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p6com001\Desktop\김민준\01-건설\Tool\"/>
    </mc:Choice>
  </mc:AlternateContent>
  <xr:revisionPtr revIDLastSave="0" documentId="13_ncr:1_{D1D90D8A-3787-4A24-AC13-6693631ED2D6}" xr6:coauthVersionLast="47" xr6:coauthVersionMax="47" xr10:uidLastSave="{00000000-0000-0000-0000-000000000000}"/>
  <bookViews>
    <workbookView xWindow="-120" yWindow="-120" windowWidth="29040" windowHeight="15840" xr2:uid="{7A2D7CEC-5717-4D8E-93DA-922A5B10F263}"/>
  </bookViews>
  <sheets>
    <sheet name="갑지" sheetId="42" r:id="rId1"/>
    <sheet name="조건입력" sheetId="41" r:id="rId2"/>
    <sheet name="가동률" sheetId="3" r:id="rId3"/>
    <sheet name="보고서 삽입" sheetId="30" r:id="rId4"/>
    <sheet name="평균기온 삽입용" sheetId="34" r:id="rId5"/>
    <sheet name="최저기온 삽입용" sheetId="33" r:id="rId6"/>
    <sheet name="최고기온 삽입용" sheetId="35" r:id="rId7"/>
    <sheet name="강수량 삽입용" sheetId="36" r:id="rId8"/>
    <sheet name="신적설 삽입용" sheetId="39" r:id="rId9"/>
    <sheet name="최대순간풍속 삽입용" sheetId="40" r:id="rId10"/>
    <sheet name="기상청" sheetId="4" r:id="rId11"/>
    <sheet name="공휴일" sheetId="29" r:id="rId12"/>
    <sheet name="미세먼지" sheetId="26" r:id="rId13"/>
    <sheet name="날씨1" sheetId="11" r:id="rId14"/>
    <sheet name="날씨2" sheetId="12" r:id="rId15"/>
    <sheet name="날씨3" sheetId="13" r:id="rId16"/>
    <sheet name="날씨4" sheetId="14" r:id="rId17"/>
    <sheet name="날씨5" sheetId="15" r:id="rId18"/>
    <sheet name="날씨6" sheetId="16" r:id="rId19"/>
    <sheet name="날씨7" sheetId="17" r:id="rId20"/>
    <sheet name="날씨8" sheetId="18" r:id="rId21"/>
    <sheet name="날씨9" sheetId="19" r:id="rId22"/>
    <sheet name="날씨10" sheetId="20" r:id="rId23"/>
  </sheets>
  <definedNames>
    <definedName name="_xlnm._FilterDatabase" localSheetId="12" hidden="1">미세먼지!$A$1:$M$2253</definedName>
    <definedName name="_xlpm.결과" hidden="1" xlm="1">#NAME?</definedName>
    <definedName name="ExternalData_1" localSheetId="13" hidden="1">'날씨1'!$A$2:$J$367</definedName>
    <definedName name="ExternalData_2" localSheetId="14" hidden="1">'날씨2'!$A$2:$J$368</definedName>
    <definedName name="ExternalData_2" localSheetId="16" hidden="1">'날씨4'!$A$2:$J$367</definedName>
    <definedName name="ExternalData_3" localSheetId="15" hidden="1">'날씨3'!$A$2:$J$367</definedName>
    <definedName name="ExternalData_3" localSheetId="17" hidden="1">'날씨5'!$A$2:$J$367</definedName>
    <definedName name="ExternalData_4" localSheetId="18" hidden="1">'날씨6'!$A$2:$J$368</definedName>
    <definedName name="ExternalData_5" localSheetId="19" hidden="1">'날씨7'!$A$2:$J$367</definedName>
    <definedName name="ExternalData_6" localSheetId="20" hidden="1">'날씨8'!$A$2:$J$367</definedName>
    <definedName name="ExternalData_7" localSheetId="21" hidden="1">'날씨9'!$A$2:$J$367</definedName>
    <definedName name="ExternalData_8" localSheetId="22" hidden="1">'날씨10'!$A$2:$J$368</definedName>
    <definedName name="_xlnm.Print_Area" localSheetId="0">갑지!$B$3:$H$16</definedName>
    <definedName name="강우량">기상청!$F$61:$F$64</definedName>
    <definedName name="동절기">기상청!$F$50:$F$57</definedName>
    <definedName name="순간최대풍속">기상청!$F$68:$F$70</definedName>
    <definedName name="시작년도1">기상청!$I$3</definedName>
    <definedName name="시작년도10">기상청!$R$3</definedName>
    <definedName name="시작년도2">기상청!$J$3</definedName>
    <definedName name="시작년도3">기상청!$K$3</definedName>
    <definedName name="시작년도4">기상청!$L$3</definedName>
    <definedName name="시작년도5">기상청!$M$3</definedName>
    <definedName name="시작년도6">기상청!$N$3</definedName>
    <definedName name="시작년도7">기상청!$O$3</definedName>
    <definedName name="시작년도8">기상청!$P$3</definedName>
    <definedName name="시작년도9">기상청!$Q$3</definedName>
    <definedName name="적설량">기상청!$F$65:$F$67</definedName>
    <definedName name="지역">기상청!$A$4:$A$90</definedName>
    <definedName name="지점번호">기상청!$G$5</definedName>
    <definedName name="혹서기">기상청!$F$58:$F$60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18" i="41" l="1"/>
  <c r="J12" i="41"/>
  <c r="J13" i="41"/>
  <c r="J14" i="41"/>
  <c r="J15" i="41"/>
  <c r="J16" i="41"/>
  <c r="J17" i="41"/>
  <c r="R81" i="4" l="1"/>
  <c r="Q81" i="4"/>
  <c r="P81" i="4"/>
  <c r="O81" i="4"/>
  <c r="N81" i="4"/>
  <c r="M81" i="4"/>
  <c r="L81" i="4"/>
  <c r="K81" i="4"/>
  <c r="J81" i="4"/>
  <c r="I81" i="4"/>
  <c r="H81" i="4"/>
  <c r="G81" i="4"/>
  <c r="F81" i="4"/>
  <c r="R69" i="4"/>
  <c r="Q69" i="4"/>
  <c r="P69" i="4"/>
  <c r="O69" i="4"/>
  <c r="N69" i="4"/>
  <c r="M69" i="4"/>
  <c r="L69" i="4"/>
  <c r="K69" i="4"/>
  <c r="J69" i="4"/>
  <c r="I69" i="4"/>
  <c r="H69" i="4"/>
  <c r="G69" i="4"/>
  <c r="R68" i="4"/>
  <c r="Q68" i="4"/>
  <c r="P68" i="4"/>
  <c r="O68" i="4"/>
  <c r="N68" i="4"/>
  <c r="M68" i="4"/>
  <c r="L68" i="4"/>
  <c r="K68" i="4"/>
  <c r="J68" i="4"/>
  <c r="I68" i="4"/>
  <c r="H68" i="4"/>
  <c r="G68" i="4"/>
  <c r="R66" i="4"/>
  <c r="Q66" i="4"/>
  <c r="P66" i="4"/>
  <c r="O66" i="4"/>
  <c r="N66" i="4"/>
  <c r="M66" i="4"/>
  <c r="L66" i="4"/>
  <c r="K66" i="4"/>
  <c r="J66" i="4"/>
  <c r="I66" i="4"/>
  <c r="H66" i="4"/>
  <c r="G66" i="4"/>
  <c r="R65" i="4"/>
  <c r="Q65" i="4"/>
  <c r="P65" i="4"/>
  <c r="O65" i="4"/>
  <c r="N65" i="4"/>
  <c r="M65" i="4"/>
  <c r="L65" i="4"/>
  <c r="K65" i="4"/>
  <c r="J65" i="4"/>
  <c r="I65" i="4"/>
  <c r="H65" i="4"/>
  <c r="G65" i="4"/>
  <c r="R63" i="4"/>
  <c r="Q63" i="4"/>
  <c r="P63" i="4"/>
  <c r="O63" i="4"/>
  <c r="N63" i="4"/>
  <c r="M63" i="4"/>
  <c r="L63" i="4"/>
  <c r="K63" i="4"/>
  <c r="J63" i="4"/>
  <c r="I63" i="4"/>
  <c r="H63" i="4"/>
  <c r="G63" i="4"/>
  <c r="R62" i="4"/>
  <c r="Q62" i="4"/>
  <c r="P62" i="4"/>
  <c r="O62" i="4"/>
  <c r="N62" i="4"/>
  <c r="M62" i="4"/>
  <c r="L62" i="4"/>
  <c r="K62" i="4"/>
  <c r="J62" i="4"/>
  <c r="I62" i="4"/>
  <c r="H62" i="4"/>
  <c r="G62" i="4"/>
  <c r="R61" i="4"/>
  <c r="Q61" i="4"/>
  <c r="P61" i="4"/>
  <c r="O61" i="4"/>
  <c r="N61" i="4"/>
  <c r="M61" i="4"/>
  <c r="L61" i="4"/>
  <c r="K61" i="4"/>
  <c r="J61" i="4"/>
  <c r="I61" i="4"/>
  <c r="H61" i="4"/>
  <c r="G61" i="4"/>
  <c r="C30" i="3"/>
  <c r="F93" i="4"/>
  <c r="G93" i="4"/>
  <c r="H93" i="4"/>
  <c r="I93" i="4"/>
  <c r="J93" i="4"/>
  <c r="K93" i="4"/>
  <c r="L93" i="4"/>
  <c r="M93" i="4"/>
  <c r="N93" i="4"/>
  <c r="O93" i="4"/>
  <c r="P93" i="4"/>
  <c r="Q93" i="4"/>
  <c r="R93" i="4"/>
  <c r="R94" i="4"/>
  <c r="Q94" i="4"/>
  <c r="P94" i="4"/>
  <c r="O94" i="4"/>
  <c r="N94" i="4"/>
  <c r="M94" i="4"/>
  <c r="L94" i="4"/>
  <c r="K94" i="4"/>
  <c r="J94" i="4"/>
  <c r="I94" i="4"/>
  <c r="H94" i="4"/>
  <c r="G94" i="4"/>
  <c r="R91" i="4"/>
  <c r="Q91" i="4"/>
  <c r="P91" i="4"/>
  <c r="O91" i="4"/>
  <c r="N91" i="4"/>
  <c r="M91" i="4"/>
  <c r="L91" i="4"/>
  <c r="K91" i="4"/>
  <c r="J91" i="4"/>
  <c r="I91" i="4"/>
  <c r="H91" i="4"/>
  <c r="G91" i="4"/>
  <c r="R90" i="4"/>
  <c r="Q90" i="4"/>
  <c r="P90" i="4"/>
  <c r="O90" i="4"/>
  <c r="N90" i="4"/>
  <c r="M90" i="4"/>
  <c r="L90" i="4"/>
  <c r="K90" i="4"/>
  <c r="J90" i="4"/>
  <c r="I90" i="4"/>
  <c r="H90" i="4"/>
  <c r="G90" i="4"/>
  <c r="R88" i="4"/>
  <c r="Q88" i="4"/>
  <c r="P88" i="4"/>
  <c r="O88" i="4"/>
  <c r="N88" i="4"/>
  <c r="M88" i="4"/>
  <c r="L88" i="4"/>
  <c r="K88" i="4"/>
  <c r="J88" i="4"/>
  <c r="I88" i="4"/>
  <c r="H88" i="4"/>
  <c r="G88" i="4"/>
  <c r="R87" i="4"/>
  <c r="Q87" i="4"/>
  <c r="P87" i="4"/>
  <c r="O87" i="4"/>
  <c r="N87" i="4"/>
  <c r="M87" i="4"/>
  <c r="L87" i="4"/>
  <c r="K87" i="4"/>
  <c r="J87" i="4"/>
  <c r="I87" i="4"/>
  <c r="H87" i="4"/>
  <c r="G87" i="4"/>
  <c r="R86" i="4"/>
  <c r="Q86" i="4"/>
  <c r="P86" i="4"/>
  <c r="O86" i="4"/>
  <c r="N86" i="4"/>
  <c r="M86" i="4"/>
  <c r="L86" i="4"/>
  <c r="K86" i="4"/>
  <c r="J86" i="4"/>
  <c r="I86" i="4"/>
  <c r="H86" i="4"/>
  <c r="G86" i="4"/>
  <c r="R84" i="4"/>
  <c r="Q84" i="4"/>
  <c r="P84" i="4"/>
  <c r="O84" i="4"/>
  <c r="N84" i="4"/>
  <c r="M84" i="4"/>
  <c r="L84" i="4"/>
  <c r="K84" i="4"/>
  <c r="J84" i="4"/>
  <c r="I84" i="4"/>
  <c r="H84" i="4"/>
  <c r="G84" i="4"/>
  <c r="R83" i="4"/>
  <c r="Q83" i="4"/>
  <c r="P83" i="4"/>
  <c r="O83" i="4"/>
  <c r="N83" i="4"/>
  <c r="M83" i="4"/>
  <c r="L83" i="4"/>
  <c r="K83" i="4"/>
  <c r="J83" i="4"/>
  <c r="I83" i="4"/>
  <c r="H83" i="4"/>
  <c r="G83" i="4"/>
  <c r="R80" i="4"/>
  <c r="Q80" i="4"/>
  <c r="P80" i="4"/>
  <c r="O80" i="4"/>
  <c r="N80" i="4"/>
  <c r="M80" i="4"/>
  <c r="L80" i="4"/>
  <c r="K80" i="4"/>
  <c r="J80" i="4"/>
  <c r="I80" i="4"/>
  <c r="H80" i="4"/>
  <c r="G80" i="4"/>
  <c r="R79" i="4"/>
  <c r="Q79" i="4"/>
  <c r="P79" i="4"/>
  <c r="O79" i="4"/>
  <c r="N79" i="4"/>
  <c r="M79" i="4"/>
  <c r="L79" i="4"/>
  <c r="K79" i="4"/>
  <c r="J79" i="4"/>
  <c r="I79" i="4"/>
  <c r="H79" i="4"/>
  <c r="G79" i="4"/>
  <c r="R78" i="4"/>
  <c r="Q78" i="4"/>
  <c r="P78" i="4"/>
  <c r="O78" i="4"/>
  <c r="N78" i="4"/>
  <c r="M78" i="4"/>
  <c r="L78" i="4"/>
  <c r="K78" i="4"/>
  <c r="J78" i="4"/>
  <c r="I78" i="4"/>
  <c r="H78" i="4"/>
  <c r="G78" i="4"/>
  <c r="R77" i="4"/>
  <c r="Q77" i="4"/>
  <c r="P77" i="4"/>
  <c r="O77" i="4"/>
  <c r="N77" i="4"/>
  <c r="M77" i="4"/>
  <c r="L77" i="4"/>
  <c r="K77" i="4"/>
  <c r="J77" i="4"/>
  <c r="I77" i="4"/>
  <c r="H77" i="4"/>
  <c r="G77" i="4"/>
  <c r="R76" i="4"/>
  <c r="Q76" i="4"/>
  <c r="P76" i="4"/>
  <c r="O76" i="4"/>
  <c r="N76" i="4"/>
  <c r="M76" i="4"/>
  <c r="L76" i="4"/>
  <c r="K76" i="4"/>
  <c r="J76" i="4"/>
  <c r="I76" i="4"/>
  <c r="H76" i="4"/>
  <c r="G76" i="4"/>
  <c r="R75" i="4"/>
  <c r="Q75" i="4"/>
  <c r="P75" i="4"/>
  <c r="O75" i="4"/>
  <c r="N75" i="4"/>
  <c r="M75" i="4"/>
  <c r="L75" i="4"/>
  <c r="K75" i="4"/>
  <c r="G75" i="4"/>
  <c r="J75" i="4"/>
  <c r="I75" i="4"/>
  <c r="H75" i="4"/>
  <c r="F94" i="4"/>
  <c r="F91" i="4"/>
  <c r="F90" i="4"/>
  <c r="F88" i="4"/>
  <c r="F87" i="4"/>
  <c r="F86" i="4"/>
  <c r="F84" i="4"/>
  <c r="F83" i="4"/>
  <c r="F80" i="4"/>
  <c r="F79" i="4"/>
  <c r="F78" i="4"/>
  <c r="F77" i="4"/>
  <c r="F76" i="4"/>
  <c r="F75" i="4"/>
  <c r="F69" i="4"/>
  <c r="F68" i="4"/>
  <c r="F66" i="4"/>
  <c r="F65" i="4"/>
  <c r="F63" i="4"/>
  <c r="F62" i="4"/>
  <c r="F61" i="4"/>
  <c r="R59" i="4"/>
  <c r="Q59" i="4"/>
  <c r="P59" i="4"/>
  <c r="O59" i="4"/>
  <c r="N59" i="4"/>
  <c r="M59" i="4"/>
  <c r="L59" i="4"/>
  <c r="K59" i="4"/>
  <c r="J59" i="4"/>
  <c r="I59" i="4"/>
  <c r="H59" i="4"/>
  <c r="G59" i="4"/>
  <c r="F59" i="4"/>
  <c r="R58" i="4"/>
  <c r="Q58" i="4"/>
  <c r="P58" i="4"/>
  <c r="O58" i="4"/>
  <c r="N58" i="4"/>
  <c r="M58" i="4"/>
  <c r="L58" i="4"/>
  <c r="K58" i="4"/>
  <c r="J58" i="4"/>
  <c r="I58" i="4"/>
  <c r="H58" i="4"/>
  <c r="G58" i="4"/>
  <c r="F58" i="4"/>
  <c r="R56" i="4"/>
  <c r="Q56" i="4"/>
  <c r="P56" i="4"/>
  <c r="O56" i="4"/>
  <c r="N56" i="4"/>
  <c r="M56" i="4"/>
  <c r="L56" i="4"/>
  <c r="K56" i="4"/>
  <c r="J56" i="4"/>
  <c r="I56" i="4"/>
  <c r="H56" i="4"/>
  <c r="G56" i="4"/>
  <c r="F56" i="4"/>
  <c r="R55" i="4"/>
  <c r="Q55" i="4"/>
  <c r="P55" i="4"/>
  <c r="O55" i="4"/>
  <c r="N55" i="4"/>
  <c r="M55" i="4"/>
  <c r="L55" i="4"/>
  <c r="K55" i="4"/>
  <c r="J55" i="4"/>
  <c r="I55" i="4"/>
  <c r="H55" i="4"/>
  <c r="G55" i="4"/>
  <c r="F55" i="4"/>
  <c r="R54" i="4"/>
  <c r="Q54" i="4"/>
  <c r="P54" i="4"/>
  <c r="O54" i="4"/>
  <c r="N54" i="4"/>
  <c r="M54" i="4"/>
  <c r="L54" i="4"/>
  <c r="K54" i="4"/>
  <c r="J54" i="4"/>
  <c r="I54" i="4"/>
  <c r="H54" i="4"/>
  <c r="G54" i="4"/>
  <c r="F54" i="4"/>
  <c r="R53" i="4"/>
  <c r="Q53" i="4"/>
  <c r="P53" i="4"/>
  <c r="O53" i="4"/>
  <c r="N53" i="4"/>
  <c r="M53" i="4"/>
  <c r="L53" i="4"/>
  <c r="K53" i="4"/>
  <c r="J53" i="4"/>
  <c r="I53" i="4"/>
  <c r="H53" i="4"/>
  <c r="G53" i="4"/>
  <c r="F53" i="4"/>
  <c r="R52" i="4"/>
  <c r="Q52" i="4"/>
  <c r="P52" i="4"/>
  <c r="O52" i="4"/>
  <c r="N52" i="4"/>
  <c r="M52" i="4"/>
  <c r="L52" i="4"/>
  <c r="K52" i="4"/>
  <c r="J52" i="4"/>
  <c r="I52" i="4"/>
  <c r="H52" i="4"/>
  <c r="G52" i="4"/>
  <c r="F52" i="4"/>
  <c r="R51" i="4"/>
  <c r="Q51" i="4"/>
  <c r="P51" i="4"/>
  <c r="O51" i="4"/>
  <c r="N51" i="4"/>
  <c r="M51" i="4"/>
  <c r="L51" i="4"/>
  <c r="K51" i="4"/>
  <c r="J51" i="4"/>
  <c r="I51" i="4"/>
  <c r="H51" i="4"/>
  <c r="G51" i="4"/>
  <c r="F51" i="4"/>
  <c r="R50" i="4"/>
  <c r="Q50" i="4"/>
  <c r="P50" i="4"/>
  <c r="O50" i="4"/>
  <c r="N50" i="4"/>
  <c r="M50" i="4"/>
  <c r="L50" i="4"/>
  <c r="K50" i="4"/>
  <c r="J50" i="4"/>
  <c r="I50" i="4"/>
  <c r="H50" i="4"/>
  <c r="G50" i="4"/>
  <c r="F50" i="4"/>
  <c r="G30" i="4"/>
  <c r="K3" i="19"/>
  <c r="K4" i="19"/>
  <c r="K5" i="19"/>
  <c r="K6" i="19"/>
  <c r="K7" i="19"/>
  <c r="K8" i="19"/>
  <c r="K9" i="19"/>
  <c r="K10" i="19"/>
  <c r="K11" i="19"/>
  <c r="K12" i="19"/>
  <c r="K13" i="19"/>
  <c r="K14" i="19"/>
  <c r="K15" i="19"/>
  <c r="K16" i="19"/>
  <c r="K17" i="19"/>
  <c r="K18" i="19"/>
  <c r="K19" i="19"/>
  <c r="K20" i="19"/>
  <c r="K21" i="19"/>
  <c r="K22" i="19"/>
  <c r="K23" i="19"/>
  <c r="K24" i="19"/>
  <c r="K25" i="19"/>
  <c r="K26" i="19"/>
  <c r="K27" i="19"/>
  <c r="K28" i="19"/>
  <c r="K29" i="19"/>
  <c r="K30" i="19"/>
  <c r="K31" i="19"/>
  <c r="K32" i="19"/>
  <c r="K33" i="19"/>
  <c r="K34" i="19"/>
  <c r="K35" i="19"/>
  <c r="K36" i="19"/>
  <c r="K37" i="19"/>
  <c r="K38" i="19"/>
  <c r="K39" i="19"/>
  <c r="K40" i="19"/>
  <c r="K41" i="19"/>
  <c r="K42" i="19"/>
  <c r="K43" i="19"/>
  <c r="K44" i="19"/>
  <c r="K45" i="19"/>
  <c r="K46" i="19"/>
  <c r="K47" i="19"/>
  <c r="K48" i="19"/>
  <c r="K49" i="19"/>
  <c r="K50" i="19"/>
  <c r="K51" i="19"/>
  <c r="K52" i="19"/>
  <c r="K53" i="19"/>
  <c r="K54" i="19"/>
  <c r="K55" i="19"/>
  <c r="K56" i="19"/>
  <c r="K57" i="19"/>
  <c r="K58" i="19"/>
  <c r="K59" i="19"/>
  <c r="K60" i="19"/>
  <c r="K61" i="19"/>
  <c r="K62" i="19"/>
  <c r="K63" i="19"/>
  <c r="K64" i="19"/>
  <c r="K65" i="19"/>
  <c r="K66" i="19"/>
  <c r="K67" i="19"/>
  <c r="K68" i="19"/>
  <c r="K69" i="19"/>
  <c r="K70" i="19"/>
  <c r="K71" i="19"/>
  <c r="K72" i="19"/>
  <c r="K73" i="19"/>
  <c r="K74" i="19"/>
  <c r="K75" i="19"/>
  <c r="K76" i="19"/>
  <c r="K77" i="19"/>
  <c r="K78" i="19"/>
  <c r="K79" i="19"/>
  <c r="K80" i="19"/>
  <c r="K81" i="19"/>
  <c r="K82" i="19"/>
  <c r="K83" i="19"/>
  <c r="K84" i="19"/>
  <c r="K85" i="19"/>
  <c r="K86" i="19"/>
  <c r="K87" i="19"/>
  <c r="K88" i="19"/>
  <c r="K89" i="19"/>
  <c r="K90" i="19"/>
  <c r="K91" i="19"/>
  <c r="K92" i="19"/>
  <c r="K93" i="19"/>
  <c r="K94" i="19"/>
  <c r="K95" i="19"/>
  <c r="K96" i="19"/>
  <c r="K97" i="19"/>
  <c r="K98" i="19"/>
  <c r="K99" i="19"/>
  <c r="K100" i="19"/>
  <c r="K101" i="19"/>
  <c r="K102" i="19"/>
  <c r="K103" i="19"/>
  <c r="K104" i="19"/>
  <c r="K105" i="19"/>
  <c r="K106" i="19"/>
  <c r="K107" i="19"/>
  <c r="K108" i="19"/>
  <c r="K109" i="19"/>
  <c r="K110" i="19"/>
  <c r="K111" i="19"/>
  <c r="K112" i="19"/>
  <c r="K113" i="19"/>
  <c r="K114" i="19"/>
  <c r="K115" i="19"/>
  <c r="K116" i="19"/>
  <c r="K117" i="19"/>
  <c r="K118" i="19"/>
  <c r="K119" i="19"/>
  <c r="K120" i="19"/>
  <c r="K121" i="19"/>
  <c r="K122" i="19"/>
  <c r="K123" i="19"/>
  <c r="K124" i="19"/>
  <c r="K125" i="19"/>
  <c r="K126" i="19"/>
  <c r="K127" i="19"/>
  <c r="K128" i="19"/>
  <c r="K129" i="19"/>
  <c r="K130" i="19"/>
  <c r="K131" i="19"/>
  <c r="K132" i="19"/>
  <c r="K133" i="19"/>
  <c r="K134" i="19"/>
  <c r="K135" i="19"/>
  <c r="K136" i="19"/>
  <c r="K137" i="19"/>
  <c r="K138" i="19"/>
  <c r="K139" i="19"/>
  <c r="K140" i="19"/>
  <c r="K141" i="19"/>
  <c r="K142" i="19"/>
  <c r="K143" i="19"/>
  <c r="K144" i="19"/>
  <c r="K145" i="19"/>
  <c r="K146" i="19"/>
  <c r="K147" i="19"/>
  <c r="K148" i="19"/>
  <c r="K149" i="19"/>
  <c r="K150" i="19"/>
  <c r="K151" i="19"/>
  <c r="K152" i="19"/>
  <c r="K153" i="19"/>
  <c r="K154" i="19"/>
  <c r="K155" i="19"/>
  <c r="K156" i="19"/>
  <c r="K157" i="19"/>
  <c r="K158" i="19"/>
  <c r="K159" i="19"/>
  <c r="K160" i="19"/>
  <c r="K161" i="19"/>
  <c r="K162" i="19"/>
  <c r="K163" i="19"/>
  <c r="K164" i="19"/>
  <c r="K165" i="19"/>
  <c r="K166" i="19"/>
  <c r="K167" i="19"/>
  <c r="K168" i="19"/>
  <c r="K169" i="19"/>
  <c r="K170" i="19"/>
  <c r="K171" i="19"/>
  <c r="K172" i="19"/>
  <c r="K173" i="19"/>
  <c r="K174" i="19"/>
  <c r="K175" i="19"/>
  <c r="K176" i="19"/>
  <c r="K177" i="19"/>
  <c r="K178" i="19"/>
  <c r="K179" i="19"/>
  <c r="K180" i="19"/>
  <c r="K181" i="19"/>
  <c r="K182" i="19"/>
  <c r="K183" i="19"/>
  <c r="K184" i="19"/>
  <c r="K185" i="19"/>
  <c r="K186" i="19"/>
  <c r="K187" i="19"/>
  <c r="K188" i="19"/>
  <c r="K189" i="19"/>
  <c r="K190" i="19"/>
  <c r="K191" i="19"/>
  <c r="K192" i="19"/>
  <c r="K193" i="19"/>
  <c r="K194" i="19"/>
  <c r="K195" i="19"/>
  <c r="K196" i="19"/>
  <c r="K197" i="19"/>
  <c r="K198" i="19"/>
  <c r="K199" i="19"/>
  <c r="K200" i="19"/>
  <c r="K201" i="19"/>
  <c r="K202" i="19"/>
  <c r="K203" i="19"/>
  <c r="K204" i="19"/>
  <c r="K205" i="19"/>
  <c r="K206" i="19"/>
  <c r="K207" i="19"/>
  <c r="K208" i="19"/>
  <c r="K209" i="19"/>
  <c r="K210" i="19"/>
  <c r="K211" i="19"/>
  <c r="K212" i="19"/>
  <c r="K213" i="19"/>
  <c r="K214" i="19"/>
  <c r="K215" i="19"/>
  <c r="K216" i="19"/>
  <c r="K217" i="19"/>
  <c r="K218" i="19"/>
  <c r="K219" i="19"/>
  <c r="K220" i="19"/>
  <c r="K221" i="19"/>
  <c r="K222" i="19"/>
  <c r="K223" i="19"/>
  <c r="K224" i="19"/>
  <c r="K225" i="19"/>
  <c r="K226" i="19"/>
  <c r="K227" i="19"/>
  <c r="K228" i="19"/>
  <c r="K229" i="19"/>
  <c r="K230" i="19"/>
  <c r="K231" i="19"/>
  <c r="K232" i="19"/>
  <c r="K233" i="19"/>
  <c r="K234" i="19"/>
  <c r="K235" i="19"/>
  <c r="K236" i="19"/>
  <c r="K237" i="19"/>
  <c r="K238" i="19"/>
  <c r="K239" i="19"/>
  <c r="K240" i="19"/>
  <c r="K241" i="19"/>
  <c r="K242" i="19"/>
  <c r="K243" i="19"/>
  <c r="K244" i="19"/>
  <c r="K245" i="19"/>
  <c r="K246" i="19"/>
  <c r="K247" i="19"/>
  <c r="K248" i="19"/>
  <c r="K249" i="19"/>
  <c r="K250" i="19"/>
  <c r="K251" i="19"/>
  <c r="K252" i="19"/>
  <c r="K253" i="19"/>
  <c r="K254" i="19"/>
  <c r="K255" i="19"/>
  <c r="K256" i="19"/>
  <c r="K257" i="19"/>
  <c r="K258" i="19"/>
  <c r="K259" i="19"/>
  <c r="K260" i="19"/>
  <c r="K261" i="19"/>
  <c r="K262" i="19"/>
  <c r="K263" i="19"/>
  <c r="K264" i="19"/>
  <c r="K265" i="19"/>
  <c r="K266" i="19"/>
  <c r="K267" i="19"/>
  <c r="K268" i="19"/>
  <c r="K269" i="19"/>
  <c r="K270" i="19"/>
  <c r="K271" i="19"/>
  <c r="K272" i="19"/>
  <c r="K273" i="19"/>
  <c r="K274" i="19"/>
  <c r="K275" i="19"/>
  <c r="K276" i="19"/>
  <c r="K277" i="19"/>
  <c r="K278" i="19"/>
  <c r="K279" i="19"/>
  <c r="K280" i="19"/>
  <c r="K281" i="19"/>
  <c r="K282" i="19"/>
  <c r="K283" i="19"/>
  <c r="K284" i="19"/>
  <c r="K285" i="19"/>
  <c r="K286" i="19"/>
  <c r="K287" i="19"/>
  <c r="K288" i="19"/>
  <c r="K289" i="19"/>
  <c r="K290" i="19"/>
  <c r="K291" i="19"/>
  <c r="K292" i="19"/>
  <c r="K293" i="19"/>
  <c r="K294" i="19"/>
  <c r="K295" i="19"/>
  <c r="K296" i="19"/>
  <c r="K297" i="19"/>
  <c r="K298" i="19"/>
  <c r="K299" i="19"/>
  <c r="K300" i="19"/>
  <c r="K301" i="19"/>
  <c r="K302" i="19"/>
  <c r="K303" i="19"/>
  <c r="K304" i="19"/>
  <c r="K305" i="19"/>
  <c r="K306" i="19"/>
  <c r="K307" i="19"/>
  <c r="K308" i="19"/>
  <c r="K309" i="19"/>
  <c r="K310" i="19"/>
  <c r="K311" i="19"/>
  <c r="K312" i="19"/>
  <c r="K313" i="19"/>
  <c r="K314" i="19"/>
  <c r="K315" i="19"/>
  <c r="K316" i="19"/>
  <c r="K317" i="19"/>
  <c r="K318" i="19"/>
  <c r="K319" i="19"/>
  <c r="K320" i="19"/>
  <c r="K321" i="19"/>
  <c r="K322" i="19"/>
  <c r="K323" i="19"/>
  <c r="K324" i="19"/>
  <c r="K325" i="19"/>
  <c r="K326" i="19"/>
  <c r="K327" i="19"/>
  <c r="K328" i="19"/>
  <c r="K329" i="19"/>
  <c r="K330" i="19"/>
  <c r="K331" i="19"/>
  <c r="K332" i="19"/>
  <c r="K333" i="19"/>
  <c r="K334" i="19"/>
  <c r="K335" i="19"/>
  <c r="K336" i="19"/>
  <c r="K337" i="19"/>
  <c r="K338" i="19"/>
  <c r="K339" i="19"/>
  <c r="K340" i="19"/>
  <c r="K341" i="19"/>
  <c r="K342" i="19"/>
  <c r="K343" i="19"/>
  <c r="K344" i="19"/>
  <c r="K345" i="19"/>
  <c r="K346" i="19"/>
  <c r="K347" i="19"/>
  <c r="K348" i="19"/>
  <c r="K349" i="19"/>
  <c r="K350" i="19"/>
  <c r="K351" i="19"/>
  <c r="K352" i="19"/>
  <c r="K353" i="19"/>
  <c r="K354" i="19"/>
  <c r="K355" i="19"/>
  <c r="K356" i="19"/>
  <c r="K357" i="19"/>
  <c r="K358" i="19"/>
  <c r="K359" i="19"/>
  <c r="K360" i="19"/>
  <c r="K361" i="19"/>
  <c r="K362" i="19"/>
  <c r="K363" i="19"/>
  <c r="K364" i="19"/>
  <c r="K365" i="19"/>
  <c r="K366" i="19"/>
  <c r="K367" i="19"/>
  <c r="L3" i="19"/>
  <c r="L4" i="19"/>
  <c r="L5" i="19"/>
  <c r="L6" i="19"/>
  <c r="L7" i="19"/>
  <c r="L8" i="19"/>
  <c r="L9" i="19"/>
  <c r="L10" i="19"/>
  <c r="L11" i="19"/>
  <c r="L12" i="19"/>
  <c r="L13" i="19"/>
  <c r="L14" i="19"/>
  <c r="L15" i="19"/>
  <c r="L16" i="19"/>
  <c r="L17" i="19"/>
  <c r="L18" i="19"/>
  <c r="L19" i="19"/>
  <c r="L20" i="19"/>
  <c r="L21" i="19"/>
  <c r="L22" i="19"/>
  <c r="L23" i="19"/>
  <c r="L24" i="19"/>
  <c r="L25" i="19"/>
  <c r="L26" i="19"/>
  <c r="L27" i="19"/>
  <c r="L28" i="19"/>
  <c r="L29" i="19"/>
  <c r="L30" i="19"/>
  <c r="L31" i="19"/>
  <c r="L32" i="19"/>
  <c r="L33" i="19"/>
  <c r="L34" i="19"/>
  <c r="L35" i="19"/>
  <c r="L36" i="19"/>
  <c r="L37" i="19"/>
  <c r="L38" i="19"/>
  <c r="L39" i="19"/>
  <c r="L40" i="19"/>
  <c r="L41" i="19"/>
  <c r="L42" i="19"/>
  <c r="L43" i="19"/>
  <c r="L44" i="19"/>
  <c r="L45" i="19"/>
  <c r="L46" i="19"/>
  <c r="L47" i="19"/>
  <c r="L48" i="19"/>
  <c r="L49" i="19"/>
  <c r="L50" i="19"/>
  <c r="L51" i="19"/>
  <c r="L52" i="19"/>
  <c r="L53" i="19"/>
  <c r="L54" i="19"/>
  <c r="L55" i="19"/>
  <c r="L56" i="19"/>
  <c r="L57" i="19"/>
  <c r="L58" i="19"/>
  <c r="L59" i="19"/>
  <c r="L60" i="19"/>
  <c r="L61" i="19"/>
  <c r="L62" i="19"/>
  <c r="L63" i="19"/>
  <c r="L64" i="19"/>
  <c r="L65" i="19"/>
  <c r="L66" i="19"/>
  <c r="L67" i="19"/>
  <c r="L68" i="19"/>
  <c r="L69" i="19"/>
  <c r="L70" i="19"/>
  <c r="L71" i="19"/>
  <c r="L72" i="19"/>
  <c r="L73" i="19"/>
  <c r="L74" i="19"/>
  <c r="L75" i="19"/>
  <c r="L76" i="19"/>
  <c r="L77" i="19"/>
  <c r="L78" i="19"/>
  <c r="L79" i="19"/>
  <c r="L80" i="19"/>
  <c r="L81" i="19"/>
  <c r="L82" i="19"/>
  <c r="L83" i="19"/>
  <c r="L84" i="19"/>
  <c r="L85" i="19"/>
  <c r="L86" i="19"/>
  <c r="L87" i="19"/>
  <c r="L88" i="19"/>
  <c r="L89" i="19"/>
  <c r="L90" i="19"/>
  <c r="L91" i="19"/>
  <c r="L92" i="19"/>
  <c r="L93" i="19"/>
  <c r="L94" i="19"/>
  <c r="L95" i="19"/>
  <c r="L96" i="19"/>
  <c r="L97" i="19"/>
  <c r="L98" i="19"/>
  <c r="L99" i="19"/>
  <c r="L100" i="19"/>
  <c r="L101" i="19"/>
  <c r="L102" i="19"/>
  <c r="L103" i="19"/>
  <c r="L104" i="19"/>
  <c r="L105" i="19"/>
  <c r="L106" i="19"/>
  <c r="L107" i="19"/>
  <c r="L108" i="19"/>
  <c r="L109" i="19"/>
  <c r="L110" i="19"/>
  <c r="L111" i="19"/>
  <c r="L112" i="19"/>
  <c r="L113" i="19"/>
  <c r="L114" i="19"/>
  <c r="L115" i="19"/>
  <c r="L116" i="19"/>
  <c r="L117" i="19"/>
  <c r="L118" i="19"/>
  <c r="L119" i="19"/>
  <c r="L120" i="19"/>
  <c r="L121" i="19"/>
  <c r="L122" i="19"/>
  <c r="L123" i="19"/>
  <c r="L124" i="19"/>
  <c r="L125" i="19"/>
  <c r="L126" i="19"/>
  <c r="L127" i="19"/>
  <c r="L128" i="19"/>
  <c r="L129" i="19"/>
  <c r="L130" i="19"/>
  <c r="L131" i="19"/>
  <c r="L132" i="19"/>
  <c r="L133" i="19"/>
  <c r="L134" i="19"/>
  <c r="L135" i="19"/>
  <c r="L136" i="19"/>
  <c r="L137" i="19"/>
  <c r="L138" i="19"/>
  <c r="L139" i="19"/>
  <c r="L140" i="19"/>
  <c r="L141" i="19"/>
  <c r="L142" i="19"/>
  <c r="L143" i="19"/>
  <c r="L144" i="19"/>
  <c r="L145" i="19"/>
  <c r="L146" i="19"/>
  <c r="L147" i="19"/>
  <c r="L148" i="19"/>
  <c r="L149" i="19"/>
  <c r="L150" i="19"/>
  <c r="L151" i="19"/>
  <c r="L152" i="19"/>
  <c r="L153" i="19"/>
  <c r="L154" i="19"/>
  <c r="L155" i="19"/>
  <c r="L156" i="19"/>
  <c r="L157" i="19"/>
  <c r="L158" i="19"/>
  <c r="L159" i="19"/>
  <c r="L160" i="19"/>
  <c r="L161" i="19"/>
  <c r="L162" i="19"/>
  <c r="L163" i="19"/>
  <c r="L164" i="19"/>
  <c r="L165" i="19"/>
  <c r="L166" i="19"/>
  <c r="L167" i="19"/>
  <c r="L168" i="19"/>
  <c r="L169" i="19"/>
  <c r="L170" i="19"/>
  <c r="L171" i="19"/>
  <c r="L172" i="19"/>
  <c r="L173" i="19"/>
  <c r="L174" i="19"/>
  <c r="L175" i="19"/>
  <c r="L176" i="19"/>
  <c r="L177" i="19"/>
  <c r="L178" i="19"/>
  <c r="L179" i="19"/>
  <c r="L180" i="19"/>
  <c r="L181" i="19"/>
  <c r="L182" i="19"/>
  <c r="L183" i="19"/>
  <c r="L184" i="19"/>
  <c r="L185" i="19"/>
  <c r="L186" i="19"/>
  <c r="L187" i="19"/>
  <c r="L188" i="19"/>
  <c r="L189" i="19"/>
  <c r="L190" i="19"/>
  <c r="L191" i="19"/>
  <c r="L192" i="19"/>
  <c r="L193" i="19"/>
  <c r="L194" i="19"/>
  <c r="L195" i="19"/>
  <c r="L196" i="19"/>
  <c r="L197" i="19"/>
  <c r="L198" i="19"/>
  <c r="L199" i="19"/>
  <c r="L200" i="19"/>
  <c r="L201" i="19"/>
  <c r="L202" i="19"/>
  <c r="L203" i="19"/>
  <c r="L204" i="19"/>
  <c r="L205" i="19"/>
  <c r="L206" i="19"/>
  <c r="L207" i="19"/>
  <c r="L208" i="19"/>
  <c r="L209" i="19"/>
  <c r="L210" i="19"/>
  <c r="L211" i="19"/>
  <c r="L212" i="19"/>
  <c r="L213" i="19"/>
  <c r="L214" i="19"/>
  <c r="L215" i="19"/>
  <c r="L216" i="19"/>
  <c r="L217" i="19"/>
  <c r="L218" i="19"/>
  <c r="L219" i="19"/>
  <c r="L220" i="19"/>
  <c r="L221" i="19"/>
  <c r="L222" i="19"/>
  <c r="L223" i="19"/>
  <c r="L224" i="19"/>
  <c r="L225" i="19"/>
  <c r="L226" i="19"/>
  <c r="L227" i="19"/>
  <c r="L228" i="19"/>
  <c r="L229" i="19"/>
  <c r="L230" i="19"/>
  <c r="L231" i="19"/>
  <c r="L232" i="19"/>
  <c r="L233" i="19"/>
  <c r="L234" i="19"/>
  <c r="L235" i="19"/>
  <c r="L236" i="19"/>
  <c r="L237" i="19"/>
  <c r="L238" i="19"/>
  <c r="L239" i="19"/>
  <c r="L240" i="19"/>
  <c r="L241" i="19"/>
  <c r="L242" i="19"/>
  <c r="L243" i="19"/>
  <c r="L244" i="19"/>
  <c r="L245" i="19"/>
  <c r="L246" i="19"/>
  <c r="L247" i="19"/>
  <c r="L248" i="19"/>
  <c r="L249" i="19"/>
  <c r="L250" i="19"/>
  <c r="L251" i="19"/>
  <c r="L252" i="19"/>
  <c r="L253" i="19"/>
  <c r="L254" i="19"/>
  <c r="L255" i="19"/>
  <c r="L256" i="19"/>
  <c r="L257" i="19"/>
  <c r="L258" i="19"/>
  <c r="L259" i="19"/>
  <c r="L260" i="19"/>
  <c r="L261" i="19"/>
  <c r="L262" i="19"/>
  <c r="L263" i="19"/>
  <c r="L264" i="19"/>
  <c r="L265" i="19"/>
  <c r="L266" i="19"/>
  <c r="L267" i="19"/>
  <c r="L268" i="19"/>
  <c r="L269" i="19"/>
  <c r="L270" i="19"/>
  <c r="L271" i="19"/>
  <c r="L272" i="19"/>
  <c r="L273" i="19"/>
  <c r="L274" i="19"/>
  <c r="L275" i="19"/>
  <c r="L276" i="19"/>
  <c r="L277" i="19"/>
  <c r="L278" i="19"/>
  <c r="L279" i="19"/>
  <c r="L280" i="19"/>
  <c r="L281" i="19"/>
  <c r="L282" i="19"/>
  <c r="L283" i="19"/>
  <c r="L284" i="19"/>
  <c r="L285" i="19"/>
  <c r="L286" i="19"/>
  <c r="L287" i="19"/>
  <c r="L288" i="19"/>
  <c r="L289" i="19"/>
  <c r="L290" i="19"/>
  <c r="L291" i="19"/>
  <c r="L292" i="19"/>
  <c r="L293" i="19"/>
  <c r="L294" i="19"/>
  <c r="L295" i="19"/>
  <c r="L296" i="19"/>
  <c r="L297" i="19"/>
  <c r="L298" i="19"/>
  <c r="L299" i="19"/>
  <c r="L300" i="19"/>
  <c r="L301" i="19"/>
  <c r="L302" i="19"/>
  <c r="L303" i="19"/>
  <c r="L304" i="19"/>
  <c r="L305" i="19"/>
  <c r="L306" i="19"/>
  <c r="L307" i="19"/>
  <c r="L308" i="19"/>
  <c r="L309" i="19"/>
  <c r="L310" i="19"/>
  <c r="L311" i="19"/>
  <c r="L312" i="19"/>
  <c r="L313" i="19"/>
  <c r="L314" i="19"/>
  <c r="L315" i="19"/>
  <c r="L316" i="19"/>
  <c r="L317" i="19"/>
  <c r="L318" i="19"/>
  <c r="L319" i="19"/>
  <c r="L320" i="19"/>
  <c r="L321" i="19"/>
  <c r="L322" i="19"/>
  <c r="L323" i="19"/>
  <c r="L324" i="19"/>
  <c r="L325" i="19"/>
  <c r="L326" i="19"/>
  <c r="L327" i="19"/>
  <c r="L328" i="19"/>
  <c r="L329" i="19"/>
  <c r="L330" i="19"/>
  <c r="L331" i="19"/>
  <c r="L332" i="19"/>
  <c r="L333" i="19"/>
  <c r="L334" i="19"/>
  <c r="L335" i="19"/>
  <c r="L336" i="19"/>
  <c r="L337" i="19"/>
  <c r="L338" i="19"/>
  <c r="L339" i="19"/>
  <c r="L340" i="19"/>
  <c r="L341" i="19"/>
  <c r="L342" i="19"/>
  <c r="L343" i="19"/>
  <c r="L344" i="19"/>
  <c r="L345" i="19"/>
  <c r="L346" i="19"/>
  <c r="L347" i="19"/>
  <c r="L348" i="19"/>
  <c r="L349" i="19"/>
  <c r="L350" i="19"/>
  <c r="L351" i="19"/>
  <c r="L352" i="19"/>
  <c r="L353" i="19"/>
  <c r="L354" i="19"/>
  <c r="L355" i="19"/>
  <c r="L356" i="19"/>
  <c r="L357" i="19"/>
  <c r="L358" i="19"/>
  <c r="L359" i="19"/>
  <c r="L360" i="19"/>
  <c r="L361" i="19"/>
  <c r="L362" i="19"/>
  <c r="L363" i="19"/>
  <c r="L364" i="19"/>
  <c r="L365" i="19"/>
  <c r="L366" i="19"/>
  <c r="L367" i="19"/>
  <c r="K3" i="20"/>
  <c r="K4" i="20"/>
  <c r="K5" i="20"/>
  <c r="K6" i="20"/>
  <c r="K7" i="20"/>
  <c r="K8" i="20"/>
  <c r="K9" i="20"/>
  <c r="K10" i="20"/>
  <c r="K11" i="20"/>
  <c r="K12" i="20"/>
  <c r="K13" i="20"/>
  <c r="K14" i="20"/>
  <c r="K15" i="20"/>
  <c r="K16" i="20"/>
  <c r="K17" i="20"/>
  <c r="K18" i="20"/>
  <c r="K19" i="20"/>
  <c r="K20" i="20"/>
  <c r="K21" i="20"/>
  <c r="K22" i="20"/>
  <c r="K23" i="20"/>
  <c r="K24" i="20"/>
  <c r="K25" i="20"/>
  <c r="K26" i="20"/>
  <c r="K27" i="20"/>
  <c r="K28" i="20"/>
  <c r="K29" i="20"/>
  <c r="K30" i="20"/>
  <c r="K31" i="20"/>
  <c r="K32" i="20"/>
  <c r="K33" i="20"/>
  <c r="K34" i="20"/>
  <c r="K35" i="20"/>
  <c r="K36" i="20"/>
  <c r="K37" i="20"/>
  <c r="K38" i="20"/>
  <c r="K39" i="20"/>
  <c r="K40" i="20"/>
  <c r="K41" i="20"/>
  <c r="K42" i="20"/>
  <c r="K43" i="20"/>
  <c r="K44" i="20"/>
  <c r="K45" i="20"/>
  <c r="K46" i="20"/>
  <c r="K47" i="20"/>
  <c r="K48" i="20"/>
  <c r="K49" i="20"/>
  <c r="K50" i="20"/>
  <c r="K51" i="20"/>
  <c r="K52" i="20"/>
  <c r="K53" i="20"/>
  <c r="K54" i="20"/>
  <c r="K55" i="20"/>
  <c r="K56" i="20"/>
  <c r="K57" i="20"/>
  <c r="K58" i="20"/>
  <c r="K59" i="20"/>
  <c r="K60" i="20"/>
  <c r="K61" i="20"/>
  <c r="K62" i="20"/>
  <c r="K63" i="20"/>
  <c r="K64" i="20"/>
  <c r="K65" i="20"/>
  <c r="K66" i="20"/>
  <c r="K67" i="20"/>
  <c r="K68" i="20"/>
  <c r="K69" i="20"/>
  <c r="K70" i="20"/>
  <c r="K71" i="20"/>
  <c r="K72" i="20"/>
  <c r="K73" i="20"/>
  <c r="K74" i="20"/>
  <c r="K75" i="20"/>
  <c r="K76" i="20"/>
  <c r="K77" i="20"/>
  <c r="K78" i="20"/>
  <c r="K79" i="20"/>
  <c r="K80" i="20"/>
  <c r="K81" i="20"/>
  <c r="K82" i="20"/>
  <c r="K83" i="20"/>
  <c r="K84" i="20"/>
  <c r="K85" i="20"/>
  <c r="K86" i="20"/>
  <c r="K87" i="20"/>
  <c r="K88" i="20"/>
  <c r="K89" i="20"/>
  <c r="K90" i="20"/>
  <c r="K91" i="20"/>
  <c r="K92" i="20"/>
  <c r="K93" i="20"/>
  <c r="K94" i="20"/>
  <c r="K95" i="20"/>
  <c r="K96" i="20"/>
  <c r="K97" i="20"/>
  <c r="K98" i="20"/>
  <c r="K99" i="20"/>
  <c r="K100" i="20"/>
  <c r="K101" i="20"/>
  <c r="K102" i="20"/>
  <c r="K103" i="20"/>
  <c r="K104" i="20"/>
  <c r="K105" i="20"/>
  <c r="K106" i="20"/>
  <c r="K107" i="20"/>
  <c r="K108" i="20"/>
  <c r="K109" i="20"/>
  <c r="K110" i="20"/>
  <c r="K111" i="20"/>
  <c r="K112" i="20"/>
  <c r="K113" i="20"/>
  <c r="K114" i="20"/>
  <c r="K115" i="20"/>
  <c r="K116" i="20"/>
  <c r="K117" i="20"/>
  <c r="K118" i="20"/>
  <c r="K119" i="20"/>
  <c r="K120" i="20"/>
  <c r="K121" i="20"/>
  <c r="K122" i="20"/>
  <c r="K123" i="20"/>
  <c r="K124" i="20"/>
  <c r="K125" i="20"/>
  <c r="K126" i="20"/>
  <c r="K127" i="20"/>
  <c r="K128" i="20"/>
  <c r="K129" i="20"/>
  <c r="K130" i="20"/>
  <c r="K131" i="20"/>
  <c r="K132" i="20"/>
  <c r="K133" i="20"/>
  <c r="K134" i="20"/>
  <c r="K135" i="20"/>
  <c r="K136" i="20"/>
  <c r="K137" i="20"/>
  <c r="K138" i="20"/>
  <c r="K139" i="20"/>
  <c r="K140" i="20"/>
  <c r="K141" i="20"/>
  <c r="K142" i="20"/>
  <c r="K143" i="20"/>
  <c r="K144" i="20"/>
  <c r="K145" i="20"/>
  <c r="K146" i="20"/>
  <c r="K147" i="20"/>
  <c r="K148" i="20"/>
  <c r="K149" i="20"/>
  <c r="K150" i="20"/>
  <c r="K151" i="20"/>
  <c r="K152" i="20"/>
  <c r="K153" i="20"/>
  <c r="K154" i="20"/>
  <c r="K155" i="20"/>
  <c r="K156" i="20"/>
  <c r="K157" i="20"/>
  <c r="K158" i="20"/>
  <c r="K159" i="20"/>
  <c r="K160" i="20"/>
  <c r="K161" i="20"/>
  <c r="K162" i="20"/>
  <c r="K163" i="20"/>
  <c r="K164" i="20"/>
  <c r="K165" i="20"/>
  <c r="K166" i="20"/>
  <c r="K167" i="20"/>
  <c r="K168" i="20"/>
  <c r="K169" i="20"/>
  <c r="K170" i="20"/>
  <c r="K171" i="20"/>
  <c r="K172" i="20"/>
  <c r="K173" i="20"/>
  <c r="K174" i="20"/>
  <c r="K175" i="20"/>
  <c r="K176" i="20"/>
  <c r="K177" i="20"/>
  <c r="K178" i="20"/>
  <c r="K179" i="20"/>
  <c r="K180" i="20"/>
  <c r="K181" i="20"/>
  <c r="K182" i="20"/>
  <c r="K183" i="20"/>
  <c r="K184" i="20"/>
  <c r="K185" i="20"/>
  <c r="K186" i="20"/>
  <c r="K187" i="20"/>
  <c r="K188" i="20"/>
  <c r="K189" i="20"/>
  <c r="K190" i="20"/>
  <c r="K191" i="20"/>
  <c r="K192" i="20"/>
  <c r="K193" i="20"/>
  <c r="K194" i="20"/>
  <c r="K195" i="20"/>
  <c r="K196" i="20"/>
  <c r="K197" i="20"/>
  <c r="K198" i="20"/>
  <c r="K199" i="20"/>
  <c r="K200" i="20"/>
  <c r="K201" i="20"/>
  <c r="K202" i="20"/>
  <c r="K203" i="20"/>
  <c r="K204" i="20"/>
  <c r="K205" i="20"/>
  <c r="K206" i="20"/>
  <c r="K207" i="20"/>
  <c r="K208" i="20"/>
  <c r="K209" i="20"/>
  <c r="K210" i="20"/>
  <c r="K211" i="20"/>
  <c r="K212" i="20"/>
  <c r="K213" i="20"/>
  <c r="K214" i="20"/>
  <c r="K215" i="20"/>
  <c r="K216" i="20"/>
  <c r="K217" i="20"/>
  <c r="K218" i="20"/>
  <c r="K219" i="20"/>
  <c r="K220" i="20"/>
  <c r="K221" i="20"/>
  <c r="K222" i="20"/>
  <c r="K223" i="20"/>
  <c r="K224" i="20"/>
  <c r="K225" i="20"/>
  <c r="K226" i="20"/>
  <c r="K227" i="20"/>
  <c r="K228" i="20"/>
  <c r="K229" i="20"/>
  <c r="K230" i="20"/>
  <c r="K231" i="20"/>
  <c r="K232" i="20"/>
  <c r="K233" i="20"/>
  <c r="K234" i="20"/>
  <c r="K235" i="20"/>
  <c r="K236" i="20"/>
  <c r="K237" i="20"/>
  <c r="K238" i="20"/>
  <c r="K239" i="20"/>
  <c r="K240" i="20"/>
  <c r="K241" i="20"/>
  <c r="K242" i="20"/>
  <c r="K243" i="20"/>
  <c r="K244" i="20"/>
  <c r="K245" i="20"/>
  <c r="K246" i="20"/>
  <c r="K247" i="20"/>
  <c r="K248" i="20"/>
  <c r="K249" i="20"/>
  <c r="K250" i="20"/>
  <c r="K251" i="20"/>
  <c r="K252" i="20"/>
  <c r="K253" i="20"/>
  <c r="K254" i="20"/>
  <c r="K255" i="20"/>
  <c r="K256" i="20"/>
  <c r="K257" i="20"/>
  <c r="K258" i="20"/>
  <c r="K259" i="20"/>
  <c r="K260" i="20"/>
  <c r="K261" i="20"/>
  <c r="K262" i="20"/>
  <c r="K263" i="20"/>
  <c r="K264" i="20"/>
  <c r="K265" i="20"/>
  <c r="K266" i="20"/>
  <c r="K267" i="20"/>
  <c r="K268" i="20"/>
  <c r="K269" i="20"/>
  <c r="K270" i="20"/>
  <c r="K271" i="20"/>
  <c r="K272" i="20"/>
  <c r="K273" i="20"/>
  <c r="K274" i="20"/>
  <c r="K275" i="20"/>
  <c r="K276" i="20"/>
  <c r="K277" i="20"/>
  <c r="K278" i="20"/>
  <c r="K279" i="20"/>
  <c r="K280" i="20"/>
  <c r="K281" i="20"/>
  <c r="K282" i="20"/>
  <c r="K283" i="20"/>
  <c r="K284" i="20"/>
  <c r="K285" i="20"/>
  <c r="K286" i="20"/>
  <c r="K287" i="20"/>
  <c r="K288" i="20"/>
  <c r="K289" i="20"/>
  <c r="K290" i="20"/>
  <c r="K291" i="20"/>
  <c r="K292" i="20"/>
  <c r="K293" i="20"/>
  <c r="K294" i="20"/>
  <c r="K295" i="20"/>
  <c r="K296" i="20"/>
  <c r="K297" i="20"/>
  <c r="K298" i="20"/>
  <c r="K299" i="20"/>
  <c r="K300" i="20"/>
  <c r="K301" i="20"/>
  <c r="K302" i="20"/>
  <c r="K303" i="20"/>
  <c r="K304" i="20"/>
  <c r="K305" i="20"/>
  <c r="K306" i="20"/>
  <c r="K307" i="20"/>
  <c r="K308" i="20"/>
  <c r="K309" i="20"/>
  <c r="K310" i="20"/>
  <c r="K311" i="20"/>
  <c r="K312" i="20"/>
  <c r="K313" i="20"/>
  <c r="K314" i="20"/>
  <c r="K315" i="20"/>
  <c r="K316" i="20"/>
  <c r="K317" i="20"/>
  <c r="K318" i="20"/>
  <c r="K319" i="20"/>
  <c r="K320" i="20"/>
  <c r="K321" i="20"/>
  <c r="K322" i="20"/>
  <c r="K323" i="20"/>
  <c r="K324" i="20"/>
  <c r="K325" i="20"/>
  <c r="K326" i="20"/>
  <c r="K327" i="20"/>
  <c r="K328" i="20"/>
  <c r="K329" i="20"/>
  <c r="K330" i="20"/>
  <c r="K331" i="20"/>
  <c r="K332" i="20"/>
  <c r="K333" i="20"/>
  <c r="K334" i="20"/>
  <c r="K335" i="20"/>
  <c r="K336" i="20"/>
  <c r="K337" i="20"/>
  <c r="K338" i="20"/>
  <c r="K339" i="20"/>
  <c r="K340" i="20"/>
  <c r="K341" i="20"/>
  <c r="K342" i="20"/>
  <c r="K343" i="20"/>
  <c r="K344" i="20"/>
  <c r="K345" i="20"/>
  <c r="K346" i="20"/>
  <c r="K347" i="20"/>
  <c r="K348" i="20"/>
  <c r="K349" i="20"/>
  <c r="K350" i="20"/>
  <c r="K351" i="20"/>
  <c r="K352" i="20"/>
  <c r="K353" i="20"/>
  <c r="K354" i="20"/>
  <c r="K355" i="20"/>
  <c r="K356" i="20"/>
  <c r="K357" i="20"/>
  <c r="K358" i="20"/>
  <c r="K359" i="20"/>
  <c r="K360" i="20"/>
  <c r="K361" i="20"/>
  <c r="K362" i="20"/>
  <c r="K363" i="20"/>
  <c r="K364" i="20"/>
  <c r="K365" i="20"/>
  <c r="K366" i="20"/>
  <c r="K367" i="20"/>
  <c r="K368" i="20"/>
  <c r="L3" i="20"/>
  <c r="L4" i="20"/>
  <c r="L5" i="20"/>
  <c r="L6" i="20"/>
  <c r="L7" i="20"/>
  <c r="L8" i="20"/>
  <c r="L9" i="20"/>
  <c r="L10" i="20"/>
  <c r="L11" i="20"/>
  <c r="L12" i="20"/>
  <c r="L13" i="20"/>
  <c r="L14" i="20"/>
  <c r="L15" i="20"/>
  <c r="L16" i="20"/>
  <c r="L17" i="20"/>
  <c r="L18" i="20"/>
  <c r="L19" i="20"/>
  <c r="L20" i="20"/>
  <c r="L21" i="20"/>
  <c r="L22" i="20"/>
  <c r="L23" i="20"/>
  <c r="L24" i="20"/>
  <c r="L25" i="20"/>
  <c r="L26" i="20"/>
  <c r="L27" i="20"/>
  <c r="L28" i="20"/>
  <c r="L29" i="20"/>
  <c r="L30" i="20"/>
  <c r="L31" i="20"/>
  <c r="L32" i="20"/>
  <c r="L33" i="20"/>
  <c r="L34" i="20"/>
  <c r="L35" i="20"/>
  <c r="L36" i="20"/>
  <c r="L37" i="20"/>
  <c r="L38" i="20"/>
  <c r="L39" i="20"/>
  <c r="L40" i="20"/>
  <c r="L41" i="20"/>
  <c r="L42" i="20"/>
  <c r="L43" i="20"/>
  <c r="L44" i="20"/>
  <c r="L45" i="20"/>
  <c r="L46" i="20"/>
  <c r="L47" i="20"/>
  <c r="L48" i="20"/>
  <c r="L49" i="20"/>
  <c r="L50" i="20"/>
  <c r="L51" i="20"/>
  <c r="L52" i="20"/>
  <c r="L53" i="20"/>
  <c r="L54" i="20"/>
  <c r="L55" i="20"/>
  <c r="L56" i="20"/>
  <c r="L57" i="20"/>
  <c r="L58" i="20"/>
  <c r="L59" i="20"/>
  <c r="L60" i="20"/>
  <c r="L61" i="20"/>
  <c r="L62" i="20"/>
  <c r="L63" i="20"/>
  <c r="L64" i="20"/>
  <c r="L65" i="20"/>
  <c r="L66" i="20"/>
  <c r="L67" i="20"/>
  <c r="L68" i="20"/>
  <c r="L69" i="20"/>
  <c r="L70" i="20"/>
  <c r="L71" i="20"/>
  <c r="L72" i="20"/>
  <c r="L73" i="20"/>
  <c r="L74" i="20"/>
  <c r="L75" i="20"/>
  <c r="L76" i="20"/>
  <c r="L77" i="20"/>
  <c r="L78" i="20"/>
  <c r="L79" i="20"/>
  <c r="L80" i="20"/>
  <c r="L81" i="20"/>
  <c r="L82" i="20"/>
  <c r="L83" i="20"/>
  <c r="L84" i="20"/>
  <c r="L85" i="20"/>
  <c r="L86" i="20"/>
  <c r="L87" i="20"/>
  <c r="L88" i="20"/>
  <c r="L89" i="20"/>
  <c r="L90" i="20"/>
  <c r="L91" i="20"/>
  <c r="L92" i="20"/>
  <c r="L93" i="20"/>
  <c r="L94" i="20"/>
  <c r="L95" i="20"/>
  <c r="L96" i="20"/>
  <c r="L97" i="20"/>
  <c r="L98" i="20"/>
  <c r="L99" i="20"/>
  <c r="L100" i="20"/>
  <c r="L101" i="20"/>
  <c r="L102" i="20"/>
  <c r="L103" i="20"/>
  <c r="L104" i="20"/>
  <c r="L105" i="20"/>
  <c r="L106" i="20"/>
  <c r="L107" i="20"/>
  <c r="L108" i="20"/>
  <c r="L109" i="20"/>
  <c r="L110" i="20"/>
  <c r="L111" i="20"/>
  <c r="L112" i="20"/>
  <c r="L113" i="20"/>
  <c r="L114" i="20"/>
  <c r="L115" i="20"/>
  <c r="L116" i="20"/>
  <c r="L117" i="20"/>
  <c r="L118" i="20"/>
  <c r="L119" i="20"/>
  <c r="L120" i="20"/>
  <c r="L121" i="20"/>
  <c r="L122" i="20"/>
  <c r="L123" i="20"/>
  <c r="L124" i="20"/>
  <c r="L125" i="20"/>
  <c r="L126" i="20"/>
  <c r="L127" i="20"/>
  <c r="L128" i="20"/>
  <c r="L129" i="20"/>
  <c r="L130" i="20"/>
  <c r="L131" i="20"/>
  <c r="L132" i="20"/>
  <c r="L133" i="20"/>
  <c r="L134" i="20"/>
  <c r="L135" i="20"/>
  <c r="L136" i="20"/>
  <c r="L137" i="20"/>
  <c r="L138" i="20"/>
  <c r="L139" i="20"/>
  <c r="L140" i="20"/>
  <c r="L141" i="20"/>
  <c r="L142" i="20"/>
  <c r="L143" i="20"/>
  <c r="L144" i="20"/>
  <c r="L145" i="20"/>
  <c r="L146" i="20"/>
  <c r="L147" i="20"/>
  <c r="L148" i="20"/>
  <c r="L149" i="20"/>
  <c r="L150" i="20"/>
  <c r="L151" i="20"/>
  <c r="L152" i="20"/>
  <c r="L153" i="20"/>
  <c r="L154" i="20"/>
  <c r="L155" i="20"/>
  <c r="L156" i="20"/>
  <c r="L157" i="20"/>
  <c r="L158" i="20"/>
  <c r="L159" i="20"/>
  <c r="L160" i="20"/>
  <c r="L161" i="20"/>
  <c r="L162" i="20"/>
  <c r="L163" i="20"/>
  <c r="L164" i="20"/>
  <c r="L165" i="20"/>
  <c r="L166" i="20"/>
  <c r="L167" i="20"/>
  <c r="L168" i="20"/>
  <c r="L169" i="20"/>
  <c r="L170" i="20"/>
  <c r="L171" i="20"/>
  <c r="L172" i="20"/>
  <c r="L173" i="20"/>
  <c r="L174" i="20"/>
  <c r="L175" i="20"/>
  <c r="L176" i="20"/>
  <c r="L177" i="20"/>
  <c r="L178" i="20"/>
  <c r="L179" i="20"/>
  <c r="L180" i="20"/>
  <c r="L181" i="20"/>
  <c r="L182" i="20"/>
  <c r="L183" i="20"/>
  <c r="L184" i="20"/>
  <c r="L185" i="20"/>
  <c r="L186" i="20"/>
  <c r="L187" i="20"/>
  <c r="L188" i="20"/>
  <c r="L189" i="20"/>
  <c r="L190" i="20"/>
  <c r="L191" i="20"/>
  <c r="L192" i="20"/>
  <c r="L193" i="20"/>
  <c r="L194" i="20"/>
  <c r="L195" i="20"/>
  <c r="L196" i="20"/>
  <c r="L197" i="20"/>
  <c r="L198" i="20"/>
  <c r="L199" i="20"/>
  <c r="L200" i="20"/>
  <c r="L201" i="20"/>
  <c r="L202" i="20"/>
  <c r="L203" i="20"/>
  <c r="L204" i="20"/>
  <c r="L205" i="20"/>
  <c r="L206" i="20"/>
  <c r="L207" i="20"/>
  <c r="L208" i="20"/>
  <c r="L209" i="20"/>
  <c r="L210" i="20"/>
  <c r="L211" i="20"/>
  <c r="L212" i="20"/>
  <c r="L213" i="20"/>
  <c r="L214" i="20"/>
  <c r="L215" i="20"/>
  <c r="L216" i="20"/>
  <c r="L217" i="20"/>
  <c r="L218" i="20"/>
  <c r="L219" i="20"/>
  <c r="L220" i="20"/>
  <c r="L221" i="20"/>
  <c r="L222" i="20"/>
  <c r="L223" i="20"/>
  <c r="L224" i="20"/>
  <c r="L225" i="20"/>
  <c r="L226" i="20"/>
  <c r="L227" i="20"/>
  <c r="L228" i="20"/>
  <c r="L229" i="20"/>
  <c r="L230" i="20"/>
  <c r="L231" i="20"/>
  <c r="L232" i="20"/>
  <c r="L233" i="20"/>
  <c r="L234" i="20"/>
  <c r="L235" i="20"/>
  <c r="L236" i="20"/>
  <c r="L237" i="20"/>
  <c r="L238" i="20"/>
  <c r="L239" i="20"/>
  <c r="L240" i="20"/>
  <c r="L241" i="20"/>
  <c r="L242" i="20"/>
  <c r="L243" i="20"/>
  <c r="L244" i="20"/>
  <c r="L245" i="20"/>
  <c r="L246" i="20"/>
  <c r="L247" i="20"/>
  <c r="L248" i="20"/>
  <c r="L249" i="20"/>
  <c r="L250" i="20"/>
  <c r="L251" i="20"/>
  <c r="L252" i="20"/>
  <c r="L253" i="20"/>
  <c r="L254" i="20"/>
  <c r="L255" i="20"/>
  <c r="L256" i="20"/>
  <c r="L257" i="20"/>
  <c r="L258" i="20"/>
  <c r="L259" i="20"/>
  <c r="L260" i="20"/>
  <c r="L261" i="20"/>
  <c r="L262" i="20"/>
  <c r="L263" i="20"/>
  <c r="L264" i="20"/>
  <c r="L265" i="20"/>
  <c r="L266" i="20"/>
  <c r="L267" i="20"/>
  <c r="L268" i="20"/>
  <c r="L269" i="20"/>
  <c r="L270" i="20"/>
  <c r="L271" i="20"/>
  <c r="L272" i="20"/>
  <c r="L273" i="20"/>
  <c r="L274" i="20"/>
  <c r="L275" i="20"/>
  <c r="L276" i="20"/>
  <c r="L277" i="20"/>
  <c r="L278" i="20"/>
  <c r="L279" i="20"/>
  <c r="L280" i="20"/>
  <c r="L281" i="20"/>
  <c r="L282" i="20"/>
  <c r="L283" i="20"/>
  <c r="L284" i="20"/>
  <c r="L285" i="20"/>
  <c r="L286" i="20"/>
  <c r="L287" i="20"/>
  <c r="L288" i="20"/>
  <c r="L289" i="20"/>
  <c r="L290" i="20"/>
  <c r="L291" i="20"/>
  <c r="L292" i="20"/>
  <c r="L293" i="20"/>
  <c r="L294" i="20"/>
  <c r="L295" i="20"/>
  <c r="L296" i="20"/>
  <c r="L297" i="20"/>
  <c r="L298" i="20"/>
  <c r="L299" i="20"/>
  <c r="L300" i="20"/>
  <c r="L301" i="20"/>
  <c r="L302" i="20"/>
  <c r="L303" i="20"/>
  <c r="L304" i="20"/>
  <c r="L305" i="20"/>
  <c r="L306" i="20"/>
  <c r="L307" i="20"/>
  <c r="L308" i="20"/>
  <c r="L309" i="20"/>
  <c r="L310" i="20"/>
  <c r="L311" i="20"/>
  <c r="L312" i="20"/>
  <c r="L313" i="20"/>
  <c r="L314" i="20"/>
  <c r="L315" i="20"/>
  <c r="L316" i="20"/>
  <c r="L317" i="20"/>
  <c r="L318" i="20"/>
  <c r="L319" i="20"/>
  <c r="L320" i="20"/>
  <c r="L321" i="20"/>
  <c r="L322" i="20"/>
  <c r="L323" i="20"/>
  <c r="L324" i="20"/>
  <c r="L325" i="20"/>
  <c r="L326" i="20"/>
  <c r="L327" i="20"/>
  <c r="L328" i="20"/>
  <c r="L329" i="20"/>
  <c r="L330" i="20"/>
  <c r="L331" i="20"/>
  <c r="L332" i="20"/>
  <c r="L333" i="20"/>
  <c r="L334" i="20"/>
  <c r="L335" i="20"/>
  <c r="L336" i="20"/>
  <c r="L337" i="20"/>
  <c r="L338" i="20"/>
  <c r="L339" i="20"/>
  <c r="L340" i="20"/>
  <c r="L341" i="20"/>
  <c r="L342" i="20"/>
  <c r="L343" i="20"/>
  <c r="L344" i="20"/>
  <c r="L345" i="20"/>
  <c r="L346" i="20"/>
  <c r="L347" i="20"/>
  <c r="L348" i="20"/>
  <c r="L349" i="20"/>
  <c r="L350" i="20"/>
  <c r="L351" i="20"/>
  <c r="L352" i="20"/>
  <c r="L353" i="20"/>
  <c r="L354" i="20"/>
  <c r="L355" i="20"/>
  <c r="L356" i="20"/>
  <c r="L357" i="20"/>
  <c r="L358" i="20"/>
  <c r="L359" i="20"/>
  <c r="L360" i="20"/>
  <c r="L361" i="20"/>
  <c r="L362" i="20"/>
  <c r="L363" i="20"/>
  <c r="L364" i="20"/>
  <c r="L365" i="20"/>
  <c r="L366" i="20"/>
  <c r="L367" i="20"/>
  <c r="L368" i="20"/>
  <c r="K3" i="18"/>
  <c r="K4" i="18"/>
  <c r="K5" i="18"/>
  <c r="K6" i="18"/>
  <c r="K7" i="18"/>
  <c r="K8" i="18"/>
  <c r="K9" i="18"/>
  <c r="K10" i="18"/>
  <c r="K11" i="18"/>
  <c r="K12" i="18"/>
  <c r="K13" i="18"/>
  <c r="K14" i="18"/>
  <c r="K15" i="18"/>
  <c r="K16" i="18"/>
  <c r="K17" i="18"/>
  <c r="K18" i="18"/>
  <c r="K19" i="18"/>
  <c r="K20" i="18"/>
  <c r="K21" i="18"/>
  <c r="K22" i="18"/>
  <c r="K23" i="18"/>
  <c r="K24" i="18"/>
  <c r="K25" i="18"/>
  <c r="K26" i="18"/>
  <c r="K27" i="18"/>
  <c r="K28" i="18"/>
  <c r="K29" i="18"/>
  <c r="K30" i="18"/>
  <c r="K31" i="18"/>
  <c r="K32" i="18"/>
  <c r="K33" i="18"/>
  <c r="K34" i="18"/>
  <c r="K35" i="18"/>
  <c r="K36" i="18"/>
  <c r="K37" i="18"/>
  <c r="K38" i="18"/>
  <c r="K39" i="18"/>
  <c r="K40" i="18"/>
  <c r="K41" i="18"/>
  <c r="K42" i="18"/>
  <c r="K43" i="18"/>
  <c r="K44" i="18"/>
  <c r="K45" i="18"/>
  <c r="K46" i="18"/>
  <c r="K47" i="18"/>
  <c r="K48" i="18"/>
  <c r="K49" i="18"/>
  <c r="K50" i="18"/>
  <c r="K51" i="18"/>
  <c r="K52" i="18"/>
  <c r="K53" i="18"/>
  <c r="K54" i="18"/>
  <c r="K55" i="18"/>
  <c r="K56" i="18"/>
  <c r="K57" i="18"/>
  <c r="K58" i="18"/>
  <c r="K59" i="18"/>
  <c r="K60" i="18"/>
  <c r="K61" i="18"/>
  <c r="K62" i="18"/>
  <c r="K63" i="18"/>
  <c r="K64" i="18"/>
  <c r="K65" i="18"/>
  <c r="K66" i="18"/>
  <c r="K67" i="18"/>
  <c r="K68" i="18"/>
  <c r="K69" i="18"/>
  <c r="K70" i="18"/>
  <c r="K71" i="18"/>
  <c r="K72" i="18"/>
  <c r="K73" i="18"/>
  <c r="K74" i="18"/>
  <c r="K75" i="18"/>
  <c r="K76" i="18"/>
  <c r="K77" i="18"/>
  <c r="K78" i="18"/>
  <c r="K79" i="18"/>
  <c r="K80" i="18"/>
  <c r="K81" i="18"/>
  <c r="K82" i="18"/>
  <c r="K83" i="18"/>
  <c r="K84" i="18"/>
  <c r="K85" i="18"/>
  <c r="K86" i="18"/>
  <c r="K87" i="18"/>
  <c r="K88" i="18"/>
  <c r="K89" i="18"/>
  <c r="K90" i="18"/>
  <c r="K91" i="18"/>
  <c r="K92" i="18"/>
  <c r="K93" i="18"/>
  <c r="K94" i="18"/>
  <c r="K95" i="18"/>
  <c r="K96" i="18"/>
  <c r="K97" i="18"/>
  <c r="K98" i="18"/>
  <c r="K99" i="18"/>
  <c r="K100" i="18"/>
  <c r="K101" i="18"/>
  <c r="K102" i="18"/>
  <c r="K103" i="18"/>
  <c r="K104" i="18"/>
  <c r="K105" i="18"/>
  <c r="K106" i="18"/>
  <c r="K107" i="18"/>
  <c r="K108" i="18"/>
  <c r="K109" i="18"/>
  <c r="K110" i="18"/>
  <c r="K111" i="18"/>
  <c r="K112" i="18"/>
  <c r="K113" i="18"/>
  <c r="K114" i="18"/>
  <c r="K115" i="18"/>
  <c r="K116" i="18"/>
  <c r="K117" i="18"/>
  <c r="K118" i="18"/>
  <c r="K119" i="18"/>
  <c r="K120" i="18"/>
  <c r="K121" i="18"/>
  <c r="K122" i="18"/>
  <c r="K123" i="18"/>
  <c r="K124" i="18"/>
  <c r="K125" i="18"/>
  <c r="K126" i="18"/>
  <c r="K127" i="18"/>
  <c r="K128" i="18"/>
  <c r="K129" i="18"/>
  <c r="K130" i="18"/>
  <c r="K131" i="18"/>
  <c r="K132" i="18"/>
  <c r="K133" i="18"/>
  <c r="K134" i="18"/>
  <c r="K135" i="18"/>
  <c r="K136" i="18"/>
  <c r="K137" i="18"/>
  <c r="K138" i="18"/>
  <c r="K139" i="18"/>
  <c r="K140" i="18"/>
  <c r="K141" i="18"/>
  <c r="K142" i="18"/>
  <c r="K143" i="18"/>
  <c r="K144" i="18"/>
  <c r="K145" i="18"/>
  <c r="K146" i="18"/>
  <c r="K147" i="18"/>
  <c r="K148" i="18"/>
  <c r="K149" i="18"/>
  <c r="K150" i="18"/>
  <c r="K151" i="18"/>
  <c r="K152" i="18"/>
  <c r="K153" i="18"/>
  <c r="K154" i="18"/>
  <c r="K155" i="18"/>
  <c r="K156" i="18"/>
  <c r="K157" i="18"/>
  <c r="K158" i="18"/>
  <c r="K159" i="18"/>
  <c r="K160" i="18"/>
  <c r="K161" i="18"/>
  <c r="K162" i="18"/>
  <c r="K163" i="18"/>
  <c r="K164" i="18"/>
  <c r="K165" i="18"/>
  <c r="K166" i="18"/>
  <c r="K167" i="18"/>
  <c r="K168" i="18"/>
  <c r="K169" i="18"/>
  <c r="K170" i="18"/>
  <c r="K171" i="18"/>
  <c r="K172" i="18"/>
  <c r="K173" i="18"/>
  <c r="K174" i="18"/>
  <c r="K175" i="18"/>
  <c r="K176" i="18"/>
  <c r="K177" i="18"/>
  <c r="K178" i="18"/>
  <c r="K179" i="18"/>
  <c r="K180" i="18"/>
  <c r="K181" i="18"/>
  <c r="K182" i="18"/>
  <c r="K183" i="18"/>
  <c r="K184" i="18"/>
  <c r="K185" i="18"/>
  <c r="K186" i="18"/>
  <c r="K187" i="18"/>
  <c r="K188" i="18"/>
  <c r="K189" i="18"/>
  <c r="K190" i="18"/>
  <c r="K191" i="18"/>
  <c r="K192" i="18"/>
  <c r="K193" i="18"/>
  <c r="K194" i="18"/>
  <c r="K195" i="18"/>
  <c r="K196" i="18"/>
  <c r="K197" i="18"/>
  <c r="K198" i="18"/>
  <c r="K199" i="18"/>
  <c r="K200" i="18"/>
  <c r="K201" i="18"/>
  <c r="K202" i="18"/>
  <c r="K203" i="18"/>
  <c r="K204" i="18"/>
  <c r="K205" i="18"/>
  <c r="K206" i="18"/>
  <c r="K207" i="18"/>
  <c r="K208" i="18"/>
  <c r="K209" i="18"/>
  <c r="K210" i="18"/>
  <c r="K211" i="18"/>
  <c r="K212" i="18"/>
  <c r="K213" i="18"/>
  <c r="K214" i="18"/>
  <c r="K215" i="18"/>
  <c r="K216" i="18"/>
  <c r="K217" i="18"/>
  <c r="K218" i="18"/>
  <c r="K219" i="18"/>
  <c r="K220" i="18"/>
  <c r="K221" i="18"/>
  <c r="K222" i="18"/>
  <c r="K223" i="18"/>
  <c r="K224" i="18"/>
  <c r="K225" i="18"/>
  <c r="K226" i="18"/>
  <c r="K227" i="18"/>
  <c r="K228" i="18"/>
  <c r="K229" i="18"/>
  <c r="K230" i="18"/>
  <c r="K231" i="18"/>
  <c r="K232" i="18"/>
  <c r="K233" i="18"/>
  <c r="K234" i="18"/>
  <c r="K235" i="18"/>
  <c r="K236" i="18"/>
  <c r="K237" i="18"/>
  <c r="K238" i="18"/>
  <c r="K239" i="18"/>
  <c r="K240" i="18"/>
  <c r="K241" i="18"/>
  <c r="K242" i="18"/>
  <c r="K243" i="18"/>
  <c r="K244" i="18"/>
  <c r="K245" i="18"/>
  <c r="K246" i="18"/>
  <c r="K247" i="18"/>
  <c r="K248" i="18"/>
  <c r="K249" i="18"/>
  <c r="K250" i="18"/>
  <c r="K251" i="18"/>
  <c r="K252" i="18"/>
  <c r="K253" i="18"/>
  <c r="K254" i="18"/>
  <c r="K255" i="18"/>
  <c r="K256" i="18"/>
  <c r="K257" i="18"/>
  <c r="K258" i="18"/>
  <c r="K259" i="18"/>
  <c r="K260" i="18"/>
  <c r="K261" i="18"/>
  <c r="K262" i="18"/>
  <c r="K263" i="18"/>
  <c r="K264" i="18"/>
  <c r="K265" i="18"/>
  <c r="K266" i="18"/>
  <c r="K267" i="18"/>
  <c r="K268" i="18"/>
  <c r="K269" i="18"/>
  <c r="K270" i="18"/>
  <c r="K271" i="18"/>
  <c r="K272" i="18"/>
  <c r="K273" i="18"/>
  <c r="K274" i="18"/>
  <c r="K275" i="18"/>
  <c r="K276" i="18"/>
  <c r="K277" i="18"/>
  <c r="K278" i="18"/>
  <c r="K279" i="18"/>
  <c r="K280" i="18"/>
  <c r="K281" i="18"/>
  <c r="K282" i="18"/>
  <c r="K283" i="18"/>
  <c r="K284" i="18"/>
  <c r="K285" i="18"/>
  <c r="K286" i="18"/>
  <c r="K287" i="18"/>
  <c r="K288" i="18"/>
  <c r="K289" i="18"/>
  <c r="K290" i="18"/>
  <c r="K291" i="18"/>
  <c r="K292" i="18"/>
  <c r="K293" i="18"/>
  <c r="K294" i="18"/>
  <c r="K295" i="18"/>
  <c r="K296" i="18"/>
  <c r="K297" i="18"/>
  <c r="K298" i="18"/>
  <c r="K299" i="18"/>
  <c r="K300" i="18"/>
  <c r="K301" i="18"/>
  <c r="K302" i="18"/>
  <c r="K303" i="18"/>
  <c r="K304" i="18"/>
  <c r="K305" i="18"/>
  <c r="K306" i="18"/>
  <c r="K307" i="18"/>
  <c r="K308" i="18"/>
  <c r="K309" i="18"/>
  <c r="K310" i="18"/>
  <c r="K311" i="18"/>
  <c r="K312" i="18"/>
  <c r="K313" i="18"/>
  <c r="K314" i="18"/>
  <c r="K315" i="18"/>
  <c r="K316" i="18"/>
  <c r="K317" i="18"/>
  <c r="K318" i="18"/>
  <c r="K319" i="18"/>
  <c r="K320" i="18"/>
  <c r="K321" i="18"/>
  <c r="K322" i="18"/>
  <c r="K323" i="18"/>
  <c r="K324" i="18"/>
  <c r="K325" i="18"/>
  <c r="K326" i="18"/>
  <c r="K327" i="18"/>
  <c r="K328" i="18"/>
  <c r="K329" i="18"/>
  <c r="K330" i="18"/>
  <c r="K331" i="18"/>
  <c r="K332" i="18"/>
  <c r="K333" i="18"/>
  <c r="K334" i="18"/>
  <c r="K335" i="18"/>
  <c r="K336" i="18"/>
  <c r="K337" i="18"/>
  <c r="K338" i="18"/>
  <c r="K339" i="18"/>
  <c r="K340" i="18"/>
  <c r="K341" i="18"/>
  <c r="K342" i="18"/>
  <c r="K343" i="18"/>
  <c r="K344" i="18"/>
  <c r="K345" i="18"/>
  <c r="K346" i="18"/>
  <c r="K347" i="18"/>
  <c r="K348" i="18"/>
  <c r="K349" i="18"/>
  <c r="K350" i="18"/>
  <c r="K351" i="18"/>
  <c r="K352" i="18"/>
  <c r="K353" i="18"/>
  <c r="K354" i="18"/>
  <c r="K355" i="18"/>
  <c r="K356" i="18"/>
  <c r="K357" i="18"/>
  <c r="K358" i="18"/>
  <c r="K359" i="18"/>
  <c r="K360" i="18"/>
  <c r="K361" i="18"/>
  <c r="K362" i="18"/>
  <c r="K363" i="18"/>
  <c r="K364" i="18"/>
  <c r="K365" i="18"/>
  <c r="K366" i="18"/>
  <c r="K367" i="18"/>
  <c r="L3" i="18"/>
  <c r="L4" i="18"/>
  <c r="L5" i="18"/>
  <c r="L6" i="18"/>
  <c r="L7" i="18"/>
  <c r="L8" i="18"/>
  <c r="L9" i="18"/>
  <c r="L10" i="18"/>
  <c r="L11" i="18"/>
  <c r="L12" i="18"/>
  <c r="L13" i="18"/>
  <c r="L14" i="18"/>
  <c r="L15" i="18"/>
  <c r="L16" i="18"/>
  <c r="L17" i="18"/>
  <c r="L18" i="18"/>
  <c r="L19" i="18"/>
  <c r="L20" i="18"/>
  <c r="L21" i="18"/>
  <c r="L22" i="18"/>
  <c r="L23" i="18"/>
  <c r="L24" i="18"/>
  <c r="L25" i="18"/>
  <c r="L26" i="18"/>
  <c r="L27" i="18"/>
  <c r="L28" i="18"/>
  <c r="L29" i="18"/>
  <c r="L30" i="18"/>
  <c r="L31" i="18"/>
  <c r="L32" i="18"/>
  <c r="L33" i="18"/>
  <c r="L34" i="18"/>
  <c r="L35" i="18"/>
  <c r="L36" i="18"/>
  <c r="L37" i="18"/>
  <c r="L38" i="18"/>
  <c r="L39" i="18"/>
  <c r="L40" i="18"/>
  <c r="L41" i="18"/>
  <c r="L42" i="18"/>
  <c r="L43" i="18"/>
  <c r="L44" i="18"/>
  <c r="L45" i="18"/>
  <c r="L46" i="18"/>
  <c r="L47" i="18"/>
  <c r="L48" i="18"/>
  <c r="L49" i="18"/>
  <c r="L50" i="18"/>
  <c r="L51" i="18"/>
  <c r="L52" i="18"/>
  <c r="L53" i="18"/>
  <c r="L54" i="18"/>
  <c r="L55" i="18"/>
  <c r="L56" i="18"/>
  <c r="L57" i="18"/>
  <c r="L58" i="18"/>
  <c r="L59" i="18"/>
  <c r="L60" i="18"/>
  <c r="L61" i="18"/>
  <c r="L62" i="18"/>
  <c r="L63" i="18"/>
  <c r="L64" i="18"/>
  <c r="L65" i="18"/>
  <c r="L66" i="18"/>
  <c r="L67" i="18"/>
  <c r="L68" i="18"/>
  <c r="L69" i="18"/>
  <c r="L70" i="18"/>
  <c r="L71" i="18"/>
  <c r="L72" i="18"/>
  <c r="L73" i="18"/>
  <c r="L74" i="18"/>
  <c r="L75" i="18"/>
  <c r="L76" i="18"/>
  <c r="L77" i="18"/>
  <c r="L78" i="18"/>
  <c r="L79" i="18"/>
  <c r="L80" i="18"/>
  <c r="L81" i="18"/>
  <c r="L82" i="18"/>
  <c r="L83" i="18"/>
  <c r="L84" i="18"/>
  <c r="L85" i="18"/>
  <c r="L86" i="18"/>
  <c r="L87" i="18"/>
  <c r="L88" i="18"/>
  <c r="L89" i="18"/>
  <c r="L90" i="18"/>
  <c r="L91" i="18"/>
  <c r="L92" i="18"/>
  <c r="L93" i="18"/>
  <c r="L94" i="18"/>
  <c r="L95" i="18"/>
  <c r="L96" i="18"/>
  <c r="L97" i="18"/>
  <c r="L98" i="18"/>
  <c r="L99" i="18"/>
  <c r="L100" i="18"/>
  <c r="L101" i="18"/>
  <c r="L102" i="18"/>
  <c r="L103" i="18"/>
  <c r="L104" i="18"/>
  <c r="L105" i="18"/>
  <c r="L106" i="18"/>
  <c r="L107" i="18"/>
  <c r="L108" i="18"/>
  <c r="L109" i="18"/>
  <c r="L110" i="18"/>
  <c r="L111" i="18"/>
  <c r="L112" i="18"/>
  <c r="L113" i="18"/>
  <c r="L114" i="18"/>
  <c r="L115" i="18"/>
  <c r="L116" i="18"/>
  <c r="L117" i="18"/>
  <c r="L118" i="18"/>
  <c r="L119" i="18"/>
  <c r="L120" i="18"/>
  <c r="L121" i="18"/>
  <c r="L122" i="18"/>
  <c r="L123" i="18"/>
  <c r="L124" i="18"/>
  <c r="L125" i="18"/>
  <c r="L126" i="18"/>
  <c r="L127" i="18"/>
  <c r="L128" i="18"/>
  <c r="L129" i="18"/>
  <c r="L130" i="18"/>
  <c r="L131" i="18"/>
  <c r="L132" i="18"/>
  <c r="L133" i="18"/>
  <c r="L134" i="18"/>
  <c r="L135" i="18"/>
  <c r="L136" i="18"/>
  <c r="L137" i="18"/>
  <c r="L138" i="18"/>
  <c r="L139" i="18"/>
  <c r="L140" i="18"/>
  <c r="L141" i="18"/>
  <c r="L142" i="18"/>
  <c r="L143" i="18"/>
  <c r="L144" i="18"/>
  <c r="L145" i="18"/>
  <c r="L146" i="18"/>
  <c r="L147" i="18"/>
  <c r="L148" i="18"/>
  <c r="L149" i="18"/>
  <c r="L150" i="18"/>
  <c r="L151" i="18"/>
  <c r="L152" i="18"/>
  <c r="L153" i="18"/>
  <c r="L154" i="18"/>
  <c r="L155" i="18"/>
  <c r="L156" i="18"/>
  <c r="L157" i="18"/>
  <c r="L158" i="18"/>
  <c r="L159" i="18"/>
  <c r="L160" i="18"/>
  <c r="L161" i="18"/>
  <c r="L162" i="18"/>
  <c r="L163" i="18"/>
  <c r="L164" i="18"/>
  <c r="L165" i="18"/>
  <c r="L166" i="18"/>
  <c r="L167" i="18"/>
  <c r="L168" i="18"/>
  <c r="L169" i="18"/>
  <c r="L170" i="18"/>
  <c r="L171" i="18"/>
  <c r="L172" i="18"/>
  <c r="L173" i="18"/>
  <c r="L174" i="18"/>
  <c r="L175" i="18"/>
  <c r="L176" i="18"/>
  <c r="L177" i="18"/>
  <c r="L178" i="18"/>
  <c r="L179" i="18"/>
  <c r="L180" i="18"/>
  <c r="L181" i="18"/>
  <c r="L182" i="18"/>
  <c r="L183" i="18"/>
  <c r="L184" i="18"/>
  <c r="L185" i="18"/>
  <c r="L186" i="18"/>
  <c r="L187" i="18"/>
  <c r="L188" i="18"/>
  <c r="L189" i="18"/>
  <c r="L190" i="18"/>
  <c r="L191" i="18"/>
  <c r="L192" i="18"/>
  <c r="L193" i="18"/>
  <c r="L194" i="18"/>
  <c r="L195" i="18"/>
  <c r="L196" i="18"/>
  <c r="L197" i="18"/>
  <c r="L198" i="18"/>
  <c r="L199" i="18"/>
  <c r="L200" i="18"/>
  <c r="L201" i="18"/>
  <c r="L202" i="18"/>
  <c r="L203" i="18"/>
  <c r="L204" i="18"/>
  <c r="L205" i="18"/>
  <c r="L206" i="18"/>
  <c r="L207" i="18"/>
  <c r="L208" i="18"/>
  <c r="L209" i="18"/>
  <c r="L210" i="18"/>
  <c r="L211" i="18"/>
  <c r="L212" i="18"/>
  <c r="L213" i="18"/>
  <c r="L214" i="18"/>
  <c r="L215" i="18"/>
  <c r="L216" i="18"/>
  <c r="L217" i="18"/>
  <c r="L218" i="18"/>
  <c r="L219" i="18"/>
  <c r="L220" i="18"/>
  <c r="L221" i="18"/>
  <c r="L222" i="18"/>
  <c r="L223" i="18"/>
  <c r="L224" i="18"/>
  <c r="L225" i="18"/>
  <c r="L226" i="18"/>
  <c r="L227" i="18"/>
  <c r="L228" i="18"/>
  <c r="L229" i="18"/>
  <c r="L230" i="18"/>
  <c r="L231" i="18"/>
  <c r="L232" i="18"/>
  <c r="L233" i="18"/>
  <c r="L234" i="18"/>
  <c r="L235" i="18"/>
  <c r="L236" i="18"/>
  <c r="L237" i="18"/>
  <c r="L238" i="18"/>
  <c r="L239" i="18"/>
  <c r="L240" i="18"/>
  <c r="L241" i="18"/>
  <c r="L242" i="18"/>
  <c r="L243" i="18"/>
  <c r="L244" i="18"/>
  <c r="L245" i="18"/>
  <c r="L246" i="18"/>
  <c r="L247" i="18"/>
  <c r="L248" i="18"/>
  <c r="L249" i="18"/>
  <c r="L250" i="18"/>
  <c r="L251" i="18"/>
  <c r="L252" i="18"/>
  <c r="L253" i="18"/>
  <c r="L254" i="18"/>
  <c r="L255" i="18"/>
  <c r="L256" i="18"/>
  <c r="L257" i="18"/>
  <c r="L258" i="18"/>
  <c r="L259" i="18"/>
  <c r="L260" i="18"/>
  <c r="L261" i="18"/>
  <c r="L262" i="18"/>
  <c r="L263" i="18"/>
  <c r="L264" i="18"/>
  <c r="L265" i="18"/>
  <c r="L266" i="18"/>
  <c r="L267" i="18"/>
  <c r="L268" i="18"/>
  <c r="L269" i="18"/>
  <c r="L270" i="18"/>
  <c r="L271" i="18"/>
  <c r="L272" i="18"/>
  <c r="L273" i="18"/>
  <c r="L274" i="18"/>
  <c r="L275" i="18"/>
  <c r="L276" i="18"/>
  <c r="L277" i="18"/>
  <c r="L278" i="18"/>
  <c r="L279" i="18"/>
  <c r="L280" i="18"/>
  <c r="L281" i="18"/>
  <c r="L282" i="18"/>
  <c r="L283" i="18"/>
  <c r="L284" i="18"/>
  <c r="L285" i="18"/>
  <c r="L286" i="18"/>
  <c r="L287" i="18"/>
  <c r="L288" i="18"/>
  <c r="L289" i="18"/>
  <c r="L290" i="18"/>
  <c r="L291" i="18"/>
  <c r="L292" i="18"/>
  <c r="L293" i="18"/>
  <c r="L294" i="18"/>
  <c r="L295" i="18"/>
  <c r="L296" i="18"/>
  <c r="L297" i="18"/>
  <c r="L298" i="18"/>
  <c r="L299" i="18"/>
  <c r="L300" i="18"/>
  <c r="L301" i="18"/>
  <c r="L302" i="18"/>
  <c r="L303" i="18"/>
  <c r="L304" i="18"/>
  <c r="L305" i="18"/>
  <c r="L306" i="18"/>
  <c r="L307" i="18"/>
  <c r="L308" i="18"/>
  <c r="L309" i="18"/>
  <c r="L310" i="18"/>
  <c r="L311" i="18"/>
  <c r="L312" i="18"/>
  <c r="L313" i="18"/>
  <c r="L314" i="18"/>
  <c r="L315" i="18"/>
  <c r="L316" i="18"/>
  <c r="L317" i="18"/>
  <c r="L318" i="18"/>
  <c r="L319" i="18"/>
  <c r="L320" i="18"/>
  <c r="L321" i="18"/>
  <c r="L322" i="18"/>
  <c r="L323" i="18"/>
  <c r="L324" i="18"/>
  <c r="L325" i="18"/>
  <c r="L326" i="18"/>
  <c r="L327" i="18"/>
  <c r="L328" i="18"/>
  <c r="L329" i="18"/>
  <c r="L330" i="18"/>
  <c r="L331" i="18"/>
  <c r="L332" i="18"/>
  <c r="L333" i="18"/>
  <c r="L334" i="18"/>
  <c r="L335" i="18"/>
  <c r="L336" i="18"/>
  <c r="L337" i="18"/>
  <c r="L338" i="18"/>
  <c r="L339" i="18"/>
  <c r="L340" i="18"/>
  <c r="L341" i="18"/>
  <c r="L342" i="18"/>
  <c r="L343" i="18"/>
  <c r="L344" i="18"/>
  <c r="L345" i="18"/>
  <c r="L346" i="18"/>
  <c r="L347" i="18"/>
  <c r="L348" i="18"/>
  <c r="L349" i="18"/>
  <c r="L350" i="18"/>
  <c r="L351" i="18"/>
  <c r="L352" i="18"/>
  <c r="L353" i="18"/>
  <c r="L354" i="18"/>
  <c r="L355" i="18"/>
  <c r="L356" i="18"/>
  <c r="L357" i="18"/>
  <c r="L358" i="18"/>
  <c r="L359" i="18"/>
  <c r="L360" i="18"/>
  <c r="L361" i="18"/>
  <c r="L362" i="18"/>
  <c r="L363" i="18"/>
  <c r="L364" i="18"/>
  <c r="L365" i="18"/>
  <c r="L366" i="18"/>
  <c r="L367" i="18"/>
  <c r="K3" i="17"/>
  <c r="K4" i="17"/>
  <c r="K5" i="17"/>
  <c r="K6" i="17"/>
  <c r="K7" i="17"/>
  <c r="K8" i="17"/>
  <c r="K9" i="17"/>
  <c r="K10" i="17"/>
  <c r="K11" i="17"/>
  <c r="K12" i="17"/>
  <c r="K13" i="17"/>
  <c r="K14" i="17"/>
  <c r="K15" i="17"/>
  <c r="K16" i="17"/>
  <c r="K17" i="17"/>
  <c r="K18" i="17"/>
  <c r="K19" i="17"/>
  <c r="K20" i="17"/>
  <c r="K21" i="17"/>
  <c r="K22" i="17"/>
  <c r="K23" i="17"/>
  <c r="K24" i="17"/>
  <c r="K25" i="17"/>
  <c r="K26" i="17"/>
  <c r="K27" i="17"/>
  <c r="K28" i="17"/>
  <c r="K29" i="17"/>
  <c r="K30" i="17"/>
  <c r="K31" i="17"/>
  <c r="K32" i="17"/>
  <c r="K33" i="17"/>
  <c r="K34" i="17"/>
  <c r="K35" i="17"/>
  <c r="K36" i="17"/>
  <c r="K37" i="17"/>
  <c r="K38" i="17"/>
  <c r="K39" i="17"/>
  <c r="K40" i="17"/>
  <c r="K41" i="17"/>
  <c r="K42" i="17"/>
  <c r="K43" i="17"/>
  <c r="K44" i="17"/>
  <c r="K45" i="17"/>
  <c r="K46" i="17"/>
  <c r="K47" i="17"/>
  <c r="K48" i="17"/>
  <c r="K49" i="17"/>
  <c r="K50" i="17"/>
  <c r="K51" i="17"/>
  <c r="K52" i="17"/>
  <c r="K53" i="17"/>
  <c r="K54" i="17"/>
  <c r="K55" i="17"/>
  <c r="K56" i="17"/>
  <c r="K57" i="17"/>
  <c r="K58" i="17"/>
  <c r="K59" i="17"/>
  <c r="K60" i="17"/>
  <c r="K61" i="17"/>
  <c r="K62" i="17"/>
  <c r="K63" i="17"/>
  <c r="K64" i="17"/>
  <c r="K65" i="17"/>
  <c r="K66" i="17"/>
  <c r="K67" i="17"/>
  <c r="K68" i="17"/>
  <c r="K69" i="17"/>
  <c r="K70" i="17"/>
  <c r="K71" i="17"/>
  <c r="K72" i="17"/>
  <c r="K73" i="17"/>
  <c r="K74" i="17"/>
  <c r="K75" i="17"/>
  <c r="K76" i="17"/>
  <c r="K77" i="17"/>
  <c r="K78" i="17"/>
  <c r="K79" i="17"/>
  <c r="K80" i="17"/>
  <c r="K81" i="17"/>
  <c r="K82" i="17"/>
  <c r="K83" i="17"/>
  <c r="K84" i="17"/>
  <c r="K85" i="17"/>
  <c r="K86" i="17"/>
  <c r="K87" i="17"/>
  <c r="K88" i="17"/>
  <c r="K89" i="17"/>
  <c r="K90" i="17"/>
  <c r="K91" i="17"/>
  <c r="K92" i="17"/>
  <c r="K93" i="17"/>
  <c r="K94" i="17"/>
  <c r="K95" i="17"/>
  <c r="K96" i="17"/>
  <c r="K97" i="17"/>
  <c r="K98" i="17"/>
  <c r="K99" i="17"/>
  <c r="K100" i="17"/>
  <c r="K101" i="17"/>
  <c r="K102" i="17"/>
  <c r="K103" i="17"/>
  <c r="K104" i="17"/>
  <c r="K105" i="17"/>
  <c r="K106" i="17"/>
  <c r="K107" i="17"/>
  <c r="K108" i="17"/>
  <c r="K109" i="17"/>
  <c r="K110" i="17"/>
  <c r="K111" i="17"/>
  <c r="K112" i="17"/>
  <c r="K113" i="17"/>
  <c r="K114" i="17"/>
  <c r="K115" i="17"/>
  <c r="K116" i="17"/>
  <c r="K117" i="17"/>
  <c r="K118" i="17"/>
  <c r="K119" i="17"/>
  <c r="K120" i="17"/>
  <c r="K121" i="17"/>
  <c r="K122" i="17"/>
  <c r="K123" i="17"/>
  <c r="K124" i="17"/>
  <c r="K125" i="17"/>
  <c r="K126" i="17"/>
  <c r="K127" i="17"/>
  <c r="K128" i="17"/>
  <c r="K129" i="17"/>
  <c r="K130" i="17"/>
  <c r="K131" i="17"/>
  <c r="K132" i="17"/>
  <c r="K133" i="17"/>
  <c r="K134" i="17"/>
  <c r="K135" i="17"/>
  <c r="K136" i="17"/>
  <c r="K137" i="17"/>
  <c r="K138" i="17"/>
  <c r="K139" i="17"/>
  <c r="K140" i="17"/>
  <c r="K141" i="17"/>
  <c r="K142" i="17"/>
  <c r="K143" i="17"/>
  <c r="K144" i="17"/>
  <c r="K145" i="17"/>
  <c r="K146" i="17"/>
  <c r="K147" i="17"/>
  <c r="K148" i="17"/>
  <c r="K149" i="17"/>
  <c r="K150" i="17"/>
  <c r="K151" i="17"/>
  <c r="K152" i="17"/>
  <c r="K153" i="17"/>
  <c r="K154" i="17"/>
  <c r="K155" i="17"/>
  <c r="K156" i="17"/>
  <c r="K157" i="17"/>
  <c r="K158" i="17"/>
  <c r="K159" i="17"/>
  <c r="K160" i="17"/>
  <c r="K161" i="17"/>
  <c r="K162" i="17"/>
  <c r="K163" i="17"/>
  <c r="K164" i="17"/>
  <c r="K165" i="17"/>
  <c r="K166" i="17"/>
  <c r="K167" i="17"/>
  <c r="K168" i="17"/>
  <c r="K169" i="17"/>
  <c r="K170" i="17"/>
  <c r="K171" i="17"/>
  <c r="K172" i="17"/>
  <c r="K173" i="17"/>
  <c r="K174" i="17"/>
  <c r="K175" i="17"/>
  <c r="K176" i="17"/>
  <c r="K177" i="17"/>
  <c r="K178" i="17"/>
  <c r="K179" i="17"/>
  <c r="K180" i="17"/>
  <c r="K181" i="17"/>
  <c r="K182" i="17"/>
  <c r="K183" i="17"/>
  <c r="K184" i="17"/>
  <c r="K185" i="17"/>
  <c r="K186" i="17"/>
  <c r="K187" i="17"/>
  <c r="K188" i="17"/>
  <c r="K189" i="17"/>
  <c r="K190" i="17"/>
  <c r="K191" i="17"/>
  <c r="K192" i="17"/>
  <c r="K193" i="17"/>
  <c r="K194" i="17"/>
  <c r="K195" i="17"/>
  <c r="K196" i="17"/>
  <c r="K197" i="17"/>
  <c r="K198" i="17"/>
  <c r="K199" i="17"/>
  <c r="K200" i="17"/>
  <c r="K201" i="17"/>
  <c r="K202" i="17"/>
  <c r="K203" i="17"/>
  <c r="K204" i="17"/>
  <c r="K205" i="17"/>
  <c r="K206" i="17"/>
  <c r="K207" i="17"/>
  <c r="K208" i="17"/>
  <c r="K209" i="17"/>
  <c r="K210" i="17"/>
  <c r="K211" i="17"/>
  <c r="K212" i="17"/>
  <c r="K213" i="17"/>
  <c r="K214" i="17"/>
  <c r="K215" i="17"/>
  <c r="K216" i="17"/>
  <c r="K217" i="17"/>
  <c r="K218" i="17"/>
  <c r="K219" i="17"/>
  <c r="K220" i="17"/>
  <c r="K221" i="17"/>
  <c r="K222" i="17"/>
  <c r="K223" i="17"/>
  <c r="K224" i="17"/>
  <c r="K225" i="17"/>
  <c r="K226" i="17"/>
  <c r="K227" i="17"/>
  <c r="K228" i="17"/>
  <c r="K229" i="17"/>
  <c r="K230" i="17"/>
  <c r="K231" i="17"/>
  <c r="K232" i="17"/>
  <c r="K233" i="17"/>
  <c r="K234" i="17"/>
  <c r="K235" i="17"/>
  <c r="K236" i="17"/>
  <c r="K237" i="17"/>
  <c r="K238" i="17"/>
  <c r="K239" i="17"/>
  <c r="K240" i="17"/>
  <c r="K241" i="17"/>
  <c r="K242" i="17"/>
  <c r="K243" i="17"/>
  <c r="K244" i="17"/>
  <c r="K245" i="17"/>
  <c r="K246" i="17"/>
  <c r="K247" i="17"/>
  <c r="K248" i="17"/>
  <c r="K249" i="17"/>
  <c r="K250" i="17"/>
  <c r="K251" i="17"/>
  <c r="K252" i="17"/>
  <c r="K253" i="17"/>
  <c r="K254" i="17"/>
  <c r="K255" i="17"/>
  <c r="K256" i="17"/>
  <c r="K257" i="17"/>
  <c r="K258" i="17"/>
  <c r="K259" i="17"/>
  <c r="K260" i="17"/>
  <c r="K261" i="17"/>
  <c r="K262" i="17"/>
  <c r="K263" i="17"/>
  <c r="K264" i="17"/>
  <c r="K265" i="17"/>
  <c r="K266" i="17"/>
  <c r="K267" i="17"/>
  <c r="K268" i="17"/>
  <c r="K269" i="17"/>
  <c r="K270" i="17"/>
  <c r="K271" i="17"/>
  <c r="K272" i="17"/>
  <c r="K273" i="17"/>
  <c r="K274" i="17"/>
  <c r="K275" i="17"/>
  <c r="K276" i="17"/>
  <c r="K277" i="17"/>
  <c r="K278" i="17"/>
  <c r="K279" i="17"/>
  <c r="K280" i="17"/>
  <c r="K281" i="17"/>
  <c r="K282" i="17"/>
  <c r="K283" i="17"/>
  <c r="K284" i="17"/>
  <c r="K285" i="17"/>
  <c r="K286" i="17"/>
  <c r="K287" i="17"/>
  <c r="K288" i="17"/>
  <c r="K289" i="17"/>
  <c r="K290" i="17"/>
  <c r="K291" i="17"/>
  <c r="K292" i="17"/>
  <c r="K293" i="17"/>
  <c r="K294" i="17"/>
  <c r="K295" i="17"/>
  <c r="K296" i="17"/>
  <c r="K297" i="17"/>
  <c r="K298" i="17"/>
  <c r="K299" i="17"/>
  <c r="K300" i="17"/>
  <c r="K301" i="17"/>
  <c r="K302" i="17"/>
  <c r="K303" i="17"/>
  <c r="K304" i="17"/>
  <c r="K305" i="17"/>
  <c r="K306" i="17"/>
  <c r="K307" i="17"/>
  <c r="K308" i="17"/>
  <c r="K309" i="17"/>
  <c r="K310" i="17"/>
  <c r="K311" i="17"/>
  <c r="K312" i="17"/>
  <c r="K313" i="17"/>
  <c r="K314" i="17"/>
  <c r="K315" i="17"/>
  <c r="K316" i="17"/>
  <c r="K317" i="17"/>
  <c r="K318" i="17"/>
  <c r="K319" i="17"/>
  <c r="K320" i="17"/>
  <c r="K321" i="17"/>
  <c r="K322" i="17"/>
  <c r="K323" i="17"/>
  <c r="K324" i="17"/>
  <c r="K325" i="17"/>
  <c r="K326" i="17"/>
  <c r="K327" i="17"/>
  <c r="K328" i="17"/>
  <c r="K329" i="17"/>
  <c r="K330" i="17"/>
  <c r="K331" i="17"/>
  <c r="K332" i="17"/>
  <c r="K333" i="17"/>
  <c r="K334" i="17"/>
  <c r="K335" i="17"/>
  <c r="K336" i="17"/>
  <c r="K337" i="17"/>
  <c r="K338" i="17"/>
  <c r="K339" i="17"/>
  <c r="K340" i="17"/>
  <c r="K341" i="17"/>
  <c r="K342" i="17"/>
  <c r="K343" i="17"/>
  <c r="K344" i="17"/>
  <c r="K345" i="17"/>
  <c r="K346" i="17"/>
  <c r="K347" i="17"/>
  <c r="K348" i="17"/>
  <c r="K349" i="17"/>
  <c r="K350" i="17"/>
  <c r="K351" i="17"/>
  <c r="K352" i="17"/>
  <c r="K353" i="17"/>
  <c r="K354" i="17"/>
  <c r="K355" i="17"/>
  <c r="K356" i="17"/>
  <c r="K357" i="17"/>
  <c r="K358" i="17"/>
  <c r="K359" i="17"/>
  <c r="K360" i="17"/>
  <c r="K361" i="17"/>
  <c r="K362" i="17"/>
  <c r="K363" i="17"/>
  <c r="K364" i="17"/>
  <c r="K365" i="17"/>
  <c r="K366" i="17"/>
  <c r="K367" i="17"/>
  <c r="L3" i="17"/>
  <c r="L4" i="17"/>
  <c r="L5" i="17"/>
  <c r="L6" i="17"/>
  <c r="L7" i="17"/>
  <c r="L8" i="17"/>
  <c r="L9" i="17"/>
  <c r="L10" i="17"/>
  <c r="L11" i="17"/>
  <c r="L12" i="17"/>
  <c r="L13" i="17"/>
  <c r="L14" i="17"/>
  <c r="L15" i="17"/>
  <c r="L16" i="17"/>
  <c r="L17" i="17"/>
  <c r="L18" i="17"/>
  <c r="L19" i="17"/>
  <c r="L20" i="17"/>
  <c r="L21" i="17"/>
  <c r="L22" i="17"/>
  <c r="L23" i="17"/>
  <c r="L24" i="17"/>
  <c r="L25" i="17"/>
  <c r="L26" i="17"/>
  <c r="L27" i="17"/>
  <c r="L28" i="17"/>
  <c r="L29" i="17"/>
  <c r="L30" i="17"/>
  <c r="L31" i="17"/>
  <c r="L32" i="17"/>
  <c r="L33" i="17"/>
  <c r="L34" i="17"/>
  <c r="L35" i="17"/>
  <c r="L36" i="17"/>
  <c r="L37" i="17"/>
  <c r="L38" i="17"/>
  <c r="L39" i="17"/>
  <c r="L40" i="17"/>
  <c r="L41" i="17"/>
  <c r="L42" i="17"/>
  <c r="L43" i="17"/>
  <c r="L44" i="17"/>
  <c r="L45" i="17"/>
  <c r="L46" i="17"/>
  <c r="L47" i="17"/>
  <c r="L48" i="17"/>
  <c r="L49" i="17"/>
  <c r="L50" i="17"/>
  <c r="L51" i="17"/>
  <c r="L52" i="17"/>
  <c r="L53" i="17"/>
  <c r="L54" i="17"/>
  <c r="L55" i="17"/>
  <c r="L56" i="17"/>
  <c r="L57" i="17"/>
  <c r="L58" i="17"/>
  <c r="L59" i="17"/>
  <c r="L60" i="17"/>
  <c r="L61" i="17"/>
  <c r="L62" i="17"/>
  <c r="L63" i="17"/>
  <c r="L64" i="17"/>
  <c r="L65" i="17"/>
  <c r="L66" i="17"/>
  <c r="L67" i="17"/>
  <c r="L68" i="17"/>
  <c r="L69" i="17"/>
  <c r="L70" i="17"/>
  <c r="L71" i="17"/>
  <c r="L72" i="17"/>
  <c r="L73" i="17"/>
  <c r="L74" i="17"/>
  <c r="L75" i="17"/>
  <c r="L76" i="17"/>
  <c r="L77" i="17"/>
  <c r="L78" i="17"/>
  <c r="L79" i="17"/>
  <c r="L80" i="17"/>
  <c r="L81" i="17"/>
  <c r="L82" i="17"/>
  <c r="L83" i="17"/>
  <c r="L84" i="17"/>
  <c r="L85" i="17"/>
  <c r="L86" i="17"/>
  <c r="L87" i="17"/>
  <c r="L88" i="17"/>
  <c r="L89" i="17"/>
  <c r="L90" i="17"/>
  <c r="L91" i="17"/>
  <c r="L92" i="17"/>
  <c r="L93" i="17"/>
  <c r="L94" i="17"/>
  <c r="L95" i="17"/>
  <c r="L96" i="17"/>
  <c r="L97" i="17"/>
  <c r="L98" i="17"/>
  <c r="L99" i="17"/>
  <c r="L100" i="17"/>
  <c r="L101" i="17"/>
  <c r="L102" i="17"/>
  <c r="L103" i="17"/>
  <c r="L104" i="17"/>
  <c r="L105" i="17"/>
  <c r="L106" i="17"/>
  <c r="L107" i="17"/>
  <c r="L108" i="17"/>
  <c r="L109" i="17"/>
  <c r="L110" i="17"/>
  <c r="L111" i="17"/>
  <c r="L112" i="17"/>
  <c r="L113" i="17"/>
  <c r="L114" i="17"/>
  <c r="L115" i="17"/>
  <c r="L116" i="17"/>
  <c r="L117" i="17"/>
  <c r="L118" i="17"/>
  <c r="L119" i="17"/>
  <c r="L120" i="17"/>
  <c r="L121" i="17"/>
  <c r="L122" i="17"/>
  <c r="L123" i="17"/>
  <c r="L124" i="17"/>
  <c r="L125" i="17"/>
  <c r="L126" i="17"/>
  <c r="L127" i="17"/>
  <c r="L128" i="17"/>
  <c r="L129" i="17"/>
  <c r="L130" i="17"/>
  <c r="L131" i="17"/>
  <c r="L132" i="17"/>
  <c r="L133" i="17"/>
  <c r="L134" i="17"/>
  <c r="L135" i="17"/>
  <c r="L136" i="17"/>
  <c r="L137" i="17"/>
  <c r="L138" i="17"/>
  <c r="L139" i="17"/>
  <c r="L140" i="17"/>
  <c r="L141" i="17"/>
  <c r="L142" i="17"/>
  <c r="L143" i="17"/>
  <c r="L144" i="17"/>
  <c r="L145" i="17"/>
  <c r="L146" i="17"/>
  <c r="L147" i="17"/>
  <c r="L148" i="17"/>
  <c r="L149" i="17"/>
  <c r="L150" i="17"/>
  <c r="L151" i="17"/>
  <c r="L152" i="17"/>
  <c r="L153" i="17"/>
  <c r="L154" i="17"/>
  <c r="L155" i="17"/>
  <c r="L156" i="17"/>
  <c r="L157" i="17"/>
  <c r="L158" i="17"/>
  <c r="L159" i="17"/>
  <c r="L160" i="17"/>
  <c r="L161" i="17"/>
  <c r="L162" i="17"/>
  <c r="L163" i="17"/>
  <c r="L164" i="17"/>
  <c r="L165" i="17"/>
  <c r="L166" i="17"/>
  <c r="L167" i="17"/>
  <c r="L168" i="17"/>
  <c r="L169" i="17"/>
  <c r="L170" i="17"/>
  <c r="L171" i="17"/>
  <c r="L172" i="17"/>
  <c r="L173" i="17"/>
  <c r="L174" i="17"/>
  <c r="L175" i="17"/>
  <c r="L176" i="17"/>
  <c r="L177" i="17"/>
  <c r="L178" i="17"/>
  <c r="L179" i="17"/>
  <c r="L180" i="17"/>
  <c r="L181" i="17"/>
  <c r="L182" i="17"/>
  <c r="L183" i="17"/>
  <c r="L184" i="17"/>
  <c r="L185" i="17"/>
  <c r="L186" i="17"/>
  <c r="L187" i="17"/>
  <c r="L188" i="17"/>
  <c r="L189" i="17"/>
  <c r="L190" i="17"/>
  <c r="L191" i="17"/>
  <c r="L192" i="17"/>
  <c r="L193" i="17"/>
  <c r="L194" i="17"/>
  <c r="L195" i="17"/>
  <c r="L196" i="17"/>
  <c r="L197" i="17"/>
  <c r="L198" i="17"/>
  <c r="L199" i="17"/>
  <c r="L200" i="17"/>
  <c r="L201" i="17"/>
  <c r="L202" i="17"/>
  <c r="L203" i="17"/>
  <c r="L204" i="17"/>
  <c r="L205" i="17"/>
  <c r="L206" i="17"/>
  <c r="L207" i="17"/>
  <c r="L208" i="17"/>
  <c r="L209" i="17"/>
  <c r="L210" i="17"/>
  <c r="L211" i="17"/>
  <c r="L212" i="17"/>
  <c r="L213" i="17"/>
  <c r="L214" i="17"/>
  <c r="L215" i="17"/>
  <c r="L216" i="17"/>
  <c r="L217" i="17"/>
  <c r="L218" i="17"/>
  <c r="L219" i="17"/>
  <c r="L220" i="17"/>
  <c r="L221" i="17"/>
  <c r="L222" i="17"/>
  <c r="L223" i="17"/>
  <c r="L224" i="17"/>
  <c r="L225" i="17"/>
  <c r="L226" i="17"/>
  <c r="L227" i="17"/>
  <c r="L228" i="17"/>
  <c r="L229" i="17"/>
  <c r="L230" i="17"/>
  <c r="L231" i="17"/>
  <c r="L232" i="17"/>
  <c r="L233" i="17"/>
  <c r="L234" i="17"/>
  <c r="L235" i="17"/>
  <c r="L236" i="17"/>
  <c r="L237" i="17"/>
  <c r="L238" i="17"/>
  <c r="L239" i="17"/>
  <c r="L240" i="17"/>
  <c r="L241" i="17"/>
  <c r="L242" i="17"/>
  <c r="L243" i="17"/>
  <c r="L244" i="17"/>
  <c r="L245" i="17"/>
  <c r="L246" i="17"/>
  <c r="L247" i="17"/>
  <c r="L248" i="17"/>
  <c r="L249" i="17"/>
  <c r="L250" i="17"/>
  <c r="L251" i="17"/>
  <c r="L252" i="17"/>
  <c r="L253" i="17"/>
  <c r="L254" i="17"/>
  <c r="L255" i="17"/>
  <c r="L256" i="17"/>
  <c r="L257" i="17"/>
  <c r="L258" i="17"/>
  <c r="L259" i="17"/>
  <c r="L260" i="17"/>
  <c r="L261" i="17"/>
  <c r="L262" i="17"/>
  <c r="L263" i="17"/>
  <c r="L264" i="17"/>
  <c r="L265" i="17"/>
  <c r="L266" i="17"/>
  <c r="L267" i="17"/>
  <c r="L268" i="17"/>
  <c r="L269" i="17"/>
  <c r="L270" i="17"/>
  <c r="L271" i="17"/>
  <c r="L272" i="17"/>
  <c r="L273" i="17"/>
  <c r="L274" i="17"/>
  <c r="L275" i="17"/>
  <c r="L276" i="17"/>
  <c r="L277" i="17"/>
  <c r="L278" i="17"/>
  <c r="L279" i="17"/>
  <c r="L280" i="17"/>
  <c r="L281" i="17"/>
  <c r="L282" i="17"/>
  <c r="L283" i="17"/>
  <c r="L284" i="17"/>
  <c r="L285" i="17"/>
  <c r="L286" i="17"/>
  <c r="L287" i="17"/>
  <c r="L288" i="17"/>
  <c r="L289" i="17"/>
  <c r="L290" i="17"/>
  <c r="L291" i="17"/>
  <c r="L292" i="17"/>
  <c r="L293" i="17"/>
  <c r="L294" i="17"/>
  <c r="L295" i="17"/>
  <c r="L296" i="17"/>
  <c r="L297" i="17"/>
  <c r="L298" i="17"/>
  <c r="L299" i="17"/>
  <c r="L300" i="17"/>
  <c r="L301" i="17"/>
  <c r="L302" i="17"/>
  <c r="L303" i="17"/>
  <c r="L304" i="17"/>
  <c r="L305" i="17"/>
  <c r="L306" i="17"/>
  <c r="L307" i="17"/>
  <c r="L308" i="17"/>
  <c r="L309" i="17"/>
  <c r="L310" i="17"/>
  <c r="L311" i="17"/>
  <c r="L312" i="17"/>
  <c r="L313" i="17"/>
  <c r="L314" i="17"/>
  <c r="L315" i="17"/>
  <c r="L316" i="17"/>
  <c r="L317" i="17"/>
  <c r="L318" i="17"/>
  <c r="L319" i="17"/>
  <c r="L320" i="17"/>
  <c r="L321" i="17"/>
  <c r="L322" i="17"/>
  <c r="L323" i="17"/>
  <c r="L324" i="17"/>
  <c r="L325" i="17"/>
  <c r="L326" i="17"/>
  <c r="L327" i="17"/>
  <c r="L328" i="17"/>
  <c r="L329" i="17"/>
  <c r="L330" i="17"/>
  <c r="L331" i="17"/>
  <c r="L332" i="17"/>
  <c r="L333" i="17"/>
  <c r="L334" i="17"/>
  <c r="L335" i="17"/>
  <c r="L336" i="17"/>
  <c r="L337" i="17"/>
  <c r="L338" i="17"/>
  <c r="L339" i="17"/>
  <c r="L340" i="17"/>
  <c r="L341" i="17"/>
  <c r="L342" i="17"/>
  <c r="L343" i="17"/>
  <c r="L344" i="17"/>
  <c r="L345" i="17"/>
  <c r="L346" i="17"/>
  <c r="L347" i="17"/>
  <c r="L348" i="17"/>
  <c r="L349" i="17"/>
  <c r="L350" i="17"/>
  <c r="L351" i="17"/>
  <c r="L352" i="17"/>
  <c r="L353" i="17"/>
  <c r="L354" i="17"/>
  <c r="L355" i="17"/>
  <c r="L356" i="17"/>
  <c r="L357" i="17"/>
  <c r="L358" i="17"/>
  <c r="L359" i="17"/>
  <c r="L360" i="17"/>
  <c r="L361" i="17"/>
  <c r="L362" i="17"/>
  <c r="L363" i="17"/>
  <c r="L364" i="17"/>
  <c r="L365" i="17"/>
  <c r="L366" i="17"/>
  <c r="L367" i="17"/>
  <c r="K3" i="16"/>
  <c r="K4" i="16"/>
  <c r="K5" i="16"/>
  <c r="K6" i="16"/>
  <c r="K7" i="16"/>
  <c r="K8" i="16"/>
  <c r="K9" i="16"/>
  <c r="K10" i="16"/>
  <c r="K11" i="16"/>
  <c r="K12" i="16"/>
  <c r="K13" i="16"/>
  <c r="K14" i="16"/>
  <c r="K15" i="16"/>
  <c r="K16" i="16"/>
  <c r="K17" i="16"/>
  <c r="K18" i="16"/>
  <c r="K19" i="16"/>
  <c r="K20" i="16"/>
  <c r="K21" i="16"/>
  <c r="K22" i="16"/>
  <c r="K23" i="16"/>
  <c r="K24" i="16"/>
  <c r="K25" i="16"/>
  <c r="K26" i="16"/>
  <c r="K27" i="16"/>
  <c r="K28" i="16"/>
  <c r="K29" i="16"/>
  <c r="K30" i="16"/>
  <c r="K31" i="16"/>
  <c r="K32" i="16"/>
  <c r="K33" i="16"/>
  <c r="K34" i="16"/>
  <c r="K35" i="16"/>
  <c r="K36" i="16"/>
  <c r="K37" i="16"/>
  <c r="K38" i="16"/>
  <c r="K39" i="16"/>
  <c r="K40" i="16"/>
  <c r="K41" i="16"/>
  <c r="K42" i="16"/>
  <c r="K43" i="16"/>
  <c r="K44" i="16"/>
  <c r="K45" i="16"/>
  <c r="K46" i="16"/>
  <c r="K47" i="16"/>
  <c r="K48" i="16"/>
  <c r="K49" i="16"/>
  <c r="K50" i="16"/>
  <c r="K51" i="16"/>
  <c r="K52" i="16"/>
  <c r="K53" i="16"/>
  <c r="K54" i="16"/>
  <c r="K55" i="16"/>
  <c r="K56" i="16"/>
  <c r="K57" i="16"/>
  <c r="K58" i="16"/>
  <c r="K59" i="16"/>
  <c r="K60" i="16"/>
  <c r="K61" i="16"/>
  <c r="K62" i="16"/>
  <c r="K63" i="16"/>
  <c r="K64" i="16"/>
  <c r="K65" i="16"/>
  <c r="K66" i="16"/>
  <c r="K67" i="16"/>
  <c r="K68" i="16"/>
  <c r="K69" i="16"/>
  <c r="K70" i="16"/>
  <c r="K71" i="16"/>
  <c r="K72" i="16"/>
  <c r="K73" i="16"/>
  <c r="K74" i="16"/>
  <c r="K75" i="16"/>
  <c r="K76" i="16"/>
  <c r="K77" i="16"/>
  <c r="K78" i="16"/>
  <c r="K79" i="16"/>
  <c r="K80" i="16"/>
  <c r="K81" i="16"/>
  <c r="K82" i="16"/>
  <c r="K83" i="16"/>
  <c r="K84" i="16"/>
  <c r="K85" i="16"/>
  <c r="K86" i="16"/>
  <c r="K87" i="16"/>
  <c r="K88" i="16"/>
  <c r="K89" i="16"/>
  <c r="K90" i="16"/>
  <c r="K91" i="16"/>
  <c r="K92" i="16"/>
  <c r="K93" i="16"/>
  <c r="K94" i="16"/>
  <c r="K95" i="16"/>
  <c r="K96" i="16"/>
  <c r="K97" i="16"/>
  <c r="K98" i="16"/>
  <c r="K99" i="16"/>
  <c r="K100" i="16"/>
  <c r="K101" i="16"/>
  <c r="K102" i="16"/>
  <c r="K103" i="16"/>
  <c r="K104" i="16"/>
  <c r="K105" i="16"/>
  <c r="K106" i="16"/>
  <c r="K107" i="16"/>
  <c r="K108" i="16"/>
  <c r="K109" i="16"/>
  <c r="K110" i="16"/>
  <c r="K111" i="16"/>
  <c r="K112" i="16"/>
  <c r="K113" i="16"/>
  <c r="K114" i="16"/>
  <c r="K115" i="16"/>
  <c r="K116" i="16"/>
  <c r="K117" i="16"/>
  <c r="K118" i="16"/>
  <c r="K119" i="16"/>
  <c r="K120" i="16"/>
  <c r="K121" i="16"/>
  <c r="K122" i="16"/>
  <c r="K123" i="16"/>
  <c r="K124" i="16"/>
  <c r="K125" i="16"/>
  <c r="K126" i="16"/>
  <c r="K127" i="16"/>
  <c r="K128" i="16"/>
  <c r="K129" i="16"/>
  <c r="K130" i="16"/>
  <c r="K131" i="16"/>
  <c r="K132" i="16"/>
  <c r="K133" i="16"/>
  <c r="K134" i="16"/>
  <c r="K135" i="16"/>
  <c r="K136" i="16"/>
  <c r="K137" i="16"/>
  <c r="K138" i="16"/>
  <c r="K139" i="16"/>
  <c r="K140" i="16"/>
  <c r="K141" i="16"/>
  <c r="K142" i="16"/>
  <c r="K143" i="16"/>
  <c r="K144" i="16"/>
  <c r="K145" i="16"/>
  <c r="K146" i="16"/>
  <c r="K147" i="16"/>
  <c r="K148" i="16"/>
  <c r="K149" i="16"/>
  <c r="K150" i="16"/>
  <c r="K151" i="16"/>
  <c r="K152" i="16"/>
  <c r="K153" i="16"/>
  <c r="K154" i="16"/>
  <c r="K155" i="16"/>
  <c r="K156" i="16"/>
  <c r="K157" i="16"/>
  <c r="K158" i="16"/>
  <c r="K159" i="16"/>
  <c r="K160" i="16"/>
  <c r="K161" i="16"/>
  <c r="K162" i="16"/>
  <c r="K163" i="16"/>
  <c r="K164" i="16"/>
  <c r="K165" i="16"/>
  <c r="K166" i="16"/>
  <c r="K167" i="16"/>
  <c r="K168" i="16"/>
  <c r="K169" i="16"/>
  <c r="K170" i="16"/>
  <c r="K171" i="16"/>
  <c r="K172" i="16"/>
  <c r="K173" i="16"/>
  <c r="K174" i="16"/>
  <c r="K175" i="16"/>
  <c r="K176" i="16"/>
  <c r="K177" i="16"/>
  <c r="K178" i="16"/>
  <c r="K179" i="16"/>
  <c r="K180" i="16"/>
  <c r="K181" i="16"/>
  <c r="K182" i="16"/>
  <c r="K183" i="16"/>
  <c r="K184" i="16"/>
  <c r="K185" i="16"/>
  <c r="K186" i="16"/>
  <c r="K187" i="16"/>
  <c r="K188" i="16"/>
  <c r="K189" i="16"/>
  <c r="K190" i="16"/>
  <c r="K191" i="16"/>
  <c r="K192" i="16"/>
  <c r="K193" i="16"/>
  <c r="K194" i="16"/>
  <c r="K195" i="16"/>
  <c r="K196" i="16"/>
  <c r="K197" i="16"/>
  <c r="K198" i="16"/>
  <c r="K199" i="16"/>
  <c r="K200" i="16"/>
  <c r="K201" i="16"/>
  <c r="K202" i="16"/>
  <c r="K203" i="16"/>
  <c r="K204" i="16"/>
  <c r="K205" i="16"/>
  <c r="K206" i="16"/>
  <c r="K207" i="16"/>
  <c r="K208" i="16"/>
  <c r="K209" i="16"/>
  <c r="K210" i="16"/>
  <c r="K211" i="16"/>
  <c r="K212" i="16"/>
  <c r="K213" i="16"/>
  <c r="K214" i="16"/>
  <c r="K215" i="16"/>
  <c r="K216" i="16"/>
  <c r="K217" i="16"/>
  <c r="K218" i="16"/>
  <c r="K219" i="16"/>
  <c r="K220" i="16"/>
  <c r="K221" i="16"/>
  <c r="K222" i="16"/>
  <c r="K223" i="16"/>
  <c r="K224" i="16"/>
  <c r="K225" i="16"/>
  <c r="K226" i="16"/>
  <c r="K227" i="16"/>
  <c r="K228" i="16"/>
  <c r="K229" i="16"/>
  <c r="K230" i="16"/>
  <c r="K231" i="16"/>
  <c r="K232" i="16"/>
  <c r="K233" i="16"/>
  <c r="K234" i="16"/>
  <c r="K235" i="16"/>
  <c r="K236" i="16"/>
  <c r="K237" i="16"/>
  <c r="K238" i="16"/>
  <c r="K239" i="16"/>
  <c r="K240" i="16"/>
  <c r="K241" i="16"/>
  <c r="K242" i="16"/>
  <c r="K243" i="16"/>
  <c r="K244" i="16"/>
  <c r="K245" i="16"/>
  <c r="K246" i="16"/>
  <c r="K247" i="16"/>
  <c r="K248" i="16"/>
  <c r="K249" i="16"/>
  <c r="K250" i="16"/>
  <c r="K251" i="16"/>
  <c r="K252" i="16"/>
  <c r="K253" i="16"/>
  <c r="K254" i="16"/>
  <c r="K255" i="16"/>
  <c r="K256" i="16"/>
  <c r="K257" i="16"/>
  <c r="K258" i="16"/>
  <c r="K259" i="16"/>
  <c r="K260" i="16"/>
  <c r="K261" i="16"/>
  <c r="K262" i="16"/>
  <c r="K263" i="16"/>
  <c r="K264" i="16"/>
  <c r="K265" i="16"/>
  <c r="K266" i="16"/>
  <c r="K267" i="16"/>
  <c r="K268" i="16"/>
  <c r="K269" i="16"/>
  <c r="K270" i="16"/>
  <c r="K271" i="16"/>
  <c r="K272" i="16"/>
  <c r="K273" i="16"/>
  <c r="K274" i="16"/>
  <c r="K275" i="16"/>
  <c r="K276" i="16"/>
  <c r="K277" i="16"/>
  <c r="K278" i="16"/>
  <c r="K279" i="16"/>
  <c r="K280" i="16"/>
  <c r="K281" i="16"/>
  <c r="K282" i="16"/>
  <c r="K283" i="16"/>
  <c r="K284" i="16"/>
  <c r="K285" i="16"/>
  <c r="K286" i="16"/>
  <c r="K287" i="16"/>
  <c r="K288" i="16"/>
  <c r="K289" i="16"/>
  <c r="K290" i="16"/>
  <c r="K291" i="16"/>
  <c r="K292" i="16"/>
  <c r="K293" i="16"/>
  <c r="K294" i="16"/>
  <c r="K295" i="16"/>
  <c r="K296" i="16"/>
  <c r="K297" i="16"/>
  <c r="K298" i="16"/>
  <c r="K299" i="16"/>
  <c r="K300" i="16"/>
  <c r="K301" i="16"/>
  <c r="K302" i="16"/>
  <c r="K303" i="16"/>
  <c r="K304" i="16"/>
  <c r="K305" i="16"/>
  <c r="K306" i="16"/>
  <c r="K307" i="16"/>
  <c r="K308" i="16"/>
  <c r="K309" i="16"/>
  <c r="K310" i="16"/>
  <c r="K311" i="16"/>
  <c r="K312" i="16"/>
  <c r="K313" i="16"/>
  <c r="K314" i="16"/>
  <c r="K315" i="16"/>
  <c r="K316" i="16"/>
  <c r="K317" i="16"/>
  <c r="K318" i="16"/>
  <c r="K319" i="16"/>
  <c r="K320" i="16"/>
  <c r="K321" i="16"/>
  <c r="K322" i="16"/>
  <c r="K323" i="16"/>
  <c r="K324" i="16"/>
  <c r="K325" i="16"/>
  <c r="K326" i="16"/>
  <c r="K327" i="16"/>
  <c r="K328" i="16"/>
  <c r="K329" i="16"/>
  <c r="K330" i="16"/>
  <c r="K331" i="16"/>
  <c r="K332" i="16"/>
  <c r="K333" i="16"/>
  <c r="K334" i="16"/>
  <c r="K335" i="16"/>
  <c r="K336" i="16"/>
  <c r="K337" i="16"/>
  <c r="K338" i="16"/>
  <c r="K339" i="16"/>
  <c r="K340" i="16"/>
  <c r="K341" i="16"/>
  <c r="K342" i="16"/>
  <c r="K343" i="16"/>
  <c r="K344" i="16"/>
  <c r="K345" i="16"/>
  <c r="K346" i="16"/>
  <c r="K347" i="16"/>
  <c r="K348" i="16"/>
  <c r="K349" i="16"/>
  <c r="K350" i="16"/>
  <c r="K351" i="16"/>
  <c r="K352" i="16"/>
  <c r="K353" i="16"/>
  <c r="K354" i="16"/>
  <c r="K355" i="16"/>
  <c r="K356" i="16"/>
  <c r="K357" i="16"/>
  <c r="K358" i="16"/>
  <c r="K359" i="16"/>
  <c r="K360" i="16"/>
  <c r="K361" i="16"/>
  <c r="K362" i="16"/>
  <c r="K363" i="16"/>
  <c r="K364" i="16"/>
  <c r="K365" i="16"/>
  <c r="K366" i="16"/>
  <c r="K367" i="16"/>
  <c r="K368" i="16"/>
  <c r="L3" i="16"/>
  <c r="L4" i="16"/>
  <c r="L5" i="16"/>
  <c r="L6" i="16"/>
  <c r="L7" i="16"/>
  <c r="L8" i="16"/>
  <c r="L9" i="16"/>
  <c r="L10" i="16"/>
  <c r="L11" i="16"/>
  <c r="L12" i="16"/>
  <c r="L13" i="16"/>
  <c r="L14" i="16"/>
  <c r="L15" i="16"/>
  <c r="L16" i="16"/>
  <c r="L17" i="16"/>
  <c r="L18" i="16"/>
  <c r="L19" i="16"/>
  <c r="L20" i="16"/>
  <c r="L21" i="16"/>
  <c r="L22" i="16"/>
  <c r="L23" i="16"/>
  <c r="L24" i="16"/>
  <c r="L25" i="16"/>
  <c r="L26" i="16"/>
  <c r="L27" i="16"/>
  <c r="L28" i="16"/>
  <c r="L29" i="16"/>
  <c r="L30" i="16"/>
  <c r="L31" i="16"/>
  <c r="L32" i="16"/>
  <c r="L33" i="16"/>
  <c r="L34" i="16"/>
  <c r="L35" i="16"/>
  <c r="L36" i="16"/>
  <c r="L37" i="16"/>
  <c r="L38" i="16"/>
  <c r="L39" i="16"/>
  <c r="L40" i="16"/>
  <c r="L41" i="16"/>
  <c r="L42" i="16"/>
  <c r="L43" i="16"/>
  <c r="L44" i="16"/>
  <c r="L45" i="16"/>
  <c r="L46" i="16"/>
  <c r="L47" i="16"/>
  <c r="L48" i="16"/>
  <c r="L49" i="16"/>
  <c r="L50" i="16"/>
  <c r="L51" i="16"/>
  <c r="L52" i="16"/>
  <c r="L53" i="16"/>
  <c r="L54" i="16"/>
  <c r="L55" i="16"/>
  <c r="L56" i="16"/>
  <c r="L57" i="16"/>
  <c r="L58" i="16"/>
  <c r="L59" i="16"/>
  <c r="L60" i="16"/>
  <c r="L61" i="16"/>
  <c r="L62" i="16"/>
  <c r="L63" i="16"/>
  <c r="L64" i="16"/>
  <c r="L65" i="16"/>
  <c r="L66" i="16"/>
  <c r="L67" i="16"/>
  <c r="L68" i="16"/>
  <c r="L69" i="16"/>
  <c r="L70" i="16"/>
  <c r="L71" i="16"/>
  <c r="L72" i="16"/>
  <c r="L73" i="16"/>
  <c r="L74" i="16"/>
  <c r="L75" i="16"/>
  <c r="L76" i="16"/>
  <c r="L77" i="16"/>
  <c r="L78" i="16"/>
  <c r="L79" i="16"/>
  <c r="L80" i="16"/>
  <c r="L81" i="16"/>
  <c r="L82" i="16"/>
  <c r="L83" i="16"/>
  <c r="L84" i="16"/>
  <c r="L85" i="16"/>
  <c r="L86" i="16"/>
  <c r="L87" i="16"/>
  <c r="L88" i="16"/>
  <c r="L89" i="16"/>
  <c r="L90" i="16"/>
  <c r="L91" i="16"/>
  <c r="L92" i="16"/>
  <c r="L93" i="16"/>
  <c r="L94" i="16"/>
  <c r="L95" i="16"/>
  <c r="L96" i="16"/>
  <c r="L97" i="16"/>
  <c r="L98" i="16"/>
  <c r="L99" i="16"/>
  <c r="L100" i="16"/>
  <c r="L101" i="16"/>
  <c r="L102" i="16"/>
  <c r="L103" i="16"/>
  <c r="L104" i="16"/>
  <c r="L105" i="16"/>
  <c r="L106" i="16"/>
  <c r="L107" i="16"/>
  <c r="L108" i="16"/>
  <c r="L109" i="16"/>
  <c r="L110" i="16"/>
  <c r="L111" i="16"/>
  <c r="L112" i="16"/>
  <c r="L113" i="16"/>
  <c r="L114" i="16"/>
  <c r="L115" i="16"/>
  <c r="L116" i="16"/>
  <c r="L117" i="16"/>
  <c r="L118" i="16"/>
  <c r="L119" i="16"/>
  <c r="L120" i="16"/>
  <c r="L121" i="16"/>
  <c r="L122" i="16"/>
  <c r="L123" i="16"/>
  <c r="L124" i="16"/>
  <c r="L125" i="16"/>
  <c r="L126" i="16"/>
  <c r="L127" i="16"/>
  <c r="L128" i="16"/>
  <c r="L129" i="16"/>
  <c r="L130" i="16"/>
  <c r="L131" i="16"/>
  <c r="L132" i="16"/>
  <c r="L133" i="16"/>
  <c r="L134" i="16"/>
  <c r="L135" i="16"/>
  <c r="L136" i="16"/>
  <c r="L137" i="16"/>
  <c r="L138" i="16"/>
  <c r="L139" i="16"/>
  <c r="L140" i="16"/>
  <c r="L141" i="16"/>
  <c r="L142" i="16"/>
  <c r="L143" i="16"/>
  <c r="L144" i="16"/>
  <c r="L145" i="16"/>
  <c r="L146" i="16"/>
  <c r="L147" i="16"/>
  <c r="L148" i="16"/>
  <c r="L149" i="16"/>
  <c r="L150" i="16"/>
  <c r="L151" i="16"/>
  <c r="L152" i="16"/>
  <c r="L153" i="16"/>
  <c r="L154" i="16"/>
  <c r="L155" i="16"/>
  <c r="L156" i="16"/>
  <c r="L157" i="16"/>
  <c r="L158" i="16"/>
  <c r="L159" i="16"/>
  <c r="L160" i="16"/>
  <c r="L161" i="16"/>
  <c r="L162" i="16"/>
  <c r="L163" i="16"/>
  <c r="L164" i="16"/>
  <c r="L165" i="16"/>
  <c r="L166" i="16"/>
  <c r="L167" i="16"/>
  <c r="L168" i="16"/>
  <c r="L169" i="16"/>
  <c r="L170" i="16"/>
  <c r="L171" i="16"/>
  <c r="L172" i="16"/>
  <c r="L173" i="16"/>
  <c r="L174" i="16"/>
  <c r="L175" i="16"/>
  <c r="L176" i="16"/>
  <c r="L177" i="16"/>
  <c r="L178" i="16"/>
  <c r="L179" i="16"/>
  <c r="L180" i="16"/>
  <c r="L181" i="16"/>
  <c r="L182" i="16"/>
  <c r="L183" i="16"/>
  <c r="L184" i="16"/>
  <c r="L185" i="16"/>
  <c r="L186" i="16"/>
  <c r="L187" i="16"/>
  <c r="L188" i="16"/>
  <c r="L189" i="16"/>
  <c r="L190" i="16"/>
  <c r="L191" i="16"/>
  <c r="L192" i="16"/>
  <c r="L193" i="16"/>
  <c r="L194" i="16"/>
  <c r="L195" i="16"/>
  <c r="L196" i="16"/>
  <c r="L197" i="16"/>
  <c r="L198" i="16"/>
  <c r="L199" i="16"/>
  <c r="L200" i="16"/>
  <c r="L201" i="16"/>
  <c r="L202" i="16"/>
  <c r="L203" i="16"/>
  <c r="L204" i="16"/>
  <c r="L205" i="16"/>
  <c r="L206" i="16"/>
  <c r="L207" i="16"/>
  <c r="L208" i="16"/>
  <c r="L209" i="16"/>
  <c r="L210" i="16"/>
  <c r="L211" i="16"/>
  <c r="L212" i="16"/>
  <c r="L213" i="16"/>
  <c r="L214" i="16"/>
  <c r="L215" i="16"/>
  <c r="L216" i="16"/>
  <c r="L217" i="16"/>
  <c r="L218" i="16"/>
  <c r="L219" i="16"/>
  <c r="L220" i="16"/>
  <c r="L221" i="16"/>
  <c r="L222" i="16"/>
  <c r="L223" i="16"/>
  <c r="L224" i="16"/>
  <c r="L225" i="16"/>
  <c r="L226" i="16"/>
  <c r="L227" i="16"/>
  <c r="L228" i="16"/>
  <c r="L229" i="16"/>
  <c r="L230" i="16"/>
  <c r="L231" i="16"/>
  <c r="L232" i="16"/>
  <c r="L233" i="16"/>
  <c r="L234" i="16"/>
  <c r="L235" i="16"/>
  <c r="L236" i="16"/>
  <c r="L237" i="16"/>
  <c r="L238" i="16"/>
  <c r="L239" i="16"/>
  <c r="L240" i="16"/>
  <c r="L241" i="16"/>
  <c r="L242" i="16"/>
  <c r="L243" i="16"/>
  <c r="L244" i="16"/>
  <c r="L245" i="16"/>
  <c r="L246" i="16"/>
  <c r="L247" i="16"/>
  <c r="L248" i="16"/>
  <c r="L249" i="16"/>
  <c r="L250" i="16"/>
  <c r="L251" i="16"/>
  <c r="L252" i="16"/>
  <c r="L253" i="16"/>
  <c r="L254" i="16"/>
  <c r="L255" i="16"/>
  <c r="L256" i="16"/>
  <c r="L257" i="16"/>
  <c r="L258" i="16"/>
  <c r="L259" i="16"/>
  <c r="L260" i="16"/>
  <c r="L261" i="16"/>
  <c r="L262" i="16"/>
  <c r="L263" i="16"/>
  <c r="L264" i="16"/>
  <c r="L265" i="16"/>
  <c r="L266" i="16"/>
  <c r="L267" i="16"/>
  <c r="L268" i="16"/>
  <c r="L269" i="16"/>
  <c r="L270" i="16"/>
  <c r="L271" i="16"/>
  <c r="L272" i="16"/>
  <c r="L273" i="16"/>
  <c r="L274" i="16"/>
  <c r="L275" i="16"/>
  <c r="L276" i="16"/>
  <c r="L277" i="16"/>
  <c r="L278" i="16"/>
  <c r="L279" i="16"/>
  <c r="L280" i="16"/>
  <c r="L281" i="16"/>
  <c r="L282" i="16"/>
  <c r="L283" i="16"/>
  <c r="L284" i="16"/>
  <c r="L285" i="16"/>
  <c r="L286" i="16"/>
  <c r="L287" i="16"/>
  <c r="L288" i="16"/>
  <c r="L289" i="16"/>
  <c r="L290" i="16"/>
  <c r="L291" i="16"/>
  <c r="L292" i="16"/>
  <c r="L293" i="16"/>
  <c r="L294" i="16"/>
  <c r="L295" i="16"/>
  <c r="L296" i="16"/>
  <c r="L297" i="16"/>
  <c r="L298" i="16"/>
  <c r="L299" i="16"/>
  <c r="L300" i="16"/>
  <c r="L301" i="16"/>
  <c r="L302" i="16"/>
  <c r="L303" i="16"/>
  <c r="L304" i="16"/>
  <c r="L305" i="16"/>
  <c r="L306" i="16"/>
  <c r="L307" i="16"/>
  <c r="L308" i="16"/>
  <c r="L309" i="16"/>
  <c r="L310" i="16"/>
  <c r="L311" i="16"/>
  <c r="L312" i="16"/>
  <c r="L313" i="16"/>
  <c r="L314" i="16"/>
  <c r="L315" i="16"/>
  <c r="L316" i="16"/>
  <c r="L317" i="16"/>
  <c r="L318" i="16"/>
  <c r="L319" i="16"/>
  <c r="L320" i="16"/>
  <c r="L321" i="16"/>
  <c r="L322" i="16"/>
  <c r="L323" i="16"/>
  <c r="L324" i="16"/>
  <c r="L325" i="16"/>
  <c r="L326" i="16"/>
  <c r="L327" i="16"/>
  <c r="L328" i="16"/>
  <c r="L329" i="16"/>
  <c r="L330" i="16"/>
  <c r="L331" i="16"/>
  <c r="L332" i="16"/>
  <c r="L333" i="16"/>
  <c r="L334" i="16"/>
  <c r="L335" i="16"/>
  <c r="L336" i="16"/>
  <c r="L337" i="16"/>
  <c r="L338" i="16"/>
  <c r="L339" i="16"/>
  <c r="L340" i="16"/>
  <c r="L341" i="16"/>
  <c r="L342" i="16"/>
  <c r="L343" i="16"/>
  <c r="L344" i="16"/>
  <c r="L345" i="16"/>
  <c r="L346" i="16"/>
  <c r="L347" i="16"/>
  <c r="L348" i="16"/>
  <c r="L349" i="16"/>
  <c r="L350" i="16"/>
  <c r="L351" i="16"/>
  <c r="L352" i="16"/>
  <c r="L353" i="16"/>
  <c r="L354" i="16"/>
  <c r="L355" i="16"/>
  <c r="L356" i="16"/>
  <c r="L357" i="16"/>
  <c r="L358" i="16"/>
  <c r="L359" i="16"/>
  <c r="L360" i="16"/>
  <c r="L361" i="16"/>
  <c r="L362" i="16"/>
  <c r="L363" i="16"/>
  <c r="L364" i="16"/>
  <c r="L365" i="16"/>
  <c r="L366" i="16"/>
  <c r="L367" i="16"/>
  <c r="L368" i="16"/>
  <c r="K3" i="15"/>
  <c r="K4" i="15"/>
  <c r="K5" i="15"/>
  <c r="K6" i="15"/>
  <c r="K7" i="15"/>
  <c r="K8" i="15"/>
  <c r="K9" i="15"/>
  <c r="K10" i="15"/>
  <c r="K11" i="15"/>
  <c r="K12" i="15"/>
  <c r="K13" i="15"/>
  <c r="K14" i="15"/>
  <c r="K15" i="15"/>
  <c r="K16" i="15"/>
  <c r="K17" i="15"/>
  <c r="K18" i="15"/>
  <c r="K19" i="15"/>
  <c r="K20" i="15"/>
  <c r="K21" i="15"/>
  <c r="K22" i="15"/>
  <c r="K23" i="15"/>
  <c r="K24" i="15"/>
  <c r="K25" i="15"/>
  <c r="K26" i="15"/>
  <c r="K27" i="15"/>
  <c r="K28" i="15"/>
  <c r="K29" i="15"/>
  <c r="K30" i="15"/>
  <c r="K31" i="15"/>
  <c r="K32" i="15"/>
  <c r="K33" i="15"/>
  <c r="K34" i="15"/>
  <c r="K35" i="15"/>
  <c r="K36" i="15"/>
  <c r="K37" i="15"/>
  <c r="K38" i="15"/>
  <c r="K39" i="15"/>
  <c r="K40" i="15"/>
  <c r="K41" i="15"/>
  <c r="K42" i="15"/>
  <c r="K43" i="15"/>
  <c r="K44" i="15"/>
  <c r="K45" i="15"/>
  <c r="K46" i="15"/>
  <c r="K47" i="15"/>
  <c r="K48" i="15"/>
  <c r="K49" i="15"/>
  <c r="K50" i="15"/>
  <c r="K51" i="15"/>
  <c r="K52" i="15"/>
  <c r="K53" i="15"/>
  <c r="K54" i="15"/>
  <c r="K55" i="15"/>
  <c r="K56" i="15"/>
  <c r="K57" i="15"/>
  <c r="K58" i="15"/>
  <c r="K59" i="15"/>
  <c r="K60" i="15"/>
  <c r="K61" i="15"/>
  <c r="K62" i="15"/>
  <c r="K63" i="15"/>
  <c r="K64" i="15"/>
  <c r="K65" i="15"/>
  <c r="K66" i="15"/>
  <c r="K67" i="15"/>
  <c r="K68" i="15"/>
  <c r="K69" i="15"/>
  <c r="K70" i="15"/>
  <c r="K71" i="15"/>
  <c r="K72" i="15"/>
  <c r="K73" i="15"/>
  <c r="K74" i="15"/>
  <c r="K75" i="15"/>
  <c r="K76" i="15"/>
  <c r="K77" i="15"/>
  <c r="K78" i="15"/>
  <c r="K79" i="15"/>
  <c r="K80" i="15"/>
  <c r="K81" i="15"/>
  <c r="K82" i="15"/>
  <c r="K83" i="15"/>
  <c r="K84" i="15"/>
  <c r="K85" i="15"/>
  <c r="K86" i="15"/>
  <c r="K87" i="15"/>
  <c r="K88" i="15"/>
  <c r="K89" i="15"/>
  <c r="K90" i="15"/>
  <c r="K91" i="15"/>
  <c r="K92" i="15"/>
  <c r="K93" i="15"/>
  <c r="K94" i="15"/>
  <c r="K95" i="15"/>
  <c r="K96" i="15"/>
  <c r="K97" i="15"/>
  <c r="K98" i="15"/>
  <c r="K99" i="15"/>
  <c r="K100" i="15"/>
  <c r="K101" i="15"/>
  <c r="K102" i="15"/>
  <c r="K103" i="15"/>
  <c r="K104" i="15"/>
  <c r="K105" i="15"/>
  <c r="K106" i="15"/>
  <c r="K107" i="15"/>
  <c r="K108" i="15"/>
  <c r="K109" i="15"/>
  <c r="K110" i="15"/>
  <c r="K111" i="15"/>
  <c r="K112" i="15"/>
  <c r="K113" i="15"/>
  <c r="K114" i="15"/>
  <c r="K115" i="15"/>
  <c r="K116" i="15"/>
  <c r="K117" i="15"/>
  <c r="K118" i="15"/>
  <c r="K119" i="15"/>
  <c r="K120" i="15"/>
  <c r="K121" i="15"/>
  <c r="K122" i="15"/>
  <c r="K123" i="15"/>
  <c r="K124" i="15"/>
  <c r="K125" i="15"/>
  <c r="K126" i="15"/>
  <c r="K127" i="15"/>
  <c r="K128" i="15"/>
  <c r="K129" i="15"/>
  <c r="K130" i="15"/>
  <c r="K131" i="15"/>
  <c r="K132" i="15"/>
  <c r="K133" i="15"/>
  <c r="K134" i="15"/>
  <c r="K135" i="15"/>
  <c r="K136" i="15"/>
  <c r="K137" i="15"/>
  <c r="K138" i="15"/>
  <c r="K139" i="15"/>
  <c r="K140" i="15"/>
  <c r="K141" i="15"/>
  <c r="K142" i="15"/>
  <c r="K143" i="15"/>
  <c r="K144" i="15"/>
  <c r="K145" i="15"/>
  <c r="K146" i="15"/>
  <c r="K147" i="15"/>
  <c r="K148" i="15"/>
  <c r="K149" i="15"/>
  <c r="K150" i="15"/>
  <c r="K151" i="15"/>
  <c r="K152" i="15"/>
  <c r="K153" i="15"/>
  <c r="K154" i="15"/>
  <c r="K155" i="15"/>
  <c r="K156" i="15"/>
  <c r="K157" i="15"/>
  <c r="K158" i="15"/>
  <c r="K159" i="15"/>
  <c r="K160" i="15"/>
  <c r="K161" i="15"/>
  <c r="K162" i="15"/>
  <c r="K163" i="15"/>
  <c r="K164" i="15"/>
  <c r="K165" i="15"/>
  <c r="K166" i="15"/>
  <c r="K167" i="15"/>
  <c r="K168" i="15"/>
  <c r="K169" i="15"/>
  <c r="K170" i="15"/>
  <c r="K171" i="15"/>
  <c r="K172" i="15"/>
  <c r="K173" i="15"/>
  <c r="K174" i="15"/>
  <c r="K175" i="15"/>
  <c r="K176" i="15"/>
  <c r="K177" i="15"/>
  <c r="K178" i="15"/>
  <c r="K179" i="15"/>
  <c r="K180" i="15"/>
  <c r="K181" i="15"/>
  <c r="K182" i="15"/>
  <c r="K183" i="15"/>
  <c r="K184" i="15"/>
  <c r="K185" i="15"/>
  <c r="K186" i="15"/>
  <c r="K187" i="15"/>
  <c r="K188" i="15"/>
  <c r="K189" i="15"/>
  <c r="K190" i="15"/>
  <c r="K191" i="15"/>
  <c r="K192" i="15"/>
  <c r="K193" i="15"/>
  <c r="K194" i="15"/>
  <c r="K195" i="15"/>
  <c r="K196" i="15"/>
  <c r="K197" i="15"/>
  <c r="K198" i="15"/>
  <c r="K199" i="15"/>
  <c r="K200" i="15"/>
  <c r="K201" i="15"/>
  <c r="K202" i="15"/>
  <c r="K203" i="15"/>
  <c r="K204" i="15"/>
  <c r="K205" i="15"/>
  <c r="K206" i="15"/>
  <c r="K207" i="15"/>
  <c r="K208" i="15"/>
  <c r="K209" i="15"/>
  <c r="K210" i="15"/>
  <c r="K211" i="15"/>
  <c r="K212" i="15"/>
  <c r="K213" i="15"/>
  <c r="K214" i="15"/>
  <c r="K215" i="15"/>
  <c r="K216" i="15"/>
  <c r="K217" i="15"/>
  <c r="K218" i="15"/>
  <c r="K219" i="15"/>
  <c r="K220" i="15"/>
  <c r="K221" i="15"/>
  <c r="K222" i="15"/>
  <c r="K223" i="15"/>
  <c r="K224" i="15"/>
  <c r="K225" i="15"/>
  <c r="K226" i="15"/>
  <c r="K227" i="15"/>
  <c r="K228" i="15"/>
  <c r="K229" i="15"/>
  <c r="K230" i="15"/>
  <c r="K231" i="15"/>
  <c r="K232" i="15"/>
  <c r="K233" i="15"/>
  <c r="K234" i="15"/>
  <c r="K235" i="15"/>
  <c r="K236" i="15"/>
  <c r="K237" i="15"/>
  <c r="K238" i="15"/>
  <c r="K239" i="15"/>
  <c r="K240" i="15"/>
  <c r="K241" i="15"/>
  <c r="K242" i="15"/>
  <c r="K243" i="15"/>
  <c r="K244" i="15"/>
  <c r="K245" i="15"/>
  <c r="K246" i="15"/>
  <c r="K247" i="15"/>
  <c r="K248" i="15"/>
  <c r="K249" i="15"/>
  <c r="K250" i="15"/>
  <c r="K251" i="15"/>
  <c r="K252" i="15"/>
  <c r="K253" i="15"/>
  <c r="K254" i="15"/>
  <c r="K255" i="15"/>
  <c r="K256" i="15"/>
  <c r="K257" i="15"/>
  <c r="K258" i="15"/>
  <c r="K259" i="15"/>
  <c r="K260" i="15"/>
  <c r="K261" i="15"/>
  <c r="K262" i="15"/>
  <c r="K263" i="15"/>
  <c r="K264" i="15"/>
  <c r="K265" i="15"/>
  <c r="K266" i="15"/>
  <c r="K267" i="15"/>
  <c r="K268" i="15"/>
  <c r="K269" i="15"/>
  <c r="K270" i="15"/>
  <c r="K271" i="15"/>
  <c r="K272" i="15"/>
  <c r="K273" i="15"/>
  <c r="K274" i="15"/>
  <c r="K275" i="15"/>
  <c r="K276" i="15"/>
  <c r="K277" i="15"/>
  <c r="K278" i="15"/>
  <c r="K279" i="15"/>
  <c r="K280" i="15"/>
  <c r="K281" i="15"/>
  <c r="K282" i="15"/>
  <c r="K283" i="15"/>
  <c r="K284" i="15"/>
  <c r="K285" i="15"/>
  <c r="K286" i="15"/>
  <c r="K287" i="15"/>
  <c r="K288" i="15"/>
  <c r="K289" i="15"/>
  <c r="K290" i="15"/>
  <c r="K291" i="15"/>
  <c r="K292" i="15"/>
  <c r="K293" i="15"/>
  <c r="K294" i="15"/>
  <c r="K295" i="15"/>
  <c r="K296" i="15"/>
  <c r="K297" i="15"/>
  <c r="K298" i="15"/>
  <c r="K299" i="15"/>
  <c r="K300" i="15"/>
  <c r="K301" i="15"/>
  <c r="K302" i="15"/>
  <c r="K303" i="15"/>
  <c r="K304" i="15"/>
  <c r="K305" i="15"/>
  <c r="K306" i="15"/>
  <c r="K307" i="15"/>
  <c r="K308" i="15"/>
  <c r="K309" i="15"/>
  <c r="K310" i="15"/>
  <c r="K311" i="15"/>
  <c r="K312" i="15"/>
  <c r="K313" i="15"/>
  <c r="K314" i="15"/>
  <c r="K315" i="15"/>
  <c r="K316" i="15"/>
  <c r="K317" i="15"/>
  <c r="K318" i="15"/>
  <c r="K319" i="15"/>
  <c r="K320" i="15"/>
  <c r="K321" i="15"/>
  <c r="K322" i="15"/>
  <c r="K323" i="15"/>
  <c r="K324" i="15"/>
  <c r="K325" i="15"/>
  <c r="K326" i="15"/>
  <c r="K327" i="15"/>
  <c r="K328" i="15"/>
  <c r="K329" i="15"/>
  <c r="K330" i="15"/>
  <c r="K331" i="15"/>
  <c r="K332" i="15"/>
  <c r="K333" i="15"/>
  <c r="K334" i="15"/>
  <c r="K335" i="15"/>
  <c r="K336" i="15"/>
  <c r="K337" i="15"/>
  <c r="K338" i="15"/>
  <c r="K339" i="15"/>
  <c r="K340" i="15"/>
  <c r="K341" i="15"/>
  <c r="K342" i="15"/>
  <c r="K343" i="15"/>
  <c r="K344" i="15"/>
  <c r="K345" i="15"/>
  <c r="K346" i="15"/>
  <c r="K347" i="15"/>
  <c r="K348" i="15"/>
  <c r="K349" i="15"/>
  <c r="K350" i="15"/>
  <c r="K351" i="15"/>
  <c r="K352" i="15"/>
  <c r="K353" i="15"/>
  <c r="K354" i="15"/>
  <c r="K355" i="15"/>
  <c r="K356" i="15"/>
  <c r="K357" i="15"/>
  <c r="K358" i="15"/>
  <c r="K359" i="15"/>
  <c r="K360" i="15"/>
  <c r="K361" i="15"/>
  <c r="K362" i="15"/>
  <c r="K363" i="15"/>
  <c r="K364" i="15"/>
  <c r="K365" i="15"/>
  <c r="K366" i="15"/>
  <c r="K367" i="15"/>
  <c r="L3" i="15"/>
  <c r="L4" i="15"/>
  <c r="L5" i="15"/>
  <c r="L6" i="15"/>
  <c r="L7" i="15"/>
  <c r="L8" i="15"/>
  <c r="L9" i="15"/>
  <c r="L10" i="15"/>
  <c r="L11" i="15"/>
  <c r="L12" i="15"/>
  <c r="L13" i="15"/>
  <c r="L14" i="15"/>
  <c r="L15" i="15"/>
  <c r="L16" i="15"/>
  <c r="L17" i="15"/>
  <c r="L18" i="15"/>
  <c r="L19" i="15"/>
  <c r="L20" i="15"/>
  <c r="L21" i="15"/>
  <c r="L22" i="15"/>
  <c r="L23" i="15"/>
  <c r="L24" i="15"/>
  <c r="L25" i="15"/>
  <c r="L26" i="15"/>
  <c r="L27" i="15"/>
  <c r="L28" i="15"/>
  <c r="L29" i="15"/>
  <c r="L30" i="15"/>
  <c r="L31" i="15"/>
  <c r="L32" i="15"/>
  <c r="L33" i="15"/>
  <c r="L34" i="15"/>
  <c r="L35" i="15"/>
  <c r="L36" i="15"/>
  <c r="L37" i="15"/>
  <c r="L38" i="15"/>
  <c r="L39" i="15"/>
  <c r="L40" i="15"/>
  <c r="L41" i="15"/>
  <c r="L42" i="15"/>
  <c r="L43" i="15"/>
  <c r="L44" i="15"/>
  <c r="L45" i="15"/>
  <c r="L46" i="15"/>
  <c r="L47" i="15"/>
  <c r="L48" i="15"/>
  <c r="L49" i="15"/>
  <c r="L50" i="15"/>
  <c r="L51" i="15"/>
  <c r="L52" i="15"/>
  <c r="L53" i="15"/>
  <c r="L54" i="15"/>
  <c r="L55" i="15"/>
  <c r="L56" i="15"/>
  <c r="L57" i="15"/>
  <c r="L58" i="15"/>
  <c r="L59" i="15"/>
  <c r="L60" i="15"/>
  <c r="L61" i="15"/>
  <c r="L62" i="15"/>
  <c r="L63" i="15"/>
  <c r="L64" i="15"/>
  <c r="L65" i="15"/>
  <c r="L66" i="15"/>
  <c r="L67" i="15"/>
  <c r="L68" i="15"/>
  <c r="L69" i="15"/>
  <c r="L70" i="15"/>
  <c r="L71" i="15"/>
  <c r="L72" i="15"/>
  <c r="L73" i="15"/>
  <c r="L74" i="15"/>
  <c r="L75" i="15"/>
  <c r="L76" i="15"/>
  <c r="L77" i="15"/>
  <c r="L78" i="15"/>
  <c r="L79" i="15"/>
  <c r="L80" i="15"/>
  <c r="L81" i="15"/>
  <c r="L82" i="15"/>
  <c r="L83" i="15"/>
  <c r="L84" i="15"/>
  <c r="L85" i="15"/>
  <c r="L86" i="15"/>
  <c r="L87" i="15"/>
  <c r="L88" i="15"/>
  <c r="L89" i="15"/>
  <c r="L90" i="15"/>
  <c r="L91" i="15"/>
  <c r="L92" i="15"/>
  <c r="L93" i="15"/>
  <c r="L94" i="15"/>
  <c r="L95" i="15"/>
  <c r="L96" i="15"/>
  <c r="L97" i="15"/>
  <c r="L98" i="15"/>
  <c r="L99" i="15"/>
  <c r="L100" i="15"/>
  <c r="L101" i="15"/>
  <c r="L102" i="15"/>
  <c r="L103" i="15"/>
  <c r="L104" i="15"/>
  <c r="L105" i="15"/>
  <c r="L106" i="15"/>
  <c r="L107" i="15"/>
  <c r="L108" i="15"/>
  <c r="L109" i="15"/>
  <c r="L110" i="15"/>
  <c r="L111" i="15"/>
  <c r="L112" i="15"/>
  <c r="L113" i="15"/>
  <c r="L114" i="15"/>
  <c r="L115" i="15"/>
  <c r="L116" i="15"/>
  <c r="L117" i="15"/>
  <c r="L118" i="15"/>
  <c r="L119" i="15"/>
  <c r="L120" i="15"/>
  <c r="L121" i="15"/>
  <c r="L122" i="15"/>
  <c r="L123" i="15"/>
  <c r="L124" i="15"/>
  <c r="L125" i="15"/>
  <c r="L126" i="15"/>
  <c r="L127" i="15"/>
  <c r="L128" i="15"/>
  <c r="L129" i="15"/>
  <c r="L130" i="15"/>
  <c r="L131" i="15"/>
  <c r="L132" i="15"/>
  <c r="L133" i="15"/>
  <c r="L134" i="15"/>
  <c r="L135" i="15"/>
  <c r="L136" i="15"/>
  <c r="L137" i="15"/>
  <c r="L138" i="15"/>
  <c r="L139" i="15"/>
  <c r="L140" i="15"/>
  <c r="L141" i="15"/>
  <c r="L142" i="15"/>
  <c r="L143" i="15"/>
  <c r="L144" i="15"/>
  <c r="L145" i="15"/>
  <c r="L146" i="15"/>
  <c r="L147" i="15"/>
  <c r="L148" i="15"/>
  <c r="L149" i="15"/>
  <c r="L150" i="15"/>
  <c r="L151" i="15"/>
  <c r="L152" i="15"/>
  <c r="L153" i="15"/>
  <c r="L154" i="15"/>
  <c r="L155" i="15"/>
  <c r="L156" i="15"/>
  <c r="L157" i="15"/>
  <c r="L158" i="15"/>
  <c r="L159" i="15"/>
  <c r="L160" i="15"/>
  <c r="L161" i="15"/>
  <c r="L162" i="15"/>
  <c r="L163" i="15"/>
  <c r="L164" i="15"/>
  <c r="L165" i="15"/>
  <c r="L166" i="15"/>
  <c r="L167" i="15"/>
  <c r="L168" i="15"/>
  <c r="L169" i="15"/>
  <c r="L170" i="15"/>
  <c r="L171" i="15"/>
  <c r="L172" i="15"/>
  <c r="L173" i="15"/>
  <c r="L174" i="15"/>
  <c r="L175" i="15"/>
  <c r="L176" i="15"/>
  <c r="L177" i="15"/>
  <c r="L178" i="15"/>
  <c r="L179" i="15"/>
  <c r="L180" i="15"/>
  <c r="L181" i="15"/>
  <c r="L182" i="15"/>
  <c r="L183" i="15"/>
  <c r="L184" i="15"/>
  <c r="L185" i="15"/>
  <c r="L186" i="15"/>
  <c r="L187" i="15"/>
  <c r="L188" i="15"/>
  <c r="L189" i="15"/>
  <c r="L190" i="15"/>
  <c r="L191" i="15"/>
  <c r="L192" i="15"/>
  <c r="L193" i="15"/>
  <c r="L194" i="15"/>
  <c r="L195" i="15"/>
  <c r="L196" i="15"/>
  <c r="L197" i="15"/>
  <c r="L198" i="15"/>
  <c r="L199" i="15"/>
  <c r="L200" i="15"/>
  <c r="L201" i="15"/>
  <c r="L202" i="15"/>
  <c r="L203" i="15"/>
  <c r="L204" i="15"/>
  <c r="L205" i="15"/>
  <c r="L206" i="15"/>
  <c r="L207" i="15"/>
  <c r="L208" i="15"/>
  <c r="L209" i="15"/>
  <c r="L210" i="15"/>
  <c r="L211" i="15"/>
  <c r="L212" i="15"/>
  <c r="L213" i="15"/>
  <c r="L214" i="15"/>
  <c r="L215" i="15"/>
  <c r="L216" i="15"/>
  <c r="L217" i="15"/>
  <c r="L218" i="15"/>
  <c r="L219" i="15"/>
  <c r="L220" i="15"/>
  <c r="L221" i="15"/>
  <c r="L222" i="15"/>
  <c r="L223" i="15"/>
  <c r="L224" i="15"/>
  <c r="L225" i="15"/>
  <c r="L226" i="15"/>
  <c r="L227" i="15"/>
  <c r="L228" i="15"/>
  <c r="L229" i="15"/>
  <c r="L230" i="15"/>
  <c r="L231" i="15"/>
  <c r="L232" i="15"/>
  <c r="L233" i="15"/>
  <c r="L234" i="15"/>
  <c r="L235" i="15"/>
  <c r="L236" i="15"/>
  <c r="L237" i="15"/>
  <c r="L238" i="15"/>
  <c r="L239" i="15"/>
  <c r="L240" i="15"/>
  <c r="L241" i="15"/>
  <c r="L242" i="15"/>
  <c r="L243" i="15"/>
  <c r="L244" i="15"/>
  <c r="L245" i="15"/>
  <c r="L246" i="15"/>
  <c r="L247" i="15"/>
  <c r="L248" i="15"/>
  <c r="L249" i="15"/>
  <c r="L250" i="15"/>
  <c r="L251" i="15"/>
  <c r="L252" i="15"/>
  <c r="L253" i="15"/>
  <c r="L254" i="15"/>
  <c r="L255" i="15"/>
  <c r="L256" i="15"/>
  <c r="L257" i="15"/>
  <c r="L258" i="15"/>
  <c r="L259" i="15"/>
  <c r="L260" i="15"/>
  <c r="L261" i="15"/>
  <c r="L262" i="15"/>
  <c r="L263" i="15"/>
  <c r="L264" i="15"/>
  <c r="L265" i="15"/>
  <c r="L266" i="15"/>
  <c r="L267" i="15"/>
  <c r="L268" i="15"/>
  <c r="L269" i="15"/>
  <c r="L270" i="15"/>
  <c r="L271" i="15"/>
  <c r="L272" i="15"/>
  <c r="L273" i="15"/>
  <c r="L274" i="15"/>
  <c r="L275" i="15"/>
  <c r="L276" i="15"/>
  <c r="L277" i="15"/>
  <c r="L278" i="15"/>
  <c r="L279" i="15"/>
  <c r="L280" i="15"/>
  <c r="L281" i="15"/>
  <c r="L282" i="15"/>
  <c r="L283" i="15"/>
  <c r="L284" i="15"/>
  <c r="L285" i="15"/>
  <c r="L286" i="15"/>
  <c r="L287" i="15"/>
  <c r="L288" i="15"/>
  <c r="L289" i="15"/>
  <c r="L290" i="15"/>
  <c r="L291" i="15"/>
  <c r="L292" i="15"/>
  <c r="L293" i="15"/>
  <c r="L294" i="15"/>
  <c r="L295" i="15"/>
  <c r="L296" i="15"/>
  <c r="L297" i="15"/>
  <c r="L298" i="15"/>
  <c r="L299" i="15"/>
  <c r="L300" i="15"/>
  <c r="L301" i="15"/>
  <c r="L302" i="15"/>
  <c r="L303" i="15"/>
  <c r="L304" i="15"/>
  <c r="L305" i="15"/>
  <c r="L306" i="15"/>
  <c r="L307" i="15"/>
  <c r="L308" i="15"/>
  <c r="L309" i="15"/>
  <c r="L310" i="15"/>
  <c r="L311" i="15"/>
  <c r="L312" i="15"/>
  <c r="L313" i="15"/>
  <c r="L314" i="15"/>
  <c r="L315" i="15"/>
  <c r="L316" i="15"/>
  <c r="L317" i="15"/>
  <c r="L318" i="15"/>
  <c r="L319" i="15"/>
  <c r="L320" i="15"/>
  <c r="L321" i="15"/>
  <c r="L322" i="15"/>
  <c r="L323" i="15"/>
  <c r="L324" i="15"/>
  <c r="L325" i="15"/>
  <c r="L326" i="15"/>
  <c r="L327" i="15"/>
  <c r="L328" i="15"/>
  <c r="L329" i="15"/>
  <c r="L330" i="15"/>
  <c r="L331" i="15"/>
  <c r="L332" i="15"/>
  <c r="L333" i="15"/>
  <c r="L334" i="15"/>
  <c r="L335" i="15"/>
  <c r="L336" i="15"/>
  <c r="L337" i="15"/>
  <c r="L338" i="15"/>
  <c r="L339" i="15"/>
  <c r="L340" i="15"/>
  <c r="L341" i="15"/>
  <c r="L342" i="15"/>
  <c r="L343" i="15"/>
  <c r="L344" i="15"/>
  <c r="L345" i="15"/>
  <c r="L346" i="15"/>
  <c r="L347" i="15"/>
  <c r="L348" i="15"/>
  <c r="L349" i="15"/>
  <c r="L350" i="15"/>
  <c r="L351" i="15"/>
  <c r="L352" i="15"/>
  <c r="L353" i="15"/>
  <c r="L354" i="15"/>
  <c r="L355" i="15"/>
  <c r="L356" i="15"/>
  <c r="L357" i="15"/>
  <c r="L358" i="15"/>
  <c r="L359" i="15"/>
  <c r="L360" i="15"/>
  <c r="L361" i="15"/>
  <c r="L362" i="15"/>
  <c r="L363" i="15"/>
  <c r="L364" i="15"/>
  <c r="L365" i="15"/>
  <c r="L366" i="15"/>
  <c r="L367" i="15"/>
  <c r="K3" i="14"/>
  <c r="K4" i="14"/>
  <c r="K5" i="14"/>
  <c r="K6" i="14"/>
  <c r="K7" i="14"/>
  <c r="K8" i="14"/>
  <c r="K9" i="14"/>
  <c r="K10" i="14"/>
  <c r="K11" i="14"/>
  <c r="K12" i="14"/>
  <c r="K13" i="14"/>
  <c r="K14" i="14"/>
  <c r="K15" i="14"/>
  <c r="K16" i="14"/>
  <c r="K17" i="14"/>
  <c r="K18" i="14"/>
  <c r="K19" i="14"/>
  <c r="K20" i="14"/>
  <c r="K21" i="14"/>
  <c r="K22" i="14"/>
  <c r="K23" i="14"/>
  <c r="K24" i="14"/>
  <c r="K25" i="14"/>
  <c r="K26" i="14"/>
  <c r="K27" i="14"/>
  <c r="K28" i="14"/>
  <c r="K29" i="14"/>
  <c r="K30" i="14"/>
  <c r="K31" i="14"/>
  <c r="K32" i="14"/>
  <c r="K33" i="14"/>
  <c r="K34" i="14"/>
  <c r="K35" i="14"/>
  <c r="K36" i="14"/>
  <c r="K37" i="14"/>
  <c r="K38" i="14"/>
  <c r="K39" i="14"/>
  <c r="K40" i="14"/>
  <c r="K41" i="14"/>
  <c r="K42" i="14"/>
  <c r="K43" i="14"/>
  <c r="K44" i="14"/>
  <c r="K45" i="14"/>
  <c r="K46" i="14"/>
  <c r="K47" i="14"/>
  <c r="K48" i="14"/>
  <c r="K49" i="14"/>
  <c r="K50" i="14"/>
  <c r="K51" i="14"/>
  <c r="K52" i="14"/>
  <c r="K53" i="14"/>
  <c r="K54" i="14"/>
  <c r="K55" i="14"/>
  <c r="K56" i="14"/>
  <c r="K57" i="14"/>
  <c r="K58" i="14"/>
  <c r="K59" i="14"/>
  <c r="K60" i="14"/>
  <c r="K61" i="14"/>
  <c r="K62" i="14"/>
  <c r="K63" i="14"/>
  <c r="K64" i="14"/>
  <c r="K65" i="14"/>
  <c r="K66" i="14"/>
  <c r="K67" i="14"/>
  <c r="K68" i="14"/>
  <c r="K69" i="14"/>
  <c r="K70" i="14"/>
  <c r="K71" i="14"/>
  <c r="K72" i="14"/>
  <c r="K73" i="14"/>
  <c r="K74" i="14"/>
  <c r="K75" i="14"/>
  <c r="K76" i="14"/>
  <c r="K77" i="14"/>
  <c r="K78" i="14"/>
  <c r="K79" i="14"/>
  <c r="K80" i="14"/>
  <c r="K81" i="14"/>
  <c r="K82" i="14"/>
  <c r="K83" i="14"/>
  <c r="K84" i="14"/>
  <c r="K85" i="14"/>
  <c r="K86" i="14"/>
  <c r="K87" i="14"/>
  <c r="K88" i="14"/>
  <c r="K89" i="14"/>
  <c r="K90" i="14"/>
  <c r="K91" i="14"/>
  <c r="K92" i="14"/>
  <c r="K93" i="14"/>
  <c r="K94" i="14"/>
  <c r="K95" i="14"/>
  <c r="K96" i="14"/>
  <c r="K97" i="14"/>
  <c r="K98" i="14"/>
  <c r="K99" i="14"/>
  <c r="K100" i="14"/>
  <c r="K101" i="14"/>
  <c r="K102" i="14"/>
  <c r="K103" i="14"/>
  <c r="K104" i="14"/>
  <c r="K105" i="14"/>
  <c r="K106" i="14"/>
  <c r="K107" i="14"/>
  <c r="K108" i="14"/>
  <c r="K109" i="14"/>
  <c r="K110" i="14"/>
  <c r="K111" i="14"/>
  <c r="K112" i="14"/>
  <c r="K113" i="14"/>
  <c r="K114" i="14"/>
  <c r="K115" i="14"/>
  <c r="K116" i="14"/>
  <c r="K117" i="14"/>
  <c r="K118" i="14"/>
  <c r="K119" i="14"/>
  <c r="K120" i="14"/>
  <c r="K121" i="14"/>
  <c r="K122" i="14"/>
  <c r="K123" i="14"/>
  <c r="K124" i="14"/>
  <c r="K125" i="14"/>
  <c r="K126" i="14"/>
  <c r="K127" i="14"/>
  <c r="K128" i="14"/>
  <c r="K129" i="14"/>
  <c r="K130" i="14"/>
  <c r="K131" i="14"/>
  <c r="K132" i="14"/>
  <c r="K133" i="14"/>
  <c r="K134" i="14"/>
  <c r="K135" i="14"/>
  <c r="K136" i="14"/>
  <c r="K137" i="14"/>
  <c r="K138" i="14"/>
  <c r="K139" i="14"/>
  <c r="K140" i="14"/>
  <c r="K141" i="14"/>
  <c r="K142" i="14"/>
  <c r="K143" i="14"/>
  <c r="K144" i="14"/>
  <c r="K145" i="14"/>
  <c r="K146" i="14"/>
  <c r="K147" i="14"/>
  <c r="K148" i="14"/>
  <c r="K149" i="14"/>
  <c r="K150" i="14"/>
  <c r="K151" i="14"/>
  <c r="K152" i="14"/>
  <c r="K153" i="14"/>
  <c r="K154" i="14"/>
  <c r="K155" i="14"/>
  <c r="K156" i="14"/>
  <c r="K157" i="14"/>
  <c r="K158" i="14"/>
  <c r="K159" i="14"/>
  <c r="K160" i="14"/>
  <c r="K161" i="14"/>
  <c r="K162" i="14"/>
  <c r="K163" i="14"/>
  <c r="K164" i="14"/>
  <c r="K165" i="14"/>
  <c r="K166" i="14"/>
  <c r="K167" i="14"/>
  <c r="K168" i="14"/>
  <c r="K169" i="14"/>
  <c r="K170" i="14"/>
  <c r="K171" i="14"/>
  <c r="K172" i="14"/>
  <c r="K173" i="14"/>
  <c r="K174" i="14"/>
  <c r="K175" i="14"/>
  <c r="K176" i="14"/>
  <c r="K177" i="14"/>
  <c r="K178" i="14"/>
  <c r="K179" i="14"/>
  <c r="K180" i="14"/>
  <c r="K181" i="14"/>
  <c r="K182" i="14"/>
  <c r="K183" i="14"/>
  <c r="K184" i="14"/>
  <c r="K185" i="14"/>
  <c r="K186" i="14"/>
  <c r="K187" i="14"/>
  <c r="K188" i="14"/>
  <c r="K189" i="14"/>
  <c r="K190" i="14"/>
  <c r="K191" i="14"/>
  <c r="K192" i="14"/>
  <c r="K193" i="14"/>
  <c r="K194" i="14"/>
  <c r="K195" i="14"/>
  <c r="K196" i="14"/>
  <c r="K197" i="14"/>
  <c r="K198" i="14"/>
  <c r="K199" i="14"/>
  <c r="K200" i="14"/>
  <c r="K201" i="14"/>
  <c r="K202" i="14"/>
  <c r="K203" i="14"/>
  <c r="K204" i="14"/>
  <c r="K205" i="14"/>
  <c r="K206" i="14"/>
  <c r="K207" i="14"/>
  <c r="K208" i="14"/>
  <c r="K209" i="14"/>
  <c r="K210" i="14"/>
  <c r="K211" i="14"/>
  <c r="K212" i="14"/>
  <c r="K213" i="14"/>
  <c r="K214" i="14"/>
  <c r="K215" i="14"/>
  <c r="K216" i="14"/>
  <c r="K217" i="14"/>
  <c r="K218" i="14"/>
  <c r="K219" i="14"/>
  <c r="K220" i="14"/>
  <c r="K221" i="14"/>
  <c r="K222" i="14"/>
  <c r="K223" i="14"/>
  <c r="K224" i="14"/>
  <c r="K225" i="14"/>
  <c r="K226" i="14"/>
  <c r="K227" i="14"/>
  <c r="K228" i="14"/>
  <c r="K229" i="14"/>
  <c r="K230" i="14"/>
  <c r="K231" i="14"/>
  <c r="K232" i="14"/>
  <c r="K233" i="14"/>
  <c r="K234" i="14"/>
  <c r="K235" i="14"/>
  <c r="K236" i="14"/>
  <c r="K237" i="14"/>
  <c r="K238" i="14"/>
  <c r="K239" i="14"/>
  <c r="K240" i="14"/>
  <c r="K241" i="14"/>
  <c r="K242" i="14"/>
  <c r="K243" i="14"/>
  <c r="K244" i="14"/>
  <c r="K245" i="14"/>
  <c r="K246" i="14"/>
  <c r="K247" i="14"/>
  <c r="K248" i="14"/>
  <c r="K249" i="14"/>
  <c r="K250" i="14"/>
  <c r="K251" i="14"/>
  <c r="K252" i="14"/>
  <c r="K253" i="14"/>
  <c r="K254" i="14"/>
  <c r="K255" i="14"/>
  <c r="K256" i="14"/>
  <c r="K257" i="14"/>
  <c r="K258" i="14"/>
  <c r="K259" i="14"/>
  <c r="K260" i="14"/>
  <c r="K261" i="14"/>
  <c r="K262" i="14"/>
  <c r="K263" i="14"/>
  <c r="K264" i="14"/>
  <c r="K265" i="14"/>
  <c r="K266" i="14"/>
  <c r="K267" i="14"/>
  <c r="K268" i="14"/>
  <c r="K269" i="14"/>
  <c r="K270" i="14"/>
  <c r="K271" i="14"/>
  <c r="K272" i="14"/>
  <c r="K273" i="14"/>
  <c r="K274" i="14"/>
  <c r="K275" i="14"/>
  <c r="K276" i="14"/>
  <c r="K277" i="14"/>
  <c r="K278" i="14"/>
  <c r="K279" i="14"/>
  <c r="K280" i="14"/>
  <c r="K281" i="14"/>
  <c r="K282" i="14"/>
  <c r="K283" i="14"/>
  <c r="K284" i="14"/>
  <c r="K285" i="14"/>
  <c r="K286" i="14"/>
  <c r="K287" i="14"/>
  <c r="K288" i="14"/>
  <c r="K289" i="14"/>
  <c r="K290" i="14"/>
  <c r="K291" i="14"/>
  <c r="K292" i="14"/>
  <c r="K293" i="14"/>
  <c r="K294" i="14"/>
  <c r="K295" i="14"/>
  <c r="K296" i="14"/>
  <c r="K297" i="14"/>
  <c r="K298" i="14"/>
  <c r="K299" i="14"/>
  <c r="K300" i="14"/>
  <c r="K301" i="14"/>
  <c r="K302" i="14"/>
  <c r="K303" i="14"/>
  <c r="K304" i="14"/>
  <c r="K305" i="14"/>
  <c r="K306" i="14"/>
  <c r="K307" i="14"/>
  <c r="K308" i="14"/>
  <c r="K309" i="14"/>
  <c r="K310" i="14"/>
  <c r="K311" i="14"/>
  <c r="K312" i="14"/>
  <c r="K313" i="14"/>
  <c r="K314" i="14"/>
  <c r="K315" i="14"/>
  <c r="K316" i="14"/>
  <c r="K317" i="14"/>
  <c r="K318" i="14"/>
  <c r="K319" i="14"/>
  <c r="K320" i="14"/>
  <c r="K321" i="14"/>
  <c r="K322" i="14"/>
  <c r="K323" i="14"/>
  <c r="K324" i="14"/>
  <c r="K325" i="14"/>
  <c r="K326" i="14"/>
  <c r="K327" i="14"/>
  <c r="K328" i="14"/>
  <c r="K329" i="14"/>
  <c r="K330" i="14"/>
  <c r="K331" i="14"/>
  <c r="K332" i="14"/>
  <c r="K333" i="14"/>
  <c r="K334" i="14"/>
  <c r="K335" i="14"/>
  <c r="K336" i="14"/>
  <c r="K337" i="14"/>
  <c r="K338" i="14"/>
  <c r="K339" i="14"/>
  <c r="K340" i="14"/>
  <c r="K341" i="14"/>
  <c r="K342" i="14"/>
  <c r="K343" i="14"/>
  <c r="K344" i="14"/>
  <c r="K345" i="14"/>
  <c r="K346" i="14"/>
  <c r="K347" i="14"/>
  <c r="K348" i="14"/>
  <c r="K349" i="14"/>
  <c r="K350" i="14"/>
  <c r="K351" i="14"/>
  <c r="K352" i="14"/>
  <c r="K353" i="14"/>
  <c r="K354" i="14"/>
  <c r="K355" i="14"/>
  <c r="K356" i="14"/>
  <c r="K357" i="14"/>
  <c r="K358" i="14"/>
  <c r="K359" i="14"/>
  <c r="K360" i="14"/>
  <c r="K361" i="14"/>
  <c r="K362" i="14"/>
  <c r="K363" i="14"/>
  <c r="K364" i="14"/>
  <c r="K365" i="14"/>
  <c r="K366" i="14"/>
  <c r="K367" i="14"/>
  <c r="L3" i="14"/>
  <c r="L4" i="14"/>
  <c r="L5" i="14"/>
  <c r="L6" i="14"/>
  <c r="L7" i="14"/>
  <c r="L8" i="14"/>
  <c r="L9" i="14"/>
  <c r="L10" i="14"/>
  <c r="L11" i="14"/>
  <c r="L12" i="14"/>
  <c r="L13" i="14"/>
  <c r="L14" i="14"/>
  <c r="L15" i="14"/>
  <c r="L16" i="14"/>
  <c r="L17" i="14"/>
  <c r="L18" i="14"/>
  <c r="L19" i="14"/>
  <c r="L20" i="14"/>
  <c r="L21" i="14"/>
  <c r="L22" i="14"/>
  <c r="L23" i="14"/>
  <c r="L24" i="14"/>
  <c r="L25" i="14"/>
  <c r="L26" i="14"/>
  <c r="L27" i="14"/>
  <c r="L28" i="14"/>
  <c r="L29" i="14"/>
  <c r="L30" i="14"/>
  <c r="L31" i="14"/>
  <c r="L32" i="14"/>
  <c r="L33" i="14"/>
  <c r="L34" i="14"/>
  <c r="L35" i="14"/>
  <c r="L36" i="14"/>
  <c r="L37" i="14"/>
  <c r="L38" i="14"/>
  <c r="L39" i="14"/>
  <c r="L40" i="14"/>
  <c r="L41" i="14"/>
  <c r="L42" i="14"/>
  <c r="L43" i="14"/>
  <c r="L44" i="14"/>
  <c r="L45" i="14"/>
  <c r="L46" i="14"/>
  <c r="L47" i="14"/>
  <c r="L48" i="14"/>
  <c r="L49" i="14"/>
  <c r="L50" i="14"/>
  <c r="L51" i="14"/>
  <c r="L52" i="14"/>
  <c r="L53" i="14"/>
  <c r="L54" i="14"/>
  <c r="L55" i="14"/>
  <c r="L56" i="14"/>
  <c r="L57" i="14"/>
  <c r="L58" i="14"/>
  <c r="L59" i="14"/>
  <c r="L60" i="14"/>
  <c r="L61" i="14"/>
  <c r="L62" i="14"/>
  <c r="L63" i="14"/>
  <c r="L64" i="14"/>
  <c r="L65" i="14"/>
  <c r="L66" i="14"/>
  <c r="L67" i="14"/>
  <c r="L68" i="14"/>
  <c r="L69" i="14"/>
  <c r="L70" i="14"/>
  <c r="L71" i="14"/>
  <c r="L72" i="14"/>
  <c r="L73" i="14"/>
  <c r="L74" i="14"/>
  <c r="L75" i="14"/>
  <c r="L76" i="14"/>
  <c r="L77" i="14"/>
  <c r="L78" i="14"/>
  <c r="L79" i="14"/>
  <c r="L80" i="14"/>
  <c r="L81" i="14"/>
  <c r="L82" i="14"/>
  <c r="L83" i="14"/>
  <c r="L84" i="14"/>
  <c r="L85" i="14"/>
  <c r="L86" i="14"/>
  <c r="L87" i="14"/>
  <c r="L88" i="14"/>
  <c r="L89" i="14"/>
  <c r="L90" i="14"/>
  <c r="L91" i="14"/>
  <c r="L92" i="14"/>
  <c r="L93" i="14"/>
  <c r="L94" i="14"/>
  <c r="L95" i="14"/>
  <c r="L96" i="14"/>
  <c r="L97" i="14"/>
  <c r="L98" i="14"/>
  <c r="L99" i="14"/>
  <c r="L100" i="14"/>
  <c r="L101" i="14"/>
  <c r="L102" i="14"/>
  <c r="L103" i="14"/>
  <c r="L104" i="14"/>
  <c r="L105" i="14"/>
  <c r="L106" i="14"/>
  <c r="L107" i="14"/>
  <c r="L108" i="14"/>
  <c r="L109" i="14"/>
  <c r="L110" i="14"/>
  <c r="L111" i="14"/>
  <c r="L112" i="14"/>
  <c r="L113" i="14"/>
  <c r="L114" i="14"/>
  <c r="L115" i="14"/>
  <c r="L116" i="14"/>
  <c r="L117" i="14"/>
  <c r="L118" i="14"/>
  <c r="L119" i="14"/>
  <c r="L120" i="14"/>
  <c r="L121" i="14"/>
  <c r="L122" i="14"/>
  <c r="L123" i="14"/>
  <c r="L124" i="14"/>
  <c r="L125" i="14"/>
  <c r="L126" i="14"/>
  <c r="L127" i="14"/>
  <c r="L128" i="14"/>
  <c r="L129" i="14"/>
  <c r="L130" i="14"/>
  <c r="L131" i="14"/>
  <c r="L132" i="14"/>
  <c r="L133" i="14"/>
  <c r="L134" i="14"/>
  <c r="L135" i="14"/>
  <c r="L136" i="14"/>
  <c r="L137" i="14"/>
  <c r="L138" i="14"/>
  <c r="L139" i="14"/>
  <c r="L140" i="14"/>
  <c r="L141" i="14"/>
  <c r="L142" i="14"/>
  <c r="L143" i="14"/>
  <c r="L144" i="14"/>
  <c r="L145" i="14"/>
  <c r="L146" i="14"/>
  <c r="L147" i="14"/>
  <c r="L148" i="14"/>
  <c r="L149" i="14"/>
  <c r="L150" i="14"/>
  <c r="L151" i="14"/>
  <c r="L152" i="14"/>
  <c r="L153" i="14"/>
  <c r="L154" i="14"/>
  <c r="L155" i="14"/>
  <c r="L156" i="14"/>
  <c r="L157" i="14"/>
  <c r="L158" i="14"/>
  <c r="L159" i="14"/>
  <c r="L160" i="14"/>
  <c r="L161" i="14"/>
  <c r="L162" i="14"/>
  <c r="L163" i="14"/>
  <c r="L164" i="14"/>
  <c r="L165" i="14"/>
  <c r="L166" i="14"/>
  <c r="L167" i="14"/>
  <c r="L168" i="14"/>
  <c r="L169" i="14"/>
  <c r="L170" i="14"/>
  <c r="L171" i="14"/>
  <c r="L172" i="14"/>
  <c r="L173" i="14"/>
  <c r="L174" i="14"/>
  <c r="L175" i="14"/>
  <c r="L176" i="14"/>
  <c r="L177" i="14"/>
  <c r="L178" i="14"/>
  <c r="L179" i="14"/>
  <c r="L180" i="14"/>
  <c r="L181" i="14"/>
  <c r="L182" i="14"/>
  <c r="L183" i="14"/>
  <c r="L184" i="14"/>
  <c r="L185" i="14"/>
  <c r="L186" i="14"/>
  <c r="L187" i="14"/>
  <c r="L188" i="14"/>
  <c r="L189" i="14"/>
  <c r="L190" i="14"/>
  <c r="L191" i="14"/>
  <c r="L192" i="14"/>
  <c r="L193" i="14"/>
  <c r="L194" i="14"/>
  <c r="L195" i="14"/>
  <c r="L196" i="14"/>
  <c r="L197" i="14"/>
  <c r="L198" i="14"/>
  <c r="L199" i="14"/>
  <c r="L200" i="14"/>
  <c r="L201" i="14"/>
  <c r="L202" i="14"/>
  <c r="L203" i="14"/>
  <c r="L204" i="14"/>
  <c r="L205" i="14"/>
  <c r="L206" i="14"/>
  <c r="L207" i="14"/>
  <c r="L208" i="14"/>
  <c r="L209" i="14"/>
  <c r="L210" i="14"/>
  <c r="L211" i="14"/>
  <c r="L212" i="14"/>
  <c r="L213" i="14"/>
  <c r="L214" i="14"/>
  <c r="L215" i="14"/>
  <c r="L216" i="14"/>
  <c r="L217" i="14"/>
  <c r="L218" i="14"/>
  <c r="L219" i="14"/>
  <c r="L220" i="14"/>
  <c r="L221" i="14"/>
  <c r="L222" i="14"/>
  <c r="L223" i="14"/>
  <c r="L224" i="14"/>
  <c r="L225" i="14"/>
  <c r="L226" i="14"/>
  <c r="L227" i="14"/>
  <c r="L228" i="14"/>
  <c r="L229" i="14"/>
  <c r="L230" i="14"/>
  <c r="L231" i="14"/>
  <c r="L232" i="14"/>
  <c r="L233" i="14"/>
  <c r="L234" i="14"/>
  <c r="L235" i="14"/>
  <c r="L236" i="14"/>
  <c r="L237" i="14"/>
  <c r="L238" i="14"/>
  <c r="L239" i="14"/>
  <c r="L240" i="14"/>
  <c r="L241" i="14"/>
  <c r="L242" i="14"/>
  <c r="L243" i="14"/>
  <c r="L244" i="14"/>
  <c r="L245" i="14"/>
  <c r="L246" i="14"/>
  <c r="L247" i="14"/>
  <c r="L248" i="14"/>
  <c r="L249" i="14"/>
  <c r="L250" i="14"/>
  <c r="L251" i="14"/>
  <c r="L252" i="14"/>
  <c r="L253" i="14"/>
  <c r="L254" i="14"/>
  <c r="L255" i="14"/>
  <c r="L256" i="14"/>
  <c r="L257" i="14"/>
  <c r="L258" i="14"/>
  <c r="L259" i="14"/>
  <c r="L260" i="14"/>
  <c r="L261" i="14"/>
  <c r="L262" i="14"/>
  <c r="L263" i="14"/>
  <c r="L264" i="14"/>
  <c r="L265" i="14"/>
  <c r="L266" i="14"/>
  <c r="L267" i="14"/>
  <c r="L268" i="14"/>
  <c r="L269" i="14"/>
  <c r="L270" i="14"/>
  <c r="L271" i="14"/>
  <c r="L272" i="14"/>
  <c r="L273" i="14"/>
  <c r="L274" i="14"/>
  <c r="L275" i="14"/>
  <c r="L276" i="14"/>
  <c r="L277" i="14"/>
  <c r="L278" i="14"/>
  <c r="L279" i="14"/>
  <c r="L280" i="14"/>
  <c r="L281" i="14"/>
  <c r="L282" i="14"/>
  <c r="L283" i="14"/>
  <c r="L284" i="14"/>
  <c r="L285" i="14"/>
  <c r="L286" i="14"/>
  <c r="L287" i="14"/>
  <c r="L288" i="14"/>
  <c r="L289" i="14"/>
  <c r="L290" i="14"/>
  <c r="L291" i="14"/>
  <c r="L292" i="14"/>
  <c r="L293" i="14"/>
  <c r="L294" i="14"/>
  <c r="L295" i="14"/>
  <c r="L296" i="14"/>
  <c r="L297" i="14"/>
  <c r="L298" i="14"/>
  <c r="L299" i="14"/>
  <c r="L300" i="14"/>
  <c r="L301" i="14"/>
  <c r="L302" i="14"/>
  <c r="L303" i="14"/>
  <c r="L304" i="14"/>
  <c r="L305" i="14"/>
  <c r="L306" i="14"/>
  <c r="L307" i="14"/>
  <c r="L308" i="14"/>
  <c r="L309" i="14"/>
  <c r="L310" i="14"/>
  <c r="L311" i="14"/>
  <c r="L312" i="14"/>
  <c r="L313" i="14"/>
  <c r="L314" i="14"/>
  <c r="L315" i="14"/>
  <c r="L316" i="14"/>
  <c r="L317" i="14"/>
  <c r="L318" i="14"/>
  <c r="L319" i="14"/>
  <c r="L320" i="14"/>
  <c r="L321" i="14"/>
  <c r="L322" i="14"/>
  <c r="L323" i="14"/>
  <c r="L324" i="14"/>
  <c r="L325" i="14"/>
  <c r="L326" i="14"/>
  <c r="L327" i="14"/>
  <c r="L328" i="14"/>
  <c r="L329" i="14"/>
  <c r="L330" i="14"/>
  <c r="L331" i="14"/>
  <c r="L332" i="14"/>
  <c r="L333" i="14"/>
  <c r="L334" i="14"/>
  <c r="L335" i="14"/>
  <c r="L336" i="14"/>
  <c r="L337" i="14"/>
  <c r="L338" i="14"/>
  <c r="L339" i="14"/>
  <c r="L340" i="14"/>
  <c r="L341" i="14"/>
  <c r="L342" i="14"/>
  <c r="L343" i="14"/>
  <c r="L344" i="14"/>
  <c r="L345" i="14"/>
  <c r="L346" i="14"/>
  <c r="L347" i="14"/>
  <c r="L348" i="14"/>
  <c r="L349" i="14"/>
  <c r="L350" i="14"/>
  <c r="L351" i="14"/>
  <c r="L352" i="14"/>
  <c r="L353" i="14"/>
  <c r="L354" i="14"/>
  <c r="L355" i="14"/>
  <c r="L356" i="14"/>
  <c r="L357" i="14"/>
  <c r="L358" i="14"/>
  <c r="L359" i="14"/>
  <c r="L360" i="14"/>
  <c r="L361" i="14"/>
  <c r="L362" i="14"/>
  <c r="L363" i="14"/>
  <c r="L364" i="14"/>
  <c r="L365" i="14"/>
  <c r="L366" i="14"/>
  <c r="L367" i="14"/>
  <c r="K3" i="13"/>
  <c r="K4" i="13"/>
  <c r="K5" i="13"/>
  <c r="K6" i="13"/>
  <c r="K7" i="13"/>
  <c r="K8" i="13"/>
  <c r="K9" i="13"/>
  <c r="K10" i="13"/>
  <c r="K11" i="13"/>
  <c r="K12" i="13"/>
  <c r="K13" i="13"/>
  <c r="K14" i="13"/>
  <c r="K15" i="13"/>
  <c r="K16" i="13"/>
  <c r="K17" i="13"/>
  <c r="K18" i="13"/>
  <c r="K19" i="13"/>
  <c r="K20" i="13"/>
  <c r="K21" i="13"/>
  <c r="K22" i="13"/>
  <c r="K23" i="13"/>
  <c r="K24" i="13"/>
  <c r="K25" i="13"/>
  <c r="K26" i="13"/>
  <c r="K27" i="13"/>
  <c r="K28" i="13"/>
  <c r="K29" i="13"/>
  <c r="K30" i="13"/>
  <c r="K31" i="13"/>
  <c r="K32" i="13"/>
  <c r="K33" i="13"/>
  <c r="K34" i="13"/>
  <c r="K35" i="13"/>
  <c r="K36" i="13"/>
  <c r="K37" i="13"/>
  <c r="K38" i="13"/>
  <c r="K39" i="13"/>
  <c r="K40" i="13"/>
  <c r="K41" i="13"/>
  <c r="K42" i="13"/>
  <c r="K43" i="13"/>
  <c r="K44" i="13"/>
  <c r="K45" i="13"/>
  <c r="K46" i="13"/>
  <c r="K47" i="13"/>
  <c r="K48" i="13"/>
  <c r="K49" i="13"/>
  <c r="K50" i="13"/>
  <c r="K51" i="13"/>
  <c r="K52" i="13"/>
  <c r="K53" i="13"/>
  <c r="K54" i="13"/>
  <c r="K55" i="13"/>
  <c r="K56" i="13"/>
  <c r="K57" i="13"/>
  <c r="K58" i="13"/>
  <c r="K59" i="13"/>
  <c r="K60" i="13"/>
  <c r="K61" i="13"/>
  <c r="K62" i="13"/>
  <c r="K63" i="13"/>
  <c r="K64" i="13"/>
  <c r="K65" i="13"/>
  <c r="K66" i="13"/>
  <c r="K67" i="13"/>
  <c r="K68" i="13"/>
  <c r="K69" i="13"/>
  <c r="K70" i="13"/>
  <c r="K71" i="13"/>
  <c r="K72" i="13"/>
  <c r="K73" i="13"/>
  <c r="K74" i="13"/>
  <c r="K75" i="13"/>
  <c r="K76" i="13"/>
  <c r="K77" i="13"/>
  <c r="K78" i="13"/>
  <c r="K79" i="13"/>
  <c r="K80" i="13"/>
  <c r="K81" i="13"/>
  <c r="K82" i="13"/>
  <c r="K83" i="13"/>
  <c r="K84" i="13"/>
  <c r="K85" i="13"/>
  <c r="K86" i="13"/>
  <c r="K87" i="13"/>
  <c r="K88" i="13"/>
  <c r="K89" i="13"/>
  <c r="K90" i="13"/>
  <c r="K91" i="13"/>
  <c r="K92" i="13"/>
  <c r="K93" i="13"/>
  <c r="K94" i="13"/>
  <c r="K95" i="13"/>
  <c r="K96" i="13"/>
  <c r="K97" i="13"/>
  <c r="K98" i="13"/>
  <c r="K99" i="13"/>
  <c r="K100" i="13"/>
  <c r="K101" i="13"/>
  <c r="K102" i="13"/>
  <c r="K103" i="13"/>
  <c r="K104" i="13"/>
  <c r="K105" i="13"/>
  <c r="K106" i="13"/>
  <c r="K107" i="13"/>
  <c r="K108" i="13"/>
  <c r="K109" i="13"/>
  <c r="K110" i="13"/>
  <c r="K111" i="13"/>
  <c r="K112" i="13"/>
  <c r="K113" i="13"/>
  <c r="K114" i="13"/>
  <c r="K115" i="13"/>
  <c r="K116" i="13"/>
  <c r="K117" i="13"/>
  <c r="K118" i="13"/>
  <c r="K119" i="13"/>
  <c r="K120" i="13"/>
  <c r="K121" i="13"/>
  <c r="K122" i="13"/>
  <c r="K123" i="13"/>
  <c r="K124" i="13"/>
  <c r="K125" i="13"/>
  <c r="K126" i="13"/>
  <c r="K127" i="13"/>
  <c r="K128" i="13"/>
  <c r="K129" i="13"/>
  <c r="K130" i="13"/>
  <c r="K131" i="13"/>
  <c r="K132" i="13"/>
  <c r="K133" i="13"/>
  <c r="K134" i="13"/>
  <c r="K135" i="13"/>
  <c r="K136" i="13"/>
  <c r="K137" i="13"/>
  <c r="K138" i="13"/>
  <c r="K139" i="13"/>
  <c r="K140" i="13"/>
  <c r="K141" i="13"/>
  <c r="K142" i="13"/>
  <c r="K143" i="13"/>
  <c r="K144" i="13"/>
  <c r="K145" i="13"/>
  <c r="K146" i="13"/>
  <c r="K147" i="13"/>
  <c r="K148" i="13"/>
  <c r="K149" i="13"/>
  <c r="K150" i="13"/>
  <c r="K151" i="13"/>
  <c r="K152" i="13"/>
  <c r="K153" i="13"/>
  <c r="K154" i="13"/>
  <c r="K155" i="13"/>
  <c r="K156" i="13"/>
  <c r="K157" i="13"/>
  <c r="K158" i="13"/>
  <c r="K159" i="13"/>
  <c r="K160" i="13"/>
  <c r="K161" i="13"/>
  <c r="K162" i="13"/>
  <c r="K163" i="13"/>
  <c r="K164" i="13"/>
  <c r="K165" i="13"/>
  <c r="K166" i="13"/>
  <c r="K167" i="13"/>
  <c r="K168" i="13"/>
  <c r="K169" i="13"/>
  <c r="K170" i="13"/>
  <c r="K171" i="13"/>
  <c r="K172" i="13"/>
  <c r="K173" i="13"/>
  <c r="K174" i="13"/>
  <c r="K175" i="13"/>
  <c r="K176" i="13"/>
  <c r="K177" i="13"/>
  <c r="K178" i="13"/>
  <c r="K179" i="13"/>
  <c r="K180" i="13"/>
  <c r="K181" i="13"/>
  <c r="K182" i="13"/>
  <c r="K183" i="13"/>
  <c r="K184" i="13"/>
  <c r="K185" i="13"/>
  <c r="K186" i="13"/>
  <c r="K187" i="13"/>
  <c r="K188" i="13"/>
  <c r="K189" i="13"/>
  <c r="K190" i="13"/>
  <c r="K191" i="13"/>
  <c r="K192" i="13"/>
  <c r="K193" i="13"/>
  <c r="K194" i="13"/>
  <c r="K195" i="13"/>
  <c r="K196" i="13"/>
  <c r="K197" i="13"/>
  <c r="K198" i="13"/>
  <c r="K199" i="13"/>
  <c r="K200" i="13"/>
  <c r="K201" i="13"/>
  <c r="K202" i="13"/>
  <c r="K203" i="13"/>
  <c r="K204" i="13"/>
  <c r="K205" i="13"/>
  <c r="K206" i="13"/>
  <c r="K207" i="13"/>
  <c r="K208" i="13"/>
  <c r="K209" i="13"/>
  <c r="K210" i="13"/>
  <c r="K211" i="13"/>
  <c r="K212" i="13"/>
  <c r="K213" i="13"/>
  <c r="K214" i="13"/>
  <c r="K215" i="13"/>
  <c r="K216" i="13"/>
  <c r="K217" i="13"/>
  <c r="K218" i="13"/>
  <c r="K219" i="13"/>
  <c r="K220" i="13"/>
  <c r="K221" i="13"/>
  <c r="K222" i="13"/>
  <c r="K223" i="13"/>
  <c r="K224" i="13"/>
  <c r="K225" i="13"/>
  <c r="K226" i="13"/>
  <c r="K227" i="13"/>
  <c r="K228" i="13"/>
  <c r="K229" i="13"/>
  <c r="K230" i="13"/>
  <c r="K231" i="13"/>
  <c r="K232" i="13"/>
  <c r="K233" i="13"/>
  <c r="K234" i="13"/>
  <c r="K235" i="13"/>
  <c r="K236" i="13"/>
  <c r="K237" i="13"/>
  <c r="K238" i="13"/>
  <c r="K239" i="13"/>
  <c r="K240" i="13"/>
  <c r="K241" i="13"/>
  <c r="K242" i="13"/>
  <c r="K243" i="13"/>
  <c r="K244" i="13"/>
  <c r="K245" i="13"/>
  <c r="K246" i="13"/>
  <c r="K247" i="13"/>
  <c r="K248" i="13"/>
  <c r="K249" i="13"/>
  <c r="K250" i="13"/>
  <c r="K251" i="13"/>
  <c r="K252" i="13"/>
  <c r="K253" i="13"/>
  <c r="K254" i="13"/>
  <c r="K255" i="13"/>
  <c r="K256" i="13"/>
  <c r="K257" i="13"/>
  <c r="K258" i="13"/>
  <c r="K259" i="13"/>
  <c r="K260" i="13"/>
  <c r="K261" i="13"/>
  <c r="K262" i="13"/>
  <c r="K263" i="13"/>
  <c r="K264" i="13"/>
  <c r="K265" i="13"/>
  <c r="K266" i="13"/>
  <c r="K267" i="13"/>
  <c r="K268" i="13"/>
  <c r="K269" i="13"/>
  <c r="K270" i="13"/>
  <c r="K271" i="13"/>
  <c r="K272" i="13"/>
  <c r="K273" i="13"/>
  <c r="K274" i="13"/>
  <c r="K275" i="13"/>
  <c r="K276" i="13"/>
  <c r="K277" i="13"/>
  <c r="K278" i="13"/>
  <c r="K279" i="13"/>
  <c r="K280" i="13"/>
  <c r="K281" i="13"/>
  <c r="K282" i="13"/>
  <c r="K283" i="13"/>
  <c r="K284" i="13"/>
  <c r="K285" i="13"/>
  <c r="K286" i="13"/>
  <c r="K287" i="13"/>
  <c r="K288" i="13"/>
  <c r="K289" i="13"/>
  <c r="K290" i="13"/>
  <c r="K291" i="13"/>
  <c r="K292" i="13"/>
  <c r="K293" i="13"/>
  <c r="K294" i="13"/>
  <c r="K295" i="13"/>
  <c r="K296" i="13"/>
  <c r="K297" i="13"/>
  <c r="K298" i="13"/>
  <c r="K299" i="13"/>
  <c r="K300" i="13"/>
  <c r="K301" i="13"/>
  <c r="K302" i="13"/>
  <c r="K303" i="13"/>
  <c r="K304" i="13"/>
  <c r="K305" i="13"/>
  <c r="K306" i="13"/>
  <c r="K307" i="13"/>
  <c r="K308" i="13"/>
  <c r="K309" i="13"/>
  <c r="K310" i="13"/>
  <c r="K311" i="13"/>
  <c r="K312" i="13"/>
  <c r="K313" i="13"/>
  <c r="K314" i="13"/>
  <c r="K315" i="13"/>
  <c r="K316" i="13"/>
  <c r="K317" i="13"/>
  <c r="K318" i="13"/>
  <c r="K319" i="13"/>
  <c r="K320" i="13"/>
  <c r="K321" i="13"/>
  <c r="K322" i="13"/>
  <c r="K323" i="13"/>
  <c r="K324" i="13"/>
  <c r="K325" i="13"/>
  <c r="K326" i="13"/>
  <c r="K327" i="13"/>
  <c r="K328" i="13"/>
  <c r="K329" i="13"/>
  <c r="K330" i="13"/>
  <c r="K331" i="13"/>
  <c r="K332" i="13"/>
  <c r="K333" i="13"/>
  <c r="K334" i="13"/>
  <c r="K335" i="13"/>
  <c r="K336" i="13"/>
  <c r="K337" i="13"/>
  <c r="K338" i="13"/>
  <c r="K339" i="13"/>
  <c r="K340" i="13"/>
  <c r="K341" i="13"/>
  <c r="K342" i="13"/>
  <c r="K343" i="13"/>
  <c r="K344" i="13"/>
  <c r="K345" i="13"/>
  <c r="K346" i="13"/>
  <c r="K347" i="13"/>
  <c r="K348" i="13"/>
  <c r="K349" i="13"/>
  <c r="K350" i="13"/>
  <c r="K351" i="13"/>
  <c r="K352" i="13"/>
  <c r="K353" i="13"/>
  <c r="K354" i="13"/>
  <c r="K355" i="13"/>
  <c r="K356" i="13"/>
  <c r="K357" i="13"/>
  <c r="K358" i="13"/>
  <c r="K359" i="13"/>
  <c r="K360" i="13"/>
  <c r="K361" i="13"/>
  <c r="K362" i="13"/>
  <c r="K363" i="13"/>
  <c r="K364" i="13"/>
  <c r="K365" i="13"/>
  <c r="K366" i="13"/>
  <c r="K367" i="13"/>
  <c r="L3" i="13"/>
  <c r="L4" i="13"/>
  <c r="L5" i="13"/>
  <c r="L6" i="13"/>
  <c r="L7" i="13"/>
  <c r="L8" i="13"/>
  <c r="L9" i="13"/>
  <c r="L10" i="13"/>
  <c r="L11" i="13"/>
  <c r="L12" i="13"/>
  <c r="L13" i="13"/>
  <c r="L14" i="13"/>
  <c r="L15" i="13"/>
  <c r="L16" i="13"/>
  <c r="L17" i="13"/>
  <c r="L18" i="13"/>
  <c r="L19" i="13"/>
  <c r="L20" i="13"/>
  <c r="L21" i="13"/>
  <c r="L22" i="13"/>
  <c r="L23" i="13"/>
  <c r="L24" i="13"/>
  <c r="L25" i="13"/>
  <c r="L26" i="13"/>
  <c r="L27" i="13"/>
  <c r="L28" i="13"/>
  <c r="L29" i="13"/>
  <c r="L30" i="13"/>
  <c r="L31" i="13"/>
  <c r="L32" i="13"/>
  <c r="L33" i="13"/>
  <c r="L34" i="13"/>
  <c r="L35" i="13"/>
  <c r="L36" i="13"/>
  <c r="L37" i="13"/>
  <c r="L38" i="13"/>
  <c r="L39" i="13"/>
  <c r="L40" i="13"/>
  <c r="L41" i="13"/>
  <c r="L42" i="13"/>
  <c r="L43" i="13"/>
  <c r="L44" i="13"/>
  <c r="L45" i="13"/>
  <c r="L46" i="13"/>
  <c r="L47" i="13"/>
  <c r="L48" i="13"/>
  <c r="L49" i="13"/>
  <c r="L50" i="13"/>
  <c r="L51" i="13"/>
  <c r="L52" i="13"/>
  <c r="L53" i="13"/>
  <c r="L54" i="13"/>
  <c r="L55" i="13"/>
  <c r="L56" i="13"/>
  <c r="L57" i="13"/>
  <c r="L58" i="13"/>
  <c r="L59" i="13"/>
  <c r="L60" i="13"/>
  <c r="L61" i="13"/>
  <c r="L62" i="13"/>
  <c r="L63" i="13"/>
  <c r="L64" i="13"/>
  <c r="L65" i="13"/>
  <c r="L66" i="13"/>
  <c r="L67" i="13"/>
  <c r="L68" i="13"/>
  <c r="L69" i="13"/>
  <c r="L70" i="13"/>
  <c r="L71" i="13"/>
  <c r="L72" i="13"/>
  <c r="L73" i="13"/>
  <c r="L74" i="13"/>
  <c r="L75" i="13"/>
  <c r="L76" i="13"/>
  <c r="L77" i="13"/>
  <c r="L78" i="13"/>
  <c r="L79" i="13"/>
  <c r="L80" i="13"/>
  <c r="L81" i="13"/>
  <c r="L82" i="13"/>
  <c r="L83" i="13"/>
  <c r="L84" i="13"/>
  <c r="L85" i="13"/>
  <c r="L86" i="13"/>
  <c r="L87" i="13"/>
  <c r="L88" i="13"/>
  <c r="L89" i="13"/>
  <c r="L90" i="13"/>
  <c r="L91" i="13"/>
  <c r="L92" i="13"/>
  <c r="L93" i="13"/>
  <c r="L94" i="13"/>
  <c r="L95" i="13"/>
  <c r="L96" i="13"/>
  <c r="L97" i="13"/>
  <c r="L98" i="13"/>
  <c r="L99" i="13"/>
  <c r="L100" i="13"/>
  <c r="L101" i="13"/>
  <c r="L102" i="13"/>
  <c r="L103" i="13"/>
  <c r="L104" i="13"/>
  <c r="L105" i="13"/>
  <c r="L106" i="13"/>
  <c r="L107" i="13"/>
  <c r="L108" i="13"/>
  <c r="L109" i="13"/>
  <c r="L110" i="13"/>
  <c r="L111" i="13"/>
  <c r="L112" i="13"/>
  <c r="L113" i="13"/>
  <c r="L114" i="13"/>
  <c r="L115" i="13"/>
  <c r="L116" i="13"/>
  <c r="L117" i="13"/>
  <c r="L118" i="13"/>
  <c r="L119" i="13"/>
  <c r="L120" i="13"/>
  <c r="L121" i="13"/>
  <c r="L122" i="13"/>
  <c r="L123" i="13"/>
  <c r="L124" i="13"/>
  <c r="L125" i="13"/>
  <c r="L126" i="13"/>
  <c r="L127" i="13"/>
  <c r="L128" i="13"/>
  <c r="L129" i="13"/>
  <c r="L130" i="13"/>
  <c r="L131" i="13"/>
  <c r="L132" i="13"/>
  <c r="L133" i="13"/>
  <c r="L134" i="13"/>
  <c r="L135" i="13"/>
  <c r="L136" i="13"/>
  <c r="L137" i="13"/>
  <c r="L138" i="13"/>
  <c r="L139" i="13"/>
  <c r="L140" i="13"/>
  <c r="L141" i="13"/>
  <c r="L142" i="13"/>
  <c r="L143" i="13"/>
  <c r="L144" i="13"/>
  <c r="L145" i="13"/>
  <c r="L146" i="13"/>
  <c r="L147" i="13"/>
  <c r="L148" i="13"/>
  <c r="L149" i="13"/>
  <c r="L150" i="13"/>
  <c r="L151" i="13"/>
  <c r="L152" i="13"/>
  <c r="L153" i="13"/>
  <c r="L154" i="13"/>
  <c r="L155" i="13"/>
  <c r="L156" i="13"/>
  <c r="L157" i="13"/>
  <c r="L158" i="13"/>
  <c r="L159" i="13"/>
  <c r="L160" i="13"/>
  <c r="L161" i="13"/>
  <c r="L162" i="13"/>
  <c r="L163" i="13"/>
  <c r="L164" i="13"/>
  <c r="L165" i="13"/>
  <c r="L166" i="13"/>
  <c r="L167" i="13"/>
  <c r="L168" i="13"/>
  <c r="L169" i="13"/>
  <c r="L170" i="13"/>
  <c r="L171" i="13"/>
  <c r="L172" i="13"/>
  <c r="L173" i="13"/>
  <c r="L174" i="13"/>
  <c r="L175" i="13"/>
  <c r="L176" i="13"/>
  <c r="L177" i="13"/>
  <c r="L178" i="13"/>
  <c r="L179" i="13"/>
  <c r="L180" i="13"/>
  <c r="L181" i="13"/>
  <c r="L182" i="13"/>
  <c r="L183" i="13"/>
  <c r="L184" i="13"/>
  <c r="L185" i="13"/>
  <c r="L186" i="13"/>
  <c r="L187" i="13"/>
  <c r="L188" i="13"/>
  <c r="L189" i="13"/>
  <c r="L190" i="13"/>
  <c r="L191" i="13"/>
  <c r="L192" i="13"/>
  <c r="L193" i="13"/>
  <c r="L194" i="13"/>
  <c r="L195" i="13"/>
  <c r="L196" i="13"/>
  <c r="L197" i="13"/>
  <c r="L198" i="13"/>
  <c r="L199" i="13"/>
  <c r="L200" i="13"/>
  <c r="L201" i="13"/>
  <c r="L202" i="13"/>
  <c r="L203" i="13"/>
  <c r="L204" i="13"/>
  <c r="L205" i="13"/>
  <c r="L206" i="13"/>
  <c r="L207" i="13"/>
  <c r="L208" i="13"/>
  <c r="L209" i="13"/>
  <c r="L210" i="13"/>
  <c r="L211" i="13"/>
  <c r="L212" i="13"/>
  <c r="L213" i="13"/>
  <c r="L214" i="13"/>
  <c r="L215" i="13"/>
  <c r="L216" i="13"/>
  <c r="L217" i="13"/>
  <c r="L218" i="13"/>
  <c r="L219" i="13"/>
  <c r="L220" i="13"/>
  <c r="L221" i="13"/>
  <c r="L222" i="13"/>
  <c r="L223" i="13"/>
  <c r="L224" i="13"/>
  <c r="L225" i="13"/>
  <c r="L226" i="13"/>
  <c r="L227" i="13"/>
  <c r="L228" i="13"/>
  <c r="L229" i="13"/>
  <c r="L230" i="13"/>
  <c r="L231" i="13"/>
  <c r="L232" i="13"/>
  <c r="L233" i="13"/>
  <c r="L234" i="13"/>
  <c r="L235" i="13"/>
  <c r="L236" i="13"/>
  <c r="L237" i="13"/>
  <c r="L238" i="13"/>
  <c r="L239" i="13"/>
  <c r="L240" i="13"/>
  <c r="L241" i="13"/>
  <c r="L242" i="13"/>
  <c r="L243" i="13"/>
  <c r="L244" i="13"/>
  <c r="L245" i="13"/>
  <c r="L246" i="13"/>
  <c r="L247" i="13"/>
  <c r="L248" i="13"/>
  <c r="L249" i="13"/>
  <c r="L250" i="13"/>
  <c r="L251" i="13"/>
  <c r="L252" i="13"/>
  <c r="L253" i="13"/>
  <c r="L254" i="13"/>
  <c r="L255" i="13"/>
  <c r="L256" i="13"/>
  <c r="L257" i="13"/>
  <c r="L258" i="13"/>
  <c r="L259" i="13"/>
  <c r="L260" i="13"/>
  <c r="L261" i="13"/>
  <c r="L262" i="13"/>
  <c r="L263" i="13"/>
  <c r="L264" i="13"/>
  <c r="L265" i="13"/>
  <c r="L266" i="13"/>
  <c r="L267" i="13"/>
  <c r="L268" i="13"/>
  <c r="L269" i="13"/>
  <c r="L270" i="13"/>
  <c r="L271" i="13"/>
  <c r="L272" i="13"/>
  <c r="L273" i="13"/>
  <c r="L274" i="13"/>
  <c r="L275" i="13"/>
  <c r="L276" i="13"/>
  <c r="L277" i="13"/>
  <c r="L278" i="13"/>
  <c r="L279" i="13"/>
  <c r="L280" i="13"/>
  <c r="L281" i="13"/>
  <c r="L282" i="13"/>
  <c r="L283" i="13"/>
  <c r="L284" i="13"/>
  <c r="L285" i="13"/>
  <c r="L286" i="13"/>
  <c r="L287" i="13"/>
  <c r="L288" i="13"/>
  <c r="L289" i="13"/>
  <c r="L290" i="13"/>
  <c r="L291" i="13"/>
  <c r="L292" i="13"/>
  <c r="L293" i="13"/>
  <c r="L294" i="13"/>
  <c r="L295" i="13"/>
  <c r="L296" i="13"/>
  <c r="L297" i="13"/>
  <c r="L298" i="13"/>
  <c r="L299" i="13"/>
  <c r="L300" i="13"/>
  <c r="L301" i="13"/>
  <c r="L302" i="13"/>
  <c r="L303" i="13"/>
  <c r="L304" i="13"/>
  <c r="L305" i="13"/>
  <c r="L306" i="13"/>
  <c r="L307" i="13"/>
  <c r="L308" i="13"/>
  <c r="L309" i="13"/>
  <c r="L310" i="13"/>
  <c r="L311" i="13"/>
  <c r="L312" i="13"/>
  <c r="L313" i="13"/>
  <c r="L314" i="13"/>
  <c r="L315" i="13"/>
  <c r="L316" i="13"/>
  <c r="L317" i="13"/>
  <c r="L318" i="13"/>
  <c r="L319" i="13"/>
  <c r="L320" i="13"/>
  <c r="L321" i="13"/>
  <c r="L322" i="13"/>
  <c r="L323" i="13"/>
  <c r="L324" i="13"/>
  <c r="L325" i="13"/>
  <c r="L326" i="13"/>
  <c r="L327" i="13"/>
  <c r="L328" i="13"/>
  <c r="L329" i="13"/>
  <c r="L330" i="13"/>
  <c r="L331" i="13"/>
  <c r="L332" i="13"/>
  <c r="L333" i="13"/>
  <c r="L334" i="13"/>
  <c r="L335" i="13"/>
  <c r="L336" i="13"/>
  <c r="L337" i="13"/>
  <c r="L338" i="13"/>
  <c r="L339" i="13"/>
  <c r="L340" i="13"/>
  <c r="L341" i="13"/>
  <c r="L342" i="13"/>
  <c r="L343" i="13"/>
  <c r="L344" i="13"/>
  <c r="L345" i="13"/>
  <c r="L346" i="13"/>
  <c r="L347" i="13"/>
  <c r="L348" i="13"/>
  <c r="L349" i="13"/>
  <c r="L350" i="13"/>
  <c r="L351" i="13"/>
  <c r="L352" i="13"/>
  <c r="L353" i="13"/>
  <c r="L354" i="13"/>
  <c r="L355" i="13"/>
  <c r="L356" i="13"/>
  <c r="L357" i="13"/>
  <c r="L358" i="13"/>
  <c r="L359" i="13"/>
  <c r="L360" i="13"/>
  <c r="L361" i="13"/>
  <c r="L362" i="13"/>
  <c r="L363" i="13"/>
  <c r="L364" i="13"/>
  <c r="L365" i="13"/>
  <c r="L366" i="13"/>
  <c r="L367" i="13"/>
  <c r="K3" i="11"/>
  <c r="K4" i="11"/>
  <c r="K5" i="11"/>
  <c r="K6" i="11"/>
  <c r="K7" i="11"/>
  <c r="K8" i="11"/>
  <c r="K9" i="11"/>
  <c r="K10" i="11"/>
  <c r="K11" i="11"/>
  <c r="K12" i="11"/>
  <c r="K13" i="11"/>
  <c r="K14" i="11"/>
  <c r="K15" i="11"/>
  <c r="K16" i="11"/>
  <c r="K17" i="11"/>
  <c r="K18" i="11"/>
  <c r="K19" i="11"/>
  <c r="K20" i="11"/>
  <c r="K21" i="11"/>
  <c r="K22" i="11"/>
  <c r="K23" i="11"/>
  <c r="K24" i="11"/>
  <c r="K25" i="11"/>
  <c r="K26" i="11"/>
  <c r="K27" i="11"/>
  <c r="K28" i="11"/>
  <c r="K29" i="11"/>
  <c r="K30" i="11"/>
  <c r="K31" i="11"/>
  <c r="K32" i="11"/>
  <c r="K33" i="11"/>
  <c r="K34" i="11"/>
  <c r="K35" i="11"/>
  <c r="K36" i="11"/>
  <c r="K37" i="11"/>
  <c r="K38" i="11"/>
  <c r="K39" i="11"/>
  <c r="K40" i="11"/>
  <c r="K41" i="11"/>
  <c r="K42" i="11"/>
  <c r="K43" i="11"/>
  <c r="K44" i="11"/>
  <c r="K45" i="11"/>
  <c r="K46" i="11"/>
  <c r="K47" i="11"/>
  <c r="K48" i="11"/>
  <c r="K49" i="11"/>
  <c r="K50" i="11"/>
  <c r="K51" i="11"/>
  <c r="K52" i="11"/>
  <c r="K53" i="11"/>
  <c r="K54" i="11"/>
  <c r="K55" i="11"/>
  <c r="K56" i="11"/>
  <c r="K57" i="11"/>
  <c r="K58" i="11"/>
  <c r="K59" i="11"/>
  <c r="K60" i="11"/>
  <c r="K61" i="11"/>
  <c r="K62" i="11"/>
  <c r="K63" i="11"/>
  <c r="K64" i="11"/>
  <c r="K65" i="11"/>
  <c r="K66" i="11"/>
  <c r="K67" i="11"/>
  <c r="K68" i="11"/>
  <c r="K69" i="11"/>
  <c r="K70" i="11"/>
  <c r="K71" i="11"/>
  <c r="K72" i="11"/>
  <c r="K73" i="11"/>
  <c r="K74" i="11"/>
  <c r="K75" i="11"/>
  <c r="K76" i="11"/>
  <c r="K77" i="11"/>
  <c r="K78" i="11"/>
  <c r="K79" i="11"/>
  <c r="K80" i="11"/>
  <c r="K81" i="11"/>
  <c r="K82" i="11"/>
  <c r="K83" i="11"/>
  <c r="K84" i="11"/>
  <c r="K85" i="11"/>
  <c r="K86" i="11"/>
  <c r="K87" i="11"/>
  <c r="K88" i="11"/>
  <c r="K89" i="11"/>
  <c r="K90" i="11"/>
  <c r="K91" i="11"/>
  <c r="K92" i="11"/>
  <c r="K93" i="11"/>
  <c r="K94" i="11"/>
  <c r="K95" i="11"/>
  <c r="K96" i="11"/>
  <c r="K97" i="11"/>
  <c r="K98" i="11"/>
  <c r="K99" i="11"/>
  <c r="K100" i="11"/>
  <c r="K101" i="11"/>
  <c r="K102" i="11"/>
  <c r="K103" i="11"/>
  <c r="K104" i="11"/>
  <c r="K105" i="11"/>
  <c r="K106" i="11"/>
  <c r="K107" i="11"/>
  <c r="K108" i="11"/>
  <c r="K109" i="11"/>
  <c r="K110" i="11"/>
  <c r="K111" i="11"/>
  <c r="K112" i="11"/>
  <c r="K113" i="11"/>
  <c r="K114" i="11"/>
  <c r="K115" i="11"/>
  <c r="K116" i="11"/>
  <c r="K117" i="11"/>
  <c r="K118" i="11"/>
  <c r="K119" i="11"/>
  <c r="K120" i="11"/>
  <c r="K121" i="11"/>
  <c r="K122" i="11"/>
  <c r="K123" i="11"/>
  <c r="K124" i="11"/>
  <c r="K125" i="11"/>
  <c r="K126" i="11"/>
  <c r="K127" i="11"/>
  <c r="K128" i="11"/>
  <c r="K129" i="11"/>
  <c r="K130" i="11"/>
  <c r="K131" i="11"/>
  <c r="K132" i="11"/>
  <c r="K133" i="11"/>
  <c r="K134" i="11"/>
  <c r="K135" i="11"/>
  <c r="K136" i="11"/>
  <c r="K137" i="11"/>
  <c r="K138" i="11"/>
  <c r="K139" i="11"/>
  <c r="K140" i="11"/>
  <c r="K141" i="11"/>
  <c r="K142" i="11"/>
  <c r="K143" i="11"/>
  <c r="K144" i="11"/>
  <c r="K145" i="11"/>
  <c r="K146" i="11"/>
  <c r="K147" i="11"/>
  <c r="K148" i="11"/>
  <c r="K149" i="11"/>
  <c r="K150" i="11"/>
  <c r="K151" i="11"/>
  <c r="K152" i="11"/>
  <c r="K153" i="11"/>
  <c r="K154" i="11"/>
  <c r="K155" i="11"/>
  <c r="K156" i="11"/>
  <c r="K157" i="11"/>
  <c r="K158" i="11"/>
  <c r="K159" i="11"/>
  <c r="K160" i="11"/>
  <c r="K161" i="11"/>
  <c r="K162" i="11"/>
  <c r="K163" i="11"/>
  <c r="K164" i="11"/>
  <c r="K165" i="11"/>
  <c r="K166" i="11"/>
  <c r="K167" i="11"/>
  <c r="K168" i="11"/>
  <c r="K169" i="11"/>
  <c r="K170" i="11"/>
  <c r="K171" i="11"/>
  <c r="K172" i="11"/>
  <c r="K173" i="11"/>
  <c r="K174" i="11"/>
  <c r="K175" i="11"/>
  <c r="K176" i="11"/>
  <c r="K177" i="11"/>
  <c r="K178" i="11"/>
  <c r="K179" i="11"/>
  <c r="K180" i="11"/>
  <c r="K181" i="11"/>
  <c r="K182" i="11"/>
  <c r="K183" i="11"/>
  <c r="K184" i="11"/>
  <c r="K185" i="11"/>
  <c r="K186" i="11"/>
  <c r="K187" i="11"/>
  <c r="K188" i="11"/>
  <c r="K189" i="11"/>
  <c r="K190" i="11"/>
  <c r="K191" i="11"/>
  <c r="K192" i="11"/>
  <c r="K193" i="11"/>
  <c r="K194" i="11"/>
  <c r="K195" i="11"/>
  <c r="K196" i="11"/>
  <c r="K197" i="11"/>
  <c r="K198" i="11"/>
  <c r="K199" i="11"/>
  <c r="K200" i="11"/>
  <c r="K201" i="11"/>
  <c r="K202" i="11"/>
  <c r="K203" i="11"/>
  <c r="K204" i="11"/>
  <c r="K205" i="11"/>
  <c r="K206" i="11"/>
  <c r="K207" i="11"/>
  <c r="K208" i="11"/>
  <c r="K209" i="11"/>
  <c r="K210" i="11"/>
  <c r="K211" i="11"/>
  <c r="K212" i="11"/>
  <c r="K213" i="11"/>
  <c r="K214" i="11"/>
  <c r="K215" i="11"/>
  <c r="K216" i="11"/>
  <c r="K217" i="11"/>
  <c r="K218" i="11"/>
  <c r="K219" i="11"/>
  <c r="K220" i="11"/>
  <c r="K221" i="11"/>
  <c r="K222" i="11"/>
  <c r="K223" i="11"/>
  <c r="K224" i="11"/>
  <c r="K225" i="11"/>
  <c r="K226" i="11"/>
  <c r="K227" i="11"/>
  <c r="K228" i="11"/>
  <c r="K229" i="11"/>
  <c r="K230" i="11"/>
  <c r="K231" i="11"/>
  <c r="K232" i="11"/>
  <c r="K233" i="11"/>
  <c r="K234" i="11"/>
  <c r="K235" i="11"/>
  <c r="K236" i="11"/>
  <c r="K237" i="11"/>
  <c r="K238" i="11"/>
  <c r="K239" i="11"/>
  <c r="K240" i="11"/>
  <c r="K241" i="11"/>
  <c r="K242" i="11"/>
  <c r="K243" i="11"/>
  <c r="K244" i="11"/>
  <c r="K245" i="11"/>
  <c r="K246" i="11"/>
  <c r="K247" i="11"/>
  <c r="K248" i="11"/>
  <c r="K249" i="11"/>
  <c r="K250" i="11"/>
  <c r="K251" i="11"/>
  <c r="K252" i="11"/>
  <c r="K253" i="11"/>
  <c r="K254" i="11"/>
  <c r="K255" i="11"/>
  <c r="K256" i="11"/>
  <c r="K257" i="11"/>
  <c r="K258" i="11"/>
  <c r="K259" i="11"/>
  <c r="K260" i="11"/>
  <c r="K261" i="11"/>
  <c r="K262" i="11"/>
  <c r="K263" i="11"/>
  <c r="K264" i="11"/>
  <c r="K265" i="11"/>
  <c r="K266" i="11"/>
  <c r="K267" i="11"/>
  <c r="K268" i="11"/>
  <c r="K269" i="11"/>
  <c r="K270" i="11"/>
  <c r="K271" i="11"/>
  <c r="K272" i="11"/>
  <c r="K273" i="11"/>
  <c r="K274" i="11"/>
  <c r="K275" i="11"/>
  <c r="K276" i="11"/>
  <c r="K277" i="11"/>
  <c r="K278" i="11"/>
  <c r="K279" i="11"/>
  <c r="K280" i="11"/>
  <c r="K281" i="11"/>
  <c r="K282" i="11"/>
  <c r="K283" i="11"/>
  <c r="K284" i="11"/>
  <c r="K285" i="11"/>
  <c r="K286" i="11"/>
  <c r="K287" i="11"/>
  <c r="K288" i="11"/>
  <c r="K289" i="11"/>
  <c r="K290" i="11"/>
  <c r="K291" i="11"/>
  <c r="K292" i="11"/>
  <c r="K293" i="11"/>
  <c r="K294" i="11"/>
  <c r="K295" i="11"/>
  <c r="K296" i="11"/>
  <c r="K297" i="11"/>
  <c r="K298" i="11"/>
  <c r="K299" i="11"/>
  <c r="K300" i="11"/>
  <c r="K301" i="11"/>
  <c r="K302" i="11"/>
  <c r="K303" i="11"/>
  <c r="K304" i="11"/>
  <c r="K305" i="11"/>
  <c r="K306" i="11"/>
  <c r="K307" i="11"/>
  <c r="K308" i="11"/>
  <c r="K309" i="11"/>
  <c r="K310" i="11"/>
  <c r="K311" i="11"/>
  <c r="K312" i="11"/>
  <c r="K313" i="11"/>
  <c r="K314" i="11"/>
  <c r="K315" i="11"/>
  <c r="K316" i="11"/>
  <c r="K317" i="11"/>
  <c r="K318" i="11"/>
  <c r="K319" i="11"/>
  <c r="K320" i="11"/>
  <c r="K321" i="11"/>
  <c r="K322" i="11"/>
  <c r="K323" i="11"/>
  <c r="K324" i="11"/>
  <c r="K325" i="11"/>
  <c r="K326" i="11"/>
  <c r="K327" i="11"/>
  <c r="K328" i="11"/>
  <c r="K329" i="11"/>
  <c r="K330" i="11"/>
  <c r="K331" i="11"/>
  <c r="K332" i="11"/>
  <c r="K333" i="11"/>
  <c r="K334" i="11"/>
  <c r="K335" i="11"/>
  <c r="K336" i="11"/>
  <c r="K337" i="11"/>
  <c r="K338" i="11"/>
  <c r="K339" i="11"/>
  <c r="K340" i="11"/>
  <c r="K341" i="11"/>
  <c r="K342" i="11"/>
  <c r="K343" i="11"/>
  <c r="K344" i="11"/>
  <c r="K345" i="11"/>
  <c r="K346" i="11"/>
  <c r="K347" i="11"/>
  <c r="K348" i="11"/>
  <c r="K349" i="11"/>
  <c r="K350" i="11"/>
  <c r="K351" i="11"/>
  <c r="K352" i="11"/>
  <c r="K353" i="11"/>
  <c r="K354" i="11"/>
  <c r="K355" i="11"/>
  <c r="K356" i="11"/>
  <c r="K357" i="11"/>
  <c r="K358" i="11"/>
  <c r="K359" i="11"/>
  <c r="K360" i="11"/>
  <c r="K361" i="11"/>
  <c r="K362" i="11"/>
  <c r="K363" i="11"/>
  <c r="K364" i="11"/>
  <c r="K365" i="11"/>
  <c r="K366" i="11"/>
  <c r="K367" i="11"/>
  <c r="L3" i="11"/>
  <c r="L4" i="11"/>
  <c r="L5" i="11"/>
  <c r="L6" i="11"/>
  <c r="L7" i="11"/>
  <c r="L8" i="11"/>
  <c r="L9" i="11"/>
  <c r="L10" i="11"/>
  <c r="L11" i="11"/>
  <c r="L12" i="11"/>
  <c r="L13" i="11"/>
  <c r="L14" i="11"/>
  <c r="L15" i="11"/>
  <c r="L16" i="11"/>
  <c r="L17" i="11"/>
  <c r="L18" i="11"/>
  <c r="L19" i="11"/>
  <c r="L20" i="11"/>
  <c r="L21" i="11"/>
  <c r="L22" i="11"/>
  <c r="L23" i="11"/>
  <c r="L24" i="11"/>
  <c r="L25" i="11"/>
  <c r="L26" i="11"/>
  <c r="L27" i="11"/>
  <c r="L28" i="11"/>
  <c r="L29" i="11"/>
  <c r="L30" i="11"/>
  <c r="L31" i="11"/>
  <c r="L32" i="11"/>
  <c r="L33" i="11"/>
  <c r="L34" i="11"/>
  <c r="L35" i="11"/>
  <c r="L36" i="11"/>
  <c r="L37" i="11"/>
  <c r="L38" i="11"/>
  <c r="L39" i="11"/>
  <c r="L40" i="11"/>
  <c r="L41" i="11"/>
  <c r="L42" i="11"/>
  <c r="L43" i="11"/>
  <c r="L44" i="11"/>
  <c r="L45" i="11"/>
  <c r="L46" i="11"/>
  <c r="L47" i="11"/>
  <c r="L48" i="11"/>
  <c r="L49" i="11"/>
  <c r="L50" i="11"/>
  <c r="L51" i="11"/>
  <c r="L52" i="11"/>
  <c r="L53" i="11"/>
  <c r="L54" i="11"/>
  <c r="L55" i="11"/>
  <c r="L56" i="11"/>
  <c r="L57" i="11"/>
  <c r="L58" i="11"/>
  <c r="L59" i="11"/>
  <c r="L60" i="11"/>
  <c r="L61" i="11"/>
  <c r="L62" i="11"/>
  <c r="L63" i="11"/>
  <c r="L64" i="11"/>
  <c r="L65" i="11"/>
  <c r="L66" i="11"/>
  <c r="L67" i="11"/>
  <c r="L68" i="11"/>
  <c r="L69" i="11"/>
  <c r="L70" i="11"/>
  <c r="L71" i="11"/>
  <c r="L72" i="11"/>
  <c r="L73" i="11"/>
  <c r="L74" i="11"/>
  <c r="L75" i="11"/>
  <c r="L76" i="11"/>
  <c r="L77" i="11"/>
  <c r="L78" i="11"/>
  <c r="L79" i="11"/>
  <c r="L80" i="11"/>
  <c r="L81" i="11"/>
  <c r="L82" i="11"/>
  <c r="L83" i="11"/>
  <c r="L84" i="11"/>
  <c r="L85" i="11"/>
  <c r="L86" i="11"/>
  <c r="L87" i="11"/>
  <c r="L88" i="11"/>
  <c r="L89" i="11"/>
  <c r="L90" i="11"/>
  <c r="L91" i="11"/>
  <c r="L92" i="11"/>
  <c r="L93" i="11"/>
  <c r="L94" i="11"/>
  <c r="L95" i="11"/>
  <c r="L96" i="11"/>
  <c r="L97" i="11"/>
  <c r="L98" i="11"/>
  <c r="L99" i="11"/>
  <c r="L100" i="11"/>
  <c r="L101" i="11"/>
  <c r="L102" i="11"/>
  <c r="L103" i="11"/>
  <c r="L104" i="11"/>
  <c r="L105" i="11"/>
  <c r="L106" i="11"/>
  <c r="L107" i="11"/>
  <c r="L108" i="11"/>
  <c r="L109" i="11"/>
  <c r="L110" i="11"/>
  <c r="L111" i="11"/>
  <c r="L112" i="11"/>
  <c r="L113" i="11"/>
  <c r="L114" i="11"/>
  <c r="L115" i="11"/>
  <c r="L116" i="11"/>
  <c r="L117" i="11"/>
  <c r="L118" i="11"/>
  <c r="L119" i="11"/>
  <c r="L120" i="11"/>
  <c r="L121" i="11"/>
  <c r="L122" i="11"/>
  <c r="L123" i="11"/>
  <c r="L124" i="11"/>
  <c r="L125" i="11"/>
  <c r="L126" i="11"/>
  <c r="L127" i="11"/>
  <c r="L128" i="11"/>
  <c r="L129" i="11"/>
  <c r="L130" i="11"/>
  <c r="L131" i="11"/>
  <c r="L132" i="11"/>
  <c r="L133" i="11"/>
  <c r="L134" i="11"/>
  <c r="L135" i="11"/>
  <c r="L136" i="11"/>
  <c r="L137" i="11"/>
  <c r="L138" i="11"/>
  <c r="L139" i="11"/>
  <c r="L140" i="11"/>
  <c r="L141" i="11"/>
  <c r="L142" i="11"/>
  <c r="L143" i="11"/>
  <c r="L144" i="11"/>
  <c r="L145" i="11"/>
  <c r="L146" i="11"/>
  <c r="L147" i="11"/>
  <c r="L148" i="11"/>
  <c r="L149" i="11"/>
  <c r="L150" i="11"/>
  <c r="L151" i="11"/>
  <c r="L152" i="11"/>
  <c r="L153" i="11"/>
  <c r="L154" i="11"/>
  <c r="L155" i="11"/>
  <c r="L156" i="11"/>
  <c r="L157" i="11"/>
  <c r="L158" i="11"/>
  <c r="L159" i="11"/>
  <c r="L160" i="11"/>
  <c r="L161" i="11"/>
  <c r="L162" i="11"/>
  <c r="L163" i="11"/>
  <c r="L164" i="11"/>
  <c r="L165" i="11"/>
  <c r="L166" i="11"/>
  <c r="L167" i="11"/>
  <c r="L168" i="11"/>
  <c r="L169" i="11"/>
  <c r="L170" i="11"/>
  <c r="L171" i="11"/>
  <c r="L172" i="11"/>
  <c r="L173" i="11"/>
  <c r="L174" i="11"/>
  <c r="L175" i="11"/>
  <c r="L176" i="11"/>
  <c r="L177" i="11"/>
  <c r="L178" i="11"/>
  <c r="L179" i="11"/>
  <c r="L180" i="11"/>
  <c r="L181" i="11"/>
  <c r="L182" i="11"/>
  <c r="L183" i="11"/>
  <c r="L184" i="11"/>
  <c r="L185" i="11"/>
  <c r="L186" i="11"/>
  <c r="L187" i="11"/>
  <c r="L188" i="11"/>
  <c r="L189" i="11"/>
  <c r="L190" i="11"/>
  <c r="L191" i="11"/>
  <c r="L192" i="11"/>
  <c r="L193" i="11"/>
  <c r="L194" i="11"/>
  <c r="L195" i="11"/>
  <c r="L196" i="11"/>
  <c r="L197" i="11"/>
  <c r="L198" i="11"/>
  <c r="L199" i="11"/>
  <c r="L200" i="11"/>
  <c r="L201" i="11"/>
  <c r="L202" i="11"/>
  <c r="L203" i="11"/>
  <c r="L204" i="11"/>
  <c r="L205" i="11"/>
  <c r="L206" i="11"/>
  <c r="L207" i="11"/>
  <c r="L208" i="11"/>
  <c r="L209" i="11"/>
  <c r="L210" i="11"/>
  <c r="L211" i="11"/>
  <c r="L212" i="11"/>
  <c r="L213" i="11"/>
  <c r="L214" i="11"/>
  <c r="L215" i="11"/>
  <c r="L216" i="11"/>
  <c r="L217" i="11"/>
  <c r="L218" i="11"/>
  <c r="L219" i="11"/>
  <c r="L220" i="11"/>
  <c r="L221" i="11"/>
  <c r="L222" i="11"/>
  <c r="L223" i="11"/>
  <c r="L224" i="11"/>
  <c r="L225" i="11"/>
  <c r="L226" i="11"/>
  <c r="L227" i="11"/>
  <c r="L228" i="11"/>
  <c r="L229" i="11"/>
  <c r="L230" i="11"/>
  <c r="L231" i="11"/>
  <c r="L232" i="11"/>
  <c r="L233" i="11"/>
  <c r="L234" i="11"/>
  <c r="L235" i="11"/>
  <c r="L236" i="11"/>
  <c r="L237" i="11"/>
  <c r="L238" i="11"/>
  <c r="L239" i="11"/>
  <c r="L240" i="11"/>
  <c r="L241" i="11"/>
  <c r="L242" i="11"/>
  <c r="L243" i="11"/>
  <c r="L244" i="11"/>
  <c r="L245" i="11"/>
  <c r="L246" i="11"/>
  <c r="L247" i="11"/>
  <c r="L248" i="11"/>
  <c r="L249" i="11"/>
  <c r="L250" i="11"/>
  <c r="L251" i="11"/>
  <c r="L252" i="11"/>
  <c r="L253" i="11"/>
  <c r="L254" i="11"/>
  <c r="L255" i="11"/>
  <c r="L256" i="11"/>
  <c r="L257" i="11"/>
  <c r="L258" i="11"/>
  <c r="L259" i="11"/>
  <c r="L260" i="11"/>
  <c r="L261" i="11"/>
  <c r="L262" i="11"/>
  <c r="L263" i="11"/>
  <c r="L264" i="11"/>
  <c r="L265" i="11"/>
  <c r="L266" i="11"/>
  <c r="L267" i="11"/>
  <c r="L268" i="11"/>
  <c r="L269" i="11"/>
  <c r="L270" i="11"/>
  <c r="L271" i="11"/>
  <c r="L272" i="11"/>
  <c r="L273" i="11"/>
  <c r="L274" i="11"/>
  <c r="L275" i="11"/>
  <c r="L276" i="11"/>
  <c r="L277" i="11"/>
  <c r="L278" i="11"/>
  <c r="L279" i="11"/>
  <c r="L280" i="11"/>
  <c r="L281" i="11"/>
  <c r="L282" i="11"/>
  <c r="L283" i="11"/>
  <c r="L284" i="11"/>
  <c r="L285" i="11"/>
  <c r="L286" i="11"/>
  <c r="L287" i="11"/>
  <c r="L288" i="11"/>
  <c r="L289" i="11"/>
  <c r="L290" i="11"/>
  <c r="L291" i="11"/>
  <c r="L292" i="11"/>
  <c r="L293" i="11"/>
  <c r="L294" i="11"/>
  <c r="L295" i="11"/>
  <c r="L296" i="11"/>
  <c r="L297" i="11"/>
  <c r="L298" i="11"/>
  <c r="L299" i="11"/>
  <c r="L300" i="11"/>
  <c r="L301" i="11"/>
  <c r="L302" i="11"/>
  <c r="L303" i="11"/>
  <c r="L304" i="11"/>
  <c r="L305" i="11"/>
  <c r="L306" i="11"/>
  <c r="L307" i="11"/>
  <c r="L308" i="11"/>
  <c r="L309" i="11"/>
  <c r="L310" i="11"/>
  <c r="L311" i="11"/>
  <c r="L312" i="11"/>
  <c r="L313" i="11"/>
  <c r="L314" i="11"/>
  <c r="L315" i="11"/>
  <c r="L316" i="11"/>
  <c r="L317" i="11"/>
  <c r="L318" i="11"/>
  <c r="L319" i="11"/>
  <c r="L320" i="11"/>
  <c r="L321" i="11"/>
  <c r="L322" i="11"/>
  <c r="L323" i="11"/>
  <c r="L324" i="11"/>
  <c r="L325" i="11"/>
  <c r="L326" i="11"/>
  <c r="L327" i="11"/>
  <c r="L328" i="11"/>
  <c r="L329" i="11"/>
  <c r="L330" i="11"/>
  <c r="L331" i="11"/>
  <c r="L332" i="11"/>
  <c r="L333" i="11"/>
  <c r="L334" i="11"/>
  <c r="L335" i="11"/>
  <c r="L336" i="11"/>
  <c r="L337" i="11"/>
  <c r="L338" i="11"/>
  <c r="L339" i="11"/>
  <c r="L340" i="11"/>
  <c r="L341" i="11"/>
  <c r="L342" i="11"/>
  <c r="L343" i="11"/>
  <c r="L344" i="11"/>
  <c r="L345" i="11"/>
  <c r="L346" i="11"/>
  <c r="L347" i="11"/>
  <c r="L348" i="11"/>
  <c r="L349" i="11"/>
  <c r="L350" i="11"/>
  <c r="L351" i="11"/>
  <c r="L352" i="11"/>
  <c r="L353" i="11"/>
  <c r="L354" i="11"/>
  <c r="L355" i="11"/>
  <c r="L356" i="11"/>
  <c r="L357" i="11"/>
  <c r="L358" i="11"/>
  <c r="L359" i="11"/>
  <c r="L360" i="11"/>
  <c r="L361" i="11"/>
  <c r="L362" i="11"/>
  <c r="L363" i="11"/>
  <c r="L364" i="11"/>
  <c r="L365" i="11"/>
  <c r="L366" i="11"/>
  <c r="L367" i="11"/>
  <c r="K3" i="12"/>
  <c r="K4" i="12"/>
  <c r="K5" i="12"/>
  <c r="K6" i="12"/>
  <c r="K7" i="12"/>
  <c r="K8" i="12"/>
  <c r="K9" i="12"/>
  <c r="K10" i="12"/>
  <c r="K11" i="12"/>
  <c r="K12" i="12"/>
  <c r="K13" i="12"/>
  <c r="K14" i="12"/>
  <c r="K15" i="12"/>
  <c r="K16" i="12"/>
  <c r="K17" i="12"/>
  <c r="K18" i="12"/>
  <c r="K19" i="12"/>
  <c r="K20" i="12"/>
  <c r="K21" i="12"/>
  <c r="K22" i="12"/>
  <c r="K23" i="12"/>
  <c r="K24" i="12"/>
  <c r="K25" i="12"/>
  <c r="K26" i="12"/>
  <c r="K27" i="12"/>
  <c r="K28" i="12"/>
  <c r="K29" i="12"/>
  <c r="K30" i="12"/>
  <c r="K31" i="12"/>
  <c r="K32" i="12"/>
  <c r="K33" i="12"/>
  <c r="K34" i="12"/>
  <c r="K35" i="12"/>
  <c r="K36" i="12"/>
  <c r="K37" i="12"/>
  <c r="K38" i="12"/>
  <c r="K39" i="12"/>
  <c r="K40" i="12"/>
  <c r="K41" i="12"/>
  <c r="K42" i="12"/>
  <c r="K43" i="12"/>
  <c r="K44" i="12"/>
  <c r="K45" i="12"/>
  <c r="K46" i="12"/>
  <c r="K47" i="12"/>
  <c r="K48" i="12"/>
  <c r="K49" i="12"/>
  <c r="K50" i="12"/>
  <c r="K51" i="12"/>
  <c r="K52" i="12"/>
  <c r="K53" i="12"/>
  <c r="K54" i="12"/>
  <c r="K55" i="12"/>
  <c r="K56" i="12"/>
  <c r="K57" i="12"/>
  <c r="K58" i="12"/>
  <c r="K59" i="12"/>
  <c r="K60" i="12"/>
  <c r="K61" i="12"/>
  <c r="K62" i="12"/>
  <c r="K63" i="12"/>
  <c r="K64" i="12"/>
  <c r="K65" i="12"/>
  <c r="K66" i="12"/>
  <c r="K67" i="12"/>
  <c r="K68" i="12"/>
  <c r="K69" i="12"/>
  <c r="K70" i="12"/>
  <c r="K71" i="12"/>
  <c r="K72" i="12"/>
  <c r="K73" i="12"/>
  <c r="K74" i="12"/>
  <c r="K75" i="12"/>
  <c r="K76" i="12"/>
  <c r="K77" i="12"/>
  <c r="K78" i="12"/>
  <c r="K79" i="12"/>
  <c r="K80" i="12"/>
  <c r="K81" i="12"/>
  <c r="K82" i="12"/>
  <c r="K83" i="12"/>
  <c r="K84" i="12"/>
  <c r="K85" i="12"/>
  <c r="K86" i="12"/>
  <c r="K87" i="12"/>
  <c r="K88" i="12"/>
  <c r="K89" i="12"/>
  <c r="K90" i="12"/>
  <c r="K91" i="12"/>
  <c r="K92" i="12"/>
  <c r="K93" i="12"/>
  <c r="K94" i="12"/>
  <c r="K95" i="12"/>
  <c r="K96" i="12"/>
  <c r="K97" i="12"/>
  <c r="K98" i="12"/>
  <c r="K99" i="12"/>
  <c r="K100" i="12"/>
  <c r="K101" i="12"/>
  <c r="K102" i="12"/>
  <c r="K103" i="12"/>
  <c r="K104" i="12"/>
  <c r="K105" i="12"/>
  <c r="K106" i="12"/>
  <c r="K107" i="12"/>
  <c r="K108" i="12"/>
  <c r="K109" i="12"/>
  <c r="K110" i="12"/>
  <c r="K111" i="12"/>
  <c r="K112" i="12"/>
  <c r="K113" i="12"/>
  <c r="K114" i="12"/>
  <c r="K115" i="12"/>
  <c r="K116" i="12"/>
  <c r="K117" i="12"/>
  <c r="K118" i="12"/>
  <c r="K119" i="12"/>
  <c r="K120" i="12"/>
  <c r="K121" i="12"/>
  <c r="K122" i="12"/>
  <c r="K123" i="12"/>
  <c r="K124" i="12"/>
  <c r="K125" i="12"/>
  <c r="K126" i="12"/>
  <c r="K127" i="12"/>
  <c r="K128" i="12"/>
  <c r="K129" i="12"/>
  <c r="K130" i="12"/>
  <c r="K131" i="12"/>
  <c r="K132" i="12"/>
  <c r="K133" i="12"/>
  <c r="K134" i="12"/>
  <c r="K135" i="12"/>
  <c r="K136" i="12"/>
  <c r="K137" i="12"/>
  <c r="K138" i="12"/>
  <c r="K139" i="12"/>
  <c r="K140" i="12"/>
  <c r="K141" i="12"/>
  <c r="K142" i="12"/>
  <c r="K143" i="12"/>
  <c r="K144" i="12"/>
  <c r="K145" i="12"/>
  <c r="K146" i="12"/>
  <c r="K147" i="12"/>
  <c r="K148" i="12"/>
  <c r="K149" i="12"/>
  <c r="K150" i="12"/>
  <c r="K151" i="12"/>
  <c r="K152" i="12"/>
  <c r="K153" i="12"/>
  <c r="K154" i="12"/>
  <c r="K155" i="12"/>
  <c r="K156" i="12"/>
  <c r="K157" i="12"/>
  <c r="K158" i="12"/>
  <c r="K159" i="12"/>
  <c r="K160" i="12"/>
  <c r="K161" i="12"/>
  <c r="K162" i="12"/>
  <c r="K163" i="12"/>
  <c r="K164" i="12"/>
  <c r="K165" i="12"/>
  <c r="K166" i="12"/>
  <c r="K167" i="12"/>
  <c r="K168" i="12"/>
  <c r="K169" i="12"/>
  <c r="K170" i="12"/>
  <c r="K171" i="12"/>
  <c r="K172" i="12"/>
  <c r="K173" i="12"/>
  <c r="K174" i="12"/>
  <c r="K175" i="12"/>
  <c r="K176" i="12"/>
  <c r="K177" i="12"/>
  <c r="K178" i="12"/>
  <c r="K179" i="12"/>
  <c r="K180" i="12"/>
  <c r="K181" i="12"/>
  <c r="K182" i="12"/>
  <c r="K183" i="12"/>
  <c r="K184" i="12"/>
  <c r="K185" i="12"/>
  <c r="K186" i="12"/>
  <c r="K187" i="12"/>
  <c r="K188" i="12"/>
  <c r="K189" i="12"/>
  <c r="K190" i="12"/>
  <c r="K191" i="12"/>
  <c r="K192" i="12"/>
  <c r="K193" i="12"/>
  <c r="K194" i="12"/>
  <c r="K195" i="12"/>
  <c r="K196" i="12"/>
  <c r="K197" i="12"/>
  <c r="K198" i="12"/>
  <c r="K199" i="12"/>
  <c r="K200" i="12"/>
  <c r="K201" i="12"/>
  <c r="K202" i="12"/>
  <c r="K203" i="12"/>
  <c r="K204" i="12"/>
  <c r="K205" i="12"/>
  <c r="K206" i="12"/>
  <c r="K207" i="12"/>
  <c r="K208" i="12"/>
  <c r="K209" i="12"/>
  <c r="K210" i="12"/>
  <c r="K211" i="12"/>
  <c r="K212" i="12"/>
  <c r="K213" i="12"/>
  <c r="K214" i="12"/>
  <c r="K215" i="12"/>
  <c r="K216" i="12"/>
  <c r="K217" i="12"/>
  <c r="K218" i="12"/>
  <c r="K219" i="12"/>
  <c r="K220" i="12"/>
  <c r="K221" i="12"/>
  <c r="K222" i="12"/>
  <c r="K223" i="12"/>
  <c r="K224" i="12"/>
  <c r="K225" i="12"/>
  <c r="K226" i="12"/>
  <c r="K227" i="12"/>
  <c r="K228" i="12"/>
  <c r="K229" i="12"/>
  <c r="K230" i="12"/>
  <c r="K231" i="12"/>
  <c r="K232" i="12"/>
  <c r="K233" i="12"/>
  <c r="K234" i="12"/>
  <c r="K235" i="12"/>
  <c r="K236" i="12"/>
  <c r="K237" i="12"/>
  <c r="K238" i="12"/>
  <c r="K239" i="12"/>
  <c r="K240" i="12"/>
  <c r="K241" i="12"/>
  <c r="K242" i="12"/>
  <c r="K243" i="12"/>
  <c r="K244" i="12"/>
  <c r="K245" i="12"/>
  <c r="K246" i="12"/>
  <c r="K247" i="12"/>
  <c r="K248" i="12"/>
  <c r="K249" i="12"/>
  <c r="K250" i="12"/>
  <c r="K251" i="12"/>
  <c r="K252" i="12"/>
  <c r="K253" i="12"/>
  <c r="K254" i="12"/>
  <c r="K255" i="12"/>
  <c r="K256" i="12"/>
  <c r="K257" i="12"/>
  <c r="K258" i="12"/>
  <c r="K259" i="12"/>
  <c r="K260" i="12"/>
  <c r="K261" i="12"/>
  <c r="K262" i="12"/>
  <c r="K263" i="12"/>
  <c r="K264" i="12"/>
  <c r="K265" i="12"/>
  <c r="K266" i="12"/>
  <c r="K267" i="12"/>
  <c r="K268" i="12"/>
  <c r="K269" i="12"/>
  <c r="K270" i="12"/>
  <c r="K271" i="12"/>
  <c r="K272" i="12"/>
  <c r="K273" i="12"/>
  <c r="K274" i="12"/>
  <c r="K275" i="12"/>
  <c r="K276" i="12"/>
  <c r="K277" i="12"/>
  <c r="K278" i="12"/>
  <c r="K279" i="12"/>
  <c r="K280" i="12"/>
  <c r="K281" i="12"/>
  <c r="K282" i="12"/>
  <c r="K283" i="12"/>
  <c r="K284" i="12"/>
  <c r="K285" i="12"/>
  <c r="K286" i="12"/>
  <c r="K287" i="12"/>
  <c r="K288" i="12"/>
  <c r="K289" i="12"/>
  <c r="K290" i="12"/>
  <c r="K291" i="12"/>
  <c r="K292" i="12"/>
  <c r="K293" i="12"/>
  <c r="K294" i="12"/>
  <c r="K295" i="12"/>
  <c r="K296" i="12"/>
  <c r="K297" i="12"/>
  <c r="K298" i="12"/>
  <c r="K299" i="12"/>
  <c r="K300" i="12"/>
  <c r="K301" i="12"/>
  <c r="K302" i="12"/>
  <c r="K303" i="12"/>
  <c r="K304" i="12"/>
  <c r="K305" i="12"/>
  <c r="K306" i="12"/>
  <c r="K307" i="12"/>
  <c r="K308" i="12"/>
  <c r="K309" i="12"/>
  <c r="K310" i="12"/>
  <c r="K311" i="12"/>
  <c r="K312" i="12"/>
  <c r="K313" i="12"/>
  <c r="K314" i="12"/>
  <c r="K315" i="12"/>
  <c r="K316" i="12"/>
  <c r="K317" i="12"/>
  <c r="K318" i="12"/>
  <c r="K319" i="12"/>
  <c r="K320" i="12"/>
  <c r="K321" i="12"/>
  <c r="K322" i="12"/>
  <c r="K323" i="12"/>
  <c r="K324" i="12"/>
  <c r="K325" i="12"/>
  <c r="K326" i="12"/>
  <c r="K327" i="12"/>
  <c r="K328" i="12"/>
  <c r="K329" i="12"/>
  <c r="K330" i="12"/>
  <c r="K331" i="12"/>
  <c r="K332" i="12"/>
  <c r="K333" i="12"/>
  <c r="K334" i="12"/>
  <c r="K335" i="12"/>
  <c r="K336" i="12"/>
  <c r="K337" i="12"/>
  <c r="K338" i="12"/>
  <c r="K339" i="12"/>
  <c r="K340" i="12"/>
  <c r="K341" i="12"/>
  <c r="K342" i="12"/>
  <c r="K343" i="12"/>
  <c r="K344" i="12"/>
  <c r="K345" i="12"/>
  <c r="K346" i="12"/>
  <c r="K347" i="12"/>
  <c r="K348" i="12"/>
  <c r="K349" i="12"/>
  <c r="K350" i="12"/>
  <c r="K351" i="12"/>
  <c r="K352" i="12"/>
  <c r="K353" i="12"/>
  <c r="K354" i="12"/>
  <c r="K355" i="12"/>
  <c r="K356" i="12"/>
  <c r="K357" i="12"/>
  <c r="K358" i="12"/>
  <c r="K359" i="12"/>
  <c r="K360" i="12"/>
  <c r="K361" i="12"/>
  <c r="K362" i="12"/>
  <c r="K363" i="12"/>
  <c r="K364" i="12"/>
  <c r="K365" i="12"/>
  <c r="K366" i="12"/>
  <c r="K367" i="12"/>
  <c r="K368" i="12"/>
  <c r="L3" i="12"/>
  <c r="L4" i="12"/>
  <c r="L5" i="12"/>
  <c r="L6" i="12"/>
  <c r="L7" i="12"/>
  <c r="L8" i="12"/>
  <c r="L9" i="12"/>
  <c r="L10" i="12"/>
  <c r="L11" i="12"/>
  <c r="L12" i="12"/>
  <c r="L13" i="12"/>
  <c r="L14" i="12"/>
  <c r="L15" i="12"/>
  <c r="L16" i="12"/>
  <c r="L17" i="12"/>
  <c r="L18" i="12"/>
  <c r="L19" i="12"/>
  <c r="L20" i="12"/>
  <c r="L21" i="12"/>
  <c r="L22" i="12"/>
  <c r="L23" i="12"/>
  <c r="L24" i="12"/>
  <c r="L25" i="12"/>
  <c r="L26" i="12"/>
  <c r="L27" i="12"/>
  <c r="L28" i="12"/>
  <c r="L29" i="12"/>
  <c r="L30" i="12"/>
  <c r="L31" i="12"/>
  <c r="L32" i="12"/>
  <c r="L33" i="12"/>
  <c r="L34" i="12"/>
  <c r="L35" i="12"/>
  <c r="L36" i="12"/>
  <c r="L37" i="12"/>
  <c r="L38" i="12"/>
  <c r="L39" i="12"/>
  <c r="L40" i="12"/>
  <c r="L41" i="12"/>
  <c r="L42" i="12"/>
  <c r="L43" i="12"/>
  <c r="L44" i="12"/>
  <c r="L45" i="12"/>
  <c r="L46" i="12"/>
  <c r="L47" i="12"/>
  <c r="L48" i="12"/>
  <c r="L49" i="12"/>
  <c r="L50" i="12"/>
  <c r="L51" i="12"/>
  <c r="L52" i="12"/>
  <c r="L53" i="12"/>
  <c r="L54" i="12"/>
  <c r="L55" i="12"/>
  <c r="L56" i="12"/>
  <c r="L57" i="12"/>
  <c r="L58" i="12"/>
  <c r="L59" i="12"/>
  <c r="L60" i="12"/>
  <c r="L61" i="12"/>
  <c r="L62" i="12"/>
  <c r="L63" i="12"/>
  <c r="L64" i="12"/>
  <c r="L65" i="12"/>
  <c r="L66" i="12"/>
  <c r="L67" i="12"/>
  <c r="L68" i="12"/>
  <c r="L69" i="12"/>
  <c r="L70" i="12"/>
  <c r="L71" i="12"/>
  <c r="L72" i="12"/>
  <c r="L73" i="12"/>
  <c r="L74" i="12"/>
  <c r="L75" i="12"/>
  <c r="L76" i="12"/>
  <c r="L77" i="12"/>
  <c r="L78" i="12"/>
  <c r="L79" i="12"/>
  <c r="L80" i="12"/>
  <c r="L81" i="12"/>
  <c r="L82" i="12"/>
  <c r="L83" i="12"/>
  <c r="L84" i="12"/>
  <c r="L85" i="12"/>
  <c r="L86" i="12"/>
  <c r="L87" i="12"/>
  <c r="L88" i="12"/>
  <c r="L89" i="12"/>
  <c r="L90" i="12"/>
  <c r="L91" i="12"/>
  <c r="L92" i="12"/>
  <c r="L93" i="12"/>
  <c r="L94" i="12"/>
  <c r="L95" i="12"/>
  <c r="L96" i="12"/>
  <c r="L97" i="12"/>
  <c r="L98" i="12"/>
  <c r="L99" i="12"/>
  <c r="L100" i="12"/>
  <c r="L101" i="12"/>
  <c r="L102" i="12"/>
  <c r="L103" i="12"/>
  <c r="L104" i="12"/>
  <c r="L105" i="12"/>
  <c r="L106" i="12"/>
  <c r="L107" i="12"/>
  <c r="L108" i="12"/>
  <c r="L109" i="12"/>
  <c r="L110" i="12"/>
  <c r="L111" i="12"/>
  <c r="L112" i="12"/>
  <c r="L113" i="12"/>
  <c r="L114" i="12"/>
  <c r="L115" i="12"/>
  <c r="L116" i="12"/>
  <c r="L117" i="12"/>
  <c r="L118" i="12"/>
  <c r="L119" i="12"/>
  <c r="L120" i="12"/>
  <c r="L121" i="12"/>
  <c r="L122" i="12"/>
  <c r="L123" i="12"/>
  <c r="L124" i="12"/>
  <c r="L125" i="12"/>
  <c r="L126" i="12"/>
  <c r="L127" i="12"/>
  <c r="L128" i="12"/>
  <c r="L129" i="12"/>
  <c r="L130" i="12"/>
  <c r="L131" i="12"/>
  <c r="L132" i="12"/>
  <c r="L133" i="12"/>
  <c r="L134" i="12"/>
  <c r="L135" i="12"/>
  <c r="L136" i="12"/>
  <c r="L137" i="12"/>
  <c r="L138" i="12"/>
  <c r="L139" i="12"/>
  <c r="L140" i="12"/>
  <c r="L141" i="12"/>
  <c r="L142" i="12"/>
  <c r="L143" i="12"/>
  <c r="L144" i="12"/>
  <c r="L145" i="12"/>
  <c r="L146" i="12"/>
  <c r="L147" i="12"/>
  <c r="L148" i="12"/>
  <c r="L149" i="12"/>
  <c r="L150" i="12"/>
  <c r="L151" i="12"/>
  <c r="L152" i="12"/>
  <c r="L153" i="12"/>
  <c r="L154" i="12"/>
  <c r="L155" i="12"/>
  <c r="L156" i="12"/>
  <c r="L157" i="12"/>
  <c r="L158" i="12"/>
  <c r="L159" i="12"/>
  <c r="L160" i="12"/>
  <c r="L161" i="12"/>
  <c r="L162" i="12"/>
  <c r="L163" i="12"/>
  <c r="L164" i="12"/>
  <c r="L165" i="12"/>
  <c r="L166" i="12"/>
  <c r="L167" i="12"/>
  <c r="L168" i="12"/>
  <c r="L169" i="12"/>
  <c r="L170" i="12"/>
  <c r="L171" i="12"/>
  <c r="L172" i="12"/>
  <c r="L173" i="12"/>
  <c r="L174" i="12"/>
  <c r="L175" i="12"/>
  <c r="L176" i="12"/>
  <c r="L177" i="12"/>
  <c r="L178" i="12"/>
  <c r="L179" i="12"/>
  <c r="L180" i="12"/>
  <c r="L181" i="12"/>
  <c r="L182" i="12"/>
  <c r="L183" i="12"/>
  <c r="L184" i="12"/>
  <c r="L185" i="12"/>
  <c r="L186" i="12"/>
  <c r="L187" i="12"/>
  <c r="L188" i="12"/>
  <c r="L189" i="12"/>
  <c r="L190" i="12"/>
  <c r="L191" i="12"/>
  <c r="L192" i="12"/>
  <c r="L193" i="12"/>
  <c r="L194" i="12"/>
  <c r="L195" i="12"/>
  <c r="L196" i="12"/>
  <c r="L197" i="12"/>
  <c r="L198" i="12"/>
  <c r="L199" i="12"/>
  <c r="L200" i="12"/>
  <c r="L201" i="12"/>
  <c r="L202" i="12"/>
  <c r="L203" i="12"/>
  <c r="L204" i="12"/>
  <c r="L205" i="12"/>
  <c r="L206" i="12"/>
  <c r="L207" i="12"/>
  <c r="L208" i="12"/>
  <c r="L209" i="12"/>
  <c r="L210" i="12"/>
  <c r="L211" i="12"/>
  <c r="L212" i="12"/>
  <c r="L213" i="12"/>
  <c r="L214" i="12"/>
  <c r="L215" i="12"/>
  <c r="L216" i="12"/>
  <c r="L217" i="12"/>
  <c r="L218" i="12"/>
  <c r="L219" i="12"/>
  <c r="L220" i="12"/>
  <c r="L221" i="12"/>
  <c r="L222" i="12"/>
  <c r="L223" i="12"/>
  <c r="L224" i="12"/>
  <c r="L225" i="12"/>
  <c r="L226" i="12"/>
  <c r="L227" i="12"/>
  <c r="L228" i="12"/>
  <c r="L229" i="12"/>
  <c r="L230" i="12"/>
  <c r="L231" i="12"/>
  <c r="L232" i="12"/>
  <c r="L233" i="12"/>
  <c r="L234" i="12"/>
  <c r="L235" i="12"/>
  <c r="L236" i="12"/>
  <c r="L237" i="12"/>
  <c r="L238" i="12"/>
  <c r="L239" i="12"/>
  <c r="L240" i="12"/>
  <c r="L241" i="12"/>
  <c r="L242" i="12"/>
  <c r="L243" i="12"/>
  <c r="L244" i="12"/>
  <c r="L245" i="12"/>
  <c r="L246" i="12"/>
  <c r="L247" i="12"/>
  <c r="L248" i="12"/>
  <c r="L249" i="12"/>
  <c r="L250" i="12"/>
  <c r="L251" i="12"/>
  <c r="L252" i="12"/>
  <c r="L253" i="12"/>
  <c r="L254" i="12"/>
  <c r="L255" i="12"/>
  <c r="L256" i="12"/>
  <c r="L257" i="12"/>
  <c r="L258" i="12"/>
  <c r="L259" i="12"/>
  <c r="L260" i="12"/>
  <c r="L261" i="12"/>
  <c r="L262" i="12"/>
  <c r="L263" i="12"/>
  <c r="L264" i="12"/>
  <c r="L265" i="12"/>
  <c r="L266" i="12"/>
  <c r="L267" i="12"/>
  <c r="L268" i="12"/>
  <c r="L269" i="12"/>
  <c r="L270" i="12"/>
  <c r="L271" i="12"/>
  <c r="L272" i="12"/>
  <c r="L273" i="12"/>
  <c r="L274" i="12"/>
  <c r="L275" i="12"/>
  <c r="L276" i="12"/>
  <c r="L277" i="12"/>
  <c r="L278" i="12"/>
  <c r="L279" i="12"/>
  <c r="L280" i="12"/>
  <c r="L281" i="12"/>
  <c r="L282" i="12"/>
  <c r="L283" i="12"/>
  <c r="L284" i="12"/>
  <c r="L285" i="12"/>
  <c r="L286" i="12"/>
  <c r="L287" i="12"/>
  <c r="L288" i="12"/>
  <c r="L289" i="12"/>
  <c r="L290" i="12"/>
  <c r="L291" i="12"/>
  <c r="L292" i="12"/>
  <c r="L293" i="12"/>
  <c r="L294" i="12"/>
  <c r="L295" i="12"/>
  <c r="L296" i="12"/>
  <c r="L297" i="12"/>
  <c r="L298" i="12"/>
  <c r="L299" i="12"/>
  <c r="L300" i="12"/>
  <c r="L301" i="12"/>
  <c r="L302" i="12"/>
  <c r="L303" i="12"/>
  <c r="L304" i="12"/>
  <c r="L305" i="12"/>
  <c r="L306" i="12"/>
  <c r="L307" i="12"/>
  <c r="L308" i="12"/>
  <c r="L309" i="12"/>
  <c r="L310" i="12"/>
  <c r="L311" i="12"/>
  <c r="L312" i="12"/>
  <c r="L313" i="12"/>
  <c r="L314" i="12"/>
  <c r="L315" i="12"/>
  <c r="L316" i="12"/>
  <c r="L317" i="12"/>
  <c r="L318" i="12"/>
  <c r="L319" i="12"/>
  <c r="L320" i="12"/>
  <c r="L321" i="12"/>
  <c r="L322" i="12"/>
  <c r="L323" i="12"/>
  <c r="L324" i="12"/>
  <c r="L325" i="12"/>
  <c r="L326" i="12"/>
  <c r="L327" i="12"/>
  <c r="L328" i="12"/>
  <c r="L329" i="12"/>
  <c r="L330" i="12"/>
  <c r="L331" i="12"/>
  <c r="L332" i="12"/>
  <c r="L333" i="12"/>
  <c r="L334" i="12"/>
  <c r="L335" i="12"/>
  <c r="L336" i="12"/>
  <c r="L337" i="12"/>
  <c r="L338" i="12"/>
  <c r="L339" i="12"/>
  <c r="L340" i="12"/>
  <c r="L341" i="12"/>
  <c r="L342" i="12"/>
  <c r="L343" i="12"/>
  <c r="L344" i="12"/>
  <c r="L345" i="12"/>
  <c r="L346" i="12"/>
  <c r="L347" i="12"/>
  <c r="L348" i="12"/>
  <c r="L349" i="12"/>
  <c r="L350" i="12"/>
  <c r="L351" i="12"/>
  <c r="L352" i="12"/>
  <c r="L353" i="12"/>
  <c r="L354" i="12"/>
  <c r="L355" i="12"/>
  <c r="L356" i="12"/>
  <c r="L357" i="12"/>
  <c r="L358" i="12"/>
  <c r="L359" i="12"/>
  <c r="L360" i="12"/>
  <c r="L361" i="12"/>
  <c r="L362" i="12"/>
  <c r="L363" i="12"/>
  <c r="L364" i="12"/>
  <c r="L365" i="12"/>
  <c r="L366" i="12"/>
  <c r="L367" i="12"/>
  <c r="L368" i="12"/>
  <c r="E10" i="41"/>
  <c r="F32" i="4"/>
  <c r="P33" i="4"/>
  <c r="O33" i="4"/>
  <c r="N33" i="4"/>
  <c r="M33" i="4"/>
  <c r="L33" i="4"/>
  <c r="K33" i="4"/>
  <c r="J33" i="4"/>
  <c r="I33" i="4"/>
  <c r="H33" i="4"/>
  <c r="G33" i="4"/>
  <c r="F33" i="4"/>
  <c r="P35" i="4"/>
  <c r="O35" i="4"/>
  <c r="N35" i="4"/>
  <c r="M35" i="4"/>
  <c r="L35" i="4"/>
  <c r="K35" i="4"/>
  <c r="J35" i="4"/>
  <c r="I35" i="4"/>
  <c r="H35" i="4"/>
  <c r="G35" i="4"/>
  <c r="F35" i="4"/>
  <c r="P32" i="4"/>
  <c r="O32" i="4"/>
  <c r="N32" i="4"/>
  <c r="M32" i="4"/>
  <c r="L32" i="4"/>
  <c r="K32" i="4"/>
  <c r="J32" i="4"/>
  <c r="I32" i="4"/>
  <c r="H32" i="4"/>
  <c r="G32" i="4"/>
  <c r="A104" i="3"/>
  <c r="A88" i="3"/>
  <c r="A72" i="3"/>
  <c r="A56" i="3"/>
  <c r="A40" i="3"/>
  <c r="A24" i="3"/>
  <c r="I30" i="3" l="1" a="1"/>
  <c r="I30" i="3" s="1"/>
  <c r="G15" i="30" s="1"/>
  <c r="O30" i="3" a="1"/>
  <c r="O30" i="3" s="1"/>
  <c r="H30" i="3" a="1"/>
  <c r="H30" i="3" s="1"/>
  <c r="G14" i="30" s="1"/>
  <c r="G30" i="3" a="1"/>
  <c r="G30" i="3" s="1"/>
  <c r="G13" i="30" s="1"/>
  <c r="F30" i="3" a="1"/>
  <c r="F30" i="3" s="1"/>
  <c r="G12" i="30" s="1"/>
  <c r="E30" i="3" a="1"/>
  <c r="E30" i="3" s="1"/>
  <c r="G11" i="30" s="1"/>
  <c r="D30" i="3" a="1"/>
  <c r="D30" i="3" s="1"/>
  <c r="G10" i="30" s="1"/>
  <c r="N30" i="3" a="1"/>
  <c r="N30" i="3" s="1"/>
  <c r="G20" i="30" s="1"/>
  <c r="M30" i="3" a="1"/>
  <c r="M30" i="3" s="1"/>
  <c r="G19" i="30" s="1"/>
  <c r="L30" i="3" a="1"/>
  <c r="L30" i="3" s="1"/>
  <c r="G18" i="30" s="1"/>
  <c r="J30" i="3" a="1"/>
  <c r="J30" i="3" s="1"/>
  <c r="G16" i="30" s="1"/>
  <c r="K30" i="3" a="1"/>
  <c r="K30" i="3" s="1"/>
  <c r="G17" i="30" s="1"/>
  <c r="G21" i="30"/>
  <c r="S16" i="14"/>
  <c r="AP43" i="30" s="1"/>
  <c r="Y14" i="14"/>
  <c r="S12" i="20"/>
  <c r="Q16" i="18"/>
  <c r="AP25" i="30" s="1"/>
  <c r="Y14" i="18"/>
  <c r="W6" i="17"/>
  <c r="O8" i="17"/>
  <c r="T12" i="30" s="1"/>
  <c r="W15" i="17"/>
  <c r="V16" i="16"/>
  <c r="O16" i="16"/>
  <c r="AB13" i="30" s="1"/>
  <c r="U10" i="16"/>
  <c r="R13" i="16"/>
  <c r="Y55" i="30" s="1"/>
  <c r="AC11" i="16"/>
  <c r="O13" i="16"/>
  <c r="Y13" i="30" s="1"/>
  <c r="W5" i="16"/>
  <c r="Z5" i="16"/>
  <c r="AA5" i="16"/>
  <c r="Z8" i="16"/>
  <c r="AB11" i="16"/>
  <c r="Z5" i="14"/>
  <c r="W8" i="14"/>
  <c r="X8" i="14"/>
  <c r="S13" i="14"/>
  <c r="AM43" i="30" s="1"/>
  <c r="W14" i="14"/>
  <c r="O10" i="14"/>
  <c r="V15" i="30" s="1"/>
  <c r="AB14" i="14"/>
  <c r="Z8" i="14"/>
  <c r="AA8" i="14"/>
  <c r="Y8" i="14"/>
  <c r="T10" i="14"/>
  <c r="R13" i="14"/>
  <c r="Y57" i="30" s="1"/>
  <c r="T13" i="14"/>
  <c r="V14" i="14"/>
  <c r="R16" i="15"/>
  <c r="AB56" i="30" s="1"/>
  <c r="Q16" i="15"/>
  <c r="AB28" i="30" s="1"/>
  <c r="Q13" i="15"/>
  <c r="AM28" i="30" s="1"/>
  <c r="W14" i="19"/>
  <c r="X11" i="19"/>
  <c r="Q7" i="19"/>
  <c r="R7" i="19"/>
  <c r="S52" i="30" s="1"/>
  <c r="S13" i="19"/>
  <c r="AM38" i="30" s="1"/>
  <c r="AB8" i="19"/>
  <c r="V10" i="19"/>
  <c r="U12" i="19"/>
  <c r="W5" i="19"/>
  <c r="O7" i="19"/>
  <c r="S10" i="30" s="1"/>
  <c r="W8" i="19"/>
  <c r="O10" i="19"/>
  <c r="V10" i="30" s="1"/>
  <c r="AD13" i="19"/>
  <c r="O14" i="19"/>
  <c r="Z10" i="30" s="1"/>
  <c r="O13" i="19"/>
  <c r="Y10" i="30" s="1"/>
  <c r="AD15" i="19"/>
  <c r="W11" i="19"/>
  <c r="O16" i="19"/>
  <c r="AB10" i="30" s="1"/>
  <c r="P7" i="19"/>
  <c r="AG10" i="30" s="1"/>
  <c r="P10" i="19"/>
  <c r="AJ10" i="30" s="1"/>
  <c r="P16" i="19"/>
  <c r="AP10" i="30" s="1"/>
  <c r="Y8" i="19"/>
  <c r="Y14" i="19"/>
  <c r="Q16" i="19"/>
  <c r="AP24" i="30" s="1"/>
  <c r="R10" i="19"/>
  <c r="Z11" i="19"/>
  <c r="R16" i="19"/>
  <c r="AA8" i="19"/>
  <c r="AA11" i="19"/>
  <c r="S16" i="19"/>
  <c r="AP38" i="30" s="1"/>
  <c r="T16" i="19"/>
  <c r="AC5" i="19"/>
  <c r="U7" i="19"/>
  <c r="AC8" i="19"/>
  <c r="AC11" i="19"/>
  <c r="U13" i="19"/>
  <c r="AC14" i="19"/>
  <c r="U16" i="19"/>
  <c r="AD5" i="19"/>
  <c r="V7" i="19"/>
  <c r="AD8" i="19"/>
  <c r="AD11" i="19"/>
  <c r="V13" i="19"/>
  <c r="AD14" i="19"/>
  <c r="V16" i="19"/>
  <c r="W7" i="19"/>
  <c r="O9" i="19"/>
  <c r="U10" i="30" s="1"/>
  <c r="W10" i="19"/>
  <c r="O12" i="19"/>
  <c r="X10" i="30" s="1"/>
  <c r="W13" i="19"/>
  <c r="O15" i="19"/>
  <c r="AA10" i="30" s="1"/>
  <c r="W16" i="19"/>
  <c r="P6" i="19"/>
  <c r="AF10" i="30" s="1"/>
  <c r="X7" i="19"/>
  <c r="P9" i="19"/>
  <c r="AI10" i="30" s="1"/>
  <c r="X10" i="19"/>
  <c r="P12" i="19"/>
  <c r="AL10" i="30" s="1"/>
  <c r="X13" i="19"/>
  <c r="P15" i="19"/>
  <c r="AO10" i="30" s="1"/>
  <c r="X16" i="19"/>
  <c r="Q6" i="19"/>
  <c r="Y7" i="19"/>
  <c r="Q9" i="19"/>
  <c r="Y10" i="19"/>
  <c r="Q12" i="19"/>
  <c r="Y13" i="19"/>
  <c r="Q15" i="19"/>
  <c r="Y16" i="19"/>
  <c r="R6" i="19"/>
  <c r="Z7" i="19"/>
  <c r="R9" i="19"/>
  <c r="Z10" i="19"/>
  <c r="R12" i="19"/>
  <c r="Z13" i="19"/>
  <c r="R15" i="19"/>
  <c r="Z16" i="19"/>
  <c r="S6" i="19"/>
  <c r="AF38" i="30" s="1"/>
  <c r="AA7" i="19"/>
  <c r="S9" i="19"/>
  <c r="AI38" i="30" s="1"/>
  <c r="AA10" i="19"/>
  <c r="S12" i="19"/>
  <c r="AL38" i="30" s="1"/>
  <c r="AA13" i="19"/>
  <c r="S15" i="19"/>
  <c r="AO38" i="30" s="1"/>
  <c r="AA16" i="19"/>
  <c r="Y5" i="19"/>
  <c r="Q10" i="19"/>
  <c r="AJ24" i="30" s="1"/>
  <c r="S10" i="19"/>
  <c r="AJ38" i="30" s="1"/>
  <c r="AA14" i="19"/>
  <c r="U10" i="19"/>
  <c r="O6" i="19"/>
  <c r="R10" i="30" s="1"/>
  <c r="T6" i="19"/>
  <c r="AB7" i="19"/>
  <c r="T9" i="19"/>
  <c r="AB10" i="19"/>
  <c r="T12" i="19"/>
  <c r="AB13" i="19"/>
  <c r="T15" i="19"/>
  <c r="AB16" i="19"/>
  <c r="X14" i="19"/>
  <c r="Z5" i="19"/>
  <c r="AB11" i="19"/>
  <c r="U15" i="19"/>
  <c r="V12" i="19"/>
  <c r="O5" i="19"/>
  <c r="Q10" i="30" s="1"/>
  <c r="W15" i="19"/>
  <c r="P5" i="19"/>
  <c r="AE10" i="30" s="1"/>
  <c r="X6" i="19"/>
  <c r="P8" i="19"/>
  <c r="AH10" i="30" s="1"/>
  <c r="X9" i="19"/>
  <c r="P11" i="19"/>
  <c r="AK10" i="30" s="1"/>
  <c r="X12" i="19"/>
  <c r="P14" i="19"/>
  <c r="AN10" i="30" s="1"/>
  <c r="X15" i="19"/>
  <c r="P13" i="19"/>
  <c r="AM10" i="30" s="1"/>
  <c r="AB5" i="19"/>
  <c r="U6" i="19"/>
  <c r="AC16" i="19"/>
  <c r="AD16" i="19"/>
  <c r="W12" i="19"/>
  <c r="Q5" i="19"/>
  <c r="AE24" i="30" s="1"/>
  <c r="Y6" i="19"/>
  <c r="Q8" i="19"/>
  <c r="AH24" i="30" s="1"/>
  <c r="Y9" i="19"/>
  <c r="Q11" i="19"/>
  <c r="AK24" i="30" s="1"/>
  <c r="Y12" i="19"/>
  <c r="Q14" i="19"/>
  <c r="AN24" i="30" s="1"/>
  <c r="Y15" i="19"/>
  <c r="X5" i="19"/>
  <c r="T13" i="19"/>
  <c r="AC10" i="19"/>
  <c r="AD10" i="19"/>
  <c r="O11" i="19"/>
  <c r="W10" i="30" s="1"/>
  <c r="R5" i="19"/>
  <c r="Q52" i="30" s="1"/>
  <c r="Z6" i="19"/>
  <c r="R8" i="19"/>
  <c r="T52" i="30" s="1"/>
  <c r="Z9" i="19"/>
  <c r="R11" i="19"/>
  <c r="W52" i="30" s="1"/>
  <c r="Z12" i="19"/>
  <c r="R14" i="19"/>
  <c r="Z38" i="30" s="1"/>
  <c r="Z15" i="19"/>
  <c r="Q13" i="19"/>
  <c r="R13" i="19"/>
  <c r="Y38" i="30" s="1"/>
  <c r="S7" i="19"/>
  <c r="AG38" i="30" s="1"/>
  <c r="AB14" i="19"/>
  <c r="AC7" i="19"/>
  <c r="AD7" i="19"/>
  <c r="W9" i="19"/>
  <c r="S5" i="19"/>
  <c r="AE38" i="30" s="1"/>
  <c r="AA6" i="19"/>
  <c r="S8" i="19"/>
  <c r="AH38" i="30" s="1"/>
  <c r="AA9" i="19"/>
  <c r="S11" i="19"/>
  <c r="AK38" i="30" s="1"/>
  <c r="AA12" i="19"/>
  <c r="S14" i="19"/>
  <c r="AN38" i="30" s="1"/>
  <c r="AA15" i="19"/>
  <c r="Y11" i="19"/>
  <c r="Z14" i="19"/>
  <c r="AA5" i="19"/>
  <c r="T10" i="19"/>
  <c r="U9" i="19"/>
  <c r="V15" i="19"/>
  <c r="O8" i="19"/>
  <c r="T10" i="30" s="1"/>
  <c r="T5" i="19"/>
  <c r="AB6" i="19"/>
  <c r="T8" i="19"/>
  <c r="AB9" i="19"/>
  <c r="T11" i="19"/>
  <c r="AB12" i="19"/>
  <c r="T14" i="19"/>
  <c r="AB15" i="19"/>
  <c r="X8" i="19"/>
  <c r="Z8" i="19"/>
  <c r="T7" i="19"/>
  <c r="AC13" i="19"/>
  <c r="V9" i="19"/>
  <c r="W6" i="19"/>
  <c r="AC6" i="19"/>
  <c r="U8" i="19"/>
  <c r="AC9" i="19"/>
  <c r="U11" i="19"/>
  <c r="AC12" i="19"/>
  <c r="U14" i="19"/>
  <c r="AC15" i="19"/>
  <c r="V6" i="19"/>
  <c r="U5" i="19"/>
  <c r="V5" i="19"/>
  <c r="AD6" i="19"/>
  <c r="V8" i="19"/>
  <c r="AD9" i="19"/>
  <c r="V11" i="19"/>
  <c r="AD12" i="19"/>
  <c r="V14" i="19"/>
  <c r="S14" i="20"/>
  <c r="U5" i="20"/>
  <c r="U6" i="20"/>
  <c r="S16" i="20"/>
  <c r="U13" i="20"/>
  <c r="S13" i="20"/>
  <c r="S15" i="20"/>
  <c r="U8" i="20"/>
  <c r="U14" i="20"/>
  <c r="S10" i="20"/>
  <c r="S11" i="20"/>
  <c r="U7" i="20"/>
  <c r="U9" i="20"/>
  <c r="U10" i="20"/>
  <c r="U11" i="20"/>
  <c r="U12" i="20"/>
  <c r="U15" i="20"/>
  <c r="U16" i="20"/>
  <c r="S5" i="20"/>
  <c r="S6" i="20"/>
  <c r="S7" i="20"/>
  <c r="S8" i="20"/>
  <c r="S9" i="20"/>
  <c r="Z14" i="18"/>
  <c r="AA11" i="18"/>
  <c r="Y5" i="18"/>
  <c r="X16" i="18"/>
  <c r="Q7" i="18"/>
  <c r="AG25" i="30" s="1"/>
  <c r="W9" i="18"/>
  <c r="Y8" i="18"/>
  <c r="Q10" i="18"/>
  <c r="V25" i="30" s="1"/>
  <c r="Y11" i="18"/>
  <c r="Q13" i="18"/>
  <c r="AM25" i="30" s="1"/>
  <c r="P14" i="18"/>
  <c r="AN11" i="30" s="1"/>
  <c r="P16" i="18"/>
  <c r="AP11" i="30" s="1"/>
  <c r="AB8" i="18"/>
  <c r="W16" i="18"/>
  <c r="R7" i="18"/>
  <c r="S7" i="18"/>
  <c r="AG39" i="30" s="1"/>
  <c r="S10" i="18"/>
  <c r="AJ39" i="30" s="1"/>
  <c r="S16" i="18"/>
  <c r="AP39" i="30" s="1"/>
  <c r="AB5" i="18"/>
  <c r="T10" i="18"/>
  <c r="AB11" i="18"/>
  <c r="T13" i="18"/>
  <c r="AB14" i="18"/>
  <c r="T16" i="18"/>
  <c r="AC5" i="18"/>
  <c r="U7" i="18"/>
  <c r="AC8" i="18"/>
  <c r="U10" i="18"/>
  <c r="AC11" i="18"/>
  <c r="U13" i="18"/>
  <c r="AC14" i="18"/>
  <c r="U16" i="18"/>
  <c r="AD5" i="18"/>
  <c r="V7" i="18"/>
  <c r="AD8" i="18"/>
  <c r="V10" i="18"/>
  <c r="AD11" i="18"/>
  <c r="V13" i="18"/>
  <c r="AD14" i="18"/>
  <c r="V16" i="18"/>
  <c r="Z8" i="18"/>
  <c r="Z11" i="18"/>
  <c r="R16" i="18"/>
  <c r="AA8" i="18"/>
  <c r="S13" i="18"/>
  <c r="AM39" i="30" s="1"/>
  <c r="AA14" i="18"/>
  <c r="T7" i="18"/>
  <c r="W7" i="18"/>
  <c r="W10" i="18"/>
  <c r="W13" i="18"/>
  <c r="O15" i="18"/>
  <c r="AA11" i="30" s="1"/>
  <c r="P6" i="18"/>
  <c r="AF11" i="30" s="1"/>
  <c r="P9" i="18"/>
  <c r="AI11" i="30" s="1"/>
  <c r="P12" i="18"/>
  <c r="AL11" i="30" s="1"/>
  <c r="P15" i="18"/>
  <c r="AO11" i="30" s="1"/>
  <c r="Q6" i="18"/>
  <c r="Q9" i="18"/>
  <c r="Q12" i="18"/>
  <c r="Q15" i="18"/>
  <c r="Z7" i="18"/>
  <c r="Z10" i="18"/>
  <c r="Z13" i="18"/>
  <c r="Z16" i="18"/>
  <c r="AA7" i="18"/>
  <c r="AA10" i="18"/>
  <c r="AA13" i="18"/>
  <c r="S15" i="18"/>
  <c r="AO39" i="30" s="1"/>
  <c r="AB7" i="18"/>
  <c r="AB10" i="18"/>
  <c r="T12" i="18"/>
  <c r="AB13" i="18"/>
  <c r="AB16" i="18"/>
  <c r="U6" i="18"/>
  <c r="U9" i="18"/>
  <c r="AC10" i="18"/>
  <c r="U12" i="18"/>
  <c r="AC13" i="18"/>
  <c r="U15" i="18"/>
  <c r="AC16" i="18"/>
  <c r="Z5" i="18"/>
  <c r="R10" i="18"/>
  <c r="R13" i="18"/>
  <c r="Y39" i="30" s="1"/>
  <c r="AA5" i="18"/>
  <c r="O6" i="18"/>
  <c r="R11" i="30" s="1"/>
  <c r="O9" i="18"/>
  <c r="U11" i="30" s="1"/>
  <c r="O12" i="18"/>
  <c r="X11" i="30" s="1"/>
  <c r="X7" i="18"/>
  <c r="X10" i="18"/>
  <c r="X13" i="18"/>
  <c r="Y7" i="18"/>
  <c r="Y10" i="18"/>
  <c r="Y13" i="18"/>
  <c r="Y16" i="18"/>
  <c r="R6" i="18"/>
  <c r="R9" i="18"/>
  <c r="R12" i="18"/>
  <c r="R15" i="18"/>
  <c r="S6" i="18"/>
  <c r="AF39" i="30" s="1"/>
  <c r="S9" i="18"/>
  <c r="AI39" i="30" s="1"/>
  <c r="S12" i="18"/>
  <c r="AL39" i="30" s="1"/>
  <c r="AA16" i="18"/>
  <c r="T6" i="18"/>
  <c r="T9" i="18"/>
  <c r="T15" i="18"/>
  <c r="AC7" i="18"/>
  <c r="V6" i="18"/>
  <c r="AD7" i="18"/>
  <c r="V9" i="18"/>
  <c r="AD10" i="18"/>
  <c r="V12" i="18"/>
  <c r="AD13" i="18"/>
  <c r="V15" i="18"/>
  <c r="AD16" i="18"/>
  <c r="W6" i="18"/>
  <c r="P11" i="18"/>
  <c r="AK11" i="30" s="1"/>
  <c r="Q5" i="18"/>
  <c r="AE25" i="30" s="1"/>
  <c r="Y6" i="18"/>
  <c r="Q8" i="18"/>
  <c r="AH25" i="30" s="1"/>
  <c r="Y9" i="18"/>
  <c r="Q11" i="18"/>
  <c r="AK25" i="30" s="1"/>
  <c r="Y12" i="18"/>
  <c r="Q14" i="18"/>
  <c r="AN25" i="30" s="1"/>
  <c r="Y15" i="18"/>
  <c r="O11" i="18"/>
  <c r="W11" i="30" s="1"/>
  <c r="X6" i="18"/>
  <c r="R5" i="18"/>
  <c r="Q39" i="30" s="1"/>
  <c r="Z6" i="18"/>
  <c r="R8" i="18"/>
  <c r="T39" i="30" s="1"/>
  <c r="Z9" i="18"/>
  <c r="R11" i="18"/>
  <c r="W39" i="30" s="1"/>
  <c r="Z12" i="18"/>
  <c r="R14" i="18"/>
  <c r="Z39" i="30" s="1"/>
  <c r="Z15" i="18"/>
  <c r="W15" i="18"/>
  <c r="X12" i="18"/>
  <c r="S5" i="18"/>
  <c r="AE39" i="30" s="1"/>
  <c r="AA6" i="18"/>
  <c r="S8" i="18"/>
  <c r="AH39" i="30" s="1"/>
  <c r="AA9" i="18"/>
  <c r="S11" i="18"/>
  <c r="AK39" i="30" s="1"/>
  <c r="AA12" i="18"/>
  <c r="S14" i="18"/>
  <c r="AN39" i="30" s="1"/>
  <c r="AA15" i="18"/>
  <c r="O14" i="18"/>
  <c r="Z11" i="30" s="1"/>
  <c r="X9" i="18"/>
  <c r="T5" i="18"/>
  <c r="AB6" i="18"/>
  <c r="T8" i="18"/>
  <c r="AB9" i="18"/>
  <c r="T11" i="18"/>
  <c r="AB12" i="18"/>
  <c r="T14" i="18"/>
  <c r="AB15" i="18"/>
  <c r="W12" i="18"/>
  <c r="P8" i="18"/>
  <c r="AH11" i="30" s="1"/>
  <c r="U5" i="18"/>
  <c r="AC6" i="18"/>
  <c r="U8" i="18"/>
  <c r="AC9" i="18"/>
  <c r="U11" i="18"/>
  <c r="AC12" i="18"/>
  <c r="U14" i="18"/>
  <c r="AC15" i="18"/>
  <c r="O5" i="18"/>
  <c r="Q11" i="30" s="1"/>
  <c r="X15" i="18"/>
  <c r="V5" i="18"/>
  <c r="AD6" i="18"/>
  <c r="V8" i="18"/>
  <c r="AD9" i="18"/>
  <c r="V11" i="18"/>
  <c r="AD12" i="18"/>
  <c r="V14" i="18"/>
  <c r="AD15" i="18"/>
  <c r="O8" i="18"/>
  <c r="T11" i="30" s="1"/>
  <c r="P5" i="18"/>
  <c r="AE11" i="30" s="1"/>
  <c r="W5" i="18"/>
  <c r="O7" i="18"/>
  <c r="S11" i="30" s="1"/>
  <c r="W8" i="18"/>
  <c r="O10" i="18"/>
  <c r="V11" i="30" s="1"/>
  <c r="W11" i="18"/>
  <c r="O13" i="18"/>
  <c r="Y11" i="30" s="1"/>
  <c r="W14" i="18"/>
  <c r="O16" i="18"/>
  <c r="AB11" i="30" s="1"/>
  <c r="X5" i="18"/>
  <c r="P7" i="18"/>
  <c r="AG11" i="30" s="1"/>
  <c r="X8" i="18"/>
  <c r="P10" i="18"/>
  <c r="AJ11" i="30" s="1"/>
  <c r="X11" i="18"/>
  <c r="P13" i="18"/>
  <c r="AM11" i="30" s="1"/>
  <c r="X14" i="18"/>
  <c r="V5" i="17"/>
  <c r="O16" i="17"/>
  <c r="AB12" i="30" s="1"/>
  <c r="P10" i="17"/>
  <c r="AJ12" i="30" s="1"/>
  <c r="P5" i="17"/>
  <c r="AE12" i="30" s="1"/>
  <c r="AC14" i="17"/>
  <c r="V16" i="17"/>
  <c r="AD16" i="17"/>
  <c r="O5" i="17"/>
  <c r="Q12" i="30" s="1"/>
  <c r="W9" i="17"/>
  <c r="AC9" i="17"/>
  <c r="O11" i="17"/>
  <c r="W12" i="30" s="1"/>
  <c r="W12" i="17"/>
  <c r="O14" i="17"/>
  <c r="Z12" i="30" s="1"/>
  <c r="P8" i="17"/>
  <c r="AH12" i="30" s="1"/>
  <c r="P11" i="17"/>
  <c r="AK12" i="30" s="1"/>
  <c r="X12" i="17"/>
  <c r="P14" i="17"/>
  <c r="AN12" i="30" s="1"/>
  <c r="X15" i="17"/>
  <c r="Q5" i="17"/>
  <c r="AE26" i="30" s="1"/>
  <c r="Y6" i="17"/>
  <c r="Q8" i="17"/>
  <c r="AH26" i="30" s="1"/>
  <c r="Y9" i="17"/>
  <c r="Q11" i="17"/>
  <c r="AK26" i="30" s="1"/>
  <c r="Y12" i="17"/>
  <c r="Q14" i="17"/>
  <c r="AN26" i="30" s="1"/>
  <c r="Y15" i="17"/>
  <c r="R5" i="17"/>
  <c r="Q54" i="30" s="1"/>
  <c r="Z6" i="17"/>
  <c r="R8" i="17"/>
  <c r="T54" i="30" s="1"/>
  <c r="Z9" i="17"/>
  <c r="R11" i="17"/>
  <c r="W54" i="30" s="1"/>
  <c r="Z12" i="17"/>
  <c r="R14" i="17"/>
  <c r="Z40" i="30" s="1"/>
  <c r="Z15" i="17"/>
  <c r="S5" i="17"/>
  <c r="AE40" i="30" s="1"/>
  <c r="AA6" i="17"/>
  <c r="S8" i="17"/>
  <c r="AH40" i="30" s="1"/>
  <c r="AA9" i="17"/>
  <c r="S11" i="17"/>
  <c r="AK40" i="30" s="1"/>
  <c r="AA12" i="17"/>
  <c r="S14" i="17"/>
  <c r="AN40" i="30" s="1"/>
  <c r="AA15" i="17"/>
  <c r="T5" i="17"/>
  <c r="AB6" i="17"/>
  <c r="T8" i="17"/>
  <c r="AB9" i="17"/>
  <c r="T11" i="17"/>
  <c r="AB12" i="17"/>
  <c r="T14" i="17"/>
  <c r="AB15" i="17"/>
  <c r="X6" i="17"/>
  <c r="AC6" i="17"/>
  <c r="AD9" i="17"/>
  <c r="X5" i="17"/>
  <c r="Y5" i="17"/>
  <c r="Y8" i="17"/>
  <c r="Y11" i="17"/>
  <c r="Q16" i="17"/>
  <c r="Z5" i="17"/>
  <c r="Z8" i="17"/>
  <c r="Z11" i="17"/>
  <c r="R16" i="17"/>
  <c r="AA5" i="17"/>
  <c r="S7" i="17"/>
  <c r="AG40" i="30" s="1"/>
  <c r="AA8" i="17"/>
  <c r="S10" i="17"/>
  <c r="AJ40" i="30" s="1"/>
  <c r="AA11" i="17"/>
  <c r="S13" i="17"/>
  <c r="AM40" i="30" s="1"/>
  <c r="AA14" i="17"/>
  <c r="S16" i="17"/>
  <c r="AP40" i="30" s="1"/>
  <c r="X9" i="17"/>
  <c r="U14" i="17"/>
  <c r="AD15" i="17"/>
  <c r="P7" i="17"/>
  <c r="AG12" i="30" s="1"/>
  <c r="Q7" i="17"/>
  <c r="AG26" i="30" s="1"/>
  <c r="Q10" i="17"/>
  <c r="Q13" i="17"/>
  <c r="AM26" i="30" s="1"/>
  <c r="Y14" i="17"/>
  <c r="R7" i="17"/>
  <c r="S54" i="30" s="1"/>
  <c r="R10" i="17"/>
  <c r="V54" i="30" s="1"/>
  <c r="R13" i="17"/>
  <c r="Y54" i="30" s="1"/>
  <c r="Z14" i="17"/>
  <c r="AB5" i="17"/>
  <c r="T7" i="17"/>
  <c r="AB8" i="17"/>
  <c r="T10" i="17"/>
  <c r="AB11" i="17"/>
  <c r="T13" i="17"/>
  <c r="AB14" i="17"/>
  <c r="T16" i="17"/>
  <c r="AC15" i="17"/>
  <c r="V14" i="17"/>
  <c r="W8" i="17"/>
  <c r="X8" i="17"/>
  <c r="U16" i="17"/>
  <c r="AD11" i="17"/>
  <c r="O6" i="17"/>
  <c r="R12" i="30" s="1"/>
  <c r="W7" i="17"/>
  <c r="O9" i="17"/>
  <c r="U12" i="30" s="1"/>
  <c r="W10" i="17"/>
  <c r="O12" i="17"/>
  <c r="X12" i="30" s="1"/>
  <c r="W13" i="17"/>
  <c r="O15" i="17"/>
  <c r="AA12" i="30" s="1"/>
  <c r="W16" i="17"/>
  <c r="O13" i="17"/>
  <c r="Y12" i="30" s="1"/>
  <c r="X14" i="17"/>
  <c r="AC11" i="17"/>
  <c r="V13" i="17"/>
  <c r="P6" i="17"/>
  <c r="AF12" i="30" s="1"/>
  <c r="X7" i="17"/>
  <c r="P9" i="17"/>
  <c r="AI12" i="30" s="1"/>
  <c r="X10" i="17"/>
  <c r="P12" i="17"/>
  <c r="AL12" i="30" s="1"/>
  <c r="X13" i="17"/>
  <c r="P15" i="17"/>
  <c r="AO12" i="30" s="1"/>
  <c r="X16" i="17"/>
  <c r="U5" i="17"/>
  <c r="AD6" i="17"/>
  <c r="O7" i="17"/>
  <c r="S12" i="30" s="1"/>
  <c r="U10" i="17"/>
  <c r="V10" i="17"/>
  <c r="Q6" i="17"/>
  <c r="Y7" i="17"/>
  <c r="Q9" i="17"/>
  <c r="Y10" i="17"/>
  <c r="Q12" i="17"/>
  <c r="Y13" i="17"/>
  <c r="Q15" i="17"/>
  <c r="Y16" i="17"/>
  <c r="U11" i="17"/>
  <c r="AD12" i="17"/>
  <c r="W14" i="17"/>
  <c r="P13" i="17"/>
  <c r="AM12" i="30" s="1"/>
  <c r="AC5" i="17"/>
  <c r="AD14" i="17"/>
  <c r="R6" i="17"/>
  <c r="R54" i="30" s="1"/>
  <c r="Z7" i="17"/>
  <c r="R9" i="17"/>
  <c r="Z10" i="17"/>
  <c r="R12" i="17"/>
  <c r="Z13" i="17"/>
  <c r="R15" i="17"/>
  <c r="Z16" i="17"/>
  <c r="AC12" i="17"/>
  <c r="V11" i="17"/>
  <c r="O10" i="17"/>
  <c r="V12" i="30" s="1"/>
  <c r="X11" i="17"/>
  <c r="AC8" i="17"/>
  <c r="AD5" i="17"/>
  <c r="S6" i="17"/>
  <c r="AF40" i="30" s="1"/>
  <c r="AA7" i="17"/>
  <c r="S9" i="17"/>
  <c r="AI40" i="30" s="1"/>
  <c r="AA10" i="17"/>
  <c r="S12" i="17"/>
  <c r="AL40" i="30" s="1"/>
  <c r="AA13" i="17"/>
  <c r="S15" i="17"/>
  <c r="AO40" i="30" s="1"/>
  <c r="AA16" i="17"/>
  <c r="U8" i="17"/>
  <c r="V8" i="17"/>
  <c r="W11" i="17"/>
  <c r="P16" i="17"/>
  <c r="AP12" i="30" s="1"/>
  <c r="U13" i="17"/>
  <c r="V7" i="17"/>
  <c r="T6" i="17"/>
  <c r="AB7" i="17"/>
  <c r="T9" i="17"/>
  <c r="AB10" i="17"/>
  <c r="T12" i="17"/>
  <c r="AB13" i="17"/>
  <c r="T15" i="17"/>
  <c r="AB16" i="17"/>
  <c r="W5" i="17"/>
  <c r="U7" i="17"/>
  <c r="AD8" i="17"/>
  <c r="U6" i="17"/>
  <c r="AC7" i="17"/>
  <c r="U9" i="17"/>
  <c r="AC10" i="17"/>
  <c r="U12" i="17"/>
  <c r="AC13" i="17"/>
  <c r="U15" i="17"/>
  <c r="AC16" i="17"/>
  <c r="V6" i="17"/>
  <c r="AD7" i="17"/>
  <c r="V9" i="17"/>
  <c r="AD10" i="17"/>
  <c r="V12" i="17"/>
  <c r="AD13" i="17"/>
  <c r="V15" i="17"/>
  <c r="Z16" i="11"/>
  <c r="Y10" i="11"/>
  <c r="Q12" i="11"/>
  <c r="X5" i="11"/>
  <c r="Y7" i="11"/>
  <c r="P16" i="11"/>
  <c r="AP18" i="30" s="1"/>
  <c r="Q6" i="11"/>
  <c r="Q9" i="11"/>
  <c r="Y16" i="11"/>
  <c r="T15" i="11"/>
  <c r="V16" i="11"/>
  <c r="Y13" i="11"/>
  <c r="Z7" i="11"/>
  <c r="Z10" i="11"/>
  <c r="Z13" i="11"/>
  <c r="O6" i="11"/>
  <c r="R18" i="30" s="1"/>
  <c r="W7" i="11"/>
  <c r="O9" i="11"/>
  <c r="U18" i="30" s="1"/>
  <c r="W10" i="11"/>
  <c r="O12" i="11"/>
  <c r="X18" i="30" s="1"/>
  <c r="W13" i="11"/>
  <c r="O15" i="11"/>
  <c r="AA18" i="30" s="1"/>
  <c r="W16" i="11"/>
  <c r="P6" i="11"/>
  <c r="AF18" i="30" s="1"/>
  <c r="X7" i="11"/>
  <c r="P9" i="11"/>
  <c r="AI18" i="30" s="1"/>
  <c r="X10" i="11"/>
  <c r="P12" i="11"/>
  <c r="AL18" i="30" s="1"/>
  <c r="X13" i="11"/>
  <c r="P15" i="11"/>
  <c r="AO18" i="30" s="1"/>
  <c r="X16" i="11"/>
  <c r="AA7" i="11"/>
  <c r="S15" i="11"/>
  <c r="T6" i="11"/>
  <c r="AB10" i="11"/>
  <c r="AB16" i="11"/>
  <c r="U6" i="11"/>
  <c r="AC7" i="11"/>
  <c r="U9" i="11"/>
  <c r="AC10" i="11"/>
  <c r="U12" i="11"/>
  <c r="AC13" i="11"/>
  <c r="U15" i="11"/>
  <c r="AC16" i="11"/>
  <c r="Q15" i="11"/>
  <c r="R9" i="11"/>
  <c r="R15" i="11"/>
  <c r="AA10" i="11"/>
  <c r="AA16" i="11"/>
  <c r="T9" i="11"/>
  <c r="AB13" i="11"/>
  <c r="V6" i="11"/>
  <c r="AD7" i="11"/>
  <c r="V9" i="11"/>
  <c r="AD10" i="11"/>
  <c r="V12" i="11"/>
  <c r="AD13" i="11"/>
  <c r="V15" i="11"/>
  <c r="AD16" i="11"/>
  <c r="R6" i="11"/>
  <c r="R12" i="11"/>
  <c r="S6" i="11"/>
  <c r="S12" i="11"/>
  <c r="T12" i="11"/>
  <c r="O5" i="11"/>
  <c r="Q18" i="30" s="1"/>
  <c r="W6" i="11"/>
  <c r="O8" i="11"/>
  <c r="T18" i="30" s="1"/>
  <c r="W9" i="11"/>
  <c r="O11" i="11"/>
  <c r="W18" i="30" s="1"/>
  <c r="W12" i="11"/>
  <c r="O14" i="11"/>
  <c r="Z18" i="30" s="1"/>
  <c r="W15" i="11"/>
  <c r="S9" i="11"/>
  <c r="AA13" i="11"/>
  <c r="AB7" i="11"/>
  <c r="P5" i="11"/>
  <c r="AE18" i="30" s="1"/>
  <c r="X6" i="11"/>
  <c r="P8" i="11"/>
  <c r="AH18" i="30" s="1"/>
  <c r="X9" i="11"/>
  <c r="P11" i="11"/>
  <c r="AK18" i="30" s="1"/>
  <c r="X12" i="11"/>
  <c r="P14" i="11"/>
  <c r="AN18" i="30" s="1"/>
  <c r="X15" i="11"/>
  <c r="Y6" i="11"/>
  <c r="Y9" i="11"/>
  <c r="Q11" i="11"/>
  <c r="Q14" i="11"/>
  <c r="Y15" i="11"/>
  <c r="Q5" i="11"/>
  <c r="Q8" i="11"/>
  <c r="Y12" i="11"/>
  <c r="R5" i="11"/>
  <c r="Z6" i="11"/>
  <c r="R8" i="11"/>
  <c r="Z9" i="11"/>
  <c r="R11" i="11"/>
  <c r="Z12" i="11"/>
  <c r="R14" i="11"/>
  <c r="Z15" i="11"/>
  <c r="S5" i="11"/>
  <c r="AA6" i="11"/>
  <c r="S8" i="11"/>
  <c r="AA9" i="11"/>
  <c r="S11" i="11"/>
  <c r="AA12" i="11"/>
  <c r="S14" i="11"/>
  <c r="AA15" i="11"/>
  <c r="T5" i="11"/>
  <c r="AB6" i="11"/>
  <c r="T8" i="11"/>
  <c r="AB9" i="11"/>
  <c r="T11" i="11"/>
  <c r="AB12" i="11"/>
  <c r="T14" i="11"/>
  <c r="AB15" i="11"/>
  <c r="U5" i="11"/>
  <c r="AC6" i="11"/>
  <c r="U8" i="11"/>
  <c r="AC9" i="11"/>
  <c r="U11" i="11"/>
  <c r="AC12" i="11"/>
  <c r="U14" i="11"/>
  <c r="AC15" i="11"/>
  <c r="V5" i="11"/>
  <c r="V8" i="11"/>
  <c r="V11" i="11"/>
  <c r="AD12" i="11"/>
  <c r="AD15" i="11"/>
  <c r="AD6" i="11"/>
  <c r="AD9" i="11"/>
  <c r="V14" i="11"/>
  <c r="W5" i="11"/>
  <c r="O7" i="11"/>
  <c r="S18" i="30" s="1"/>
  <c r="W8" i="11"/>
  <c r="O10" i="11"/>
  <c r="V18" i="30" s="1"/>
  <c r="W11" i="11"/>
  <c r="O13" i="11"/>
  <c r="Y18" i="30" s="1"/>
  <c r="W14" i="11"/>
  <c r="O16" i="11"/>
  <c r="AB18" i="30" s="1"/>
  <c r="P7" i="11"/>
  <c r="AG18" i="30" s="1"/>
  <c r="P10" i="11"/>
  <c r="AJ18" i="30" s="1"/>
  <c r="X11" i="11"/>
  <c r="P13" i="11"/>
  <c r="AM18" i="30" s="1"/>
  <c r="X14" i="11"/>
  <c r="X8" i="11"/>
  <c r="Y5" i="11"/>
  <c r="Q7" i="11"/>
  <c r="Y8" i="11"/>
  <c r="Q10" i="11"/>
  <c r="Y11" i="11"/>
  <c r="Q13" i="11"/>
  <c r="Y14" i="11"/>
  <c r="Q16" i="11"/>
  <c r="AB32" i="30" s="1"/>
  <c r="Z5" i="11"/>
  <c r="R7" i="11"/>
  <c r="Z8" i="11"/>
  <c r="R10" i="11"/>
  <c r="Z11" i="11"/>
  <c r="R13" i="11"/>
  <c r="Z14" i="11"/>
  <c r="R16" i="11"/>
  <c r="AA5" i="11"/>
  <c r="S7" i="11"/>
  <c r="AA8" i="11"/>
  <c r="S10" i="11"/>
  <c r="AA11" i="11"/>
  <c r="S13" i="11"/>
  <c r="AA14" i="11"/>
  <c r="S16" i="11"/>
  <c r="AB5" i="11"/>
  <c r="T7" i="11"/>
  <c r="AB8" i="11"/>
  <c r="T10" i="11"/>
  <c r="AB11" i="11"/>
  <c r="T13" i="11"/>
  <c r="AB14" i="11"/>
  <c r="T16" i="11"/>
  <c r="AC5" i="11"/>
  <c r="U7" i="11"/>
  <c r="AC8" i="11"/>
  <c r="U10" i="11"/>
  <c r="AC11" i="11"/>
  <c r="U13" i="11"/>
  <c r="AC14" i="11"/>
  <c r="U16" i="11"/>
  <c r="AD5" i="11"/>
  <c r="V7" i="11"/>
  <c r="AD8" i="11"/>
  <c r="V10" i="11"/>
  <c r="AD11" i="11"/>
  <c r="V13" i="11"/>
  <c r="AD14" i="11"/>
  <c r="AC14" i="12"/>
  <c r="V16" i="12"/>
  <c r="R11" i="12"/>
  <c r="W59" i="30" s="1"/>
  <c r="S8" i="12"/>
  <c r="AH45" i="30" s="1"/>
  <c r="T8" i="12"/>
  <c r="S16" i="12"/>
  <c r="AP45" i="30" s="1"/>
  <c r="T10" i="12"/>
  <c r="T16" i="12"/>
  <c r="AC5" i="12"/>
  <c r="AC8" i="12"/>
  <c r="U13" i="12"/>
  <c r="V7" i="12"/>
  <c r="AD11" i="12"/>
  <c r="AD14" i="12"/>
  <c r="O6" i="12"/>
  <c r="R17" i="30" s="1"/>
  <c r="W10" i="12"/>
  <c r="O15" i="12"/>
  <c r="AA17" i="30" s="1"/>
  <c r="P6" i="12"/>
  <c r="AF17" i="30" s="1"/>
  <c r="P12" i="12"/>
  <c r="AL17" i="30" s="1"/>
  <c r="X16" i="12"/>
  <c r="Q6" i="12"/>
  <c r="AF31" i="30" s="1"/>
  <c r="Q12" i="12"/>
  <c r="Y16" i="12"/>
  <c r="R6" i="12"/>
  <c r="R45" i="30" s="1"/>
  <c r="Z10" i="12"/>
  <c r="R12" i="12"/>
  <c r="Z13" i="12"/>
  <c r="Z16" i="12"/>
  <c r="AA7" i="12"/>
  <c r="S9" i="12"/>
  <c r="AI45" i="30" s="1"/>
  <c r="AA10" i="12"/>
  <c r="S12" i="12"/>
  <c r="AL45" i="30" s="1"/>
  <c r="AA13" i="12"/>
  <c r="S15" i="12"/>
  <c r="AO45" i="30" s="1"/>
  <c r="AA16" i="12"/>
  <c r="T6" i="12"/>
  <c r="AB7" i="12"/>
  <c r="T9" i="12"/>
  <c r="AB10" i="12"/>
  <c r="T12" i="12"/>
  <c r="AB13" i="12"/>
  <c r="T15" i="12"/>
  <c r="AB16" i="12"/>
  <c r="U6" i="12"/>
  <c r="AC7" i="12"/>
  <c r="U9" i="12"/>
  <c r="AC10" i="12"/>
  <c r="U12" i="12"/>
  <c r="AC13" i="12"/>
  <c r="U15" i="12"/>
  <c r="AC16" i="12"/>
  <c r="AB5" i="12"/>
  <c r="AB8" i="12"/>
  <c r="T13" i="12"/>
  <c r="U10" i="12"/>
  <c r="U16" i="12"/>
  <c r="AD8" i="12"/>
  <c r="V13" i="12"/>
  <c r="W7" i="12"/>
  <c r="O12" i="12"/>
  <c r="X17" i="30" s="1"/>
  <c r="W16" i="12"/>
  <c r="X7" i="12"/>
  <c r="X10" i="12"/>
  <c r="X13" i="12"/>
  <c r="Y7" i="12"/>
  <c r="Y10" i="12"/>
  <c r="Y13" i="12"/>
  <c r="Z7" i="12"/>
  <c r="R15" i="12"/>
  <c r="S6" i="12"/>
  <c r="AF45" i="30" s="1"/>
  <c r="V6" i="12"/>
  <c r="AD7" i="12"/>
  <c r="V9" i="12"/>
  <c r="AD10" i="12"/>
  <c r="V12" i="12"/>
  <c r="AD13" i="12"/>
  <c r="V15" i="12"/>
  <c r="AD16" i="12"/>
  <c r="W6" i="12"/>
  <c r="W9" i="12"/>
  <c r="W12" i="12"/>
  <c r="O14" i="12"/>
  <c r="Z17" i="30" s="1"/>
  <c r="P5" i="12"/>
  <c r="AE17" i="30" s="1"/>
  <c r="X6" i="12"/>
  <c r="P8" i="12"/>
  <c r="AH17" i="30" s="1"/>
  <c r="X9" i="12"/>
  <c r="P11" i="12"/>
  <c r="AK17" i="30" s="1"/>
  <c r="X12" i="12"/>
  <c r="P14" i="12"/>
  <c r="AN17" i="30" s="1"/>
  <c r="X15" i="12"/>
  <c r="T7" i="12"/>
  <c r="AB11" i="12"/>
  <c r="AB14" i="12"/>
  <c r="U7" i="12"/>
  <c r="AC11" i="12"/>
  <c r="AD5" i="12"/>
  <c r="V10" i="12"/>
  <c r="O9" i="12"/>
  <c r="U17" i="30" s="1"/>
  <c r="W13" i="12"/>
  <c r="P9" i="12"/>
  <c r="AI17" i="30" s="1"/>
  <c r="P15" i="12"/>
  <c r="AO17" i="30" s="1"/>
  <c r="Q9" i="12"/>
  <c r="Q15" i="12"/>
  <c r="R9" i="12"/>
  <c r="O5" i="12"/>
  <c r="Q17" i="30" s="1"/>
  <c r="O8" i="12"/>
  <c r="T17" i="30" s="1"/>
  <c r="O11" i="12"/>
  <c r="W17" i="30" s="1"/>
  <c r="W15" i="12"/>
  <c r="Q5" i="12"/>
  <c r="Q31" i="30" s="1"/>
  <c r="Y6" i="12"/>
  <c r="Q8" i="12"/>
  <c r="T31" i="30" s="1"/>
  <c r="Y9" i="12"/>
  <c r="Q11" i="12"/>
  <c r="W31" i="30" s="1"/>
  <c r="Y12" i="12"/>
  <c r="Q14" i="12"/>
  <c r="Z31" i="30" s="1"/>
  <c r="Y15" i="12"/>
  <c r="Z9" i="12"/>
  <c r="S5" i="12"/>
  <c r="AE45" i="30" s="1"/>
  <c r="AA15" i="12"/>
  <c r="AB12" i="12"/>
  <c r="U5" i="12"/>
  <c r="AC6" i="12"/>
  <c r="U8" i="12"/>
  <c r="AC9" i="12"/>
  <c r="U11" i="12"/>
  <c r="AC12" i="12"/>
  <c r="U14" i="12"/>
  <c r="AC15" i="12"/>
  <c r="Z15" i="12"/>
  <c r="AA6" i="12"/>
  <c r="AB6" i="12"/>
  <c r="V5" i="12"/>
  <c r="AD6" i="12"/>
  <c r="V8" i="12"/>
  <c r="AD9" i="12"/>
  <c r="V11" i="12"/>
  <c r="AD12" i="12"/>
  <c r="V14" i="12"/>
  <c r="AD15" i="12"/>
  <c r="R14" i="12"/>
  <c r="Z45" i="30" s="1"/>
  <c r="S14" i="12"/>
  <c r="AN45" i="30" s="1"/>
  <c r="T11" i="12"/>
  <c r="W5" i="12"/>
  <c r="O7" i="12"/>
  <c r="S17" i="30" s="1"/>
  <c r="W8" i="12"/>
  <c r="O10" i="12"/>
  <c r="V17" i="30" s="1"/>
  <c r="W11" i="12"/>
  <c r="O13" i="12"/>
  <c r="Y17" i="30" s="1"/>
  <c r="W14" i="12"/>
  <c r="O16" i="12"/>
  <c r="AB17" i="30" s="1"/>
  <c r="R8" i="12"/>
  <c r="T59" i="30" s="1"/>
  <c r="S11" i="12"/>
  <c r="AK45" i="30" s="1"/>
  <c r="T14" i="12"/>
  <c r="X5" i="12"/>
  <c r="P7" i="12"/>
  <c r="AG17" i="30" s="1"/>
  <c r="X8" i="12"/>
  <c r="P10" i="12"/>
  <c r="AJ17" i="30" s="1"/>
  <c r="X11" i="12"/>
  <c r="P13" i="12"/>
  <c r="AM17" i="30" s="1"/>
  <c r="X14" i="12"/>
  <c r="P16" i="12"/>
  <c r="AP17" i="30" s="1"/>
  <c r="Z6" i="12"/>
  <c r="AA12" i="12"/>
  <c r="AB9" i="12"/>
  <c r="Y5" i="12"/>
  <c r="Q7" i="12"/>
  <c r="Y8" i="12"/>
  <c r="Q10" i="12"/>
  <c r="Y11" i="12"/>
  <c r="Q13" i="12"/>
  <c r="Y31" i="30" s="1"/>
  <c r="Y14" i="12"/>
  <c r="Q16" i="12"/>
  <c r="AB31" i="30" s="1"/>
  <c r="R5" i="12"/>
  <c r="Q59" i="30" s="1"/>
  <c r="Z12" i="12"/>
  <c r="AA9" i="12"/>
  <c r="T5" i="12"/>
  <c r="AB15" i="12"/>
  <c r="Z5" i="12"/>
  <c r="R7" i="12"/>
  <c r="S45" i="30" s="1"/>
  <c r="Z8" i="12"/>
  <c r="R10" i="12"/>
  <c r="Z11" i="12"/>
  <c r="R13" i="12"/>
  <c r="Y59" i="30" s="1"/>
  <c r="Z14" i="12"/>
  <c r="R16" i="12"/>
  <c r="AB45" i="30" s="1"/>
  <c r="AA5" i="12"/>
  <c r="S7" i="12"/>
  <c r="AG45" i="30" s="1"/>
  <c r="AA8" i="12"/>
  <c r="S10" i="12"/>
  <c r="AJ45" i="30" s="1"/>
  <c r="AA11" i="12"/>
  <c r="S13" i="12"/>
  <c r="AM45" i="30" s="1"/>
  <c r="AA14" i="12"/>
  <c r="AC5" i="16"/>
  <c r="U7" i="16"/>
  <c r="AB14" i="16"/>
  <c r="AB5" i="16"/>
  <c r="W8" i="16"/>
  <c r="AC14" i="16"/>
  <c r="AB8" i="16"/>
  <c r="AC8" i="16"/>
  <c r="O10" i="16"/>
  <c r="V13" i="30" s="1"/>
  <c r="R10" i="16"/>
  <c r="V55" i="30" s="1"/>
  <c r="AA8" i="16"/>
  <c r="S10" i="16"/>
  <c r="AJ41" i="30" s="1"/>
  <c r="T10" i="16"/>
  <c r="W11" i="16"/>
  <c r="W10" i="16"/>
  <c r="Z11" i="16"/>
  <c r="AA11" i="16"/>
  <c r="S13" i="16"/>
  <c r="AM41" i="30" s="1"/>
  <c r="AA16" i="16"/>
  <c r="O7" i="16"/>
  <c r="S13" i="30" s="1"/>
  <c r="U13" i="16"/>
  <c r="R7" i="16"/>
  <c r="S56" i="30" s="1"/>
  <c r="W14" i="16"/>
  <c r="S7" i="16"/>
  <c r="AG41" i="30" s="1"/>
  <c r="Z14" i="16"/>
  <c r="T13" i="16"/>
  <c r="T7" i="16"/>
  <c r="AA14" i="16"/>
  <c r="O12" i="16"/>
  <c r="X13" i="30" s="1"/>
  <c r="T6" i="16"/>
  <c r="AB7" i="16"/>
  <c r="T9" i="16"/>
  <c r="AB10" i="16"/>
  <c r="T12" i="16"/>
  <c r="AB13" i="16"/>
  <c r="T15" i="16"/>
  <c r="AB16" i="16"/>
  <c r="O9" i="16"/>
  <c r="U13" i="30" s="1"/>
  <c r="U6" i="16"/>
  <c r="AC7" i="16"/>
  <c r="U9" i="16"/>
  <c r="AC10" i="16"/>
  <c r="U12" i="16"/>
  <c r="AC13" i="16"/>
  <c r="U15" i="16"/>
  <c r="AC16" i="16"/>
  <c r="AD16" i="16"/>
  <c r="O5" i="16"/>
  <c r="Q13" i="30" s="1"/>
  <c r="W6" i="16"/>
  <c r="O8" i="16"/>
  <c r="T13" i="30" s="1"/>
  <c r="W9" i="16"/>
  <c r="O11" i="16"/>
  <c r="W13" i="30" s="1"/>
  <c r="W12" i="16"/>
  <c r="O14" i="16"/>
  <c r="Z13" i="30" s="1"/>
  <c r="W15" i="16"/>
  <c r="AD7" i="16"/>
  <c r="P5" i="16"/>
  <c r="AE13" i="30" s="1"/>
  <c r="X6" i="16"/>
  <c r="P8" i="16"/>
  <c r="AH13" i="30" s="1"/>
  <c r="X9" i="16"/>
  <c r="P11" i="16"/>
  <c r="AK13" i="30" s="1"/>
  <c r="X12" i="16"/>
  <c r="P14" i="16"/>
  <c r="AN13" i="30" s="1"/>
  <c r="X15" i="16"/>
  <c r="AD10" i="16"/>
  <c r="Q5" i="16"/>
  <c r="AE27" i="30" s="1"/>
  <c r="Y6" i="16"/>
  <c r="Q8" i="16"/>
  <c r="AH27" i="30" s="1"/>
  <c r="Y9" i="16"/>
  <c r="Q11" i="16"/>
  <c r="AK27" i="30" s="1"/>
  <c r="Y12" i="16"/>
  <c r="Q14" i="16"/>
  <c r="Z27" i="30" s="1"/>
  <c r="Y15" i="16"/>
  <c r="V6" i="16"/>
  <c r="R5" i="16"/>
  <c r="Z6" i="16"/>
  <c r="R8" i="16"/>
  <c r="T41" i="30" s="1"/>
  <c r="Z9" i="16"/>
  <c r="R11" i="16"/>
  <c r="W41" i="30" s="1"/>
  <c r="Z12" i="16"/>
  <c r="R14" i="16"/>
  <c r="Z15" i="16"/>
  <c r="AD13" i="16"/>
  <c r="S5" i="16"/>
  <c r="AE41" i="30" s="1"/>
  <c r="AA6" i="16"/>
  <c r="S8" i="16"/>
  <c r="AH41" i="30" s="1"/>
  <c r="AA9" i="16"/>
  <c r="S11" i="16"/>
  <c r="AK41" i="30" s="1"/>
  <c r="AA12" i="16"/>
  <c r="S14" i="16"/>
  <c r="AN41" i="30" s="1"/>
  <c r="AA15" i="16"/>
  <c r="V15" i="16"/>
  <c r="T5" i="16"/>
  <c r="AB6" i="16"/>
  <c r="T8" i="16"/>
  <c r="AB9" i="16"/>
  <c r="T11" i="16"/>
  <c r="AB12" i="16"/>
  <c r="T14" i="16"/>
  <c r="AB15" i="16"/>
  <c r="V12" i="16"/>
  <c r="U5" i="16"/>
  <c r="AC6" i="16"/>
  <c r="U8" i="16"/>
  <c r="AC9" i="16"/>
  <c r="U11" i="16"/>
  <c r="AC12" i="16"/>
  <c r="U14" i="16"/>
  <c r="AC15" i="16"/>
  <c r="V9" i="16"/>
  <c r="V5" i="16"/>
  <c r="AD6" i="16"/>
  <c r="V8" i="16"/>
  <c r="AD9" i="16"/>
  <c r="V11" i="16"/>
  <c r="AD12" i="16"/>
  <c r="V14" i="16"/>
  <c r="AD15" i="16"/>
  <c r="X5" i="16"/>
  <c r="P7" i="16"/>
  <c r="AG13" i="30" s="1"/>
  <c r="X8" i="16"/>
  <c r="P10" i="16"/>
  <c r="AJ13" i="30" s="1"/>
  <c r="X11" i="16"/>
  <c r="P13" i="16"/>
  <c r="AM13" i="30" s="1"/>
  <c r="X14" i="16"/>
  <c r="P16" i="16"/>
  <c r="AP13" i="30" s="1"/>
  <c r="Y5" i="16"/>
  <c r="Q7" i="16"/>
  <c r="AG27" i="30" s="1"/>
  <c r="Y8" i="16"/>
  <c r="Q10" i="16"/>
  <c r="AJ27" i="30" s="1"/>
  <c r="Y11" i="16"/>
  <c r="Q13" i="16"/>
  <c r="Y27" i="30" s="1"/>
  <c r="Y14" i="16"/>
  <c r="Q16" i="16"/>
  <c r="AB27" i="30" s="1"/>
  <c r="R16" i="16"/>
  <c r="AB55" i="30" s="1"/>
  <c r="S16" i="16"/>
  <c r="AP41" i="30" s="1"/>
  <c r="T16" i="16"/>
  <c r="U16" i="16"/>
  <c r="AD5" i="16"/>
  <c r="V7" i="16"/>
  <c r="AD8" i="16"/>
  <c r="V10" i="16"/>
  <c r="AD11" i="16"/>
  <c r="V13" i="16"/>
  <c r="AD14" i="16"/>
  <c r="O6" i="16"/>
  <c r="R13" i="30" s="1"/>
  <c r="W16" i="16"/>
  <c r="W7" i="16"/>
  <c r="P6" i="16"/>
  <c r="AF13" i="30" s="1"/>
  <c r="X7" i="16"/>
  <c r="P9" i="16"/>
  <c r="AI13" i="30" s="1"/>
  <c r="X10" i="16"/>
  <c r="P12" i="16"/>
  <c r="AL13" i="30" s="1"/>
  <c r="X13" i="16"/>
  <c r="P15" i="16"/>
  <c r="AO13" i="30" s="1"/>
  <c r="X16" i="16"/>
  <c r="W13" i="16"/>
  <c r="Q6" i="16"/>
  <c r="Y7" i="16"/>
  <c r="Q9" i="16"/>
  <c r="Y10" i="16"/>
  <c r="Q12" i="16"/>
  <c r="Y13" i="16"/>
  <c r="Q15" i="16"/>
  <c r="Y16" i="16"/>
  <c r="O15" i="16"/>
  <c r="AA13" i="30" s="1"/>
  <c r="R6" i="16"/>
  <c r="Z7" i="16"/>
  <c r="R9" i="16"/>
  <c r="Z10" i="16"/>
  <c r="R12" i="16"/>
  <c r="Z13" i="16"/>
  <c r="R15" i="16"/>
  <c r="Z16" i="16"/>
  <c r="S6" i="16"/>
  <c r="AF41" i="30" s="1"/>
  <c r="AA7" i="16"/>
  <c r="S9" i="16"/>
  <c r="AI41" i="30" s="1"/>
  <c r="AA10" i="16"/>
  <c r="S12" i="16"/>
  <c r="AL41" i="30" s="1"/>
  <c r="AA13" i="16"/>
  <c r="S15" i="16"/>
  <c r="AO41" i="30" s="1"/>
  <c r="X5" i="14"/>
  <c r="R10" i="14"/>
  <c r="V43" i="30" s="1"/>
  <c r="Q16" i="14"/>
  <c r="AB29" i="30" s="1"/>
  <c r="Z14" i="14"/>
  <c r="Y5" i="14"/>
  <c r="S10" i="14"/>
  <c r="AJ43" i="30" s="1"/>
  <c r="R16" i="14"/>
  <c r="AB57" i="30" s="1"/>
  <c r="T16" i="14"/>
  <c r="AB5" i="14"/>
  <c r="W11" i="14"/>
  <c r="U6" i="14"/>
  <c r="X11" i="14"/>
  <c r="AD6" i="14"/>
  <c r="Y11" i="14"/>
  <c r="O7" i="14"/>
  <c r="S15" i="30" s="1"/>
  <c r="Z11" i="14"/>
  <c r="P7" i="14"/>
  <c r="AG15" i="30" s="1"/>
  <c r="AA11" i="14"/>
  <c r="U16" i="14"/>
  <c r="V11" i="14"/>
  <c r="Q7" i="14"/>
  <c r="AG29" i="30" s="1"/>
  <c r="AB11" i="14"/>
  <c r="R7" i="14"/>
  <c r="S43" i="30" s="1"/>
  <c r="AD12" i="14"/>
  <c r="S7" i="14"/>
  <c r="AG43" i="30" s="1"/>
  <c r="O13" i="14"/>
  <c r="Y15" i="30" s="1"/>
  <c r="T7" i="14"/>
  <c r="P13" i="14"/>
  <c r="AM15" i="30" s="1"/>
  <c r="AA5" i="14"/>
  <c r="V8" i="14"/>
  <c r="Q13" i="14"/>
  <c r="Y29" i="30" s="1"/>
  <c r="R15" i="14"/>
  <c r="AA57" i="30" s="1"/>
  <c r="AB8" i="14"/>
  <c r="X14" i="14"/>
  <c r="Z16" i="14"/>
  <c r="AD9" i="14"/>
  <c r="V5" i="14"/>
  <c r="P10" i="14"/>
  <c r="AJ15" i="30" s="1"/>
  <c r="AA14" i="14"/>
  <c r="W5" i="14"/>
  <c r="Q10" i="14"/>
  <c r="V29" i="30" s="1"/>
  <c r="AC5" i="14"/>
  <c r="S6" i="14"/>
  <c r="AF43" i="30" s="1"/>
  <c r="AA7" i="14"/>
  <c r="S9" i="14"/>
  <c r="AI43" i="30" s="1"/>
  <c r="AA10" i="14"/>
  <c r="S12" i="14"/>
  <c r="AL43" i="30" s="1"/>
  <c r="AA13" i="14"/>
  <c r="S15" i="14"/>
  <c r="AO43" i="30" s="1"/>
  <c r="AA16" i="14"/>
  <c r="AC11" i="14"/>
  <c r="T6" i="14"/>
  <c r="AB7" i="14"/>
  <c r="T9" i="14"/>
  <c r="AB10" i="14"/>
  <c r="T12" i="14"/>
  <c r="AB13" i="14"/>
  <c r="T15" i="14"/>
  <c r="AB16" i="14"/>
  <c r="AC7" i="14"/>
  <c r="V6" i="14"/>
  <c r="AD7" i="14"/>
  <c r="V9" i="14"/>
  <c r="AD10" i="14"/>
  <c r="V12" i="14"/>
  <c r="AD13" i="14"/>
  <c r="V15" i="14"/>
  <c r="AD16" i="14"/>
  <c r="U12" i="14"/>
  <c r="O5" i="14"/>
  <c r="Q15" i="30" s="1"/>
  <c r="W6" i="14"/>
  <c r="O8" i="14"/>
  <c r="T15" i="30" s="1"/>
  <c r="W9" i="14"/>
  <c r="O11" i="14"/>
  <c r="W15" i="30" s="1"/>
  <c r="W12" i="14"/>
  <c r="O14" i="14"/>
  <c r="Z15" i="30" s="1"/>
  <c r="W15" i="14"/>
  <c r="AC16" i="14"/>
  <c r="P5" i="14"/>
  <c r="AE15" i="30" s="1"/>
  <c r="X6" i="14"/>
  <c r="P8" i="14"/>
  <c r="AH15" i="30" s="1"/>
  <c r="X9" i="14"/>
  <c r="P11" i="14"/>
  <c r="AK15" i="30" s="1"/>
  <c r="X12" i="14"/>
  <c r="P14" i="14"/>
  <c r="AN15" i="30" s="1"/>
  <c r="X15" i="14"/>
  <c r="AC13" i="14"/>
  <c r="Q5" i="14"/>
  <c r="AE29" i="30" s="1"/>
  <c r="Y6" i="14"/>
  <c r="Q8" i="14"/>
  <c r="AH29" i="30" s="1"/>
  <c r="Y9" i="14"/>
  <c r="Q11" i="14"/>
  <c r="AK29" i="30" s="1"/>
  <c r="Y12" i="14"/>
  <c r="Q14" i="14"/>
  <c r="Z29" i="30" s="1"/>
  <c r="Y15" i="14"/>
  <c r="U9" i="14"/>
  <c r="R5" i="14"/>
  <c r="Q43" i="30" s="1"/>
  <c r="Z6" i="14"/>
  <c r="R8" i="14"/>
  <c r="T43" i="30" s="1"/>
  <c r="Z9" i="14"/>
  <c r="R11" i="14"/>
  <c r="W43" i="30" s="1"/>
  <c r="Z12" i="14"/>
  <c r="R14" i="14"/>
  <c r="Z43" i="30" s="1"/>
  <c r="Z15" i="14"/>
  <c r="U15" i="14"/>
  <c r="S5" i="14"/>
  <c r="AE43" i="30" s="1"/>
  <c r="AA6" i="14"/>
  <c r="S8" i="14"/>
  <c r="AH43" i="30" s="1"/>
  <c r="AA9" i="14"/>
  <c r="S11" i="14"/>
  <c r="AK43" i="30" s="1"/>
  <c r="AA12" i="14"/>
  <c r="S14" i="14"/>
  <c r="AN43" i="30" s="1"/>
  <c r="AA15" i="14"/>
  <c r="AC10" i="14"/>
  <c r="T5" i="14"/>
  <c r="AB6" i="14"/>
  <c r="T8" i="14"/>
  <c r="AB9" i="14"/>
  <c r="T11" i="14"/>
  <c r="AB12" i="14"/>
  <c r="T14" i="14"/>
  <c r="AB15" i="14"/>
  <c r="U5" i="14"/>
  <c r="AC6" i="14"/>
  <c r="U8" i="14"/>
  <c r="AC9" i="14"/>
  <c r="U11" i="14"/>
  <c r="AC12" i="14"/>
  <c r="U14" i="14"/>
  <c r="AC15" i="14"/>
  <c r="AD15" i="14"/>
  <c r="O16" i="14"/>
  <c r="AB15" i="30" s="1"/>
  <c r="P16" i="14"/>
  <c r="AP15" i="30" s="1"/>
  <c r="U10" i="14"/>
  <c r="AC14" i="14"/>
  <c r="AD5" i="14"/>
  <c r="V7" i="14"/>
  <c r="AD8" i="14"/>
  <c r="V10" i="14"/>
  <c r="AD11" i="14"/>
  <c r="V13" i="14"/>
  <c r="AD14" i="14"/>
  <c r="V16" i="14"/>
  <c r="AC8" i="14"/>
  <c r="O6" i="14"/>
  <c r="R15" i="30" s="1"/>
  <c r="W7" i="14"/>
  <c r="O9" i="14"/>
  <c r="U15" i="30" s="1"/>
  <c r="W10" i="14"/>
  <c r="O12" i="14"/>
  <c r="X15" i="30" s="1"/>
  <c r="W13" i="14"/>
  <c r="O15" i="14"/>
  <c r="AA15" i="30" s="1"/>
  <c r="W16" i="14"/>
  <c r="U7" i="14"/>
  <c r="P6" i="14"/>
  <c r="AF15" i="30" s="1"/>
  <c r="X7" i="14"/>
  <c r="P9" i="14"/>
  <c r="AI15" i="30" s="1"/>
  <c r="X10" i="14"/>
  <c r="P12" i="14"/>
  <c r="AL15" i="30" s="1"/>
  <c r="X13" i="14"/>
  <c r="P15" i="14"/>
  <c r="AO15" i="30" s="1"/>
  <c r="X16" i="14"/>
  <c r="U13" i="14"/>
  <c r="Q6" i="14"/>
  <c r="Y7" i="14"/>
  <c r="Q9" i="14"/>
  <c r="Y10" i="14"/>
  <c r="Q12" i="14"/>
  <c r="Y13" i="14"/>
  <c r="Q15" i="14"/>
  <c r="Y16" i="14"/>
  <c r="R6" i="14"/>
  <c r="Z7" i="14"/>
  <c r="R9" i="14"/>
  <c r="Z10" i="14"/>
  <c r="R12" i="14"/>
  <c r="Z13" i="14"/>
  <c r="Z14" i="13"/>
  <c r="AA14" i="13"/>
  <c r="T16" i="13"/>
  <c r="U13" i="13"/>
  <c r="AD14" i="13"/>
  <c r="W15" i="13"/>
  <c r="X9" i="13"/>
  <c r="Q8" i="13"/>
  <c r="AH30" i="30" s="1"/>
  <c r="P16" i="13"/>
  <c r="AP16" i="30" s="1"/>
  <c r="Q10" i="13"/>
  <c r="AJ30" i="30" s="1"/>
  <c r="Q16" i="13"/>
  <c r="AB30" i="30" s="1"/>
  <c r="Z8" i="13"/>
  <c r="R13" i="13"/>
  <c r="AA5" i="13"/>
  <c r="AA8" i="13"/>
  <c r="S13" i="13"/>
  <c r="AM44" i="30" s="1"/>
  <c r="T10" i="13"/>
  <c r="AB14" i="13"/>
  <c r="U7" i="13"/>
  <c r="AC11" i="13"/>
  <c r="AC14" i="13"/>
  <c r="AD8" i="13"/>
  <c r="V16" i="13"/>
  <c r="W7" i="13"/>
  <c r="O12" i="13"/>
  <c r="X16" i="30" s="1"/>
  <c r="O15" i="13"/>
  <c r="AA16" i="30" s="1"/>
  <c r="P6" i="13"/>
  <c r="AF16" i="30" s="1"/>
  <c r="P12" i="13"/>
  <c r="AL16" i="30" s="1"/>
  <c r="X16" i="13"/>
  <c r="Q9" i="13"/>
  <c r="Q15" i="13"/>
  <c r="R9" i="13"/>
  <c r="R15" i="13"/>
  <c r="S6" i="13"/>
  <c r="AF44" i="30" s="1"/>
  <c r="S9" i="13"/>
  <c r="AI44" i="30" s="1"/>
  <c r="S15" i="13"/>
  <c r="AO44" i="30" s="1"/>
  <c r="T6" i="13"/>
  <c r="AB7" i="13"/>
  <c r="T9" i="13"/>
  <c r="AB10" i="13"/>
  <c r="T12" i="13"/>
  <c r="AB13" i="13"/>
  <c r="T15" i="13"/>
  <c r="AB16" i="13"/>
  <c r="Y5" i="13"/>
  <c r="Y8" i="13"/>
  <c r="Q13" i="13"/>
  <c r="Y30" i="30" s="1"/>
  <c r="R7" i="13"/>
  <c r="S44" i="30" s="1"/>
  <c r="Z11" i="13"/>
  <c r="R16" i="13"/>
  <c r="AB58" i="30" s="1"/>
  <c r="S10" i="13"/>
  <c r="AJ44" i="30" s="1"/>
  <c r="S16" i="13"/>
  <c r="AP44" i="30" s="1"/>
  <c r="AB5" i="13"/>
  <c r="AB8" i="13"/>
  <c r="T13" i="13"/>
  <c r="AC5" i="13"/>
  <c r="AC8" i="13"/>
  <c r="U16" i="13"/>
  <c r="AD5" i="13"/>
  <c r="V10" i="13"/>
  <c r="V13" i="13"/>
  <c r="O6" i="13"/>
  <c r="R16" i="30" s="1"/>
  <c r="W10" i="13"/>
  <c r="W16" i="13"/>
  <c r="P9" i="13"/>
  <c r="AI16" i="30" s="1"/>
  <c r="P15" i="13"/>
  <c r="AO16" i="30" s="1"/>
  <c r="Q6" i="13"/>
  <c r="Y10" i="13"/>
  <c r="Y13" i="13"/>
  <c r="Z7" i="13"/>
  <c r="Z10" i="13"/>
  <c r="Z16" i="13"/>
  <c r="AA7" i="13"/>
  <c r="AA10" i="13"/>
  <c r="AA13" i="13"/>
  <c r="U6" i="13"/>
  <c r="AC7" i="13"/>
  <c r="U9" i="13"/>
  <c r="AC10" i="13"/>
  <c r="U12" i="13"/>
  <c r="AC13" i="13"/>
  <c r="U15" i="13"/>
  <c r="AC16" i="13"/>
  <c r="Q7" i="13"/>
  <c r="Y11" i="13"/>
  <c r="Y14" i="13"/>
  <c r="Z5" i="13"/>
  <c r="R10" i="13"/>
  <c r="S7" i="13"/>
  <c r="AG44" i="30" s="1"/>
  <c r="AA11" i="13"/>
  <c r="T7" i="13"/>
  <c r="AB11" i="13"/>
  <c r="U10" i="13"/>
  <c r="V7" i="13"/>
  <c r="AD11" i="13"/>
  <c r="O9" i="13"/>
  <c r="U16" i="30" s="1"/>
  <c r="W13" i="13"/>
  <c r="X7" i="13"/>
  <c r="X10" i="13"/>
  <c r="X13" i="13"/>
  <c r="Y7" i="13"/>
  <c r="Q12" i="13"/>
  <c r="Y16" i="13"/>
  <c r="R6" i="13"/>
  <c r="R12" i="13"/>
  <c r="Z13" i="13"/>
  <c r="S12" i="13"/>
  <c r="AL44" i="30" s="1"/>
  <c r="AA16" i="13"/>
  <c r="V6" i="13"/>
  <c r="AD7" i="13"/>
  <c r="V9" i="13"/>
  <c r="AD10" i="13"/>
  <c r="V12" i="13"/>
  <c r="AD13" i="13"/>
  <c r="V15" i="13"/>
  <c r="AD16" i="13"/>
  <c r="W9" i="13"/>
  <c r="X15" i="13"/>
  <c r="Y12" i="13"/>
  <c r="R5" i="13"/>
  <c r="Q58" i="30" s="1"/>
  <c r="Z6" i="13"/>
  <c r="R8" i="13"/>
  <c r="T44" i="30" s="1"/>
  <c r="Z9" i="13"/>
  <c r="R11" i="13"/>
  <c r="W58" i="30" s="1"/>
  <c r="Z12" i="13"/>
  <c r="R14" i="13"/>
  <c r="Z58" i="30" s="1"/>
  <c r="Z15" i="13"/>
  <c r="W6" i="13"/>
  <c r="P11" i="13"/>
  <c r="AK16" i="30" s="1"/>
  <c r="Q5" i="13"/>
  <c r="AE30" i="30" s="1"/>
  <c r="Y15" i="13"/>
  <c r="S5" i="13"/>
  <c r="AE44" i="30" s="1"/>
  <c r="AA6" i="13"/>
  <c r="S8" i="13"/>
  <c r="AH44" i="30" s="1"/>
  <c r="AA9" i="13"/>
  <c r="S11" i="13"/>
  <c r="AK44" i="30" s="1"/>
  <c r="AA12" i="13"/>
  <c r="S14" i="13"/>
  <c r="AN44" i="30" s="1"/>
  <c r="AA15" i="13"/>
  <c r="O11" i="13"/>
  <c r="W16" i="30" s="1"/>
  <c r="P5" i="13"/>
  <c r="AE16" i="30" s="1"/>
  <c r="X12" i="13"/>
  <c r="Y6" i="13"/>
  <c r="T5" i="13"/>
  <c r="AB6" i="13"/>
  <c r="T8" i="13"/>
  <c r="AB9" i="13"/>
  <c r="T11" i="13"/>
  <c r="AB12" i="13"/>
  <c r="T14" i="13"/>
  <c r="AB15" i="13"/>
  <c r="O14" i="13"/>
  <c r="Z16" i="30" s="1"/>
  <c r="X6" i="13"/>
  <c r="Y9" i="13"/>
  <c r="U5" i="13"/>
  <c r="AC6" i="13"/>
  <c r="U8" i="13"/>
  <c r="AC9" i="13"/>
  <c r="U11" i="13"/>
  <c r="AC12" i="13"/>
  <c r="U14" i="13"/>
  <c r="AC15" i="13"/>
  <c r="W12" i="13"/>
  <c r="P8" i="13"/>
  <c r="AH16" i="30" s="1"/>
  <c r="Q14" i="13"/>
  <c r="AN30" i="30" s="1"/>
  <c r="V5" i="13"/>
  <c r="AD6" i="13"/>
  <c r="V8" i="13"/>
  <c r="AD9" i="13"/>
  <c r="V11" i="13"/>
  <c r="AD12" i="13"/>
  <c r="V14" i="13"/>
  <c r="AD15" i="13"/>
  <c r="O8" i="13"/>
  <c r="T16" i="30" s="1"/>
  <c r="P14" i="13"/>
  <c r="AN16" i="30" s="1"/>
  <c r="Q11" i="13"/>
  <c r="W30" i="30" s="1"/>
  <c r="W5" i="13"/>
  <c r="O7" i="13"/>
  <c r="S16" i="30" s="1"/>
  <c r="W8" i="13"/>
  <c r="O10" i="13"/>
  <c r="V16" i="30" s="1"/>
  <c r="W11" i="13"/>
  <c r="O13" i="13"/>
  <c r="Y16" i="30" s="1"/>
  <c r="W14" i="13"/>
  <c r="O16" i="13"/>
  <c r="AB16" i="30" s="1"/>
  <c r="O5" i="13"/>
  <c r="Q16" i="30" s="1"/>
  <c r="X5" i="13"/>
  <c r="P7" i="13"/>
  <c r="AG16" i="30" s="1"/>
  <c r="X8" i="13"/>
  <c r="P10" i="13"/>
  <c r="AJ16" i="30" s="1"/>
  <c r="X11" i="13"/>
  <c r="P13" i="13"/>
  <c r="AM16" i="30" s="1"/>
  <c r="X14" i="13"/>
  <c r="V16" i="15"/>
  <c r="W9" i="15"/>
  <c r="Y8" i="15"/>
  <c r="Y5" i="15"/>
  <c r="Q10" i="15"/>
  <c r="AJ28" i="30" s="1"/>
  <c r="T16" i="15"/>
  <c r="U16" i="15"/>
  <c r="Q7" i="15"/>
  <c r="AG28" i="30" s="1"/>
  <c r="Y11" i="15"/>
  <c r="AA14" i="15"/>
  <c r="Y14" i="15"/>
  <c r="X15" i="15"/>
  <c r="Y9" i="15"/>
  <c r="P16" i="15"/>
  <c r="AP14" i="30" s="1"/>
  <c r="AB42" i="30"/>
  <c r="R7" i="15"/>
  <c r="S42" i="30" s="1"/>
  <c r="Z8" i="15"/>
  <c r="R13" i="15"/>
  <c r="Z14" i="15"/>
  <c r="AA5" i="15"/>
  <c r="S10" i="15"/>
  <c r="AJ42" i="30" s="1"/>
  <c r="AA11" i="15"/>
  <c r="S16" i="15"/>
  <c r="AP42" i="30" s="1"/>
  <c r="T7" i="15"/>
  <c r="AB8" i="15"/>
  <c r="T13" i="15"/>
  <c r="AB14" i="15"/>
  <c r="AC5" i="15"/>
  <c r="U10" i="15"/>
  <c r="U13" i="15"/>
  <c r="AC14" i="15"/>
  <c r="V7" i="15"/>
  <c r="V10" i="15"/>
  <c r="AD11" i="15"/>
  <c r="AD14" i="15"/>
  <c r="W7" i="15"/>
  <c r="W10" i="15"/>
  <c r="W13" i="15"/>
  <c r="W16" i="15"/>
  <c r="P6" i="15"/>
  <c r="AF14" i="30" s="1"/>
  <c r="P9" i="15"/>
  <c r="AI14" i="30" s="1"/>
  <c r="P12" i="15"/>
  <c r="AL14" i="30" s="1"/>
  <c r="P15" i="15"/>
  <c r="AO14" i="30" s="1"/>
  <c r="Q6" i="15"/>
  <c r="Q9" i="15"/>
  <c r="Q12" i="15"/>
  <c r="Q15" i="15"/>
  <c r="Z7" i="15"/>
  <c r="Z10" i="15"/>
  <c r="Z13" i="15"/>
  <c r="Z16" i="15"/>
  <c r="V28" i="30"/>
  <c r="AA7" i="15"/>
  <c r="S12" i="15"/>
  <c r="AL42" i="30" s="1"/>
  <c r="S15" i="15"/>
  <c r="AO42" i="30" s="1"/>
  <c r="T9" i="15"/>
  <c r="T12" i="15"/>
  <c r="T15" i="15"/>
  <c r="U6" i="15"/>
  <c r="AC7" i="15"/>
  <c r="U9" i="15"/>
  <c r="AC10" i="15"/>
  <c r="U12" i="15"/>
  <c r="AC13" i="15"/>
  <c r="U15" i="15"/>
  <c r="AC16" i="15"/>
  <c r="Z5" i="15"/>
  <c r="R10" i="15"/>
  <c r="Z11" i="15"/>
  <c r="S7" i="15"/>
  <c r="AG42" i="30" s="1"/>
  <c r="AA8" i="15"/>
  <c r="S13" i="15"/>
  <c r="AM42" i="30" s="1"/>
  <c r="AB5" i="15"/>
  <c r="T10" i="15"/>
  <c r="AB11" i="15"/>
  <c r="U7" i="15"/>
  <c r="AC8" i="15"/>
  <c r="AC11" i="15"/>
  <c r="AD5" i="15"/>
  <c r="AD8" i="15"/>
  <c r="V13" i="15"/>
  <c r="O6" i="15"/>
  <c r="R14" i="30" s="1"/>
  <c r="O9" i="15"/>
  <c r="U14" i="30" s="1"/>
  <c r="O12" i="15"/>
  <c r="X14" i="30" s="1"/>
  <c r="O15" i="15"/>
  <c r="AA14" i="30" s="1"/>
  <c r="X7" i="15"/>
  <c r="X10" i="15"/>
  <c r="X13" i="15"/>
  <c r="X16" i="15"/>
  <c r="Y7" i="15"/>
  <c r="Y10" i="15"/>
  <c r="Y13" i="15"/>
  <c r="Y16" i="15"/>
  <c r="R6" i="15"/>
  <c r="R9" i="15"/>
  <c r="R12" i="15"/>
  <c r="R15" i="15"/>
  <c r="S6" i="15"/>
  <c r="AF42" i="30" s="1"/>
  <c r="S9" i="15"/>
  <c r="AI42" i="30" s="1"/>
  <c r="AA10" i="15"/>
  <c r="AA13" i="15"/>
  <c r="AA16" i="15"/>
  <c r="T6" i="15"/>
  <c r="AB7" i="15"/>
  <c r="AB10" i="15"/>
  <c r="AB13" i="15"/>
  <c r="AB16" i="15"/>
  <c r="V6" i="15"/>
  <c r="AD7" i="15"/>
  <c r="V9" i="15"/>
  <c r="AD10" i="15"/>
  <c r="V12" i="15"/>
  <c r="AD13" i="15"/>
  <c r="V15" i="15"/>
  <c r="AD16" i="15"/>
  <c r="O5" i="15"/>
  <c r="Q14" i="30" s="1"/>
  <c r="W15" i="15"/>
  <c r="X12" i="15"/>
  <c r="Q14" i="15"/>
  <c r="Z28" i="30" s="1"/>
  <c r="R5" i="15"/>
  <c r="Q42" i="30" s="1"/>
  <c r="Z6" i="15"/>
  <c r="R8" i="15"/>
  <c r="T42" i="30" s="1"/>
  <c r="Z9" i="15"/>
  <c r="R11" i="15"/>
  <c r="W42" i="30" s="1"/>
  <c r="Z12" i="15"/>
  <c r="R14" i="15"/>
  <c r="Z56" i="30" s="1"/>
  <c r="Z15" i="15"/>
  <c r="W6" i="15"/>
  <c r="P5" i="15"/>
  <c r="AE14" i="30" s="1"/>
  <c r="P14" i="15"/>
  <c r="AN14" i="30" s="1"/>
  <c r="Y6" i="15"/>
  <c r="S5" i="15"/>
  <c r="AE42" i="30" s="1"/>
  <c r="AA6" i="15"/>
  <c r="S8" i="15"/>
  <c r="AH42" i="30" s="1"/>
  <c r="AA9" i="15"/>
  <c r="S11" i="15"/>
  <c r="AK42" i="30" s="1"/>
  <c r="AA12" i="15"/>
  <c r="S14" i="15"/>
  <c r="AN42" i="30" s="1"/>
  <c r="AA15" i="15"/>
  <c r="O8" i="15"/>
  <c r="T14" i="30" s="1"/>
  <c r="P11" i="15"/>
  <c r="AK14" i="30" s="1"/>
  <c r="Q11" i="15"/>
  <c r="W28" i="30" s="1"/>
  <c r="T5" i="15"/>
  <c r="AB6" i="15"/>
  <c r="T8" i="15"/>
  <c r="AB9" i="15"/>
  <c r="T11" i="15"/>
  <c r="AB12" i="15"/>
  <c r="T14" i="15"/>
  <c r="AB15" i="15"/>
  <c r="O11" i="15"/>
  <c r="W14" i="30" s="1"/>
  <c r="X9" i="15"/>
  <c r="Q8" i="15"/>
  <c r="T28" i="30" s="1"/>
  <c r="U5" i="15"/>
  <c r="AC6" i="15"/>
  <c r="U8" i="15"/>
  <c r="AC9" i="15"/>
  <c r="U11" i="15"/>
  <c r="AC12" i="15"/>
  <c r="U14" i="15"/>
  <c r="AC15" i="15"/>
  <c r="W12" i="15"/>
  <c r="X6" i="15"/>
  <c r="Q5" i="15"/>
  <c r="AE28" i="30" s="1"/>
  <c r="Y15" i="15"/>
  <c r="V5" i="15"/>
  <c r="AD6" i="15"/>
  <c r="V8" i="15"/>
  <c r="AD9" i="15"/>
  <c r="V11" i="15"/>
  <c r="AD12" i="15"/>
  <c r="V14" i="15"/>
  <c r="AD15" i="15"/>
  <c r="O14" i="15"/>
  <c r="Z14" i="30" s="1"/>
  <c r="P8" i="15"/>
  <c r="AH14" i="30" s="1"/>
  <c r="Y12" i="15"/>
  <c r="W5" i="15"/>
  <c r="O7" i="15"/>
  <c r="S14" i="30" s="1"/>
  <c r="W8" i="15"/>
  <c r="O10" i="15"/>
  <c r="V14" i="30" s="1"/>
  <c r="W11" i="15"/>
  <c r="O13" i="15"/>
  <c r="Y14" i="30" s="1"/>
  <c r="W14" i="15"/>
  <c r="O16" i="15"/>
  <c r="AB14" i="30" s="1"/>
  <c r="AP28" i="30"/>
  <c r="X5" i="15"/>
  <c r="P7" i="15"/>
  <c r="AG14" i="30" s="1"/>
  <c r="X8" i="15"/>
  <c r="P10" i="15"/>
  <c r="AJ14" i="30" s="1"/>
  <c r="X11" i="15"/>
  <c r="P13" i="15"/>
  <c r="AM14" i="30" s="1"/>
  <c r="X14" i="15"/>
  <c r="W45" i="30"/>
  <c r="AB44" i="30"/>
  <c r="Z30" i="30"/>
  <c r="T30" i="30"/>
  <c r="Q29" i="30"/>
  <c r="AM29" i="30"/>
  <c r="S28" i="30"/>
  <c r="R40" i="30"/>
  <c r="AB25" i="30"/>
  <c r="C26" i="3"/>
  <c r="A10" i="3"/>
  <c r="I26" i="3" l="1" a="1"/>
  <c r="I26" i="3" s="1"/>
  <c r="H26" i="3" a="1"/>
  <c r="H26" i="3" s="1"/>
  <c r="M26" i="3" a="1"/>
  <c r="M26" i="3" s="1"/>
  <c r="G26" i="3" a="1"/>
  <c r="G26" i="3" s="1"/>
  <c r="F26" i="3" a="1"/>
  <c r="F26" i="3" s="1"/>
  <c r="E26" i="3" a="1"/>
  <c r="E26" i="3" s="1"/>
  <c r="O26" i="3" a="1"/>
  <c r="O26" i="3" s="1"/>
  <c r="D26" i="3" a="1"/>
  <c r="D26" i="3" s="1"/>
  <c r="N26" i="3" a="1"/>
  <c r="N26" i="3" s="1"/>
  <c r="K26" i="3" a="1"/>
  <c r="K26" i="3" s="1"/>
  <c r="L26" i="3" a="1"/>
  <c r="L26" i="3" s="1"/>
  <c r="J26" i="3" a="1"/>
  <c r="J26" i="3" s="1"/>
  <c r="Q32" i="30"/>
  <c r="Z32" i="30"/>
  <c r="AL46" i="30"/>
  <c r="W32" i="30"/>
  <c r="AF46" i="30"/>
  <c r="U32" i="30"/>
  <c r="AF32" i="30"/>
  <c r="AH46" i="30"/>
  <c r="Z46" i="30"/>
  <c r="T32" i="30"/>
  <c r="AP46" i="30"/>
  <c r="AI46" i="30"/>
  <c r="X32" i="30"/>
  <c r="W46" i="30"/>
  <c r="AK46" i="30"/>
  <c r="AM46" i="30"/>
  <c r="T46" i="30"/>
  <c r="AO46" i="30"/>
  <c r="AE32" i="30"/>
  <c r="AJ46" i="30"/>
  <c r="Q46" i="30"/>
  <c r="S46" i="30"/>
  <c r="AN46" i="30"/>
  <c r="AE46" i="30"/>
  <c r="AG46" i="30"/>
  <c r="S38" i="30"/>
  <c r="Y53" i="30"/>
  <c r="S25" i="30"/>
  <c r="S40" i="30"/>
  <c r="Q26" i="30"/>
  <c r="AP27" i="30"/>
  <c r="Y41" i="30"/>
  <c r="AN27" i="30"/>
  <c r="Q57" i="30"/>
  <c r="V57" i="30"/>
  <c r="Y43" i="30"/>
  <c r="AP29" i="30"/>
  <c r="AH32" i="30"/>
  <c r="Z24" i="30"/>
  <c r="V24" i="30"/>
  <c r="T38" i="30"/>
  <c r="T24" i="30"/>
  <c r="Q38" i="30"/>
  <c r="W24" i="30"/>
  <c r="Y25" i="30"/>
  <c r="AJ25" i="30"/>
  <c r="Y26" i="30"/>
  <c r="Z26" i="30"/>
  <c r="S26" i="30"/>
  <c r="Q40" i="30"/>
  <c r="W27" i="30"/>
  <c r="Q27" i="30"/>
  <c r="S29" i="30"/>
  <c r="AJ29" i="30"/>
  <c r="AH31" i="30"/>
  <c r="AN31" i="30"/>
  <c r="AL32" i="30"/>
  <c r="Z60" i="30"/>
  <c r="R32" i="30"/>
  <c r="W60" i="30"/>
  <c r="AP30" i="30"/>
  <c r="Q44" i="30"/>
  <c r="AM30" i="30"/>
  <c r="Y28" i="30"/>
  <c r="Q56" i="30"/>
  <c r="AN28" i="30"/>
  <c r="AF21" i="30"/>
  <c r="R49" i="30"/>
  <c r="R35" i="30"/>
  <c r="R7" i="30"/>
  <c r="AF7" i="30"/>
  <c r="R21" i="30"/>
  <c r="AF35" i="30"/>
  <c r="AB24" i="30"/>
  <c r="Z52" i="30"/>
  <c r="Y52" i="30"/>
  <c r="U24" i="30"/>
  <c r="AI24" i="30"/>
  <c r="W38" i="30"/>
  <c r="Y24" i="30"/>
  <c r="AM24" i="30"/>
  <c r="R24" i="30"/>
  <c r="AF24" i="30"/>
  <c r="X24" i="30"/>
  <c r="AL24" i="30"/>
  <c r="AA24" i="30"/>
  <c r="AO24" i="30"/>
  <c r="U52" i="30"/>
  <c r="U38" i="30"/>
  <c r="AA38" i="30"/>
  <c r="AA52" i="30"/>
  <c r="AB52" i="30"/>
  <c r="AB38" i="30"/>
  <c r="AG24" i="30"/>
  <c r="S24" i="30"/>
  <c r="R38" i="30"/>
  <c r="R52" i="30"/>
  <c r="Q24" i="30"/>
  <c r="X38" i="30"/>
  <c r="X52" i="30"/>
  <c r="V38" i="30"/>
  <c r="V52" i="30"/>
  <c r="T25" i="30"/>
  <c r="AL25" i="30"/>
  <c r="X25" i="30"/>
  <c r="X53" i="30"/>
  <c r="X39" i="30"/>
  <c r="U53" i="30"/>
  <c r="U39" i="30"/>
  <c r="AO25" i="30"/>
  <c r="AA25" i="30"/>
  <c r="R39" i="30"/>
  <c r="R53" i="30"/>
  <c r="AB39" i="30"/>
  <c r="AB53" i="30"/>
  <c r="Z53" i="30"/>
  <c r="V39" i="30"/>
  <c r="V53" i="30"/>
  <c r="AA53" i="30"/>
  <c r="AA39" i="30"/>
  <c r="AI25" i="30"/>
  <c r="U25" i="30"/>
  <c r="W53" i="30"/>
  <c r="Q53" i="30"/>
  <c r="R25" i="30"/>
  <c r="AF25" i="30"/>
  <c r="Z25" i="30"/>
  <c r="W25" i="30"/>
  <c r="T53" i="30"/>
  <c r="Q25" i="30"/>
  <c r="S53" i="30"/>
  <c r="S39" i="30"/>
  <c r="W26" i="30"/>
  <c r="T26" i="30"/>
  <c r="AI26" i="30"/>
  <c r="U26" i="30"/>
  <c r="AB26" i="30"/>
  <c r="AP26" i="30"/>
  <c r="V26" i="30"/>
  <c r="AJ26" i="30"/>
  <c r="AA40" i="30"/>
  <c r="AA54" i="30"/>
  <c r="X54" i="30"/>
  <c r="X40" i="30"/>
  <c r="AF26" i="30"/>
  <c r="R26" i="30"/>
  <c r="U54" i="30"/>
  <c r="U40" i="30"/>
  <c r="AL26" i="30"/>
  <c r="X26" i="30"/>
  <c r="AA26" i="30"/>
  <c r="AO26" i="30"/>
  <c r="Z54" i="30"/>
  <c r="Y40" i="30"/>
  <c r="V40" i="30"/>
  <c r="W40" i="30"/>
  <c r="T40" i="30"/>
  <c r="AB54" i="30"/>
  <c r="AB40" i="30"/>
  <c r="AI32" i="30"/>
  <c r="AN32" i="30"/>
  <c r="AP32" i="30"/>
  <c r="T60" i="30"/>
  <c r="V32" i="30"/>
  <c r="AJ32" i="30"/>
  <c r="Q60" i="30"/>
  <c r="S32" i="30"/>
  <c r="AG32" i="30"/>
  <c r="AA46" i="30"/>
  <c r="AA60" i="30"/>
  <c r="U60" i="30"/>
  <c r="U46" i="30"/>
  <c r="AA32" i="30"/>
  <c r="AO32" i="30"/>
  <c r="AB46" i="30"/>
  <c r="AB60" i="30"/>
  <c r="AM32" i="30"/>
  <c r="Y32" i="30"/>
  <c r="V46" i="30"/>
  <c r="V60" i="30"/>
  <c r="R60" i="30"/>
  <c r="R46" i="30"/>
  <c r="Y46" i="30"/>
  <c r="Y60" i="30"/>
  <c r="X60" i="30"/>
  <c r="X46" i="30"/>
  <c r="AK32" i="30"/>
  <c r="AK31" i="30"/>
  <c r="T45" i="30"/>
  <c r="AB59" i="30"/>
  <c r="AJ31" i="30"/>
  <c r="V31" i="30"/>
  <c r="Q45" i="30"/>
  <c r="AP31" i="30"/>
  <c r="AM31" i="30"/>
  <c r="AA45" i="30"/>
  <c r="AA59" i="30"/>
  <c r="AE31" i="30"/>
  <c r="X45" i="30"/>
  <c r="X59" i="30"/>
  <c r="X31" i="30"/>
  <c r="AL31" i="30"/>
  <c r="V45" i="30"/>
  <c r="V59" i="30"/>
  <c r="U31" i="30"/>
  <c r="AI31" i="30"/>
  <c r="Z59" i="30"/>
  <c r="R59" i="30"/>
  <c r="AG31" i="30"/>
  <c r="S31" i="30"/>
  <c r="R31" i="30"/>
  <c r="U59" i="30"/>
  <c r="U45" i="30"/>
  <c r="Y45" i="30"/>
  <c r="AA31" i="30"/>
  <c r="AO31" i="30"/>
  <c r="S57" i="30"/>
  <c r="T27" i="30"/>
  <c r="W55" i="30"/>
  <c r="T55" i="30"/>
  <c r="S55" i="30"/>
  <c r="V41" i="30"/>
  <c r="S41" i="30"/>
  <c r="S58" i="30"/>
  <c r="S59" i="30"/>
  <c r="S60" i="30"/>
  <c r="Q41" i="30"/>
  <c r="Q55" i="30"/>
  <c r="U41" i="30"/>
  <c r="U55" i="30"/>
  <c r="Z55" i="30"/>
  <c r="Z41" i="30"/>
  <c r="R41" i="30"/>
  <c r="R55" i="30"/>
  <c r="AA27" i="30"/>
  <c r="AO27" i="30"/>
  <c r="V27" i="30"/>
  <c r="S27" i="30"/>
  <c r="AB41" i="30"/>
  <c r="AL27" i="30"/>
  <c r="X27" i="30"/>
  <c r="AM27" i="30"/>
  <c r="AI27" i="30"/>
  <c r="U27" i="30"/>
  <c r="R27" i="30"/>
  <c r="AF27" i="30"/>
  <c r="AA41" i="30"/>
  <c r="AA55" i="30"/>
  <c r="X55" i="30"/>
  <c r="X41" i="30"/>
  <c r="AA43" i="30"/>
  <c r="Z57" i="30"/>
  <c r="AB43" i="30"/>
  <c r="T57" i="30"/>
  <c r="W57" i="30"/>
  <c r="T29" i="30"/>
  <c r="X29" i="30"/>
  <c r="AL29" i="30"/>
  <c r="U29" i="30"/>
  <c r="AI29" i="30"/>
  <c r="X43" i="30"/>
  <c r="X57" i="30"/>
  <c r="U57" i="30"/>
  <c r="U43" i="30"/>
  <c r="R57" i="30"/>
  <c r="R43" i="30"/>
  <c r="R29" i="30"/>
  <c r="AF29" i="30"/>
  <c r="AA29" i="30"/>
  <c r="AO29" i="30"/>
  <c r="W29" i="30"/>
  <c r="AN29" i="30"/>
  <c r="Q30" i="30"/>
  <c r="V30" i="30"/>
  <c r="U44" i="30"/>
  <c r="U58" i="30"/>
  <c r="W44" i="30"/>
  <c r="R44" i="30"/>
  <c r="R58" i="30"/>
  <c r="AI30" i="30"/>
  <c r="U30" i="30"/>
  <c r="X44" i="30"/>
  <c r="X58" i="30"/>
  <c r="X30" i="30"/>
  <c r="AL30" i="30"/>
  <c r="V58" i="30"/>
  <c r="V44" i="30"/>
  <c r="AK30" i="30"/>
  <c r="AA30" i="30"/>
  <c r="AO30" i="30"/>
  <c r="AA44" i="30"/>
  <c r="AA58" i="30"/>
  <c r="Y44" i="30"/>
  <c r="Y58" i="30"/>
  <c r="AF30" i="30"/>
  <c r="R30" i="30"/>
  <c r="Z44" i="30"/>
  <c r="AG30" i="30"/>
  <c r="S30" i="30"/>
  <c r="T58" i="30"/>
  <c r="T56" i="30"/>
  <c r="Q28" i="30"/>
  <c r="AK28" i="30"/>
  <c r="Z42" i="30"/>
  <c r="X42" i="30"/>
  <c r="X56" i="30"/>
  <c r="U56" i="30"/>
  <c r="U42" i="30"/>
  <c r="AL28" i="30"/>
  <c r="X28" i="30"/>
  <c r="V56" i="30"/>
  <c r="V42" i="30"/>
  <c r="AI28" i="30"/>
  <c r="U28" i="30"/>
  <c r="R56" i="30"/>
  <c r="R42" i="30"/>
  <c r="R28" i="30"/>
  <c r="AF28" i="30"/>
  <c r="AH28" i="30"/>
  <c r="W56" i="30"/>
  <c r="Y56" i="30"/>
  <c r="Y42" i="30"/>
  <c r="AA42" i="30"/>
  <c r="AA56" i="30"/>
  <c r="AO28" i="30"/>
  <c r="AA28" i="30"/>
  <c r="C95" i="3"/>
  <c r="C94" i="3"/>
  <c r="C93" i="3"/>
  <c r="C92" i="3"/>
  <c r="C91" i="3"/>
  <c r="C90" i="3"/>
  <c r="C79" i="3"/>
  <c r="C78" i="3"/>
  <c r="C77" i="3"/>
  <c r="C76" i="3"/>
  <c r="C75" i="3"/>
  <c r="C74" i="3"/>
  <c r="C63" i="3"/>
  <c r="C62" i="3"/>
  <c r="C61" i="3"/>
  <c r="C60" i="3"/>
  <c r="C59" i="3"/>
  <c r="C58" i="3"/>
  <c r="C111" i="3"/>
  <c r="C110" i="3"/>
  <c r="C109" i="3"/>
  <c r="C108" i="3"/>
  <c r="C107" i="3"/>
  <c r="C106" i="3"/>
  <c r="C47" i="3"/>
  <c r="C46" i="3"/>
  <c r="C45" i="3"/>
  <c r="C44" i="3"/>
  <c r="C43" i="3"/>
  <c r="C42" i="3"/>
  <c r="C31" i="3"/>
  <c r="C29" i="3"/>
  <c r="C28" i="3"/>
  <c r="C27" i="3"/>
  <c r="P9" i="3"/>
  <c r="F10" i="41"/>
  <c r="G10" i="41"/>
  <c r="H10" i="41"/>
  <c r="I10" i="41"/>
  <c r="I28" i="3" l="1" a="1"/>
  <c r="I28" i="3" s="1"/>
  <c r="M28" i="3" a="1"/>
  <c r="M28" i="3" s="1"/>
  <c r="H28" i="3" a="1"/>
  <c r="H28" i="3" s="1"/>
  <c r="O28" i="3" a="1"/>
  <c r="O28" i="3" s="1"/>
  <c r="G28" i="3" a="1"/>
  <c r="G28" i="3" s="1"/>
  <c r="F28" i="3" a="1"/>
  <c r="F28" i="3" s="1"/>
  <c r="E28" i="3" a="1"/>
  <c r="E28" i="3" s="1"/>
  <c r="N28" i="3" a="1"/>
  <c r="N28" i="3" s="1"/>
  <c r="D28" i="3" a="1"/>
  <c r="D28" i="3" s="1"/>
  <c r="K28" i="3" a="1"/>
  <c r="K28" i="3" s="1"/>
  <c r="E17" i="30" s="1"/>
  <c r="J28" i="3" a="1"/>
  <c r="J28" i="3" s="1"/>
  <c r="L28" i="3" a="1"/>
  <c r="L28" i="3" s="1"/>
  <c r="E18" i="30" s="1"/>
  <c r="I77" i="3" a="1"/>
  <c r="I77" i="3" s="1"/>
  <c r="F51" i="30" s="1"/>
  <c r="H77" i="3" a="1"/>
  <c r="H77" i="3" s="1"/>
  <c r="F50" i="30" s="1"/>
  <c r="N77" i="3" a="1"/>
  <c r="N77" i="3" s="1"/>
  <c r="F56" i="30" s="1"/>
  <c r="L77" i="3" a="1"/>
  <c r="L77" i="3" s="1"/>
  <c r="F54" i="30" s="1"/>
  <c r="G77" i="3" a="1"/>
  <c r="G77" i="3" s="1"/>
  <c r="F49" i="30" s="1"/>
  <c r="M77" i="3" a="1"/>
  <c r="M77" i="3" s="1"/>
  <c r="F55" i="30" s="1"/>
  <c r="F77" i="3" a="1"/>
  <c r="F77" i="3" s="1"/>
  <c r="F48" i="30" s="1"/>
  <c r="E77" i="3" a="1"/>
  <c r="E77" i="3" s="1"/>
  <c r="F47" i="30" s="1"/>
  <c r="O77" i="3" a="1"/>
  <c r="O77" i="3" s="1"/>
  <c r="F57" i="30" s="1"/>
  <c r="D77" i="3" a="1"/>
  <c r="D77" i="3" s="1"/>
  <c r="F46" i="30" s="1"/>
  <c r="J77" i="3" a="1"/>
  <c r="J77" i="3" s="1"/>
  <c r="F52" i="30" s="1"/>
  <c r="K77" i="3" a="1"/>
  <c r="K77" i="3" s="1"/>
  <c r="F53" i="30" s="1"/>
  <c r="I58" i="3" a="1"/>
  <c r="I58" i="3" s="1"/>
  <c r="H58" i="3" a="1"/>
  <c r="H58" i="3" s="1"/>
  <c r="G58" i="3" a="1"/>
  <c r="G58" i="3" s="1"/>
  <c r="F58" i="3" a="1"/>
  <c r="F58" i="3" s="1"/>
  <c r="E58" i="3" a="1"/>
  <c r="E58" i="3" s="1"/>
  <c r="D58" i="3" a="1"/>
  <c r="D58" i="3" s="1"/>
  <c r="M58" i="3" a="1"/>
  <c r="M58" i="3" s="1"/>
  <c r="O58" i="3" a="1"/>
  <c r="O58" i="3" s="1"/>
  <c r="N58" i="3" a="1"/>
  <c r="N58" i="3" s="1"/>
  <c r="C74" i="30" s="1"/>
  <c r="L58" i="3" a="1"/>
  <c r="L58" i="3" s="1"/>
  <c r="C72" i="30" s="1"/>
  <c r="K58" i="3" a="1"/>
  <c r="K58" i="3" s="1"/>
  <c r="C71" i="30" s="1"/>
  <c r="J58" i="3" a="1"/>
  <c r="J58" i="3" s="1"/>
  <c r="C70" i="30" s="1"/>
  <c r="E78" i="3" a="1"/>
  <c r="E78" i="3" s="1"/>
  <c r="G47" i="30" s="1"/>
  <c r="L78" i="3" a="1"/>
  <c r="L78" i="3" s="1"/>
  <c r="G54" i="30" s="1"/>
  <c r="D78" i="3" a="1"/>
  <c r="D78" i="3" s="1"/>
  <c r="G46" i="30" s="1"/>
  <c r="M78" i="3" a="1"/>
  <c r="M78" i="3" s="1"/>
  <c r="G55" i="30" s="1"/>
  <c r="G78" i="3" a="1"/>
  <c r="G78" i="3" s="1"/>
  <c r="G49" i="30" s="1"/>
  <c r="O78" i="3" a="1"/>
  <c r="O78" i="3" s="1"/>
  <c r="G57" i="30" s="1"/>
  <c r="N78" i="3" a="1"/>
  <c r="N78" i="3" s="1"/>
  <c r="G56" i="30" s="1"/>
  <c r="H78" i="3" a="1"/>
  <c r="H78" i="3" s="1"/>
  <c r="G50" i="30" s="1"/>
  <c r="F78" i="3" a="1"/>
  <c r="F78" i="3" s="1"/>
  <c r="G48" i="30" s="1"/>
  <c r="K78" i="3" a="1"/>
  <c r="K78" i="3" s="1"/>
  <c r="G53" i="30" s="1"/>
  <c r="J78" i="3" a="1"/>
  <c r="J78" i="3" s="1"/>
  <c r="G52" i="30" s="1"/>
  <c r="I78" i="3" a="1"/>
  <c r="I78" i="3" s="1"/>
  <c r="G51" i="30" s="1"/>
  <c r="U133" i="30"/>
  <c r="W133" i="30"/>
  <c r="N59" i="3" a="1"/>
  <c r="N59" i="3" s="1"/>
  <c r="M59" i="3" a="1"/>
  <c r="M59" i="3" s="1"/>
  <c r="G59" i="3" a="1"/>
  <c r="G59" i="3" s="1"/>
  <c r="L59" i="3" a="1"/>
  <c r="L59" i="3" s="1"/>
  <c r="E59" i="3" a="1"/>
  <c r="E59" i="3" s="1"/>
  <c r="H59" i="3" a="1"/>
  <c r="H59" i="3" s="1"/>
  <c r="O59" i="3" a="1"/>
  <c r="O59" i="3" s="1"/>
  <c r="D59" i="3" a="1"/>
  <c r="D59" i="3" s="1"/>
  <c r="D64" i="30" s="1"/>
  <c r="K59" i="3" a="1"/>
  <c r="K59" i="3" s="1"/>
  <c r="D71" i="30" s="1"/>
  <c r="J59" i="3" a="1"/>
  <c r="J59" i="3" s="1"/>
  <c r="D70" i="30" s="1"/>
  <c r="I59" i="3" a="1"/>
  <c r="I59" i="3" s="1"/>
  <c r="D69" i="30" s="1"/>
  <c r="F59" i="3" a="1"/>
  <c r="F59" i="3" s="1"/>
  <c r="D66" i="30" s="1"/>
  <c r="I60" i="3" a="1"/>
  <c r="I60" i="3" s="1"/>
  <c r="E69" i="30" s="1"/>
  <c r="H60" i="3" a="1"/>
  <c r="H60" i="3" s="1"/>
  <c r="E68" i="30" s="1"/>
  <c r="G60" i="3" a="1"/>
  <c r="G60" i="3" s="1"/>
  <c r="E67" i="30" s="1"/>
  <c r="F60" i="3" a="1"/>
  <c r="F60" i="3" s="1"/>
  <c r="E66" i="30" s="1"/>
  <c r="E60" i="3" a="1"/>
  <c r="E60" i="3" s="1"/>
  <c r="E65" i="30" s="1"/>
  <c r="D60" i="3" a="1"/>
  <c r="D60" i="3" s="1"/>
  <c r="E64" i="30" s="1"/>
  <c r="O60" i="3" a="1"/>
  <c r="O60" i="3" s="1"/>
  <c r="E75" i="30" s="1"/>
  <c r="N60" i="3" a="1"/>
  <c r="N60" i="3" s="1"/>
  <c r="E74" i="30" s="1"/>
  <c r="M60" i="3" a="1"/>
  <c r="M60" i="3" s="1"/>
  <c r="E73" i="30" s="1"/>
  <c r="K60" i="3" a="1"/>
  <c r="K60" i="3" s="1"/>
  <c r="E71" i="30" s="1"/>
  <c r="J60" i="3" a="1"/>
  <c r="J60" i="3" s="1"/>
  <c r="L60" i="3" a="1"/>
  <c r="L60" i="3" s="1"/>
  <c r="N76" i="3" a="1"/>
  <c r="N76" i="3" s="1"/>
  <c r="F76" i="3" a="1"/>
  <c r="F76" i="3" s="1"/>
  <c r="E76" i="3" a="1"/>
  <c r="E76" i="3" s="1"/>
  <c r="H76" i="3" a="1"/>
  <c r="H76" i="3" s="1"/>
  <c r="L76" i="3" a="1"/>
  <c r="L76" i="3" s="1"/>
  <c r="G76" i="3" a="1"/>
  <c r="G76" i="3" s="1"/>
  <c r="M76" i="3" a="1"/>
  <c r="M76" i="3" s="1"/>
  <c r="E55" i="30" s="1"/>
  <c r="O76" i="3" a="1"/>
  <c r="O76" i="3" s="1"/>
  <c r="E57" i="30" s="1"/>
  <c r="K76" i="3" a="1"/>
  <c r="K76" i="3" s="1"/>
  <c r="E53" i="30" s="1"/>
  <c r="J76" i="3" a="1"/>
  <c r="J76" i="3" s="1"/>
  <c r="E52" i="30" s="1"/>
  <c r="I76" i="3" a="1"/>
  <c r="I76" i="3" s="1"/>
  <c r="E51" i="30" s="1"/>
  <c r="D76" i="3" a="1"/>
  <c r="D76" i="3" s="1"/>
  <c r="E46" i="30" s="1"/>
  <c r="G42" i="3" a="1"/>
  <c r="G42" i="3" s="1"/>
  <c r="C31" i="30" s="1"/>
  <c r="M42" i="3" a="1"/>
  <c r="M42" i="3" s="1"/>
  <c r="C37" i="30" s="1"/>
  <c r="F42" i="3" a="1"/>
  <c r="F42" i="3" s="1"/>
  <c r="C30" i="30" s="1"/>
  <c r="L42" i="3" a="1"/>
  <c r="L42" i="3" s="1"/>
  <c r="C36" i="30" s="1"/>
  <c r="D42" i="3" a="1"/>
  <c r="D42" i="3" s="1"/>
  <c r="C28" i="30" s="1"/>
  <c r="O42" i="3" a="1"/>
  <c r="O42" i="3" s="1"/>
  <c r="C39" i="30" s="1"/>
  <c r="N42" i="3" a="1"/>
  <c r="N42" i="3" s="1"/>
  <c r="C38" i="30" s="1"/>
  <c r="K42" i="3" a="1"/>
  <c r="K42" i="3" s="1"/>
  <c r="C35" i="30" s="1"/>
  <c r="J42" i="3" a="1"/>
  <c r="J42" i="3" s="1"/>
  <c r="C34" i="30" s="1"/>
  <c r="I42" i="3" a="1"/>
  <c r="I42" i="3" s="1"/>
  <c r="C33" i="30" s="1"/>
  <c r="H42" i="3" a="1"/>
  <c r="H42" i="3" s="1"/>
  <c r="E42" i="3" a="1"/>
  <c r="E42" i="3" s="1"/>
  <c r="M108" i="3" a="1"/>
  <c r="M108" i="3" s="1"/>
  <c r="H108" i="3" a="1"/>
  <c r="H108" i="3" s="1"/>
  <c r="N108" i="3" a="1"/>
  <c r="N108" i="3" s="1"/>
  <c r="O108" i="3" a="1"/>
  <c r="O108" i="3" s="1"/>
  <c r="E108" i="3" a="1"/>
  <c r="E108" i="3" s="1"/>
  <c r="I108" i="3" a="1"/>
  <c r="I108" i="3" s="1"/>
  <c r="G108" i="3" a="1"/>
  <c r="G108" i="3" s="1"/>
  <c r="E85" i="30" s="1"/>
  <c r="D108" i="3" a="1"/>
  <c r="D108" i="3" s="1"/>
  <c r="E82" i="30" s="1"/>
  <c r="L108" i="3" a="1"/>
  <c r="L108" i="3" s="1"/>
  <c r="E90" i="30" s="1"/>
  <c r="K108" i="3" a="1"/>
  <c r="K108" i="3" s="1"/>
  <c r="E89" i="30" s="1"/>
  <c r="J108" i="3" a="1"/>
  <c r="J108" i="3" s="1"/>
  <c r="E88" i="30" s="1"/>
  <c r="F108" i="3" a="1"/>
  <c r="F108" i="3" s="1"/>
  <c r="E84" i="30" s="1"/>
  <c r="I62" i="3" a="1"/>
  <c r="I62" i="3" s="1"/>
  <c r="G69" i="30" s="1"/>
  <c r="H62" i="3" a="1"/>
  <c r="H62" i="3" s="1"/>
  <c r="G68" i="30" s="1"/>
  <c r="G62" i="3" a="1"/>
  <c r="G62" i="3" s="1"/>
  <c r="G67" i="30" s="1"/>
  <c r="F62" i="3" a="1"/>
  <c r="F62" i="3" s="1"/>
  <c r="G66" i="30" s="1"/>
  <c r="M62" i="3" a="1"/>
  <c r="M62" i="3" s="1"/>
  <c r="G73" i="30" s="1"/>
  <c r="E62" i="3" a="1"/>
  <c r="E62" i="3" s="1"/>
  <c r="G65" i="30" s="1"/>
  <c r="D62" i="3" a="1"/>
  <c r="D62" i="3" s="1"/>
  <c r="G64" i="30" s="1"/>
  <c r="N62" i="3" a="1"/>
  <c r="N62" i="3" s="1"/>
  <c r="G74" i="30" s="1"/>
  <c r="L62" i="3" a="1"/>
  <c r="L62" i="3" s="1"/>
  <c r="G72" i="30" s="1"/>
  <c r="O62" i="3" a="1"/>
  <c r="O62" i="3" s="1"/>
  <c r="G75" i="30" s="1"/>
  <c r="J62" i="3" a="1"/>
  <c r="J62" i="3" s="1"/>
  <c r="K62" i="3" a="1"/>
  <c r="K62" i="3" s="1"/>
  <c r="T133" i="30"/>
  <c r="M29" i="3" a="1"/>
  <c r="M29" i="3" s="1"/>
  <c r="N29" i="3" a="1"/>
  <c r="N29" i="3" s="1"/>
  <c r="H29" i="3" a="1"/>
  <c r="H29" i="3" s="1"/>
  <c r="F14" i="30" s="1"/>
  <c r="D29" i="3" a="1"/>
  <c r="D29" i="3" s="1"/>
  <c r="F10" i="30" s="1"/>
  <c r="I29" i="3" a="1"/>
  <c r="I29" i="3" s="1"/>
  <c r="F15" i="30" s="1"/>
  <c r="L29" i="3" a="1"/>
  <c r="L29" i="3" s="1"/>
  <c r="F18" i="30" s="1"/>
  <c r="F29" i="3" a="1"/>
  <c r="F29" i="3" s="1"/>
  <c r="F12" i="30" s="1"/>
  <c r="E29" i="3" a="1"/>
  <c r="E29" i="3" s="1"/>
  <c r="F11" i="30" s="1"/>
  <c r="O29" i="3" a="1"/>
  <c r="O29" i="3" s="1"/>
  <c r="F21" i="30" s="1"/>
  <c r="G29" i="3" a="1"/>
  <c r="G29" i="3" s="1"/>
  <c r="F13" i="30" s="1"/>
  <c r="K29" i="3" a="1"/>
  <c r="K29" i="3" s="1"/>
  <c r="F17" i="30" s="1"/>
  <c r="J29" i="3" a="1"/>
  <c r="J29" i="3" s="1"/>
  <c r="F16" i="30" s="1"/>
  <c r="I43" i="3" a="1"/>
  <c r="I43" i="3" s="1"/>
  <c r="D33" i="30" s="1"/>
  <c r="H43" i="3" a="1"/>
  <c r="H43" i="3" s="1"/>
  <c r="D32" i="30" s="1"/>
  <c r="N43" i="3" a="1"/>
  <c r="N43" i="3" s="1"/>
  <c r="D38" i="30" s="1"/>
  <c r="G43" i="3" a="1"/>
  <c r="G43" i="3" s="1"/>
  <c r="D31" i="30" s="1"/>
  <c r="F43" i="3" a="1"/>
  <c r="F43" i="3" s="1"/>
  <c r="D30" i="30" s="1"/>
  <c r="O43" i="3" a="1"/>
  <c r="O43" i="3" s="1"/>
  <c r="D39" i="30" s="1"/>
  <c r="E43" i="3" a="1"/>
  <c r="E43" i="3" s="1"/>
  <c r="D29" i="30" s="1"/>
  <c r="M43" i="3" a="1"/>
  <c r="M43" i="3" s="1"/>
  <c r="D37" i="30" s="1"/>
  <c r="D43" i="3" a="1"/>
  <c r="D43" i="3" s="1"/>
  <c r="D28" i="30" s="1"/>
  <c r="L43" i="3" a="1"/>
  <c r="L43" i="3" s="1"/>
  <c r="D36" i="30" s="1"/>
  <c r="J43" i="3" a="1"/>
  <c r="J43" i="3" s="1"/>
  <c r="K43" i="3" a="1"/>
  <c r="K43" i="3" s="1"/>
  <c r="N44" i="3" a="1"/>
  <c r="N44" i="3" s="1"/>
  <c r="E38" i="30" s="1"/>
  <c r="L44" i="3" a="1"/>
  <c r="L44" i="3" s="1"/>
  <c r="E36" i="30" s="1"/>
  <c r="H44" i="3" a="1"/>
  <c r="H44" i="3" s="1"/>
  <c r="E32" i="30" s="1"/>
  <c r="F44" i="3" a="1"/>
  <c r="F44" i="3" s="1"/>
  <c r="E30" i="30" s="1"/>
  <c r="E44" i="3" a="1"/>
  <c r="E44" i="3" s="1"/>
  <c r="E29" i="30" s="1"/>
  <c r="M44" i="3" a="1"/>
  <c r="M44" i="3" s="1"/>
  <c r="E37" i="30" s="1"/>
  <c r="O44" i="3" a="1"/>
  <c r="O44" i="3" s="1"/>
  <c r="E39" i="30" s="1"/>
  <c r="K44" i="3" a="1"/>
  <c r="K44" i="3" s="1"/>
  <c r="E35" i="30" s="1"/>
  <c r="J44" i="3" a="1"/>
  <c r="J44" i="3" s="1"/>
  <c r="E34" i="30" s="1"/>
  <c r="I44" i="3" a="1"/>
  <c r="I44" i="3" s="1"/>
  <c r="E33" i="30" s="1"/>
  <c r="G44" i="3" a="1"/>
  <c r="G44" i="3" s="1"/>
  <c r="E31" i="30" s="1"/>
  <c r="D44" i="3" a="1"/>
  <c r="D44" i="3" s="1"/>
  <c r="E28" i="30" s="1"/>
  <c r="J109" i="3" a="1"/>
  <c r="J109" i="3" s="1"/>
  <c r="F88" i="30" s="1"/>
  <c r="I109" i="3" a="1"/>
  <c r="I109" i="3" s="1"/>
  <c r="F87" i="30" s="1"/>
  <c r="H109" i="3" a="1"/>
  <c r="H109" i="3" s="1"/>
  <c r="F86" i="30" s="1"/>
  <c r="G109" i="3" a="1"/>
  <c r="G109" i="3" s="1"/>
  <c r="F85" i="30" s="1"/>
  <c r="F109" i="3" a="1"/>
  <c r="F109" i="3" s="1"/>
  <c r="F84" i="30" s="1"/>
  <c r="E109" i="3" a="1"/>
  <c r="E109" i="3" s="1"/>
  <c r="F83" i="30" s="1"/>
  <c r="O109" i="3" a="1"/>
  <c r="O109" i="3" s="1"/>
  <c r="F93" i="30" s="1"/>
  <c r="D109" i="3" a="1"/>
  <c r="D109" i="3" s="1"/>
  <c r="F82" i="30" s="1"/>
  <c r="N109" i="3" a="1"/>
  <c r="N109" i="3" s="1"/>
  <c r="F92" i="30" s="1"/>
  <c r="M109" i="3" a="1"/>
  <c r="M109" i="3" s="1"/>
  <c r="K109" i="3" a="1"/>
  <c r="K109" i="3" s="1"/>
  <c r="L109" i="3" a="1"/>
  <c r="L109" i="3" s="1"/>
  <c r="F90" i="30" s="1"/>
  <c r="R133" i="30"/>
  <c r="N61" i="3" a="1"/>
  <c r="N61" i="3" s="1"/>
  <c r="F61" i="3" a="1"/>
  <c r="F61" i="3" s="1"/>
  <c r="M61" i="3" a="1"/>
  <c r="M61" i="3" s="1"/>
  <c r="F73" i="30" s="1"/>
  <c r="O61" i="3" a="1"/>
  <c r="O61" i="3" s="1"/>
  <c r="L61" i="3" a="1"/>
  <c r="L61" i="3" s="1"/>
  <c r="K61" i="3" a="1"/>
  <c r="K61" i="3" s="1"/>
  <c r="F71" i="30" s="1"/>
  <c r="J61" i="3" a="1"/>
  <c r="J61" i="3" s="1"/>
  <c r="F70" i="30" s="1"/>
  <c r="I61" i="3" a="1"/>
  <c r="I61" i="3" s="1"/>
  <c r="F69" i="30" s="1"/>
  <c r="H61" i="3" a="1"/>
  <c r="H61" i="3" s="1"/>
  <c r="F68" i="30" s="1"/>
  <c r="G61" i="3" a="1"/>
  <c r="G61" i="3" s="1"/>
  <c r="F67" i="30" s="1"/>
  <c r="E61" i="3" a="1"/>
  <c r="E61" i="3" s="1"/>
  <c r="F65" i="30" s="1"/>
  <c r="D61" i="3" a="1"/>
  <c r="D61" i="3" s="1"/>
  <c r="F64" i="30" s="1"/>
  <c r="H74" i="3" a="1"/>
  <c r="H74" i="3" s="1"/>
  <c r="C50" i="30" s="1"/>
  <c r="L74" i="3" a="1"/>
  <c r="L74" i="3" s="1"/>
  <c r="C54" i="30" s="1"/>
  <c r="D74" i="3" a="1"/>
  <c r="D74" i="3" s="1"/>
  <c r="C46" i="30" s="1"/>
  <c r="G74" i="3" a="1"/>
  <c r="G74" i="3" s="1"/>
  <c r="C49" i="30" s="1"/>
  <c r="E74" i="3" a="1"/>
  <c r="E74" i="3" s="1"/>
  <c r="C47" i="30" s="1"/>
  <c r="O74" i="3" a="1"/>
  <c r="O74" i="3" s="1"/>
  <c r="C57" i="30" s="1"/>
  <c r="N74" i="3" a="1"/>
  <c r="N74" i="3" s="1"/>
  <c r="C56" i="30" s="1"/>
  <c r="M74" i="3" a="1"/>
  <c r="M74" i="3" s="1"/>
  <c r="C55" i="30" s="1"/>
  <c r="K74" i="3" a="1"/>
  <c r="K74" i="3" s="1"/>
  <c r="J74" i="3" a="1"/>
  <c r="J74" i="3" s="1"/>
  <c r="I74" i="3" a="1"/>
  <c r="I74" i="3" s="1"/>
  <c r="F74" i="3" a="1"/>
  <c r="F74" i="3" s="1"/>
  <c r="H46" i="3" a="1"/>
  <c r="H46" i="3" s="1"/>
  <c r="D46" i="3" a="1"/>
  <c r="D46" i="3" s="1"/>
  <c r="G28" i="30" s="1"/>
  <c r="N46" i="3" a="1"/>
  <c r="N46" i="3" s="1"/>
  <c r="L46" i="3" a="1"/>
  <c r="L46" i="3" s="1"/>
  <c r="G36" i="30" s="1"/>
  <c r="E46" i="3" a="1"/>
  <c r="E46" i="3" s="1"/>
  <c r="G29" i="30" s="1"/>
  <c r="M46" i="3" a="1"/>
  <c r="M46" i="3" s="1"/>
  <c r="G37" i="30" s="1"/>
  <c r="G46" i="3" a="1"/>
  <c r="G46" i="3" s="1"/>
  <c r="G31" i="30" s="1"/>
  <c r="O46" i="3" a="1"/>
  <c r="O46" i="3" s="1"/>
  <c r="F46" i="3" a="1"/>
  <c r="F46" i="3" s="1"/>
  <c r="G30" i="30" s="1"/>
  <c r="K46" i="3" a="1"/>
  <c r="K46" i="3" s="1"/>
  <c r="G35" i="30" s="1"/>
  <c r="J46" i="3" a="1"/>
  <c r="J46" i="3" s="1"/>
  <c r="G34" i="30" s="1"/>
  <c r="I46" i="3" a="1"/>
  <c r="I46" i="3" s="1"/>
  <c r="G33" i="30" s="1"/>
  <c r="I110" i="3" a="1"/>
  <c r="I110" i="3" s="1"/>
  <c r="G87" i="30" s="1"/>
  <c r="O110" i="3" a="1"/>
  <c r="O110" i="3" s="1"/>
  <c r="G93" i="30" s="1"/>
  <c r="M110" i="3" a="1"/>
  <c r="M110" i="3" s="1"/>
  <c r="G91" i="30" s="1"/>
  <c r="N110" i="3" a="1"/>
  <c r="N110" i="3" s="1"/>
  <c r="G92" i="30" s="1"/>
  <c r="F110" i="3" a="1"/>
  <c r="F110" i="3" s="1"/>
  <c r="G84" i="30" s="1"/>
  <c r="L110" i="3" a="1"/>
  <c r="L110" i="3" s="1"/>
  <c r="G90" i="30" s="1"/>
  <c r="K110" i="3" a="1"/>
  <c r="K110" i="3" s="1"/>
  <c r="G89" i="30" s="1"/>
  <c r="J110" i="3" a="1"/>
  <c r="J110" i="3" s="1"/>
  <c r="G88" i="30" s="1"/>
  <c r="H110" i="3" a="1"/>
  <c r="H110" i="3" s="1"/>
  <c r="G110" i="3" a="1"/>
  <c r="G110" i="3" s="1"/>
  <c r="G85" i="30" s="1"/>
  <c r="E110" i="3" a="1"/>
  <c r="E110" i="3" s="1"/>
  <c r="G83" i="30" s="1"/>
  <c r="D110" i="3" a="1"/>
  <c r="D110" i="3" s="1"/>
  <c r="I75" i="3" a="1"/>
  <c r="I75" i="3" s="1"/>
  <c r="H75" i="3" a="1"/>
  <c r="H75" i="3" s="1"/>
  <c r="G75" i="3" a="1"/>
  <c r="G75" i="3" s="1"/>
  <c r="N75" i="3" a="1"/>
  <c r="N75" i="3" s="1"/>
  <c r="F75" i="3" a="1"/>
  <c r="F75" i="3" s="1"/>
  <c r="D48" i="30" s="1"/>
  <c r="O75" i="3" a="1"/>
  <c r="O75" i="3" s="1"/>
  <c r="D57" i="30" s="1"/>
  <c r="L75" i="3" a="1"/>
  <c r="L75" i="3" s="1"/>
  <c r="D54" i="30" s="1"/>
  <c r="E75" i="3" a="1"/>
  <c r="E75" i="3" s="1"/>
  <c r="D47" i="30" s="1"/>
  <c r="D75" i="3" a="1"/>
  <c r="D75" i="3" s="1"/>
  <c r="D46" i="30" s="1"/>
  <c r="M75" i="3" a="1"/>
  <c r="M75" i="3" s="1"/>
  <c r="D55" i="30" s="1"/>
  <c r="J75" i="3" a="1"/>
  <c r="J75" i="3" s="1"/>
  <c r="D52" i="30" s="1"/>
  <c r="K75" i="3" a="1"/>
  <c r="K75" i="3" s="1"/>
  <c r="D53" i="30" s="1"/>
  <c r="I90" i="3" a="1"/>
  <c r="I90" i="3" s="1"/>
  <c r="L90" i="3" a="1"/>
  <c r="L90" i="3" s="1"/>
  <c r="H90" i="3" a="1"/>
  <c r="H90" i="3" s="1"/>
  <c r="G90" i="3" a="1"/>
  <c r="G90" i="3" s="1"/>
  <c r="O90" i="3" a="1"/>
  <c r="O90" i="3" s="1"/>
  <c r="F90" i="3" a="1"/>
  <c r="F90" i="3" s="1"/>
  <c r="E90" i="3" a="1"/>
  <c r="E90" i="3" s="1"/>
  <c r="N90" i="3" a="1"/>
  <c r="N90" i="3" s="1"/>
  <c r="M90" i="3" a="1"/>
  <c r="M90" i="3" s="1"/>
  <c r="D90" i="3" a="1"/>
  <c r="D90" i="3" s="1"/>
  <c r="K90" i="3" a="1"/>
  <c r="K90" i="3" s="1"/>
  <c r="J90" i="3" a="1"/>
  <c r="J90" i="3" s="1"/>
  <c r="M91" i="3" a="1"/>
  <c r="M91" i="3" s="1"/>
  <c r="H91" i="3" a="1"/>
  <c r="H91" i="3" s="1"/>
  <c r="G91" i="3" a="1"/>
  <c r="G91" i="3" s="1"/>
  <c r="N91" i="3" a="1"/>
  <c r="N91" i="3" s="1"/>
  <c r="F91" i="3" a="1"/>
  <c r="F91" i="3" s="1"/>
  <c r="E91" i="3" a="1"/>
  <c r="E91" i="3" s="1"/>
  <c r="D91" i="3" a="1"/>
  <c r="D91" i="3" s="1"/>
  <c r="O91" i="3" a="1"/>
  <c r="O91" i="3" s="1"/>
  <c r="L91" i="3" a="1"/>
  <c r="L91" i="3" s="1"/>
  <c r="K91" i="3" a="1"/>
  <c r="K91" i="3" s="1"/>
  <c r="J91" i="3" a="1"/>
  <c r="J91" i="3" s="1"/>
  <c r="I91" i="3" a="1"/>
  <c r="I91" i="3" s="1"/>
  <c r="I92" i="3" a="1"/>
  <c r="I92" i="3" s="1"/>
  <c r="O92" i="3" a="1"/>
  <c r="O92" i="3" s="1"/>
  <c r="N92" i="3" a="1"/>
  <c r="N92" i="3" s="1"/>
  <c r="M92" i="3" a="1"/>
  <c r="M92" i="3" s="1"/>
  <c r="H92" i="3" a="1"/>
  <c r="H92" i="3" s="1"/>
  <c r="G92" i="3" a="1"/>
  <c r="G92" i="3" s="1"/>
  <c r="F92" i="3" a="1"/>
  <c r="F92" i="3" s="1"/>
  <c r="E92" i="3" a="1"/>
  <c r="E92" i="3" s="1"/>
  <c r="L92" i="3" a="1"/>
  <c r="L92" i="3" s="1"/>
  <c r="D92" i="3" a="1"/>
  <c r="D92" i="3" s="1"/>
  <c r="K92" i="3" a="1"/>
  <c r="K92" i="3" s="1"/>
  <c r="J92" i="3" a="1"/>
  <c r="J92" i="3" s="1"/>
  <c r="I45" i="3" a="1"/>
  <c r="I45" i="3" s="1"/>
  <c r="N45" i="3" a="1"/>
  <c r="N45" i="3" s="1"/>
  <c r="H45" i="3" a="1"/>
  <c r="H45" i="3" s="1"/>
  <c r="G45" i="3" a="1"/>
  <c r="G45" i="3" s="1"/>
  <c r="F45" i="3" a="1"/>
  <c r="F45" i="3" s="1"/>
  <c r="E45" i="3" a="1"/>
  <c r="E45" i="3" s="1"/>
  <c r="F29" i="30" s="1"/>
  <c r="D45" i="3" a="1"/>
  <c r="D45" i="3" s="1"/>
  <c r="F28" i="30" s="1"/>
  <c r="O45" i="3" a="1"/>
  <c r="O45" i="3" s="1"/>
  <c r="F39" i="30" s="1"/>
  <c r="M45" i="3" a="1"/>
  <c r="M45" i="3" s="1"/>
  <c r="L45" i="3" a="1"/>
  <c r="L45" i="3" s="1"/>
  <c r="F36" i="30" s="1"/>
  <c r="K45" i="3" a="1"/>
  <c r="K45" i="3" s="1"/>
  <c r="F35" i="30" s="1"/>
  <c r="J45" i="3" a="1"/>
  <c r="J45" i="3" s="1"/>
  <c r="F34" i="30" s="1"/>
  <c r="M93" i="3" a="1"/>
  <c r="M93" i="3" s="1"/>
  <c r="D93" i="3" a="1"/>
  <c r="D93" i="3" s="1"/>
  <c r="N93" i="3" a="1"/>
  <c r="N93" i="3" s="1"/>
  <c r="L93" i="3" a="1"/>
  <c r="L93" i="3" s="1"/>
  <c r="F93" i="3" a="1"/>
  <c r="F93" i="3" s="1"/>
  <c r="E93" i="3" a="1"/>
  <c r="E93" i="3" s="1"/>
  <c r="O93" i="3" a="1"/>
  <c r="O93" i="3" s="1"/>
  <c r="G93" i="3" a="1"/>
  <c r="G93" i="3" s="1"/>
  <c r="K93" i="3" a="1"/>
  <c r="K93" i="3" s="1"/>
  <c r="J93" i="3" a="1"/>
  <c r="J93" i="3" s="1"/>
  <c r="I93" i="3" a="1"/>
  <c r="I93" i="3" s="1"/>
  <c r="H93" i="3" a="1"/>
  <c r="H93" i="3" s="1"/>
  <c r="I94" i="3" a="1"/>
  <c r="I94" i="3" s="1"/>
  <c r="H94" i="3" a="1"/>
  <c r="H94" i="3" s="1"/>
  <c r="O94" i="3" a="1"/>
  <c r="O94" i="3" s="1"/>
  <c r="G94" i="3" a="1"/>
  <c r="G94" i="3" s="1"/>
  <c r="F94" i="3" a="1"/>
  <c r="F94" i="3" s="1"/>
  <c r="N94" i="3" a="1"/>
  <c r="N94" i="3" s="1"/>
  <c r="E94" i="3" a="1"/>
  <c r="E94" i="3" s="1"/>
  <c r="D94" i="3" a="1"/>
  <c r="D94" i="3" s="1"/>
  <c r="M94" i="3" a="1"/>
  <c r="M94" i="3" s="1"/>
  <c r="K94" i="3" a="1"/>
  <c r="K94" i="3" s="1"/>
  <c r="J94" i="3" a="1"/>
  <c r="J94" i="3" s="1"/>
  <c r="L94" i="3" a="1"/>
  <c r="L94" i="3" s="1"/>
  <c r="S133" i="30"/>
  <c r="E27" i="3" a="1"/>
  <c r="E27" i="3" s="1"/>
  <c r="D11" i="30" s="1"/>
  <c r="M27" i="3" a="1"/>
  <c r="M27" i="3" s="1"/>
  <c r="D19" i="30" s="1"/>
  <c r="L27" i="3" a="1"/>
  <c r="L27" i="3" s="1"/>
  <c r="D18" i="30" s="1"/>
  <c r="D27" i="3" a="1"/>
  <c r="D27" i="3" s="1"/>
  <c r="D10" i="30" s="1"/>
  <c r="G27" i="3" a="1"/>
  <c r="G27" i="3" s="1"/>
  <c r="D13" i="30" s="1"/>
  <c r="N27" i="3" a="1"/>
  <c r="N27" i="3" s="1"/>
  <c r="D20" i="30" s="1"/>
  <c r="O27" i="3" a="1"/>
  <c r="O27" i="3" s="1"/>
  <c r="D21" i="30" s="1"/>
  <c r="H27" i="3" a="1"/>
  <c r="H27" i="3" s="1"/>
  <c r="K27" i="3" a="1"/>
  <c r="K27" i="3" s="1"/>
  <c r="J27" i="3" a="1"/>
  <c r="J27" i="3" s="1"/>
  <c r="I27" i="3" a="1"/>
  <c r="I27" i="3" s="1"/>
  <c r="F27" i="3" a="1"/>
  <c r="F27" i="3" s="1"/>
  <c r="D12" i="30" s="1"/>
  <c r="F106" i="3" a="1"/>
  <c r="F106" i="3" s="1"/>
  <c r="C84" i="30" s="1"/>
  <c r="N106" i="3" a="1"/>
  <c r="N106" i="3" s="1"/>
  <c r="C92" i="30" s="1"/>
  <c r="M106" i="3" a="1"/>
  <c r="M106" i="3" s="1"/>
  <c r="C91" i="30" s="1"/>
  <c r="H106" i="3" a="1"/>
  <c r="H106" i="3" s="1"/>
  <c r="C86" i="30" s="1"/>
  <c r="O106" i="3" a="1"/>
  <c r="O106" i="3" s="1"/>
  <c r="C93" i="30" s="1"/>
  <c r="I106" i="3" a="1"/>
  <c r="I106" i="3" s="1"/>
  <c r="C87" i="30" s="1"/>
  <c r="G106" i="3" a="1"/>
  <c r="G106" i="3" s="1"/>
  <c r="C85" i="30" s="1"/>
  <c r="E106" i="3" a="1"/>
  <c r="E106" i="3" s="1"/>
  <c r="C83" i="30" s="1"/>
  <c r="D106" i="3" a="1"/>
  <c r="D106" i="3" s="1"/>
  <c r="C82" i="30" s="1"/>
  <c r="L106" i="3" a="1"/>
  <c r="L106" i="3" s="1"/>
  <c r="C90" i="30" s="1"/>
  <c r="K106" i="3" a="1"/>
  <c r="K106" i="3" s="1"/>
  <c r="C89" i="30" s="1"/>
  <c r="J106" i="3" a="1"/>
  <c r="J106" i="3" s="1"/>
  <c r="C88" i="30" s="1"/>
  <c r="J107" i="3" a="1"/>
  <c r="J107" i="3" s="1"/>
  <c r="D88" i="30" s="1"/>
  <c r="I107" i="3" a="1"/>
  <c r="I107" i="3" s="1"/>
  <c r="D87" i="30" s="1"/>
  <c r="N107" i="3" a="1"/>
  <c r="N107" i="3" s="1"/>
  <c r="D92" i="30" s="1"/>
  <c r="H107" i="3" a="1"/>
  <c r="H107" i="3" s="1"/>
  <c r="D86" i="30" s="1"/>
  <c r="M107" i="3" a="1"/>
  <c r="M107" i="3" s="1"/>
  <c r="D91" i="30" s="1"/>
  <c r="G107" i="3" a="1"/>
  <c r="G107" i="3" s="1"/>
  <c r="D85" i="30" s="1"/>
  <c r="F107" i="3" a="1"/>
  <c r="F107" i="3" s="1"/>
  <c r="D84" i="30" s="1"/>
  <c r="E107" i="3" a="1"/>
  <c r="E107" i="3" s="1"/>
  <c r="D107" i="3" a="1"/>
  <c r="D107" i="3" s="1"/>
  <c r="O107" i="3" a="1"/>
  <c r="O107" i="3" s="1"/>
  <c r="D93" i="30" s="1"/>
  <c r="K107" i="3" a="1"/>
  <c r="K107" i="3" s="1"/>
  <c r="L107" i="3" a="1"/>
  <c r="L107" i="3" s="1"/>
  <c r="D90" i="30" s="1"/>
  <c r="C20" i="30"/>
  <c r="C21" i="30"/>
  <c r="C19" i="30"/>
  <c r="C11" i="30"/>
  <c r="C14" i="30"/>
  <c r="C18" i="30"/>
  <c r="C12" i="30"/>
  <c r="C16" i="30"/>
  <c r="C13" i="30"/>
  <c r="C15" i="30"/>
  <c r="C17" i="30"/>
  <c r="C10" i="30"/>
  <c r="E10" i="30"/>
  <c r="E15" i="30"/>
  <c r="E11" i="30"/>
  <c r="E16" i="30"/>
  <c r="E12" i="30"/>
  <c r="E20" i="30"/>
  <c r="E19" i="30"/>
  <c r="E14" i="30"/>
  <c r="E13" i="30"/>
  <c r="E21" i="30"/>
  <c r="F20" i="30"/>
  <c r="F19" i="30"/>
  <c r="D49" i="30"/>
  <c r="D51" i="30"/>
  <c r="D50" i="30"/>
  <c r="D56" i="30"/>
  <c r="G86" i="30"/>
  <c r="G82" i="30"/>
  <c r="D68" i="30"/>
  <c r="D67" i="30"/>
  <c r="D65" i="30"/>
  <c r="D72" i="30"/>
  <c r="D75" i="30"/>
  <c r="D74" i="30"/>
  <c r="D73" i="30"/>
  <c r="E72" i="30"/>
  <c r="E70" i="30"/>
  <c r="E47" i="30"/>
  <c r="E56" i="30"/>
  <c r="E54" i="30"/>
  <c r="E50" i="30"/>
  <c r="E49" i="30"/>
  <c r="E48" i="30"/>
  <c r="E93" i="30"/>
  <c r="E83" i="30"/>
  <c r="E92" i="30"/>
  <c r="E91" i="30"/>
  <c r="E87" i="30"/>
  <c r="E86" i="30"/>
  <c r="C69" i="30"/>
  <c r="C75" i="30"/>
  <c r="C73" i="30"/>
  <c r="C68" i="30"/>
  <c r="C67" i="30"/>
  <c r="C66" i="30"/>
  <c r="C65" i="30"/>
  <c r="C64" i="30"/>
  <c r="F74" i="30"/>
  <c r="F75" i="30"/>
  <c r="F72" i="30"/>
  <c r="F66" i="30"/>
  <c r="G70" i="30"/>
  <c r="G71" i="30"/>
  <c r="D14" i="30"/>
  <c r="D17" i="30"/>
  <c r="D16" i="30"/>
  <c r="D15" i="30"/>
  <c r="G32" i="30"/>
  <c r="G39" i="30"/>
  <c r="G38" i="30"/>
  <c r="C32" i="30"/>
  <c r="C29" i="30"/>
  <c r="F91" i="30"/>
  <c r="F89" i="30"/>
  <c r="C53" i="30"/>
  <c r="C52" i="30"/>
  <c r="C51" i="30"/>
  <c r="C48" i="30"/>
  <c r="D35" i="30"/>
  <c r="D34" i="30"/>
  <c r="F38" i="30"/>
  <c r="F37" i="30"/>
  <c r="F30" i="30"/>
  <c r="F31" i="30"/>
  <c r="F33" i="30"/>
  <c r="F32" i="30"/>
  <c r="V133" i="30"/>
  <c r="D89" i="30"/>
  <c r="D83" i="30"/>
  <c r="D82" i="30"/>
  <c r="S119" i="30"/>
  <c r="AG119" i="30"/>
  <c r="U7" i="30"/>
  <c r="AI21" i="30"/>
  <c r="AI7" i="30"/>
  <c r="U35" i="30"/>
  <c r="AI35" i="30"/>
  <c r="U49" i="30"/>
  <c r="U21" i="30"/>
  <c r="AG105" i="30"/>
  <c r="S105" i="30"/>
  <c r="AJ119" i="30"/>
  <c r="V119" i="30"/>
  <c r="W77" i="30"/>
  <c r="W91" i="30"/>
  <c r="AK77" i="30"/>
  <c r="AK119" i="30"/>
  <c r="W119" i="30"/>
  <c r="R63" i="30"/>
  <c r="AF63" i="30"/>
  <c r="U63" i="30"/>
  <c r="AI63" i="30"/>
  <c r="T35" i="30"/>
  <c r="T7" i="30"/>
  <c r="AH35" i="30"/>
  <c r="AH21" i="30"/>
  <c r="AH7" i="30"/>
  <c r="T49" i="30"/>
  <c r="T21" i="30"/>
  <c r="U91" i="30"/>
  <c r="AI77" i="30"/>
  <c r="U77" i="30"/>
  <c r="AG77" i="30"/>
  <c r="S77" i="30"/>
  <c r="S91" i="30"/>
  <c r="T63" i="30"/>
  <c r="AH63" i="30"/>
  <c r="U105" i="30"/>
  <c r="AI105" i="30"/>
  <c r="W63" i="30"/>
  <c r="AK63" i="30"/>
  <c r="R119" i="30"/>
  <c r="AF119" i="30"/>
  <c r="T119" i="30"/>
  <c r="AH119" i="30"/>
  <c r="S35" i="30"/>
  <c r="S7" i="30"/>
  <c r="S49" i="30"/>
  <c r="AG21" i="30"/>
  <c r="S21" i="30"/>
  <c r="AG35" i="30"/>
  <c r="AG7" i="30"/>
  <c r="V77" i="30"/>
  <c r="V91" i="30"/>
  <c r="AJ77" i="30"/>
  <c r="V105" i="30"/>
  <c r="AJ105" i="30"/>
  <c r="W105" i="30"/>
  <c r="AK105" i="30"/>
  <c r="T105" i="30"/>
  <c r="AH105" i="30"/>
  <c r="R77" i="30"/>
  <c r="R91" i="30"/>
  <c r="AF77" i="30"/>
  <c r="AF105" i="30"/>
  <c r="R105" i="30"/>
  <c r="AI119" i="30"/>
  <c r="U119" i="30"/>
  <c r="AJ21" i="30"/>
  <c r="V7" i="30"/>
  <c r="AJ35" i="30"/>
  <c r="V35" i="30"/>
  <c r="AJ7" i="30"/>
  <c r="V49" i="30"/>
  <c r="V21" i="30"/>
  <c r="S63" i="30"/>
  <c r="AG63" i="30"/>
  <c r="V63" i="30"/>
  <c r="AJ63" i="30"/>
  <c r="T91" i="30"/>
  <c r="AH77" i="30"/>
  <c r="T77" i="30"/>
  <c r="D34" i="3"/>
  <c r="O16" i="20"/>
  <c r="AB9" i="30" s="1"/>
  <c r="O15" i="20"/>
  <c r="AA9" i="30" s="1"/>
  <c r="O14" i="20"/>
  <c r="Z9" i="30" s="1"/>
  <c r="O13" i="20"/>
  <c r="Y9" i="30" s="1"/>
  <c r="O12" i="20"/>
  <c r="X9" i="30" s="1"/>
  <c r="O11" i="20"/>
  <c r="W9" i="30" s="1"/>
  <c r="O10" i="20"/>
  <c r="V9" i="30" s="1"/>
  <c r="O9" i="20"/>
  <c r="U9" i="30" s="1"/>
  <c r="O8" i="20"/>
  <c r="T9" i="30" s="1"/>
  <c r="O7" i="20"/>
  <c r="S9" i="30" s="1"/>
  <c r="O6" i="20"/>
  <c r="R9" i="30" s="1"/>
  <c r="O5" i="20"/>
  <c r="Q9" i="30" s="1"/>
  <c r="P30" i="4"/>
  <c r="O30" i="4"/>
  <c r="N30" i="4"/>
  <c r="M30" i="4"/>
  <c r="L30" i="4"/>
  <c r="K30" i="4"/>
  <c r="J30" i="4"/>
  <c r="I30" i="4"/>
  <c r="H30" i="4"/>
  <c r="F30" i="4"/>
  <c r="P31" i="4"/>
  <c r="O31" i="4"/>
  <c r="N31" i="4"/>
  <c r="M31" i="4"/>
  <c r="L31" i="4"/>
  <c r="K31" i="4"/>
  <c r="J31" i="4"/>
  <c r="I31" i="4"/>
  <c r="H31" i="4"/>
  <c r="G31" i="4"/>
  <c r="F31" i="4"/>
  <c r="O98" i="3"/>
  <c r="N98" i="3"/>
  <c r="M98" i="3"/>
  <c r="L98" i="3"/>
  <c r="K98" i="3"/>
  <c r="J98" i="3"/>
  <c r="I98" i="3"/>
  <c r="H98" i="3"/>
  <c r="G98" i="3"/>
  <c r="F98" i="3"/>
  <c r="E98" i="3"/>
  <c r="D98" i="3"/>
  <c r="B101" i="3"/>
  <c r="C98" i="3"/>
  <c r="B98" i="3"/>
  <c r="E88" i="3"/>
  <c r="P88" i="3" s="1"/>
  <c r="M22" i="3"/>
  <c r="L22" i="3"/>
  <c r="K22" i="3"/>
  <c r="J22" i="3"/>
  <c r="I22" i="3"/>
  <c r="H22" i="3"/>
  <c r="G22" i="3"/>
  <c r="F22" i="3"/>
  <c r="E22" i="3"/>
  <c r="D22" i="3"/>
  <c r="M21" i="3"/>
  <c r="L21" i="3"/>
  <c r="K21" i="3"/>
  <c r="J21" i="3"/>
  <c r="I21" i="3"/>
  <c r="H21" i="3"/>
  <c r="G21" i="3"/>
  <c r="F21" i="3"/>
  <c r="E21" i="3"/>
  <c r="M20" i="3"/>
  <c r="L20" i="3"/>
  <c r="K20" i="3"/>
  <c r="J20" i="3"/>
  <c r="I20" i="3"/>
  <c r="H20" i="3"/>
  <c r="G20" i="3"/>
  <c r="F20" i="3"/>
  <c r="E20" i="3"/>
  <c r="D21" i="3"/>
  <c r="D20" i="3"/>
  <c r="M17" i="3"/>
  <c r="L17" i="3"/>
  <c r="K17" i="3"/>
  <c r="J17" i="3"/>
  <c r="M16" i="3"/>
  <c r="L16" i="3"/>
  <c r="K16" i="3"/>
  <c r="J16" i="3"/>
  <c r="M15" i="3"/>
  <c r="L15" i="3"/>
  <c r="K15" i="3"/>
  <c r="J15" i="3"/>
  <c r="I15" i="3"/>
  <c r="H15" i="3"/>
  <c r="G15" i="3"/>
  <c r="F15" i="3"/>
  <c r="E15" i="3"/>
  <c r="D15" i="3"/>
  <c r="I17" i="3"/>
  <c r="H17" i="3"/>
  <c r="G17" i="3"/>
  <c r="F17" i="3"/>
  <c r="E17" i="3"/>
  <c r="D17" i="3"/>
  <c r="I16" i="3"/>
  <c r="H16" i="3"/>
  <c r="G16" i="3"/>
  <c r="F16" i="3"/>
  <c r="E16" i="3"/>
  <c r="D16" i="3"/>
  <c r="D39" i="29"/>
  <c r="E39" i="29"/>
  <c r="F39" i="29"/>
  <c r="G39" i="29"/>
  <c r="H39" i="29"/>
  <c r="I39" i="29"/>
  <c r="J39" i="29"/>
  <c r="K39" i="29"/>
  <c r="L39" i="29"/>
  <c r="M39" i="29"/>
  <c r="N39" i="29"/>
  <c r="O39" i="29"/>
  <c r="D40" i="29"/>
  <c r="E40" i="29"/>
  <c r="F40" i="29"/>
  <c r="G40" i="29"/>
  <c r="H40" i="29"/>
  <c r="I40" i="29"/>
  <c r="J40" i="29"/>
  <c r="K40" i="29"/>
  <c r="L40" i="29"/>
  <c r="M40" i="29"/>
  <c r="N40" i="29"/>
  <c r="O40" i="29"/>
  <c r="D41" i="29"/>
  <c r="E41" i="29"/>
  <c r="F41" i="29"/>
  <c r="G41" i="29"/>
  <c r="H41" i="29"/>
  <c r="I41" i="29"/>
  <c r="J41" i="29"/>
  <c r="K41" i="29"/>
  <c r="L41" i="29"/>
  <c r="M41" i="29"/>
  <c r="N41" i="29"/>
  <c r="O41" i="29"/>
  <c r="D42" i="29"/>
  <c r="E42" i="29"/>
  <c r="F42" i="29"/>
  <c r="G42" i="29"/>
  <c r="H42" i="29"/>
  <c r="I42" i="29"/>
  <c r="J42" i="29"/>
  <c r="K42" i="29"/>
  <c r="L42" i="29"/>
  <c r="M42" i="29"/>
  <c r="N42" i="29"/>
  <c r="O42" i="29"/>
  <c r="D43" i="29"/>
  <c r="E43" i="29"/>
  <c r="F43" i="29"/>
  <c r="G43" i="29"/>
  <c r="H43" i="29"/>
  <c r="I43" i="29"/>
  <c r="J43" i="29"/>
  <c r="K43" i="29"/>
  <c r="L43" i="29"/>
  <c r="M43" i="29"/>
  <c r="N43" i="29"/>
  <c r="O43" i="29"/>
  <c r="D44" i="29"/>
  <c r="E44" i="29"/>
  <c r="F44" i="29"/>
  <c r="G44" i="29"/>
  <c r="H44" i="29"/>
  <c r="I44" i="29"/>
  <c r="J44" i="29"/>
  <c r="K44" i="29"/>
  <c r="L44" i="29"/>
  <c r="M44" i="29"/>
  <c r="N44" i="29"/>
  <c r="O44" i="29"/>
  <c r="D45" i="29"/>
  <c r="E45" i="29"/>
  <c r="F45" i="29"/>
  <c r="G45" i="29"/>
  <c r="H45" i="29"/>
  <c r="I45" i="29"/>
  <c r="J45" i="29"/>
  <c r="K45" i="29"/>
  <c r="L45" i="29"/>
  <c r="M45" i="29"/>
  <c r="N45" i="29"/>
  <c r="O45" i="29"/>
  <c r="D46" i="29"/>
  <c r="E46" i="29"/>
  <c r="F46" i="29"/>
  <c r="G46" i="29"/>
  <c r="H46" i="29"/>
  <c r="I46" i="29"/>
  <c r="J46" i="29"/>
  <c r="K46" i="29"/>
  <c r="L46" i="29"/>
  <c r="M46" i="29"/>
  <c r="N46" i="29"/>
  <c r="O46" i="29"/>
  <c r="D47" i="29"/>
  <c r="E47" i="29"/>
  <c r="F47" i="29"/>
  <c r="G47" i="29"/>
  <c r="H47" i="29"/>
  <c r="I47" i="29"/>
  <c r="J47" i="29"/>
  <c r="K47" i="29"/>
  <c r="L47" i="29"/>
  <c r="M47" i="29"/>
  <c r="N47" i="29"/>
  <c r="O47" i="29"/>
  <c r="E38" i="29"/>
  <c r="F38" i="29"/>
  <c r="G38" i="29"/>
  <c r="H38" i="29"/>
  <c r="I38" i="29"/>
  <c r="J38" i="29"/>
  <c r="K38" i="29"/>
  <c r="L38" i="29"/>
  <c r="M38" i="29"/>
  <c r="N38" i="29"/>
  <c r="O38" i="29"/>
  <c r="D38" i="29"/>
  <c r="D5" i="29"/>
  <c r="E5" i="29"/>
  <c r="F5" i="29"/>
  <c r="G5" i="29"/>
  <c r="H5" i="29"/>
  <c r="I5" i="29"/>
  <c r="J5" i="29"/>
  <c r="K5" i="29"/>
  <c r="L5" i="29"/>
  <c r="M5" i="29"/>
  <c r="N5" i="29"/>
  <c r="O5" i="29"/>
  <c r="D6" i="29"/>
  <c r="E6" i="29"/>
  <c r="F6" i="29"/>
  <c r="G6" i="29"/>
  <c r="H6" i="29"/>
  <c r="I6" i="29"/>
  <c r="J6" i="29"/>
  <c r="K6" i="29"/>
  <c r="L6" i="29"/>
  <c r="M6" i="29"/>
  <c r="N6" i="29"/>
  <c r="O6" i="29"/>
  <c r="D7" i="29"/>
  <c r="E7" i="29"/>
  <c r="F7" i="29"/>
  <c r="G7" i="29"/>
  <c r="H7" i="29"/>
  <c r="I7" i="29"/>
  <c r="J7" i="29"/>
  <c r="K7" i="29"/>
  <c r="L7" i="29"/>
  <c r="M7" i="29"/>
  <c r="N7" i="29"/>
  <c r="O7" i="29"/>
  <c r="D8" i="29"/>
  <c r="E8" i="29"/>
  <c r="F8" i="29"/>
  <c r="G8" i="29"/>
  <c r="H8" i="29"/>
  <c r="I8" i="29"/>
  <c r="J8" i="29"/>
  <c r="K8" i="29"/>
  <c r="L8" i="29"/>
  <c r="M8" i="29"/>
  <c r="N8" i="29"/>
  <c r="O8" i="29"/>
  <c r="D9" i="29"/>
  <c r="E9" i="29"/>
  <c r="F9" i="29"/>
  <c r="G9" i="29"/>
  <c r="H9" i="29"/>
  <c r="I9" i="29"/>
  <c r="J9" i="29"/>
  <c r="K9" i="29"/>
  <c r="L9" i="29"/>
  <c r="M9" i="29"/>
  <c r="N9" i="29"/>
  <c r="O9" i="29"/>
  <c r="D10" i="29"/>
  <c r="E10" i="29"/>
  <c r="F10" i="29"/>
  <c r="G10" i="29"/>
  <c r="H10" i="29"/>
  <c r="I10" i="29"/>
  <c r="J10" i="29"/>
  <c r="K10" i="29"/>
  <c r="L10" i="29"/>
  <c r="M10" i="29"/>
  <c r="N10" i="29"/>
  <c r="O10" i="29"/>
  <c r="D11" i="29"/>
  <c r="E11" i="29"/>
  <c r="F11" i="29"/>
  <c r="G11" i="29"/>
  <c r="H11" i="29"/>
  <c r="I11" i="29"/>
  <c r="J11" i="29"/>
  <c r="K11" i="29"/>
  <c r="L11" i="29"/>
  <c r="M11" i="29"/>
  <c r="N11" i="29"/>
  <c r="O11" i="29"/>
  <c r="D12" i="29"/>
  <c r="E12" i="29"/>
  <c r="F12" i="29"/>
  <c r="G12" i="29"/>
  <c r="H12" i="29"/>
  <c r="I12" i="29"/>
  <c r="J12" i="29"/>
  <c r="K12" i="29"/>
  <c r="L12" i="29"/>
  <c r="M12" i="29"/>
  <c r="N12" i="29"/>
  <c r="O12" i="29"/>
  <c r="D13" i="29"/>
  <c r="E13" i="29"/>
  <c r="F13" i="29"/>
  <c r="G13" i="29"/>
  <c r="H13" i="29"/>
  <c r="I13" i="29"/>
  <c r="J13" i="29"/>
  <c r="K13" i="29"/>
  <c r="L13" i="29"/>
  <c r="M13" i="29"/>
  <c r="N13" i="29"/>
  <c r="O13" i="29"/>
  <c r="E4" i="29"/>
  <c r="F4" i="29"/>
  <c r="G4" i="29"/>
  <c r="H4" i="29"/>
  <c r="I4" i="29"/>
  <c r="J4" i="29"/>
  <c r="K4" i="29"/>
  <c r="L4" i="29"/>
  <c r="M4" i="29"/>
  <c r="N4" i="29"/>
  <c r="O4" i="29"/>
  <c r="D4" i="29"/>
  <c r="Q9" i="3"/>
  <c r="H79" i="3" s="1"/>
  <c r="P23" i="11"/>
  <c r="C21" i="29"/>
  <c r="C22" i="29" s="1"/>
  <c r="C23" i="29" s="1"/>
  <c r="C24" i="29" s="1"/>
  <c r="C25" i="29" s="1"/>
  <c r="C26" i="29" s="1"/>
  <c r="C27" i="29" s="1"/>
  <c r="C28" i="29" s="1"/>
  <c r="C29" i="29" s="1"/>
  <c r="C30" i="29" s="1"/>
  <c r="C104" i="39"/>
  <c r="AE70" i="39"/>
  <c r="Q70" i="39"/>
  <c r="C70" i="39"/>
  <c r="AE36" i="39"/>
  <c r="Q36" i="39"/>
  <c r="C36" i="39"/>
  <c r="C104" i="36"/>
  <c r="AE70" i="36"/>
  <c r="Q70" i="36"/>
  <c r="C70" i="36"/>
  <c r="AE36" i="36"/>
  <c r="Q36" i="36"/>
  <c r="C36" i="36"/>
  <c r="C104" i="35"/>
  <c r="AE70" i="35"/>
  <c r="Q70" i="35"/>
  <c r="C70" i="35"/>
  <c r="AE36" i="35"/>
  <c r="Q36" i="35"/>
  <c r="C36" i="35"/>
  <c r="AE2" i="35"/>
  <c r="Q2" i="35"/>
  <c r="C2" i="35"/>
  <c r="C104" i="33"/>
  <c r="AE70" i="33"/>
  <c r="Q70" i="33"/>
  <c r="C70" i="33"/>
  <c r="AE36" i="33"/>
  <c r="Q36" i="33"/>
  <c r="C36" i="33"/>
  <c r="AE2" i="33"/>
  <c r="Q2" i="33"/>
  <c r="C2" i="33"/>
  <c r="M47" i="3" l="1"/>
  <c r="H37" i="30" s="1"/>
  <c r="E47" i="3"/>
  <c r="G47" i="3"/>
  <c r="L95" i="3"/>
  <c r="I111" i="3"/>
  <c r="K95" i="3"/>
  <c r="M95" i="3"/>
  <c r="D95" i="3"/>
  <c r="O63" i="3"/>
  <c r="H75" i="30" s="1"/>
  <c r="G79" i="3"/>
  <c r="H49" i="30" s="1"/>
  <c r="E95" i="3"/>
  <c r="M63" i="3"/>
  <c r="J79" i="3"/>
  <c r="H52" i="30" s="1"/>
  <c r="D31" i="3"/>
  <c r="H10" i="30" s="1"/>
  <c r="O111" i="3"/>
  <c r="H93" i="30" s="1"/>
  <c r="D111" i="3"/>
  <c r="H82" i="30" s="1"/>
  <c r="F47" i="3"/>
  <c r="H30" i="30" s="1"/>
  <c r="F31" i="3"/>
  <c r="H12" i="30" s="1"/>
  <c r="O31" i="3"/>
  <c r="H21" i="30" s="1"/>
  <c r="I47" i="3"/>
  <c r="H33" i="30" s="1"/>
  <c r="G31" i="3"/>
  <c r="E111" i="3"/>
  <c r="H83" i="30" s="1"/>
  <c r="J63" i="3"/>
  <c r="H70" i="30" s="1"/>
  <c r="F95" i="3"/>
  <c r="E63" i="3"/>
  <c r="H65" i="30" s="1"/>
  <c r="E79" i="3"/>
  <c r="H47" i="30" s="1"/>
  <c r="N47" i="3"/>
  <c r="H38" i="30" s="1"/>
  <c r="H31" i="3"/>
  <c r="H32" i="3" s="1"/>
  <c r="H33" i="3" s="1"/>
  <c r="G95" i="3"/>
  <c r="F63" i="3"/>
  <c r="H66" i="30" s="1"/>
  <c r="I79" i="3"/>
  <c r="H51" i="30" s="1"/>
  <c r="L111" i="3"/>
  <c r="H90" i="30" s="1"/>
  <c r="H111" i="3"/>
  <c r="H86" i="30" s="1"/>
  <c r="G111" i="3"/>
  <c r="H85" i="30" s="1"/>
  <c r="I31" i="3"/>
  <c r="H15" i="30" s="1"/>
  <c r="O95" i="3"/>
  <c r="N95" i="3"/>
  <c r="H95" i="3"/>
  <c r="N63" i="3"/>
  <c r="H74" i="30" s="1"/>
  <c r="O79" i="3"/>
  <c r="H57" i="30" s="1"/>
  <c r="F111" i="3"/>
  <c r="H84" i="30" s="1"/>
  <c r="J95" i="3"/>
  <c r="I95" i="3"/>
  <c r="G63" i="3"/>
  <c r="H67" i="30" s="1"/>
  <c r="H73" i="30"/>
  <c r="H47" i="3"/>
  <c r="H32" i="30" s="1"/>
  <c r="H63" i="3"/>
  <c r="H68" i="30" s="1"/>
  <c r="L79" i="3"/>
  <c r="H54" i="30" s="1"/>
  <c r="M111" i="3"/>
  <c r="H91" i="30" s="1"/>
  <c r="L63" i="3"/>
  <c r="H72" i="30" s="1"/>
  <c r="J47" i="3"/>
  <c r="H34" i="30" s="1"/>
  <c r="J31" i="3"/>
  <c r="H16" i="30" s="1"/>
  <c r="I63" i="3"/>
  <c r="H69" i="30" s="1"/>
  <c r="M79" i="3"/>
  <c r="H55" i="30" s="1"/>
  <c r="N111" i="3"/>
  <c r="K63" i="3"/>
  <c r="H71" i="30" s="1"/>
  <c r="K47" i="3"/>
  <c r="H35" i="30" s="1"/>
  <c r="K31" i="3"/>
  <c r="N79" i="3"/>
  <c r="H56" i="30" s="1"/>
  <c r="L47" i="3"/>
  <c r="H36" i="30" s="1"/>
  <c r="E31" i="3"/>
  <c r="H11" i="30" s="1"/>
  <c r="M31" i="3"/>
  <c r="H19" i="30" s="1"/>
  <c r="D63" i="3"/>
  <c r="H64" i="30" s="1"/>
  <c r="O47" i="3"/>
  <c r="H39" i="30" s="1"/>
  <c r="L31" i="3"/>
  <c r="H18" i="30" s="1"/>
  <c r="J111" i="3"/>
  <c r="H88" i="30" s="1"/>
  <c r="F79" i="3"/>
  <c r="H48" i="30" s="1"/>
  <c r="D79" i="3"/>
  <c r="H46" i="30" s="1"/>
  <c r="K79" i="3"/>
  <c r="H53" i="30" s="1"/>
  <c r="D47" i="3"/>
  <c r="H28" i="30" s="1"/>
  <c r="N31" i="3"/>
  <c r="H20" i="30" s="1"/>
  <c r="K111" i="3"/>
  <c r="H89" i="30" s="1"/>
  <c r="H87" i="30"/>
  <c r="H29" i="30"/>
  <c r="H31" i="30"/>
  <c r="H92" i="30"/>
  <c r="H50" i="30"/>
  <c r="P98" i="3"/>
  <c r="D10" i="3" a="1"/>
  <c r="N11" i="3" s="1"/>
  <c r="C38" i="29"/>
  <c r="C39" i="29" s="1"/>
  <c r="C40" i="29" s="1"/>
  <c r="C41" i="29" s="1"/>
  <c r="C42" i="29" s="1"/>
  <c r="C43" i="29" s="1"/>
  <c r="C44" i="29" s="1"/>
  <c r="C45" i="29" s="1"/>
  <c r="C46" i="29" s="1"/>
  <c r="C47" i="29" s="1"/>
  <c r="C4" i="29"/>
  <c r="C5" i="29" s="1"/>
  <c r="C6" i="29" s="1"/>
  <c r="C7" i="29" s="1"/>
  <c r="C8" i="29" s="1"/>
  <c r="C9" i="29" s="1"/>
  <c r="C10" i="29" s="1"/>
  <c r="C11" i="29" s="1"/>
  <c r="C12" i="29" s="1"/>
  <c r="C13" i="29" s="1"/>
  <c r="AE72" i="36" a="1"/>
  <c r="AE72" i="36" s="1"/>
  <c r="C72" i="36" a="1"/>
  <c r="C72" i="36" s="1"/>
  <c r="C84" i="36" a="1"/>
  <c r="C84" i="36" s="1"/>
  <c r="I95" i="36" a="1"/>
  <c r="I95" i="36" s="1"/>
  <c r="N54" i="39" a="1"/>
  <c r="N54" i="39" s="1"/>
  <c r="C42" i="39" a="1"/>
  <c r="C42" i="39" s="1"/>
  <c r="G66" i="36" a="1"/>
  <c r="G66" i="36" s="1"/>
  <c r="C73" i="36" a="1"/>
  <c r="C73" i="36" s="1"/>
  <c r="C80" i="36" a="1"/>
  <c r="C80" i="36" s="1"/>
  <c r="X16" i="20"/>
  <c r="AB12" i="20"/>
  <c r="Z14" i="20"/>
  <c r="W5" i="20"/>
  <c r="T7" i="20"/>
  <c r="AG37" i="30" s="1"/>
  <c r="AO73" i="36" a="1"/>
  <c r="AO73" i="36" s="1"/>
  <c r="AN83" i="36" a="1"/>
  <c r="AN83" i="36" s="1"/>
  <c r="F78" i="36" a="1"/>
  <c r="F78" i="36" s="1"/>
  <c r="AE48" i="36" a="1"/>
  <c r="AE48" i="36" s="1"/>
  <c r="AM44" i="36" a="1"/>
  <c r="AM44" i="36" s="1"/>
  <c r="AE49" i="39" a="1"/>
  <c r="AE49" i="39" s="1"/>
  <c r="C40" i="39" a="1"/>
  <c r="C40" i="39" s="1"/>
  <c r="S41" i="39" a="1"/>
  <c r="S41" i="39" s="1"/>
  <c r="AM87" i="36" a="1"/>
  <c r="AM87" i="36" s="1"/>
  <c r="AJ75" i="36" a="1"/>
  <c r="AJ75" i="36" s="1"/>
  <c r="K95" i="36" a="1"/>
  <c r="K95" i="36" s="1"/>
  <c r="D80" i="36" a="1"/>
  <c r="D80" i="36" s="1"/>
  <c r="C49" i="36" a="1"/>
  <c r="C49" i="36" s="1"/>
  <c r="F127" i="36" a="1"/>
  <c r="F127" i="36" s="1"/>
  <c r="E40" i="39" a="1"/>
  <c r="E40" i="39" s="1"/>
  <c r="H39" i="39" a="1"/>
  <c r="H39" i="39" s="1"/>
  <c r="AE38" i="39" a="1"/>
  <c r="AE38" i="39" s="1"/>
  <c r="AA82" i="36" a="1"/>
  <c r="AA82" i="36" s="1"/>
  <c r="V73" i="36" a="1"/>
  <c r="V73" i="36" s="1"/>
  <c r="Y78" i="36" a="1"/>
  <c r="Y78" i="36" s="1"/>
  <c r="Z78" i="36" a="1"/>
  <c r="Z78" i="36" s="1"/>
  <c r="T102" i="36" a="1"/>
  <c r="T102" i="36" s="1"/>
  <c r="Y78" i="39" a="1"/>
  <c r="Y78" i="39" s="1"/>
  <c r="S102" i="36" a="1"/>
  <c r="S102" i="36" s="1"/>
  <c r="V75" i="36" a="1"/>
  <c r="V75" i="36" s="1"/>
  <c r="X75" i="36" a="1"/>
  <c r="X75" i="36" s="1"/>
  <c r="T78" i="36" a="1"/>
  <c r="T78" i="36" s="1"/>
  <c r="U78" i="36" a="1"/>
  <c r="U78" i="36" s="1"/>
  <c r="W78" i="36" a="1"/>
  <c r="W78" i="36" s="1"/>
  <c r="Y102" i="39" a="1"/>
  <c r="Y102" i="39" s="1"/>
  <c r="X78" i="36" a="1"/>
  <c r="X78" i="36" s="1"/>
  <c r="T75" i="39" a="1"/>
  <c r="T75" i="39" s="1"/>
  <c r="S82" i="36" a="1"/>
  <c r="S82" i="36" s="1"/>
  <c r="W87" i="36" a="1"/>
  <c r="W87" i="36" s="1"/>
  <c r="T91" i="36" a="1"/>
  <c r="T91" i="36" s="1"/>
  <c r="U91" i="36" a="1"/>
  <c r="U91" i="36" s="1"/>
  <c r="W91" i="36" a="1"/>
  <c r="W91" i="36" s="1"/>
  <c r="Z93" i="36" a="1"/>
  <c r="Z93" i="36" s="1"/>
  <c r="T74" i="36" a="1"/>
  <c r="T74" i="36" s="1"/>
  <c r="AO87" i="36" a="1"/>
  <c r="AO87" i="36" s="1"/>
  <c r="AI76" i="36" a="1"/>
  <c r="AI76" i="36" s="1"/>
  <c r="AJ76" i="36" a="1"/>
  <c r="AJ76" i="36" s="1"/>
  <c r="AN73" i="36" a="1"/>
  <c r="AN73" i="36" s="1"/>
  <c r="AN75" i="36" a="1"/>
  <c r="AN75" i="36" s="1"/>
  <c r="AK75" i="36" a="1"/>
  <c r="AK75" i="36" s="1"/>
  <c r="AG79" i="36" a="1"/>
  <c r="AG79" i="36" s="1"/>
  <c r="AM79" i="36" a="1"/>
  <c r="AM79" i="36" s="1"/>
  <c r="AN79" i="36" a="1"/>
  <c r="AN79" i="36" s="1"/>
  <c r="AO79" i="36" a="1"/>
  <c r="AO79" i="36" s="1"/>
  <c r="AF72" i="36" a="1"/>
  <c r="AF72" i="36" s="1"/>
  <c r="AI72" i="36" a="1"/>
  <c r="AI72" i="36" s="1"/>
  <c r="AF81" i="36" a="1"/>
  <c r="AF81" i="36" s="1"/>
  <c r="AK78" i="36" a="1"/>
  <c r="AK78" i="36" s="1"/>
  <c r="AG89" i="39" a="1"/>
  <c r="AG89" i="39" s="1"/>
  <c r="AG81" i="36" a="1"/>
  <c r="AG81" i="36" s="1"/>
  <c r="AK72" i="36" a="1"/>
  <c r="AK72" i="36" s="1"/>
  <c r="R9" i="20"/>
  <c r="Z16" i="20"/>
  <c r="V13" i="20"/>
  <c r="Q9" i="20"/>
  <c r="AD10" i="20"/>
  <c r="AC7" i="20"/>
  <c r="Q6" i="20"/>
  <c r="W15" i="20"/>
  <c r="Z13" i="20"/>
  <c r="X12" i="20"/>
  <c r="W16" i="20"/>
  <c r="X5" i="20"/>
  <c r="P11" i="20"/>
  <c r="AK9" i="30" s="1"/>
  <c r="Y16" i="20"/>
  <c r="Y5" i="20"/>
  <c r="W7" i="20"/>
  <c r="T9" i="20"/>
  <c r="AI37" i="30" s="1"/>
  <c r="Q11" i="20"/>
  <c r="AD12" i="20"/>
  <c r="AB14" i="20"/>
  <c r="Z5" i="20"/>
  <c r="X7" i="20"/>
  <c r="V9" i="20"/>
  <c r="R11" i="20"/>
  <c r="P13" i="20"/>
  <c r="AM9" i="30" s="1"/>
  <c r="AC14" i="20"/>
  <c r="AA16" i="20"/>
  <c r="AA5" i="20"/>
  <c r="Y7" i="20"/>
  <c r="W9" i="20"/>
  <c r="T11" i="20"/>
  <c r="AK37" i="30" s="1"/>
  <c r="Q13" i="20"/>
  <c r="AD14" i="20"/>
  <c r="AB16" i="20"/>
  <c r="AB5" i="20"/>
  <c r="Z7" i="20"/>
  <c r="X9" i="20"/>
  <c r="V11" i="20"/>
  <c r="R13" i="20"/>
  <c r="P15" i="20"/>
  <c r="AO9" i="30" s="1"/>
  <c r="AC16" i="20"/>
  <c r="AC5" i="20"/>
  <c r="AA7" i="20"/>
  <c r="Y9" i="20"/>
  <c r="W11" i="20"/>
  <c r="T13" i="20"/>
  <c r="AM37" i="30" s="1"/>
  <c r="Q15" i="20"/>
  <c r="AD16" i="20"/>
  <c r="AD5" i="20"/>
  <c r="AA11" i="20"/>
  <c r="R8" i="20"/>
  <c r="P10" i="20"/>
  <c r="AJ9" i="30" s="1"/>
  <c r="AA13" i="20"/>
  <c r="Y15" i="20"/>
  <c r="W6" i="20"/>
  <c r="T8" i="20"/>
  <c r="AH37" i="30" s="1"/>
  <c r="Q10" i="20"/>
  <c r="AD11" i="20"/>
  <c r="AB13" i="20"/>
  <c r="Z15" i="20"/>
  <c r="AA14" i="20"/>
  <c r="V15" i="20"/>
  <c r="AB11" i="20"/>
  <c r="V6" i="20"/>
  <c r="AC11" i="20"/>
  <c r="X6" i="20"/>
  <c r="V8" i="20"/>
  <c r="R10" i="20"/>
  <c r="P12" i="20"/>
  <c r="AL9" i="30" s="1"/>
  <c r="AC13" i="20"/>
  <c r="AA15" i="20"/>
  <c r="X11" i="20"/>
  <c r="P6" i="20"/>
  <c r="AF9" i="30" s="1"/>
  <c r="AC9" i="20"/>
  <c r="AD9" i="20"/>
  <c r="W8" i="20"/>
  <c r="T10" i="20"/>
  <c r="AJ37" i="30" s="1"/>
  <c r="Q12" i="20"/>
  <c r="AD13" i="20"/>
  <c r="AB15" i="20"/>
  <c r="Z6" i="20"/>
  <c r="X8" i="20"/>
  <c r="V10" i="20"/>
  <c r="R12" i="20"/>
  <c r="P14" i="20"/>
  <c r="AN9" i="30" s="1"/>
  <c r="AC15" i="20"/>
  <c r="Z9" i="20"/>
  <c r="Z11" i="20"/>
  <c r="T6" i="20"/>
  <c r="AF37" i="30" s="1"/>
  <c r="AD15" i="20"/>
  <c r="C124" i="36" a="1"/>
  <c r="C124" i="36" s="1"/>
  <c r="R15" i="20"/>
  <c r="AA9" i="20"/>
  <c r="X13" i="20"/>
  <c r="P8" i="20"/>
  <c r="AH9" i="30" s="1"/>
  <c r="Y6" i="20"/>
  <c r="X10" i="20"/>
  <c r="D124" i="36" a="1"/>
  <c r="D124" i="36" s="1"/>
  <c r="AC12" i="20"/>
  <c r="AB7" i="20"/>
  <c r="Y11" i="20"/>
  <c r="R6" i="20"/>
  <c r="W10" i="20"/>
  <c r="E125" i="36" a="1"/>
  <c r="E125" i="36" s="1"/>
  <c r="V7" i="20"/>
  <c r="W13" i="20"/>
  <c r="AB9" i="20"/>
  <c r="Y13" i="20"/>
  <c r="X15" i="20"/>
  <c r="AA6" i="20"/>
  <c r="N125" i="36" a="1"/>
  <c r="N125" i="36" s="1"/>
  <c r="T15" i="20"/>
  <c r="AO37" i="30" s="1"/>
  <c r="AD7" i="20"/>
  <c r="Q8" i="20"/>
  <c r="Y8" i="20"/>
  <c r="T12" i="20"/>
  <c r="AL37" i="30" s="1"/>
  <c r="AB6" i="20"/>
  <c r="V12" i="20"/>
  <c r="P16" i="20"/>
  <c r="AP9" i="30" s="1"/>
  <c r="AC6" i="20"/>
  <c r="Y10" i="20"/>
  <c r="W12" i="20"/>
  <c r="Q16" i="20"/>
  <c r="AD6" i="20"/>
  <c r="Z10" i="20"/>
  <c r="V14" i="20"/>
  <c r="R5" i="20"/>
  <c r="AC8" i="20"/>
  <c r="Y12" i="20"/>
  <c r="W14" i="20"/>
  <c r="T5" i="20"/>
  <c r="AE37" i="30" s="1"/>
  <c r="Q7" i="20"/>
  <c r="AD8" i="20"/>
  <c r="AB10" i="20"/>
  <c r="Z12" i="20"/>
  <c r="X14" i="20"/>
  <c r="V16" i="20"/>
  <c r="J124" i="39" a="1"/>
  <c r="J124" i="39" s="1"/>
  <c r="Q14" i="20"/>
  <c r="Z8" i="20"/>
  <c r="R14" i="20"/>
  <c r="P5" i="20"/>
  <c r="AE9" i="30" s="1"/>
  <c r="AA8" i="20"/>
  <c r="T14" i="20"/>
  <c r="AN37" i="30" s="1"/>
  <c r="Q5" i="20"/>
  <c r="AB8" i="20"/>
  <c r="R16" i="20"/>
  <c r="P7" i="20"/>
  <c r="AG9" i="30" s="1"/>
  <c r="AA10" i="20"/>
  <c r="T16" i="20"/>
  <c r="AP37" i="30" s="1"/>
  <c r="V5" i="20"/>
  <c r="R7" i="20"/>
  <c r="P9" i="20"/>
  <c r="AI9" i="30" s="1"/>
  <c r="AC10" i="20"/>
  <c r="AA12" i="20"/>
  <c r="Y14" i="20"/>
  <c r="I78" i="36" a="1"/>
  <c r="I78" i="36" s="1"/>
  <c r="G81" i="36" a="1"/>
  <c r="G81" i="36" s="1"/>
  <c r="J81" i="36" a="1"/>
  <c r="J81" i="36" s="1"/>
  <c r="C85" i="36" a="1"/>
  <c r="C85" i="36" s="1"/>
  <c r="D99" i="36" a="1"/>
  <c r="D99" i="36" s="1"/>
  <c r="D74" i="36" a="1"/>
  <c r="D74" i="36" s="1"/>
  <c r="N72" i="39" a="1"/>
  <c r="N72" i="39" s="1"/>
  <c r="L92" i="36" a="1"/>
  <c r="L92" i="36" s="1"/>
  <c r="H72" i="36" a="1"/>
  <c r="H72" i="36" s="1"/>
  <c r="L83" i="36" a="1"/>
  <c r="L83" i="36" s="1"/>
  <c r="I75" i="36" a="1"/>
  <c r="I75" i="36" s="1"/>
  <c r="M80" i="39" a="1"/>
  <c r="M80" i="39" s="1"/>
  <c r="D88" i="36" a="1"/>
  <c r="D88" i="36" s="1"/>
  <c r="C84" i="39" a="1"/>
  <c r="C84" i="39" s="1"/>
  <c r="N80" i="39" a="1"/>
  <c r="N80" i="39" s="1"/>
  <c r="G78" i="36" a="1"/>
  <c r="G78" i="36" s="1"/>
  <c r="G80" i="36" a="1"/>
  <c r="G80" i="36" s="1"/>
  <c r="F94" i="39" a="1"/>
  <c r="F94" i="39" s="1"/>
  <c r="K78" i="36" a="1"/>
  <c r="K78" i="36" s="1"/>
  <c r="G97" i="36" a="1"/>
  <c r="G97" i="36" s="1"/>
  <c r="H73" i="36" a="1"/>
  <c r="H73" i="36" s="1"/>
  <c r="L78" i="36" a="1"/>
  <c r="L78" i="36" s="1"/>
  <c r="I84" i="36" a="1"/>
  <c r="I84" i="36" s="1"/>
  <c r="G90" i="36" a="1"/>
  <c r="G90" i="36" s="1"/>
  <c r="N97" i="36" a="1"/>
  <c r="N97" i="36" s="1"/>
  <c r="D84" i="39" a="1"/>
  <c r="D84" i="39" s="1"/>
  <c r="I73" i="36" a="1"/>
  <c r="I73" i="36" s="1"/>
  <c r="C76" i="36" a="1"/>
  <c r="C76" i="36" s="1"/>
  <c r="M78" i="36" a="1"/>
  <c r="M78" i="36" s="1"/>
  <c r="H81" i="36" a="1"/>
  <c r="H81" i="36" s="1"/>
  <c r="L84" i="36" a="1"/>
  <c r="L84" i="36" s="1"/>
  <c r="H90" i="36" a="1"/>
  <c r="H90" i="36" s="1"/>
  <c r="C98" i="36" a="1"/>
  <c r="C98" i="36" s="1"/>
  <c r="D72" i="39" a="1"/>
  <c r="D72" i="39" s="1"/>
  <c r="E84" i="39" a="1"/>
  <c r="E84" i="39" s="1"/>
  <c r="H78" i="36" a="1"/>
  <c r="H78" i="36" s="1"/>
  <c r="F73" i="36" a="1"/>
  <c r="F73" i="36" s="1"/>
  <c r="G73" i="36" a="1"/>
  <c r="G73" i="36" s="1"/>
  <c r="J90" i="36" a="1"/>
  <c r="J90" i="36" s="1"/>
  <c r="E98" i="36" a="1"/>
  <c r="E98" i="36" s="1"/>
  <c r="G72" i="39" a="1"/>
  <c r="G72" i="39" s="1"/>
  <c r="I76" i="36" a="1"/>
  <c r="I76" i="36" s="1"/>
  <c r="J73" i="39" a="1"/>
  <c r="J73" i="39" s="1"/>
  <c r="D72" i="36" a="1"/>
  <c r="D72" i="36" s="1"/>
  <c r="K76" i="36" a="1"/>
  <c r="K76" i="36" s="1"/>
  <c r="D92" i="36" a="1"/>
  <c r="D92" i="36" s="1"/>
  <c r="K73" i="39" a="1"/>
  <c r="K73" i="39" s="1"/>
  <c r="E72" i="36" a="1"/>
  <c r="E72" i="36" s="1"/>
  <c r="M76" i="36" a="1"/>
  <c r="M76" i="36" s="1"/>
  <c r="F79" i="36" a="1"/>
  <c r="F79" i="36" s="1"/>
  <c r="C82" i="36" a="1"/>
  <c r="C82" i="36" s="1"/>
  <c r="F86" i="36" a="1"/>
  <c r="F86" i="36" s="1"/>
  <c r="J92" i="36" a="1"/>
  <c r="J92" i="36" s="1"/>
  <c r="N101" i="36" a="1"/>
  <c r="N101" i="36" s="1"/>
  <c r="L73" i="39" a="1"/>
  <c r="L73" i="39" s="1"/>
  <c r="E91" i="39" a="1"/>
  <c r="E91" i="39" s="1"/>
  <c r="F81" i="39" a="1"/>
  <c r="F81" i="39" s="1"/>
  <c r="G81" i="39" a="1"/>
  <c r="G81" i="39" s="1"/>
  <c r="I83" i="39" a="1"/>
  <c r="I83" i="39" s="1"/>
  <c r="M73" i="36" a="1"/>
  <c r="M73" i="36" s="1"/>
  <c r="G84" i="39" a="1"/>
  <c r="G84" i="39" s="1"/>
  <c r="F86" i="39" a="1"/>
  <c r="F86" i="39" s="1"/>
  <c r="I90" i="39" a="1"/>
  <c r="I90" i="39" s="1"/>
  <c r="J90" i="39" a="1"/>
  <c r="J90" i="39" s="1"/>
  <c r="H85" i="36" a="1"/>
  <c r="H85" i="36" s="1"/>
  <c r="C91" i="39" a="1"/>
  <c r="C91" i="39" s="1"/>
  <c r="E74" i="36" a="1"/>
  <c r="E74" i="36" s="1"/>
  <c r="E86" i="36" a="1"/>
  <c r="E86" i="36" s="1"/>
  <c r="I101" i="36" a="1"/>
  <c r="I101" i="36" s="1"/>
  <c r="D91" i="39" a="1"/>
  <c r="D91" i="39" s="1"/>
  <c r="F74" i="36" a="1"/>
  <c r="F74" i="36" s="1"/>
  <c r="F72" i="36" a="1"/>
  <c r="F72" i="36" s="1"/>
  <c r="G74" i="36" a="1"/>
  <c r="G74" i="36" s="1"/>
  <c r="G79" i="36" a="1"/>
  <c r="G79" i="36" s="1"/>
  <c r="D82" i="36" a="1"/>
  <c r="D82" i="36" s="1"/>
  <c r="G86" i="36" a="1"/>
  <c r="G86" i="36" s="1"/>
  <c r="K92" i="36" a="1"/>
  <c r="K92" i="36" s="1"/>
  <c r="M73" i="39" a="1"/>
  <c r="M73" i="39" s="1"/>
  <c r="E93" i="39" a="1"/>
  <c r="E93" i="39" s="1"/>
  <c r="E88" i="36" a="1"/>
  <c r="E88" i="36" s="1"/>
  <c r="D98" i="36" a="1"/>
  <c r="D98" i="36" s="1"/>
  <c r="K81" i="36" a="1"/>
  <c r="K81" i="36" s="1"/>
  <c r="H80" i="36" a="1"/>
  <c r="H80" i="36" s="1"/>
  <c r="I81" i="36" a="1"/>
  <c r="I81" i="36" s="1"/>
  <c r="F72" i="39" a="1"/>
  <c r="F72" i="39" s="1"/>
  <c r="L81" i="36" a="1"/>
  <c r="L81" i="36" s="1"/>
  <c r="H74" i="36" a="1"/>
  <c r="H74" i="36" s="1"/>
  <c r="I74" i="36" a="1"/>
  <c r="I74" i="36" s="1"/>
  <c r="E77" i="36" a="1"/>
  <c r="E77" i="36" s="1"/>
  <c r="I79" i="36" a="1"/>
  <c r="I79" i="36" s="1"/>
  <c r="G82" i="36" a="1"/>
  <c r="G82" i="36" s="1"/>
  <c r="D87" i="36" a="1"/>
  <c r="D87" i="36" s="1"/>
  <c r="I93" i="36" a="1"/>
  <c r="I93" i="36" s="1"/>
  <c r="F76" i="39" a="1"/>
  <c r="F76" i="39" s="1"/>
  <c r="C97" i="39" a="1"/>
  <c r="C97" i="39" s="1"/>
  <c r="N88" i="36" a="1"/>
  <c r="N88" i="36" s="1"/>
  <c r="F90" i="36" a="1"/>
  <c r="F90" i="36" s="1"/>
  <c r="E84" i="36" a="1"/>
  <c r="E84" i="36" s="1"/>
  <c r="F98" i="36" a="1"/>
  <c r="F98" i="36" s="1"/>
  <c r="E99" i="36" a="1"/>
  <c r="E99" i="36" s="1"/>
  <c r="F77" i="36" a="1"/>
  <c r="F77" i="36" s="1"/>
  <c r="K79" i="36" a="1"/>
  <c r="K79" i="36" s="1"/>
  <c r="J82" i="36" a="1"/>
  <c r="J82" i="36" s="1"/>
  <c r="F87" i="36" a="1"/>
  <c r="F87" i="36" s="1"/>
  <c r="J93" i="36" a="1"/>
  <c r="J93" i="36" s="1"/>
  <c r="I76" i="39" a="1"/>
  <c r="I76" i="39" s="1"/>
  <c r="D97" i="39" a="1"/>
  <c r="D97" i="39" s="1"/>
  <c r="D84" i="36" a="1"/>
  <c r="D84" i="36" s="1"/>
  <c r="F76" i="36" a="1"/>
  <c r="F76" i="36" s="1"/>
  <c r="G76" i="36" a="1"/>
  <c r="G76" i="36" s="1"/>
  <c r="L86" i="36" a="1"/>
  <c r="L86" i="36" s="1"/>
  <c r="K74" i="36" a="1"/>
  <c r="K74" i="36" s="1"/>
  <c r="G77" i="36" a="1"/>
  <c r="G77" i="36" s="1"/>
  <c r="L79" i="36" a="1"/>
  <c r="L79" i="36" s="1"/>
  <c r="L82" i="36" a="1"/>
  <c r="L82" i="36" s="1"/>
  <c r="G87" i="36" a="1"/>
  <c r="G87" i="36" s="1"/>
  <c r="J76" i="39" a="1"/>
  <c r="J76" i="39" s="1"/>
  <c r="D99" i="39" a="1"/>
  <c r="D99" i="39" s="1"/>
  <c r="J95" i="36" a="1"/>
  <c r="J95" i="36" s="1"/>
  <c r="F96" i="36" a="1"/>
  <c r="F96" i="36" s="1"/>
  <c r="E72" i="39" a="1"/>
  <c r="E72" i="39" s="1"/>
  <c r="F82" i="36" a="1"/>
  <c r="F82" i="36" s="1"/>
  <c r="K72" i="36" a="1"/>
  <c r="K72" i="36" s="1"/>
  <c r="L77" i="36" a="1"/>
  <c r="L77" i="36" s="1"/>
  <c r="M79" i="36" a="1"/>
  <c r="M79" i="36" s="1"/>
  <c r="H87" i="36" a="1"/>
  <c r="H87" i="36" s="1"/>
  <c r="K94" i="36" a="1"/>
  <c r="K94" i="36" s="1"/>
  <c r="F77" i="39" a="1"/>
  <c r="F77" i="39" s="1"/>
  <c r="E99" i="39" a="1"/>
  <c r="E99" i="39" s="1"/>
  <c r="N84" i="36" a="1"/>
  <c r="N84" i="36" s="1"/>
  <c r="H76" i="36" a="1"/>
  <c r="H76" i="36" s="1"/>
  <c r="G72" i="36" a="1"/>
  <c r="G72" i="36" s="1"/>
  <c r="J74" i="36" a="1"/>
  <c r="J74" i="36" s="1"/>
  <c r="M72" i="36" a="1"/>
  <c r="M72" i="36" s="1"/>
  <c r="C75" i="36" a="1"/>
  <c r="C75" i="36" s="1"/>
  <c r="M77" i="36" a="1"/>
  <c r="M77" i="36" s="1"/>
  <c r="J87" i="36" a="1"/>
  <c r="J87" i="36" s="1"/>
  <c r="E95" i="36" a="1"/>
  <c r="E95" i="36" s="1"/>
  <c r="N99" i="39" a="1"/>
  <c r="N99" i="39" s="1"/>
  <c r="H79" i="36" a="1"/>
  <c r="H79" i="36" s="1"/>
  <c r="I72" i="36" a="1"/>
  <c r="I72" i="36" s="1"/>
  <c r="N72" i="36" a="1"/>
  <c r="N72" i="36" s="1"/>
  <c r="D75" i="36" a="1"/>
  <c r="D75" i="36" s="1"/>
  <c r="C78" i="36" a="1"/>
  <c r="C78" i="36" s="1"/>
  <c r="H83" i="36" a="1"/>
  <c r="H83" i="36" s="1"/>
  <c r="F95" i="36" a="1"/>
  <c r="F95" i="36" s="1"/>
  <c r="C80" i="39" a="1"/>
  <c r="C80" i="39" s="1"/>
  <c r="N83" i="36" a="1"/>
  <c r="N83" i="36" s="1"/>
  <c r="J89" i="36" a="1"/>
  <c r="J89" i="36" s="1"/>
  <c r="M84" i="36" a="1"/>
  <c r="M84" i="36" s="1"/>
  <c r="G91" i="36" a="1"/>
  <c r="G91" i="36" s="1"/>
  <c r="G85" i="36" a="1"/>
  <c r="G85" i="36" s="1"/>
  <c r="F93" i="39" a="1"/>
  <c r="F93" i="39" s="1"/>
  <c r="L74" i="36" a="1"/>
  <c r="L74" i="36" s="1"/>
  <c r="G75" i="36" a="1"/>
  <c r="G75" i="36" s="1"/>
  <c r="D78" i="36" a="1"/>
  <c r="D78" i="36" s="1"/>
  <c r="I83" i="36" a="1"/>
  <c r="I83" i="36" s="1"/>
  <c r="G95" i="36" a="1"/>
  <c r="G95" i="36" s="1"/>
  <c r="J80" i="39" a="1"/>
  <c r="J80" i="39" s="1"/>
  <c r="D76" i="36" a="1"/>
  <c r="D76" i="36" s="1"/>
  <c r="L72" i="36" a="1"/>
  <c r="L72" i="36" s="1"/>
  <c r="H75" i="36" a="1"/>
  <c r="H75" i="36" s="1"/>
  <c r="E78" i="36" a="1"/>
  <c r="E78" i="36" s="1"/>
  <c r="J83" i="36" a="1"/>
  <c r="J83" i="36" s="1"/>
  <c r="H95" i="36" a="1"/>
  <c r="H95" i="36" s="1"/>
  <c r="AM54" i="39" a="1"/>
  <c r="AM54" i="39" s="1"/>
  <c r="AH61" i="36" a="1"/>
  <c r="AH61" i="36" s="1"/>
  <c r="AK47" i="39" a="1"/>
  <c r="AK47" i="39" s="1"/>
  <c r="AL53" i="39" a="1"/>
  <c r="AL53" i="39" s="1"/>
  <c r="AJ53" i="39" a="1"/>
  <c r="AJ53" i="39" s="1"/>
  <c r="AI65" i="36" a="1"/>
  <c r="AI65" i="36" s="1"/>
  <c r="AK54" i="39" a="1"/>
  <c r="AK54" i="39" s="1"/>
  <c r="AN54" i="39" a="1"/>
  <c r="AN54" i="39" s="1"/>
  <c r="AH38" i="39" a="1"/>
  <c r="AH38" i="39" s="1"/>
  <c r="AO56" i="39" a="1"/>
  <c r="AO56" i="39" s="1"/>
  <c r="AO54" i="39" a="1"/>
  <c r="AO54" i="39" s="1"/>
  <c r="AK51" i="36" a="1"/>
  <c r="AK51" i="36" s="1"/>
  <c r="AI38" i="39" a="1"/>
  <c r="AI38" i="39" s="1"/>
  <c r="AP56" i="39" a="1"/>
  <c r="AP56" i="39" s="1"/>
  <c r="AM53" i="39" a="1"/>
  <c r="AM53" i="39" s="1"/>
  <c r="AJ38" i="39" a="1"/>
  <c r="AJ38" i="39" s="1"/>
  <c r="AF59" i="39" a="1"/>
  <c r="AF59" i="39" s="1"/>
  <c r="AG38" i="39" a="1"/>
  <c r="AG38" i="39" s="1"/>
  <c r="AK38" i="39" a="1"/>
  <c r="AK38" i="39" s="1"/>
  <c r="AG59" i="39" a="1"/>
  <c r="AG59" i="39" s="1"/>
  <c r="AK65" i="36" a="1"/>
  <c r="AK65" i="36" s="1"/>
  <c r="AI59" i="39" a="1"/>
  <c r="AI59" i="39" s="1"/>
  <c r="AL41" i="39" a="1"/>
  <c r="AL41" i="39" s="1"/>
  <c r="AL59" i="39" a="1"/>
  <c r="AL59" i="39" s="1"/>
  <c r="AM41" i="39" a="1"/>
  <c r="AM41" i="39" s="1"/>
  <c r="AM59" i="39" a="1"/>
  <c r="AM59" i="39" s="1"/>
  <c r="AO59" i="39" a="1"/>
  <c r="AO59" i="39" s="1"/>
  <c r="AO42" i="39" a="1"/>
  <c r="AO42" i="39" s="1"/>
  <c r="AP42" i="39" a="1"/>
  <c r="AP42" i="39" s="1"/>
  <c r="AM45" i="39" a="1"/>
  <c r="AM45" i="39" s="1"/>
  <c r="AG46" i="39" a="1"/>
  <c r="AG46" i="39" s="1"/>
  <c r="AI47" i="39" a="1"/>
  <c r="AI47" i="39" s="1"/>
  <c r="AJ47" i="39" a="1"/>
  <c r="AJ47" i="39" s="1"/>
  <c r="AF38" i="39" a="1"/>
  <c r="AF38" i="39" s="1"/>
  <c r="AL52" i="39" a="1"/>
  <c r="AL52" i="39" s="1"/>
  <c r="AN52" i="39" a="1"/>
  <c r="AN52" i="39" s="1"/>
  <c r="U43" i="39" a="1"/>
  <c r="U43" i="39" s="1"/>
  <c r="X46" i="39" a="1"/>
  <c r="X46" i="39" s="1"/>
  <c r="Z53" i="39" a="1"/>
  <c r="Z53" i="39" s="1"/>
  <c r="R41" i="39" a="1"/>
  <c r="R41" i="39" s="1"/>
  <c r="S43" i="39" a="1"/>
  <c r="S43" i="39" s="1"/>
  <c r="W46" i="39" a="1"/>
  <c r="W46" i="39" s="1"/>
  <c r="U41" i="39" a="1"/>
  <c r="U41" i="39" s="1"/>
  <c r="Y46" i="39" a="1"/>
  <c r="Y46" i="39" s="1"/>
  <c r="U64" i="39" a="1"/>
  <c r="U64" i="39" s="1"/>
  <c r="Z42" i="36" a="1"/>
  <c r="Z42" i="36" s="1"/>
  <c r="R51" i="39" a="1"/>
  <c r="R51" i="39" s="1"/>
  <c r="S51" i="39" a="1"/>
  <c r="S51" i="39" s="1"/>
  <c r="I45" i="36" a="1"/>
  <c r="I45" i="36" s="1"/>
  <c r="N53" i="36" a="1"/>
  <c r="N53" i="36" s="1"/>
  <c r="F66" i="36" a="1"/>
  <c r="F66" i="36" s="1"/>
  <c r="K39" i="39" a="1"/>
  <c r="K39" i="39" s="1"/>
  <c r="D52" i="39" a="1"/>
  <c r="D52" i="39" s="1"/>
  <c r="G53" i="39" a="1"/>
  <c r="G53" i="39" s="1"/>
  <c r="L43" i="36" a="1"/>
  <c r="L43" i="36" s="1"/>
  <c r="I39" i="39" a="1"/>
  <c r="I39" i="39" s="1"/>
  <c r="H45" i="36" a="1"/>
  <c r="H45" i="36" s="1"/>
  <c r="G63" i="39" a="1"/>
  <c r="G63" i="39" s="1"/>
  <c r="K44" i="39" a="1"/>
  <c r="K44" i="39" s="1"/>
  <c r="G45" i="36" a="1"/>
  <c r="G45" i="36" s="1"/>
  <c r="J39" i="39" a="1"/>
  <c r="J39" i="39" s="1"/>
  <c r="F40" i="39" a="1"/>
  <c r="F40" i="39" s="1"/>
  <c r="I46" i="36" a="1"/>
  <c r="I46" i="36" s="1"/>
  <c r="I40" i="39" a="1"/>
  <c r="I40" i="39" s="1"/>
  <c r="L55" i="39" a="1"/>
  <c r="L55" i="39" s="1"/>
  <c r="K45" i="36" a="1"/>
  <c r="K45" i="36" s="1"/>
  <c r="M40" i="39" a="1"/>
  <c r="M40" i="39" s="1"/>
  <c r="M55" i="39" a="1"/>
  <c r="M55" i="39" s="1"/>
  <c r="D49" i="36" a="1"/>
  <c r="D49" i="36" s="1"/>
  <c r="E48" i="39" a="1"/>
  <c r="E48" i="39" s="1"/>
  <c r="F48" i="39" a="1"/>
  <c r="F48" i="39" s="1"/>
  <c r="I57" i="39" a="1"/>
  <c r="I57" i="39" s="1"/>
  <c r="I53" i="36" a="1"/>
  <c r="I53" i="36" s="1"/>
  <c r="G48" i="39" a="1"/>
  <c r="G48" i="39" s="1"/>
  <c r="C58" i="39" a="1"/>
  <c r="C58" i="39" s="1"/>
  <c r="K53" i="36" a="1"/>
  <c r="K53" i="36" s="1"/>
  <c r="J48" i="39" a="1"/>
  <c r="J48" i="39" s="1"/>
  <c r="H58" i="39" a="1"/>
  <c r="H58" i="39" s="1"/>
  <c r="D49" i="39" a="1"/>
  <c r="D49" i="39" s="1"/>
  <c r="J56" i="36" a="1"/>
  <c r="J56" i="36" s="1"/>
  <c r="E42" i="39" a="1"/>
  <c r="E42" i="39" s="1"/>
  <c r="C57" i="36" a="1"/>
  <c r="C57" i="36" s="1"/>
  <c r="H42" i="39" a="1"/>
  <c r="H42" i="39" s="1"/>
  <c r="H56" i="36" a="1"/>
  <c r="H56" i="36" s="1"/>
  <c r="J57" i="36" a="1"/>
  <c r="J57" i="36" s="1"/>
  <c r="J42" i="39" a="1"/>
  <c r="J42" i="39" s="1"/>
  <c r="K57" i="36" a="1"/>
  <c r="K57" i="36" s="1"/>
  <c r="J45" i="36" a="1"/>
  <c r="J45" i="36" s="1"/>
  <c r="L40" i="36" a="1"/>
  <c r="L40" i="36" s="1"/>
  <c r="L62" i="36" a="1"/>
  <c r="L62" i="36" s="1"/>
  <c r="C43" i="39" a="1"/>
  <c r="C43" i="39" s="1"/>
  <c r="K60" i="39" a="1"/>
  <c r="K60" i="39" s="1"/>
  <c r="M40" i="36" a="1"/>
  <c r="M40" i="36" s="1"/>
  <c r="M62" i="36" a="1"/>
  <c r="M62" i="36" s="1"/>
  <c r="D43" i="39" a="1"/>
  <c r="D43" i="39" s="1"/>
  <c r="C53" i="39" a="1"/>
  <c r="C53" i="39" s="1"/>
  <c r="L60" i="39" a="1"/>
  <c r="L60" i="39" s="1"/>
  <c r="E58" i="39" a="1"/>
  <c r="E58" i="39" s="1"/>
  <c r="N40" i="36" a="1"/>
  <c r="N40" i="36" s="1"/>
  <c r="N43" i="39" a="1"/>
  <c r="N43" i="39" s="1"/>
  <c r="K43" i="36" a="1"/>
  <c r="K43" i="36" s="1"/>
  <c r="AB42" i="36" a="1"/>
  <c r="AB42" i="36" s="1"/>
  <c r="U75" i="39" a="1"/>
  <c r="U75" i="39" s="1"/>
  <c r="S38" i="36" a="1"/>
  <c r="S38" i="36" s="1"/>
  <c r="AP44" i="36" a="1"/>
  <c r="AP44" i="36" s="1"/>
  <c r="AM48" i="36" a="1"/>
  <c r="AM48" i="36" s="1"/>
  <c r="AP56" i="36" a="1"/>
  <c r="AP56" i="36" s="1"/>
  <c r="F107" i="36" a="1"/>
  <c r="F107" i="36" s="1"/>
  <c r="AA78" i="39" a="1"/>
  <c r="AA78" i="39" s="1"/>
  <c r="X75" i="39" a="1"/>
  <c r="X75" i="39" s="1"/>
  <c r="AN83" i="39" a="1"/>
  <c r="AN83" i="39" s="1"/>
  <c r="I127" i="36" a="1"/>
  <c r="I127" i="36" s="1"/>
  <c r="AF53" i="36" a="1"/>
  <c r="AF53" i="36" s="1"/>
  <c r="AN44" i="36" a="1"/>
  <c r="AN44" i="36" s="1"/>
  <c r="AB83" i="39" a="1"/>
  <c r="AB83" i="39" s="1"/>
  <c r="T99" i="39" a="1"/>
  <c r="T99" i="39" s="1"/>
  <c r="E107" i="36" a="1"/>
  <c r="E107" i="36" s="1"/>
  <c r="G127" i="36" a="1"/>
  <c r="G127" i="36" s="1"/>
  <c r="AL75" i="39" a="1"/>
  <c r="AL75" i="39" s="1"/>
  <c r="R100" i="39" a="1"/>
  <c r="R100" i="39" s="1"/>
  <c r="X43" i="36" a="1"/>
  <c r="X43" i="36" s="1"/>
  <c r="M108" i="39" a="1"/>
  <c r="M108" i="39" s="1"/>
  <c r="AI38" i="36" a="1"/>
  <c r="AI38" i="36" s="1"/>
  <c r="AA43" i="36" a="1"/>
  <c r="AA43" i="36" s="1"/>
  <c r="N108" i="39" a="1"/>
  <c r="N108" i="39" s="1"/>
  <c r="AE43" i="36" a="1"/>
  <c r="AE43" i="36" s="1"/>
  <c r="D109" i="39" a="1"/>
  <c r="D109" i="39" s="1"/>
  <c r="Q80" i="39" a="1"/>
  <c r="Q80" i="39" s="1"/>
  <c r="E109" i="39" a="1"/>
  <c r="E109" i="39" s="1"/>
  <c r="AL38" i="36" a="1"/>
  <c r="AL38" i="36" s="1"/>
  <c r="AG43" i="36" a="1"/>
  <c r="AG43" i="36" s="1"/>
  <c r="V50" i="36" a="1"/>
  <c r="V50" i="36" s="1"/>
  <c r="AN58" i="36" a="1"/>
  <c r="AN58" i="36" s="1"/>
  <c r="R68" i="36" a="1"/>
  <c r="R68" i="36" s="1"/>
  <c r="E131" i="36" a="1"/>
  <c r="E131" i="36" s="1"/>
  <c r="AO76" i="39" a="1"/>
  <c r="AO76" i="39" s="1"/>
  <c r="X85" i="39" a="1"/>
  <c r="X85" i="39" s="1"/>
  <c r="F109" i="39" a="1"/>
  <c r="F109" i="39" s="1"/>
  <c r="Q41" i="36" a="1"/>
  <c r="Q41" i="36" s="1"/>
  <c r="R46" i="36" a="1"/>
  <c r="R46" i="36" s="1"/>
  <c r="N54" i="36" a="1"/>
  <c r="N54" i="36" s="1"/>
  <c r="Q63" i="36" a="1"/>
  <c r="Q63" i="36" s="1"/>
  <c r="S68" i="36" a="1"/>
  <c r="S68" i="36" s="1"/>
  <c r="L112" i="36" a="1"/>
  <c r="L112" i="36" s="1"/>
  <c r="J40" i="39" a="1"/>
  <c r="J40" i="39" s="1"/>
  <c r="S80" i="39" a="1"/>
  <c r="S80" i="39" s="1"/>
  <c r="Y85" i="39" a="1"/>
  <c r="Y85" i="39" s="1"/>
  <c r="H109" i="39" a="1"/>
  <c r="H109" i="39" s="1"/>
  <c r="AN38" i="36" a="1"/>
  <c r="AN38" i="36" s="1"/>
  <c r="R41" i="36" a="1"/>
  <c r="R41" i="36" s="1"/>
  <c r="C44" i="36" a="1"/>
  <c r="C44" i="36" s="1"/>
  <c r="AB46" i="36" a="1"/>
  <c r="AB46" i="36" s="1"/>
  <c r="AE50" i="36" a="1"/>
  <c r="AE50" i="36" s="1"/>
  <c r="U54" i="36" a="1"/>
  <c r="U54" i="36" s="1"/>
  <c r="C59" i="36" a="1"/>
  <c r="C59" i="36" s="1"/>
  <c r="AE63" i="36" a="1"/>
  <c r="AE63" i="36" s="1"/>
  <c r="T68" i="36" a="1"/>
  <c r="T68" i="36" s="1"/>
  <c r="D73" i="36" a="1"/>
  <c r="D73" i="36" s="1"/>
  <c r="E75" i="36" a="1"/>
  <c r="E75" i="36" s="1"/>
  <c r="E80" i="36" a="1"/>
  <c r="E80" i="36" s="1"/>
  <c r="H82" i="36" a="1"/>
  <c r="H82" i="36" s="1"/>
  <c r="D85" i="36" a="1"/>
  <c r="D85" i="36" s="1"/>
  <c r="G88" i="36" a="1"/>
  <c r="G88" i="36" s="1"/>
  <c r="E63" i="39" a="1"/>
  <c r="E63" i="39" s="1"/>
  <c r="Q77" i="39" a="1"/>
  <c r="Q77" i="39" s="1"/>
  <c r="T80" i="39" a="1"/>
  <c r="T80" i="39" s="1"/>
  <c r="AA85" i="39" a="1"/>
  <c r="AA85" i="39" s="1"/>
  <c r="AN93" i="39" a="1"/>
  <c r="AN93" i="39" s="1"/>
  <c r="I109" i="39" a="1"/>
  <c r="I109" i="39" s="1"/>
  <c r="W75" i="39" a="1"/>
  <c r="W75" i="39" s="1"/>
  <c r="AN65" i="36" a="1"/>
  <c r="AN65" i="36" s="1"/>
  <c r="Y90" i="39" a="1"/>
  <c r="Y90" i="39" s="1"/>
  <c r="AI79" i="39" a="1"/>
  <c r="AI79" i="39" s="1"/>
  <c r="Q100" i="39" a="1"/>
  <c r="Q100" i="39" s="1"/>
  <c r="AO61" i="36" a="1"/>
  <c r="AO61" i="36" s="1"/>
  <c r="AK40" i="36" a="1"/>
  <c r="AK40" i="36" s="1"/>
  <c r="G111" i="36" a="1"/>
  <c r="G111" i="36" s="1"/>
  <c r="C131" i="36" a="1"/>
  <c r="C131" i="36" s="1"/>
  <c r="AM76" i="39" a="1"/>
  <c r="AM76" i="39" s="1"/>
  <c r="J112" i="36" a="1"/>
  <c r="J112" i="36" s="1"/>
  <c r="D131" i="36" a="1"/>
  <c r="D131" i="36" s="1"/>
  <c r="AN76" i="39" a="1"/>
  <c r="AN76" i="39" s="1"/>
  <c r="U85" i="39" a="1"/>
  <c r="U85" i="39" s="1"/>
  <c r="Z93" i="39" a="1"/>
  <c r="Z93" i="39" s="1"/>
  <c r="H41" i="36" a="1"/>
  <c r="H41" i="36" s="1"/>
  <c r="M46" i="36" a="1"/>
  <c r="M46" i="36" s="1"/>
  <c r="M54" i="36" a="1"/>
  <c r="M54" i="36" s="1"/>
  <c r="N63" i="36" a="1"/>
  <c r="N63" i="36" s="1"/>
  <c r="K112" i="36" a="1"/>
  <c r="K112" i="36" s="1"/>
  <c r="R80" i="39" a="1"/>
  <c r="R80" i="39" s="1"/>
  <c r="AA93" i="39" a="1"/>
  <c r="AA93" i="39" s="1"/>
  <c r="AM38" i="36" a="1"/>
  <c r="AM38" i="36" s="1"/>
  <c r="AO43" i="36" a="1"/>
  <c r="AO43" i="36" s="1"/>
  <c r="Y50" i="36" a="1"/>
  <c r="Y50" i="36" s="1"/>
  <c r="AO58" i="36" a="1"/>
  <c r="AO58" i="36" s="1"/>
  <c r="F131" i="36" a="1"/>
  <c r="F131" i="36" s="1"/>
  <c r="F49" i="39" a="1"/>
  <c r="F49" i="39" s="1"/>
  <c r="N61" i="39" a="1"/>
  <c r="N61" i="39" s="1"/>
  <c r="AB93" i="39" a="1"/>
  <c r="AB93" i="39" s="1"/>
  <c r="J98" i="36" a="1"/>
  <c r="J98" i="36" s="1"/>
  <c r="H113" i="36" a="1"/>
  <c r="H113" i="36" s="1"/>
  <c r="G131" i="36" a="1"/>
  <c r="G131" i="36" s="1"/>
  <c r="K40" i="39" a="1"/>
  <c r="K40" i="39" s="1"/>
  <c r="AO38" i="36" a="1"/>
  <c r="AO38" i="36" s="1"/>
  <c r="AA41" i="36" a="1"/>
  <c r="AA41" i="36" s="1"/>
  <c r="D44" i="36" a="1"/>
  <c r="D44" i="36" s="1"/>
  <c r="AE46" i="36" a="1"/>
  <c r="AE46" i="36" s="1"/>
  <c r="AI50" i="36" a="1"/>
  <c r="AI50" i="36" s="1"/>
  <c r="AE54" i="36" a="1"/>
  <c r="AE54" i="36" s="1"/>
  <c r="D59" i="36" a="1"/>
  <c r="D59" i="36" s="1"/>
  <c r="AI63" i="36" a="1"/>
  <c r="AI63" i="36" s="1"/>
  <c r="AE68" i="36" a="1"/>
  <c r="AE68" i="36" s="1"/>
  <c r="E73" i="36" a="1"/>
  <c r="E73" i="36" s="1"/>
  <c r="F75" i="36" a="1"/>
  <c r="F75" i="36" s="1"/>
  <c r="C77" i="36" a="1"/>
  <c r="C77" i="36" s="1"/>
  <c r="V78" i="36" a="1"/>
  <c r="V78" i="36" s="1"/>
  <c r="F80" i="36" a="1"/>
  <c r="F80" i="36" s="1"/>
  <c r="I82" i="36" a="1"/>
  <c r="I82" i="36" s="1"/>
  <c r="E85" i="36" a="1"/>
  <c r="E85" i="36" s="1"/>
  <c r="L88" i="36" a="1"/>
  <c r="L88" i="36" s="1"/>
  <c r="J94" i="36" a="1"/>
  <c r="J94" i="36" s="1"/>
  <c r="C99" i="36" a="1"/>
  <c r="C99" i="36" s="1"/>
  <c r="L116" i="36" a="1"/>
  <c r="L116" i="36" s="1"/>
  <c r="F133" i="36" a="1"/>
  <c r="F133" i="36" s="1"/>
  <c r="L40" i="39" a="1"/>
  <c r="L40" i="39" s="1"/>
  <c r="I44" i="39" a="1"/>
  <c r="I44" i="39" s="1"/>
  <c r="G49" i="39" a="1"/>
  <c r="G49" i="39" s="1"/>
  <c r="D55" i="39" a="1"/>
  <c r="D55" i="39" s="1"/>
  <c r="F63" i="39" a="1"/>
  <c r="F63" i="39" s="1"/>
  <c r="U73" i="39" a="1"/>
  <c r="U73" i="39" s="1"/>
  <c r="R77" i="39" a="1"/>
  <c r="R77" i="39" s="1"/>
  <c r="AB80" i="39" a="1"/>
  <c r="AB80" i="39" s="1"/>
  <c r="AB85" i="39" a="1"/>
  <c r="AB85" i="39" s="1"/>
  <c r="AN96" i="39" a="1"/>
  <c r="AN96" i="39" s="1"/>
  <c r="J110" i="39" a="1"/>
  <c r="J110" i="39" s="1"/>
  <c r="Q90" i="39" a="1"/>
  <c r="Q90" i="39" s="1"/>
  <c r="U38" i="36" a="1"/>
  <c r="U38" i="36" s="1"/>
  <c r="AL42" i="36" a="1"/>
  <c r="AL42" i="36" s="1"/>
  <c r="AH78" i="39" a="1"/>
  <c r="AH78" i="39" s="1"/>
  <c r="AE38" i="36" a="1"/>
  <c r="AE38" i="36" s="1"/>
  <c r="S40" i="36" a="1"/>
  <c r="S40" i="36" s="1"/>
  <c r="AN48" i="36" a="1"/>
  <c r="AN48" i="36" s="1"/>
  <c r="AK75" i="39" a="1"/>
  <c r="AK75" i="39" s="1"/>
  <c r="AF38" i="36" a="1"/>
  <c r="AF38" i="36" s="1"/>
  <c r="J127" i="36" a="1"/>
  <c r="J127" i="36" s="1"/>
  <c r="AK53" i="36" a="1"/>
  <c r="AK53" i="36" s="1"/>
  <c r="AL67" i="36" a="1"/>
  <c r="AL67" i="36" s="1"/>
  <c r="AK38" i="36" a="1"/>
  <c r="AK38" i="36" s="1"/>
  <c r="AL49" i="36" a="1"/>
  <c r="AL49" i="36" s="1"/>
  <c r="AO62" i="36" a="1"/>
  <c r="AO62" i="36" s="1"/>
  <c r="AJ39" i="36" a="1"/>
  <c r="AJ39" i="36" s="1"/>
  <c r="AE44" i="36" a="1"/>
  <c r="AE44" i="36" s="1"/>
  <c r="L51" i="36" a="1"/>
  <c r="L51" i="36" s="1"/>
  <c r="J80" i="36" a="1"/>
  <c r="J80" i="36" s="1"/>
  <c r="J85" i="36" a="1"/>
  <c r="J85" i="36" s="1"/>
  <c r="K89" i="36" a="1"/>
  <c r="K89" i="36" s="1"/>
  <c r="F99" i="36" a="1"/>
  <c r="F99" i="36" s="1"/>
  <c r="G118" i="36" a="1"/>
  <c r="G118" i="36" s="1"/>
  <c r="AB40" i="39" a="1"/>
  <c r="AB40" i="39" s="1"/>
  <c r="Q44" i="39" a="1"/>
  <c r="Q44" i="39" s="1"/>
  <c r="K50" i="39" a="1"/>
  <c r="K50" i="39" s="1"/>
  <c r="X55" i="39" a="1"/>
  <c r="X55" i="39" s="1"/>
  <c r="U63" i="39" a="1"/>
  <c r="U63" i="39" s="1"/>
  <c r="Z73" i="39" a="1"/>
  <c r="Z73" i="39" s="1"/>
  <c r="W77" i="39" a="1"/>
  <c r="W77" i="39" s="1"/>
  <c r="H81" i="39" a="1"/>
  <c r="H81" i="39" s="1"/>
  <c r="G86" i="39" a="1"/>
  <c r="G86" i="39" s="1"/>
  <c r="E97" i="39" a="1"/>
  <c r="E97" i="39" s="1"/>
  <c r="G116" i="39" a="1"/>
  <c r="G116" i="39" s="1"/>
  <c r="Q40" i="36" a="1"/>
  <c r="Q40" i="36" s="1"/>
  <c r="AM83" i="39" a="1"/>
  <c r="AM83" i="39" s="1"/>
  <c r="AM42" i="36" a="1"/>
  <c r="AM42" i="36" s="1"/>
  <c r="K110" i="36" a="1"/>
  <c r="K110" i="36" s="1"/>
  <c r="AP40" i="36" a="1"/>
  <c r="AP40" i="36" s="1"/>
  <c r="K46" i="36" a="1"/>
  <c r="K46" i="36" s="1"/>
  <c r="AI58" i="36" a="1"/>
  <c r="AI58" i="36" s="1"/>
  <c r="AP67" i="36" a="1"/>
  <c r="AP67" i="36" s="1"/>
  <c r="AF39" i="36" a="1"/>
  <c r="AF39" i="36" s="1"/>
  <c r="AG46" i="36" a="1"/>
  <c r="AG46" i="36" s="1"/>
  <c r="AK54" i="36" a="1"/>
  <c r="AK54" i="36" s="1"/>
  <c r="AL41" i="36" a="1"/>
  <c r="AL41" i="36" s="1"/>
  <c r="M51" i="36" a="1"/>
  <c r="M51" i="36" s="1"/>
  <c r="AE64" i="36" a="1"/>
  <c r="AE64" i="36" s="1"/>
  <c r="J75" i="36" a="1"/>
  <c r="J75" i="36" s="1"/>
  <c r="H77" i="36" a="1"/>
  <c r="H77" i="36" s="1"/>
  <c r="L85" i="36" a="1"/>
  <c r="L85" i="36" s="1"/>
  <c r="L89" i="36" a="1"/>
  <c r="L89" i="36" s="1"/>
  <c r="L94" i="36" a="1"/>
  <c r="L94" i="36" s="1"/>
  <c r="G99" i="36" a="1"/>
  <c r="G99" i="36" s="1"/>
  <c r="H118" i="36" a="1"/>
  <c r="H118" i="36" s="1"/>
  <c r="M41" i="39" a="1"/>
  <c r="M41" i="39" s="1"/>
  <c r="I45" i="39" a="1"/>
  <c r="I45" i="39" s="1"/>
  <c r="D51" i="39" a="1"/>
  <c r="D51" i="39" s="1"/>
  <c r="AJ56" i="39" a="1"/>
  <c r="AJ56" i="39" s="1"/>
  <c r="T64" i="39" a="1"/>
  <c r="T64" i="39" s="1"/>
  <c r="F75" i="39" a="1"/>
  <c r="F75" i="39" s="1"/>
  <c r="I81" i="39" a="1"/>
  <c r="I81" i="39" s="1"/>
  <c r="I86" i="39" a="1"/>
  <c r="I86" i="39" s="1"/>
  <c r="AH97" i="39" a="1"/>
  <c r="AH97" i="39" s="1"/>
  <c r="H116" i="39" a="1"/>
  <c r="H116" i="39" s="1"/>
  <c r="AM61" i="36" a="1"/>
  <c r="AM61" i="36" s="1"/>
  <c r="AO65" i="36" a="1"/>
  <c r="AO65" i="36" s="1"/>
  <c r="AH57" i="36" a="1"/>
  <c r="AH57" i="36" s="1"/>
  <c r="F111" i="36" a="1"/>
  <c r="F111" i="36" s="1"/>
  <c r="N130" i="36" a="1"/>
  <c r="N130" i="36" s="1"/>
  <c r="R72" i="39" a="1"/>
  <c r="R72" i="39" s="1"/>
  <c r="AB44" i="36" a="1"/>
  <c r="AB44" i="36" s="1"/>
  <c r="F118" i="36" a="1"/>
  <c r="F118" i="36" s="1"/>
  <c r="X73" i="39" a="1"/>
  <c r="X73" i="39" s="1"/>
  <c r="AG44" i="36" a="1"/>
  <c r="AG44" i="36" s="1"/>
  <c r="AN55" i="36" a="1"/>
  <c r="AN55" i="36" s="1"/>
  <c r="AN41" i="36" a="1"/>
  <c r="AN41" i="36" s="1"/>
  <c r="AG51" i="36" a="1"/>
  <c r="AG51" i="36" s="1"/>
  <c r="AO55" i="36" a="1"/>
  <c r="AO55" i="36" s="1"/>
  <c r="AK59" i="36" a="1"/>
  <c r="AK59" i="36" s="1"/>
  <c r="J73" i="36" a="1"/>
  <c r="J73" i="36" s="1"/>
  <c r="K75" i="36" a="1"/>
  <c r="K75" i="36" s="1"/>
  <c r="I77" i="36" a="1"/>
  <c r="I77" i="36" s="1"/>
  <c r="AJ78" i="36" a="1"/>
  <c r="AJ78" i="36" s="1"/>
  <c r="M80" i="36" a="1"/>
  <c r="M80" i="36" s="1"/>
  <c r="AB82" i="36" a="1"/>
  <c r="AB82" i="36" s="1"/>
  <c r="M85" i="36" a="1"/>
  <c r="M85" i="36" s="1"/>
  <c r="M89" i="36" a="1"/>
  <c r="M89" i="36" s="1"/>
  <c r="M94" i="36" a="1"/>
  <c r="M94" i="36" s="1"/>
  <c r="E100" i="36" a="1"/>
  <c r="E100" i="36" s="1"/>
  <c r="H119" i="36" a="1"/>
  <c r="H119" i="36" s="1"/>
  <c r="L38" i="39" a="1"/>
  <c r="L38" i="39" s="1"/>
  <c r="N41" i="39" a="1"/>
  <c r="N41" i="39" s="1"/>
  <c r="J45" i="39" a="1"/>
  <c r="J45" i="39" s="1"/>
  <c r="E51" i="39" a="1"/>
  <c r="E51" i="39" s="1"/>
  <c r="AK56" i="39" a="1"/>
  <c r="AK56" i="39" s="1"/>
  <c r="F68" i="39" a="1"/>
  <c r="F68" i="39" s="1"/>
  <c r="G75" i="39" a="1"/>
  <c r="G75" i="39" s="1"/>
  <c r="M78" i="39" a="1"/>
  <c r="M78" i="39" s="1"/>
  <c r="AB82" i="39" a="1"/>
  <c r="AB82" i="39" s="1"/>
  <c r="U86" i="39" a="1"/>
  <c r="U86" i="39" s="1"/>
  <c r="AK97" i="39" a="1"/>
  <c r="AK97" i="39" s="1"/>
  <c r="I116" i="39" a="1"/>
  <c r="I116" i="39" s="1"/>
  <c r="AE40" i="36" a="1"/>
  <c r="AE40" i="36" s="1"/>
  <c r="AJ40" i="36" a="1"/>
  <c r="AJ40" i="36" s="1"/>
  <c r="X58" i="36" a="1"/>
  <c r="X58" i="36" s="1"/>
  <c r="S72" i="39" a="1"/>
  <c r="S72" i="39" s="1"/>
  <c r="S77" i="39" a="1"/>
  <c r="S77" i="39" s="1"/>
  <c r="F116" i="39" a="1"/>
  <c r="F116" i="39" s="1"/>
  <c r="AG41" i="36" a="1"/>
  <c r="AG41" i="36" s="1"/>
  <c r="AH46" i="36" a="1"/>
  <c r="AH46" i="36" s="1"/>
  <c r="AE55" i="36" a="1"/>
  <c r="AE55" i="36" s="1"/>
  <c r="AJ59" i="36" a="1"/>
  <c r="AJ59" i="36" s="1"/>
  <c r="AB64" i="36" a="1"/>
  <c r="AB64" i="36" s="1"/>
  <c r="AO68" i="36" a="1"/>
  <c r="AO68" i="36" s="1"/>
  <c r="AL39" i="36" a="1"/>
  <c r="AL39" i="36" s="1"/>
  <c r="AL46" i="36" a="1"/>
  <c r="AL46" i="36" s="1"/>
  <c r="K80" i="36" a="1"/>
  <c r="K80" i="36" s="1"/>
  <c r="AM46" i="36" a="1"/>
  <c r="AM46" i="36" s="1"/>
  <c r="AF64" i="36" a="1"/>
  <c r="AF64" i="36" s="1"/>
  <c r="AN39" i="36" a="1"/>
  <c r="AN39" i="36" s="1"/>
  <c r="F42" i="36" a="1"/>
  <c r="F42" i="36" s="1"/>
  <c r="AH44" i="36" a="1"/>
  <c r="AH44" i="36" s="1"/>
  <c r="AP46" i="36" a="1"/>
  <c r="AP46" i="36" s="1"/>
  <c r="AH51" i="36" a="1"/>
  <c r="AH51" i="36" s="1"/>
  <c r="AP55" i="36" a="1"/>
  <c r="AP55" i="36" s="1"/>
  <c r="AL59" i="36" a="1"/>
  <c r="AL59" i="36" s="1"/>
  <c r="AK64" i="36" a="1"/>
  <c r="AK64" i="36" s="1"/>
  <c r="K73" i="36" a="1"/>
  <c r="K73" i="36" s="1"/>
  <c r="L75" i="36" a="1"/>
  <c r="L75" i="36" s="1"/>
  <c r="J77" i="36" a="1"/>
  <c r="J77" i="36" s="1"/>
  <c r="D81" i="36" a="1"/>
  <c r="D81" i="36" s="1"/>
  <c r="D83" i="36" a="1"/>
  <c r="D83" i="36" s="1"/>
  <c r="N85" i="36" a="1"/>
  <c r="N85" i="36" s="1"/>
  <c r="N89" i="36" a="1"/>
  <c r="N89" i="36" s="1"/>
  <c r="N94" i="36" a="1"/>
  <c r="N94" i="36" s="1"/>
  <c r="F100" i="36" a="1"/>
  <c r="F100" i="36" s="1"/>
  <c r="I119" i="36" a="1"/>
  <c r="I119" i="36" s="1"/>
  <c r="N38" i="39" a="1"/>
  <c r="N38" i="39" s="1"/>
  <c r="Q41" i="39" a="1"/>
  <c r="Q41" i="39" s="1"/>
  <c r="F51" i="39" a="1"/>
  <c r="F51" i="39" s="1"/>
  <c r="AL56" i="39" a="1"/>
  <c r="AL56" i="39" s="1"/>
  <c r="L68" i="39" a="1"/>
  <c r="L68" i="39" s="1"/>
  <c r="I75" i="39" a="1"/>
  <c r="I75" i="39" s="1"/>
  <c r="N78" i="39" a="1"/>
  <c r="N78" i="39" s="1"/>
  <c r="E83" i="39" a="1"/>
  <c r="E83" i="39" s="1"/>
  <c r="V86" i="39" a="1"/>
  <c r="V86" i="39" s="1"/>
  <c r="F98" i="39" a="1"/>
  <c r="F98" i="39" s="1"/>
  <c r="K117" i="39" a="1"/>
  <c r="K117" i="39" s="1"/>
  <c r="T83" i="39" a="1"/>
  <c r="T83" i="39" s="1"/>
  <c r="AL48" i="36" a="1"/>
  <c r="AL48" i="36" s="1"/>
  <c r="AO48" i="36" a="1"/>
  <c r="AO48" i="36" s="1"/>
  <c r="W53" i="36" a="1"/>
  <c r="W53" i="36" s="1"/>
  <c r="AN61" i="36" a="1"/>
  <c r="AN61" i="36" s="1"/>
  <c r="AP65" i="36" a="1"/>
  <c r="AP65" i="36" s="1"/>
  <c r="AO83" i="39" a="1"/>
  <c r="AO83" i="39" s="1"/>
  <c r="AH38" i="36" a="1"/>
  <c r="AH38" i="36" s="1"/>
  <c r="AI40" i="36" a="1"/>
  <c r="AI40" i="36" s="1"/>
  <c r="AP48" i="36" a="1"/>
  <c r="AP48" i="36" s="1"/>
  <c r="AE53" i="36" a="1"/>
  <c r="AE53" i="36" s="1"/>
  <c r="AO40" i="36" a="1"/>
  <c r="AO40" i="36" s="1"/>
  <c r="J46" i="36" a="1"/>
  <c r="J46" i="36" s="1"/>
  <c r="Z49" i="36" a="1"/>
  <c r="Z49" i="36" s="1"/>
  <c r="AL53" i="36" a="1"/>
  <c r="AL53" i="36" s="1"/>
  <c r="Z58" i="36" a="1"/>
  <c r="Z58" i="36" s="1"/>
  <c r="N62" i="36" a="1"/>
  <c r="N62" i="36" s="1"/>
  <c r="AN67" i="36" a="1"/>
  <c r="AN67" i="36" s="1"/>
  <c r="U93" i="39" a="1"/>
  <c r="U93" i="39" s="1"/>
  <c r="AF43" i="36" a="1"/>
  <c r="AF43" i="36" s="1"/>
  <c r="AO53" i="36" a="1"/>
  <c r="AO53" i="36" s="1"/>
  <c r="E118" i="36" a="1"/>
  <c r="E118" i="36" s="1"/>
  <c r="G133" i="36" a="1"/>
  <c r="G133" i="36" s="1"/>
  <c r="W73" i="39" a="1"/>
  <c r="W73" i="39" s="1"/>
  <c r="E116" i="39" a="1"/>
  <c r="E116" i="39" s="1"/>
  <c r="AF41" i="36" a="1"/>
  <c r="AF41" i="36" s="1"/>
  <c r="I51" i="36" a="1"/>
  <c r="I51" i="36" s="1"/>
  <c r="AG59" i="36" a="1"/>
  <c r="AG59" i="36" s="1"/>
  <c r="I64" i="36" a="1"/>
  <c r="I64" i="36" s="1"/>
  <c r="AM68" i="36" a="1"/>
  <c r="AM68" i="36" s="1"/>
  <c r="N40" i="39" a="1"/>
  <c r="N40" i="39" s="1"/>
  <c r="L44" i="39" a="1"/>
  <c r="L44" i="39" s="1"/>
  <c r="J50" i="39" a="1"/>
  <c r="J50" i="39" s="1"/>
  <c r="H63" i="39" a="1"/>
  <c r="H63" i="39" s="1"/>
  <c r="U77" i="39" a="1"/>
  <c r="U77" i="39" s="1"/>
  <c r="AP39" i="36" a="1"/>
  <c r="AP39" i="36" s="1"/>
  <c r="H42" i="36" a="1"/>
  <c r="H42" i="36" s="1"/>
  <c r="AI44" i="36" a="1"/>
  <c r="AI44" i="36" s="1"/>
  <c r="T47" i="36" a="1"/>
  <c r="T47" i="36" s="1"/>
  <c r="AI51" i="36" a="1"/>
  <c r="AI51" i="36" s="1"/>
  <c r="C56" i="36" a="1"/>
  <c r="C56" i="36" s="1"/>
  <c r="AP59" i="36" a="1"/>
  <c r="AP59" i="36" s="1"/>
  <c r="AN64" i="36" a="1"/>
  <c r="AN64" i="36" s="1"/>
  <c r="M75" i="36" a="1"/>
  <c r="M75" i="36" s="1"/>
  <c r="D79" i="36" a="1"/>
  <c r="D79" i="36" s="1"/>
  <c r="E81" i="36" a="1"/>
  <c r="E81" i="36" s="1"/>
  <c r="E83" i="36" a="1"/>
  <c r="E83" i="36" s="1"/>
  <c r="C86" i="36" a="1"/>
  <c r="C86" i="36" s="1"/>
  <c r="C90" i="36" a="1"/>
  <c r="C90" i="36" s="1"/>
  <c r="C95" i="36" a="1"/>
  <c r="C95" i="36" s="1"/>
  <c r="G100" i="36" a="1"/>
  <c r="G100" i="36" s="1"/>
  <c r="J119" i="36" a="1"/>
  <c r="J119" i="36" s="1"/>
  <c r="K45" i="39" a="1"/>
  <c r="K45" i="39" s="1"/>
  <c r="M51" i="39" a="1"/>
  <c r="M51" i="39" s="1"/>
  <c r="AM56" i="39" a="1"/>
  <c r="AM56" i="39" s="1"/>
  <c r="M68" i="39" a="1"/>
  <c r="M68" i="39" s="1"/>
  <c r="Q75" i="39" a="1"/>
  <c r="Q75" i="39" s="1"/>
  <c r="Q78" i="39" a="1"/>
  <c r="Q78" i="39" s="1"/>
  <c r="F83" i="39" a="1"/>
  <c r="F83" i="39" s="1"/>
  <c r="J87" i="39" a="1"/>
  <c r="J87" i="39" s="1"/>
  <c r="AM98" i="39" a="1"/>
  <c r="AM98" i="39" s="1"/>
  <c r="M117" i="39" a="1"/>
  <c r="M117" i="39" s="1"/>
  <c r="AL61" i="36" a="1"/>
  <c r="AL61" i="36" s="1"/>
  <c r="H127" i="36" a="1"/>
  <c r="H127" i="36" s="1"/>
  <c r="AK79" i="39" a="1"/>
  <c r="AK79" i="39" s="1"/>
  <c r="J110" i="36" a="1"/>
  <c r="J110" i="36" s="1"/>
  <c r="Q72" i="39" a="1"/>
  <c r="Q72" i="39" s="1"/>
  <c r="R39" i="36" a="1"/>
  <c r="R39" i="36" s="1"/>
  <c r="AE41" i="36" a="1"/>
  <c r="AE41" i="36" s="1"/>
  <c r="V44" i="36" a="1"/>
  <c r="V44" i="36" s="1"/>
  <c r="AF46" i="36" a="1"/>
  <c r="AF46" i="36" s="1"/>
  <c r="AJ50" i="36" a="1"/>
  <c r="AJ50" i="36" s="1"/>
  <c r="AF54" i="36" a="1"/>
  <c r="AF54" i="36" s="1"/>
  <c r="E59" i="36" a="1"/>
  <c r="E59" i="36" s="1"/>
  <c r="D64" i="36" a="1"/>
  <c r="D64" i="36" s="1"/>
  <c r="AL68" i="36" a="1"/>
  <c r="AL68" i="36" s="1"/>
  <c r="I40" i="36" a="1"/>
  <c r="I40" i="36" s="1"/>
  <c r="I42" i="36" a="1"/>
  <c r="I42" i="36" s="1"/>
  <c r="AJ44" i="36" a="1"/>
  <c r="AJ44" i="36" s="1"/>
  <c r="AL47" i="36" a="1"/>
  <c r="AL47" i="36" s="1"/>
  <c r="AJ51" i="36" a="1"/>
  <c r="AJ51" i="36" s="1"/>
  <c r="E56" i="36" a="1"/>
  <c r="E56" i="36" s="1"/>
  <c r="D60" i="36" a="1"/>
  <c r="D60" i="36" s="1"/>
  <c r="AE65" i="36" a="1"/>
  <c r="AE65" i="36" s="1"/>
  <c r="K77" i="36" a="1"/>
  <c r="K77" i="36" s="1"/>
  <c r="E79" i="36" a="1"/>
  <c r="E79" i="36" s="1"/>
  <c r="F81" i="36" a="1"/>
  <c r="F81" i="36" s="1"/>
  <c r="F83" i="36" a="1"/>
  <c r="F83" i="36" s="1"/>
  <c r="D86" i="36" a="1"/>
  <c r="D86" i="36" s="1"/>
  <c r="D90" i="36" a="1"/>
  <c r="D90" i="36" s="1"/>
  <c r="D95" i="36" a="1"/>
  <c r="D95" i="36" s="1"/>
  <c r="H101" i="36" a="1"/>
  <c r="H101" i="36" s="1"/>
  <c r="N123" i="36" a="1"/>
  <c r="N123" i="36" s="1"/>
  <c r="M45" i="39" a="1"/>
  <c r="M45" i="39" s="1"/>
  <c r="Q51" i="39" a="1"/>
  <c r="Q51" i="39" s="1"/>
  <c r="AN56" i="39" a="1"/>
  <c r="AN56" i="39" s="1"/>
  <c r="N68" i="39" a="1"/>
  <c r="N68" i="39" s="1"/>
  <c r="R75" i="39" a="1"/>
  <c r="R75" i="39" s="1"/>
  <c r="W78" i="39" a="1"/>
  <c r="W78" i="39" s="1"/>
  <c r="G83" i="39" a="1"/>
  <c r="G83" i="39" s="1"/>
  <c r="K87" i="39" a="1"/>
  <c r="K87" i="39" s="1"/>
  <c r="AN98" i="39" a="1"/>
  <c r="AN98" i="39" s="1"/>
  <c r="C118" i="39" a="1"/>
  <c r="C118" i="39" s="1"/>
  <c r="AF42" i="36" a="1"/>
  <c r="AF42" i="36" s="1"/>
  <c r="AK48" i="36" a="1"/>
  <c r="AK48" i="36" s="1"/>
  <c r="AF52" i="36" a="1"/>
  <c r="AF52" i="36" s="1"/>
  <c r="AN56" i="36" a="1"/>
  <c r="AN56" i="36" s="1"/>
  <c r="AK61" i="36" a="1"/>
  <c r="AK61" i="36" s="1"/>
  <c r="Z78" i="39" a="1"/>
  <c r="Z78" i="39" s="1"/>
  <c r="AJ42" i="36" a="1"/>
  <c r="AJ42" i="36" s="1"/>
  <c r="AO56" i="36" a="1"/>
  <c r="AO56" i="36" s="1"/>
  <c r="AM65" i="36" a="1"/>
  <c r="AM65" i="36" s="1"/>
  <c r="K40" i="36" a="1"/>
  <c r="K40" i="36" s="1"/>
  <c r="AK44" i="36" a="1"/>
  <c r="AK44" i="36" s="1"/>
  <c r="AM47" i="36" a="1"/>
  <c r="AM47" i="36" s="1"/>
  <c r="AG61" i="36" a="1"/>
  <c r="AG61" i="36" s="1"/>
  <c r="S75" i="39" a="1"/>
  <c r="S75" i="39" s="1"/>
  <c r="X78" i="39" a="1"/>
  <c r="X78" i="39" s="1"/>
  <c r="H83" i="39" a="1"/>
  <c r="H83" i="39" s="1"/>
  <c r="L87" i="39" a="1"/>
  <c r="L87" i="39" s="1"/>
  <c r="C99" i="39" a="1"/>
  <c r="C99" i="39" s="1"/>
  <c r="Z59" i="36" a="1"/>
  <c r="Z59" i="36" s="1"/>
  <c r="S54" i="36" a="1"/>
  <c r="S54" i="36" s="1"/>
  <c r="S47" i="36" a="1"/>
  <c r="S47" i="36" s="1"/>
  <c r="R62" i="36" a="1"/>
  <c r="R62" i="36" s="1"/>
  <c r="AB58" i="36" a="1"/>
  <c r="AB58" i="36" s="1"/>
  <c r="Q53" i="36" a="1"/>
  <c r="Q53" i="36" s="1"/>
  <c r="R47" i="36" a="1"/>
  <c r="R47" i="36" s="1"/>
  <c r="AA38" i="36" a="1"/>
  <c r="AA38" i="36" s="1"/>
  <c r="AB40" i="36" a="1"/>
  <c r="AB40" i="36" s="1"/>
  <c r="T39" i="36" a="1"/>
  <c r="T39" i="36" s="1"/>
  <c r="R38" i="36" a="1"/>
  <c r="R38" i="36" s="1"/>
  <c r="R52" i="36" a="1"/>
  <c r="R52" i="36" s="1"/>
  <c r="Q47" i="36" a="1"/>
  <c r="Q47" i="36" s="1"/>
  <c r="R40" i="36" a="1"/>
  <c r="R40" i="36" s="1"/>
  <c r="S39" i="36" a="1"/>
  <c r="S39" i="36" s="1"/>
  <c r="W67" i="36" a="1"/>
  <c r="W67" i="36" s="1"/>
  <c r="AB51" i="36" a="1"/>
  <c r="AB51" i="36" s="1"/>
  <c r="Z43" i="36" a="1"/>
  <c r="Z43" i="36" s="1"/>
  <c r="W38" i="36" a="1"/>
  <c r="W38" i="36" s="1"/>
  <c r="V67" i="36" a="1"/>
  <c r="V67" i="36" s="1"/>
  <c r="AB61" i="36" a="1"/>
  <c r="AB61" i="36" s="1"/>
  <c r="AA58" i="36" a="1"/>
  <c r="AA58" i="36" s="1"/>
  <c r="AA51" i="36" a="1"/>
  <c r="AA51" i="36" s="1"/>
  <c r="Y43" i="36" a="1"/>
  <c r="Y43" i="36" s="1"/>
  <c r="AB65" i="36" a="1"/>
  <c r="AB65" i="36" s="1"/>
  <c r="AA65" i="36" a="1"/>
  <c r="AA65" i="36" s="1"/>
  <c r="AA59" i="36" a="1"/>
  <c r="AA59" i="36" s="1"/>
  <c r="AA55" i="36" a="1"/>
  <c r="AA55" i="36" s="1"/>
  <c r="W48" i="36" a="1"/>
  <c r="W48" i="36" s="1"/>
  <c r="Y59" i="36" a="1"/>
  <c r="Y59" i="36" s="1"/>
  <c r="Z55" i="36" a="1"/>
  <c r="Z55" i="36" s="1"/>
  <c r="Y52" i="36" a="1"/>
  <c r="Y52" i="36" s="1"/>
  <c r="V48" i="36" a="1"/>
  <c r="V48" i="36" s="1"/>
  <c r="Z45" i="36" a="1"/>
  <c r="Z45" i="36" s="1"/>
  <c r="U44" i="36" a="1"/>
  <c r="U44" i="36" s="1"/>
  <c r="W39" i="36" a="1"/>
  <c r="W39" i="36" s="1"/>
  <c r="X59" i="36" a="1"/>
  <c r="X59" i="36" s="1"/>
  <c r="Y55" i="36" a="1"/>
  <c r="Y55" i="36" s="1"/>
  <c r="U48" i="36" a="1"/>
  <c r="U48" i="36" s="1"/>
  <c r="Y45" i="36" a="1"/>
  <c r="Y45" i="36" s="1"/>
  <c r="U39" i="36" a="1"/>
  <c r="U39" i="36" s="1"/>
  <c r="AA56" i="36" a="1"/>
  <c r="AA56" i="36" s="1"/>
  <c r="X45" i="36" a="1"/>
  <c r="X45" i="36" s="1"/>
  <c r="AB49" i="36" a="1"/>
  <c r="AB49" i="36" s="1"/>
  <c r="U67" i="36" a="1"/>
  <c r="U67" i="36" s="1"/>
  <c r="S49" i="36" a="1"/>
  <c r="S49" i="36" s="1"/>
  <c r="AA42" i="36" a="1"/>
  <c r="AA42" i="36" s="1"/>
  <c r="R49" i="36" a="1"/>
  <c r="R49" i="36" s="1"/>
  <c r="Y56" i="36" a="1"/>
  <c r="Y56" i="36" s="1"/>
  <c r="U47" i="36" a="1"/>
  <c r="U47" i="36" s="1"/>
  <c r="Q60" i="36" a="1"/>
  <c r="Q60" i="36" s="1"/>
  <c r="Z48" i="36" a="1"/>
  <c r="Z48" i="36" s="1"/>
  <c r="R42" i="36" a="1"/>
  <c r="R42" i="36" s="1"/>
  <c r="Y48" i="36" a="1"/>
  <c r="Y48" i="36" s="1"/>
  <c r="U61" i="36" a="1"/>
  <c r="U61" i="36" s="1"/>
  <c r="V38" i="36" a="1"/>
  <c r="V38" i="36" s="1"/>
  <c r="AB55" i="36" a="1"/>
  <c r="AB55" i="36" s="1"/>
  <c r="Z50" i="36" a="1"/>
  <c r="Z50" i="36" s="1"/>
  <c r="T38" i="36" a="1"/>
  <c r="T38" i="36" s="1"/>
  <c r="X63" i="36" a="1"/>
  <c r="X63" i="36" s="1"/>
  <c r="X50" i="36" a="1"/>
  <c r="X50" i="36" s="1"/>
  <c r="AB43" i="36" a="1"/>
  <c r="AB43" i="36" s="1"/>
  <c r="X42" i="36" a="1"/>
  <c r="X42" i="36" s="1"/>
  <c r="AO67" i="36" a="1"/>
  <c r="AO67" i="36" s="1"/>
  <c r="AK67" i="36" a="1"/>
  <c r="AK67" i="36" s="1"/>
  <c r="AP64" i="36" a="1"/>
  <c r="AP64" i="36" s="1"/>
  <c r="AP63" i="36" a="1"/>
  <c r="AP63" i="36" s="1"/>
  <c r="AM62" i="36" a="1"/>
  <c r="AM62" i="36" s="1"/>
  <c r="AI61" i="36" a="1"/>
  <c r="AI61" i="36" s="1"/>
  <c r="AP58" i="36" a="1"/>
  <c r="AP58" i="36" s="1"/>
  <c r="AG56" i="36" a="1"/>
  <c r="AG56" i="36" s="1"/>
  <c r="AI55" i="36" a="1"/>
  <c r="AI55" i="36" s="1"/>
  <c r="AL51" i="36" a="1"/>
  <c r="AL51" i="36" s="1"/>
  <c r="AL50" i="36" a="1"/>
  <c r="AL50" i="36" s="1"/>
  <c r="AK49" i="36" a="1"/>
  <c r="AK49" i="36" s="1"/>
  <c r="AG48" i="36" a="1"/>
  <c r="AG48" i="36" s="1"/>
  <c r="AO44" i="36" a="1"/>
  <c r="AO44" i="36" s="1"/>
  <c r="AP43" i="36" a="1"/>
  <c r="AP43" i="36" s="1"/>
  <c r="AN42" i="36" a="1"/>
  <c r="AN42" i="36" s="1"/>
  <c r="AJ38" i="36" a="1"/>
  <c r="AJ38" i="36" s="1"/>
  <c r="AH63" i="36" a="1"/>
  <c r="AH63" i="36" s="1"/>
  <c r="AL60" i="36" a="1"/>
  <c r="AL60" i="36" s="1"/>
  <c r="AF59" i="36" a="1"/>
  <c r="AF59" i="36" s="1"/>
  <c r="AM56" i="36" a="1"/>
  <c r="AM56" i="36" s="1"/>
  <c r="AM55" i="36" a="1"/>
  <c r="AM55" i="36" s="1"/>
  <c r="AH54" i="36" a="1"/>
  <c r="AH54" i="36" s="1"/>
  <c r="AO51" i="36" a="1"/>
  <c r="AO51" i="36" s="1"/>
  <c r="AN50" i="36" a="1"/>
  <c r="AN50" i="36" s="1"/>
  <c r="AM49" i="36" a="1"/>
  <c r="AM49" i="36" s="1"/>
  <c r="AH48" i="36" a="1"/>
  <c r="AH48" i="36" s="1"/>
  <c r="AL44" i="36" a="1"/>
  <c r="AL44" i="36" s="1"/>
  <c r="AL43" i="36" a="1"/>
  <c r="AL43" i="36" s="1"/>
  <c r="AK42" i="36" a="1"/>
  <c r="AK42" i="36" s="1"/>
  <c r="AH40" i="36" a="1"/>
  <c r="AH40" i="36" s="1"/>
  <c r="AI39" i="36" a="1"/>
  <c r="AI39" i="36" s="1"/>
  <c r="AH68" i="36" a="1"/>
  <c r="AH68" i="36" s="1"/>
  <c r="AO66" i="36" a="1"/>
  <c r="AO66" i="36" s="1"/>
  <c r="AG65" i="36" a="1"/>
  <c r="AG65" i="36" s="1"/>
  <c r="AJ61" i="36" a="1"/>
  <c r="AJ61" i="36" s="1"/>
  <c r="AL58" i="36" a="1"/>
  <c r="AL58" i="36" s="1"/>
  <c r="AG57" i="36" a="1"/>
  <c r="AG57" i="36" s="1"/>
  <c r="AO54" i="36" a="1"/>
  <c r="AO54" i="36" s="1"/>
  <c r="AH53" i="36" a="1"/>
  <c r="AH53" i="36" s="1"/>
  <c r="AE52" i="36" a="1"/>
  <c r="AE52" i="36" s="1"/>
  <c r="AO49" i="36" a="1"/>
  <c r="AO49" i="36" s="1"/>
  <c r="AO45" i="36" a="1"/>
  <c r="AO45" i="36" s="1"/>
  <c r="AJ43" i="36" a="1"/>
  <c r="AJ43" i="36" s="1"/>
  <c r="AI42" i="36" a="1"/>
  <c r="AI42" i="36" s="1"/>
  <c r="AK41" i="36" a="1"/>
  <c r="AK41" i="36" s="1"/>
  <c r="AG68" i="36" a="1"/>
  <c r="AG68" i="36" s="1"/>
  <c r="AN66" i="36" a="1"/>
  <c r="AN66" i="36" s="1"/>
  <c r="AF68" i="36" a="1"/>
  <c r="AF68" i="36" s="1"/>
  <c r="AM66" i="36" a="1"/>
  <c r="AM66" i="36" s="1"/>
  <c r="AF65" i="36" a="1"/>
  <c r="AF65" i="36" s="1"/>
  <c r="AN59" i="36" a="1"/>
  <c r="AN59" i="36" s="1"/>
  <c r="AE57" i="36" a="1"/>
  <c r="AE57" i="36" s="1"/>
  <c r="AM54" i="36" a="1"/>
  <c r="AM54" i="36" s="1"/>
  <c r="AG53" i="36" a="1"/>
  <c r="AG53" i="36" s="1"/>
  <c r="AP50" i="36" a="1"/>
  <c r="AP50" i="36" s="1"/>
  <c r="AN49" i="36" a="1"/>
  <c r="AN49" i="36" s="1"/>
  <c r="AI48" i="36" a="1"/>
  <c r="AI48" i="36" s="1"/>
  <c r="AH43" i="36" a="1"/>
  <c r="AH43" i="36" s="1"/>
  <c r="AH42" i="36" a="1"/>
  <c r="AH42" i="36" s="1"/>
  <c r="AH41" i="36" a="1"/>
  <c r="AH41" i="36" s="1"/>
  <c r="AN68" i="36" a="1"/>
  <c r="AN68" i="36" s="1"/>
  <c r="AH65" i="36" a="1"/>
  <c r="AH65" i="36" s="1"/>
  <c r="AK62" i="36" a="1"/>
  <c r="AK62" i="36" s="1"/>
  <c r="AE61" i="36" a="1"/>
  <c r="AE61" i="36" s="1"/>
  <c r="AI59" i="36" a="1"/>
  <c r="AI59" i="36" s="1"/>
  <c r="AE58" i="36" a="1"/>
  <c r="AE58" i="36" s="1"/>
  <c r="AJ55" i="36" a="1"/>
  <c r="AJ55" i="36" s="1"/>
  <c r="AN53" i="36" a="1"/>
  <c r="AN53" i="36" s="1"/>
  <c r="AJ52" i="36" a="1"/>
  <c r="AJ52" i="36" s="1"/>
  <c r="AJ48" i="36" a="1"/>
  <c r="AJ48" i="36" s="1"/>
  <c r="AO46" i="36" a="1"/>
  <c r="AO46" i="36" s="1"/>
  <c r="AJ45" i="36" a="1"/>
  <c r="AJ45" i="36" s="1"/>
  <c r="AN40" i="36" a="1"/>
  <c r="AN40" i="36" s="1"/>
  <c r="AK39" i="36" a="1"/>
  <c r="AK39" i="36" s="1"/>
  <c r="AH59" i="36" a="1"/>
  <c r="AH59" i="36" s="1"/>
  <c r="AJ56" i="36" a="1"/>
  <c r="AJ56" i="36" s="1"/>
  <c r="AH55" i="36" a="1"/>
  <c r="AH55" i="36" s="1"/>
  <c r="AM53" i="36" a="1"/>
  <c r="AM53" i="36" s="1"/>
  <c r="AI52" i="36" a="1"/>
  <c r="AI52" i="36" s="1"/>
  <c r="AP49" i="36" a="1"/>
  <c r="AP49" i="36" s="1"/>
  <c r="AF48" i="36" a="1"/>
  <c r="AF48" i="36" s="1"/>
  <c r="AN46" i="36" a="1"/>
  <c r="AN46" i="36" s="1"/>
  <c r="AI45" i="36" a="1"/>
  <c r="AI45" i="36" s="1"/>
  <c r="AF44" i="36" a="1"/>
  <c r="AF44" i="36" s="1"/>
  <c r="AM40" i="36" a="1"/>
  <c r="AM40" i="36" s="1"/>
  <c r="AK68" i="36" a="1"/>
  <c r="AK68" i="36" s="1"/>
  <c r="AP66" i="36" a="1"/>
  <c r="AP66" i="36" s="1"/>
  <c r="AO60" i="36" a="1"/>
  <c r="AO60" i="36" s="1"/>
  <c r="AE59" i="36" a="1"/>
  <c r="AE59" i="36" s="1"/>
  <c r="AJ68" i="36" a="1"/>
  <c r="AJ68" i="36" s="1"/>
  <c r="AL66" i="36" a="1"/>
  <c r="AL66" i="36" s="1"/>
  <c r="AN63" i="36" a="1"/>
  <c r="AN63" i="36" s="1"/>
  <c r="AH62" i="36" a="1"/>
  <c r="AH62" i="36" s="1"/>
  <c r="AN60" i="36" a="1"/>
  <c r="AN60" i="36" s="1"/>
  <c r="AF56" i="36" a="1"/>
  <c r="AF56" i="36" s="1"/>
  <c r="AJ53" i="36" a="1"/>
  <c r="AJ53" i="36" s="1"/>
  <c r="AO50" i="36" a="1"/>
  <c r="AO50" i="36" s="1"/>
  <c r="AI49" i="36" a="1"/>
  <c r="AI49" i="36" s="1"/>
  <c r="AK46" i="36" a="1"/>
  <c r="AK46" i="36" s="1"/>
  <c r="AE45" i="36" a="1"/>
  <c r="AE45" i="36" s="1"/>
  <c r="AP42" i="36" a="1"/>
  <c r="AP42" i="36" s="1"/>
  <c r="AI68" i="36" a="1"/>
  <c r="AI68" i="36" s="1"/>
  <c r="AK66" i="36" a="1"/>
  <c r="AK66" i="36" s="1"/>
  <c r="AG62" i="36" a="1"/>
  <c r="AG62" i="36" s="1"/>
  <c r="AM60" i="36" a="1"/>
  <c r="AM60" i="36" s="1"/>
  <c r="AO57" i="36" a="1"/>
  <c r="AO57" i="36" s="1"/>
  <c r="AG40" i="36" a="1"/>
  <c r="AG40" i="36" s="1"/>
  <c r="AJ66" i="36" a="1"/>
  <c r="AJ66" i="36" s="1"/>
  <c r="AM63" i="36" a="1"/>
  <c r="AM63" i="36" s="1"/>
  <c r="AK60" i="36" a="1"/>
  <c r="AK60" i="36" s="1"/>
  <c r="AN57" i="36" a="1"/>
  <c r="AN57" i="36" s="1"/>
  <c r="AE56" i="36" a="1"/>
  <c r="AE56" i="36" s="1"/>
  <c r="AI53" i="36" a="1"/>
  <c r="AI53" i="36" s="1"/>
  <c r="AH49" i="36" a="1"/>
  <c r="AH49" i="36" s="1"/>
  <c r="AJ46" i="36" a="1"/>
  <c r="AJ46" i="36" s="1"/>
  <c r="AO42" i="36" a="1"/>
  <c r="AO42" i="36" s="1"/>
  <c r="AP41" i="36" a="1"/>
  <c r="AP41" i="36" s="1"/>
  <c r="AF40" i="36" a="1"/>
  <c r="AF40" i="36" s="1"/>
  <c r="AI66" i="36" a="1"/>
  <c r="AI66" i="36" s="1"/>
  <c r="AO64" i="36" a="1"/>
  <c r="AO64" i="36" s="1"/>
  <c r="AL63" i="36" a="1"/>
  <c r="AL63" i="36" s="1"/>
  <c r="AF62" i="36" a="1"/>
  <c r="AF62" i="36" s="1"/>
  <c r="AJ60" i="36" a="1"/>
  <c r="AJ60" i="36" s="1"/>
  <c r="AM57" i="36" a="1"/>
  <c r="AM57" i="36" s="1"/>
  <c r="AP54" i="36" a="1"/>
  <c r="AP54" i="36" s="1"/>
  <c r="AM50" i="36" a="1"/>
  <c r="AM50" i="36" s="1"/>
  <c r="AG49" i="36" a="1"/>
  <c r="AG49" i="36" s="1"/>
  <c r="AI46" i="36" a="1"/>
  <c r="AI46" i="36" s="1"/>
  <c r="AO41" i="36" a="1"/>
  <c r="AO41" i="36" s="1"/>
  <c r="AG67" i="36" a="1"/>
  <c r="AG67" i="36" s="1"/>
  <c r="AM64" i="36" a="1"/>
  <c r="AM64" i="36" s="1"/>
  <c r="AP60" i="36" a="1"/>
  <c r="AP60" i="36" s="1"/>
  <c r="AM58" i="36" a="1"/>
  <c r="AM58" i="36" s="1"/>
  <c r="AF49" i="36" a="1"/>
  <c r="AF49" i="36" s="1"/>
  <c r="AK47" i="36" a="1"/>
  <c r="AK47" i="36" s="1"/>
  <c r="AM45" i="36" a="1"/>
  <c r="AM45" i="36" s="1"/>
  <c r="AG42" i="36" a="1"/>
  <c r="AG42" i="36" s="1"/>
  <c r="AH39" i="36" a="1"/>
  <c r="AH39" i="36" s="1"/>
  <c r="AF67" i="36" a="1"/>
  <c r="AF67" i="36" s="1"/>
  <c r="AL64" i="36" a="1"/>
  <c r="AL64" i="36" s="1"/>
  <c r="AP62" i="36" a="1"/>
  <c r="AP62" i="36" s="1"/>
  <c r="AI60" i="36" a="1"/>
  <c r="AI60" i="36" s="1"/>
  <c r="AK58" i="36" a="1"/>
  <c r="AK58" i="36" s="1"/>
  <c r="AL56" i="36" a="1"/>
  <c r="AL56" i="36" s="1"/>
  <c r="AN54" i="36" a="1"/>
  <c r="AN54" i="36" s="1"/>
  <c r="AF51" i="36" a="1"/>
  <c r="AF51" i="36" s="1"/>
  <c r="AE49" i="36" a="1"/>
  <c r="AE49" i="36" s="1"/>
  <c r="AJ47" i="36" a="1"/>
  <c r="AJ47" i="36" s="1"/>
  <c r="AL45" i="36" a="1"/>
  <c r="AL45" i="36" s="1"/>
  <c r="AE67" i="36" a="1"/>
  <c r="AE67" i="36" s="1"/>
  <c r="AH60" i="36" a="1"/>
  <c r="AH60" i="36" s="1"/>
  <c r="AJ58" i="36" a="1"/>
  <c r="AJ58" i="36" s="1"/>
  <c r="AK56" i="36" a="1"/>
  <c r="AK56" i="36" s="1"/>
  <c r="AL54" i="36" a="1"/>
  <c r="AL54" i="36" s="1"/>
  <c r="AP52" i="36" a="1"/>
  <c r="AP52" i="36" s="1"/>
  <c r="AE51" i="36" a="1"/>
  <c r="AE51" i="36" s="1"/>
  <c r="AI47" i="36" a="1"/>
  <c r="AI47" i="36" s="1"/>
  <c r="AK45" i="36" a="1"/>
  <c r="AK45" i="36" s="1"/>
  <c r="AE42" i="36" a="1"/>
  <c r="AE42" i="36" s="1"/>
  <c r="AE39" i="36" a="1"/>
  <c r="AE39" i="36" s="1"/>
  <c r="AJ64" i="36" a="1"/>
  <c r="AJ64" i="36" s="1"/>
  <c r="AN62" i="36" a="1"/>
  <c r="AN62" i="36" s="1"/>
  <c r="AG60" i="36" a="1"/>
  <c r="AG60" i="36" s="1"/>
  <c r="AI56" i="36" a="1"/>
  <c r="AI56" i="36" s="1"/>
  <c r="AN52" i="36" a="1"/>
  <c r="AN52" i="36" s="1"/>
  <c r="AF47" i="36" a="1"/>
  <c r="AF47" i="36" s="1"/>
  <c r="AG45" i="36" a="1"/>
  <c r="AG45" i="36" s="1"/>
  <c r="AN43" i="36" a="1"/>
  <c r="AN43" i="36" s="1"/>
  <c r="AL40" i="36" a="1"/>
  <c r="AL40" i="36" s="1"/>
  <c r="AP38" i="36" a="1"/>
  <c r="AP38" i="36" s="1"/>
  <c r="AH66" i="36" a="1"/>
  <c r="AH66" i="36" s="1"/>
  <c r="AI64" i="36" a="1"/>
  <c r="AI64" i="36" s="1"/>
  <c r="AL62" i="36" a="1"/>
  <c r="AL62" i="36" s="1"/>
  <c r="AF60" i="36" a="1"/>
  <c r="AF60" i="36" s="1"/>
  <c r="AH58" i="36" a="1"/>
  <c r="AH58" i="36" s="1"/>
  <c r="AH56" i="36" a="1"/>
  <c r="AH56" i="36" s="1"/>
  <c r="AJ54" i="36" a="1"/>
  <c r="AJ54" i="36" s="1"/>
  <c r="AE47" i="36" a="1"/>
  <c r="AE47" i="36" s="1"/>
  <c r="AF45" i="36" a="1"/>
  <c r="AF45" i="36" s="1"/>
  <c r="AG66" i="36" a="1"/>
  <c r="AG66" i="36" s="1"/>
  <c r="AH64" i="36" a="1"/>
  <c r="AH64" i="36" s="1"/>
  <c r="AJ62" i="36" a="1"/>
  <c r="AJ62" i="36" s="1"/>
  <c r="AE60" i="36" a="1"/>
  <c r="AE60" i="36" s="1"/>
  <c r="AG58" i="36" a="1"/>
  <c r="AG58" i="36" s="1"/>
  <c r="AI54" i="36" a="1"/>
  <c r="AI54" i="36" s="1"/>
  <c r="AM52" i="36" a="1"/>
  <c r="AM52" i="36" s="1"/>
  <c r="AK50" i="36" a="1"/>
  <c r="AK50" i="36" s="1"/>
  <c r="AP68" i="36" a="1"/>
  <c r="AP68" i="36" s="1"/>
  <c r="AF66" i="36" a="1"/>
  <c r="AF66" i="36" s="1"/>
  <c r="AI62" i="36" a="1"/>
  <c r="AI62" i="36" s="1"/>
  <c r="AF58" i="36" a="1"/>
  <c r="AF58" i="36" s="1"/>
  <c r="AL52" i="36" a="1"/>
  <c r="AL52" i="36" s="1"/>
  <c r="AE66" i="36" a="1"/>
  <c r="AE66" i="36" s="1"/>
  <c r="AG64" i="36" a="1"/>
  <c r="AG64" i="36" s="1"/>
  <c r="AE62" i="36" a="1"/>
  <c r="AE62" i="36" s="1"/>
  <c r="AM39" i="36" a="1"/>
  <c r="AM39" i="36" s="1"/>
  <c r="AI41" i="36" a="1"/>
  <c r="AI41" i="36" s="1"/>
  <c r="AH47" i="36" a="1"/>
  <c r="AH47" i="36" s="1"/>
  <c r="AN51" i="36" a="1"/>
  <c r="AN51" i="36" s="1"/>
  <c r="AG54" i="36" a="1"/>
  <c r="AG54" i="36" s="1"/>
  <c r="AO39" i="36" a="1"/>
  <c r="AO39" i="36" s="1"/>
  <c r="AM41" i="36" a="1"/>
  <c r="AM41" i="36" s="1"/>
  <c r="AP51" i="36" a="1"/>
  <c r="AP51" i="36" s="1"/>
  <c r="AF57" i="36" a="1"/>
  <c r="AF57" i="36" s="1"/>
  <c r="AO59" i="36" a="1"/>
  <c r="AO59" i="36" s="1"/>
  <c r="AF63" i="36" a="1"/>
  <c r="AF63" i="36" s="1"/>
  <c r="AN47" i="36" a="1"/>
  <c r="AN47" i="36" s="1"/>
  <c r="AG52" i="36" a="1"/>
  <c r="AG52" i="36" s="1"/>
  <c r="AF55" i="36" a="1"/>
  <c r="AF55" i="36" s="1"/>
  <c r="AO47" i="36" a="1"/>
  <c r="AO47" i="36" s="1"/>
  <c r="AF50" i="36" a="1"/>
  <c r="AF50" i="36" s="1"/>
  <c r="AH52" i="36" a="1"/>
  <c r="AH52" i="36" s="1"/>
  <c r="AI57" i="36" a="1"/>
  <c r="AI57" i="36" s="1"/>
  <c r="AJ63" i="36" a="1"/>
  <c r="AJ63" i="36" s="1"/>
  <c r="AI43" i="36" a="1"/>
  <c r="AI43" i="36" s="1"/>
  <c r="AH45" i="36" a="1"/>
  <c r="AH45" i="36" s="1"/>
  <c r="AP47" i="36" a="1"/>
  <c r="AP47" i="36" s="1"/>
  <c r="AG50" i="36" a="1"/>
  <c r="AG50" i="36" s="1"/>
  <c r="AK52" i="36" a="1"/>
  <c r="AK52" i="36" s="1"/>
  <c r="AK55" i="36" a="1"/>
  <c r="AK55" i="36" s="1"/>
  <c r="AK57" i="36" a="1"/>
  <c r="AK57" i="36" s="1"/>
  <c r="AK63" i="36" a="1"/>
  <c r="AK63" i="36" s="1"/>
  <c r="AH67" i="36" a="1"/>
  <c r="AH67" i="36" s="1"/>
  <c r="AG38" i="36" a="1"/>
  <c r="AG38" i="36" s="1"/>
  <c r="AK43" i="36" a="1"/>
  <c r="AK43" i="36" s="1"/>
  <c r="AN45" i="36" a="1"/>
  <c r="AN45" i="36" s="1"/>
  <c r="AO52" i="36" a="1"/>
  <c r="AO52" i="36" s="1"/>
  <c r="AL57" i="36" a="1"/>
  <c r="AL57" i="36" s="1"/>
  <c r="AF61" i="36" a="1"/>
  <c r="AF61" i="36" s="1"/>
  <c r="AO63" i="36" a="1"/>
  <c r="AO63" i="36" s="1"/>
  <c r="AI67" i="36" a="1"/>
  <c r="AI67" i="36" s="1"/>
  <c r="AH50" i="36" a="1"/>
  <c r="AH50" i="36" s="1"/>
  <c r="AL55" i="36" a="1"/>
  <c r="AL55" i="36" s="1"/>
  <c r="AP57" i="36" a="1"/>
  <c r="AP57" i="36" s="1"/>
  <c r="AJ67" i="36" a="1"/>
  <c r="AJ67" i="36" s="1"/>
  <c r="AA93" i="36" a="1"/>
  <c r="AA93" i="36" s="1"/>
  <c r="S74" i="36" a="1"/>
  <c r="S74" i="36" s="1"/>
  <c r="AB66" i="39" a="1"/>
  <c r="AB66" i="39" s="1"/>
  <c r="X62" i="39" a="1"/>
  <c r="X62" i="39" s="1"/>
  <c r="V61" i="39" a="1"/>
  <c r="V61" i="39" s="1"/>
  <c r="U60" i="39" a="1"/>
  <c r="U60" i="39" s="1"/>
  <c r="V59" i="39" a="1"/>
  <c r="V59" i="39" s="1"/>
  <c r="U58" i="39" a="1"/>
  <c r="U58" i="39" s="1"/>
  <c r="U57" i="39" a="1"/>
  <c r="U57" i="39" s="1"/>
  <c r="V56" i="39" a="1"/>
  <c r="V56" i="39" s="1"/>
  <c r="W54" i="39" a="1"/>
  <c r="W54" i="39" s="1"/>
  <c r="X53" i="39" a="1"/>
  <c r="X53" i="39" s="1"/>
  <c r="AA52" i="39" a="1"/>
  <c r="AA52" i="39" s="1"/>
  <c r="Q49" i="39" a="1"/>
  <c r="Q49" i="39" s="1"/>
  <c r="W48" i="39" a="1"/>
  <c r="W48" i="39" s="1"/>
  <c r="R46" i="39" a="1"/>
  <c r="R46" i="39" s="1"/>
  <c r="W42" i="39" a="1"/>
  <c r="W42" i="39" s="1"/>
  <c r="V40" i="39" a="1"/>
  <c r="V40" i="39" s="1"/>
  <c r="W68" i="39" a="1"/>
  <c r="W68" i="39" s="1"/>
  <c r="AA66" i="39" a="1"/>
  <c r="AA66" i="39" s="1"/>
  <c r="AA63" i="39" a="1"/>
  <c r="AA63" i="39" s="1"/>
  <c r="W62" i="39" a="1"/>
  <c r="W62" i="39" s="1"/>
  <c r="U61" i="39" a="1"/>
  <c r="U61" i="39" s="1"/>
  <c r="T60" i="39" a="1"/>
  <c r="T60" i="39" s="1"/>
  <c r="U59" i="39" a="1"/>
  <c r="U59" i="39" s="1"/>
  <c r="S57" i="39" a="1"/>
  <c r="S57" i="39" s="1"/>
  <c r="U56" i="39" a="1"/>
  <c r="U56" i="39" s="1"/>
  <c r="U55" i="39" a="1"/>
  <c r="U55" i="39" s="1"/>
  <c r="V54" i="39" a="1"/>
  <c r="V54" i="39" s="1"/>
  <c r="W53" i="39" a="1"/>
  <c r="W53" i="39" s="1"/>
  <c r="Z52" i="39" a="1"/>
  <c r="Z52" i="39" s="1"/>
  <c r="V45" i="39" a="1"/>
  <c r="V45" i="39" s="1"/>
  <c r="AB44" i="39" a="1"/>
  <c r="AB44" i="39" s="1"/>
  <c r="V42" i="39" a="1"/>
  <c r="V42" i="39" s="1"/>
  <c r="V38" i="39" a="1"/>
  <c r="V38" i="39" s="1"/>
  <c r="V68" i="39" a="1"/>
  <c r="V68" i="39" s="1"/>
  <c r="Z66" i="39" a="1"/>
  <c r="Z66" i="39" s="1"/>
  <c r="Z63" i="39" a="1"/>
  <c r="Z63" i="39" s="1"/>
  <c r="V62" i="39" a="1"/>
  <c r="V62" i="39" s="1"/>
  <c r="T61" i="39" a="1"/>
  <c r="T61" i="39" s="1"/>
  <c r="T58" i="39" a="1"/>
  <c r="T58" i="39" s="1"/>
  <c r="R57" i="39" a="1"/>
  <c r="R57" i="39" s="1"/>
  <c r="T56" i="39" a="1"/>
  <c r="T56" i="39" s="1"/>
  <c r="T55" i="39" a="1"/>
  <c r="T55" i="39" s="1"/>
  <c r="U54" i="39" a="1"/>
  <c r="U54" i="39" s="1"/>
  <c r="V53" i="39" a="1"/>
  <c r="V53" i="39" s="1"/>
  <c r="Y52" i="39" a="1"/>
  <c r="Y52" i="39" s="1"/>
  <c r="V48" i="39" a="1"/>
  <c r="V48" i="39" s="1"/>
  <c r="Q46" i="39" a="1"/>
  <c r="Q46" i="39" s="1"/>
  <c r="AA44" i="39" a="1"/>
  <c r="AA44" i="39" s="1"/>
  <c r="U42" i="39" a="1"/>
  <c r="U42" i="39" s="1"/>
  <c r="U40" i="39" a="1"/>
  <c r="U40" i="39" s="1"/>
  <c r="U68" i="39" a="1"/>
  <c r="U68" i="39" s="1"/>
  <c r="X66" i="39" a="1"/>
  <c r="X66" i="39" s="1"/>
  <c r="X63" i="39" a="1"/>
  <c r="X63" i="39" s="1"/>
  <c r="U62" i="39" a="1"/>
  <c r="U62" i="39" s="1"/>
  <c r="S61" i="39" a="1"/>
  <c r="S61" i="39" s="1"/>
  <c r="S60" i="39" a="1"/>
  <c r="S60" i="39" s="1"/>
  <c r="T59" i="39" a="1"/>
  <c r="T59" i="39" s="1"/>
  <c r="S58" i="39" a="1"/>
  <c r="S58" i="39" s="1"/>
  <c r="S56" i="39" a="1"/>
  <c r="S56" i="39" s="1"/>
  <c r="S55" i="39" a="1"/>
  <c r="S55" i="39" s="1"/>
  <c r="U53" i="39" a="1"/>
  <c r="U53" i="39" s="1"/>
  <c r="X52" i="39" a="1"/>
  <c r="X52" i="39" s="1"/>
  <c r="AB51" i="39" a="1"/>
  <c r="AB51" i="39" s="1"/>
  <c r="U45" i="39" a="1"/>
  <c r="U45" i="39" s="1"/>
  <c r="T40" i="39" a="1"/>
  <c r="T40" i="39" s="1"/>
  <c r="U38" i="39" a="1"/>
  <c r="U38" i="39" s="1"/>
  <c r="T68" i="39" a="1"/>
  <c r="T68" i="39" s="1"/>
  <c r="W66" i="39" a="1"/>
  <c r="W66" i="39" s="1"/>
  <c r="R61" i="39" a="1"/>
  <c r="R61" i="39" s="1"/>
  <c r="S59" i="39" a="1"/>
  <c r="S59" i="39" s="1"/>
  <c r="R58" i="39" a="1"/>
  <c r="R58" i="39" s="1"/>
  <c r="Q57" i="39" a="1"/>
  <c r="Q57" i="39" s="1"/>
  <c r="R56" i="39" a="1"/>
  <c r="R56" i="39" s="1"/>
  <c r="R55" i="39" a="1"/>
  <c r="R55" i="39" s="1"/>
  <c r="T54" i="39" a="1"/>
  <c r="T54" i="39" s="1"/>
  <c r="W52" i="39" a="1"/>
  <c r="W52" i="39" s="1"/>
  <c r="U48" i="39" a="1"/>
  <c r="U48" i="39" s="1"/>
  <c r="AB47" i="39" a="1"/>
  <c r="AB47" i="39" s="1"/>
  <c r="T45" i="39" a="1"/>
  <c r="T45" i="39" s="1"/>
  <c r="Z44" i="39" a="1"/>
  <c r="Z44" i="39" s="1"/>
  <c r="T42" i="39" a="1"/>
  <c r="T42" i="39" s="1"/>
  <c r="S40" i="39" a="1"/>
  <c r="S40" i="39" s="1"/>
  <c r="T38" i="39" a="1"/>
  <c r="T38" i="39" s="1"/>
  <c r="U66" i="39" a="1"/>
  <c r="U66" i="39" s="1"/>
  <c r="W63" i="39" a="1"/>
  <c r="W63" i="39" s="1"/>
  <c r="T62" i="39" a="1"/>
  <c r="T62" i="39" s="1"/>
  <c r="R60" i="39" a="1"/>
  <c r="R60" i="39" s="1"/>
  <c r="Q58" i="39" a="1"/>
  <c r="Q58" i="39" s="1"/>
  <c r="S54" i="39" a="1"/>
  <c r="S54" i="39" s="1"/>
  <c r="T53" i="39" a="1"/>
  <c r="T53" i="39" s="1"/>
  <c r="V52" i="39" a="1"/>
  <c r="V52" i="39" s="1"/>
  <c r="AA51" i="39" a="1"/>
  <c r="AA51" i="39" s="1"/>
  <c r="AB50" i="39" a="1"/>
  <c r="AB50" i="39" s="1"/>
  <c r="Y44" i="39" a="1"/>
  <c r="Y44" i="39" s="1"/>
  <c r="R40" i="39" a="1"/>
  <c r="R40" i="39" s="1"/>
  <c r="AB39" i="39" a="1"/>
  <c r="AB39" i="39" s="1"/>
  <c r="S38" i="39" a="1"/>
  <c r="S38" i="39" s="1"/>
  <c r="S68" i="39" a="1"/>
  <c r="S68" i="39" s="1"/>
  <c r="T66" i="39" a="1"/>
  <c r="T66" i="39" s="1"/>
  <c r="V63" i="39" a="1"/>
  <c r="V63" i="39" s="1"/>
  <c r="Q61" i="39" a="1"/>
  <c r="Q61" i="39" s="1"/>
  <c r="R59" i="39" a="1"/>
  <c r="R59" i="39" s="1"/>
  <c r="Q56" i="39" a="1"/>
  <c r="Q56" i="39" s="1"/>
  <c r="R54" i="39" a="1"/>
  <c r="R54" i="39" s="1"/>
  <c r="S53" i="39" a="1"/>
  <c r="S53" i="39" s="1"/>
  <c r="U52" i="39" a="1"/>
  <c r="U52" i="39" s="1"/>
  <c r="Z51" i="39" a="1"/>
  <c r="Z51" i="39" s="1"/>
  <c r="T48" i="39" a="1"/>
  <c r="T48" i="39" s="1"/>
  <c r="AA47" i="39" a="1"/>
  <c r="AA47" i="39" s="1"/>
  <c r="S45" i="39" a="1"/>
  <c r="S45" i="39" s="1"/>
  <c r="X44" i="39" a="1"/>
  <c r="X44" i="39" s="1"/>
  <c r="S42" i="39" a="1"/>
  <c r="S42" i="39" s="1"/>
  <c r="AB41" i="39" a="1"/>
  <c r="AB41" i="39" s="1"/>
  <c r="Q40" i="39" a="1"/>
  <c r="Q40" i="39" s="1"/>
  <c r="AA39" i="39" a="1"/>
  <c r="AA39" i="39" s="1"/>
  <c r="R38" i="39" a="1"/>
  <c r="R38" i="39" s="1"/>
  <c r="S66" i="39" a="1"/>
  <c r="S66" i="39" s="1"/>
  <c r="AB64" i="39" a="1"/>
  <c r="AB64" i="39" s="1"/>
  <c r="S62" i="39" a="1"/>
  <c r="S62" i="39" s="1"/>
  <c r="Q60" i="39" a="1"/>
  <c r="Q60" i="39" s="1"/>
  <c r="Q59" i="39" a="1"/>
  <c r="Q59" i="39" s="1"/>
  <c r="Q54" i="39" a="1"/>
  <c r="Q54" i="39" s="1"/>
  <c r="R53" i="39" a="1"/>
  <c r="R53" i="39" s="1"/>
  <c r="T52" i="39" a="1"/>
  <c r="T52" i="39" s="1"/>
  <c r="Y51" i="39" a="1"/>
  <c r="Y51" i="39" s="1"/>
  <c r="AA50" i="39" a="1"/>
  <c r="AA50" i="39" s="1"/>
  <c r="S48" i="39" a="1"/>
  <c r="S48" i="39" s="1"/>
  <c r="Z47" i="39" a="1"/>
  <c r="Z47" i="39" s="1"/>
  <c r="W44" i="39" a="1"/>
  <c r="W44" i="39" s="1"/>
  <c r="AA41" i="39" a="1"/>
  <c r="AA41" i="39" s="1"/>
  <c r="Z39" i="39" a="1"/>
  <c r="Z39" i="39" s="1"/>
  <c r="Q38" i="39" a="1"/>
  <c r="Q38" i="39" s="1"/>
  <c r="R66" i="39" a="1"/>
  <c r="R66" i="39" s="1"/>
  <c r="R62" i="39" a="1"/>
  <c r="R62" i="39" s="1"/>
  <c r="AA60" i="39" a="1"/>
  <c r="AA60" i="39" s="1"/>
  <c r="AA57" i="39" a="1"/>
  <c r="AA57" i="39" s="1"/>
  <c r="Q53" i="39" a="1"/>
  <c r="Q53" i="39" s="1"/>
  <c r="Z50" i="39" a="1"/>
  <c r="Z50" i="39" s="1"/>
  <c r="R48" i="39" a="1"/>
  <c r="R48" i="39" s="1"/>
  <c r="T47" i="39" a="1"/>
  <c r="T47" i="39" s="1"/>
  <c r="Z41" i="39" a="1"/>
  <c r="Z41" i="39" s="1"/>
  <c r="Y39" i="39" a="1"/>
  <c r="Y39" i="39" s="1"/>
  <c r="S64" i="39" a="1"/>
  <c r="S64" i="39" s="1"/>
  <c r="Q62" i="39" a="1"/>
  <c r="Q62" i="39" s="1"/>
  <c r="Z57" i="39" a="1"/>
  <c r="Z57" i="39" s="1"/>
  <c r="Y50" i="39" a="1"/>
  <c r="Y50" i="39" s="1"/>
  <c r="W49" i="39" a="1"/>
  <c r="W49" i="39" s="1"/>
  <c r="S47" i="39" a="1"/>
  <c r="S47" i="39" s="1"/>
  <c r="AB42" i="39" a="1"/>
  <c r="AB42" i="39" s="1"/>
  <c r="Y41" i="39" a="1"/>
  <c r="Y41" i="39" s="1"/>
  <c r="Z40" i="39" a="1"/>
  <c r="Z40" i="39" s="1"/>
  <c r="X39" i="39" a="1"/>
  <c r="X39" i="39" s="1"/>
  <c r="AA38" i="39" a="1"/>
  <c r="AA38" i="39" s="1"/>
  <c r="R64" i="39" a="1"/>
  <c r="R64" i="39" s="1"/>
  <c r="Z60" i="39" a="1"/>
  <c r="Z60" i="39" s="1"/>
  <c r="Y57" i="39" a="1"/>
  <c r="Y57" i="39" s="1"/>
  <c r="X50" i="39" a="1"/>
  <c r="X50" i="39" s="1"/>
  <c r="Q48" i="39" a="1"/>
  <c r="Q48" i="39" s="1"/>
  <c r="X41" i="39" a="1"/>
  <c r="X41" i="39" s="1"/>
  <c r="Y40" i="39" a="1"/>
  <c r="Y40" i="39" s="1"/>
  <c r="W39" i="39" a="1"/>
  <c r="W39" i="39" s="1"/>
  <c r="Y60" i="39" a="1"/>
  <c r="Y60" i="39" s="1"/>
  <c r="X57" i="39" a="1"/>
  <c r="X57" i="39" s="1"/>
  <c r="AA54" i="39" a="1"/>
  <c r="AA54" i="39" s="1"/>
  <c r="W50" i="39" a="1"/>
  <c r="W50" i="39" s="1"/>
  <c r="V49" i="39" a="1"/>
  <c r="V49" i="39" s="1"/>
  <c r="R47" i="39" a="1"/>
  <c r="R47" i="39" s="1"/>
  <c r="AB43" i="39" a="1"/>
  <c r="AB43" i="39" s="1"/>
  <c r="AA42" i="39" a="1"/>
  <c r="AA42" i="39" s="1"/>
  <c r="V39" i="39" a="1"/>
  <c r="V39" i="39" s="1"/>
  <c r="Z38" i="39" a="1"/>
  <c r="Z38" i="39" s="1"/>
  <c r="X60" i="39" a="1"/>
  <c r="X60" i="39" s="1"/>
  <c r="Z54" i="39" a="1"/>
  <c r="Z54" i="39" s="1"/>
  <c r="AA43" i="39" a="1"/>
  <c r="AA43" i="39" s="1"/>
  <c r="Z42" i="39" a="1"/>
  <c r="Z42" i="39" s="1"/>
  <c r="W41" i="39" a="1"/>
  <c r="W41" i="39" s="1"/>
  <c r="X40" i="39" a="1"/>
  <c r="X40" i="39" s="1"/>
  <c r="U39" i="39" a="1"/>
  <c r="U39" i="39" s="1"/>
  <c r="Y38" i="39" a="1"/>
  <c r="Y38" i="39" s="1"/>
  <c r="AB68" i="39" a="1"/>
  <c r="AB68" i="39" s="1"/>
  <c r="W57" i="39" a="1"/>
  <c r="W57" i="39" s="1"/>
  <c r="Y54" i="39" a="1"/>
  <c r="Y54" i="39" s="1"/>
  <c r="Z68" i="39" a="1"/>
  <c r="Z68" i="39" s="1"/>
  <c r="AB65" i="39" a="1"/>
  <c r="AB65" i="39" s="1"/>
  <c r="W60" i="39" a="1"/>
  <c r="W60" i="39" s="1"/>
  <c r="X54" i="39" a="1"/>
  <c r="X54" i="39" s="1"/>
  <c r="U50" i="39" a="1"/>
  <c r="U50" i="39" s="1"/>
  <c r="S49" i="39" a="1"/>
  <c r="S49" i="39" s="1"/>
  <c r="Z43" i="39" a="1"/>
  <c r="Z43" i="39" s="1"/>
  <c r="V41" i="39" a="1"/>
  <c r="V41" i="39" s="1"/>
  <c r="W40" i="39" a="1"/>
  <c r="W40" i="39" s="1"/>
  <c r="S39" i="39" a="1"/>
  <c r="S39" i="39" s="1"/>
  <c r="X38" i="39" a="1"/>
  <c r="X38" i="39" s="1"/>
  <c r="X68" i="39" a="1"/>
  <c r="X68" i="39" s="1"/>
  <c r="AA65" i="39" a="1"/>
  <c r="AA65" i="39" s="1"/>
  <c r="V60" i="39" a="1"/>
  <c r="V60" i="39" s="1"/>
  <c r="AB58" i="39" a="1"/>
  <c r="AB58" i="39" s="1"/>
  <c r="V57" i="39" a="1"/>
  <c r="V57" i="39" s="1"/>
  <c r="AB55" i="39" a="1"/>
  <c r="AB55" i="39" s="1"/>
  <c r="T50" i="39" a="1"/>
  <c r="T50" i="39" s="1"/>
  <c r="R49" i="39" a="1"/>
  <c r="R49" i="39" s="1"/>
  <c r="AB45" i="39" a="1"/>
  <c r="AB45" i="39" s="1"/>
  <c r="Y43" i="39" a="1"/>
  <c r="Y43" i="39" s="1"/>
  <c r="X42" i="39" a="1"/>
  <c r="X42" i="39" s="1"/>
  <c r="R39" i="39" a="1"/>
  <c r="R39" i="39" s="1"/>
  <c r="W38" i="39" a="1"/>
  <c r="W38" i="39" s="1"/>
  <c r="X67" i="39" a="1"/>
  <c r="X67" i="39" s="1"/>
  <c r="S52" i="39" a="1"/>
  <c r="S52" i="39" s="1"/>
  <c r="W47" i="39" a="1"/>
  <c r="W47" i="39" s="1"/>
  <c r="Z45" i="39" a="1"/>
  <c r="Z45" i="39" s="1"/>
  <c r="Y42" i="39" a="1"/>
  <c r="Y42" i="39" s="1"/>
  <c r="V67" i="39" a="1"/>
  <c r="V67" i="39" s="1"/>
  <c r="T63" i="39" a="1"/>
  <c r="T63" i="39" s="1"/>
  <c r="Z58" i="39" a="1"/>
  <c r="Z58" i="39" s="1"/>
  <c r="AB56" i="39" a="1"/>
  <c r="AB56" i="39" s="1"/>
  <c r="R52" i="39" a="1"/>
  <c r="R52" i="39" s="1"/>
  <c r="V50" i="39" a="1"/>
  <c r="V50" i="39" s="1"/>
  <c r="V47" i="39" a="1"/>
  <c r="V47" i="39" s="1"/>
  <c r="Y45" i="39" a="1"/>
  <c r="Y45" i="39" s="1"/>
  <c r="R42" i="39" a="1"/>
  <c r="R42" i="39" s="1"/>
  <c r="U67" i="39" a="1"/>
  <c r="U67" i="39" s="1"/>
  <c r="R63" i="39" a="1"/>
  <c r="R63" i="39" s="1"/>
  <c r="Y58" i="39" a="1"/>
  <c r="Y58" i="39" s="1"/>
  <c r="AA56" i="39" a="1"/>
  <c r="AA56" i="39" s="1"/>
  <c r="S50" i="39" a="1"/>
  <c r="S50" i="39" s="1"/>
  <c r="U47" i="39" a="1"/>
  <c r="U47" i="39" s="1"/>
  <c r="T67" i="39" a="1"/>
  <c r="T67" i="39" s="1"/>
  <c r="X58" i="39" a="1"/>
  <c r="X58" i="39" s="1"/>
  <c r="Z56" i="39" a="1"/>
  <c r="Z56" i="39" s="1"/>
  <c r="Q52" i="39" a="1"/>
  <c r="Q52" i="39" s="1"/>
  <c r="R50" i="39" a="1"/>
  <c r="R50" i="39" s="1"/>
  <c r="X45" i="39" a="1"/>
  <c r="X45" i="39" s="1"/>
  <c r="Q42" i="39" a="1"/>
  <c r="Q42" i="39" s="1"/>
  <c r="T39" i="39" a="1"/>
  <c r="T39" i="39" s="1"/>
  <c r="S67" i="39" a="1"/>
  <c r="S67" i="39" s="1"/>
  <c r="Q63" i="39" a="1"/>
  <c r="Q63" i="39" s="1"/>
  <c r="W58" i="39" a="1"/>
  <c r="W58" i="39" s="1"/>
  <c r="Y56" i="39" a="1"/>
  <c r="Y56" i="39" s="1"/>
  <c r="Q50" i="39" a="1"/>
  <c r="Q50" i="39" s="1"/>
  <c r="R67" i="39" a="1"/>
  <c r="R67" i="39" s="1"/>
  <c r="AB60" i="39" a="1"/>
  <c r="AB60" i="39" s="1"/>
  <c r="X56" i="39" a="1"/>
  <c r="X56" i="39" s="1"/>
  <c r="AB48" i="39" a="1"/>
  <c r="AB48" i="39" s="1"/>
  <c r="W45" i="39" a="1"/>
  <c r="W45" i="39" s="1"/>
  <c r="Q67" i="39" a="1"/>
  <c r="Q67" i="39" s="1"/>
  <c r="V58" i="39" a="1"/>
  <c r="V58" i="39" s="1"/>
  <c r="W56" i="39" a="1"/>
  <c r="W56" i="39" s="1"/>
  <c r="AA48" i="39" a="1"/>
  <c r="AA48" i="39" s="1"/>
  <c r="R45" i="39" a="1"/>
  <c r="R45" i="39" s="1"/>
  <c r="X65" i="39" a="1"/>
  <c r="X65" i="39" s="1"/>
  <c r="AA55" i="39" a="1"/>
  <c r="AA55" i="39" s="1"/>
  <c r="Z48" i="39" a="1"/>
  <c r="Z48" i="39" s="1"/>
  <c r="Q45" i="39" a="1"/>
  <c r="Q45" i="39" s="1"/>
  <c r="AB62" i="39" a="1"/>
  <c r="AB62" i="39" s="1"/>
  <c r="Z59" i="39" a="1"/>
  <c r="Z59" i="39" s="1"/>
  <c r="W55" i="39" a="1"/>
  <c r="W55" i="39" s="1"/>
  <c r="AB49" i="39" a="1"/>
  <c r="AB49" i="39" s="1"/>
  <c r="Y47" i="39" a="1"/>
  <c r="Y47" i="39" s="1"/>
  <c r="AB67" i="39" a="1"/>
  <c r="AB67" i="39" s="1"/>
  <c r="AA62" i="39" a="1"/>
  <c r="AA62" i="39" s="1"/>
  <c r="Y59" i="39" a="1"/>
  <c r="Y59" i="39" s="1"/>
  <c r="AA49" i="39" a="1"/>
  <c r="AA49" i="39" s="1"/>
  <c r="AA67" i="39" a="1"/>
  <c r="AA67" i="39" s="1"/>
  <c r="Z62" i="39" a="1"/>
  <c r="Z62" i="39" s="1"/>
  <c r="X59" i="39" a="1"/>
  <c r="X59" i="39" s="1"/>
  <c r="V55" i="39" a="1"/>
  <c r="V55" i="39" s="1"/>
  <c r="Z49" i="39" a="1"/>
  <c r="Z49" i="39" s="1"/>
  <c r="X47" i="39" a="1"/>
  <c r="X47" i="39" s="1"/>
  <c r="Z67" i="39" a="1"/>
  <c r="Z67" i="39" s="1"/>
  <c r="AA58" i="39" a="1"/>
  <c r="AA58" i="39" s="1"/>
  <c r="AB52" i="39" a="1"/>
  <c r="AB52" i="39" s="1"/>
  <c r="Y49" i="39" a="1"/>
  <c r="Y49" i="39" s="1"/>
  <c r="V44" i="39" a="1"/>
  <c r="V44" i="39" s="1"/>
  <c r="W65" i="39" a="1"/>
  <c r="W65" i="39" s="1"/>
  <c r="AB61" i="39" a="1"/>
  <c r="AB61" i="39" s="1"/>
  <c r="U44" i="39" a="1"/>
  <c r="U44" i="39" s="1"/>
  <c r="V65" i="39" a="1"/>
  <c r="V65" i="39" s="1"/>
  <c r="AA61" i="39" a="1"/>
  <c r="AA61" i="39" s="1"/>
  <c r="X49" i="39" a="1"/>
  <c r="X49" i="39" s="1"/>
  <c r="T44" i="39" a="1"/>
  <c r="T44" i="39" s="1"/>
  <c r="U65" i="39" a="1"/>
  <c r="U65" i="39" s="1"/>
  <c r="Z61" i="39" a="1"/>
  <c r="Z61" i="39" s="1"/>
  <c r="X51" i="39" a="1"/>
  <c r="X51" i="39" s="1"/>
  <c r="U49" i="39" a="1"/>
  <c r="U49" i="39" s="1"/>
  <c r="AA46" i="39" a="1"/>
  <c r="AA46" i="39" s="1"/>
  <c r="S44" i="39" a="1"/>
  <c r="S44" i="39" s="1"/>
  <c r="S65" i="39" a="1"/>
  <c r="S65" i="39" s="1"/>
  <c r="Y61" i="39" a="1"/>
  <c r="Y61" i="39" s="1"/>
  <c r="V51" i="39" a="1"/>
  <c r="V51" i="39" s="1"/>
  <c r="Z46" i="39" a="1"/>
  <c r="Z46" i="39" s="1"/>
  <c r="R44" i="39" a="1"/>
  <c r="R44" i="39" s="1"/>
  <c r="X61" i="39" a="1"/>
  <c r="X61" i="39" s="1"/>
  <c r="Y48" i="39" a="1"/>
  <c r="Y48" i="39" s="1"/>
  <c r="AA45" i="39" a="1"/>
  <c r="AA45" i="39" s="1"/>
  <c r="R68" i="39" a="1"/>
  <c r="R68" i="39" s="1"/>
  <c r="W61" i="39" a="1"/>
  <c r="W61" i="39" s="1"/>
  <c r="X48" i="39" a="1"/>
  <c r="X48" i="39" s="1"/>
  <c r="Q68" i="39" a="1"/>
  <c r="Q68" i="39" s="1"/>
  <c r="Z55" i="39" a="1"/>
  <c r="Z55" i="39" s="1"/>
  <c r="U51" i="39" a="1"/>
  <c r="U51" i="39" s="1"/>
  <c r="Y55" i="39" a="1"/>
  <c r="Y55" i="39" s="1"/>
  <c r="T51" i="39" a="1"/>
  <c r="T51" i="39" s="1"/>
  <c r="R65" i="39" a="1"/>
  <c r="R65" i="39" s="1"/>
  <c r="V46" i="39" a="1"/>
  <c r="V46" i="39" s="1"/>
  <c r="U46" i="39" a="1"/>
  <c r="U46" i="39" s="1"/>
  <c r="T46" i="39" a="1"/>
  <c r="T46" i="39" s="1"/>
  <c r="S46" i="39" a="1"/>
  <c r="S46" i="39" s="1"/>
  <c r="Q65" i="39" a="1"/>
  <c r="Q65" i="39" s="1"/>
  <c r="AA64" i="39" a="1"/>
  <c r="AA64" i="39" s="1"/>
  <c r="AB59" i="39" a="1"/>
  <c r="AB59" i="39" s="1"/>
  <c r="Z64" i="39" a="1"/>
  <c r="Z64" i="39" s="1"/>
  <c r="AA59" i="39" a="1"/>
  <c r="AA59" i="39" s="1"/>
  <c r="Q43" i="39" a="1"/>
  <c r="Q43" i="39" s="1"/>
  <c r="W64" i="39" a="1"/>
  <c r="W64" i="39" s="1"/>
  <c r="R43" i="39" a="1"/>
  <c r="R43" i="39" s="1"/>
  <c r="X64" i="39" a="1"/>
  <c r="X64" i="39" s="1"/>
  <c r="U93" i="36" a="1"/>
  <c r="U93" i="36" s="1"/>
  <c r="U86" i="36" a="1"/>
  <c r="U86" i="36" s="1"/>
  <c r="AA81" i="36" a="1"/>
  <c r="AA81" i="36" s="1"/>
  <c r="S93" i="36" a="1"/>
  <c r="S93" i="36" s="1"/>
  <c r="R93" i="36" a="1"/>
  <c r="R93" i="36" s="1"/>
  <c r="T99" i="36" a="1"/>
  <c r="T99" i="36" s="1"/>
  <c r="Z84" i="36" a="1"/>
  <c r="Z84" i="36" s="1"/>
  <c r="R102" i="36" a="1"/>
  <c r="R102" i="36" s="1"/>
  <c r="V97" i="36" a="1"/>
  <c r="V97" i="36" s="1"/>
  <c r="S78" i="36" a="1"/>
  <c r="S78" i="36" s="1"/>
  <c r="R80" i="36" a="1"/>
  <c r="R80" i="36" s="1"/>
  <c r="R83" i="36" a="1"/>
  <c r="R83" i="36" s="1"/>
  <c r="Q80" i="36" a="1"/>
  <c r="Q80" i="36" s="1"/>
  <c r="Z74" i="36" a="1"/>
  <c r="Z74" i="36" s="1"/>
  <c r="R98" i="36" a="1"/>
  <c r="R98" i="36" s="1"/>
  <c r="Q98" i="36" a="1"/>
  <c r="Q98" i="36" s="1"/>
  <c r="AA75" i="36" a="1"/>
  <c r="AA75" i="36" s="1"/>
  <c r="R74" i="36" a="1"/>
  <c r="R74" i="36" s="1"/>
  <c r="T73" i="36" a="1"/>
  <c r="T73" i="36" s="1"/>
  <c r="T80" i="36" a="1"/>
  <c r="T80" i="36" s="1"/>
  <c r="Z75" i="36" a="1"/>
  <c r="Z75" i="36" s="1"/>
  <c r="Q74" i="36" a="1"/>
  <c r="Q74" i="36" s="1"/>
  <c r="AB93" i="36" a="1"/>
  <c r="AB93" i="36" s="1"/>
  <c r="S80" i="36" a="1"/>
  <c r="S80" i="36" s="1"/>
  <c r="Y75" i="36" a="1"/>
  <c r="Y75" i="36" s="1"/>
  <c r="T83" i="36" a="1"/>
  <c r="T83" i="36" s="1"/>
  <c r="U102" i="36" a="1"/>
  <c r="U102" i="36" s="1"/>
  <c r="Q83" i="36" a="1"/>
  <c r="Q83" i="36" s="1"/>
  <c r="R82" i="36" a="1"/>
  <c r="R82" i="36" s="1"/>
  <c r="S91" i="36" a="1"/>
  <c r="S91" i="36" s="1"/>
  <c r="Q82" i="36" a="1"/>
  <c r="Q82" i="36" s="1"/>
  <c r="R91" i="36" a="1"/>
  <c r="R91" i="36" s="1"/>
  <c r="Q91" i="36" a="1"/>
  <c r="Q91" i="36" s="1"/>
  <c r="Q72" i="36" a="1"/>
  <c r="Q72" i="36" s="1"/>
  <c r="Z86" i="36" a="1"/>
  <c r="Z86" i="36" s="1"/>
  <c r="W86" i="36" a="1"/>
  <c r="W86" i="36" s="1"/>
  <c r="X77" i="36" a="1"/>
  <c r="X77" i="36" s="1"/>
  <c r="V86" i="36" a="1"/>
  <c r="V86" i="36" s="1"/>
  <c r="W77" i="36" a="1"/>
  <c r="W77" i="36" s="1"/>
  <c r="V77" i="36" a="1"/>
  <c r="V77" i="36" s="1"/>
  <c r="AA74" i="36" a="1"/>
  <c r="AA74" i="36" s="1"/>
  <c r="AB85" i="36" a="1"/>
  <c r="AB85" i="36" s="1"/>
  <c r="AH88" i="36" a="1"/>
  <c r="AH88" i="36" s="1"/>
  <c r="AG99" i="36" a="1"/>
  <c r="AG99" i="36" s="1"/>
  <c r="AN84" i="36" a="1"/>
  <c r="AN84" i="36" s="1"/>
  <c r="AJ74" i="36" a="1"/>
  <c r="AJ74" i="36" s="1"/>
  <c r="AJ72" i="36" a="1"/>
  <c r="AJ72" i="36" s="1"/>
  <c r="AF99" i="36" a="1"/>
  <c r="AF99" i="36" s="1"/>
  <c r="AL84" i="36" a="1"/>
  <c r="AL84" i="36" s="1"/>
  <c r="AE99" i="36" a="1"/>
  <c r="AE99" i="36" s="1"/>
  <c r="AM95" i="36" a="1"/>
  <c r="AM95" i="36" s="1"/>
  <c r="AL95" i="36" a="1"/>
  <c r="AL95" i="36" s="1"/>
  <c r="AF95" i="36" a="1"/>
  <c r="AF95" i="36" s="1"/>
  <c r="AG82" i="36" a="1"/>
  <c r="AG82" i="36" s="1"/>
  <c r="AO83" i="36" a="1"/>
  <c r="AO83" i="36" s="1"/>
  <c r="AF80" i="36" a="1"/>
  <c r="AF80" i="36" s="1"/>
  <c r="AF79" i="36" a="1"/>
  <c r="AF79" i="36" s="1"/>
  <c r="AO101" i="36" a="1"/>
  <c r="AO101" i="36" s="1"/>
  <c r="AK85" i="36" a="1"/>
  <c r="AK85" i="36" s="1"/>
  <c r="AN91" i="36" a="1"/>
  <c r="AN91" i="36" s="1"/>
  <c r="AF85" i="36" a="1"/>
  <c r="AF85" i="36" s="1"/>
  <c r="AL75" i="36" a="1"/>
  <c r="AL75" i="36" s="1"/>
  <c r="AK73" i="36" a="1"/>
  <c r="AK73" i="36" s="1"/>
  <c r="AE80" i="36" a="1"/>
  <c r="AE80" i="36" s="1"/>
  <c r="AL76" i="36" a="1"/>
  <c r="AL76" i="36" s="1"/>
  <c r="AK76" i="36" a="1"/>
  <c r="AK76" i="36" s="1"/>
  <c r="AP97" i="36" a="1"/>
  <c r="AP97" i="36" s="1"/>
  <c r="AO85" i="36" a="1"/>
  <c r="AO85" i="36" s="1"/>
  <c r="AK81" i="36" a="1"/>
  <c r="AK81" i="36" s="1"/>
  <c r="AO77" i="36" a="1"/>
  <c r="AO77" i="36" s="1"/>
  <c r="AH76" i="36" a="1"/>
  <c r="AH76" i="36" s="1"/>
  <c r="AL80" i="36" a="1"/>
  <c r="AL80" i="36" s="1"/>
  <c r="AG76" i="36" a="1"/>
  <c r="AG76" i="36" s="1"/>
  <c r="AH72" i="36" a="1"/>
  <c r="AH72" i="36" s="1"/>
  <c r="AK80" i="36" a="1"/>
  <c r="AK80" i="36" s="1"/>
  <c r="AF76" i="36" a="1"/>
  <c r="AF76" i="36" s="1"/>
  <c r="AG72" i="36" a="1"/>
  <c r="AG72" i="36" s="1"/>
  <c r="AH80" i="36" a="1"/>
  <c r="AH80" i="36" s="1"/>
  <c r="AE76" i="36" a="1"/>
  <c r="AE76" i="36" s="1"/>
  <c r="AN77" i="36" a="1"/>
  <c r="AN77" i="36" s="1"/>
  <c r="AM73" i="36" a="1"/>
  <c r="AM73" i="36" s="1"/>
  <c r="AL73" i="36" a="1"/>
  <c r="AL73" i="36" s="1"/>
  <c r="AG74" i="36" a="1"/>
  <c r="AG74" i="36" s="1"/>
  <c r="AM78" i="36" a="1"/>
  <c r="AM78" i="36" s="1"/>
  <c r="AF74" i="36" a="1"/>
  <c r="AF74" i="36" s="1"/>
  <c r="AJ73" i="36" a="1"/>
  <c r="AJ73" i="36" s="1"/>
  <c r="AE74" i="36" a="1"/>
  <c r="AE74" i="36" s="1"/>
  <c r="AL85" i="36" a="1"/>
  <c r="AL85" i="36" s="1"/>
  <c r="AA40" i="39" a="1"/>
  <c r="AA40" i="39" s="1"/>
  <c r="T43" i="39" a="1"/>
  <c r="T43" i="39" s="1"/>
  <c r="Y53" i="39" a="1"/>
  <c r="Y53" i="39" s="1"/>
  <c r="AB57" i="39" a="1"/>
  <c r="AB57" i="39" s="1"/>
  <c r="AM85" i="36" a="1"/>
  <c r="AM85" i="36" s="1"/>
  <c r="AJ79" i="36" a="1"/>
  <c r="AJ79" i="36" s="1"/>
  <c r="V43" i="39" a="1"/>
  <c r="V43" i="39" s="1"/>
  <c r="AA53" i="39" a="1"/>
  <c r="AA53" i="39" s="1"/>
  <c r="X43" i="39" a="1"/>
  <c r="X43" i="39" s="1"/>
  <c r="AB53" i="39" a="1"/>
  <c r="AB53" i="39" s="1"/>
  <c r="M60" i="36" a="1"/>
  <c r="M60" i="36" s="1"/>
  <c r="C60" i="36" a="1"/>
  <c r="C60" i="36" s="1"/>
  <c r="H53" i="36" a="1"/>
  <c r="H53" i="36" s="1"/>
  <c r="C46" i="36" a="1"/>
  <c r="C46" i="36" s="1"/>
  <c r="G42" i="36" a="1"/>
  <c r="G42" i="36" s="1"/>
  <c r="H64" i="36" a="1"/>
  <c r="H64" i="36" s="1"/>
  <c r="G56" i="36" a="1"/>
  <c r="G56" i="36" s="1"/>
  <c r="K51" i="36" a="1"/>
  <c r="K51" i="36" s="1"/>
  <c r="F64" i="36" a="1"/>
  <c r="F64" i="36" s="1"/>
  <c r="D56" i="36" a="1"/>
  <c r="D56" i="36" s="1"/>
  <c r="F38" i="36" a="1"/>
  <c r="F38" i="36" s="1"/>
  <c r="G64" i="36" a="1"/>
  <c r="G64" i="36" s="1"/>
  <c r="D50" i="36" a="1"/>
  <c r="D50" i="36" s="1"/>
  <c r="K42" i="36" a="1"/>
  <c r="K42" i="36" s="1"/>
  <c r="E64" i="36" a="1"/>
  <c r="E64" i="36" s="1"/>
  <c r="J42" i="36" a="1"/>
  <c r="J42" i="36" s="1"/>
  <c r="J65" i="36" a="1"/>
  <c r="J65" i="36" s="1"/>
  <c r="E42" i="36" a="1"/>
  <c r="E42" i="36" s="1"/>
  <c r="G38" i="36" a="1"/>
  <c r="G38" i="36" s="1"/>
  <c r="D52" i="36" a="1"/>
  <c r="D52" i="36" s="1"/>
  <c r="M44" i="36" a="1"/>
  <c r="M44" i="36" s="1"/>
  <c r="H59" i="36" a="1"/>
  <c r="H59" i="36" s="1"/>
  <c r="C52" i="36" a="1"/>
  <c r="C52" i="36" s="1"/>
  <c r="L48" i="36" a="1"/>
  <c r="L48" i="36" s="1"/>
  <c r="F44" i="36" a="1"/>
  <c r="F44" i="36" s="1"/>
  <c r="E38" i="36" a="1"/>
  <c r="E38" i="36" s="1"/>
  <c r="E41" i="36" a="1"/>
  <c r="E41" i="36" s="1"/>
  <c r="E44" i="36" a="1"/>
  <c r="E44" i="36" s="1"/>
  <c r="J53" i="36" a="1"/>
  <c r="J53" i="36" s="1"/>
  <c r="M63" i="36" a="1"/>
  <c r="M63" i="36" s="1"/>
  <c r="U73" i="36" a="1"/>
  <c r="U73" i="36" s="1"/>
  <c r="AA76" i="36" a="1"/>
  <c r="AA76" i="36" s="1"/>
  <c r="AL79" i="36" a="1"/>
  <c r="AL79" i="36" s="1"/>
  <c r="AL83" i="36" a="1"/>
  <c r="AL83" i="36" s="1"/>
  <c r="M134" i="36" a="1"/>
  <c r="M134" i="36" s="1"/>
  <c r="M130" i="36" a="1"/>
  <c r="M130" i="36" s="1"/>
  <c r="H122" i="36" a="1"/>
  <c r="H122" i="36" s="1"/>
  <c r="H109" i="36" a="1"/>
  <c r="H109" i="36" s="1"/>
  <c r="C130" i="36" a="1"/>
  <c r="C130" i="36" s="1"/>
  <c r="N121" i="36" a="1"/>
  <c r="N121" i="36" s="1"/>
  <c r="D116" i="36" a="1"/>
  <c r="D116" i="36" s="1"/>
  <c r="D108" i="36" a="1"/>
  <c r="D108" i="36" s="1"/>
  <c r="M129" i="36" a="1"/>
  <c r="M129" i="36" s="1"/>
  <c r="C108" i="36" a="1"/>
  <c r="C108" i="36" s="1"/>
  <c r="L129" i="36" a="1"/>
  <c r="L129" i="36" s="1"/>
  <c r="M121" i="36" a="1"/>
  <c r="M121" i="36" s="1"/>
  <c r="C116" i="36" a="1"/>
  <c r="C116" i="36" s="1"/>
  <c r="N107" i="36" a="1"/>
  <c r="N107" i="36" s="1"/>
  <c r="N128" i="36" a="1"/>
  <c r="N128" i="36" s="1"/>
  <c r="L121" i="36" a="1"/>
  <c r="L121" i="36" s="1"/>
  <c r="N115" i="36" a="1"/>
  <c r="N115" i="36" s="1"/>
  <c r="I107" i="36" a="1"/>
  <c r="I107" i="36" s="1"/>
  <c r="L128" i="36" a="1"/>
  <c r="L128" i="36" s="1"/>
  <c r="K121" i="36" a="1"/>
  <c r="K121" i="36" s="1"/>
  <c r="N114" i="36" a="1"/>
  <c r="N114" i="36" s="1"/>
  <c r="H107" i="36" a="1"/>
  <c r="H107" i="36" s="1"/>
  <c r="K128" i="36" a="1"/>
  <c r="K128" i="36" s="1"/>
  <c r="J121" i="36" a="1"/>
  <c r="J121" i="36" s="1"/>
  <c r="C114" i="36" a="1"/>
  <c r="C114" i="36" s="1"/>
  <c r="K127" i="36" a="1"/>
  <c r="K127" i="36" s="1"/>
  <c r="N113" i="36" a="1"/>
  <c r="N113" i="36" s="1"/>
  <c r="G107" i="36" a="1"/>
  <c r="G107" i="36" s="1"/>
  <c r="G125" i="36" a="1"/>
  <c r="G125" i="36" s="1"/>
  <c r="K116" i="36" a="1"/>
  <c r="K116" i="36" s="1"/>
  <c r="E116" i="36" a="1"/>
  <c r="E116" i="36" s="1"/>
  <c r="N134" i="36" a="1"/>
  <c r="N134" i="36" s="1"/>
  <c r="F125" i="36" a="1"/>
  <c r="F125" i="36" s="1"/>
  <c r="I113" i="36" a="1"/>
  <c r="I113" i="36" s="1"/>
  <c r="K134" i="36" a="1"/>
  <c r="K134" i="36" s="1"/>
  <c r="D125" i="36" a="1"/>
  <c r="D125" i="36" s="1"/>
  <c r="C113" i="36" a="1"/>
  <c r="C113" i="36" s="1"/>
  <c r="J134" i="36" a="1"/>
  <c r="J134" i="36" s="1"/>
  <c r="E124" i="36" a="1"/>
  <c r="E124" i="36" s="1"/>
  <c r="M112" i="36" a="1"/>
  <c r="M112" i="36" s="1"/>
  <c r="N131" i="36" a="1"/>
  <c r="N131" i="36" s="1"/>
  <c r="I109" i="36" a="1"/>
  <c r="I109" i="36" s="1"/>
  <c r="E120" i="36" a="1"/>
  <c r="E120" i="36" s="1"/>
  <c r="H133" i="36" a="1"/>
  <c r="H133" i="36" s="1"/>
  <c r="J109" i="36" a="1"/>
  <c r="J109" i="36" s="1"/>
  <c r="H121" i="36" a="1"/>
  <c r="H121" i="36" s="1"/>
  <c r="I133" i="36" a="1"/>
  <c r="I133" i="36" s="1"/>
  <c r="I110" i="36" a="1"/>
  <c r="I110" i="36" s="1"/>
  <c r="I121" i="36" a="1"/>
  <c r="I121" i="36" s="1"/>
  <c r="L134" i="36" a="1"/>
  <c r="L134" i="36" s="1"/>
  <c r="G40" i="39" a="1"/>
  <c r="G40" i="39" s="1"/>
  <c r="H49" i="39" a="1"/>
  <c r="H49" i="39" s="1"/>
  <c r="E135" i="39" a="1"/>
  <c r="E135" i="39" s="1"/>
  <c r="G134" i="39" a="1"/>
  <c r="G134" i="39" s="1"/>
  <c r="F127" i="39" a="1"/>
  <c r="F127" i="39" s="1"/>
  <c r="D121" i="39" a="1"/>
  <c r="D121" i="39" s="1"/>
  <c r="J113" i="39" a="1"/>
  <c r="J113" i="39" s="1"/>
  <c r="L108" i="39" a="1"/>
  <c r="L108" i="39" s="1"/>
  <c r="F134" i="39" a="1"/>
  <c r="F134" i="39" s="1"/>
  <c r="E127" i="39" a="1"/>
  <c r="E127" i="39" s="1"/>
  <c r="C121" i="39" a="1"/>
  <c r="C121" i="39" s="1"/>
  <c r="I113" i="39" a="1"/>
  <c r="I113" i="39" s="1"/>
  <c r="K108" i="39" a="1"/>
  <c r="K108" i="39" s="1"/>
  <c r="E134" i="39" a="1"/>
  <c r="E134" i="39" s="1"/>
  <c r="N126" i="39" a="1"/>
  <c r="N126" i="39" s="1"/>
  <c r="I119" i="39" a="1"/>
  <c r="I119" i="39" s="1"/>
  <c r="H113" i="39" a="1"/>
  <c r="H113" i="39" s="1"/>
  <c r="J108" i="39" a="1"/>
  <c r="J108" i="39" s="1"/>
  <c r="C133" i="39" a="1"/>
  <c r="C133" i="39" s="1"/>
  <c r="L126" i="39" a="1"/>
  <c r="L126" i="39" s="1"/>
  <c r="C119" i="39" a="1"/>
  <c r="C119" i="39" s="1"/>
  <c r="G113" i="39" a="1"/>
  <c r="G113" i="39" s="1"/>
  <c r="L107" i="39" a="1"/>
  <c r="L107" i="39" s="1"/>
  <c r="N132" i="39" a="1"/>
  <c r="N132" i="39" s="1"/>
  <c r="J126" i="39" a="1"/>
  <c r="J126" i="39" s="1"/>
  <c r="H118" i="39" a="1"/>
  <c r="H118" i="39" s="1"/>
  <c r="F113" i="39" a="1"/>
  <c r="F113" i="39" s="1"/>
  <c r="H107" i="39" a="1"/>
  <c r="H107" i="39" s="1"/>
  <c r="M132" i="39" a="1"/>
  <c r="M132" i="39" s="1"/>
  <c r="I126" i="39" a="1"/>
  <c r="I126" i="39" s="1"/>
  <c r="G118" i="39" a="1"/>
  <c r="G118" i="39" s="1"/>
  <c r="D112" i="39" a="1"/>
  <c r="D112" i="39" s="1"/>
  <c r="G107" i="39" a="1"/>
  <c r="G107" i="39" s="1"/>
  <c r="L132" i="39" a="1"/>
  <c r="L132" i="39" s="1"/>
  <c r="H126" i="39" a="1"/>
  <c r="H126" i="39" s="1"/>
  <c r="J132" i="39" a="1"/>
  <c r="J132" i="39" s="1"/>
  <c r="G126" i="39" a="1"/>
  <c r="G126" i="39" s="1"/>
  <c r="D118" i="39" a="1"/>
  <c r="D118" i="39" s="1"/>
  <c r="C112" i="39" a="1"/>
  <c r="C112" i="39" s="1"/>
  <c r="F107" i="39" a="1"/>
  <c r="F107" i="39" s="1"/>
  <c r="I132" i="39" a="1"/>
  <c r="I132" i="39" s="1"/>
  <c r="I123" i="39" a="1"/>
  <c r="I123" i="39" s="1"/>
  <c r="L111" i="39" a="1"/>
  <c r="L111" i="39" s="1"/>
  <c r="I130" i="39" a="1"/>
  <c r="I130" i="39" s="1"/>
  <c r="H123" i="39" a="1"/>
  <c r="H123" i="39" s="1"/>
  <c r="K111" i="39" a="1"/>
  <c r="K111" i="39" s="1"/>
  <c r="H130" i="39" a="1"/>
  <c r="H130" i="39" s="1"/>
  <c r="K121" i="39" a="1"/>
  <c r="K121" i="39" s="1"/>
  <c r="J111" i="39" a="1"/>
  <c r="J111" i="39" s="1"/>
  <c r="G130" i="39" a="1"/>
  <c r="G130" i="39" s="1"/>
  <c r="H121" i="39" a="1"/>
  <c r="H121" i="39" s="1"/>
  <c r="I111" i="39" a="1"/>
  <c r="I111" i="39" s="1"/>
  <c r="F130" i="39" a="1"/>
  <c r="F130" i="39" s="1"/>
  <c r="G121" i="39" a="1"/>
  <c r="G121" i="39" s="1"/>
  <c r="N110" i="39" a="1"/>
  <c r="N110" i="39" s="1"/>
  <c r="E130" i="39" a="1"/>
  <c r="E130" i="39" s="1"/>
  <c r="F121" i="39" a="1"/>
  <c r="F121" i="39" s="1"/>
  <c r="M110" i="39" a="1"/>
  <c r="M110" i="39" s="1"/>
  <c r="E121" i="39" a="1"/>
  <c r="E121" i="39" s="1"/>
  <c r="L110" i="39" a="1"/>
  <c r="L110" i="39" s="1"/>
  <c r="D130" i="39" a="1"/>
  <c r="D130" i="39" s="1"/>
  <c r="K110" i="39" a="1"/>
  <c r="K110" i="39" s="1"/>
  <c r="C130" i="39" a="1"/>
  <c r="C130" i="39" s="1"/>
  <c r="D116" i="39" a="1"/>
  <c r="D116" i="39" s="1"/>
  <c r="D129" i="39" a="1"/>
  <c r="D129" i="39" s="1"/>
  <c r="C116" i="39" a="1"/>
  <c r="C116" i="39" s="1"/>
  <c r="C129" i="39" a="1"/>
  <c r="C129" i="39" s="1"/>
  <c r="E115" i="39" a="1"/>
  <c r="E115" i="39" s="1"/>
  <c r="N128" i="39" a="1"/>
  <c r="N128" i="39" s="1"/>
  <c r="M114" i="39" a="1"/>
  <c r="M114" i="39" s="1"/>
  <c r="D128" i="39" a="1"/>
  <c r="D128" i="39" s="1"/>
  <c r="I114" i="39" a="1"/>
  <c r="I114" i="39" s="1"/>
  <c r="C128" i="39" a="1"/>
  <c r="C128" i="39" s="1"/>
  <c r="H114" i="39" a="1"/>
  <c r="H114" i="39" s="1"/>
  <c r="M127" i="39" a="1"/>
  <c r="M127" i="39" s="1"/>
  <c r="M113" i="39" a="1"/>
  <c r="M113" i="39" s="1"/>
  <c r="G127" i="39" a="1"/>
  <c r="G127" i="39" s="1"/>
  <c r="K113" i="39" a="1"/>
  <c r="K113" i="39" s="1"/>
  <c r="K123" i="39" a="1"/>
  <c r="K123" i="39" s="1"/>
  <c r="H67" i="39" a="1"/>
  <c r="H67" i="39" s="1"/>
  <c r="N65" i="39" a="1"/>
  <c r="N65" i="39" s="1"/>
  <c r="C51" i="39" a="1"/>
  <c r="C51" i="39" s="1"/>
  <c r="I50" i="39" a="1"/>
  <c r="I50" i="39" s="1"/>
  <c r="M43" i="39" a="1"/>
  <c r="M43" i="39" s="1"/>
  <c r="F50" i="39" a="1"/>
  <c r="F50" i="39" s="1"/>
  <c r="N49" i="39" a="1"/>
  <c r="N49" i="39" s="1"/>
  <c r="E47" i="39" a="1"/>
  <c r="E47" i="39" s="1"/>
  <c r="K43" i="39" a="1"/>
  <c r="K43" i="39" s="1"/>
  <c r="J41" i="39" a="1"/>
  <c r="J41" i="39" s="1"/>
  <c r="G39" i="39" a="1"/>
  <c r="G39" i="39" s="1"/>
  <c r="M65" i="39" a="1"/>
  <c r="M65" i="39" s="1"/>
  <c r="D50" i="39" a="1"/>
  <c r="D50" i="39" s="1"/>
  <c r="M49" i="39" a="1"/>
  <c r="M49" i="39" s="1"/>
  <c r="D47" i="39" a="1"/>
  <c r="D47" i="39" s="1"/>
  <c r="J43" i="39" a="1"/>
  <c r="J43" i="39" s="1"/>
  <c r="I41" i="39" a="1"/>
  <c r="I41" i="39" s="1"/>
  <c r="F39" i="39" a="1"/>
  <c r="F39" i="39" s="1"/>
  <c r="C50" i="39" a="1"/>
  <c r="C50" i="39" s="1"/>
  <c r="L49" i="39" a="1"/>
  <c r="L49" i="39" s="1"/>
  <c r="C47" i="39" a="1"/>
  <c r="C47" i="39" s="1"/>
  <c r="M46" i="39" a="1"/>
  <c r="M46" i="39" s="1"/>
  <c r="I43" i="39" a="1"/>
  <c r="I43" i="39" s="1"/>
  <c r="H41" i="39" a="1"/>
  <c r="H41" i="39" s="1"/>
  <c r="L65" i="39" a="1"/>
  <c r="L65" i="39" s="1"/>
  <c r="K49" i="39" a="1"/>
  <c r="K49" i="39" s="1"/>
  <c r="L46" i="39" a="1"/>
  <c r="L46" i="39" s="1"/>
  <c r="E39" i="39" a="1"/>
  <c r="E39" i="39" s="1"/>
  <c r="M57" i="39" a="1"/>
  <c r="M57" i="39" s="1"/>
  <c r="J49" i="39" a="1"/>
  <c r="J49" i="39" s="1"/>
  <c r="G43" i="39" a="1"/>
  <c r="G43" i="39" s="1"/>
  <c r="G41" i="39" a="1"/>
  <c r="G41" i="39" s="1"/>
  <c r="E65" i="39" a="1"/>
  <c r="E65" i="39" s="1"/>
  <c r="K58" i="39" a="1"/>
  <c r="K58" i="39" s="1"/>
  <c r="L57" i="39" a="1"/>
  <c r="L57" i="39" s="1"/>
  <c r="N55" i="39" a="1"/>
  <c r="N55" i="39" s="1"/>
  <c r="I49" i="39" a="1"/>
  <c r="I49" i="39" s="1"/>
  <c r="J46" i="39" a="1"/>
  <c r="J46" i="39" s="1"/>
  <c r="F43" i="39" a="1"/>
  <c r="F43" i="39" s="1"/>
  <c r="E41" i="39" a="1"/>
  <c r="E41" i="39" s="1"/>
  <c r="C39" i="39" a="1"/>
  <c r="C39" i="39" s="1"/>
  <c r="J58" i="39" a="1"/>
  <c r="J58" i="39" s="1"/>
  <c r="J57" i="39" a="1"/>
  <c r="J57" i="39" s="1"/>
  <c r="J56" i="39" a="1"/>
  <c r="J56" i="39" s="1"/>
  <c r="I46" i="39" a="1"/>
  <c r="I46" i="39" s="1"/>
  <c r="E43" i="39" a="1"/>
  <c r="E43" i="39" s="1"/>
  <c r="D41" i="39" a="1"/>
  <c r="D41" i="39" s="1"/>
  <c r="N59" i="39" a="1"/>
  <c r="N59" i="39" s="1"/>
  <c r="H56" i="39" a="1"/>
  <c r="H56" i="39" s="1"/>
  <c r="H45" i="39" a="1"/>
  <c r="H45" i="39" s="1"/>
  <c r="J66" i="39" a="1"/>
  <c r="J66" i="39" s="1"/>
  <c r="M59" i="39" a="1"/>
  <c r="M59" i="39" s="1"/>
  <c r="G56" i="39" a="1"/>
  <c r="G56" i="39" s="1"/>
  <c r="F52" i="39" a="1"/>
  <c r="F52" i="39" s="1"/>
  <c r="D46" i="39" a="1"/>
  <c r="D46" i="39" s="1"/>
  <c r="G45" i="39" a="1"/>
  <c r="G45" i="39" s="1"/>
  <c r="C66" i="39" a="1"/>
  <c r="C66" i="39" s="1"/>
  <c r="L59" i="39" a="1"/>
  <c r="L59" i="39" s="1"/>
  <c r="F56" i="39" a="1"/>
  <c r="F56" i="39" s="1"/>
  <c r="M53" i="39" a="1"/>
  <c r="M53" i="39" s="1"/>
  <c r="C46" i="39" a="1"/>
  <c r="C46" i="39" s="1"/>
  <c r="F45" i="39" a="1"/>
  <c r="F45" i="39" s="1"/>
  <c r="N64" i="39" a="1"/>
  <c r="N64" i="39" s="1"/>
  <c r="D62" i="39" a="1"/>
  <c r="D62" i="39" s="1"/>
  <c r="D59" i="39" a="1"/>
  <c r="D59" i="39" s="1"/>
  <c r="E56" i="39" a="1"/>
  <c r="E56" i="39" s="1"/>
  <c r="E52" i="39" a="1"/>
  <c r="E52" i="39" s="1"/>
  <c r="N48" i="39" a="1"/>
  <c r="N48" i="39" s="1"/>
  <c r="J64" i="39" a="1"/>
  <c r="J64" i="39" s="1"/>
  <c r="C56" i="39" a="1"/>
  <c r="C56" i="39" s="1"/>
  <c r="H53" i="39" a="1"/>
  <c r="H53" i="39" s="1"/>
  <c r="M48" i="39" a="1"/>
  <c r="M48" i="39" s="1"/>
  <c r="N47" i="39" a="1"/>
  <c r="N47" i="39" s="1"/>
  <c r="I64" i="39" a="1"/>
  <c r="I64" i="39" s="1"/>
  <c r="C62" i="39" a="1"/>
  <c r="C62" i="39" s="1"/>
  <c r="H64" i="39" a="1"/>
  <c r="H64" i="39" s="1"/>
  <c r="F53" i="39" a="1"/>
  <c r="F53" i="39" s="1"/>
  <c r="C52" i="39" a="1"/>
  <c r="C52" i="39" s="1"/>
  <c r="I48" i="39" a="1"/>
  <c r="I48" i="39" s="1"/>
  <c r="D53" i="39" a="1"/>
  <c r="D53" i="39" s="1"/>
  <c r="H48" i="39" a="1"/>
  <c r="H48" i="39" s="1"/>
  <c r="G47" i="39" a="1"/>
  <c r="G47" i="39" s="1"/>
  <c r="M61" i="39" a="1"/>
  <c r="M61" i="39" s="1"/>
  <c r="M54" i="39" a="1"/>
  <c r="M54" i="39" s="1"/>
  <c r="C49" i="39" a="1"/>
  <c r="C49" i="39" s="1"/>
  <c r="H44" i="39" a="1"/>
  <c r="H44" i="39" s="1"/>
  <c r="L41" i="39" a="1"/>
  <c r="L41" i="39" s="1"/>
  <c r="K38" i="39" a="1"/>
  <c r="K38" i="39" s="1"/>
  <c r="I61" i="39" a="1"/>
  <c r="I61" i="39" s="1"/>
  <c r="K54" i="39" a="1"/>
  <c r="K54" i="39" s="1"/>
  <c r="G44" i="39" a="1"/>
  <c r="G44" i="39" s="1"/>
  <c r="K41" i="39" a="1"/>
  <c r="K41" i="39" s="1"/>
  <c r="J38" i="39" a="1"/>
  <c r="J38" i="39" s="1"/>
  <c r="G61" i="39" a="1"/>
  <c r="G61" i="39" s="1"/>
  <c r="J54" i="39" a="1"/>
  <c r="J54" i="39" s="1"/>
  <c r="F44" i="39" a="1"/>
  <c r="F44" i="39" s="1"/>
  <c r="C41" i="39" a="1"/>
  <c r="C41" i="39" s="1"/>
  <c r="H38" i="39" a="1"/>
  <c r="H38" i="39" s="1"/>
  <c r="F61" i="39" a="1"/>
  <c r="F61" i="39" s="1"/>
  <c r="I54" i="39" a="1"/>
  <c r="I54" i="39" s="1"/>
  <c r="E44" i="39" a="1"/>
  <c r="E44" i="39" s="1"/>
  <c r="G38" i="39" a="1"/>
  <c r="G38" i="39" s="1"/>
  <c r="E61" i="39" a="1"/>
  <c r="E61" i="39" s="1"/>
  <c r="G54" i="39" a="1"/>
  <c r="G54" i="39" s="1"/>
  <c r="N52" i="39" a="1"/>
  <c r="N52" i="39" s="1"/>
  <c r="M47" i="39" a="1"/>
  <c r="M47" i="39" s="1"/>
  <c r="D44" i="39" a="1"/>
  <c r="D44" i="39" s="1"/>
  <c r="N42" i="39" a="1"/>
  <c r="N42" i="39" s="1"/>
  <c r="F38" i="39" a="1"/>
  <c r="F38" i="39" s="1"/>
  <c r="L63" i="39" a="1"/>
  <c r="L63" i="39" s="1"/>
  <c r="F54" i="39" a="1"/>
  <c r="F54" i="39" s="1"/>
  <c r="N50" i="39" a="1"/>
  <c r="N50" i="39" s="1"/>
  <c r="C44" i="39" a="1"/>
  <c r="C44" i="39" s="1"/>
  <c r="M42" i="39" a="1"/>
  <c r="M42" i="39" s="1"/>
  <c r="N39" i="39" a="1"/>
  <c r="N39" i="39" s="1"/>
  <c r="E38" i="39" a="1"/>
  <c r="E38" i="39" s="1"/>
  <c r="J63" i="39" a="1"/>
  <c r="J63" i="39" s="1"/>
  <c r="C54" i="39" a="1"/>
  <c r="C54" i="39" s="1"/>
  <c r="H52" i="39" a="1"/>
  <c r="H52" i="39" s="1"/>
  <c r="M50" i="39" a="1"/>
  <c r="M50" i="39" s="1"/>
  <c r="L42" i="39" a="1"/>
  <c r="L42" i="39" s="1"/>
  <c r="M39" i="39" a="1"/>
  <c r="M39" i="39" s="1"/>
  <c r="D38" i="39" a="1"/>
  <c r="D38" i="39" s="1"/>
  <c r="I63" i="39" a="1"/>
  <c r="I63" i="39" s="1"/>
  <c r="I58" i="39" a="1"/>
  <c r="I58" i="39" s="1"/>
  <c r="G52" i="39" a="1"/>
  <c r="G52" i="39" s="1"/>
  <c r="L50" i="39" a="1"/>
  <c r="L50" i="39" s="1"/>
  <c r="K42" i="39" a="1"/>
  <c r="K42" i="39" s="1"/>
  <c r="L39" i="39" a="1"/>
  <c r="L39" i="39" s="1"/>
  <c r="C38" i="39" a="1"/>
  <c r="C38" i="39" s="1"/>
  <c r="H40" i="39" a="1"/>
  <c r="H40" i="39" s="1"/>
  <c r="F42" i="39" a="1"/>
  <c r="F42" i="39" s="1"/>
  <c r="C55" i="39" a="1"/>
  <c r="C55" i="39" s="1"/>
  <c r="F58" i="39" a="1"/>
  <c r="F58" i="39" s="1"/>
  <c r="E106" i="39" a="1"/>
  <c r="E106" i="39" s="1"/>
  <c r="G124" i="39" a="1"/>
  <c r="G124" i="39" s="1"/>
  <c r="AI63" i="39" a="1"/>
  <c r="AI63" i="39" s="1"/>
  <c r="AN51" i="39" a="1"/>
  <c r="AN51" i="39" s="1"/>
  <c r="AG47" i="39" a="1"/>
  <c r="AG47" i="39" s="1"/>
  <c r="AK43" i="39" a="1"/>
  <c r="AK43" i="39" s="1"/>
  <c r="AK41" i="39" a="1"/>
  <c r="AK41" i="39" s="1"/>
  <c r="AJ51" i="39" a="1"/>
  <c r="AJ51" i="39" s="1"/>
  <c r="AP50" i="39" a="1"/>
  <c r="AP50" i="39" s="1"/>
  <c r="AN39" i="39" a="1"/>
  <c r="AN39" i="39" s="1"/>
  <c r="AI51" i="39" a="1"/>
  <c r="AI51" i="39" s="1"/>
  <c r="AF47" i="39" a="1"/>
  <c r="AF47" i="39" s="1"/>
  <c r="AJ43" i="39" a="1"/>
  <c r="AJ43" i="39" s="1"/>
  <c r="AI41" i="39" a="1"/>
  <c r="AI41" i="39" s="1"/>
  <c r="AM39" i="39" a="1"/>
  <c r="AM39" i="39" s="1"/>
  <c r="AN50" i="39" a="1"/>
  <c r="AN50" i="39" s="1"/>
  <c r="AE47" i="39" a="1"/>
  <c r="AE47" i="39" s="1"/>
  <c r="AH41" i="39" a="1"/>
  <c r="AH41" i="39" s="1"/>
  <c r="AK39" i="39" a="1"/>
  <c r="AK39" i="39" s="1"/>
  <c r="AP49" i="39" a="1"/>
  <c r="AP49" i="39" s="1"/>
  <c r="AP46" i="39" a="1"/>
  <c r="AP46" i="39" s="1"/>
  <c r="AI43" i="39" a="1"/>
  <c r="AI43" i="39" s="1"/>
  <c r="AG41" i="39" a="1"/>
  <c r="AG41" i="39" s="1"/>
  <c r="AJ39" i="39" a="1"/>
  <c r="AJ39" i="39" s="1"/>
  <c r="AO49" i="39" a="1"/>
  <c r="AO49" i="39" s="1"/>
  <c r="AE41" i="39" a="1"/>
  <c r="AE41" i="39" s="1"/>
  <c r="AH49" i="39" a="1"/>
  <c r="AH49" i="39" s="1"/>
  <c r="AO46" i="39" a="1"/>
  <c r="AO46" i="39" s="1"/>
  <c r="AH43" i="39" a="1"/>
  <c r="AH43" i="39" s="1"/>
  <c r="AG49" i="39" a="1"/>
  <c r="AG49" i="39" s="1"/>
  <c r="AN46" i="39" a="1"/>
  <c r="AN46" i="39" s="1"/>
  <c r="AL38" i="39" a="1"/>
  <c r="AL38" i="39" s="1"/>
  <c r="AG54" i="39" a="1"/>
  <c r="AG54" i="39" s="1"/>
  <c r="AG43" i="39" a="1"/>
  <c r="AG43" i="39" s="1"/>
  <c r="AE42" i="39" a="1"/>
  <c r="AE42" i="39" s="1"/>
  <c r="AF43" i="39" a="1"/>
  <c r="AF43" i="39" s="1"/>
  <c r="AF54" i="39" a="1"/>
  <c r="AF54" i="39" s="1"/>
  <c r="AE43" i="39" a="1"/>
  <c r="AE43" i="39" s="1"/>
  <c r="AP65" i="39" a="1"/>
  <c r="AP65" i="39" s="1"/>
  <c r="AP45" i="39" a="1"/>
  <c r="AP45" i="39" s="1"/>
  <c r="AP44" i="39" a="1"/>
  <c r="AP44" i="39" s="1"/>
  <c r="AG68" i="39" a="1"/>
  <c r="AG68" i="39" s="1"/>
  <c r="AF65" i="39" a="1"/>
  <c r="AF65" i="39" s="1"/>
  <c r="AN45" i="39" a="1"/>
  <c r="AN45" i="39" s="1"/>
  <c r="AL58" i="39" a="1"/>
  <c r="AL58" i="39" s="1"/>
  <c r="AK55" i="39" a="1"/>
  <c r="AK55" i="39" s="1"/>
  <c r="AG61" i="39" a="1"/>
  <c r="AG61" i="39" s="1"/>
  <c r="AK58" i="39" a="1"/>
  <c r="AK58" i="39" s="1"/>
  <c r="AJ55" i="39" a="1"/>
  <c r="AJ55" i="39" s="1"/>
  <c r="AL45" i="39" a="1"/>
  <c r="AL45" i="39" s="1"/>
  <c r="AI44" i="39" a="1"/>
  <c r="AI44" i="39" s="1"/>
  <c r="AK63" i="39" a="1"/>
  <c r="AK63" i="39" s="1"/>
  <c r="AF61" i="39" a="1"/>
  <c r="AF61" i="39" s="1"/>
  <c r="AO51" i="39" a="1"/>
  <c r="AO51" i="39" s="1"/>
  <c r="AG44" i="39" a="1"/>
  <c r="AG44" i="39" s="1"/>
  <c r="AP39" i="39" a="1"/>
  <c r="AP39" i="39" s="1"/>
  <c r="AJ48" i="39" a="1"/>
  <c r="AJ48" i="39" s="1"/>
  <c r="AI48" i="39" a="1"/>
  <c r="AI48" i="39" s="1"/>
  <c r="AO39" i="39" a="1"/>
  <c r="AO39" i="39" s="1"/>
  <c r="AH48" i="39" a="1"/>
  <c r="AH48" i="39" s="1"/>
  <c r="AP40" i="39" a="1"/>
  <c r="AP40" i="39" s="1"/>
  <c r="AE48" i="39" a="1"/>
  <c r="AE48" i="39" s="1"/>
  <c r="AO40" i="39" a="1"/>
  <c r="AO40" i="39" s="1"/>
  <c r="AM46" i="39" a="1"/>
  <c r="AM46" i="39" s="1"/>
  <c r="AI40" i="39" a="1"/>
  <c r="AI40" i="39" s="1"/>
  <c r="AL43" i="39" a="1"/>
  <c r="AL43" i="39" s="1"/>
  <c r="AH40" i="39" a="1"/>
  <c r="AH40" i="39" s="1"/>
  <c r="AP53" i="39" a="1"/>
  <c r="AP53" i="39" s="1"/>
  <c r="AH46" i="39" a="1"/>
  <c r="AH46" i="39" s="1"/>
  <c r="AE40" i="39" a="1"/>
  <c r="AE40" i="39" s="1"/>
  <c r="F106" i="39" a="1"/>
  <c r="F106" i="39" s="1"/>
  <c r="K124" i="39" a="1"/>
  <c r="K124" i="39" s="1"/>
  <c r="AK42" i="39" a="1"/>
  <c r="AK42" i="39" s="1"/>
  <c r="AE61" i="39" a="1"/>
  <c r="AE61" i="39" s="1"/>
  <c r="L124" i="39" a="1"/>
  <c r="L124" i="39" s="1"/>
  <c r="AL42" i="39" a="1"/>
  <c r="AL42" i="39" s="1"/>
  <c r="AO44" i="39" a="1"/>
  <c r="AO44" i="39" s="1"/>
  <c r="AI52" i="39" a="1"/>
  <c r="AI52" i="39" s="1"/>
  <c r="G106" i="39" a="1"/>
  <c r="G106" i="39" s="1"/>
  <c r="M124" i="39" a="1"/>
  <c r="M124" i="39" s="1"/>
  <c r="AN42" i="39" a="1"/>
  <c r="AN42" i="39" s="1"/>
  <c r="AJ52" i="39" a="1"/>
  <c r="AJ52" i="39" s="1"/>
  <c r="H106" i="39" a="1"/>
  <c r="H106" i="39" s="1"/>
  <c r="N124" i="39" a="1"/>
  <c r="N124" i="39" s="1"/>
  <c r="AK52" i="39" a="1"/>
  <c r="AK52" i="39" s="1"/>
  <c r="C125" i="39" a="1"/>
  <c r="C125" i="39" s="1"/>
  <c r="D96" i="36" a="1"/>
  <c r="D96" i="36" s="1"/>
  <c r="C74" i="36" a="1"/>
  <c r="C74" i="36" s="1"/>
  <c r="E76" i="36" a="1"/>
  <c r="E76" i="36" s="1"/>
  <c r="J78" i="36" a="1"/>
  <c r="J78" i="36" s="1"/>
  <c r="J79" i="36" a="1"/>
  <c r="J79" i="36" s="1"/>
  <c r="L80" i="36" a="1"/>
  <c r="L80" i="36" s="1"/>
  <c r="G83" i="36" a="1"/>
  <c r="G83" i="36" s="1"/>
  <c r="E90" i="36" a="1"/>
  <c r="E90" i="36" s="1"/>
  <c r="E96" i="36" a="1"/>
  <c r="E96" i="36" s="1"/>
  <c r="AA73" i="39" a="1"/>
  <c r="AA73" i="39" s="1"/>
  <c r="AB76" i="39" a="1"/>
  <c r="AB76" i="39" s="1"/>
  <c r="J82" i="39" a="1"/>
  <c r="J82" i="39" s="1"/>
  <c r="Q84" i="39" a="1"/>
  <c r="Q84" i="39" s="1"/>
  <c r="U89" i="39" a="1"/>
  <c r="U89" i="39" s="1"/>
  <c r="D94" i="39" a="1"/>
  <c r="D94" i="39" s="1"/>
  <c r="L101" i="39" a="1"/>
  <c r="L101" i="39" s="1"/>
  <c r="C74" i="39" a="1"/>
  <c r="C74" i="39" s="1"/>
  <c r="AL76" i="39" a="1"/>
  <c r="AL76" i="39" s="1"/>
  <c r="AG78" i="39" a="1"/>
  <c r="AG78" i="39" s="1"/>
  <c r="K82" i="39" a="1"/>
  <c r="K82" i="39" s="1"/>
  <c r="R84" i="39" a="1"/>
  <c r="R84" i="39" s="1"/>
  <c r="V89" i="39" a="1"/>
  <c r="V89" i="39" s="1"/>
  <c r="AB101" i="39" a="1"/>
  <c r="AB101" i="39" s="1"/>
  <c r="L82" i="39" a="1"/>
  <c r="L82" i="39" s="1"/>
  <c r="W89" i="39" a="1"/>
  <c r="W89" i="39" s="1"/>
  <c r="E94" i="39" a="1"/>
  <c r="E94" i="39" s="1"/>
  <c r="W102" i="39" a="1"/>
  <c r="W102" i="39" s="1"/>
  <c r="D74" i="39" a="1"/>
  <c r="D74" i="39" s="1"/>
  <c r="AO78" i="39" a="1"/>
  <c r="AO78" i="39" s="1"/>
  <c r="V82" i="39" a="1"/>
  <c r="V82" i="39" s="1"/>
  <c r="T84" i="39" a="1"/>
  <c r="T84" i="39" s="1"/>
  <c r="X89" i="39" a="1"/>
  <c r="X89" i="39" s="1"/>
  <c r="X102" i="39" a="1"/>
  <c r="X102" i="39" s="1"/>
  <c r="K102" i="39" a="1"/>
  <c r="K102" i="39" s="1"/>
  <c r="K101" i="39" a="1"/>
  <c r="K101" i="39" s="1"/>
  <c r="H96" i="39" a="1"/>
  <c r="H96" i="39" s="1"/>
  <c r="N92" i="39" a="1"/>
  <c r="N92" i="39" s="1"/>
  <c r="D82" i="39" a="1"/>
  <c r="D82" i="39" s="1"/>
  <c r="K78" i="39" a="1"/>
  <c r="K78" i="39" s="1"/>
  <c r="J101" i="39" a="1"/>
  <c r="J101" i="39" s="1"/>
  <c r="G96" i="39" a="1"/>
  <c r="G96" i="39" s="1"/>
  <c r="M92" i="39" a="1"/>
  <c r="M92" i="39" s="1"/>
  <c r="I78" i="39" a="1"/>
  <c r="I78" i="39" s="1"/>
  <c r="E75" i="39" a="1"/>
  <c r="E75" i="39" s="1"/>
  <c r="I73" i="39" a="1"/>
  <c r="I73" i="39" s="1"/>
  <c r="I101" i="39" a="1"/>
  <c r="I101" i="39" s="1"/>
  <c r="F96" i="39" a="1"/>
  <c r="F96" i="39" s="1"/>
  <c r="L92" i="39" a="1"/>
  <c r="L92" i="39" s="1"/>
  <c r="G78" i="39" a="1"/>
  <c r="G78" i="39" s="1"/>
  <c r="D75" i="39" a="1"/>
  <c r="D75" i="39" s="1"/>
  <c r="F73" i="39" a="1"/>
  <c r="F73" i="39" s="1"/>
  <c r="E96" i="39" a="1"/>
  <c r="E96" i="39" s="1"/>
  <c r="C75" i="39" a="1"/>
  <c r="C75" i="39" s="1"/>
  <c r="E73" i="39" a="1"/>
  <c r="E73" i="39" s="1"/>
  <c r="H101" i="39" a="1"/>
  <c r="H101" i="39" s="1"/>
  <c r="G101" i="39" a="1"/>
  <c r="G101" i="39" s="1"/>
  <c r="N76" i="39" a="1"/>
  <c r="N76" i="39" s="1"/>
  <c r="L76" i="39" a="1"/>
  <c r="L76" i="39" s="1"/>
  <c r="K95" i="39" a="1"/>
  <c r="K95" i="39" s="1"/>
  <c r="F91" i="39" a="1"/>
  <c r="F91" i="39" s="1"/>
  <c r="M87" i="39" a="1"/>
  <c r="M87" i="39" s="1"/>
  <c r="K76" i="39" a="1"/>
  <c r="K76" i="39" s="1"/>
  <c r="M74" i="39" a="1"/>
  <c r="M74" i="39" s="1"/>
  <c r="C79" i="39" a="1"/>
  <c r="C79" i="39" s="1"/>
  <c r="W82" i="39" a="1"/>
  <c r="W82" i="39" s="1"/>
  <c r="V84" i="39" a="1"/>
  <c r="V84" i="39" s="1"/>
  <c r="G94" i="39" a="1"/>
  <c r="G94" i="39" s="1"/>
  <c r="R89" i="39" a="1"/>
  <c r="R89" i="39" s="1"/>
  <c r="R85" i="39" a="1"/>
  <c r="R85" i="39" s="1"/>
  <c r="Z83" i="39" a="1"/>
  <c r="Z83" i="39" s="1"/>
  <c r="AA76" i="39" a="1"/>
  <c r="AA76" i="39" s="1"/>
  <c r="Q85" i="39" a="1"/>
  <c r="Q85" i="39" s="1"/>
  <c r="Y83" i="39" a="1"/>
  <c r="Y83" i="39" s="1"/>
  <c r="Z79" i="39" a="1"/>
  <c r="Z79" i="39" s="1"/>
  <c r="Z76" i="39" a="1"/>
  <c r="Z76" i="39" s="1"/>
  <c r="AA88" i="39" a="1"/>
  <c r="AA88" i="39" s="1"/>
  <c r="Y79" i="39" a="1"/>
  <c r="Y79" i="39" s="1"/>
  <c r="Y76" i="39" a="1"/>
  <c r="Y76" i="39" s="1"/>
  <c r="Z88" i="39" a="1"/>
  <c r="Z88" i="39" s="1"/>
  <c r="X83" i="39" a="1"/>
  <c r="X83" i="39" s="1"/>
  <c r="X79" i="39" a="1"/>
  <c r="X79" i="39" s="1"/>
  <c r="X76" i="39" a="1"/>
  <c r="X76" i="39" s="1"/>
  <c r="U91" i="39" a="1"/>
  <c r="U91" i="39" s="1"/>
  <c r="U88" i="39" a="1"/>
  <c r="U88" i="39" s="1"/>
  <c r="W83" i="39" a="1"/>
  <c r="W83" i="39" s="1"/>
  <c r="Z81" i="39" a="1"/>
  <c r="Z81" i="39" s="1"/>
  <c r="W79" i="39" a="1"/>
  <c r="W79" i="39" s="1"/>
  <c r="W76" i="39" a="1"/>
  <c r="W76" i="39" s="1"/>
  <c r="AB95" i="39" a="1"/>
  <c r="AB95" i="39" s="1"/>
  <c r="T91" i="39" a="1"/>
  <c r="T91" i="39" s="1"/>
  <c r="T88" i="39" a="1"/>
  <c r="T88" i="39" s="1"/>
  <c r="X81" i="39" a="1"/>
  <c r="X81" i="39" s="1"/>
  <c r="U79" i="39" a="1"/>
  <c r="U79" i="39" s="1"/>
  <c r="AB74" i="39" a="1"/>
  <c r="AB74" i="39" s="1"/>
  <c r="X72" i="39" a="1"/>
  <c r="X72" i="39" s="1"/>
  <c r="AA95" i="39" a="1"/>
  <c r="AA95" i="39" s="1"/>
  <c r="S91" i="39" a="1"/>
  <c r="S91" i="39" s="1"/>
  <c r="U87" i="39" a="1"/>
  <c r="U87" i="39" s="1"/>
  <c r="V83" i="39" a="1"/>
  <c r="V83" i="39" s="1"/>
  <c r="S79" i="39" a="1"/>
  <c r="S79" i="39" s="1"/>
  <c r="AA74" i="39" a="1"/>
  <c r="AA74" i="39" s="1"/>
  <c r="W72" i="39" a="1"/>
  <c r="W72" i="39" s="1"/>
  <c r="S100" i="39" a="1"/>
  <c r="S100" i="39" s="1"/>
  <c r="Z84" i="39" a="1"/>
  <c r="Z84" i="39" s="1"/>
  <c r="U83" i="39" a="1"/>
  <c r="U83" i="39" s="1"/>
  <c r="Q81" i="39" a="1"/>
  <c r="Q81" i="39" s="1"/>
  <c r="R79" i="39" a="1"/>
  <c r="R79" i="39" s="1"/>
  <c r="Z74" i="39" a="1"/>
  <c r="Z74" i="39" s="1"/>
  <c r="T72" i="39" a="1"/>
  <c r="T72" i="39" s="1"/>
  <c r="Q74" i="39" a="1"/>
  <c r="Q74" i="39" s="1"/>
  <c r="E79" i="39" a="1"/>
  <c r="E79" i="39" s="1"/>
  <c r="X82" i="39" a="1"/>
  <c r="X82" i="39" s="1"/>
  <c r="W84" i="39" a="1"/>
  <c r="W84" i="39" s="1"/>
  <c r="G90" i="39" a="1"/>
  <c r="G90" i="39" s="1"/>
  <c r="L94" i="39" a="1"/>
  <c r="L94" i="39" s="1"/>
  <c r="Z102" i="39" a="1"/>
  <c r="Z102" i="39" s="1"/>
  <c r="AG81" i="39" a="1"/>
  <c r="AG81" i="39" s="1"/>
  <c r="AH79" i="39" a="1"/>
  <c r="AH79" i="39" s="1"/>
  <c r="AP88" i="39" a="1"/>
  <c r="AP88" i="39" s="1"/>
  <c r="AH81" i="39" a="1"/>
  <c r="AH81" i="39" s="1"/>
  <c r="AN84" i="39" a="1"/>
  <c r="AN84" i="39" s="1"/>
  <c r="AF81" i="39" a="1"/>
  <c r="AF81" i="39" s="1"/>
  <c r="AJ91" i="39" a="1"/>
  <c r="AJ91" i="39" s="1"/>
  <c r="AM84" i="39" a="1"/>
  <c r="AM84" i="39" s="1"/>
  <c r="AE81" i="39" a="1"/>
  <c r="AE81" i="39" s="1"/>
  <c r="AI77" i="39" a="1"/>
  <c r="AI77" i="39" s="1"/>
  <c r="AF95" i="39" a="1"/>
  <c r="AF95" i="39" s="1"/>
  <c r="AL84" i="39" a="1"/>
  <c r="AL84" i="39" s="1"/>
  <c r="AF72" i="39" a="1"/>
  <c r="AF72" i="39" s="1"/>
  <c r="AK84" i="39" a="1"/>
  <c r="AK84" i="39" s="1"/>
  <c r="AH77" i="39" a="1"/>
  <c r="AH77" i="39" s="1"/>
  <c r="AG77" i="39" a="1"/>
  <c r="AG77" i="39" s="1"/>
  <c r="AF77" i="39" a="1"/>
  <c r="AF77" i="39" s="1"/>
  <c r="R74" i="39" a="1"/>
  <c r="R74" i="39" s="1"/>
  <c r="AP76" i="39" a="1"/>
  <c r="AP76" i="39" s="1"/>
  <c r="F79" i="39" a="1"/>
  <c r="F79" i="39" s="1"/>
  <c r="Y82" i="39" a="1"/>
  <c r="Y82" i="39" s="1"/>
  <c r="M94" i="39" a="1"/>
  <c r="M94" i="39" s="1"/>
  <c r="AA102" i="39" a="1"/>
  <c r="AA102" i="39" s="1"/>
  <c r="C72" i="39" a="1"/>
  <c r="C72" i="39" s="1"/>
  <c r="S74" i="39" a="1"/>
  <c r="S74" i="39" s="1"/>
  <c r="C77" i="39" a="1"/>
  <c r="C77" i="39" s="1"/>
  <c r="Q79" i="39" a="1"/>
  <c r="Q79" i="39" s="1"/>
  <c r="AA82" i="39" a="1"/>
  <c r="AA82" i="39" s="1"/>
  <c r="X84" i="39" a="1"/>
  <c r="X84" i="39" s="1"/>
  <c r="H90" i="39" a="1"/>
  <c r="H90" i="39" s="1"/>
  <c r="N94" i="39" a="1"/>
  <c r="N94" i="39" s="1"/>
  <c r="AB102" i="39" a="1"/>
  <c r="AB102" i="39" s="1"/>
  <c r="AM68" i="39" a="1"/>
  <c r="AM68" i="39" s="1"/>
  <c r="AM67" i="39" a="1"/>
  <c r="AM67" i="39" s="1"/>
  <c r="AM66" i="39" a="1"/>
  <c r="AM66" i="39" s="1"/>
  <c r="AM65" i="39" a="1"/>
  <c r="AM65" i="39" s="1"/>
  <c r="AM64" i="39" a="1"/>
  <c r="AM64" i="39" s="1"/>
  <c r="AM63" i="39" a="1"/>
  <c r="AM63" i="39" s="1"/>
  <c r="AM62" i="39" a="1"/>
  <c r="AM62" i="39" s="1"/>
  <c r="AJ66" i="39" a="1"/>
  <c r="AJ66" i="39" s="1"/>
  <c r="AK66" i="39" a="1"/>
  <c r="AK66" i="39" s="1"/>
  <c r="AO62" i="39" a="1"/>
  <c r="AO62" i="39" s="1"/>
  <c r="AK67" i="39" a="1"/>
  <c r="AK67" i="39" s="1"/>
  <c r="AK64" i="39" a="1"/>
  <c r="AK64" i="39" s="1"/>
  <c r="AH63" i="39" a="1"/>
  <c r="AH63" i="39" s="1"/>
  <c r="AE62" i="39" a="1"/>
  <c r="AE62" i="39" s="1"/>
  <c r="AO61" i="39" a="1"/>
  <c r="AO61" i="39" s="1"/>
  <c r="AM60" i="39" a="1"/>
  <c r="AM60" i="39" s="1"/>
  <c r="AJ58" i="39" a="1"/>
  <c r="AJ58" i="39" s="1"/>
  <c r="AG56" i="39" a="1"/>
  <c r="AG56" i="39" s="1"/>
  <c r="AO53" i="39" a="1"/>
  <c r="AO53" i="39" s="1"/>
  <c r="AM52" i="39" a="1"/>
  <c r="AM52" i="39" s="1"/>
  <c r="AJ50" i="39" a="1"/>
  <c r="AJ50" i="39" s="1"/>
  <c r="AG48" i="39" a="1"/>
  <c r="AG48" i="39" s="1"/>
  <c r="AO45" i="39" a="1"/>
  <c r="AO45" i="39" s="1"/>
  <c r="AM44" i="39" a="1"/>
  <c r="AM44" i="39" s="1"/>
  <c r="AJ42" i="39" a="1"/>
  <c r="AJ42" i="39" s="1"/>
  <c r="AG40" i="39" a="1"/>
  <c r="AG40" i="39" s="1"/>
  <c r="AP68" i="39" a="1"/>
  <c r="AP68" i="39" s="1"/>
  <c r="AF66" i="39" a="1"/>
  <c r="AF66" i="39" s="1"/>
  <c r="AO65" i="39" a="1"/>
  <c r="AO65" i="39" s="1"/>
  <c r="AK59" i="39" a="1"/>
  <c r="AK59" i="39" s="1"/>
  <c r="AH57" i="39" a="1"/>
  <c r="AH57" i="39" s="1"/>
  <c r="AE55" i="39" a="1"/>
  <c r="AE55" i="39" s="1"/>
  <c r="AJ67" i="39" a="1"/>
  <c r="AJ67" i="39" s="1"/>
  <c r="AJ64" i="39" a="1"/>
  <c r="AJ64" i="39" s="1"/>
  <c r="AG63" i="39" a="1"/>
  <c r="AG63" i="39" s="1"/>
  <c r="AN61" i="39" a="1"/>
  <c r="AN61" i="39" s="1"/>
  <c r="AL60" i="39" a="1"/>
  <c r="AL60" i="39" s="1"/>
  <c r="AO68" i="39" a="1"/>
  <c r="AO68" i="39" s="1"/>
  <c r="AE66" i="39" a="1"/>
  <c r="AE66" i="39" s="1"/>
  <c r="AN65" i="39" a="1"/>
  <c r="AN65" i="39" s="1"/>
  <c r="AM61" i="39" a="1"/>
  <c r="AM61" i="39" s="1"/>
  <c r="AJ59" i="39" a="1"/>
  <c r="AJ59" i="39" s="1"/>
  <c r="AG57" i="39" a="1"/>
  <c r="AG57" i="39" s="1"/>
  <c r="AI67" i="39" a="1"/>
  <c r="AI67" i="39" s="1"/>
  <c r="AI64" i="39" a="1"/>
  <c r="AI64" i="39" s="1"/>
  <c r="AF63" i="39" a="1"/>
  <c r="AF63" i="39" s="1"/>
  <c r="AP62" i="39" a="1"/>
  <c r="AP62" i="39" s="1"/>
  <c r="AK60" i="39" a="1"/>
  <c r="AK60" i="39" s="1"/>
  <c r="AN68" i="39" a="1"/>
  <c r="AN68" i="39" s="1"/>
  <c r="AH67" i="39" a="1"/>
  <c r="AH67" i="39" s="1"/>
  <c r="AL65" i="39" a="1"/>
  <c r="AL65" i="39" s="1"/>
  <c r="AH64" i="39" a="1"/>
  <c r="AH64" i="39" s="1"/>
  <c r="AE63" i="39" a="1"/>
  <c r="AE63" i="39" s="1"/>
  <c r="AJ60" i="39" a="1"/>
  <c r="AJ60" i="39" s="1"/>
  <c r="AG58" i="39" a="1"/>
  <c r="AG58" i="39" s="1"/>
  <c r="AL68" i="39" a="1"/>
  <c r="AL68" i="39" s="1"/>
  <c r="AN62" i="39" a="1"/>
  <c r="AN62" i="39" s="1"/>
  <c r="AK61" i="39" a="1"/>
  <c r="AK61" i="39" s="1"/>
  <c r="AH59" i="39" a="1"/>
  <c r="AH59" i="39" s="1"/>
  <c r="AG67" i="39" a="1"/>
  <c r="AG67" i="39" s="1"/>
  <c r="AP66" i="39" a="1"/>
  <c r="AP66" i="39" s="1"/>
  <c r="AK65" i="39" a="1"/>
  <c r="AK65" i="39" s="1"/>
  <c r="AG64" i="39" a="1"/>
  <c r="AG64" i="39" s="1"/>
  <c r="AN67" i="39" a="1"/>
  <c r="AN67" i="39" s="1"/>
  <c r="AI66" i="39" a="1"/>
  <c r="AI66" i="39" s="1"/>
  <c r="AI58" i="39" a="1"/>
  <c r="AI58" i="39" s="1"/>
  <c r="AH56" i="39" a="1"/>
  <c r="AH56" i="39" s="1"/>
  <c r="AP55" i="39" a="1"/>
  <c r="AP55" i="39" s="1"/>
  <c r="AL54" i="39" a="1"/>
  <c r="AL54" i="39" s="1"/>
  <c r="AI53" i="39" a="1"/>
  <c r="AI53" i="39" s="1"/>
  <c r="AF52" i="39" a="1"/>
  <c r="AF52" i="39" s="1"/>
  <c r="AP51" i="39" a="1"/>
  <c r="AP51" i="39" s="1"/>
  <c r="AF48" i="39" a="1"/>
  <c r="AF48" i="39" s="1"/>
  <c r="AP47" i="39" a="1"/>
  <c r="AP47" i="39" s="1"/>
  <c r="AM42" i="39" a="1"/>
  <c r="AM42" i="39" s="1"/>
  <c r="AJ41" i="39" a="1"/>
  <c r="AJ41" i="39" s="1"/>
  <c r="AM38" i="39" a="1"/>
  <c r="AM38" i="39" s="1"/>
  <c r="AP63" i="39" a="1"/>
  <c r="AP63" i="39" s="1"/>
  <c r="AP61" i="39" a="1"/>
  <c r="AP61" i="39" s="1"/>
  <c r="AH58" i="39" a="1"/>
  <c r="AH58" i="39" s="1"/>
  <c r="AO57" i="39" a="1"/>
  <c r="AO57" i="39" s="1"/>
  <c r="AL50" i="39" a="1"/>
  <c r="AL50" i="39" s="1"/>
  <c r="AI49" i="39" a="1"/>
  <c r="AI49" i="39" s="1"/>
  <c r="AL46" i="39" a="1"/>
  <c r="AL46" i="39" s="1"/>
  <c r="AI45" i="39" a="1"/>
  <c r="AI45" i="39" s="1"/>
  <c r="AF44" i="39" a="1"/>
  <c r="AF44" i="39" s="1"/>
  <c r="AK68" i="39" a="1"/>
  <c r="AK68" i="39" s="1"/>
  <c r="AH66" i="39" a="1"/>
  <c r="AH66" i="39" s="1"/>
  <c r="AL62" i="39" a="1"/>
  <c r="AL62" i="39" s="1"/>
  <c r="AF56" i="39" a="1"/>
  <c r="AF56" i="39" s="1"/>
  <c r="AO55" i="39" a="1"/>
  <c r="AO55" i="39" s="1"/>
  <c r="AL67" i="39" a="1"/>
  <c r="AL67" i="39" s="1"/>
  <c r="AO63" i="39" a="1"/>
  <c r="AO63" i="39" s="1"/>
  <c r="AL61" i="39" a="1"/>
  <c r="AL61" i="39" s="1"/>
  <c r="AF58" i="39" a="1"/>
  <c r="AF58" i="39" s="1"/>
  <c r="AN57" i="39" a="1"/>
  <c r="AN57" i="39" s="1"/>
  <c r="AE56" i="39" a="1"/>
  <c r="AE56" i="39" s="1"/>
  <c r="AK50" i="39" a="1"/>
  <c r="AK50" i="39" s="1"/>
  <c r="AK46" i="39" a="1"/>
  <c r="AK46" i="39" s="1"/>
  <c r="AH45" i="39" a="1"/>
  <c r="AH45" i="39" s="1"/>
  <c r="AE44" i="39" a="1"/>
  <c r="AE44" i="39" s="1"/>
  <c r="AO43" i="39" a="1"/>
  <c r="AO43" i="39" s="1"/>
  <c r="AJ68" i="39" a="1"/>
  <c r="AJ68" i="39" s="1"/>
  <c r="AG66" i="39" a="1"/>
  <c r="AG66" i="39" s="1"/>
  <c r="AP64" i="39" a="1"/>
  <c r="AP64" i="39" s="1"/>
  <c r="AK62" i="39" a="1"/>
  <c r="AK62" i="39" s="1"/>
  <c r="AJ61" i="39" a="1"/>
  <c r="AJ61" i="39" s="1"/>
  <c r="AP60" i="39" a="1"/>
  <c r="AP60" i="39" s="1"/>
  <c r="AM57" i="39" a="1"/>
  <c r="AM57" i="39" s="1"/>
  <c r="AN55" i="39" a="1"/>
  <c r="AN55" i="39" s="1"/>
  <c r="AJ54" i="39" a="1"/>
  <c r="AJ54" i="39" s="1"/>
  <c r="AF67" i="39" a="1"/>
  <c r="AF67" i="39" s="1"/>
  <c r="AN63" i="39" a="1"/>
  <c r="AN63" i="39" s="1"/>
  <c r="AE58" i="39" a="1"/>
  <c r="AE58" i="39" s="1"/>
  <c r="AM55" i="39" a="1"/>
  <c r="AM55" i="39" s="1"/>
  <c r="AM51" i="39" a="1"/>
  <c r="AM51" i="39" s="1"/>
  <c r="AM47" i="39" a="1"/>
  <c r="AM47" i="39" s="1"/>
  <c r="AJ46" i="39" a="1"/>
  <c r="AJ46" i="39" s="1"/>
  <c r="AG45" i="39" a="1"/>
  <c r="AG45" i="39" s="1"/>
  <c r="AN43" i="39" a="1"/>
  <c r="AN43" i="39" s="1"/>
  <c r="AI68" i="39" a="1"/>
  <c r="AI68" i="39" s="1"/>
  <c r="AO64" i="39" a="1"/>
  <c r="AO64" i="39" s="1"/>
  <c r="AJ62" i="39" a="1"/>
  <c r="AJ62" i="39" s="1"/>
  <c r="AI61" i="39" a="1"/>
  <c r="AI61" i="39" s="1"/>
  <c r="AO60" i="39" a="1"/>
  <c r="AO60" i="39" s="1"/>
  <c r="AL57" i="39" a="1"/>
  <c r="AL57" i="39" s="1"/>
  <c r="AI54" i="39" a="1"/>
  <c r="AI54" i="39" s="1"/>
  <c r="AF53" i="39" a="1"/>
  <c r="AF53" i="39" s="1"/>
  <c r="AP52" i="39" a="1"/>
  <c r="AP52" i="39" s="1"/>
  <c r="AI50" i="39" a="1"/>
  <c r="AI50" i="39" s="1"/>
  <c r="AF49" i="39" a="1"/>
  <c r="AF49" i="39" s="1"/>
  <c r="AP48" i="39" a="1"/>
  <c r="AP48" i="39" s="1"/>
  <c r="AM43" i="39" a="1"/>
  <c r="AM43" i="39" s="1"/>
  <c r="AE67" i="39" a="1"/>
  <c r="AE67" i="39" s="1"/>
  <c r="AL55" i="39" a="1"/>
  <c r="AL55" i="39" s="1"/>
  <c r="AL51" i="39" a="1"/>
  <c r="AL51" i="39" s="1"/>
  <c r="AL47" i="39" a="1"/>
  <c r="AL47" i="39" s="1"/>
  <c r="AI46" i="39" a="1"/>
  <c r="AI46" i="39" s="1"/>
  <c r="AF45" i="39" a="1"/>
  <c r="AF45" i="39" s="1"/>
  <c r="AH68" i="39" a="1"/>
  <c r="AH68" i="39" s="1"/>
  <c r="AN64" i="39" a="1"/>
  <c r="AN64" i="39" s="1"/>
  <c r="AL63" i="39" a="1"/>
  <c r="AL63" i="39" s="1"/>
  <c r="AI62" i="39" a="1"/>
  <c r="AI62" i="39" s="1"/>
  <c r="AH61" i="39" a="1"/>
  <c r="AH61" i="39" s="1"/>
  <c r="AN60" i="39" a="1"/>
  <c r="AN60" i="39" s="1"/>
  <c r="AP59" i="39" a="1"/>
  <c r="AP59" i="39" s="1"/>
  <c r="AK57" i="39" a="1"/>
  <c r="AK57" i="39" s="1"/>
  <c r="AH54" i="39" a="1"/>
  <c r="AH54" i="39" s="1"/>
  <c r="AE53" i="39" a="1"/>
  <c r="AE53" i="39" s="1"/>
  <c r="AO52" i="39" a="1"/>
  <c r="AO52" i="39" s="1"/>
  <c r="AK51" i="39" a="1"/>
  <c r="AK51" i="39" s="1"/>
  <c r="AH50" i="39" a="1"/>
  <c r="AH50" i="39" s="1"/>
  <c r="AF68" i="39" a="1"/>
  <c r="AF68" i="39" s="1"/>
  <c r="AH62" i="39" a="1"/>
  <c r="AH62" i="39" s="1"/>
  <c r="AJ57" i="39" a="1"/>
  <c r="AJ57" i="39" s="1"/>
  <c r="AI56" i="39" a="1"/>
  <c r="AI56" i="39" s="1"/>
  <c r="AE54" i="39" a="1"/>
  <c r="AE54" i="39" s="1"/>
  <c r="AH53" i="39" a="1"/>
  <c r="AH53" i="39" s="1"/>
  <c r="AM50" i="39" a="1"/>
  <c r="AM50" i="39" s="1"/>
  <c r="AO48" i="39" a="1"/>
  <c r="AO48" i="39" s="1"/>
  <c r="AF46" i="39" a="1"/>
  <c r="AF46" i="39" s="1"/>
  <c r="AK45" i="39" a="1"/>
  <c r="AK45" i="39" s="1"/>
  <c r="AN40" i="39" a="1"/>
  <c r="AN40" i="39" s="1"/>
  <c r="AI39" i="39" a="1"/>
  <c r="AI39" i="39" s="1"/>
  <c r="AH60" i="39" a="1"/>
  <c r="AH60" i="39" s="1"/>
  <c r="AE59" i="39" a="1"/>
  <c r="AE59" i="39" s="1"/>
  <c r="AG53" i="39" a="1"/>
  <c r="AG53" i="39" s="1"/>
  <c r="AH52" i="39" a="1"/>
  <c r="AH52" i="39" s="1"/>
  <c r="AH51" i="39" a="1"/>
  <c r="AH51" i="39" s="1"/>
  <c r="AN49" i="39" a="1"/>
  <c r="AN49" i="39" s="1"/>
  <c r="AN44" i="39" a="1"/>
  <c r="AN44" i="39" s="1"/>
  <c r="AI42" i="39" a="1"/>
  <c r="AI42" i="39" s="1"/>
  <c r="AM40" i="39" a="1"/>
  <c r="AM40" i="39" s="1"/>
  <c r="AE68" i="39" a="1"/>
  <c r="AE68" i="39" s="1"/>
  <c r="AF64" i="39" a="1"/>
  <c r="AF64" i="39" s="1"/>
  <c r="AG62" i="39" a="1"/>
  <c r="AG62" i="39" s="1"/>
  <c r="AI57" i="39" a="1"/>
  <c r="AI57" i="39" s="1"/>
  <c r="AM49" i="39" a="1"/>
  <c r="AM49" i="39" s="1"/>
  <c r="AN48" i="39" a="1"/>
  <c r="AN48" i="39" s="1"/>
  <c r="AE46" i="39" a="1"/>
  <c r="AE46" i="39" s="1"/>
  <c r="AJ45" i="39" a="1"/>
  <c r="AJ45" i="39" s="1"/>
  <c r="AH39" i="39" a="1"/>
  <c r="AH39" i="39" s="1"/>
  <c r="AE64" i="39" a="1"/>
  <c r="AE64" i="39" s="1"/>
  <c r="AG60" i="39" a="1"/>
  <c r="AG60" i="39" s="1"/>
  <c r="AP58" i="39" a="1"/>
  <c r="AP58" i="39" s="1"/>
  <c r="AG52" i="39" a="1"/>
  <c r="AG52" i="39" s="1"/>
  <c r="AG51" i="39" a="1"/>
  <c r="AG51" i="39" s="1"/>
  <c r="AM48" i="39" a="1"/>
  <c r="AM48" i="39" s="1"/>
  <c r="AL44" i="39" a="1"/>
  <c r="AL44" i="39" s="1"/>
  <c r="AH42" i="39" a="1"/>
  <c r="AH42" i="39" s="1"/>
  <c r="AL40" i="39" a="1"/>
  <c r="AL40" i="39" s="1"/>
  <c r="AP38" i="39" a="1"/>
  <c r="AP38" i="39" s="1"/>
  <c r="AF62" i="39" a="1"/>
  <c r="AF62" i="39" s="1"/>
  <c r="AG50" i="39" a="1"/>
  <c r="AG50" i="39" s="1"/>
  <c r="AL49" i="39" a="1"/>
  <c r="AL49" i="39" s="1"/>
  <c r="AP41" i="39" a="1"/>
  <c r="AP41" i="39" s="1"/>
  <c r="AG39" i="39" a="1"/>
  <c r="AG39" i="39" s="1"/>
  <c r="AF60" i="39" a="1"/>
  <c r="AF60" i="39" s="1"/>
  <c r="AO58" i="39" a="1"/>
  <c r="AO58" i="39" s="1"/>
  <c r="AF57" i="39" a="1"/>
  <c r="AF57" i="39" s="1"/>
  <c r="AE52" i="39" a="1"/>
  <c r="AE52" i="39" s="1"/>
  <c r="AF51" i="39" a="1"/>
  <c r="AF51" i="39" s="1"/>
  <c r="AL48" i="39" a="1"/>
  <c r="AL48" i="39" s="1"/>
  <c r="AK44" i="39" a="1"/>
  <c r="AK44" i="39" s="1"/>
  <c r="AG42" i="39" a="1"/>
  <c r="AG42" i="39" s="1"/>
  <c r="AK40" i="39" a="1"/>
  <c r="AK40" i="39" s="1"/>
  <c r="AO38" i="39" a="1"/>
  <c r="AO38" i="39" s="1"/>
  <c r="AP67" i="39" a="1"/>
  <c r="AP67" i="39" s="1"/>
  <c r="AO66" i="39" a="1"/>
  <c r="AO66" i="39" s="1"/>
  <c r="AE57" i="39" a="1"/>
  <c r="AE57" i="39" s="1"/>
  <c r="AF50" i="39" a="1"/>
  <c r="AF50" i="39" s="1"/>
  <c r="AK49" i="39" a="1"/>
  <c r="AK49" i="39" s="1"/>
  <c r="AO47" i="39" a="1"/>
  <c r="AO47" i="39" s="1"/>
  <c r="AE45" i="39" a="1"/>
  <c r="AE45" i="39" s="1"/>
  <c r="AP43" i="39" a="1"/>
  <c r="AP43" i="39" s="1"/>
  <c r="AO41" i="39" a="1"/>
  <c r="AO41" i="39" s="1"/>
  <c r="AF39" i="39" a="1"/>
  <c r="AF39" i="39" s="1"/>
  <c r="AE60" i="39" a="1"/>
  <c r="AE60" i="39" s="1"/>
  <c r="AN58" i="39" a="1"/>
  <c r="AN58" i="39" s="1"/>
  <c r="AE51" i="39" a="1"/>
  <c r="AE51" i="39" s="1"/>
  <c r="AK48" i="39" a="1"/>
  <c r="AK48" i="39" s="1"/>
  <c r="AN47" i="39" a="1"/>
  <c r="AN47" i="39" s="1"/>
  <c r="AJ44" i="39" a="1"/>
  <c r="AJ44" i="39" s="1"/>
  <c r="AF42" i="39" a="1"/>
  <c r="AF42" i="39" s="1"/>
  <c r="AJ40" i="39" a="1"/>
  <c r="AJ40" i="39" s="1"/>
  <c r="AE39" i="39" a="1"/>
  <c r="AE39" i="39" s="1"/>
  <c r="AN38" i="39" a="1"/>
  <c r="AN38" i="39" s="1"/>
  <c r="AO67" i="39" a="1"/>
  <c r="AO67" i="39" s="1"/>
  <c r="AN66" i="39" a="1"/>
  <c r="AN66" i="39" s="1"/>
  <c r="AM58" i="39" a="1"/>
  <c r="AM58" i="39" s="1"/>
  <c r="AE50" i="39" a="1"/>
  <c r="AE50" i="39" s="1"/>
  <c r="AJ49" i="39" a="1"/>
  <c r="AJ49" i="39" s="1"/>
  <c r="AN41" i="39" a="1"/>
  <c r="AN41" i="39" s="1"/>
  <c r="AL39" i="39" a="1"/>
  <c r="AL39" i="39" s="1"/>
  <c r="AF40" i="39" a="1"/>
  <c r="AF40" i="39" s="1"/>
  <c r="AF41" i="39" a="1"/>
  <c r="AF41" i="39" s="1"/>
  <c r="AH44" i="39" a="1"/>
  <c r="AH44" i="39" s="1"/>
  <c r="AK53" i="39" a="1"/>
  <c r="AK53" i="39" s="1"/>
  <c r="AP54" i="39" a="1"/>
  <c r="AP54" i="39" s="1"/>
  <c r="AN59" i="39" a="1"/>
  <c r="AN59" i="39" s="1"/>
  <c r="AJ63" i="39" a="1"/>
  <c r="AJ63" i="39" s="1"/>
  <c r="AL64" i="39" a="1"/>
  <c r="AL64" i="39" s="1"/>
  <c r="AE65" i="39" a="1"/>
  <c r="AE65" i="39" s="1"/>
  <c r="AG72" i="39" a="1"/>
  <c r="AG72" i="39" s="1"/>
  <c r="AL102" i="39" a="1"/>
  <c r="AL102" i="39" s="1"/>
  <c r="AI100" i="39" a="1"/>
  <c r="AI100" i="39" s="1"/>
  <c r="AN99" i="39" a="1"/>
  <c r="AN99" i="39" s="1"/>
  <c r="AH102" i="39" a="1"/>
  <c r="AH102" i="39" s="1"/>
  <c r="AO98" i="39" a="1"/>
  <c r="AO98" i="39" s="1"/>
  <c r="AO96" i="39" a="1"/>
  <c r="AO96" i="39" s="1"/>
  <c r="AO94" i="39" a="1"/>
  <c r="AO94" i="39" s="1"/>
  <c r="AO92" i="39" a="1"/>
  <c r="AO92" i="39" s="1"/>
  <c r="AO90" i="39" a="1"/>
  <c r="AO90" i="39" s="1"/>
  <c r="AN102" i="39" a="1"/>
  <c r="AN102" i="39" s="1"/>
  <c r="AG99" i="39" a="1"/>
  <c r="AG99" i="39" s="1"/>
  <c r="AK98" i="39" a="1"/>
  <c r="AK98" i="39" s="1"/>
  <c r="AF94" i="39" a="1"/>
  <c r="AF94" i="39" s="1"/>
  <c r="AK93" i="39" a="1"/>
  <c r="AK93" i="39" s="1"/>
  <c r="AH91" i="39" a="1"/>
  <c r="AH91" i="39" s="1"/>
  <c r="AM90" i="39" a="1"/>
  <c r="AM90" i="39" s="1"/>
  <c r="AO88" i="39" a="1"/>
  <c r="AO88" i="39" s="1"/>
  <c r="AM102" i="39" a="1"/>
  <c r="AM102" i="39" s="1"/>
  <c r="AH96" i="39" a="1"/>
  <c r="AH96" i="39" s="1"/>
  <c r="AM95" i="39" a="1"/>
  <c r="AM95" i="39" s="1"/>
  <c r="AE94" i="39" a="1"/>
  <c r="AE94" i="39" s="1"/>
  <c r="AF89" i="39" a="1"/>
  <c r="AF89" i="39" s="1"/>
  <c r="AN88" i="39" a="1"/>
  <c r="AN88" i="39" s="1"/>
  <c r="AE86" i="39" a="1"/>
  <c r="AE86" i="39" s="1"/>
  <c r="AM85" i="39" a="1"/>
  <c r="AM85" i="39" s="1"/>
  <c r="AH83" i="39" a="1"/>
  <c r="AH83" i="39" s="1"/>
  <c r="AF82" i="39" a="1"/>
  <c r="AF82" i="39" s="1"/>
  <c r="AP101" i="39" a="1"/>
  <c r="AP101" i="39" s="1"/>
  <c r="AF99" i="39" a="1"/>
  <c r="AF99" i="39" s="1"/>
  <c r="AJ98" i="39" a="1"/>
  <c r="AJ98" i="39" s="1"/>
  <c r="AP97" i="39" a="1"/>
  <c r="AP97" i="39" s="1"/>
  <c r="AJ93" i="39" a="1"/>
  <c r="AJ93" i="39" s="1"/>
  <c r="AP92" i="39" a="1"/>
  <c r="AP92" i="39" s="1"/>
  <c r="AG91" i="39" a="1"/>
  <c r="AG91" i="39" s="1"/>
  <c r="AL90" i="39" a="1"/>
  <c r="AL90" i="39" s="1"/>
  <c r="AI87" i="39" a="1"/>
  <c r="AI87" i="39" s="1"/>
  <c r="AI84" i="39" a="1"/>
  <c r="AI84" i="39" s="1"/>
  <c r="AG83" i="39" a="1"/>
  <c r="AG83" i="39" s="1"/>
  <c r="AO80" i="39" a="1"/>
  <c r="AO80" i="39" s="1"/>
  <c r="AO101" i="39" a="1"/>
  <c r="AO101" i="39" s="1"/>
  <c r="AE99" i="39" a="1"/>
  <c r="AE99" i="39" s="1"/>
  <c r="AO97" i="39" a="1"/>
  <c r="AO97" i="39" s="1"/>
  <c r="AG96" i="39" a="1"/>
  <c r="AG96" i="39" s="1"/>
  <c r="AL95" i="39" a="1"/>
  <c r="AL95" i="39" s="1"/>
  <c r="AN92" i="39" a="1"/>
  <c r="AN92" i="39" s="1"/>
  <c r="AE89" i="39" a="1"/>
  <c r="AE89" i="39" s="1"/>
  <c r="AM88" i="39" a="1"/>
  <c r="AM88" i="39" s="1"/>
  <c r="AK102" i="39" a="1"/>
  <c r="AK102" i="39" s="1"/>
  <c r="AN101" i="39" a="1"/>
  <c r="AN101" i="39" s="1"/>
  <c r="AI98" i="39" a="1"/>
  <c r="AI98" i="39" s="1"/>
  <c r="AN97" i="39" a="1"/>
  <c r="AN97" i="39" s="1"/>
  <c r="AI93" i="39" a="1"/>
  <c r="AI93" i="39" s="1"/>
  <c r="AF91" i="39" a="1"/>
  <c r="AF91" i="39" s="1"/>
  <c r="AK90" i="39" a="1"/>
  <c r="AK90" i="39" s="1"/>
  <c r="AH87" i="39" a="1"/>
  <c r="AH87" i="39" s="1"/>
  <c r="AH84" i="39" a="1"/>
  <c r="AH84" i="39" s="1"/>
  <c r="AF83" i="39" a="1"/>
  <c r="AF83" i="39" s="1"/>
  <c r="AN80" i="39" a="1"/>
  <c r="AN80" i="39" s="1"/>
  <c r="AM101" i="39" a="1"/>
  <c r="AM101" i="39" s="1"/>
  <c r="AF96" i="39" a="1"/>
  <c r="AF96" i="39" s="1"/>
  <c r="AK95" i="39" a="1"/>
  <c r="AK95" i="39" s="1"/>
  <c r="AH93" i="39" a="1"/>
  <c r="AH93" i="39" s="1"/>
  <c r="AM92" i="39" a="1"/>
  <c r="AM92" i="39" s="1"/>
  <c r="AE91" i="39" a="1"/>
  <c r="AE91" i="39" s="1"/>
  <c r="AL88" i="39" a="1"/>
  <c r="AL88" i="39" s="1"/>
  <c r="AJ102" i="39" a="1"/>
  <c r="AJ102" i="39" s="1"/>
  <c r="AL101" i="39" a="1"/>
  <c r="AL101" i="39" s="1"/>
  <c r="AP100" i="39" a="1"/>
  <c r="AP100" i="39" s="1"/>
  <c r="AH98" i="39" a="1"/>
  <c r="AH98" i="39" s="1"/>
  <c r="AM97" i="39" a="1"/>
  <c r="AM97" i="39" s="1"/>
  <c r="AE96" i="39" a="1"/>
  <c r="AE96" i="39" s="1"/>
  <c r="AJ90" i="39" a="1"/>
  <c r="AJ90" i="39" s="1"/>
  <c r="AG87" i="39" a="1"/>
  <c r="AG87" i="39" s="1"/>
  <c r="AO100" i="39" a="1"/>
  <c r="AO100" i="39" s="1"/>
  <c r="AJ95" i="39" a="1"/>
  <c r="AJ95" i="39" s="1"/>
  <c r="AP94" i="39" a="1"/>
  <c r="AP94" i="39" s="1"/>
  <c r="AG93" i="39" a="1"/>
  <c r="AG93" i="39" s="1"/>
  <c r="AL92" i="39" a="1"/>
  <c r="AL92" i="39" s="1"/>
  <c r="AK88" i="39" a="1"/>
  <c r="AK88" i="39" s="1"/>
  <c r="AO86" i="39" a="1"/>
  <c r="AO86" i="39" s="1"/>
  <c r="AJ85" i="39" a="1"/>
  <c r="AJ85" i="39" s="1"/>
  <c r="AM100" i="39" a="1"/>
  <c r="AM100" i="39" s="1"/>
  <c r="AI95" i="39" a="1"/>
  <c r="AI95" i="39" s="1"/>
  <c r="AF93" i="39" a="1"/>
  <c r="AF93" i="39" s="1"/>
  <c r="AK92" i="39" a="1"/>
  <c r="AK92" i="39" s="1"/>
  <c r="AO89" i="39" a="1"/>
  <c r="AO89" i="39" s="1"/>
  <c r="AJ88" i="39" a="1"/>
  <c r="AJ88" i="39" s="1"/>
  <c r="AE84" i="39" a="1"/>
  <c r="AE84" i="39" s="1"/>
  <c r="AP83" i="39" a="1"/>
  <c r="AP83" i="39" s="1"/>
  <c r="AM81" i="39" a="1"/>
  <c r="AM81" i="39" s="1"/>
  <c r="AJ79" i="39" a="1"/>
  <c r="AJ79" i="39" s="1"/>
  <c r="AJ78" i="39" a="1"/>
  <c r="AJ78" i="39" s="1"/>
  <c r="AJ77" i="39" a="1"/>
  <c r="AJ77" i="39" s="1"/>
  <c r="AJ76" i="39" a="1"/>
  <c r="AJ76" i="39" s="1"/>
  <c r="AJ75" i="39" a="1"/>
  <c r="AJ75" i="39" s="1"/>
  <c r="AJ74" i="39" a="1"/>
  <c r="AJ74" i="39" s="1"/>
  <c r="AJ73" i="39" a="1"/>
  <c r="AJ73" i="39" s="1"/>
  <c r="AJ72" i="39" a="1"/>
  <c r="AJ72" i="39" s="1"/>
  <c r="AJ100" i="39" a="1"/>
  <c r="AJ100" i="39" s="1"/>
  <c r="AO91" i="39" a="1"/>
  <c r="AO91" i="39" s="1"/>
  <c r="AE90" i="39" a="1"/>
  <c r="AE90" i="39" s="1"/>
  <c r="AP89" i="39" a="1"/>
  <c r="AP89" i="39" s="1"/>
  <c r="AL83" i="39" a="1"/>
  <c r="AL83" i="39" s="1"/>
  <c r="AI81" i="39" a="1"/>
  <c r="AI81" i="39" s="1"/>
  <c r="AG79" i="39" a="1"/>
  <c r="AG79" i="39" s="1"/>
  <c r="AP78" i="39" a="1"/>
  <c r="AP78" i="39" s="1"/>
  <c r="AF76" i="39" a="1"/>
  <c r="AF76" i="39" s="1"/>
  <c r="AO74" i="39" a="1"/>
  <c r="AO74" i="39" s="1"/>
  <c r="AL72" i="39" a="1"/>
  <c r="AL72" i="39" s="1"/>
  <c r="AG94" i="39" a="1"/>
  <c r="AG94" i="39" s="1"/>
  <c r="AP93" i="39" a="1"/>
  <c r="AP93" i="39" s="1"/>
  <c r="AP99" i="39" a="1"/>
  <c r="AP99" i="39" s="1"/>
  <c r="AO93" i="39" a="1"/>
  <c r="AO93" i="39" s="1"/>
  <c r="AE92" i="39" a="1"/>
  <c r="AE92" i="39" s="1"/>
  <c r="AH100" i="39" a="1"/>
  <c r="AH100" i="39" s="1"/>
  <c r="AO99" i="39" a="1"/>
  <c r="AO99" i="39" s="1"/>
  <c r="AL97" i="39" a="1"/>
  <c r="AL97" i="39" s="1"/>
  <c r="AO102" i="39" a="1"/>
  <c r="AO102" i="39" s="1"/>
  <c r="AG100" i="39" a="1"/>
  <c r="AG100" i="39" s="1"/>
  <c r="AN95" i="39" a="1"/>
  <c r="AN95" i="39" s="1"/>
  <c r="AM93" i="39" a="1"/>
  <c r="AM93" i="39" s="1"/>
  <c r="AL91" i="39" a="1"/>
  <c r="AL91" i="39" s="1"/>
  <c r="AI102" i="39" a="1"/>
  <c r="AI102" i="39" s="1"/>
  <c r="AL99" i="39" a="1"/>
  <c r="AL99" i="39" s="1"/>
  <c r="AJ97" i="39" a="1"/>
  <c r="AJ97" i="39" s="1"/>
  <c r="AE88" i="39" a="1"/>
  <c r="AE88" i="39" s="1"/>
  <c r="AN86" i="39" a="1"/>
  <c r="AN86" i="39" s="1"/>
  <c r="AF100" i="39" a="1"/>
  <c r="AF100" i="39" s="1"/>
  <c r="AH95" i="39" a="1"/>
  <c r="AH95" i="39" s="1"/>
  <c r="AL93" i="39" a="1"/>
  <c r="AL93" i="39" s="1"/>
  <c r="AK91" i="39" a="1"/>
  <c r="AK91" i="39" s="1"/>
  <c r="AK89" i="39" a="1"/>
  <c r="AK89" i="39" s="1"/>
  <c r="AG102" i="39" a="1"/>
  <c r="AG102" i="39" s="1"/>
  <c r="AE100" i="39" a="1"/>
  <c r="AE100" i="39" s="1"/>
  <c r="AK99" i="39" a="1"/>
  <c r="AK99" i="39" s="1"/>
  <c r="AI97" i="39" a="1"/>
  <c r="AI97" i="39" s="1"/>
  <c r="AL86" i="39" a="1"/>
  <c r="AL86" i="39" s="1"/>
  <c r="AN85" i="39" a="1"/>
  <c r="AN85" i="39" s="1"/>
  <c r="AK100" i="39" a="1"/>
  <c r="AK100" i="39" s="1"/>
  <c r="AF98" i="39" a="1"/>
  <c r="AF98" i="39" s="1"/>
  <c r="AE97" i="39" a="1"/>
  <c r="AE97" i="39" s="1"/>
  <c r="AE95" i="39" a="1"/>
  <c r="AE95" i="39" s="1"/>
  <c r="AJ94" i="39" a="1"/>
  <c r="AJ94" i="39" s="1"/>
  <c r="AH88" i="39" a="1"/>
  <c r="AH88" i="39" s="1"/>
  <c r="AH86" i="39" a="1"/>
  <c r="AH86" i="39" s="1"/>
  <c r="AI83" i="39" a="1"/>
  <c r="AI83" i="39" s="1"/>
  <c r="AK82" i="39" a="1"/>
  <c r="AK82" i="39" s="1"/>
  <c r="AO81" i="39" a="1"/>
  <c r="AO81" i="39" s="1"/>
  <c r="AE80" i="39" a="1"/>
  <c r="AE80" i="39" s="1"/>
  <c r="AK77" i="39" a="1"/>
  <c r="AK77" i="39" s="1"/>
  <c r="AN75" i="39" a="1"/>
  <c r="AN75" i="39" s="1"/>
  <c r="AK74" i="39" a="1"/>
  <c r="AK74" i="39" s="1"/>
  <c r="AG98" i="39" a="1"/>
  <c r="AG98" i="39" s="1"/>
  <c r="AH94" i="39" a="1"/>
  <c r="AH94" i="39" s="1"/>
  <c r="AI91" i="39" a="1"/>
  <c r="AI91" i="39" s="1"/>
  <c r="AI90" i="39" a="1"/>
  <c r="AI90" i="39" s="1"/>
  <c r="AN89" i="39" a="1"/>
  <c r="AN89" i="39" s="1"/>
  <c r="AF87" i="39" a="1"/>
  <c r="AF87" i="39" s="1"/>
  <c r="AM82" i="39" a="1"/>
  <c r="AM82" i="39" s="1"/>
  <c r="AP81" i="39" a="1"/>
  <c r="AP81" i="39" s="1"/>
  <c r="AN78" i="39" a="1"/>
  <c r="AN78" i="39" s="1"/>
  <c r="AE77" i="39" a="1"/>
  <c r="AE77" i="39" s="1"/>
  <c r="AF75" i="39" a="1"/>
  <c r="AF75" i="39" s="1"/>
  <c r="AE72" i="39" a="1"/>
  <c r="AE72" i="39" s="1"/>
  <c r="AL100" i="39" a="1"/>
  <c r="AL100" i="39" s="1"/>
  <c r="AH99" i="39" a="1"/>
  <c r="AH99" i="39" s="1"/>
  <c r="AE98" i="39" a="1"/>
  <c r="AE98" i="39" s="1"/>
  <c r="AG92" i="39" a="1"/>
  <c r="AG92" i="39" s="1"/>
  <c r="AH90" i="39" a="1"/>
  <c r="AH90" i="39" s="1"/>
  <c r="AM89" i="39" a="1"/>
  <c r="AM89" i="39" s="1"/>
  <c r="AE87" i="39" a="1"/>
  <c r="AE87" i="39" s="1"/>
  <c r="AI85" i="39" a="1"/>
  <c r="AI85" i="39" s="1"/>
  <c r="AJ84" i="39" a="1"/>
  <c r="AJ84" i="39" s="1"/>
  <c r="AK83" i="39" a="1"/>
  <c r="AK83" i="39" s="1"/>
  <c r="AL82" i="39" a="1"/>
  <c r="AL82" i="39" s="1"/>
  <c r="AM78" i="39" a="1"/>
  <c r="AM78" i="39" s="1"/>
  <c r="AK76" i="39" a="1"/>
  <c r="AK76" i="39" s="1"/>
  <c r="AN74" i="39" a="1"/>
  <c r="AN74" i="39" s="1"/>
  <c r="AI73" i="39" a="1"/>
  <c r="AI73" i="39" s="1"/>
  <c r="AK101" i="39" a="1"/>
  <c r="AK101" i="39" s="1"/>
  <c r="AF92" i="39" a="1"/>
  <c r="AF92" i="39" s="1"/>
  <c r="AP86" i="39" a="1"/>
  <c r="AP86" i="39" s="1"/>
  <c r="AH85" i="39" a="1"/>
  <c r="AH85" i="39" s="1"/>
  <c r="AN81" i="39" a="1"/>
  <c r="AN81" i="39" s="1"/>
  <c r="AF79" i="39" a="1"/>
  <c r="AF79" i="39" s="1"/>
  <c r="AL78" i="39" a="1"/>
  <c r="AL78" i="39" s="1"/>
  <c r="AE75" i="39" a="1"/>
  <c r="AE75" i="39" s="1"/>
  <c r="AJ101" i="39" a="1"/>
  <c r="AJ101" i="39" s="1"/>
  <c r="AG90" i="39" a="1"/>
  <c r="AG90" i="39" s="1"/>
  <c r="AL89" i="39" a="1"/>
  <c r="AL89" i="39" s="1"/>
  <c r="AM86" i="39" a="1"/>
  <c r="AM86" i="39" s="1"/>
  <c r="AG84" i="39" a="1"/>
  <c r="AG84" i="39" s="1"/>
  <c r="AJ83" i="39" a="1"/>
  <c r="AJ83" i="39" s="1"/>
  <c r="AM74" i="39" a="1"/>
  <c r="AM74" i="39" s="1"/>
  <c r="AH73" i="39" a="1"/>
  <c r="AH73" i="39" s="1"/>
  <c r="AI101" i="39" a="1"/>
  <c r="AI101" i="39" s="1"/>
  <c r="AJ89" i="39" a="1"/>
  <c r="AJ89" i="39" s="1"/>
  <c r="AG85" i="39" a="1"/>
  <c r="AG85" i="39" s="1"/>
  <c r="AJ82" i="39" a="1"/>
  <c r="AJ82" i="39" s="1"/>
  <c r="AE79" i="39" a="1"/>
  <c r="AE79" i="39" s="1"/>
  <c r="AK78" i="39" a="1"/>
  <c r="AK78" i="39" s="1"/>
  <c r="AI76" i="39" a="1"/>
  <c r="AI76" i="39" s="1"/>
  <c r="AG73" i="39" a="1"/>
  <c r="AG73" i="39" s="1"/>
  <c r="AP72" i="39" a="1"/>
  <c r="AP72" i="39" s="1"/>
  <c r="AF90" i="39" a="1"/>
  <c r="AF90" i="39" s="1"/>
  <c r="AI89" i="39" a="1"/>
  <c r="AI89" i="39" s="1"/>
  <c r="AK86" i="39" a="1"/>
  <c r="AK86" i="39" s="1"/>
  <c r="AF84" i="39" a="1"/>
  <c r="AF84" i="39" s="1"/>
  <c r="AL81" i="39" a="1"/>
  <c r="AL81" i="39" s="1"/>
  <c r="AL74" i="39" a="1"/>
  <c r="AL74" i="39" s="1"/>
  <c r="AP102" i="39" a="1"/>
  <c r="AP102" i="39" s="1"/>
  <c r="AH101" i="39" a="1"/>
  <c r="AH101" i="39" s="1"/>
  <c r="AF85" i="39" a="1"/>
  <c r="AF85" i="39" s="1"/>
  <c r="AI82" i="39" a="1"/>
  <c r="AI82" i="39" s="1"/>
  <c r="AP80" i="39" a="1"/>
  <c r="AP80" i="39" s="1"/>
  <c r="AH76" i="39" a="1"/>
  <c r="AH76" i="39" s="1"/>
  <c r="AP75" i="39" a="1"/>
  <c r="AP75" i="39" s="1"/>
  <c r="AF73" i="39" a="1"/>
  <c r="AF73" i="39" s="1"/>
  <c r="AO72" i="39" a="1"/>
  <c r="AO72" i="39" s="1"/>
  <c r="AH89" i="39" a="1"/>
  <c r="AH89" i="39" s="1"/>
  <c r="AJ86" i="39" a="1"/>
  <c r="AJ86" i="39" s="1"/>
  <c r="AE83" i="39" a="1"/>
  <c r="AE83" i="39" s="1"/>
  <c r="AK81" i="39" a="1"/>
  <c r="AK81" i="39" s="1"/>
  <c r="AI78" i="39" a="1"/>
  <c r="AI78" i="39" s="1"/>
  <c r="AP77" i="39" a="1"/>
  <c r="AP77" i="39" s="1"/>
  <c r="AF102" i="39" a="1"/>
  <c r="AF102" i="39" s="1"/>
  <c r="AG101" i="39" a="1"/>
  <c r="AG101" i="39" s="1"/>
  <c r="AE85" i="39" a="1"/>
  <c r="AE85" i="39" s="1"/>
  <c r="AH82" i="39" a="1"/>
  <c r="AH82" i="39" s="1"/>
  <c r="AM80" i="39" a="1"/>
  <c r="AM80" i="39" s="1"/>
  <c r="AG76" i="39" a="1"/>
  <c r="AG76" i="39" s="1"/>
  <c r="AO75" i="39" a="1"/>
  <c r="AO75" i="39" s="1"/>
  <c r="AE73" i="39" a="1"/>
  <c r="AE73" i="39" s="1"/>
  <c r="AN72" i="39" a="1"/>
  <c r="AN72" i="39" s="1"/>
  <c r="AL98" i="39" a="1"/>
  <c r="AL98" i="39" s="1"/>
  <c r="AM96" i="39" a="1"/>
  <c r="AM96" i="39" s="1"/>
  <c r="AN90" i="39" a="1"/>
  <c r="AN90" i="39" s="1"/>
  <c r="AP82" i="39" a="1"/>
  <c r="AP82" i="39" s="1"/>
  <c r="AF78" i="39" a="1"/>
  <c r="AF78" i="39" s="1"/>
  <c r="AP74" i="39" a="1"/>
  <c r="AP74" i="39" s="1"/>
  <c r="AE93" i="39" a="1"/>
  <c r="AE93" i="39" s="1"/>
  <c r="AH80" i="39" a="1"/>
  <c r="AH80" i="39" s="1"/>
  <c r="AP79" i="39" a="1"/>
  <c r="AP79" i="39" s="1"/>
  <c r="AE76" i="39" a="1"/>
  <c r="AE76" i="39" s="1"/>
  <c r="AL96" i="39" a="1"/>
  <c r="AL96" i="39" s="1"/>
  <c r="AO82" i="39" a="1"/>
  <c r="AO82" i="39" s="1"/>
  <c r="AG80" i="39" a="1"/>
  <c r="AG80" i="39" s="1"/>
  <c r="AE78" i="39" a="1"/>
  <c r="AE78" i="39" s="1"/>
  <c r="AO77" i="39" a="1"/>
  <c r="AO77" i="39" s="1"/>
  <c r="AI74" i="39" a="1"/>
  <c r="AI74" i="39" s="1"/>
  <c r="AP87" i="39" a="1"/>
  <c r="AP87" i="39" s="1"/>
  <c r="AN82" i="39" a="1"/>
  <c r="AN82" i="39" s="1"/>
  <c r="AO79" i="39" a="1"/>
  <c r="AO79" i="39" s="1"/>
  <c r="AK96" i="39" a="1"/>
  <c r="AK96" i="39" s="1"/>
  <c r="AN94" i="39" a="1"/>
  <c r="AN94" i="39" s="1"/>
  <c r="AO87" i="39" a="1"/>
  <c r="AO87" i="39" s="1"/>
  <c r="AF80" i="39" a="1"/>
  <c r="AF80" i="39" s="1"/>
  <c r="AN77" i="39" a="1"/>
  <c r="AN77" i="39" s="1"/>
  <c r="AH74" i="39" a="1"/>
  <c r="AH74" i="39" s="1"/>
  <c r="AM94" i="39" a="1"/>
  <c r="AM94" i="39" s="1"/>
  <c r="AP91" i="39" a="1"/>
  <c r="AP91" i="39" s="1"/>
  <c r="AN87" i="39" a="1"/>
  <c r="AN87" i="39" s="1"/>
  <c r="AI86" i="39" a="1"/>
  <c r="AI86" i="39" s="1"/>
  <c r="AG82" i="39" a="1"/>
  <c r="AG82" i="39" s="1"/>
  <c r="AN79" i="39" a="1"/>
  <c r="AN79" i="39" s="1"/>
  <c r="AM77" i="39" a="1"/>
  <c r="AM77" i="39" s="1"/>
  <c r="AF101" i="39" a="1"/>
  <c r="AF101" i="39" s="1"/>
  <c r="AJ96" i="39" a="1"/>
  <c r="AJ96" i="39" s="1"/>
  <c r="AN91" i="39" a="1"/>
  <c r="AN91" i="39" s="1"/>
  <c r="AP85" i="39" a="1"/>
  <c r="AP85" i="39" s="1"/>
  <c r="AM79" i="39" a="1"/>
  <c r="AM79" i="39" s="1"/>
  <c r="AL77" i="39" a="1"/>
  <c r="AL77" i="39" s="1"/>
  <c r="AG74" i="39" a="1"/>
  <c r="AG74" i="39" s="1"/>
  <c r="AM72" i="39" a="1"/>
  <c r="AM72" i="39" s="1"/>
  <c r="AE101" i="39" a="1"/>
  <c r="AE101" i="39" s="1"/>
  <c r="AM99" i="39" a="1"/>
  <c r="AM99" i="39" s="1"/>
  <c r="AI96" i="39" a="1"/>
  <c r="AI96" i="39" s="1"/>
  <c r="AL94" i="39" a="1"/>
  <c r="AL94" i="39" s="1"/>
  <c r="AM91" i="39" a="1"/>
  <c r="AM91" i="39" s="1"/>
  <c r="AM87" i="39" a="1"/>
  <c r="AM87" i="39" s="1"/>
  <c r="AO85" i="39" a="1"/>
  <c r="AO85" i="39" s="1"/>
  <c r="AP84" i="39" a="1"/>
  <c r="AP84" i="39" s="1"/>
  <c r="AE82" i="39" a="1"/>
  <c r="AE82" i="39" s="1"/>
  <c r="AL79" i="39" a="1"/>
  <c r="AL79" i="39" s="1"/>
  <c r="AM75" i="39" a="1"/>
  <c r="AM75" i="39" s="1"/>
  <c r="AG86" i="39" a="1"/>
  <c r="AG86" i="39" s="1"/>
  <c r="AO84" i="39" a="1"/>
  <c r="AO84" i="39" s="1"/>
  <c r="AF74" i="39" a="1"/>
  <c r="AF74" i="39" s="1"/>
  <c r="AN100" i="39" a="1"/>
  <c r="AN100" i="39" s="1"/>
  <c r="AI75" i="39" a="1"/>
  <c r="AI75" i="39" s="1"/>
  <c r="AG97" i="39" a="1"/>
  <c r="AG97" i="39" s="1"/>
  <c r="AI88" i="39" a="1"/>
  <c r="AI88" i="39" s="1"/>
  <c r="AP73" i="39" a="1"/>
  <c r="AP73" i="39" s="1"/>
  <c r="AK94" i="39" a="1"/>
  <c r="AK94" i="39" s="1"/>
  <c r="AP90" i="39" a="1"/>
  <c r="AP90" i="39" s="1"/>
  <c r="AG88" i="39" a="1"/>
  <c r="AG88" i="39" s="1"/>
  <c r="AH75" i="39" a="1"/>
  <c r="AH75" i="39" s="1"/>
  <c r="AE102" i="39" a="1"/>
  <c r="AE102" i="39" s="1"/>
  <c r="AF97" i="39" a="1"/>
  <c r="AF97" i="39" s="1"/>
  <c r="AJ92" i="39" a="1"/>
  <c r="AJ92" i="39" s="1"/>
  <c r="AF88" i="39" a="1"/>
  <c r="AF88" i="39" s="1"/>
  <c r="AO73" i="39" a="1"/>
  <c r="AO73" i="39" s="1"/>
  <c r="AG75" i="39" a="1"/>
  <c r="AG75" i="39" s="1"/>
  <c r="AJ99" i="39" a="1"/>
  <c r="AJ99" i="39" s="1"/>
  <c r="AI94" i="39" a="1"/>
  <c r="AI94" i="39" s="1"/>
  <c r="AI92" i="39" a="1"/>
  <c r="AI92" i="39" s="1"/>
  <c r="AF86" i="39" a="1"/>
  <c r="AF86" i="39" s="1"/>
  <c r="AN73" i="39" a="1"/>
  <c r="AN73" i="39" s="1"/>
  <c r="AI99" i="39" a="1"/>
  <c r="AI99" i="39" s="1"/>
  <c r="AE74" i="39" a="1"/>
  <c r="AE74" i="39" s="1"/>
  <c r="AM73" i="39" a="1"/>
  <c r="AM73" i="39" s="1"/>
  <c r="AH92" i="39" a="1"/>
  <c r="AH92" i="39" s="1"/>
  <c r="AP96" i="39" a="1"/>
  <c r="AP96" i="39" s="1"/>
  <c r="AL73" i="39" a="1"/>
  <c r="AL73" i="39" s="1"/>
  <c r="AH72" i="39" a="1"/>
  <c r="AH72" i="39" s="1"/>
  <c r="AI80" i="39" a="1"/>
  <c r="AI80" i="39" s="1"/>
  <c r="AP98" i="39" a="1"/>
  <c r="AP98" i="39" s="1"/>
  <c r="AF55" i="39" a="1"/>
  <c r="AF55" i="39" s="1"/>
  <c r="AI60" i="39" a="1"/>
  <c r="AI60" i="39" s="1"/>
  <c r="AK73" i="39" a="1"/>
  <c r="AK73" i="39" s="1"/>
  <c r="AG95" i="39" a="1"/>
  <c r="AG95" i="39" s="1"/>
  <c r="AG65" i="39" a="1"/>
  <c r="AG65" i="39" s="1"/>
  <c r="AI72" i="39" a="1"/>
  <c r="AI72" i="39" s="1"/>
  <c r="AJ80" i="39" a="1"/>
  <c r="AJ80" i="39" s="1"/>
  <c r="AJ81" i="39" a="1"/>
  <c r="AJ81" i="39" s="1"/>
  <c r="AJ87" i="39" a="1"/>
  <c r="AJ87" i="39" s="1"/>
  <c r="AO95" i="39" a="1"/>
  <c r="AO95" i="39" s="1"/>
  <c r="AN53" i="39" a="1"/>
  <c r="AN53" i="39" s="1"/>
  <c r="AG55" i="39" a="1"/>
  <c r="AG55" i="39" s="1"/>
  <c r="AP57" i="39" a="1"/>
  <c r="AP57" i="39" s="1"/>
  <c r="AH65" i="39" a="1"/>
  <c r="AH65" i="39" s="1"/>
  <c r="AP95" i="39" a="1"/>
  <c r="AP95" i="39" s="1"/>
  <c r="AI65" i="39" a="1"/>
  <c r="AI65" i="39" s="1"/>
  <c r="AL66" i="39" a="1"/>
  <c r="AL66" i="39" s="1"/>
  <c r="AK80" i="39" a="1"/>
  <c r="AK80" i="39" s="1"/>
  <c r="AK87" i="39" a="1"/>
  <c r="AK87" i="39" s="1"/>
  <c r="AH55" i="39" a="1"/>
  <c r="AH55" i="39" s="1"/>
  <c r="AK72" i="39" a="1"/>
  <c r="AK72" i="39" s="1"/>
  <c r="AL80" i="39" a="1"/>
  <c r="AL80" i="39" s="1"/>
  <c r="AK85" i="39" a="1"/>
  <c r="AK85" i="39" s="1"/>
  <c r="AJ65" i="39" a="1"/>
  <c r="AJ65" i="39" s="1"/>
  <c r="AL85" i="39" a="1"/>
  <c r="AL85" i="39" s="1"/>
  <c r="AL87" i="39" a="1"/>
  <c r="AL87" i="39" s="1"/>
  <c r="AH47" i="39" a="1"/>
  <c r="AH47" i="39" s="1"/>
  <c r="AO50" i="39" a="1"/>
  <c r="AO50" i="39" s="1"/>
  <c r="AI55" i="39" a="1"/>
  <c r="AI55" i="39" s="1"/>
  <c r="E55" i="39" a="1"/>
  <c r="E55" i="39" s="1"/>
  <c r="K57" i="39" a="1"/>
  <c r="K57" i="39" s="1"/>
  <c r="M60" i="39" a="1"/>
  <c r="M60" i="39" s="1"/>
  <c r="E62" i="39" a="1"/>
  <c r="E62" i="39" s="1"/>
  <c r="H43" i="39" a="1"/>
  <c r="H43" i="39" s="1"/>
  <c r="N45" i="39" a="1"/>
  <c r="N45" i="39" s="1"/>
  <c r="K46" i="39" a="1"/>
  <c r="K46" i="39" s="1"/>
  <c r="F47" i="39" a="1"/>
  <c r="F47" i="39" s="1"/>
  <c r="C48" i="39" a="1"/>
  <c r="C48" i="39" s="1"/>
  <c r="N51" i="39" a="1"/>
  <c r="N51" i="39" s="1"/>
  <c r="I52" i="39" a="1"/>
  <c r="I52" i="39" s="1"/>
  <c r="I53" i="39" a="1"/>
  <c r="I53" i="39" s="1"/>
  <c r="F55" i="39" a="1"/>
  <c r="F55" i="39" s="1"/>
  <c r="N60" i="39" a="1"/>
  <c r="N60" i="39" s="1"/>
  <c r="F62" i="39" a="1"/>
  <c r="F62" i="39" s="1"/>
  <c r="C68" i="39" a="1"/>
  <c r="C68" i="39" s="1"/>
  <c r="G67" i="39" a="1"/>
  <c r="G67" i="39" s="1"/>
  <c r="M52" i="39" a="1"/>
  <c r="M52" i="39" s="1"/>
  <c r="J53" i="39" a="1"/>
  <c r="J53" i="39" s="1"/>
  <c r="J55" i="39" a="1"/>
  <c r="J55" i="39" s="1"/>
  <c r="G62" i="39" a="1"/>
  <c r="G62" i="39" s="1"/>
  <c r="L64" i="39" a="1"/>
  <c r="L64" i="39" s="1"/>
  <c r="D68" i="39" a="1"/>
  <c r="D68" i="39" s="1"/>
  <c r="I56" i="39" a="1"/>
  <c r="I56" i="39" s="1"/>
  <c r="N57" i="39" a="1"/>
  <c r="N57" i="39" s="1"/>
  <c r="C59" i="39" a="1"/>
  <c r="C59" i="39" s="1"/>
  <c r="K68" i="39" a="1"/>
  <c r="K68" i="39" s="1"/>
  <c r="K67" i="39" a="1"/>
  <c r="K67" i="39" s="1"/>
  <c r="K66" i="39" a="1"/>
  <c r="K66" i="39" s="1"/>
  <c r="K65" i="39" a="1"/>
  <c r="K65" i="39" s="1"/>
  <c r="K64" i="39" a="1"/>
  <c r="K64" i="39" s="1"/>
  <c r="K63" i="39" a="1"/>
  <c r="K63" i="39" s="1"/>
  <c r="K62" i="39" a="1"/>
  <c r="K62" i="39" s="1"/>
  <c r="J68" i="39" a="1"/>
  <c r="J68" i="39" s="1"/>
  <c r="G66" i="39" a="1"/>
  <c r="G66" i="39" s="1"/>
  <c r="J67" i="39" a="1"/>
  <c r="J67" i="39" s="1"/>
  <c r="D65" i="39" a="1"/>
  <c r="D65" i="39" s="1"/>
  <c r="L62" i="39" a="1"/>
  <c r="L62" i="39" s="1"/>
  <c r="F67" i="39" a="1"/>
  <c r="F67" i="39" s="1"/>
  <c r="J65" i="39" a="1"/>
  <c r="J65" i="39" s="1"/>
  <c r="G64" i="39" a="1"/>
  <c r="G64" i="39" s="1"/>
  <c r="D63" i="39" a="1"/>
  <c r="D63" i="39" s="1"/>
  <c r="N62" i="39" a="1"/>
  <c r="N62" i="39" s="1"/>
  <c r="L61" i="39" a="1"/>
  <c r="L61" i="39" s="1"/>
  <c r="J60" i="39" a="1"/>
  <c r="J60" i="39" s="1"/>
  <c r="G58" i="39" a="1"/>
  <c r="G58" i="39" s="1"/>
  <c r="D56" i="39" a="1"/>
  <c r="D56" i="39" s="1"/>
  <c r="L53" i="39" a="1"/>
  <c r="L53" i="39" s="1"/>
  <c r="J52" i="39" a="1"/>
  <c r="J52" i="39" s="1"/>
  <c r="G50" i="39" a="1"/>
  <c r="G50" i="39" s="1"/>
  <c r="D48" i="39" a="1"/>
  <c r="D48" i="39" s="1"/>
  <c r="L45" i="39" a="1"/>
  <c r="L45" i="39" s="1"/>
  <c r="J44" i="39" a="1"/>
  <c r="J44" i="39" s="1"/>
  <c r="G42" i="39" a="1"/>
  <c r="G42" i="39" s="1"/>
  <c r="D40" i="39" a="1"/>
  <c r="D40" i="39" s="1"/>
  <c r="K61" i="39" a="1"/>
  <c r="K61" i="39" s="1"/>
  <c r="H59" i="39" a="1"/>
  <c r="H59" i="39" s="1"/>
  <c r="E57" i="39" a="1"/>
  <c r="E57" i="39" s="1"/>
  <c r="E67" i="39" a="1"/>
  <c r="E67" i="39" s="1"/>
  <c r="N66" i="39" a="1"/>
  <c r="N66" i="39" s="1"/>
  <c r="I65" i="39" a="1"/>
  <c r="I65" i="39" s="1"/>
  <c r="F64" i="39" a="1"/>
  <c r="F64" i="39" s="1"/>
  <c r="C63" i="39" a="1"/>
  <c r="C63" i="39" s="1"/>
  <c r="M62" i="39" a="1"/>
  <c r="M62" i="39" s="1"/>
  <c r="I60" i="39" a="1"/>
  <c r="I60" i="39" s="1"/>
  <c r="I68" i="39" a="1"/>
  <c r="I68" i="39" s="1"/>
  <c r="J61" i="39" a="1"/>
  <c r="J61" i="39" s="1"/>
  <c r="G59" i="39" a="1"/>
  <c r="G59" i="39" s="1"/>
  <c r="D57" i="39" a="1"/>
  <c r="D57" i="39" s="1"/>
  <c r="D67" i="39" a="1"/>
  <c r="D67" i="39" s="1"/>
  <c r="M66" i="39" a="1"/>
  <c r="M66" i="39" s="1"/>
  <c r="H65" i="39" a="1"/>
  <c r="H65" i="39" s="1"/>
  <c r="E64" i="39" a="1"/>
  <c r="E64" i="39" s="1"/>
  <c r="H60" i="39" a="1"/>
  <c r="H60" i="39" s="1"/>
  <c r="H68" i="39" a="1"/>
  <c r="H68" i="39" s="1"/>
  <c r="C67" i="39" a="1"/>
  <c r="C67" i="39" s="1"/>
  <c r="L66" i="39" a="1"/>
  <c r="L66" i="39" s="1"/>
  <c r="G65" i="39" a="1"/>
  <c r="G65" i="39" s="1"/>
  <c r="D64" i="39" a="1"/>
  <c r="D64" i="39" s="1"/>
  <c r="N63" i="39" a="1"/>
  <c r="N63" i="39" s="1"/>
  <c r="J62" i="39" a="1"/>
  <c r="J62" i="39" s="1"/>
  <c r="G60" i="39" a="1"/>
  <c r="G60" i="39" s="1"/>
  <c r="D58" i="39" a="1"/>
  <c r="D58" i="39" s="1"/>
  <c r="G68" i="39" a="1"/>
  <c r="G68" i="39" s="1"/>
  <c r="M63" i="39" a="1"/>
  <c r="M63" i="39" s="1"/>
  <c r="H61" i="39" a="1"/>
  <c r="H61" i="39" s="1"/>
  <c r="E59" i="39" a="1"/>
  <c r="E59" i="39" s="1"/>
  <c r="F65" i="39" a="1"/>
  <c r="F65" i="39" s="1"/>
  <c r="C64" i="39" a="1"/>
  <c r="C64" i="39" s="1"/>
  <c r="I62" i="39" a="1"/>
  <c r="I62" i="39" s="1"/>
  <c r="I66" i="39" a="1"/>
  <c r="I66" i="39" s="1"/>
  <c r="D61" i="39" a="1"/>
  <c r="D61" i="39" s="1"/>
  <c r="F60" i="39" a="1"/>
  <c r="F60" i="39" s="1"/>
  <c r="K59" i="39" a="1"/>
  <c r="K59" i="39" s="1"/>
  <c r="K55" i="39" a="1"/>
  <c r="K55" i="39" s="1"/>
  <c r="H54" i="39" a="1"/>
  <c r="H54" i="39" s="1"/>
  <c r="E53" i="39" a="1"/>
  <c r="E53" i="39" s="1"/>
  <c r="L51" i="39" a="1"/>
  <c r="L51" i="39" s="1"/>
  <c r="E49" i="39" a="1"/>
  <c r="E49" i="39" s="1"/>
  <c r="L47" i="39" a="1"/>
  <c r="L47" i="39" s="1"/>
  <c r="I42" i="39" a="1"/>
  <c r="I42" i="39" s="1"/>
  <c r="F41" i="39" a="1"/>
  <c r="F41" i="39" s="1"/>
  <c r="I38" i="39" a="1"/>
  <c r="I38" i="39" s="1"/>
  <c r="N67" i="39" a="1"/>
  <c r="N67" i="39" s="1"/>
  <c r="H57" i="39" a="1"/>
  <c r="H57" i="39" s="1"/>
  <c r="K51" i="39" a="1"/>
  <c r="K51" i="39" s="1"/>
  <c r="H50" i="39" a="1"/>
  <c r="H50" i="39" s="1"/>
  <c r="K47" i="39" a="1"/>
  <c r="K47" i="39" s="1"/>
  <c r="H46" i="39" a="1"/>
  <c r="H46" i="39" s="1"/>
  <c r="E45" i="39" a="1"/>
  <c r="E45" i="39" s="1"/>
  <c r="H66" i="39" a="1"/>
  <c r="H66" i="39" s="1"/>
  <c r="C65" i="39" a="1"/>
  <c r="C65" i="39" s="1"/>
  <c r="C61" i="39" a="1"/>
  <c r="C61" i="39" s="1"/>
  <c r="E60" i="39" a="1"/>
  <c r="E60" i="39" s="1"/>
  <c r="J59" i="39" a="1"/>
  <c r="J59" i="39" s="1"/>
  <c r="M67" i="39" a="1"/>
  <c r="M67" i="39" s="1"/>
  <c r="G57" i="39" a="1"/>
  <c r="G57" i="39" s="1"/>
  <c r="N56" i="39" a="1"/>
  <c r="N56" i="39" s="1"/>
  <c r="J51" i="39" a="1"/>
  <c r="J51" i="39" s="1"/>
  <c r="J47" i="39" a="1"/>
  <c r="J47" i="39" s="1"/>
  <c r="G46" i="39" a="1"/>
  <c r="G46" i="39" s="1"/>
  <c r="D45" i="39" a="1"/>
  <c r="D45" i="39" s="1"/>
  <c r="N44" i="39" a="1"/>
  <c r="N44" i="39" s="1"/>
  <c r="F66" i="39" a="1"/>
  <c r="F66" i="39" s="1"/>
  <c r="D60" i="39" a="1"/>
  <c r="D60" i="39" s="1"/>
  <c r="I59" i="39" a="1"/>
  <c r="I59" i="39" s="1"/>
  <c r="N58" i="39" a="1"/>
  <c r="N58" i="39" s="1"/>
  <c r="I55" i="39" a="1"/>
  <c r="I55" i="39" s="1"/>
  <c r="L67" i="39" a="1"/>
  <c r="L67" i="39" s="1"/>
  <c r="F57" i="39" a="1"/>
  <c r="F57" i="39" s="1"/>
  <c r="M56" i="39" a="1"/>
  <c r="M56" i="39" s="1"/>
  <c r="I51" i="39" a="1"/>
  <c r="I51" i="39" s="1"/>
  <c r="I47" i="39" a="1"/>
  <c r="I47" i="39" s="1"/>
  <c r="F46" i="39" a="1"/>
  <c r="F46" i="39" s="1"/>
  <c r="C45" i="39" a="1"/>
  <c r="C45" i="39" s="1"/>
  <c r="M44" i="39" a="1"/>
  <c r="M44" i="39" s="1"/>
  <c r="E66" i="39" a="1"/>
  <c r="E66" i="39" s="1"/>
  <c r="C60" i="39" a="1"/>
  <c r="C60" i="39" s="1"/>
  <c r="M58" i="39" a="1"/>
  <c r="M58" i="39" s="1"/>
  <c r="H55" i="39" a="1"/>
  <c r="H55" i="39" s="1"/>
  <c r="E54" i="39" a="1"/>
  <c r="E54" i="39" s="1"/>
  <c r="L52" i="39" a="1"/>
  <c r="L52" i="39" s="1"/>
  <c r="H51" i="39" a="1"/>
  <c r="H51" i="39" s="1"/>
  <c r="E50" i="39" a="1"/>
  <c r="E50" i="39" s="1"/>
  <c r="L48" i="39" a="1"/>
  <c r="L48" i="39" s="1"/>
  <c r="F59" i="39" a="1"/>
  <c r="F59" i="39" s="1"/>
  <c r="L56" i="39" a="1"/>
  <c r="L56" i="39" s="1"/>
  <c r="K52" i="39" a="1"/>
  <c r="K52" i="39" s="1"/>
  <c r="K48" i="39" a="1"/>
  <c r="K48" i="39" s="1"/>
  <c r="H47" i="39" a="1"/>
  <c r="H47" i="39" s="1"/>
  <c r="E46" i="39" a="1"/>
  <c r="E46" i="39" s="1"/>
  <c r="D66" i="39" a="1"/>
  <c r="D66" i="39" s="1"/>
  <c r="L58" i="39" a="1"/>
  <c r="L58" i="39" s="1"/>
  <c r="C57" i="39" a="1"/>
  <c r="C57" i="39" s="1"/>
  <c r="K56" i="39" a="1"/>
  <c r="K56" i="39" s="1"/>
  <c r="G55" i="39" a="1"/>
  <c r="G55" i="39" s="1"/>
  <c r="D54" i="39" a="1"/>
  <c r="D54" i="39" s="1"/>
  <c r="N53" i="39" a="1"/>
  <c r="N53" i="39" s="1"/>
  <c r="G51" i="39" a="1"/>
  <c r="G51" i="39" s="1"/>
  <c r="M38" i="39" a="1"/>
  <c r="M38" i="39" s="1"/>
  <c r="D39" i="39" a="1"/>
  <c r="D39" i="39" s="1"/>
  <c r="D42" i="39" a="1"/>
  <c r="D42" i="39" s="1"/>
  <c r="L43" i="39" a="1"/>
  <c r="L43" i="39" s="1"/>
  <c r="N46" i="39" a="1"/>
  <c r="N46" i="39" s="1"/>
  <c r="K53" i="39" a="1"/>
  <c r="K53" i="39" s="1"/>
  <c r="L54" i="39" a="1"/>
  <c r="L54" i="39" s="1"/>
  <c r="H62" i="39" a="1"/>
  <c r="H62" i="39" s="1"/>
  <c r="M64" i="39" a="1"/>
  <c r="M64" i="39" s="1"/>
  <c r="I67" i="39" a="1"/>
  <c r="I67" i="39" s="1"/>
  <c r="E68" i="39" a="1"/>
  <c r="E68" i="39" s="1"/>
  <c r="G79" i="39" a="1"/>
  <c r="G79" i="39" s="1"/>
  <c r="K81" i="39" a="1"/>
  <c r="K81" i="39" s="1"/>
  <c r="H84" i="39" a="1"/>
  <c r="H84" i="39" s="1"/>
  <c r="G93" i="39" a="1"/>
  <c r="G93" i="39" s="1"/>
  <c r="I96" i="39" a="1"/>
  <c r="I96" i="39" s="1"/>
  <c r="G98" i="39" a="1"/>
  <c r="G98" i="39" s="1"/>
  <c r="J74" i="39" a="1"/>
  <c r="J74" i="39" s="1"/>
  <c r="M77" i="39" a="1"/>
  <c r="M77" i="39" s="1"/>
  <c r="E82" i="39" a="1"/>
  <c r="E82" i="39" s="1"/>
  <c r="H89" i="39" a="1"/>
  <c r="H89" i="39" s="1"/>
  <c r="L90" i="39" a="1"/>
  <c r="L90" i="39" s="1"/>
  <c r="L81" i="39" a="1"/>
  <c r="L81" i="39" s="1"/>
  <c r="F82" i="39" a="1"/>
  <c r="F82" i="39" s="1"/>
  <c r="I89" i="39" a="1"/>
  <c r="I89" i="39" s="1"/>
  <c r="M90" i="39" a="1"/>
  <c r="M90" i="39" s="1"/>
  <c r="J93" i="39" a="1"/>
  <c r="J93" i="39" s="1"/>
  <c r="H98" i="39" a="1"/>
  <c r="H98" i="39" s="1"/>
  <c r="I100" i="39" a="1"/>
  <c r="I100" i="39" s="1"/>
  <c r="K74" i="39" a="1"/>
  <c r="K74" i="39" s="1"/>
  <c r="N77" i="39" a="1"/>
  <c r="N77" i="39" s="1"/>
  <c r="I79" i="39" a="1"/>
  <c r="I79" i="39" s="1"/>
  <c r="M81" i="39" a="1"/>
  <c r="M81" i="39" s="1"/>
  <c r="C85" i="39" a="1"/>
  <c r="C85" i="39" s="1"/>
  <c r="N90" i="39" a="1"/>
  <c r="N90" i="39" s="1"/>
  <c r="I98" i="39" a="1"/>
  <c r="I98" i="39" s="1"/>
  <c r="G82" i="39" a="1"/>
  <c r="G82" i="39" s="1"/>
  <c r="D85" i="39" a="1"/>
  <c r="D85" i="39" s="1"/>
  <c r="C86" i="39" a="1"/>
  <c r="C86" i="39" s="1"/>
  <c r="F102" i="39" a="1"/>
  <c r="F102" i="39" s="1"/>
  <c r="G95" i="39" a="1"/>
  <c r="G95" i="39" s="1"/>
  <c r="J98" i="39" a="1"/>
  <c r="J98" i="39" s="1"/>
  <c r="K100" i="39" a="1"/>
  <c r="K100" i="39" s="1"/>
  <c r="G76" i="39" a="1"/>
  <c r="G76" i="39" s="1"/>
  <c r="H82" i="39" a="1"/>
  <c r="H82" i="39" s="1"/>
  <c r="E85" i="39" a="1"/>
  <c r="E85" i="39" s="1"/>
  <c r="D86" i="39" a="1"/>
  <c r="D86" i="39" s="1"/>
  <c r="H87" i="39" a="1"/>
  <c r="H87" i="39" s="1"/>
  <c r="J92" i="39" a="1"/>
  <c r="J92" i="39" s="1"/>
  <c r="L100" i="39" a="1"/>
  <c r="L100" i="39" s="1"/>
  <c r="E102" i="39" a="1"/>
  <c r="E102" i="39" s="1"/>
  <c r="J100" i="39" a="1"/>
  <c r="J100" i="39" s="1"/>
  <c r="D102" i="39" a="1"/>
  <c r="D102" i="39" s="1"/>
  <c r="L99" i="39" a="1"/>
  <c r="L99" i="39" s="1"/>
  <c r="D98" i="39" a="1"/>
  <c r="D98" i="39" s="1"/>
  <c r="I97" i="39" a="1"/>
  <c r="I97" i="39" s="1"/>
  <c r="D93" i="39" a="1"/>
  <c r="D93" i="39" s="1"/>
  <c r="I92" i="39" a="1"/>
  <c r="I92" i="39" s="1"/>
  <c r="F90" i="39" a="1"/>
  <c r="F90" i="39" s="1"/>
  <c r="C102" i="39" a="1"/>
  <c r="C102" i="39" s="1"/>
  <c r="F101" i="39" a="1"/>
  <c r="F101" i="39" s="1"/>
  <c r="H100" i="39" a="1"/>
  <c r="H100" i="39" s="1"/>
  <c r="K99" i="39" a="1"/>
  <c r="K99" i="39" s="1"/>
  <c r="C98" i="39" a="1"/>
  <c r="C98" i="39" s="1"/>
  <c r="F95" i="39" a="1"/>
  <c r="F95" i="39" s="1"/>
  <c r="K94" i="39" a="1"/>
  <c r="K94" i="39" s="1"/>
  <c r="C93" i="39" a="1"/>
  <c r="C93" i="39" s="1"/>
  <c r="H92" i="39" a="1"/>
  <c r="H92" i="39" s="1"/>
  <c r="N91" i="39" a="1"/>
  <c r="N91" i="39" s="1"/>
  <c r="I88" i="39" a="1"/>
  <c r="I88" i="39" s="1"/>
  <c r="M86" i="39" a="1"/>
  <c r="M86" i="39" s="1"/>
  <c r="H85" i="39" a="1"/>
  <c r="H85" i="39" s="1"/>
  <c r="C82" i="39" a="1"/>
  <c r="C82" i="39" s="1"/>
  <c r="N81" i="39" a="1"/>
  <c r="N81" i="39" s="1"/>
  <c r="E101" i="39" a="1"/>
  <c r="E101" i="39" s="1"/>
  <c r="H97" i="39" a="1"/>
  <c r="H97" i="39" s="1"/>
  <c r="N96" i="39" a="1"/>
  <c r="N96" i="39" s="1"/>
  <c r="M91" i="39" a="1"/>
  <c r="M91" i="39" s="1"/>
  <c r="E90" i="39" a="1"/>
  <c r="E90" i="39" s="1"/>
  <c r="N89" i="39" a="1"/>
  <c r="N89" i="39" s="1"/>
  <c r="D87" i="39" a="1"/>
  <c r="D87" i="39" s="1"/>
  <c r="L86" i="39" a="1"/>
  <c r="L86" i="39" s="1"/>
  <c r="F84" i="39" a="1"/>
  <c r="F84" i="39" s="1"/>
  <c r="D83" i="39" a="1"/>
  <c r="D83" i="39" s="1"/>
  <c r="L80" i="39" a="1"/>
  <c r="L80" i="39" s="1"/>
  <c r="G100" i="39" a="1"/>
  <c r="G100" i="39" s="1"/>
  <c r="J99" i="39" a="1"/>
  <c r="J99" i="39" s="1"/>
  <c r="M96" i="39" a="1"/>
  <c r="M96" i="39" s="1"/>
  <c r="E95" i="39" a="1"/>
  <c r="E95" i="39" s="1"/>
  <c r="J94" i="39" a="1"/>
  <c r="J94" i="39" s="1"/>
  <c r="G92" i="39" a="1"/>
  <c r="G92" i="39" s="1"/>
  <c r="L91" i="39" a="1"/>
  <c r="L91" i="39" s="1"/>
  <c r="M89" i="39" a="1"/>
  <c r="M89" i="39" s="1"/>
  <c r="H88" i="39" a="1"/>
  <c r="H88" i="39" s="1"/>
  <c r="D101" i="39" a="1"/>
  <c r="D101" i="39" s="1"/>
  <c r="G97" i="39" a="1"/>
  <c r="G97" i="39" s="1"/>
  <c r="L96" i="39" a="1"/>
  <c r="L96" i="39" s="1"/>
  <c r="D90" i="39" a="1"/>
  <c r="D90" i="39" s="1"/>
  <c r="L89" i="39" a="1"/>
  <c r="L89" i="39" s="1"/>
  <c r="C87" i="39" a="1"/>
  <c r="C87" i="39" s="1"/>
  <c r="K86" i="39" a="1"/>
  <c r="K86" i="39" s="1"/>
  <c r="C83" i="39" a="1"/>
  <c r="C83" i="39" s="1"/>
  <c r="N82" i="39" a="1"/>
  <c r="N82" i="39" s="1"/>
  <c r="K80" i="39" a="1"/>
  <c r="K80" i="39" s="1"/>
  <c r="C101" i="39" a="1"/>
  <c r="C101" i="39" s="1"/>
  <c r="F100" i="39" a="1"/>
  <c r="F100" i="39" s="1"/>
  <c r="I99" i="39" a="1"/>
  <c r="I99" i="39" s="1"/>
  <c r="D95" i="39" a="1"/>
  <c r="D95" i="39" s="1"/>
  <c r="I94" i="39" a="1"/>
  <c r="I94" i="39" s="1"/>
  <c r="F92" i="39" a="1"/>
  <c r="F92" i="39" s="1"/>
  <c r="K91" i="39" a="1"/>
  <c r="K91" i="39" s="1"/>
  <c r="G88" i="39" a="1"/>
  <c r="G88" i="39" s="1"/>
  <c r="F97" i="39" a="1"/>
  <c r="F97" i="39" s="1"/>
  <c r="K96" i="39" a="1"/>
  <c r="K96" i="39" s="1"/>
  <c r="C95" i="39" a="1"/>
  <c r="C95" i="39" s="1"/>
  <c r="H94" i="39" a="1"/>
  <c r="H94" i="39" s="1"/>
  <c r="N93" i="39" a="1"/>
  <c r="N93" i="39" s="1"/>
  <c r="C90" i="39" a="1"/>
  <c r="C90" i="39" s="1"/>
  <c r="K89" i="39" a="1"/>
  <c r="K89" i="39" s="1"/>
  <c r="E100" i="39" a="1"/>
  <c r="E100" i="39" s="1"/>
  <c r="H99" i="39" a="1"/>
  <c r="H99" i="39" s="1"/>
  <c r="N98" i="39" a="1"/>
  <c r="N98" i="39" s="1"/>
  <c r="M93" i="39" a="1"/>
  <c r="M93" i="39" s="1"/>
  <c r="E92" i="39" a="1"/>
  <c r="E92" i="39" s="1"/>
  <c r="J91" i="39" a="1"/>
  <c r="J91" i="39" s="1"/>
  <c r="F88" i="39" a="1"/>
  <c r="F88" i="39" s="1"/>
  <c r="M102" i="39" a="1"/>
  <c r="M102" i="39" s="1"/>
  <c r="D100" i="39" a="1"/>
  <c r="D100" i="39" s="1"/>
  <c r="G99" i="39" a="1"/>
  <c r="G99" i="39" s="1"/>
  <c r="L98" i="39" a="1"/>
  <c r="L98" i="39" s="1"/>
  <c r="D92" i="39" a="1"/>
  <c r="D92" i="39" s="1"/>
  <c r="I91" i="39" a="1"/>
  <c r="I91" i="39" s="1"/>
  <c r="E88" i="39" a="1"/>
  <c r="E88" i="39" s="1"/>
  <c r="N87" i="39" a="1"/>
  <c r="N87" i="39" s="1"/>
  <c r="H86" i="39" a="1"/>
  <c r="H86" i="39" s="1"/>
  <c r="M83" i="39" a="1"/>
  <c r="M83" i="39" s="1"/>
  <c r="J81" i="39" a="1"/>
  <c r="J81" i="39" s="1"/>
  <c r="H79" i="39" a="1"/>
  <c r="H79" i="39" s="1"/>
  <c r="H78" i="39" a="1"/>
  <c r="H78" i="39" s="1"/>
  <c r="H77" i="39" a="1"/>
  <c r="H77" i="39" s="1"/>
  <c r="H76" i="39" a="1"/>
  <c r="H76" i="39" s="1"/>
  <c r="H75" i="39" a="1"/>
  <c r="H75" i="39" s="1"/>
  <c r="H74" i="39" a="1"/>
  <c r="H74" i="39" s="1"/>
  <c r="H73" i="39" a="1"/>
  <c r="H73" i="39" s="1"/>
  <c r="H72" i="39" a="1"/>
  <c r="H72" i="39" s="1"/>
  <c r="M95" i="39" a="1"/>
  <c r="M95" i="39" s="1"/>
  <c r="C94" i="39" a="1"/>
  <c r="C94" i="39" s="1"/>
  <c r="L93" i="39" a="1"/>
  <c r="L93" i="39" s="1"/>
  <c r="K88" i="39" a="1"/>
  <c r="K88" i="39" s="1"/>
  <c r="G87" i="39" a="1"/>
  <c r="G87" i="39" s="1"/>
  <c r="E86" i="39" a="1"/>
  <c r="E86" i="39" s="1"/>
  <c r="G85" i="39" a="1"/>
  <c r="G85" i="39" s="1"/>
  <c r="G80" i="39" a="1"/>
  <c r="G80" i="39" s="1"/>
  <c r="J78" i="39" a="1"/>
  <c r="J78" i="39" s="1"/>
  <c r="E77" i="39" a="1"/>
  <c r="E77" i="39" s="1"/>
  <c r="L74" i="39" a="1"/>
  <c r="L74" i="39" s="1"/>
  <c r="I72" i="39" a="1"/>
  <c r="I72" i="39" s="1"/>
  <c r="J102" i="39" a="1"/>
  <c r="J102" i="39" s="1"/>
  <c r="C100" i="39" a="1"/>
  <c r="C100" i="39" s="1"/>
  <c r="E98" i="39" a="1"/>
  <c r="E98" i="39" s="1"/>
  <c r="N97" i="39" a="1"/>
  <c r="N97" i="39" s="1"/>
  <c r="D96" i="39" a="1"/>
  <c r="D96" i="39" s="1"/>
  <c r="L95" i="39" a="1"/>
  <c r="L95" i="39" s="1"/>
  <c r="K93" i="39" a="1"/>
  <c r="K93" i="39" s="1"/>
  <c r="M97" i="39" a="1"/>
  <c r="M97" i="39" s="1"/>
  <c r="C96" i="39" a="1"/>
  <c r="C96" i="39" s="1"/>
  <c r="J88" i="39" a="1"/>
  <c r="J88" i="39" s="1"/>
  <c r="F87" i="39" a="1"/>
  <c r="F87" i="39" s="1"/>
  <c r="I102" i="39" a="1"/>
  <c r="I102" i="39" s="1"/>
  <c r="L97" i="39" a="1"/>
  <c r="L97" i="39" s="1"/>
  <c r="H102" i="39" a="1"/>
  <c r="H102" i="39" s="1"/>
  <c r="M99" i="39" a="1"/>
  <c r="M99" i="39" s="1"/>
  <c r="K97" i="39" a="1"/>
  <c r="K97" i="39" s="1"/>
  <c r="J95" i="39" a="1"/>
  <c r="J95" i="39" s="1"/>
  <c r="I93" i="39" a="1"/>
  <c r="I93" i="39" s="1"/>
  <c r="H91" i="39" a="1"/>
  <c r="H91" i="39" s="1"/>
  <c r="J89" i="39" a="1"/>
  <c r="J89" i="39" s="1"/>
  <c r="D88" i="39" a="1"/>
  <c r="D88" i="39" s="1"/>
  <c r="G102" i="39" a="1"/>
  <c r="G102" i="39" s="1"/>
  <c r="N101" i="39" a="1"/>
  <c r="N101" i="39" s="1"/>
  <c r="J97" i="39" a="1"/>
  <c r="J97" i="39" s="1"/>
  <c r="I95" i="39" a="1"/>
  <c r="I95" i="39" s="1"/>
  <c r="H93" i="39" a="1"/>
  <c r="H93" i="39" s="1"/>
  <c r="G91" i="39" a="1"/>
  <c r="G91" i="39" s="1"/>
  <c r="M101" i="39" a="1"/>
  <c r="M101" i="39" s="1"/>
  <c r="F99" i="39" a="1"/>
  <c r="F99" i="39" s="1"/>
  <c r="C88" i="39" a="1"/>
  <c r="C88" i="39" s="1"/>
  <c r="C92" i="39" a="1"/>
  <c r="C92" i="39" s="1"/>
  <c r="K90" i="39" a="1"/>
  <c r="K90" i="39" s="1"/>
  <c r="D79" i="39" a="1"/>
  <c r="D79" i="39" s="1"/>
  <c r="L78" i="39" a="1"/>
  <c r="L78" i="39" s="1"/>
  <c r="D77" i="39" a="1"/>
  <c r="D77" i="39" s="1"/>
  <c r="M76" i="39" a="1"/>
  <c r="M76" i="39" s="1"/>
  <c r="J75" i="39" a="1"/>
  <c r="J75" i="39" s="1"/>
  <c r="M85" i="39" a="1"/>
  <c r="M85" i="39" s="1"/>
  <c r="N84" i="39" a="1"/>
  <c r="N84" i="39" s="1"/>
  <c r="E81" i="39" a="1"/>
  <c r="E81" i="39" s="1"/>
  <c r="I80" i="39" a="1"/>
  <c r="I80" i="39" s="1"/>
  <c r="M72" i="39" a="1"/>
  <c r="M72" i="39" s="1"/>
  <c r="G89" i="39" a="1"/>
  <c r="G89" i="39" s="1"/>
  <c r="E87" i="39" a="1"/>
  <c r="E87" i="39" s="1"/>
  <c r="L85" i="39" a="1"/>
  <c r="L85" i="39" s="1"/>
  <c r="H80" i="39" a="1"/>
  <c r="H80" i="39" s="1"/>
  <c r="N79" i="39" a="1"/>
  <c r="N79" i="39" s="1"/>
  <c r="E78" i="39" a="1"/>
  <c r="E78" i="39" s="1"/>
  <c r="L77" i="39" a="1"/>
  <c r="L77" i="39" s="1"/>
  <c r="E76" i="39" a="1"/>
  <c r="E76" i="39" s="1"/>
  <c r="N75" i="39" a="1"/>
  <c r="N75" i="39" s="1"/>
  <c r="I74" i="39" a="1"/>
  <c r="I74" i="39" s="1"/>
  <c r="D73" i="39" a="1"/>
  <c r="D73" i="39" s="1"/>
  <c r="M84" i="39" a="1"/>
  <c r="M84" i="39" s="1"/>
  <c r="D81" i="39" a="1"/>
  <c r="D81" i="39" s="1"/>
  <c r="K77" i="39" a="1"/>
  <c r="K77" i="39" s="1"/>
  <c r="M75" i="39" a="1"/>
  <c r="M75" i="39" s="1"/>
  <c r="C73" i="39" a="1"/>
  <c r="C73" i="39" s="1"/>
  <c r="L72" i="39" a="1"/>
  <c r="L72" i="39" s="1"/>
  <c r="F89" i="39" a="1"/>
  <c r="F89" i="39" s="1"/>
  <c r="K85" i="39" a="1"/>
  <c r="K85" i="39" s="1"/>
  <c r="L84" i="39" a="1"/>
  <c r="L84" i="39" s="1"/>
  <c r="N83" i="39" a="1"/>
  <c r="N83" i="39" s="1"/>
  <c r="M79" i="39" a="1"/>
  <c r="M79" i="39" s="1"/>
  <c r="D78" i="39" a="1"/>
  <c r="D78" i="39" s="1"/>
  <c r="J77" i="39" a="1"/>
  <c r="J77" i="39" s="1"/>
  <c r="D76" i="39" a="1"/>
  <c r="D76" i="39" s="1"/>
  <c r="E89" i="39" a="1"/>
  <c r="E89" i="39" s="1"/>
  <c r="L83" i="39" a="1"/>
  <c r="L83" i="39" s="1"/>
  <c r="C81" i="39" a="1"/>
  <c r="C81" i="39" s="1"/>
  <c r="F80" i="39" a="1"/>
  <c r="F80" i="39" s="1"/>
  <c r="L75" i="39" a="1"/>
  <c r="L75" i="39" s="1"/>
  <c r="G74" i="39" a="1"/>
  <c r="G74" i="39" s="1"/>
  <c r="K72" i="39" a="1"/>
  <c r="K72" i="39" s="1"/>
  <c r="N88" i="39" a="1"/>
  <c r="N88" i="39" s="1"/>
  <c r="N86" i="39" a="1"/>
  <c r="N86" i="39" s="1"/>
  <c r="J85" i="39" a="1"/>
  <c r="J85" i="39" s="1"/>
  <c r="K84" i="39" a="1"/>
  <c r="K84" i="39" s="1"/>
  <c r="E80" i="39" a="1"/>
  <c r="E80" i="39" s="1"/>
  <c r="L79" i="39" a="1"/>
  <c r="L79" i="39" s="1"/>
  <c r="C78" i="39" a="1"/>
  <c r="C78" i="39" s="1"/>
  <c r="I77" i="39" a="1"/>
  <c r="I77" i="39" s="1"/>
  <c r="C76" i="39" a="1"/>
  <c r="C76" i="39" s="1"/>
  <c r="F74" i="39" a="1"/>
  <c r="F74" i="39" s="1"/>
  <c r="M98" i="39" a="1"/>
  <c r="M98" i="39" s="1"/>
  <c r="D89" i="39" a="1"/>
  <c r="D89" i="39" s="1"/>
  <c r="M88" i="39" a="1"/>
  <c r="M88" i="39" s="1"/>
  <c r="J84" i="39" a="1"/>
  <c r="J84" i="39" s="1"/>
  <c r="K83" i="39" a="1"/>
  <c r="K83" i="39" s="1"/>
  <c r="K79" i="39" a="1"/>
  <c r="K79" i="39" s="1"/>
  <c r="K75" i="39" a="1"/>
  <c r="K75" i="39" s="1"/>
  <c r="J72" i="39" a="1"/>
  <c r="J72" i="39" s="1"/>
  <c r="L88" i="39" a="1"/>
  <c r="L88" i="39" s="1"/>
  <c r="I85" i="39" a="1"/>
  <c r="I85" i="39" s="1"/>
  <c r="M82" i="39" a="1"/>
  <c r="M82" i="39" s="1"/>
  <c r="D80" i="39" a="1"/>
  <c r="D80" i="39" s="1"/>
  <c r="J79" i="39" a="1"/>
  <c r="J79" i="39" s="1"/>
  <c r="E74" i="39" a="1"/>
  <c r="E74" i="39" s="1"/>
  <c r="N73" i="39" a="1"/>
  <c r="N73" i="39" s="1"/>
  <c r="K98" i="39" a="1"/>
  <c r="K98" i="39" s="1"/>
  <c r="J96" i="39" a="1"/>
  <c r="J96" i="39" s="1"/>
  <c r="N95" i="39" a="1"/>
  <c r="N95" i="39" s="1"/>
  <c r="C89" i="39" a="1"/>
  <c r="C89" i="39" s="1"/>
  <c r="J86" i="39" a="1"/>
  <c r="J86" i="39" s="1"/>
  <c r="F85" i="39" a="1"/>
  <c r="F85" i="39" s="1"/>
  <c r="I84" i="39" a="1"/>
  <c r="I84" i="39" s="1"/>
  <c r="J83" i="39" a="1"/>
  <c r="J83" i="39" s="1"/>
  <c r="G77" i="39" a="1"/>
  <c r="G77" i="39" s="1"/>
  <c r="F78" i="39" a="1"/>
  <c r="F78" i="39" s="1"/>
  <c r="N85" i="39" a="1"/>
  <c r="N85" i="39" s="1"/>
  <c r="H95" i="39" a="1"/>
  <c r="H95" i="39" s="1"/>
  <c r="M100" i="39" a="1"/>
  <c r="M100" i="39" s="1"/>
  <c r="L102" i="39" a="1"/>
  <c r="L102" i="39" s="1"/>
  <c r="AA101" i="39" a="1"/>
  <c r="AA101" i="39" s="1"/>
  <c r="Q102" i="39" a="1"/>
  <c r="Q102" i="39" s="1"/>
  <c r="V101" i="39" a="1"/>
  <c r="V101" i="39" s="1"/>
  <c r="AB100" i="39" a="1"/>
  <c r="AB100" i="39" s="1"/>
  <c r="S99" i="39" a="1"/>
  <c r="S99" i="39" s="1"/>
  <c r="AA87" i="39" a="1"/>
  <c r="AA87" i="39" s="1"/>
  <c r="V102" i="39" a="1"/>
  <c r="V102" i="39" s="1"/>
  <c r="X101" i="39" a="1"/>
  <c r="X101" i="39" s="1"/>
  <c r="AA100" i="39" a="1"/>
  <c r="AA100" i="39" s="1"/>
  <c r="R96" i="39" a="1"/>
  <c r="R96" i="39" s="1"/>
  <c r="W95" i="39" a="1"/>
  <c r="W95" i="39" s="1"/>
  <c r="Q91" i="39" a="1"/>
  <c r="Q91" i="39" s="1"/>
  <c r="Q89" i="39" a="1"/>
  <c r="Q89" i="39" s="1"/>
  <c r="Y88" i="39" a="1"/>
  <c r="Y88" i="39" s="1"/>
  <c r="U102" i="39" a="1"/>
  <c r="U102" i="39" s="1"/>
  <c r="Z100" i="39" a="1"/>
  <c r="Z100" i="39" s="1"/>
  <c r="T98" i="39" a="1"/>
  <c r="T98" i="39" s="1"/>
  <c r="Y97" i="39" a="1"/>
  <c r="Y97" i="39" s="1"/>
  <c r="Q96" i="39" a="1"/>
  <c r="Q96" i="39" s="1"/>
  <c r="T93" i="39" a="1"/>
  <c r="T93" i="39" s="1"/>
  <c r="Y92" i="39" a="1"/>
  <c r="Y92" i="39" s="1"/>
  <c r="V90" i="39" a="1"/>
  <c r="V90" i="39" s="1"/>
  <c r="T87" i="39" a="1"/>
  <c r="T87" i="39" s="1"/>
  <c r="U84" i="39" a="1"/>
  <c r="U84" i="39" s="1"/>
  <c r="S83" i="39" a="1"/>
  <c r="S83" i="39" s="1"/>
  <c r="AA80" i="39" a="1"/>
  <c r="AA80" i="39" s="1"/>
  <c r="W101" i="39" a="1"/>
  <c r="W101" i="39" s="1"/>
  <c r="Y100" i="39" a="1"/>
  <c r="Y100" i="39" s="1"/>
  <c r="V95" i="39" a="1"/>
  <c r="V95" i="39" s="1"/>
  <c r="AB94" i="39" a="1"/>
  <c r="AB94" i="39" s="1"/>
  <c r="X92" i="39" a="1"/>
  <c r="X92" i="39" s="1"/>
  <c r="X88" i="39" a="1"/>
  <c r="X88" i="39" s="1"/>
  <c r="W85" i="39" a="1"/>
  <c r="W85" i="39" s="1"/>
  <c r="Q82" i="39" a="1"/>
  <c r="Q82" i="39" s="1"/>
  <c r="AB81" i="39" a="1"/>
  <c r="AB81" i="39" s="1"/>
  <c r="T102" i="39" a="1"/>
  <c r="T102" i="39" s="1"/>
  <c r="S98" i="39" a="1"/>
  <c r="S98" i="39" s="1"/>
  <c r="X97" i="39" a="1"/>
  <c r="X97" i="39" s="1"/>
  <c r="AA94" i="39" a="1"/>
  <c r="AA94" i="39" s="1"/>
  <c r="S93" i="39" a="1"/>
  <c r="S93" i="39" s="1"/>
  <c r="U90" i="39" a="1"/>
  <c r="U90" i="39" s="1"/>
  <c r="S87" i="39" a="1"/>
  <c r="S87" i="39" s="1"/>
  <c r="AB86" i="39" a="1"/>
  <c r="AB86" i="39" s="1"/>
  <c r="X100" i="39" a="1"/>
  <c r="X100" i="39" s="1"/>
  <c r="AB99" i="39" a="1"/>
  <c r="AB99" i="39" s="1"/>
  <c r="U95" i="39" a="1"/>
  <c r="U95" i="39" s="1"/>
  <c r="Z94" i="39" a="1"/>
  <c r="Z94" i="39" s="1"/>
  <c r="R93" i="39" a="1"/>
  <c r="R93" i="39" s="1"/>
  <c r="W92" i="39" a="1"/>
  <c r="W92" i="39" s="1"/>
  <c r="W88" i="39" a="1"/>
  <c r="W88" i="39" s="1"/>
  <c r="AA86" i="39" a="1"/>
  <c r="AA86" i="39" s="1"/>
  <c r="V85" i="39" a="1"/>
  <c r="V85" i="39" s="1"/>
  <c r="S84" i="39" a="1"/>
  <c r="S84" i="39" s="1"/>
  <c r="AA81" i="39" a="1"/>
  <c r="AA81" i="39" s="1"/>
  <c r="S102" i="39" a="1"/>
  <c r="S102" i="39" s="1"/>
  <c r="U101" i="39" a="1"/>
  <c r="U101" i="39" s="1"/>
  <c r="AA99" i="39" a="1"/>
  <c r="AA99" i="39" s="1"/>
  <c r="R98" i="39" a="1"/>
  <c r="R98" i="39" s="1"/>
  <c r="W97" i="39" a="1"/>
  <c r="W97" i="39" s="1"/>
  <c r="Q93" i="39" a="1"/>
  <c r="Q93" i="39" s="1"/>
  <c r="T90" i="39" a="1"/>
  <c r="T90" i="39" s="1"/>
  <c r="AB89" i="39" a="1"/>
  <c r="AB89" i="39" s="1"/>
  <c r="R87" i="39" a="1"/>
  <c r="R87" i="39" s="1"/>
  <c r="Z86" i="39" a="1"/>
  <c r="Z86" i="39" s="1"/>
  <c r="W100" i="39" a="1"/>
  <c r="W100" i="39" s="1"/>
  <c r="Z99" i="39" a="1"/>
  <c r="Z99" i="39" s="1"/>
  <c r="Q98" i="39" a="1"/>
  <c r="Q98" i="39" s="1"/>
  <c r="T95" i="39" a="1"/>
  <c r="T95" i="39" s="1"/>
  <c r="Y94" i="39" a="1"/>
  <c r="Y94" i="39" s="1"/>
  <c r="V92" i="39" a="1"/>
  <c r="V92" i="39" s="1"/>
  <c r="AB91" i="39" a="1"/>
  <c r="AB91" i="39" s="1"/>
  <c r="AA89" i="39" a="1"/>
  <c r="AA89" i="39" s="1"/>
  <c r="V88" i="39" a="1"/>
  <c r="V88" i="39" s="1"/>
  <c r="R102" i="39" a="1"/>
  <c r="R102" i="39" s="1"/>
  <c r="T101" i="39" a="1"/>
  <c r="T101" i="39" s="1"/>
  <c r="Y99" i="39" a="1"/>
  <c r="Y99" i="39" s="1"/>
  <c r="V97" i="39" a="1"/>
  <c r="V97" i="39" s="1"/>
  <c r="AB96" i="39" a="1"/>
  <c r="AB96" i="39" s="1"/>
  <c r="X94" i="39" a="1"/>
  <c r="X94" i="39" s="1"/>
  <c r="AA91" i="39" a="1"/>
  <c r="AA91" i="39" s="1"/>
  <c r="S90" i="39" a="1"/>
  <c r="S90" i="39" s="1"/>
  <c r="Z89" i="39" a="1"/>
  <c r="Z89" i="39" s="1"/>
  <c r="Q87" i="39" a="1"/>
  <c r="Q87" i="39" s="1"/>
  <c r="Y86" i="39" a="1"/>
  <c r="Y86" i="39" s="1"/>
  <c r="T85" i="39" a="1"/>
  <c r="T85" i="39" s="1"/>
  <c r="S101" i="39" a="1"/>
  <c r="S101" i="39" s="1"/>
  <c r="X99" i="39" a="1"/>
  <c r="X99" i="39" s="1"/>
  <c r="U97" i="39" a="1"/>
  <c r="U97" i="39" s="1"/>
  <c r="Z96" i="39" a="1"/>
  <c r="Z96" i="39" s="1"/>
  <c r="R95" i="39" a="1"/>
  <c r="R95" i="39" s="1"/>
  <c r="W94" i="39" a="1"/>
  <c r="W94" i="39" s="1"/>
  <c r="R90" i="39" a="1"/>
  <c r="R90" i="39" s="1"/>
  <c r="Y89" i="39" a="1"/>
  <c r="Y89" i="39" s="1"/>
  <c r="X86" i="39" a="1"/>
  <c r="X86" i="39" s="1"/>
  <c r="S85" i="39" a="1"/>
  <c r="S85" i="39" s="1"/>
  <c r="Z82" i="39" a="1"/>
  <c r="Z82" i="39" s="1"/>
  <c r="W80" i="39" a="1"/>
  <c r="W80" i="39" s="1"/>
  <c r="V79" i="39" a="1"/>
  <c r="V79" i="39" s="1"/>
  <c r="V78" i="39" a="1"/>
  <c r="V78" i="39" s="1"/>
  <c r="V77" i="39" a="1"/>
  <c r="V77" i="39" s="1"/>
  <c r="V76" i="39" a="1"/>
  <c r="V76" i="39" s="1"/>
  <c r="V75" i="39" a="1"/>
  <c r="V75" i="39" s="1"/>
  <c r="V74" i="39" a="1"/>
  <c r="V74" i="39" s="1"/>
  <c r="V73" i="39" a="1"/>
  <c r="V73" i="39" s="1"/>
  <c r="V72" i="39" a="1"/>
  <c r="V72" i="39" s="1"/>
  <c r="Z101" i="39" a="1"/>
  <c r="Z101" i="39" s="1"/>
  <c r="AB98" i="39" a="1"/>
  <c r="AB98" i="39" s="1"/>
  <c r="Q97" i="39" a="1"/>
  <c r="Q97" i="39" s="1"/>
  <c r="AA96" i="39" a="1"/>
  <c r="AA96" i="39" s="1"/>
  <c r="T89" i="39" a="1"/>
  <c r="T89" i="39" s="1"/>
  <c r="Z87" i="39" a="1"/>
  <c r="Z87" i="39" s="1"/>
  <c r="W86" i="39" a="1"/>
  <c r="W86" i="39" s="1"/>
  <c r="Z85" i="39" a="1"/>
  <c r="Z85" i="39" s="1"/>
  <c r="R81" i="39" a="1"/>
  <c r="R81" i="39" s="1"/>
  <c r="Q76" i="39" a="1"/>
  <c r="Q76" i="39" s="1"/>
  <c r="AB75" i="39" a="1"/>
  <c r="AB75" i="39" s="1"/>
  <c r="Y73" i="39" a="1"/>
  <c r="Y73" i="39" s="1"/>
  <c r="Y101" i="39" a="1"/>
  <c r="Y101" i="39" s="1"/>
  <c r="AA98" i="39" a="1"/>
  <c r="AA98" i="39" s="1"/>
  <c r="R99" i="39" a="1"/>
  <c r="R99" i="39" s="1"/>
  <c r="Z98" i="39" a="1"/>
  <c r="Z98" i="39" s="1"/>
  <c r="Y96" i="39" a="1"/>
  <c r="Y96" i="39" s="1"/>
  <c r="R91" i="39" a="1"/>
  <c r="R91" i="39" s="1"/>
  <c r="AA90" i="39" a="1"/>
  <c r="AA90" i="39" s="1"/>
  <c r="S89" i="39" a="1"/>
  <c r="S89" i="39" s="1"/>
  <c r="Y87" i="39" a="1"/>
  <c r="Y87" i="39" s="1"/>
  <c r="Q99" i="39" a="1"/>
  <c r="Q99" i="39" s="1"/>
  <c r="R101" i="39" a="1"/>
  <c r="R101" i="39" s="1"/>
  <c r="X98" i="39" a="1"/>
  <c r="X98" i="39" s="1"/>
  <c r="W96" i="39" a="1"/>
  <c r="W96" i="39" s="1"/>
  <c r="V94" i="39" a="1"/>
  <c r="V94" i="39" s="1"/>
  <c r="Z92" i="39" a="1"/>
  <c r="Z92" i="39" s="1"/>
  <c r="Q101" i="39" a="1"/>
  <c r="Q101" i="39" s="1"/>
  <c r="U92" i="39" a="1"/>
  <c r="U92" i="39" s="1"/>
  <c r="X90" i="39" a="1"/>
  <c r="X90" i="39" s="1"/>
  <c r="W87" i="39" a="1"/>
  <c r="W87" i="39" s="1"/>
  <c r="T86" i="39" a="1"/>
  <c r="T86" i="39" s="1"/>
  <c r="W98" i="39" a="1"/>
  <c r="W98" i="39" s="1"/>
  <c r="V96" i="39" a="1"/>
  <c r="V96" i="39" s="1"/>
  <c r="U94" i="39" a="1"/>
  <c r="U94" i="39" s="1"/>
  <c r="T92" i="39" a="1"/>
  <c r="T92" i="39" s="1"/>
  <c r="W90" i="39" a="1"/>
  <c r="W90" i="39" s="1"/>
  <c r="AB88" i="39" a="1"/>
  <c r="AB88" i="39" s="1"/>
  <c r="V87" i="39" a="1"/>
  <c r="V87" i="39" s="1"/>
  <c r="S86" i="39" a="1"/>
  <c r="S86" i="39" s="1"/>
  <c r="Y84" i="39" a="1"/>
  <c r="Y84" i="39" s="1"/>
  <c r="AB84" i="39" a="1"/>
  <c r="AB84" i="39" s="1"/>
  <c r="T82" i="39" a="1"/>
  <c r="T82" i="39" s="1"/>
  <c r="T79" i="39" a="1"/>
  <c r="T79" i="39" s="1"/>
  <c r="AB78" i="39" a="1"/>
  <c r="AB78" i="39" s="1"/>
  <c r="T77" i="39" a="1"/>
  <c r="T77" i="39" s="1"/>
  <c r="Y75" i="39" a="1"/>
  <c r="Y75" i="39" s="1"/>
  <c r="AB97" i="39" a="1"/>
  <c r="AB97" i="39" s="1"/>
  <c r="X96" i="39" a="1"/>
  <c r="X96" i="39" s="1"/>
  <c r="Z95" i="39" a="1"/>
  <c r="Z95" i="39" s="1"/>
  <c r="S88" i="39" a="1"/>
  <c r="S88" i="39" s="1"/>
  <c r="R83" i="39" a="1"/>
  <c r="R83" i="39" s="1"/>
  <c r="U82" i="39" a="1"/>
  <c r="U82" i="39" s="1"/>
  <c r="W81" i="39" a="1"/>
  <c r="W81" i="39" s="1"/>
  <c r="U76" i="39" a="1"/>
  <c r="U76" i="39" s="1"/>
  <c r="Y74" i="39" a="1"/>
  <c r="Y74" i="39" s="1"/>
  <c r="T73" i="39" a="1"/>
  <c r="T73" i="39" s="1"/>
  <c r="AA97" i="39" a="1"/>
  <c r="AA97" i="39" s="1"/>
  <c r="Y93" i="39" a="1"/>
  <c r="Y93" i="39" s="1"/>
  <c r="Z91" i="39" a="1"/>
  <c r="Z91" i="39" s="1"/>
  <c r="R86" i="39" a="1"/>
  <c r="R86" i="39" s="1"/>
  <c r="Q83" i="39" a="1"/>
  <c r="Q83" i="39" s="1"/>
  <c r="Z80" i="39" a="1"/>
  <c r="Z80" i="39" s="1"/>
  <c r="AB72" i="39" a="1"/>
  <c r="AB72" i="39" s="1"/>
  <c r="Y98" i="39" a="1"/>
  <c r="Y98" i="39" s="1"/>
  <c r="Z97" i="39" a="1"/>
  <c r="Z97" i="39" s="1"/>
  <c r="U96" i="39" a="1"/>
  <c r="U96" i="39" s="1"/>
  <c r="Y95" i="39" a="1"/>
  <c r="Y95" i="39" s="1"/>
  <c r="Y91" i="39" a="1"/>
  <c r="Y91" i="39" s="1"/>
  <c r="R88" i="39" a="1"/>
  <c r="R88" i="39" s="1"/>
  <c r="S82" i="39" a="1"/>
  <c r="S82" i="39" s="1"/>
  <c r="V81" i="39" a="1"/>
  <c r="V81" i="39" s="1"/>
  <c r="Y80" i="39" a="1"/>
  <c r="Y80" i="39" s="1"/>
  <c r="U78" i="39" a="1"/>
  <c r="U78" i="39" s="1"/>
  <c r="AB77" i="39" a="1"/>
  <c r="AB77" i="39" s="1"/>
  <c r="T76" i="39" a="1"/>
  <c r="T76" i="39" s="1"/>
  <c r="X74" i="39" a="1"/>
  <c r="X74" i="39" s="1"/>
  <c r="S73" i="39" a="1"/>
  <c r="S73" i="39" s="1"/>
  <c r="V98" i="39" a="1"/>
  <c r="V98" i="39" s="1"/>
  <c r="T94" i="39" a="1"/>
  <c r="T94" i="39" s="1"/>
  <c r="X93" i="39" a="1"/>
  <c r="X93" i="39" s="1"/>
  <c r="AB92" i="39" a="1"/>
  <c r="AB92" i="39" s="1"/>
  <c r="Q88" i="39" a="1"/>
  <c r="Q88" i="39" s="1"/>
  <c r="AB87" i="39" a="1"/>
  <c r="AB87" i="39" s="1"/>
  <c r="Q86" i="39" a="1"/>
  <c r="Q86" i="39" s="1"/>
  <c r="R73" i="39" a="1"/>
  <c r="R73" i="39" s="1"/>
  <c r="AA72" i="39" a="1"/>
  <c r="AA72" i="39" s="1"/>
  <c r="W99" i="39" a="1"/>
  <c r="W99" i="39" s="1"/>
  <c r="T96" i="39" a="1"/>
  <c r="T96" i="39" s="1"/>
  <c r="X95" i="39" a="1"/>
  <c r="X95" i="39" s="1"/>
  <c r="AA92" i="39" a="1"/>
  <c r="AA92" i="39" s="1"/>
  <c r="X91" i="39" a="1"/>
  <c r="X91" i="39" s="1"/>
  <c r="R82" i="39" a="1"/>
  <c r="R82" i="39" s="1"/>
  <c r="U81" i="39" a="1"/>
  <c r="U81" i="39" s="1"/>
  <c r="X80" i="39" a="1"/>
  <c r="X80" i="39" s="1"/>
  <c r="T78" i="39" a="1"/>
  <c r="T78" i="39" s="1"/>
  <c r="AA77" i="39" a="1"/>
  <c r="AA77" i="39" s="1"/>
  <c r="S76" i="39" a="1"/>
  <c r="S76" i="39" s="1"/>
  <c r="W74" i="39" a="1"/>
  <c r="W74" i="39" s="1"/>
  <c r="V100" i="39" a="1"/>
  <c r="V100" i="39" s="1"/>
  <c r="U98" i="39" a="1"/>
  <c r="U98" i="39" s="1"/>
  <c r="T97" i="39" a="1"/>
  <c r="T97" i="39" s="1"/>
  <c r="S94" i="39" a="1"/>
  <c r="S94" i="39" s="1"/>
  <c r="W93" i="39" a="1"/>
  <c r="W93" i="39" s="1"/>
  <c r="S92" i="39" a="1"/>
  <c r="S92" i="39" s="1"/>
  <c r="AA75" i="39" a="1"/>
  <c r="AA75" i="39" s="1"/>
  <c r="Q73" i="39" a="1"/>
  <c r="Q73" i="39" s="1"/>
  <c r="Z72" i="39" a="1"/>
  <c r="Z72" i="39" s="1"/>
  <c r="U100" i="39" a="1"/>
  <c r="U100" i="39" s="1"/>
  <c r="V99" i="39" a="1"/>
  <c r="V99" i="39" s="1"/>
  <c r="S96" i="39" a="1"/>
  <c r="S96" i="39" s="1"/>
  <c r="S95" i="39" a="1"/>
  <c r="S95" i="39" s="1"/>
  <c r="W91" i="39" a="1"/>
  <c r="W91" i="39" s="1"/>
  <c r="AB90" i="39" a="1"/>
  <c r="AB90" i="39" s="1"/>
  <c r="X87" i="39" a="1"/>
  <c r="X87" i="39" s="1"/>
  <c r="T81" i="39" a="1"/>
  <c r="T81" i="39" s="1"/>
  <c r="V80" i="39" a="1"/>
  <c r="V80" i="39" s="1"/>
  <c r="AB79" i="39" a="1"/>
  <c r="AB79" i="39" s="1"/>
  <c r="S78" i="39" a="1"/>
  <c r="S78" i="39" s="1"/>
  <c r="Z77" i="39" a="1"/>
  <c r="Z77" i="39" s="1"/>
  <c r="R76" i="39" a="1"/>
  <c r="R76" i="39" s="1"/>
  <c r="U74" i="39" a="1"/>
  <c r="U74" i="39" s="1"/>
  <c r="S97" i="39" a="1"/>
  <c r="S97" i="39" s="1"/>
  <c r="Q95" i="39" a="1"/>
  <c r="Q95" i="39" s="1"/>
  <c r="R94" i="39" a="1"/>
  <c r="R94" i="39" s="1"/>
  <c r="V93" i="39" a="1"/>
  <c r="V93" i="39" s="1"/>
  <c r="R92" i="39" a="1"/>
  <c r="R92" i="39" s="1"/>
  <c r="Z90" i="39" a="1"/>
  <c r="Z90" i="39" s="1"/>
  <c r="S81" i="39" a="1"/>
  <c r="S81" i="39" s="1"/>
  <c r="Y77" i="39" a="1"/>
  <c r="Y77" i="39" s="1"/>
  <c r="Z75" i="39" a="1"/>
  <c r="Z75" i="39" s="1"/>
  <c r="Y72" i="39" a="1"/>
  <c r="Y72" i="39" s="1"/>
  <c r="T100" i="39" a="1"/>
  <c r="T100" i="39" s="1"/>
  <c r="U99" i="39" a="1"/>
  <c r="U99" i="39" s="1"/>
  <c r="R97" i="39" a="1"/>
  <c r="R97" i="39" s="1"/>
  <c r="Q94" i="39" a="1"/>
  <c r="Q94" i="39" s="1"/>
  <c r="Q92" i="39" a="1"/>
  <c r="Q92" i="39" s="1"/>
  <c r="V91" i="39" a="1"/>
  <c r="V91" i="39" s="1"/>
  <c r="AA84" i="39" a="1"/>
  <c r="AA84" i="39" s="1"/>
  <c r="U80" i="39" a="1"/>
  <c r="U80" i="39" s="1"/>
  <c r="AA79" i="39" a="1"/>
  <c r="AA79" i="39" s="1"/>
  <c r="R78" i="39" a="1"/>
  <c r="R78" i="39" s="1"/>
  <c r="X77" i="39" a="1"/>
  <c r="X77" i="39" s="1"/>
  <c r="T74" i="39" a="1"/>
  <c r="T74" i="39" s="1"/>
  <c r="U72" i="39" a="1"/>
  <c r="U72" i="39" s="1"/>
  <c r="G73" i="39" a="1"/>
  <c r="G73" i="39" s="1"/>
  <c r="AB73" i="39" a="1"/>
  <c r="AB73" i="39" s="1"/>
  <c r="N74" i="39" a="1"/>
  <c r="N74" i="39" s="1"/>
  <c r="Y81" i="39" a="1"/>
  <c r="Y81" i="39" s="1"/>
  <c r="I82" i="39" a="1"/>
  <c r="I82" i="39" s="1"/>
  <c r="AA83" i="39" a="1"/>
  <c r="AA83" i="39" s="1"/>
  <c r="I87" i="39" a="1"/>
  <c r="I87" i="39" s="1"/>
  <c r="K92" i="39" a="1"/>
  <c r="K92" i="39" s="1"/>
  <c r="N100" i="39" a="1"/>
  <c r="N100" i="39" s="1"/>
  <c r="N102" i="39" a="1"/>
  <c r="N102" i="39" s="1"/>
  <c r="Y68" i="39" a="1"/>
  <c r="Y68" i="39" s="1"/>
  <c r="Y67" i="39" a="1"/>
  <c r="Y67" i="39" s="1"/>
  <c r="Y66" i="39" a="1"/>
  <c r="Y66" i="39" s="1"/>
  <c r="Y65" i="39" a="1"/>
  <c r="Y65" i="39" s="1"/>
  <c r="Y64" i="39" a="1"/>
  <c r="Y64" i="39" s="1"/>
  <c r="Y63" i="39" a="1"/>
  <c r="Y63" i="39" s="1"/>
  <c r="Y62" i="39" a="1"/>
  <c r="Y62" i="39" s="1"/>
  <c r="W67" i="39" a="1"/>
  <c r="W67" i="39" s="1"/>
  <c r="T65" i="39" a="1"/>
  <c r="T65" i="39" s="1"/>
  <c r="V66" i="39" a="1"/>
  <c r="V66" i="39" s="1"/>
  <c r="Q64" i="39" a="1"/>
  <c r="Q64" i="39" s="1"/>
  <c r="AB63" i="39" a="1"/>
  <c r="AB63" i="39" s="1"/>
  <c r="AB38" i="39" a="1"/>
  <c r="AB38" i="39" s="1"/>
  <c r="Q39" i="39" a="1"/>
  <c r="Q39" i="39" s="1"/>
  <c r="T41" i="39" a="1"/>
  <c r="T41" i="39" s="1"/>
  <c r="W43" i="39" a="1"/>
  <c r="W43" i="39" s="1"/>
  <c r="AB46" i="39" a="1"/>
  <c r="AB46" i="39" s="1"/>
  <c r="Q47" i="39" a="1"/>
  <c r="Q47" i="39" s="1"/>
  <c r="T49" i="39" a="1"/>
  <c r="T49" i="39" s="1"/>
  <c r="W51" i="39" a="1"/>
  <c r="W51" i="39" s="1"/>
  <c r="AB54" i="39" a="1"/>
  <c r="AB54" i="39" s="1"/>
  <c r="Q55" i="39" a="1"/>
  <c r="Q55" i="39" s="1"/>
  <c r="T57" i="39" a="1"/>
  <c r="T57" i="39" s="1"/>
  <c r="W59" i="39" a="1"/>
  <c r="W59" i="39" s="1"/>
  <c r="S63" i="39" a="1"/>
  <c r="S63" i="39" s="1"/>
  <c r="V64" i="39" a="1"/>
  <c r="V64" i="39" s="1"/>
  <c r="Z65" i="39" a="1"/>
  <c r="Z65" i="39" s="1"/>
  <c r="Q66" i="39" a="1"/>
  <c r="Q66" i="39" s="1"/>
  <c r="AA68" i="39" a="1"/>
  <c r="AA68" i="39" s="1"/>
  <c r="D110" i="39" a="1"/>
  <c r="D110" i="39" s="1"/>
  <c r="I122" i="39" a="1"/>
  <c r="I122" i="39" s="1"/>
  <c r="D125" i="39" a="1"/>
  <c r="D125" i="39" s="1"/>
  <c r="E128" i="39" a="1"/>
  <c r="E128" i="39" s="1"/>
  <c r="I107" i="39" a="1"/>
  <c r="I107" i="39" s="1"/>
  <c r="E112" i="39" a="1"/>
  <c r="E112" i="39" s="1"/>
  <c r="J114" i="39" a="1"/>
  <c r="J114" i="39" s="1"/>
  <c r="J116" i="39" a="1"/>
  <c r="J116" i="39" s="1"/>
  <c r="J119" i="39" a="1"/>
  <c r="J119" i="39" s="1"/>
  <c r="E131" i="39" a="1"/>
  <c r="E131" i="39" s="1"/>
  <c r="H134" i="39" a="1"/>
  <c r="H134" i="39" s="1"/>
  <c r="E110" i="39" a="1"/>
  <c r="E110" i="39" s="1"/>
  <c r="K114" i="39" a="1"/>
  <c r="K114" i="39" s="1"/>
  <c r="L116" i="39" a="1"/>
  <c r="L116" i="39" s="1"/>
  <c r="K119" i="39" a="1"/>
  <c r="K119" i="39" s="1"/>
  <c r="J122" i="39" a="1"/>
  <c r="J122" i="39" s="1"/>
  <c r="E125" i="39" a="1"/>
  <c r="E125" i="39" s="1"/>
  <c r="H128" i="39" a="1"/>
  <c r="H128" i="39" s="1"/>
  <c r="F131" i="39" a="1"/>
  <c r="F131" i="39" s="1"/>
  <c r="I134" i="39" a="1"/>
  <c r="I134" i="39" s="1"/>
  <c r="K107" i="39" a="1"/>
  <c r="K107" i="39" s="1"/>
  <c r="F110" i="39" a="1"/>
  <c r="F110" i="39" s="1"/>
  <c r="F112" i="39" a="1"/>
  <c r="F112" i="39" s="1"/>
  <c r="L114" i="39" a="1"/>
  <c r="L114" i="39" s="1"/>
  <c r="L119" i="39" a="1"/>
  <c r="L119" i="39" s="1"/>
  <c r="K122" i="39" a="1"/>
  <c r="K122" i="39" s="1"/>
  <c r="L131" i="39" a="1"/>
  <c r="L131" i="39" s="1"/>
  <c r="H117" i="39" a="1"/>
  <c r="H117" i="39" s="1"/>
  <c r="M119" i="39" a="1"/>
  <c r="M119" i="39" s="1"/>
  <c r="L122" i="39" a="1"/>
  <c r="L122" i="39" s="1"/>
  <c r="F125" i="39" a="1"/>
  <c r="F125" i="39" s="1"/>
  <c r="I128" i="39" a="1"/>
  <c r="I128" i="39" s="1"/>
  <c r="M131" i="39" a="1"/>
  <c r="M131" i="39" s="1"/>
  <c r="N136" i="39" a="1"/>
  <c r="N136" i="39" s="1"/>
  <c r="N135" i="39" a="1"/>
  <c r="N135" i="39" s="1"/>
  <c r="M136" i="39" a="1"/>
  <c r="M136" i="39" s="1"/>
  <c r="M135" i="39" a="1"/>
  <c r="M135" i="39" s="1"/>
  <c r="L136" i="39" a="1"/>
  <c r="L136" i="39" s="1"/>
  <c r="L135" i="39" a="1"/>
  <c r="L135" i="39" s="1"/>
  <c r="K136" i="39" a="1"/>
  <c r="K136" i="39" s="1"/>
  <c r="K135" i="39" a="1"/>
  <c r="K135" i="39" s="1"/>
  <c r="K134" i="39" a="1"/>
  <c r="K134" i="39" s="1"/>
  <c r="K133" i="39" a="1"/>
  <c r="K133" i="39" s="1"/>
  <c r="K132" i="39" a="1"/>
  <c r="K132" i="39" s="1"/>
  <c r="K131" i="39" a="1"/>
  <c r="K131" i="39" s="1"/>
  <c r="K130" i="39" a="1"/>
  <c r="K130" i="39" s="1"/>
  <c r="K129" i="39" a="1"/>
  <c r="K129" i="39" s="1"/>
  <c r="K128" i="39" a="1"/>
  <c r="K128" i="39" s="1"/>
  <c r="J136" i="39" a="1"/>
  <c r="J136" i="39" s="1"/>
  <c r="H136" i="39" a="1"/>
  <c r="H136" i="39" s="1"/>
  <c r="H135" i="39" a="1"/>
  <c r="H135" i="39" s="1"/>
  <c r="D135" i="39" a="1"/>
  <c r="D135" i="39" s="1"/>
  <c r="J133" i="39" a="1"/>
  <c r="J133" i="39" s="1"/>
  <c r="G132" i="39" a="1"/>
  <c r="G132" i="39" s="1"/>
  <c r="D131" i="39" a="1"/>
  <c r="D131" i="39" s="1"/>
  <c r="J129" i="39" a="1"/>
  <c r="J129" i="39" s="1"/>
  <c r="G128" i="39" a="1"/>
  <c r="G128" i="39" s="1"/>
  <c r="M125" i="39" a="1"/>
  <c r="M125" i="39" s="1"/>
  <c r="I124" i="39" a="1"/>
  <c r="I124" i="39" s="1"/>
  <c r="D122" i="39" a="1"/>
  <c r="D122" i="39" s="1"/>
  <c r="L120" i="39" a="1"/>
  <c r="L120" i="39" s="1"/>
  <c r="F118" i="39" a="1"/>
  <c r="F118" i="39" s="1"/>
  <c r="K115" i="39" a="1"/>
  <c r="K115" i="39" s="1"/>
  <c r="I136" i="39" a="1"/>
  <c r="I136" i="39" s="1"/>
  <c r="D127" i="39" a="1"/>
  <c r="D127" i="39" s="1"/>
  <c r="L125" i="39" a="1"/>
  <c r="L125" i="39" s="1"/>
  <c r="F123" i="39" a="1"/>
  <c r="F123" i="39" s="1"/>
  <c r="K120" i="39" a="1"/>
  <c r="K120" i="39" s="1"/>
  <c r="H119" i="39" a="1"/>
  <c r="H119" i="39" s="1"/>
  <c r="C117" i="39" a="1"/>
  <c r="C117" i="39" s="1"/>
  <c r="J115" i="39" a="1"/>
  <c r="J115" i="39" s="1"/>
  <c r="E113" i="39" a="1"/>
  <c r="E113" i="39" s="1"/>
  <c r="N111" i="39" a="1"/>
  <c r="N111" i="39" s="1"/>
  <c r="G109" i="39" a="1"/>
  <c r="G109" i="39" s="1"/>
  <c r="M106" i="39" a="1"/>
  <c r="M106" i="39" s="1"/>
  <c r="C135" i="39" a="1"/>
  <c r="C135" i="39" s="1"/>
  <c r="I133" i="39" a="1"/>
  <c r="I133" i="39" s="1"/>
  <c r="F132" i="39" a="1"/>
  <c r="F132" i="39" s="1"/>
  <c r="C131" i="39" a="1"/>
  <c r="C131" i="39" s="1"/>
  <c r="I129" i="39" a="1"/>
  <c r="I129" i="39" s="1"/>
  <c r="F128" i="39" a="1"/>
  <c r="F128" i="39" s="1"/>
  <c r="K125" i="39" a="1"/>
  <c r="K125" i="39" s="1"/>
  <c r="H124" i="39" a="1"/>
  <c r="H124" i="39" s="1"/>
  <c r="C122" i="39" a="1"/>
  <c r="C122" i="39" s="1"/>
  <c r="J120" i="39" a="1"/>
  <c r="J120" i="39" s="1"/>
  <c r="E118" i="39" a="1"/>
  <c r="E118" i="39" s="1"/>
  <c r="N116" i="39" a="1"/>
  <c r="N116" i="39" s="1"/>
  <c r="G114" i="39" a="1"/>
  <c r="G114" i="39" s="1"/>
  <c r="M111" i="39" a="1"/>
  <c r="M111" i="39" s="1"/>
  <c r="I110" i="39" a="1"/>
  <c r="I110" i="39" s="1"/>
  <c r="D108" i="39" a="1"/>
  <c r="D108" i="39" s="1"/>
  <c r="L106" i="39" a="1"/>
  <c r="L106" i="39" s="1"/>
  <c r="N134" i="39" a="1"/>
  <c r="N134" i="39" s="1"/>
  <c r="N130" i="39" a="1"/>
  <c r="N130" i="39" s="1"/>
  <c r="C127" i="39" a="1"/>
  <c r="C127" i="39" s="1"/>
  <c r="J125" i="39" a="1"/>
  <c r="J125" i="39" s="1"/>
  <c r="E123" i="39" a="1"/>
  <c r="E123" i="39" s="1"/>
  <c r="N121" i="39" a="1"/>
  <c r="N121" i="39" s="1"/>
  <c r="G119" i="39" a="1"/>
  <c r="G119" i="39" s="1"/>
  <c r="G136" i="39" a="1"/>
  <c r="G136" i="39" s="1"/>
  <c r="M134" i="39" a="1"/>
  <c r="M134" i="39" s="1"/>
  <c r="H133" i="39" a="1"/>
  <c r="H133" i="39" s="1"/>
  <c r="E132" i="39" a="1"/>
  <c r="E132" i="39" s="1"/>
  <c r="M130" i="39" a="1"/>
  <c r="M130" i="39" s="1"/>
  <c r="L134" i="39" a="1"/>
  <c r="L134" i="39" s="1"/>
  <c r="L130" i="39" a="1"/>
  <c r="L130" i="39" s="1"/>
  <c r="M126" i="39" a="1"/>
  <c r="M126" i="39" s="1"/>
  <c r="I125" i="39" a="1"/>
  <c r="I125" i="39" s="1"/>
  <c r="D123" i="39" a="1"/>
  <c r="D123" i="39" s="1"/>
  <c r="L121" i="39" a="1"/>
  <c r="L121" i="39" s="1"/>
  <c r="F119" i="39" a="1"/>
  <c r="F119" i="39" s="1"/>
  <c r="F136" i="39" a="1"/>
  <c r="F136" i="39" s="1"/>
  <c r="J134" i="39" a="1"/>
  <c r="J134" i="39" s="1"/>
  <c r="G133" i="39" a="1"/>
  <c r="G133" i="39" s="1"/>
  <c r="D132" i="39" a="1"/>
  <c r="D132" i="39" s="1"/>
  <c r="J130" i="39" a="1"/>
  <c r="J130" i="39" s="1"/>
  <c r="K126" i="39" a="1"/>
  <c r="K126" i="39" s="1"/>
  <c r="H125" i="39" a="1"/>
  <c r="H125" i="39" s="1"/>
  <c r="C123" i="39" a="1"/>
  <c r="C123" i="39" s="1"/>
  <c r="J121" i="39" a="1"/>
  <c r="J121" i="39" s="1"/>
  <c r="E119" i="39" a="1"/>
  <c r="E119" i="39" s="1"/>
  <c r="N117" i="39" a="1"/>
  <c r="N117" i="39" s="1"/>
  <c r="N131" i="39" a="1"/>
  <c r="N131" i="39" s="1"/>
  <c r="N127" i="39" a="1"/>
  <c r="N127" i="39" s="1"/>
  <c r="G125" i="39" a="1"/>
  <c r="G125" i="39" s="1"/>
  <c r="M122" i="39" a="1"/>
  <c r="M122" i="39" s="1"/>
  <c r="I121" i="39" a="1"/>
  <c r="I121" i="39" s="1"/>
  <c r="D119" i="39" a="1"/>
  <c r="D119" i="39" s="1"/>
  <c r="L117" i="39" a="1"/>
  <c r="L117" i="39" s="1"/>
  <c r="F115" i="39" a="1"/>
  <c r="F115" i="39" s="1"/>
  <c r="K112" i="39" a="1"/>
  <c r="K112" i="39" s="1"/>
  <c r="H111" i="39" a="1"/>
  <c r="H111" i="39" s="1"/>
  <c r="C109" i="39" a="1"/>
  <c r="C109" i="39" s="1"/>
  <c r="J107" i="39" a="1"/>
  <c r="J107" i="39" s="1"/>
  <c r="E136" i="39" a="1"/>
  <c r="E136" i="39" s="1"/>
  <c r="D134" i="39" a="1"/>
  <c r="D134" i="39" s="1"/>
  <c r="J131" i="39" a="1"/>
  <c r="J131" i="39" s="1"/>
  <c r="N129" i="39" a="1"/>
  <c r="N129" i="39" s="1"/>
  <c r="L127" i="39" a="1"/>
  <c r="L127" i="39" s="1"/>
  <c r="E126" i="39" a="1"/>
  <c r="E126" i="39" s="1"/>
  <c r="F124" i="39" a="1"/>
  <c r="F124" i="39" s="1"/>
  <c r="N120" i="39" a="1"/>
  <c r="N120" i="39" s="1"/>
  <c r="N118" i="39" a="1"/>
  <c r="N118" i="39" s="1"/>
  <c r="G117" i="39" a="1"/>
  <c r="G117" i="39" s="1"/>
  <c r="N115" i="39" a="1"/>
  <c r="N115" i="39" s="1"/>
  <c r="N112" i="39" a="1"/>
  <c r="N112" i="39" s="1"/>
  <c r="I108" i="39" a="1"/>
  <c r="I108" i="39" s="1"/>
  <c r="E107" i="39" a="1"/>
  <c r="E107" i="39" s="1"/>
  <c r="D136" i="39" a="1"/>
  <c r="D136" i="39" s="1"/>
  <c r="M129" i="39" a="1"/>
  <c r="M129" i="39" s="1"/>
  <c r="K127" i="39" a="1"/>
  <c r="K127" i="39" s="1"/>
  <c r="E124" i="39" a="1"/>
  <c r="E124" i="39" s="1"/>
  <c r="H122" i="39" a="1"/>
  <c r="H122" i="39" s="1"/>
  <c r="M120" i="39" a="1"/>
  <c r="M120" i="39" s="1"/>
  <c r="M118" i="39" a="1"/>
  <c r="M118" i="39" s="1"/>
  <c r="M115" i="39" a="1"/>
  <c r="M115" i="39" s="1"/>
  <c r="F114" i="39" a="1"/>
  <c r="F114" i="39" s="1"/>
  <c r="M112" i="39" a="1"/>
  <c r="M112" i="39" s="1"/>
  <c r="G111" i="39" a="1"/>
  <c r="G111" i="39" s="1"/>
  <c r="C110" i="39" a="1"/>
  <c r="C110" i="39" s="1"/>
  <c r="C134" i="39" a="1"/>
  <c r="C134" i="39" s="1"/>
  <c r="I131" i="39" a="1"/>
  <c r="I131" i="39" s="1"/>
  <c r="L129" i="39" a="1"/>
  <c r="L129" i="39" s="1"/>
  <c r="J127" i="39" a="1"/>
  <c r="J127" i="39" s="1"/>
  <c r="D126" i="39" a="1"/>
  <c r="D126" i="39" s="1"/>
  <c r="D124" i="39" a="1"/>
  <c r="D124" i="39" s="1"/>
  <c r="I120" i="39" a="1"/>
  <c r="I120" i="39" s="1"/>
  <c r="L118" i="39" a="1"/>
  <c r="L118" i="39" s="1"/>
  <c r="F117" i="39" a="1"/>
  <c r="F117" i="39" s="1"/>
  <c r="L115" i="39" a="1"/>
  <c r="L115" i="39" s="1"/>
  <c r="L112" i="39" a="1"/>
  <c r="L112" i="39" s="1"/>
  <c r="N109" i="39" a="1"/>
  <c r="N109" i="39" s="1"/>
  <c r="H108" i="39" a="1"/>
  <c r="H108" i="39" s="1"/>
  <c r="D107" i="39" a="1"/>
  <c r="D107" i="39" s="1"/>
  <c r="C136" i="39" a="1"/>
  <c r="C136" i="39" s="1"/>
  <c r="N133" i="39" a="1"/>
  <c r="N133" i="39" s="1"/>
  <c r="H129" i="39" a="1"/>
  <c r="H129" i="39" s="1"/>
  <c r="G122" i="39" a="1"/>
  <c r="G122" i="39" s="1"/>
  <c r="H120" i="39" a="1"/>
  <c r="H120" i="39" s="1"/>
  <c r="K118" i="39" a="1"/>
  <c r="K118" i="39" s="1"/>
  <c r="I115" i="39" a="1"/>
  <c r="I115" i="39" s="1"/>
  <c r="E114" i="39" a="1"/>
  <c r="E114" i="39" s="1"/>
  <c r="J112" i="39" a="1"/>
  <c r="J112" i="39" s="1"/>
  <c r="F111" i="39" a="1"/>
  <c r="F111" i="39" s="1"/>
  <c r="M109" i="39" a="1"/>
  <c r="M109" i="39" s="1"/>
  <c r="J135" i="39" a="1"/>
  <c r="J135" i="39" s="1"/>
  <c r="M133" i="39" a="1"/>
  <c r="M133" i="39" s="1"/>
  <c r="H131" i="39" a="1"/>
  <c r="H131" i="39" s="1"/>
  <c r="G129" i="39" a="1"/>
  <c r="G129" i="39" s="1"/>
  <c r="I127" i="39" a="1"/>
  <c r="I127" i="39" s="1"/>
  <c r="C126" i="39" a="1"/>
  <c r="C126" i="39" s="1"/>
  <c r="C124" i="39" a="1"/>
  <c r="C124" i="39" s="1"/>
  <c r="G120" i="39" a="1"/>
  <c r="G120" i="39" s="1"/>
  <c r="J118" i="39" a="1"/>
  <c r="J118" i="39" s="1"/>
  <c r="E117" i="39" a="1"/>
  <c r="E117" i="39" s="1"/>
  <c r="L109" i="39" a="1"/>
  <c r="L109" i="39" s="1"/>
  <c r="G108" i="39" a="1"/>
  <c r="G108" i="39" s="1"/>
  <c r="C107" i="39" a="1"/>
  <c r="C107" i="39" s="1"/>
  <c r="L133" i="39" a="1"/>
  <c r="L133" i="39" s="1"/>
  <c r="F129" i="39" a="1"/>
  <c r="F129" i="39" s="1"/>
  <c r="N125" i="39" a="1"/>
  <c r="N125" i="39" s="1"/>
  <c r="N123" i="39" a="1"/>
  <c r="N123" i="39" s="1"/>
  <c r="F122" i="39" a="1"/>
  <c r="F122" i="39" s="1"/>
  <c r="F120" i="39" a="1"/>
  <c r="F120" i="39" s="1"/>
  <c r="H115" i="39" a="1"/>
  <c r="H115" i="39" s="1"/>
  <c r="D114" i="39" a="1"/>
  <c r="D114" i="39" s="1"/>
  <c r="I112" i="39" a="1"/>
  <c r="I112" i="39" s="1"/>
  <c r="E111" i="39" a="1"/>
  <c r="E111" i="39" s="1"/>
  <c r="K109" i="39" a="1"/>
  <c r="K109" i="39" s="1"/>
  <c r="N106" i="39" a="1"/>
  <c r="N106" i="39" s="1"/>
  <c r="I135" i="39" a="1"/>
  <c r="I135" i="39" s="1"/>
  <c r="F133" i="39" a="1"/>
  <c r="F133" i="39" s="1"/>
  <c r="G131" i="39" a="1"/>
  <c r="G131" i="39" s="1"/>
  <c r="E129" i="39" a="1"/>
  <c r="E129" i="39" s="1"/>
  <c r="H127" i="39" a="1"/>
  <c r="H127" i="39" s="1"/>
  <c r="M123" i="39" a="1"/>
  <c r="M123" i="39" s="1"/>
  <c r="I118" i="39" a="1"/>
  <c r="I118" i="39" s="1"/>
  <c r="D117" i="39" a="1"/>
  <c r="D117" i="39" s="1"/>
  <c r="C114" i="39" a="1"/>
  <c r="C114" i="39" s="1"/>
  <c r="J109" i="39" a="1"/>
  <c r="J109" i="39" s="1"/>
  <c r="F108" i="39" a="1"/>
  <c r="F108" i="39" s="1"/>
  <c r="K106" i="39" a="1"/>
  <c r="K106" i="39" s="1"/>
  <c r="E133" i="39" a="1"/>
  <c r="E133" i="39" s="1"/>
  <c r="L123" i="39" a="1"/>
  <c r="L123" i="39" s="1"/>
  <c r="E122" i="39" a="1"/>
  <c r="E122" i="39" s="1"/>
  <c r="E120" i="39" a="1"/>
  <c r="E120" i="39" s="1"/>
  <c r="M116" i="39" a="1"/>
  <c r="M116" i="39" s="1"/>
  <c r="G115" i="39" a="1"/>
  <c r="G115" i="39" s="1"/>
  <c r="N113" i="39" a="1"/>
  <c r="N113" i="39" s="1"/>
  <c r="H112" i="39" a="1"/>
  <c r="H112" i="39" s="1"/>
  <c r="D111" i="39" a="1"/>
  <c r="D111" i="39" s="1"/>
  <c r="J106" i="39" a="1"/>
  <c r="J106" i="39" s="1"/>
  <c r="G135" i="39" a="1"/>
  <c r="G135" i="39" s="1"/>
  <c r="D133" i="39" a="1"/>
  <c r="D133" i="39" s="1"/>
  <c r="J123" i="39" a="1"/>
  <c r="J123" i="39" s="1"/>
  <c r="M121" i="39" a="1"/>
  <c r="M121" i="39" s="1"/>
  <c r="D120" i="39" a="1"/>
  <c r="D120" i="39" s="1"/>
  <c r="K116" i="39" a="1"/>
  <c r="K116" i="39" s="1"/>
  <c r="L113" i="39" a="1"/>
  <c r="L113" i="39" s="1"/>
  <c r="G112" i="39" a="1"/>
  <c r="G112" i="39" s="1"/>
  <c r="C111" i="39" a="1"/>
  <c r="C111" i="39" s="1"/>
  <c r="I106" i="39" a="1"/>
  <c r="I106" i="39" s="1"/>
  <c r="M107" i="39" a="1"/>
  <c r="M107" i="39" s="1"/>
  <c r="G110" i="39" a="1"/>
  <c r="G110" i="39" s="1"/>
  <c r="N114" i="39" a="1"/>
  <c r="N114" i="39" s="1"/>
  <c r="N119" i="39" a="1"/>
  <c r="N119" i="39" s="1"/>
  <c r="N122" i="39" a="1"/>
  <c r="N122" i="39" s="1"/>
  <c r="C132" i="39" a="1"/>
  <c r="C132" i="39" s="1"/>
  <c r="C106" i="39" a="1"/>
  <c r="C106" i="39" s="1"/>
  <c r="N107" i="39" a="1"/>
  <c r="N107" i="39" s="1"/>
  <c r="C113" i="39" a="1"/>
  <c r="C113" i="39" s="1"/>
  <c r="C115" i="39" a="1"/>
  <c r="C115" i="39" s="1"/>
  <c r="I117" i="39" a="1"/>
  <c r="I117" i="39" s="1"/>
  <c r="C120" i="39" a="1"/>
  <c r="C120" i="39" s="1"/>
  <c r="J128" i="39" a="1"/>
  <c r="J128" i="39" s="1"/>
  <c r="F135" i="39" a="1"/>
  <c r="F135" i="39" s="1"/>
  <c r="C108" i="39" a="1"/>
  <c r="C108" i="39" s="1"/>
  <c r="H110" i="39" a="1"/>
  <c r="H110" i="39" s="1"/>
  <c r="F126" i="39" a="1"/>
  <c r="F126" i="39" s="1"/>
  <c r="L128" i="39" a="1"/>
  <c r="L128" i="39" s="1"/>
  <c r="H132" i="39" a="1"/>
  <c r="H132" i="39" s="1"/>
  <c r="D106" i="39" a="1"/>
  <c r="D106" i="39" s="1"/>
  <c r="E108" i="39" a="1"/>
  <c r="E108" i="39" s="1"/>
  <c r="D113" i="39" a="1"/>
  <c r="D113" i="39" s="1"/>
  <c r="D115" i="39" a="1"/>
  <c r="D115" i="39" s="1"/>
  <c r="J117" i="39" a="1"/>
  <c r="J117" i="39" s="1"/>
  <c r="G123" i="39" a="1"/>
  <c r="G123" i="39" s="1"/>
  <c r="M128" i="39" a="1"/>
  <c r="M128" i="39" s="1"/>
  <c r="C39" i="36" a="1"/>
  <c r="C39" i="36" s="1"/>
  <c r="F41" i="36" a="1"/>
  <c r="F41" i="36" s="1"/>
  <c r="G44" i="36" a="1"/>
  <c r="G44" i="36" s="1"/>
  <c r="L46" i="36" a="1"/>
  <c r="L46" i="36" s="1"/>
  <c r="F47" i="36" a="1"/>
  <c r="F47" i="36" s="1"/>
  <c r="T49" i="36" a="1"/>
  <c r="T49" i="36" s="1"/>
  <c r="T54" i="36" a="1"/>
  <c r="T54" i="36" s="1"/>
  <c r="Z56" i="36" a="1"/>
  <c r="Z56" i="36" s="1"/>
  <c r="L67" i="36" a="1"/>
  <c r="L67" i="36" s="1"/>
  <c r="I65" i="36" a="1"/>
  <c r="I65" i="36" s="1"/>
  <c r="F63" i="36" a="1"/>
  <c r="F63" i="36" s="1"/>
  <c r="C61" i="36" a="1"/>
  <c r="C61" i="36" s="1"/>
  <c r="L59" i="36" a="1"/>
  <c r="L59" i="36" s="1"/>
  <c r="J67" i="36" a="1"/>
  <c r="J67" i="36" s="1"/>
  <c r="G65" i="36" a="1"/>
  <c r="G65" i="36" s="1"/>
  <c r="D63" i="36" a="1"/>
  <c r="D63" i="36" s="1"/>
  <c r="M61" i="36" a="1"/>
  <c r="M61" i="36" s="1"/>
  <c r="J59" i="36" a="1"/>
  <c r="J59" i="36" s="1"/>
  <c r="G57" i="36" a="1"/>
  <c r="G57" i="36" s="1"/>
  <c r="D55" i="36" a="1"/>
  <c r="D55" i="36" s="1"/>
  <c r="M53" i="36" a="1"/>
  <c r="M53" i="36" s="1"/>
  <c r="J51" i="36" a="1"/>
  <c r="J51" i="36" s="1"/>
  <c r="G49" i="36" a="1"/>
  <c r="G49" i="36" s="1"/>
  <c r="D47" i="36" a="1"/>
  <c r="D47" i="36" s="1"/>
  <c r="M45" i="36" a="1"/>
  <c r="M45" i="36" s="1"/>
  <c r="J43" i="36" a="1"/>
  <c r="J43" i="36" s="1"/>
  <c r="G41" i="36" a="1"/>
  <c r="G41" i="36" s="1"/>
  <c r="D39" i="36" a="1"/>
  <c r="D39" i="36" s="1"/>
  <c r="E67" i="36" a="1"/>
  <c r="E67" i="36" s="1"/>
  <c r="H62" i="36" a="1"/>
  <c r="H62" i="36" s="1"/>
  <c r="D61" i="36" a="1"/>
  <c r="D61" i="36" s="1"/>
  <c r="L60" i="36" a="1"/>
  <c r="L60" i="36" s="1"/>
  <c r="C58" i="36" a="1"/>
  <c r="C58" i="36" s="1"/>
  <c r="L57" i="36" a="1"/>
  <c r="L57" i="36" s="1"/>
  <c r="I56" i="36" a="1"/>
  <c r="I56" i="36" s="1"/>
  <c r="F55" i="36" a="1"/>
  <c r="F55" i="36" s="1"/>
  <c r="C54" i="36" a="1"/>
  <c r="C54" i="36" s="1"/>
  <c r="L53" i="36" a="1"/>
  <c r="L53" i="36" s="1"/>
  <c r="I52" i="36" a="1"/>
  <c r="I52" i="36" s="1"/>
  <c r="F51" i="36" a="1"/>
  <c r="F51" i="36" s="1"/>
  <c r="C50" i="36" a="1"/>
  <c r="C50" i="36" s="1"/>
  <c r="M41" i="36" a="1"/>
  <c r="M41" i="36" s="1"/>
  <c r="J40" i="36" a="1"/>
  <c r="J40" i="36" s="1"/>
  <c r="G39" i="36" a="1"/>
  <c r="G39" i="36" s="1"/>
  <c r="I68" i="36" a="1"/>
  <c r="I68" i="36" s="1"/>
  <c r="M66" i="36" a="1"/>
  <c r="M66" i="36" s="1"/>
  <c r="H65" i="36" a="1"/>
  <c r="H65" i="36" s="1"/>
  <c r="C64" i="36" a="1"/>
  <c r="C64" i="36" s="1"/>
  <c r="L63" i="36" a="1"/>
  <c r="L63" i="36" s="1"/>
  <c r="K60" i="36" a="1"/>
  <c r="K60" i="36" s="1"/>
  <c r="G59" i="36" a="1"/>
  <c r="G59" i="36" s="1"/>
  <c r="L49" i="36" a="1"/>
  <c r="L49" i="36" s="1"/>
  <c r="D67" i="36" a="1"/>
  <c r="D67" i="36" s="1"/>
  <c r="H68" i="36" a="1"/>
  <c r="H68" i="36" s="1"/>
  <c r="L66" i="36" a="1"/>
  <c r="L66" i="36" s="1"/>
  <c r="K63" i="36" a="1"/>
  <c r="K63" i="36" s="1"/>
  <c r="J60" i="36" a="1"/>
  <c r="J60" i="36" s="1"/>
  <c r="F59" i="36" a="1"/>
  <c r="F59" i="36" s="1"/>
  <c r="C67" i="36" a="1"/>
  <c r="C67" i="36" s="1"/>
  <c r="F65" i="36" a="1"/>
  <c r="F65" i="36" s="1"/>
  <c r="F62" i="36" a="1"/>
  <c r="F62" i="36" s="1"/>
  <c r="G68" i="36" a="1"/>
  <c r="G68" i="36" s="1"/>
  <c r="K66" i="36" a="1"/>
  <c r="K66" i="36" s="1"/>
  <c r="N64" i="36" a="1"/>
  <c r="N64" i="36" s="1"/>
  <c r="J63" i="36" a="1"/>
  <c r="J63" i="36" s="1"/>
  <c r="N61" i="36" a="1"/>
  <c r="N61" i="36" s="1"/>
  <c r="I60" i="36" a="1"/>
  <c r="I60" i="36" s="1"/>
  <c r="J66" i="36" a="1"/>
  <c r="J66" i="36" s="1"/>
  <c r="E65" i="36" a="1"/>
  <c r="E65" i="36" s="1"/>
  <c r="E62" i="36" a="1"/>
  <c r="E62" i="36" s="1"/>
  <c r="M58" i="36" a="1"/>
  <c r="M58" i="36" s="1"/>
  <c r="I57" i="36" a="1"/>
  <c r="I57" i="36" s="1"/>
  <c r="F56" i="36" a="1"/>
  <c r="F56" i="36" s="1"/>
  <c r="F68" i="36" a="1"/>
  <c r="F68" i="36" s="1"/>
  <c r="N67" i="36" a="1"/>
  <c r="N67" i="36" s="1"/>
  <c r="I66" i="36" a="1"/>
  <c r="I66" i="36" s="1"/>
  <c r="C66" i="36" a="1"/>
  <c r="C66" i="36" s="1"/>
  <c r="C63" i="36" a="1"/>
  <c r="C63" i="36" s="1"/>
  <c r="D62" i="36" a="1"/>
  <c r="D62" i="36" s="1"/>
  <c r="E55" i="36" a="1"/>
  <c r="E55" i="36" s="1"/>
  <c r="L54" i="36" a="1"/>
  <c r="L54" i="36" s="1"/>
  <c r="F53" i="36" a="1"/>
  <c r="F53" i="36" s="1"/>
  <c r="N52" i="36" a="1"/>
  <c r="N52" i="36" s="1"/>
  <c r="H51" i="36" a="1"/>
  <c r="H51" i="36" s="1"/>
  <c r="D48" i="36" a="1"/>
  <c r="D48" i="36" s="1"/>
  <c r="H46" i="36" a="1"/>
  <c r="H46" i="36" s="1"/>
  <c r="L44" i="36" a="1"/>
  <c r="L44" i="36" s="1"/>
  <c r="G43" i="36" a="1"/>
  <c r="G43" i="36" s="1"/>
  <c r="J68" i="36" a="1"/>
  <c r="J68" i="36" s="1"/>
  <c r="G67" i="36" a="1"/>
  <c r="G67" i="36" s="1"/>
  <c r="H61" i="36" a="1"/>
  <c r="H61" i="36" s="1"/>
  <c r="D58" i="36" a="1"/>
  <c r="D58" i="36" s="1"/>
  <c r="H57" i="36" a="1"/>
  <c r="H57" i="36" s="1"/>
  <c r="N56" i="36" a="1"/>
  <c r="N56" i="36" s="1"/>
  <c r="I49" i="36" a="1"/>
  <c r="I49" i="36" s="1"/>
  <c r="L47" i="36" a="1"/>
  <c r="L47" i="36" s="1"/>
  <c r="C45" i="36" a="1"/>
  <c r="C45" i="36" s="1"/>
  <c r="K44" i="36" a="1"/>
  <c r="K44" i="36" s="1"/>
  <c r="F43" i="36" a="1"/>
  <c r="F43" i="36" s="1"/>
  <c r="J41" i="36" a="1"/>
  <c r="J41" i="36" s="1"/>
  <c r="F40" i="36" a="1"/>
  <c r="F40" i="36" s="1"/>
  <c r="K38" i="36" a="1"/>
  <c r="K38" i="36" s="1"/>
  <c r="E68" i="36" a="1"/>
  <c r="E68" i="36" s="1"/>
  <c r="C62" i="36" a="1"/>
  <c r="C62" i="36" s="1"/>
  <c r="H60" i="36" a="1"/>
  <c r="H60" i="36" s="1"/>
  <c r="N59" i="36" a="1"/>
  <c r="N59" i="36" s="1"/>
  <c r="C55" i="36" a="1"/>
  <c r="C55" i="36" s="1"/>
  <c r="K54" i="36" a="1"/>
  <c r="K54" i="36" s="1"/>
  <c r="E53" i="36" a="1"/>
  <c r="E53" i="36" s="1"/>
  <c r="M52" i="36" a="1"/>
  <c r="M52" i="36" s="1"/>
  <c r="G51" i="36" a="1"/>
  <c r="G51" i="36" s="1"/>
  <c r="N50" i="36" a="1"/>
  <c r="N50" i="36" s="1"/>
  <c r="C48" i="36" a="1"/>
  <c r="C48" i="36" s="1"/>
  <c r="G46" i="36" a="1"/>
  <c r="G46" i="36" s="1"/>
  <c r="N42" i="36" a="1"/>
  <c r="N42" i="36" s="1"/>
  <c r="E40" i="36" a="1"/>
  <c r="E40" i="36" s="1"/>
  <c r="N39" i="36" a="1"/>
  <c r="N39" i="36" s="1"/>
  <c r="F67" i="36" a="1"/>
  <c r="F67" i="36" s="1"/>
  <c r="G61" i="36" a="1"/>
  <c r="G61" i="36" s="1"/>
  <c r="M56" i="36" a="1"/>
  <c r="M56" i="36" s="1"/>
  <c r="H49" i="36" a="1"/>
  <c r="H49" i="36" s="1"/>
  <c r="K47" i="36" a="1"/>
  <c r="K47" i="36" s="1"/>
  <c r="J44" i="36" a="1"/>
  <c r="J44" i="36" s="1"/>
  <c r="E43" i="36" a="1"/>
  <c r="E43" i="36" s="1"/>
  <c r="I41" i="36" a="1"/>
  <c r="I41" i="36" s="1"/>
  <c r="J38" i="36" a="1"/>
  <c r="J38" i="36" s="1"/>
  <c r="D68" i="36" a="1"/>
  <c r="D68" i="36" s="1"/>
  <c r="G60" i="36" a="1"/>
  <c r="G60" i="36" s="1"/>
  <c r="M59" i="36" a="1"/>
  <c r="M59" i="36" s="1"/>
  <c r="F57" i="36" a="1"/>
  <c r="F57" i="36" s="1"/>
  <c r="J54" i="36" a="1"/>
  <c r="J54" i="36" s="1"/>
  <c r="D53" i="36" a="1"/>
  <c r="D53" i="36" s="1"/>
  <c r="L52" i="36" a="1"/>
  <c r="L52" i="36" s="1"/>
  <c r="E51" i="36" a="1"/>
  <c r="E51" i="36" s="1"/>
  <c r="M50" i="36" a="1"/>
  <c r="M50" i="36" s="1"/>
  <c r="F46" i="36" a="1"/>
  <c r="F46" i="36" s="1"/>
  <c r="I44" i="36" a="1"/>
  <c r="I44" i="36" s="1"/>
  <c r="M42" i="36" a="1"/>
  <c r="M42" i="36" s="1"/>
  <c r="D40" i="36" a="1"/>
  <c r="D40" i="36" s="1"/>
  <c r="F61" i="36" a="1"/>
  <c r="F61" i="36" s="1"/>
  <c r="L56" i="36" a="1"/>
  <c r="L56" i="36" s="1"/>
  <c r="K52" i="36" a="1"/>
  <c r="K52" i="36" s="1"/>
  <c r="J47" i="36" a="1"/>
  <c r="J47" i="36" s="1"/>
  <c r="N45" i="36" a="1"/>
  <c r="N45" i="36" s="1"/>
  <c r="C68" i="36" a="1"/>
  <c r="C68" i="36" s="1"/>
  <c r="F60" i="36" a="1"/>
  <c r="F60" i="36" s="1"/>
  <c r="E57" i="36" a="1"/>
  <c r="E57" i="36" s="1"/>
  <c r="I54" i="36" a="1"/>
  <c r="I54" i="36" s="1"/>
  <c r="C53" i="36" a="1"/>
  <c r="C53" i="36" s="1"/>
  <c r="D51" i="36" a="1"/>
  <c r="D51" i="36" s="1"/>
  <c r="L50" i="36" a="1"/>
  <c r="L50" i="36" s="1"/>
  <c r="F49" i="36" a="1"/>
  <c r="F49" i="36" s="1"/>
  <c r="N48" i="36" a="1"/>
  <c r="N48" i="36" s="1"/>
  <c r="E46" i="36" a="1"/>
  <c r="E46" i="36" s="1"/>
  <c r="H44" i="36" a="1"/>
  <c r="H44" i="36" s="1"/>
  <c r="L42" i="36" a="1"/>
  <c r="L42" i="36" s="1"/>
  <c r="C40" i="36" a="1"/>
  <c r="C40" i="36" s="1"/>
  <c r="L39" i="36" a="1"/>
  <c r="L39" i="36" s="1"/>
  <c r="N65" i="36" a="1"/>
  <c r="N65" i="36" s="1"/>
  <c r="M64" i="36" a="1"/>
  <c r="M64" i="36" s="1"/>
  <c r="E61" i="36" a="1"/>
  <c r="E61" i="36" s="1"/>
  <c r="K59" i="36" a="1"/>
  <c r="K59" i="36" s="1"/>
  <c r="K56" i="36" a="1"/>
  <c r="K56" i="36" s="1"/>
  <c r="J52" i="36" a="1"/>
  <c r="J52" i="36" s="1"/>
  <c r="I47" i="36" a="1"/>
  <c r="I47" i="36" s="1"/>
  <c r="L45" i="36" a="1"/>
  <c r="L45" i="36" s="1"/>
  <c r="E60" i="36" a="1"/>
  <c r="E60" i="36" s="1"/>
  <c r="N58" i="36" a="1"/>
  <c r="N58" i="36" s="1"/>
  <c r="D57" i="36" a="1"/>
  <c r="D57" i="36" s="1"/>
  <c r="N55" i="36" a="1"/>
  <c r="N55" i="36" s="1"/>
  <c r="H54" i="36" a="1"/>
  <c r="H54" i="36" s="1"/>
  <c r="C51" i="36" a="1"/>
  <c r="C51" i="36" s="1"/>
  <c r="K50" i="36" a="1"/>
  <c r="K50" i="36" s="1"/>
  <c r="E49" i="36" a="1"/>
  <c r="E49" i="36" s="1"/>
  <c r="M48" i="36" a="1"/>
  <c r="M48" i="36" s="1"/>
  <c r="D46" i="36" a="1"/>
  <c r="D46" i="36" s="1"/>
  <c r="I63" i="36" a="1"/>
  <c r="I63" i="36" s="1"/>
  <c r="K58" i="36" a="1"/>
  <c r="K58" i="36" s="1"/>
  <c r="M55" i="36" a="1"/>
  <c r="M55" i="36" s="1"/>
  <c r="N38" i="36" a="1"/>
  <c r="N38" i="36" s="1"/>
  <c r="D65" i="36" a="1"/>
  <c r="D65" i="36" s="1"/>
  <c r="J58" i="36" a="1"/>
  <c r="J58" i="36" s="1"/>
  <c r="G54" i="36" a="1"/>
  <c r="G54" i="36" s="1"/>
  <c r="G53" i="36" a="1"/>
  <c r="G53" i="36" s="1"/>
  <c r="J48" i="36" a="1"/>
  <c r="J48" i="36" s="1"/>
  <c r="E47" i="36" a="1"/>
  <c r="E47" i="36" s="1"/>
  <c r="D42" i="36" a="1"/>
  <c r="D42" i="36" s="1"/>
  <c r="D41" i="36" a="1"/>
  <c r="D41" i="36" s="1"/>
  <c r="H40" i="36" a="1"/>
  <c r="H40" i="36" s="1"/>
  <c r="I39" i="36" a="1"/>
  <c r="I39" i="36" s="1"/>
  <c r="K67" i="36" a="1"/>
  <c r="K67" i="36" s="1"/>
  <c r="H63" i="36" a="1"/>
  <c r="H63" i="36" s="1"/>
  <c r="L55" i="36" a="1"/>
  <c r="L55" i="36" s="1"/>
  <c r="N49" i="36" a="1"/>
  <c r="N49" i="36" s="1"/>
  <c r="I48" i="36" a="1"/>
  <c r="I48" i="36" s="1"/>
  <c r="C42" i="36" a="1"/>
  <c r="C42" i="36" s="1"/>
  <c r="M38" i="36" a="1"/>
  <c r="M38" i="36" s="1"/>
  <c r="C65" i="36" a="1"/>
  <c r="C65" i="36" s="1"/>
  <c r="L61" i="36" a="1"/>
  <c r="L61" i="36" s="1"/>
  <c r="I58" i="36" a="1"/>
  <c r="I58" i="36" s="1"/>
  <c r="F54" i="36" a="1"/>
  <c r="F54" i="36" s="1"/>
  <c r="C41" i="36" a="1"/>
  <c r="C41" i="36" s="1"/>
  <c r="G40" i="36" a="1"/>
  <c r="G40" i="36" s="1"/>
  <c r="H39" i="36" a="1"/>
  <c r="H39" i="36" s="1"/>
  <c r="G63" i="36" a="1"/>
  <c r="G63" i="36" s="1"/>
  <c r="H58" i="36" a="1"/>
  <c r="H58" i="36" s="1"/>
  <c r="K55" i="36" a="1"/>
  <c r="K55" i="36" s="1"/>
  <c r="M49" i="36" a="1"/>
  <c r="M49" i="36" s="1"/>
  <c r="H48" i="36" a="1"/>
  <c r="H48" i="36" s="1"/>
  <c r="C47" i="36" a="1"/>
  <c r="C47" i="36" s="1"/>
  <c r="L38" i="36" a="1"/>
  <c r="L38" i="36" s="1"/>
  <c r="I67" i="36" a="1"/>
  <c r="I67" i="36" s="1"/>
  <c r="K61" i="36" a="1"/>
  <c r="K61" i="36" s="1"/>
  <c r="E54" i="36" a="1"/>
  <c r="E54" i="36" s="1"/>
  <c r="L64" i="36" a="1"/>
  <c r="L64" i="36" s="1"/>
  <c r="G58" i="36" a="1"/>
  <c r="G58" i="36" s="1"/>
  <c r="J55" i="36" a="1"/>
  <c r="J55" i="36" s="1"/>
  <c r="K49" i="36" a="1"/>
  <c r="K49" i="36" s="1"/>
  <c r="G48" i="36" a="1"/>
  <c r="G48" i="36" s="1"/>
  <c r="N43" i="36" a="1"/>
  <c r="N43" i="36" s="1"/>
  <c r="F39" i="36" a="1"/>
  <c r="F39" i="36" s="1"/>
  <c r="I38" i="36" a="1"/>
  <c r="I38" i="36" s="1"/>
  <c r="H67" i="36" a="1"/>
  <c r="H67" i="36" s="1"/>
  <c r="N66" i="36" a="1"/>
  <c r="N66" i="36" s="1"/>
  <c r="E63" i="36" a="1"/>
  <c r="E63" i="36" s="1"/>
  <c r="J61" i="36" a="1"/>
  <c r="J61" i="36" s="1"/>
  <c r="D54" i="36" a="1"/>
  <c r="D54" i="36" s="1"/>
  <c r="N51" i="36" a="1"/>
  <c r="N51" i="36" s="1"/>
  <c r="J50" i="36" a="1"/>
  <c r="J50" i="36" s="1"/>
  <c r="H38" i="36" a="1"/>
  <c r="H38" i="36" s="1"/>
  <c r="H66" i="36" a="1"/>
  <c r="H66" i="36" s="1"/>
  <c r="K64" i="36" a="1"/>
  <c r="K64" i="36" s="1"/>
  <c r="I59" i="36" a="1"/>
  <c r="I59" i="36" s="1"/>
  <c r="F58" i="36" a="1"/>
  <c r="F58" i="36" s="1"/>
  <c r="I55" i="36" a="1"/>
  <c r="I55" i="36" s="1"/>
  <c r="J49" i="36" a="1"/>
  <c r="J49" i="36" s="1"/>
  <c r="F48" i="36" a="1"/>
  <c r="F48" i="36" s="1"/>
  <c r="N44" i="36" a="1"/>
  <c r="N44" i="36" s="1"/>
  <c r="M43" i="36" a="1"/>
  <c r="M43" i="36" s="1"/>
  <c r="E39" i="36" a="1"/>
  <c r="E39" i="36" s="1"/>
  <c r="G47" i="36" a="1"/>
  <c r="G47" i="36" s="1"/>
  <c r="E50" i="36" a="1"/>
  <c r="E50" i="36" s="1"/>
  <c r="E52" i="36" a="1"/>
  <c r="E52" i="36" s="1"/>
  <c r="M57" i="36" a="1"/>
  <c r="M57" i="36" s="1"/>
  <c r="N60" i="36" a="1"/>
  <c r="N60" i="36" s="1"/>
  <c r="J64" i="36" a="1"/>
  <c r="J64" i="36" s="1"/>
  <c r="K65" i="36" a="1"/>
  <c r="K65" i="36" s="1"/>
  <c r="G55" i="36" a="1"/>
  <c r="G55" i="36" s="1"/>
  <c r="G62" i="36" a="1"/>
  <c r="G62" i="36" s="1"/>
  <c r="AB68" i="36" a="1"/>
  <c r="AB68" i="36" s="1"/>
  <c r="Y66" i="36" a="1"/>
  <c r="Y66" i="36" s="1"/>
  <c r="V64" i="36" a="1"/>
  <c r="V64" i="36" s="1"/>
  <c r="S62" i="36" a="1"/>
  <c r="S62" i="36" s="1"/>
  <c r="AB60" i="36" a="1"/>
  <c r="AB60" i="36" s="1"/>
  <c r="Y58" i="36" a="1"/>
  <c r="Y58" i="36" s="1"/>
  <c r="Z68" i="36" a="1"/>
  <c r="Z68" i="36" s="1"/>
  <c r="W66" i="36" a="1"/>
  <c r="W66" i="36" s="1"/>
  <c r="T64" i="36" a="1"/>
  <c r="T64" i="36" s="1"/>
  <c r="Q62" i="36" a="1"/>
  <c r="Q62" i="36" s="1"/>
  <c r="Z60" i="36" a="1"/>
  <c r="Z60" i="36" s="1"/>
  <c r="W58" i="36" a="1"/>
  <c r="W58" i="36" s="1"/>
  <c r="T56" i="36" a="1"/>
  <c r="T56" i="36" s="1"/>
  <c r="Q54" i="36" a="1"/>
  <c r="Q54" i="36" s="1"/>
  <c r="Z52" i="36" a="1"/>
  <c r="Z52" i="36" s="1"/>
  <c r="W50" i="36" a="1"/>
  <c r="W50" i="36" s="1"/>
  <c r="T48" i="36" a="1"/>
  <c r="T48" i="36" s="1"/>
  <c r="Q46" i="36" a="1"/>
  <c r="Q46" i="36" s="1"/>
  <c r="Z44" i="36" a="1"/>
  <c r="Z44" i="36" s="1"/>
  <c r="W42" i="36" a="1"/>
  <c r="W42" i="36" s="1"/>
  <c r="T40" i="36" a="1"/>
  <c r="T40" i="36" s="1"/>
  <c r="Q38" i="36" a="1"/>
  <c r="Q38" i="36" s="1"/>
  <c r="Y68" i="36" a="1"/>
  <c r="Y68" i="36" s="1"/>
  <c r="S64" i="36" a="1"/>
  <c r="S64" i="36" s="1"/>
  <c r="AB63" i="36" a="1"/>
  <c r="AB63" i="36" s="1"/>
  <c r="W59" i="36" a="1"/>
  <c r="W59" i="36" s="1"/>
  <c r="X56" i="36" a="1"/>
  <c r="X56" i="36" s="1"/>
  <c r="U55" i="36" a="1"/>
  <c r="U55" i="36" s="1"/>
  <c r="R54" i="36" a="1"/>
  <c r="R54" i="36" s="1"/>
  <c r="AA53" i="36" a="1"/>
  <c r="AA53" i="36" s="1"/>
  <c r="X52" i="36" a="1"/>
  <c r="X52" i="36" s="1"/>
  <c r="U51" i="36" a="1"/>
  <c r="U51" i="36" s="1"/>
  <c r="R50" i="36" a="1"/>
  <c r="R50" i="36" s="1"/>
  <c r="AB45" i="36" a="1"/>
  <c r="AB45" i="36" s="1"/>
  <c r="AB41" i="36" a="1"/>
  <c r="AB41" i="36" s="1"/>
  <c r="Y40" i="36" a="1"/>
  <c r="Y40" i="36" s="1"/>
  <c r="V39" i="36" a="1"/>
  <c r="V39" i="36" s="1"/>
  <c r="T67" i="36" a="1"/>
  <c r="T67" i="36" s="1"/>
  <c r="X65" i="36" a="1"/>
  <c r="X65" i="36" s="1"/>
  <c r="W62" i="36" a="1"/>
  <c r="W62" i="36" s="1"/>
  <c r="S61" i="36" a="1"/>
  <c r="S61" i="36" s="1"/>
  <c r="AA60" i="36" a="1"/>
  <c r="AA60" i="36" s="1"/>
  <c r="R58" i="36" a="1"/>
  <c r="R58" i="36" s="1"/>
  <c r="AA57" i="36" a="1"/>
  <c r="AA57" i="36" s="1"/>
  <c r="AA49" i="36" a="1"/>
  <c r="AA49" i="36" s="1"/>
  <c r="X48" i="36" a="1"/>
  <c r="X48" i="36" s="1"/>
  <c r="X68" i="36" a="1"/>
  <c r="X68" i="36" s="1"/>
  <c r="AB66" i="36" a="1"/>
  <c r="AB66" i="36" s="1"/>
  <c r="W65" i="36" a="1"/>
  <c r="W65" i="36" s="1"/>
  <c r="R64" i="36" a="1"/>
  <c r="R64" i="36" s="1"/>
  <c r="AA63" i="36" a="1"/>
  <c r="AA63" i="36" s="1"/>
  <c r="S67" i="36" a="1"/>
  <c r="S67" i="36" s="1"/>
  <c r="V62" i="36" a="1"/>
  <c r="V62" i="36" s="1"/>
  <c r="R61" i="36" a="1"/>
  <c r="R61" i="36" s="1"/>
  <c r="Q58" i="36" a="1"/>
  <c r="Q58" i="36" s="1"/>
  <c r="Z57" i="36" a="1"/>
  <c r="Z57" i="36" s="1"/>
  <c r="W68" i="36" a="1"/>
  <c r="W68" i="36" s="1"/>
  <c r="AA66" i="36" a="1"/>
  <c r="AA66" i="36" s="1"/>
  <c r="V65" i="36" a="1"/>
  <c r="V65" i="36" s="1"/>
  <c r="Q64" i="36" a="1"/>
  <c r="Q64" i="36" s="1"/>
  <c r="Z63" i="36" a="1"/>
  <c r="Z63" i="36" s="1"/>
  <c r="Q61" i="36" a="1"/>
  <c r="Q61" i="36" s="1"/>
  <c r="R67" i="36" a="1"/>
  <c r="R67" i="36" s="1"/>
  <c r="U65" i="36" a="1"/>
  <c r="U65" i="36" s="1"/>
  <c r="U62" i="36" a="1"/>
  <c r="U62" i="36" s="1"/>
  <c r="V68" i="36" a="1"/>
  <c r="V68" i="36" s="1"/>
  <c r="Z66" i="36" a="1"/>
  <c r="Z66" i="36" s="1"/>
  <c r="Y63" i="36" a="1"/>
  <c r="Y63" i="36" s="1"/>
  <c r="X60" i="36" a="1"/>
  <c r="X60" i="36" s="1"/>
  <c r="T59" i="36" a="1"/>
  <c r="T59" i="36" s="1"/>
  <c r="U56" i="36" a="1"/>
  <c r="U56" i="36" s="1"/>
  <c r="Q67" i="36" a="1"/>
  <c r="Q67" i="36" s="1"/>
  <c r="T65" i="36" a="1"/>
  <c r="T65" i="36" s="1"/>
  <c r="U68" i="36" a="1"/>
  <c r="U68" i="36" s="1"/>
  <c r="Y65" i="36" a="1"/>
  <c r="Y65" i="36" s="1"/>
  <c r="W63" i="36" a="1"/>
  <c r="W63" i="36" s="1"/>
  <c r="Z62" i="36" a="1"/>
  <c r="Z62" i="36" s="1"/>
  <c r="AA61" i="36" a="1"/>
  <c r="AA61" i="36" s="1"/>
  <c r="V58" i="36" a="1"/>
  <c r="V58" i="36" s="1"/>
  <c r="AB57" i="36" a="1"/>
  <c r="AB57" i="36" s="1"/>
  <c r="Q56" i="36" a="1"/>
  <c r="Q56" i="36" s="1"/>
  <c r="W55" i="36" a="1"/>
  <c r="W55" i="36" s="1"/>
  <c r="AB54" i="36" a="1"/>
  <c r="AB54" i="36" s="1"/>
  <c r="V53" i="36" a="1"/>
  <c r="V53" i="36" s="1"/>
  <c r="X51" i="36" a="1"/>
  <c r="X51" i="36" s="1"/>
  <c r="AB47" i="36" a="1"/>
  <c r="AB47" i="36" s="1"/>
  <c r="S45" i="36" a="1"/>
  <c r="S45" i="36" s="1"/>
  <c r="Z41" i="36" a="1"/>
  <c r="Z41" i="36" s="1"/>
  <c r="V40" i="36" a="1"/>
  <c r="V40" i="36" s="1"/>
  <c r="AB67" i="36" a="1"/>
  <c r="AB67" i="36" s="1"/>
  <c r="W64" i="36" a="1"/>
  <c r="W64" i="36" s="1"/>
  <c r="Q59" i="36" a="1"/>
  <c r="Q59" i="36" s="1"/>
  <c r="Q50" i="36" a="1"/>
  <c r="Q50" i="36" s="1"/>
  <c r="Y49" i="36" a="1"/>
  <c r="Y49" i="36" s="1"/>
  <c r="S48" i="36" a="1"/>
  <c r="S48" i="36" s="1"/>
  <c r="W46" i="36" a="1"/>
  <c r="W46" i="36" s="1"/>
  <c r="AA44" i="36" a="1"/>
  <c r="AA44" i="36" s="1"/>
  <c r="V43" i="36" a="1"/>
  <c r="V43" i="36" s="1"/>
  <c r="Q42" i="36" a="1"/>
  <c r="Q42" i="36" s="1"/>
  <c r="Q39" i="36" a="1"/>
  <c r="Q39" i="36" s="1"/>
  <c r="Z38" i="36" a="1"/>
  <c r="Z38" i="36" s="1"/>
  <c r="V66" i="36" a="1"/>
  <c r="V66" i="36" s="1"/>
  <c r="S65" i="36" a="1"/>
  <c r="S65" i="36" s="1"/>
  <c r="V63" i="36" a="1"/>
  <c r="V63" i="36" s="1"/>
  <c r="Y62" i="36" a="1"/>
  <c r="Y62" i="36" s="1"/>
  <c r="Z61" i="36" a="1"/>
  <c r="Z61" i="36" s="1"/>
  <c r="U58" i="36" a="1"/>
  <c r="U58" i="36" s="1"/>
  <c r="V55" i="36" a="1"/>
  <c r="V55" i="36" s="1"/>
  <c r="AA54" i="36" a="1"/>
  <c r="AA54" i="36" s="1"/>
  <c r="U53" i="36" a="1"/>
  <c r="U53" i="36" s="1"/>
  <c r="W51" i="36" a="1"/>
  <c r="W51" i="36" s="1"/>
  <c r="AA47" i="36" a="1"/>
  <c r="AA47" i="36" s="1"/>
  <c r="R45" i="36" a="1"/>
  <c r="R45" i="36" s="1"/>
  <c r="U43" i="36" a="1"/>
  <c r="U43" i="36" s="1"/>
  <c r="Y41" i="36" a="1"/>
  <c r="Y41" i="36" s="1"/>
  <c r="U40" i="36" a="1"/>
  <c r="U40" i="36" s="1"/>
  <c r="AA67" i="36" a="1"/>
  <c r="AA67" i="36" s="1"/>
  <c r="Y57" i="36" a="1"/>
  <c r="Y57" i="36" s="1"/>
  <c r="X49" i="36" a="1"/>
  <c r="X49" i="36" s="1"/>
  <c r="R48" i="36" a="1"/>
  <c r="R48" i="36" s="1"/>
  <c r="V46" i="36" a="1"/>
  <c r="V46" i="36" s="1"/>
  <c r="Y38" i="36" a="1"/>
  <c r="Y38" i="36" s="1"/>
  <c r="Z67" i="36" a="1"/>
  <c r="Z67" i="36" s="1"/>
  <c r="U66" i="36" a="1"/>
  <c r="U66" i="36" s="1"/>
  <c r="R65" i="36" a="1"/>
  <c r="R65" i="36" s="1"/>
  <c r="U64" i="36" a="1"/>
  <c r="U64" i="36" s="1"/>
  <c r="U63" i="36" a="1"/>
  <c r="U63" i="36" s="1"/>
  <c r="X62" i="36" a="1"/>
  <c r="X62" i="36" s="1"/>
  <c r="Y61" i="36" a="1"/>
  <c r="Y61" i="36" s="1"/>
  <c r="T58" i="36" a="1"/>
  <c r="T58" i="36" s="1"/>
  <c r="X57" i="36" a="1"/>
  <c r="X57" i="36" s="1"/>
  <c r="T55" i="36" a="1"/>
  <c r="T55" i="36" s="1"/>
  <c r="Z54" i="36" a="1"/>
  <c r="Z54" i="36" s="1"/>
  <c r="T53" i="36" a="1"/>
  <c r="T53" i="36" s="1"/>
  <c r="AB52" i="36" a="1"/>
  <c r="AB52" i="36" s="1"/>
  <c r="V51" i="36" a="1"/>
  <c r="V51" i="36" s="1"/>
  <c r="Z47" i="36" a="1"/>
  <c r="Z47" i="36" s="1"/>
  <c r="Q45" i="36" a="1"/>
  <c r="Q45" i="36" s="1"/>
  <c r="Y44" i="36" a="1"/>
  <c r="Y44" i="36" s="1"/>
  <c r="T43" i="36" a="1"/>
  <c r="T43" i="36" s="1"/>
  <c r="X41" i="36" a="1"/>
  <c r="X41" i="36" s="1"/>
  <c r="T63" i="36" a="1"/>
  <c r="T63" i="36" s="1"/>
  <c r="W57" i="36" a="1"/>
  <c r="W57" i="36" s="1"/>
  <c r="S55" i="36" a="1"/>
  <c r="S55" i="36" s="1"/>
  <c r="W49" i="36" a="1"/>
  <c r="W49" i="36" s="1"/>
  <c r="Q48" i="36" a="1"/>
  <c r="Q48" i="36" s="1"/>
  <c r="U46" i="36" a="1"/>
  <c r="U46" i="36" s="1"/>
  <c r="X44" i="36" a="1"/>
  <c r="X44" i="36" s="1"/>
  <c r="Y67" i="36" a="1"/>
  <c r="Y67" i="36" s="1"/>
  <c r="T66" i="36" a="1"/>
  <c r="T66" i="36" s="1"/>
  <c r="Q65" i="36" a="1"/>
  <c r="Q65" i="36" s="1"/>
  <c r="T62" i="36" a="1"/>
  <c r="T62" i="36" s="1"/>
  <c r="X61" i="36" a="1"/>
  <c r="X61" i="36" s="1"/>
  <c r="Y60" i="36" a="1"/>
  <c r="Y60" i="36" s="1"/>
  <c r="S58" i="36" a="1"/>
  <c r="S58" i="36" s="1"/>
  <c r="R55" i="36" a="1"/>
  <c r="R55" i="36" s="1"/>
  <c r="Y54" i="36" a="1"/>
  <c r="Y54" i="36" s="1"/>
  <c r="S53" i="36" a="1"/>
  <c r="S53" i="36" s="1"/>
  <c r="AA52" i="36" a="1"/>
  <c r="AA52" i="36" s="1"/>
  <c r="T51" i="36" a="1"/>
  <c r="T51" i="36" s="1"/>
  <c r="AB50" i="36" a="1"/>
  <c r="AB50" i="36" s="1"/>
  <c r="Y47" i="36" a="1"/>
  <c r="Y47" i="36" s="1"/>
  <c r="S43" i="36" a="1"/>
  <c r="S43" i="36" s="1"/>
  <c r="W41" i="36" a="1"/>
  <c r="W41" i="36" s="1"/>
  <c r="X67" i="36" a="1"/>
  <c r="X67" i="36" s="1"/>
  <c r="S63" i="36" a="1"/>
  <c r="S63" i="36" s="1"/>
  <c r="V57" i="36" a="1"/>
  <c r="V57" i="36" s="1"/>
  <c r="AB56" i="36" a="1"/>
  <c r="AB56" i="36" s="1"/>
  <c r="Q55" i="36" a="1"/>
  <c r="Q55" i="36" s="1"/>
  <c r="V49" i="36" a="1"/>
  <c r="V49" i="36" s="1"/>
  <c r="T46" i="36" a="1"/>
  <c r="T46" i="36" s="1"/>
  <c r="W44" i="36" a="1"/>
  <c r="W44" i="36" s="1"/>
  <c r="AA68" i="36" a="1"/>
  <c r="AA68" i="36" s="1"/>
  <c r="S66" i="36" a="1"/>
  <c r="S66" i="36" s="1"/>
  <c r="R63" i="36" a="1"/>
  <c r="R63" i="36" s="1"/>
  <c r="W61" i="36" a="1"/>
  <c r="W61" i="36" s="1"/>
  <c r="W60" i="36" a="1"/>
  <c r="W60" i="36" s="1"/>
  <c r="U57" i="36" a="1"/>
  <c r="U57" i="36" s="1"/>
  <c r="X54" i="36" a="1"/>
  <c r="X54" i="36" s="1"/>
  <c r="R53" i="36" a="1"/>
  <c r="R53" i="36" s="1"/>
  <c r="S51" i="36" a="1"/>
  <c r="S51" i="36" s="1"/>
  <c r="AA50" i="36" a="1"/>
  <c r="AA50" i="36" s="1"/>
  <c r="U49" i="36" a="1"/>
  <c r="U49" i="36" s="1"/>
  <c r="X47" i="36" a="1"/>
  <c r="X47" i="36" s="1"/>
  <c r="AA45" i="36" a="1"/>
  <c r="AA45" i="36" s="1"/>
  <c r="T61" i="36" a="1"/>
  <c r="T61" i="36" s="1"/>
  <c r="V59" i="36" a="1"/>
  <c r="V59" i="36" s="1"/>
  <c r="W56" i="36" a="1"/>
  <c r="W56" i="36" s="1"/>
  <c r="W52" i="36" a="1"/>
  <c r="W52" i="36" s="1"/>
  <c r="Z51" i="36" a="1"/>
  <c r="Z51" i="36" s="1"/>
  <c r="W43" i="36" a="1"/>
  <c r="W43" i="36" s="1"/>
  <c r="AB39" i="36" a="1"/>
  <c r="AB39" i="36" s="1"/>
  <c r="Z64" i="36" a="1"/>
  <c r="Z64" i="36" s="1"/>
  <c r="U59" i="36" a="1"/>
  <c r="U59" i="36" s="1"/>
  <c r="V56" i="36" a="1"/>
  <c r="V56" i="36" s="1"/>
  <c r="U50" i="36" a="1"/>
  <c r="U50" i="36" s="1"/>
  <c r="Q49" i="36" a="1"/>
  <c r="Q49" i="36" s="1"/>
  <c r="AA46" i="36" a="1"/>
  <c r="AA46" i="36" s="1"/>
  <c r="W45" i="36" a="1"/>
  <c r="W45" i="36" s="1"/>
  <c r="T44" i="36" a="1"/>
  <c r="T44" i="36" s="1"/>
  <c r="AA40" i="36" a="1"/>
  <c r="AA40" i="36" s="1"/>
  <c r="AA39" i="36" a="1"/>
  <c r="AA39" i="36" s="1"/>
  <c r="X66" i="36" a="1"/>
  <c r="X66" i="36" s="1"/>
  <c r="V52" i="36" a="1"/>
  <c r="V52" i="36" s="1"/>
  <c r="Y51" i="36" a="1"/>
  <c r="Y51" i="36" s="1"/>
  <c r="V42" i="36" a="1"/>
  <c r="V42" i="36" s="1"/>
  <c r="Y64" i="36" a="1"/>
  <c r="Y64" i="36" s="1"/>
  <c r="AB53" i="36" a="1"/>
  <c r="AB53" i="36" s="1"/>
  <c r="T50" i="36" a="1"/>
  <c r="T50" i="36" s="1"/>
  <c r="Z46" i="36" a="1"/>
  <c r="Z46" i="36" s="1"/>
  <c r="V45" i="36" a="1"/>
  <c r="V45" i="36" s="1"/>
  <c r="S44" i="36" a="1"/>
  <c r="S44" i="36" s="1"/>
  <c r="R43" i="36" a="1"/>
  <c r="R43" i="36" s="1"/>
  <c r="V41" i="36" a="1"/>
  <c r="V41" i="36" s="1"/>
  <c r="Z40" i="36" a="1"/>
  <c r="Z40" i="36" s="1"/>
  <c r="Z39" i="36" a="1"/>
  <c r="Z39" i="36" s="1"/>
  <c r="R66" i="36" a="1"/>
  <c r="R66" i="36" s="1"/>
  <c r="S59" i="36" a="1"/>
  <c r="S59" i="36" s="1"/>
  <c r="Z53" i="36" a="1"/>
  <c r="Z53" i="36" s="1"/>
  <c r="U52" i="36" a="1"/>
  <c r="U52" i="36" s="1"/>
  <c r="R51" i="36" a="1"/>
  <c r="R51" i="36" s="1"/>
  <c r="U42" i="36" a="1"/>
  <c r="U42" i="36" s="1"/>
  <c r="U41" i="36" a="1"/>
  <c r="U41" i="36" s="1"/>
  <c r="X64" i="36" a="1"/>
  <c r="X64" i="36" s="1"/>
  <c r="AB62" i="36" a="1"/>
  <c r="AB62" i="36" s="1"/>
  <c r="V60" i="36" a="1"/>
  <c r="V60" i="36" s="1"/>
  <c r="S56" i="36" a="1"/>
  <c r="S56" i="36" s="1"/>
  <c r="S50" i="36" a="1"/>
  <c r="S50" i="36" s="1"/>
  <c r="Y46" i="36" a="1"/>
  <c r="Y46" i="36" s="1"/>
  <c r="U45" i="36" a="1"/>
  <c r="U45" i="36" s="1"/>
  <c r="R44" i="36" a="1"/>
  <c r="R44" i="36" s="1"/>
  <c r="Q43" i="36" a="1"/>
  <c r="Q43" i="36" s="1"/>
  <c r="Y39" i="36" a="1"/>
  <c r="Y39" i="36" s="1"/>
  <c r="Q66" i="36" a="1"/>
  <c r="Q66" i="36" s="1"/>
  <c r="R59" i="36" a="1"/>
  <c r="R59" i="36" s="1"/>
  <c r="Y53" i="36" a="1"/>
  <c r="Y53" i="36" s="1"/>
  <c r="T52" i="36" a="1"/>
  <c r="T52" i="36" s="1"/>
  <c r="Q51" i="36" a="1"/>
  <c r="Q51" i="36" s="1"/>
  <c r="AB48" i="36" a="1"/>
  <c r="AB48" i="36" s="1"/>
  <c r="W47" i="36" a="1"/>
  <c r="W47" i="36" s="1"/>
  <c r="T42" i="36" a="1"/>
  <c r="T42" i="36" s="1"/>
  <c r="T41" i="36" a="1"/>
  <c r="T41" i="36" s="1"/>
  <c r="X40" i="36" a="1"/>
  <c r="X40" i="36" s="1"/>
  <c r="AA62" i="36" a="1"/>
  <c r="AA62" i="36" s="1"/>
  <c r="U60" i="36" a="1"/>
  <c r="U60" i="36" s="1"/>
  <c r="R56" i="36" a="1"/>
  <c r="R56" i="36" s="1"/>
  <c r="X46" i="36" a="1"/>
  <c r="X46" i="36" s="1"/>
  <c r="T45" i="36" a="1"/>
  <c r="T45" i="36" s="1"/>
  <c r="Q44" i="36" a="1"/>
  <c r="Q44" i="36" s="1"/>
  <c r="X39" i="36" a="1"/>
  <c r="X39" i="36" s="1"/>
  <c r="AB38" i="36" a="1"/>
  <c r="AB38" i="36" s="1"/>
  <c r="T57" i="36" a="1"/>
  <c r="T57" i="36" s="1"/>
  <c r="X53" i="36" a="1"/>
  <c r="X53" i="36" s="1"/>
  <c r="S52" i="36" a="1"/>
  <c r="S52" i="36" s="1"/>
  <c r="AA48" i="36" a="1"/>
  <c r="AA48" i="36" s="1"/>
  <c r="V47" i="36" a="1"/>
  <c r="V47" i="36" s="1"/>
  <c r="S46" i="36" a="1"/>
  <c r="S46" i="36" s="1"/>
  <c r="S42" i="36" a="1"/>
  <c r="S42" i="36" s="1"/>
  <c r="S41" i="36" a="1"/>
  <c r="S41" i="36" s="1"/>
  <c r="W40" i="36" a="1"/>
  <c r="W40" i="36" s="1"/>
  <c r="X38" i="36" a="1"/>
  <c r="X38" i="36" s="1"/>
  <c r="J39" i="36" a="1"/>
  <c r="J39" i="36" s="1"/>
  <c r="K41" i="36" a="1"/>
  <c r="K41" i="36" s="1"/>
  <c r="Y42" i="36" a="1"/>
  <c r="Y42" i="36" s="1"/>
  <c r="C43" i="36" a="1"/>
  <c r="C43" i="36" s="1"/>
  <c r="H47" i="36" a="1"/>
  <c r="H47" i="36" s="1"/>
  <c r="F50" i="36" a="1"/>
  <c r="F50" i="36" s="1"/>
  <c r="F52" i="36" a="1"/>
  <c r="F52" i="36" s="1"/>
  <c r="N57" i="36" a="1"/>
  <c r="N57" i="36" s="1"/>
  <c r="E58" i="36" a="1"/>
  <c r="E58" i="36" s="1"/>
  <c r="AB59" i="36" a="1"/>
  <c r="AB59" i="36" s="1"/>
  <c r="I61" i="36" a="1"/>
  <c r="I61" i="36" s="1"/>
  <c r="AA64" i="36" a="1"/>
  <c r="AA64" i="36" s="1"/>
  <c r="L65" i="36" a="1"/>
  <c r="L65" i="36" s="1"/>
  <c r="K68" i="36" a="1"/>
  <c r="K68" i="36" s="1"/>
  <c r="D43" i="36" a="1"/>
  <c r="D43" i="36" s="1"/>
  <c r="D45" i="36" a="1"/>
  <c r="D45" i="36" s="1"/>
  <c r="N46" i="36" a="1"/>
  <c r="N46" i="36" s="1"/>
  <c r="M47" i="36" a="1"/>
  <c r="M47" i="36" s="1"/>
  <c r="V54" i="36" a="1"/>
  <c r="V54" i="36" s="1"/>
  <c r="H55" i="36" a="1"/>
  <c r="H55" i="36" s="1"/>
  <c r="Q57" i="36" a="1"/>
  <c r="Q57" i="36" s="1"/>
  <c r="R60" i="36" a="1"/>
  <c r="R60" i="36" s="1"/>
  <c r="I62" i="36" a="1"/>
  <c r="I62" i="36" s="1"/>
  <c r="L68" i="36" a="1"/>
  <c r="L68" i="36" s="1"/>
  <c r="K39" i="36" a="1"/>
  <c r="K39" i="36" s="1"/>
  <c r="L41" i="36" a="1"/>
  <c r="L41" i="36" s="1"/>
  <c r="G50" i="36" a="1"/>
  <c r="G50" i="36" s="1"/>
  <c r="G52" i="36" a="1"/>
  <c r="G52" i="36" s="1"/>
  <c r="M65" i="36" a="1"/>
  <c r="M65" i="36" s="1"/>
  <c r="D66" i="36" a="1"/>
  <c r="D66" i="36" s="1"/>
  <c r="C38" i="36" a="1"/>
  <c r="C38" i="36" s="1"/>
  <c r="H43" i="36" a="1"/>
  <c r="H43" i="36" s="1"/>
  <c r="E45" i="36" a="1"/>
  <c r="E45" i="36" s="1"/>
  <c r="N47" i="36" a="1"/>
  <c r="N47" i="36" s="1"/>
  <c r="W54" i="36" a="1"/>
  <c r="W54" i="36" s="1"/>
  <c r="R57" i="36" a="1"/>
  <c r="R57" i="36" s="1"/>
  <c r="L58" i="36" a="1"/>
  <c r="L58" i="36" s="1"/>
  <c r="S60" i="36" a="1"/>
  <c r="S60" i="36" s="1"/>
  <c r="J62" i="36" a="1"/>
  <c r="J62" i="36" s="1"/>
  <c r="M68" i="36" a="1"/>
  <c r="M68" i="36" s="1"/>
  <c r="E48" i="36" a="1"/>
  <c r="E48" i="36" s="1"/>
  <c r="H50" i="36" a="1"/>
  <c r="H50" i="36" s="1"/>
  <c r="H52" i="36" a="1"/>
  <c r="H52" i="36" s="1"/>
  <c r="V61" i="36" a="1"/>
  <c r="V61" i="36" s="1"/>
  <c r="Z65" i="36" a="1"/>
  <c r="Z65" i="36" s="1"/>
  <c r="E66" i="36" a="1"/>
  <c r="E66" i="36" s="1"/>
  <c r="M67" i="36" a="1"/>
  <c r="M67" i="36" s="1"/>
  <c r="N68" i="36" a="1"/>
  <c r="N68" i="36" s="1"/>
  <c r="D38" i="36" a="1"/>
  <c r="D38" i="36" s="1"/>
  <c r="M39" i="36" a="1"/>
  <c r="M39" i="36" s="1"/>
  <c r="N41" i="36" a="1"/>
  <c r="N41" i="36" s="1"/>
  <c r="I43" i="36" a="1"/>
  <c r="I43" i="36" s="1"/>
  <c r="F45" i="36" a="1"/>
  <c r="F45" i="36" s="1"/>
  <c r="K48" i="36" a="1"/>
  <c r="K48" i="36" s="1"/>
  <c r="I50" i="36" a="1"/>
  <c r="I50" i="36" s="1"/>
  <c r="Q52" i="36" a="1"/>
  <c r="Q52" i="36" s="1"/>
  <c r="X55" i="36" a="1"/>
  <c r="X55" i="36" s="1"/>
  <c r="S57" i="36" a="1"/>
  <c r="S57" i="36" s="1"/>
  <c r="T60" i="36" a="1"/>
  <c r="T60" i="36" s="1"/>
  <c r="K62" i="36" a="1"/>
  <c r="K62" i="36" s="1"/>
  <c r="Q68" i="36" a="1"/>
  <c r="Q68" i="36" s="1"/>
  <c r="Y102" i="36" a="1"/>
  <c r="Y102" i="36" s="1"/>
  <c r="V101" i="36" a="1"/>
  <c r="V101" i="36" s="1"/>
  <c r="S100" i="36" a="1"/>
  <c r="S100" i="36" s="1"/>
  <c r="AB99" i="36" a="1"/>
  <c r="AB99" i="36" s="1"/>
  <c r="AB95" i="36" a="1"/>
  <c r="AB95" i="36" s="1"/>
  <c r="AB91" i="36" a="1"/>
  <c r="AB91" i="36" s="1"/>
  <c r="Y90" i="36" a="1"/>
  <c r="Y90" i="36" s="1"/>
  <c r="X102" i="36" a="1"/>
  <c r="X102" i="36" s="1"/>
  <c r="U101" i="36" a="1"/>
  <c r="U101" i="36" s="1"/>
  <c r="Q100" i="36" a="1"/>
  <c r="Q100" i="36" s="1"/>
  <c r="AA99" i="36" a="1"/>
  <c r="AA99" i="36" s="1"/>
  <c r="Q96" i="36" a="1"/>
  <c r="Q96" i="36" s="1"/>
  <c r="AA95" i="36" a="1"/>
  <c r="AA95" i="36" s="1"/>
  <c r="Q92" i="36" a="1"/>
  <c r="Q92" i="36" s="1"/>
  <c r="AA91" i="36" a="1"/>
  <c r="AA91" i="36" s="1"/>
  <c r="X90" i="36" a="1"/>
  <c r="X90" i="36" s="1"/>
  <c r="U88" i="36" a="1"/>
  <c r="U88" i="36" s="1"/>
  <c r="W102" i="36" a="1"/>
  <c r="W102" i="36" s="1"/>
  <c r="T101" i="36" a="1"/>
  <c r="T101" i="36" s="1"/>
  <c r="Z99" i="36" a="1"/>
  <c r="Z99" i="36" s="1"/>
  <c r="W98" i="36" a="1"/>
  <c r="W98" i="36" s="1"/>
  <c r="T97" i="36" a="1"/>
  <c r="T97" i="36" s="1"/>
  <c r="W90" i="36" a="1"/>
  <c r="W90" i="36" s="1"/>
  <c r="T88" i="36" a="1"/>
  <c r="T88" i="36" s="1"/>
  <c r="V102" i="36" a="1"/>
  <c r="V102" i="36" s="1"/>
  <c r="S101" i="36" a="1"/>
  <c r="S101" i="36" s="1"/>
  <c r="Y99" i="36" a="1"/>
  <c r="Y99" i="36" s="1"/>
  <c r="V98" i="36" a="1"/>
  <c r="V98" i="36" s="1"/>
  <c r="S97" i="36" a="1"/>
  <c r="S97" i="36" s="1"/>
  <c r="AB100" i="36" a="1"/>
  <c r="AB100" i="36" s="1"/>
  <c r="AB96" i="36" a="1"/>
  <c r="AB96" i="36" s="1"/>
  <c r="AB92" i="36" a="1"/>
  <c r="AB92" i="36" s="1"/>
  <c r="V90" i="36" a="1"/>
  <c r="V90" i="36" s="1"/>
  <c r="S88" i="36" a="1"/>
  <c r="S88" i="36" s="1"/>
  <c r="Q87" i="36" a="1"/>
  <c r="Q87" i="36" s="1"/>
  <c r="AB86" i="36" a="1"/>
  <c r="AB86" i="36" s="1"/>
  <c r="Q101" i="36" a="1"/>
  <c r="Q101" i="36" s="1"/>
  <c r="AA100" i="36" a="1"/>
  <c r="AA100" i="36" s="1"/>
  <c r="Q97" i="36" a="1"/>
  <c r="Q97" i="36" s="1"/>
  <c r="AA96" i="36" a="1"/>
  <c r="AA96" i="36" s="1"/>
  <c r="Q93" i="36" a="1"/>
  <c r="Q93" i="36" s="1"/>
  <c r="AA92" i="36" a="1"/>
  <c r="AA92" i="36" s="1"/>
  <c r="U90" i="36" a="1"/>
  <c r="U90" i="36" s="1"/>
  <c r="R88" i="36" a="1"/>
  <c r="R88" i="36" s="1"/>
  <c r="AA86" i="36" a="1"/>
  <c r="AA86" i="36" s="1"/>
  <c r="Y84" i="36" a="1"/>
  <c r="Y84" i="36" s="1"/>
  <c r="Y83" i="36" a="1"/>
  <c r="Y83" i="36" s="1"/>
  <c r="Y82" i="36" a="1"/>
  <c r="Y82" i="36" s="1"/>
  <c r="AA101" i="36" a="1"/>
  <c r="AA101" i="36" s="1"/>
  <c r="R96" i="36" a="1"/>
  <c r="R96" i="36" s="1"/>
  <c r="T95" i="36" a="1"/>
  <c r="T95" i="36" s="1"/>
  <c r="W94" i="36" a="1"/>
  <c r="W94" i="36" s="1"/>
  <c r="X89" i="36" a="1"/>
  <c r="X89" i="36" s="1"/>
  <c r="U87" i="36" a="1"/>
  <c r="U87" i="36" s="1"/>
  <c r="Z101" i="36" a="1"/>
  <c r="Z101" i="36" s="1"/>
  <c r="V100" i="36" a="1"/>
  <c r="V100" i="36" s="1"/>
  <c r="S99" i="36" a="1"/>
  <c r="S99" i="36" s="1"/>
  <c r="V94" i="36" a="1"/>
  <c r="V94" i="36" s="1"/>
  <c r="Y93" i="36" a="1"/>
  <c r="Y93" i="36" s="1"/>
  <c r="R90" i="36" a="1"/>
  <c r="R90" i="36" s="1"/>
  <c r="W89" i="36" a="1"/>
  <c r="W89" i="36" s="1"/>
  <c r="AA88" i="36" a="1"/>
  <c r="AA88" i="36" s="1"/>
  <c r="S95" i="36" a="1"/>
  <c r="S95" i="36" s="1"/>
  <c r="U94" i="36" a="1"/>
  <c r="U94" i="36" s="1"/>
  <c r="Z92" i="36" a="1"/>
  <c r="Z92" i="36" s="1"/>
  <c r="Q90" i="36" a="1"/>
  <c r="Q90" i="36" s="1"/>
  <c r="V89" i="36" a="1"/>
  <c r="V89" i="36" s="1"/>
  <c r="T87" i="36" a="1"/>
  <c r="T87" i="36" s="1"/>
  <c r="U83" i="36" a="1"/>
  <c r="U83" i="36" s="1"/>
  <c r="Y101" i="36" a="1"/>
  <c r="Y101" i="36" s="1"/>
  <c r="U100" i="36" a="1"/>
  <c r="U100" i="36" s="1"/>
  <c r="R99" i="36" a="1"/>
  <c r="R99" i="36" s="1"/>
  <c r="T94" i="36" a="1"/>
  <c r="T94" i="36" s="1"/>
  <c r="X93" i="36" a="1"/>
  <c r="X93" i="36" s="1"/>
  <c r="U89" i="36" a="1"/>
  <c r="U89" i="36" s="1"/>
  <c r="Q99" i="36" a="1"/>
  <c r="Q99" i="36" s="1"/>
  <c r="R95" i="36" a="1"/>
  <c r="R95" i="36" s="1"/>
  <c r="Y92" i="36" a="1"/>
  <c r="Y92" i="36" s="1"/>
  <c r="T89" i="36" a="1"/>
  <c r="T89" i="36" s="1"/>
  <c r="S87" i="36" a="1"/>
  <c r="S87" i="36" s="1"/>
  <c r="X101" i="36" a="1"/>
  <c r="X101" i="36" s="1"/>
  <c r="T100" i="36" a="1"/>
  <c r="T100" i="36" s="1"/>
  <c r="Q95" i="36" a="1"/>
  <c r="Q95" i="36" s="1"/>
  <c r="S94" i="36" a="1"/>
  <c r="S94" i="36" s="1"/>
  <c r="W93" i="36" a="1"/>
  <c r="W93" i="36" s="1"/>
  <c r="S89" i="36" a="1"/>
  <c r="S89" i="36" s="1"/>
  <c r="X92" i="36" a="1"/>
  <c r="X92" i="36" s="1"/>
  <c r="R87" i="36" a="1"/>
  <c r="R87" i="36" s="1"/>
  <c r="S83" i="36" a="1"/>
  <c r="S83" i="36" s="1"/>
  <c r="AB102" i="36" a="1"/>
  <c r="AB102" i="36" s="1"/>
  <c r="W101" i="36" a="1"/>
  <c r="W101" i="36" s="1"/>
  <c r="R100" i="36" a="1"/>
  <c r="R100" i="36" s="1"/>
  <c r="AB97" i="36" a="1"/>
  <c r="AB97" i="36" s="1"/>
  <c r="R94" i="36" a="1"/>
  <c r="R94" i="36" s="1"/>
  <c r="V93" i="36" a="1"/>
  <c r="V93" i="36" s="1"/>
  <c r="R89" i="36" a="1"/>
  <c r="R89" i="36" s="1"/>
  <c r="X88" i="36" a="1"/>
  <c r="X88" i="36" s="1"/>
  <c r="Y86" i="36" a="1"/>
  <c r="Y86" i="36" s="1"/>
  <c r="AA102" i="36" a="1"/>
  <c r="AA102" i="36" s="1"/>
  <c r="R101" i="36" a="1"/>
  <c r="R101" i="36" s="1"/>
  <c r="AA97" i="36" a="1"/>
  <c r="AA97" i="36" s="1"/>
  <c r="Z96" i="36" a="1"/>
  <c r="Z96" i="36" s="1"/>
  <c r="T93" i="36" a="1"/>
  <c r="T93" i="36" s="1"/>
  <c r="Y91" i="36" a="1"/>
  <c r="Y91" i="36" s="1"/>
  <c r="W88" i="36" a="1"/>
  <c r="W88" i="36" s="1"/>
  <c r="X86" i="36" a="1"/>
  <c r="X86" i="36" s="1"/>
  <c r="U85" i="36" a="1"/>
  <c r="U85" i="36" s="1"/>
  <c r="S84" i="36" a="1"/>
  <c r="S84" i="36" s="1"/>
  <c r="AB81" i="36" a="1"/>
  <c r="AB81" i="36" s="1"/>
  <c r="AB80" i="36" a="1"/>
  <c r="AB80" i="36" s="1"/>
  <c r="AB79" i="36" a="1"/>
  <c r="AB79" i="36" s="1"/>
  <c r="AB78" i="36" a="1"/>
  <c r="AB78" i="36" s="1"/>
  <c r="AB77" i="36" a="1"/>
  <c r="AB77" i="36" s="1"/>
  <c r="AB76" i="36" a="1"/>
  <c r="AB76" i="36" s="1"/>
  <c r="AB75" i="36" a="1"/>
  <c r="AB75" i="36" s="1"/>
  <c r="AB74" i="36" a="1"/>
  <c r="AB74" i="36" s="1"/>
  <c r="AB73" i="36" a="1"/>
  <c r="AB73" i="36" s="1"/>
  <c r="Q102" i="36" a="1"/>
  <c r="Q102" i="36" s="1"/>
  <c r="X100" i="36" a="1"/>
  <c r="X100" i="36" s="1"/>
  <c r="T96" i="36" a="1"/>
  <c r="T96" i="36" s="1"/>
  <c r="Z95" i="36" a="1"/>
  <c r="Z95" i="36" s="1"/>
  <c r="X99" i="36" a="1"/>
  <c r="X99" i="36" s="1"/>
  <c r="AB98" i="36" a="1"/>
  <c r="AB98" i="36" s="1"/>
  <c r="Y95" i="36" a="1"/>
  <c r="Y95" i="36" s="1"/>
  <c r="W100" i="36" a="1"/>
  <c r="W100" i="36" s="1"/>
  <c r="W99" i="36" a="1"/>
  <c r="W99" i="36" s="1"/>
  <c r="S96" i="36" a="1"/>
  <c r="S96" i="36" s="1"/>
  <c r="X95" i="36" a="1"/>
  <c r="X95" i="36" s="1"/>
  <c r="AA98" i="36" a="1"/>
  <c r="AA98" i="36" s="1"/>
  <c r="W95" i="36" a="1"/>
  <c r="W95" i="36" s="1"/>
  <c r="W92" i="36" a="1"/>
  <c r="W92" i="36" s="1"/>
  <c r="T90" i="36" a="1"/>
  <c r="T90" i="36" s="1"/>
  <c r="S85" i="36" a="1"/>
  <c r="S85" i="36" s="1"/>
  <c r="X82" i="36" a="1"/>
  <c r="X82" i="36" s="1"/>
  <c r="S81" i="36" a="1"/>
  <c r="S81" i="36" s="1"/>
  <c r="V99" i="36" a="1"/>
  <c r="V99" i="36" s="1"/>
  <c r="Z98" i="36" a="1"/>
  <c r="Z98" i="36" s="1"/>
  <c r="V92" i="36" a="1"/>
  <c r="V92" i="36" s="1"/>
  <c r="V95" i="36" a="1"/>
  <c r="V95" i="36" s="1"/>
  <c r="S90" i="36" a="1"/>
  <c r="S90" i="36" s="1"/>
  <c r="Q88" i="36" a="1"/>
  <c r="Q88" i="36" s="1"/>
  <c r="R85" i="36" a="1"/>
  <c r="R85" i="36" s="1"/>
  <c r="X84" i="36" a="1"/>
  <c r="X84" i="36" s="1"/>
  <c r="W82" i="36" a="1"/>
  <c r="W82" i="36" s="1"/>
  <c r="R81" i="36" a="1"/>
  <c r="R81" i="36" s="1"/>
  <c r="Z80" i="36" a="1"/>
  <c r="Z80" i="36" s="1"/>
  <c r="U99" i="36" a="1"/>
  <c r="U99" i="36" s="1"/>
  <c r="Y98" i="36" a="1"/>
  <c r="Y98" i="36" s="1"/>
  <c r="U92" i="36" a="1"/>
  <c r="U92" i="36" s="1"/>
  <c r="AA89" i="36" a="1"/>
  <c r="AA89" i="36" s="1"/>
  <c r="Q85" i="36" a="1"/>
  <c r="Q85" i="36" s="1"/>
  <c r="X98" i="36" a="1"/>
  <c r="X98" i="36" s="1"/>
  <c r="Z97" i="36" a="1"/>
  <c r="Z97" i="36" s="1"/>
  <c r="U95" i="36" a="1"/>
  <c r="U95" i="36" s="1"/>
  <c r="T98" i="36" a="1"/>
  <c r="T98" i="36" s="1"/>
  <c r="Y97" i="36" a="1"/>
  <c r="Y97" i="36" s="1"/>
  <c r="Z91" i="36" a="1"/>
  <c r="Z91" i="36" s="1"/>
  <c r="AB87" i="36" a="1"/>
  <c r="AB87" i="36" s="1"/>
  <c r="U84" i="36" a="1"/>
  <c r="U84" i="36" s="1"/>
  <c r="U82" i="36" a="1"/>
  <c r="U82" i="36" s="1"/>
  <c r="X80" i="36" a="1"/>
  <c r="X80" i="36" s="1"/>
  <c r="S79" i="36" a="1"/>
  <c r="S79" i="36" s="1"/>
  <c r="AA78" i="36" a="1"/>
  <c r="AA78" i="36" s="1"/>
  <c r="Q75" i="36" a="1"/>
  <c r="Q75" i="36" s="1"/>
  <c r="Z73" i="36" a="1"/>
  <c r="Z73" i="36" s="1"/>
  <c r="Z100" i="36" a="1"/>
  <c r="Z100" i="36" s="1"/>
  <c r="W96" i="36" a="1"/>
  <c r="W96" i="36" s="1"/>
  <c r="R86" i="36" a="1"/>
  <c r="R86" i="36" s="1"/>
  <c r="Y100" i="36" a="1"/>
  <c r="Y100" i="36" s="1"/>
  <c r="AB90" i="36" a="1"/>
  <c r="AB90" i="36" s="1"/>
  <c r="X87" i="36" a="1"/>
  <c r="X87" i="36" s="1"/>
  <c r="Q86" i="36" a="1"/>
  <c r="Q86" i="36" s="1"/>
  <c r="X97" i="36" a="1"/>
  <c r="X97" i="36" s="1"/>
  <c r="V96" i="36" a="1"/>
  <c r="V96" i="36" s="1"/>
  <c r="X91" i="36" a="1"/>
  <c r="X91" i="36" s="1"/>
  <c r="V81" i="36" a="1"/>
  <c r="V81" i="36" s="1"/>
  <c r="AA80" i="36" a="1"/>
  <c r="AA80" i="36" s="1"/>
  <c r="W97" i="36" a="1"/>
  <c r="W97" i="36" s="1"/>
  <c r="U96" i="36" a="1"/>
  <c r="U96" i="36" s="1"/>
  <c r="U81" i="36" a="1"/>
  <c r="U81" i="36" s="1"/>
  <c r="Q79" i="36" a="1"/>
  <c r="Q79" i="36" s="1"/>
  <c r="W75" i="36" a="1"/>
  <c r="W75" i="36" s="1"/>
  <c r="AA72" i="36" a="1"/>
  <c r="AA72" i="36" s="1"/>
  <c r="V91" i="36" a="1"/>
  <c r="V91" i="36" s="1"/>
  <c r="AB101" i="36" a="1"/>
  <c r="AB101" i="36" s="1"/>
  <c r="U97" i="36" a="1"/>
  <c r="U97" i="36" s="1"/>
  <c r="R97" i="36" a="1"/>
  <c r="R97" i="36" s="1"/>
  <c r="Q89" i="36" a="1"/>
  <c r="Q89" i="36" s="1"/>
  <c r="AA85" i="36" a="1"/>
  <c r="AA85" i="36" s="1"/>
  <c r="AA84" i="36" a="1"/>
  <c r="AA84" i="36" s="1"/>
  <c r="Z83" i="36" a="1"/>
  <c r="Z83" i="36" s="1"/>
  <c r="Q81" i="36" a="1"/>
  <c r="Q81" i="36" s="1"/>
  <c r="W80" i="36" a="1"/>
  <c r="W80" i="36" s="1"/>
  <c r="Q77" i="36" a="1"/>
  <c r="Q77" i="36" s="1"/>
  <c r="U75" i="36" a="1"/>
  <c r="U75" i="36" s="1"/>
  <c r="AA73" i="36" a="1"/>
  <c r="AA73" i="36" s="1"/>
  <c r="AB94" i="36" a="1"/>
  <c r="AB94" i="36" s="1"/>
  <c r="Z88" i="36" a="1"/>
  <c r="Z88" i="36" s="1"/>
  <c r="X85" i="36" a="1"/>
  <c r="X85" i="36" s="1"/>
  <c r="W84" i="36" a="1"/>
  <c r="W84" i="36" s="1"/>
  <c r="V85" i="36" a="1"/>
  <c r="V85" i="36" s="1"/>
  <c r="AA83" i="36" a="1"/>
  <c r="AA83" i="36" s="1"/>
  <c r="Z82" i="36" a="1"/>
  <c r="Z82" i="36" s="1"/>
  <c r="Y74" i="36" a="1"/>
  <c r="Y74" i="36" s="1"/>
  <c r="S73" i="36" a="1"/>
  <c r="S73" i="36" s="1"/>
  <c r="T92" i="36" a="1"/>
  <c r="T92" i="36" s="1"/>
  <c r="Y81" i="36" a="1"/>
  <c r="Y81" i="36" s="1"/>
  <c r="U77" i="36" a="1"/>
  <c r="U77" i="36" s="1"/>
  <c r="Z76" i="36" a="1"/>
  <c r="Z76" i="36" s="1"/>
  <c r="R75" i="36" a="1"/>
  <c r="R75" i="36" s="1"/>
  <c r="S92" i="36" a="1"/>
  <c r="S92" i="36" s="1"/>
  <c r="Y80" i="36" a="1"/>
  <c r="Y80" i="36" s="1"/>
  <c r="AA79" i="36" a="1"/>
  <c r="AA79" i="36" s="1"/>
  <c r="T77" i="36" a="1"/>
  <c r="T77" i="36" s="1"/>
  <c r="Y76" i="36" a="1"/>
  <c r="Y76" i="36" s="1"/>
  <c r="X74" i="36" a="1"/>
  <c r="X74" i="36" s="1"/>
  <c r="R73" i="36" a="1"/>
  <c r="R73" i="36" s="1"/>
  <c r="Z72" i="36" a="1"/>
  <c r="Z72" i="36" s="1"/>
  <c r="R92" i="36" a="1"/>
  <c r="R92" i="36" s="1"/>
  <c r="AB89" i="36" a="1"/>
  <c r="AB89" i="36" s="1"/>
  <c r="AB88" i="36" a="1"/>
  <c r="AB88" i="36" s="1"/>
  <c r="T85" i="36" a="1"/>
  <c r="T85" i="36" s="1"/>
  <c r="X81" i="36" a="1"/>
  <c r="X81" i="36" s="1"/>
  <c r="S77" i="36" a="1"/>
  <c r="S77" i="36" s="1"/>
  <c r="Y72" i="36" a="1"/>
  <c r="Y72" i="36" s="1"/>
  <c r="Z89" i="36" a="1"/>
  <c r="Z89" i="36" s="1"/>
  <c r="Y88" i="36" a="1"/>
  <c r="Y88" i="36" s="1"/>
  <c r="AA87" i="36" a="1"/>
  <c r="AA87" i="36" s="1"/>
  <c r="X83" i="36" a="1"/>
  <c r="X83" i="36" s="1"/>
  <c r="Z79" i="36" a="1"/>
  <c r="Z79" i="36" s="1"/>
  <c r="X76" i="36" a="1"/>
  <c r="X76" i="36" s="1"/>
  <c r="W74" i="36" a="1"/>
  <c r="W74" i="36" s="1"/>
  <c r="Q73" i="36" a="1"/>
  <c r="Q73" i="36" s="1"/>
  <c r="X72" i="36" a="1"/>
  <c r="X72" i="36" s="1"/>
  <c r="Y89" i="36" a="1"/>
  <c r="Y89" i="36" s="1"/>
  <c r="V82" i="36" a="1"/>
  <c r="V82" i="36" s="1"/>
  <c r="W81" i="36" a="1"/>
  <c r="W81" i="36" s="1"/>
  <c r="R77" i="36" a="1"/>
  <c r="R77" i="36" s="1"/>
  <c r="Z87" i="36" a="1"/>
  <c r="Z87" i="36" s="1"/>
  <c r="W83" i="36" a="1"/>
  <c r="W83" i="36" s="1"/>
  <c r="V80" i="36" a="1"/>
  <c r="V80" i="36" s="1"/>
  <c r="Y79" i="36" a="1"/>
  <c r="Y79" i="36" s="1"/>
  <c r="W76" i="36" a="1"/>
  <c r="W76" i="36" s="1"/>
  <c r="V74" i="36" a="1"/>
  <c r="V74" i="36" s="1"/>
  <c r="W72" i="36" a="1"/>
  <c r="W72" i="36" s="1"/>
  <c r="V88" i="36" a="1"/>
  <c r="V88" i="36" s="1"/>
  <c r="Z102" i="36" a="1"/>
  <c r="Z102" i="36" s="1"/>
  <c r="AA90" i="36" a="1"/>
  <c r="AA90" i="36" s="1"/>
  <c r="Y87" i="36" a="1"/>
  <c r="Y87" i="36" s="1"/>
  <c r="AB84" i="36" a="1"/>
  <c r="AB84" i="36" s="1"/>
  <c r="V83" i="36" a="1"/>
  <c r="V83" i="36" s="1"/>
  <c r="T82" i="36" a="1"/>
  <c r="T82" i="36" s="1"/>
  <c r="U80" i="36" a="1"/>
  <c r="U80" i="36" s="1"/>
  <c r="X79" i="36" a="1"/>
  <c r="X79" i="36" s="1"/>
  <c r="V76" i="36" a="1"/>
  <c r="V76" i="36" s="1"/>
  <c r="U74" i="36" a="1"/>
  <c r="U74" i="36" s="1"/>
  <c r="V72" i="36" a="1"/>
  <c r="V72" i="36" s="1"/>
  <c r="R72" i="36" a="1"/>
  <c r="R72" i="36" s="1"/>
  <c r="W73" i="36" a="1"/>
  <c r="W73" i="36" s="1"/>
  <c r="Y77" i="36" a="1"/>
  <c r="Y77" i="36" s="1"/>
  <c r="S98" i="36" a="1"/>
  <c r="S98" i="36" s="1"/>
  <c r="R79" i="36" a="1"/>
  <c r="R79" i="36" s="1"/>
  <c r="AN102" i="36" a="1"/>
  <c r="AN102" i="36" s="1"/>
  <c r="AK101" i="36" a="1"/>
  <c r="AK101" i="36" s="1"/>
  <c r="AH100" i="36" a="1"/>
  <c r="AH100" i="36" s="1"/>
  <c r="AN98" i="36" a="1"/>
  <c r="AN98" i="36" s="1"/>
  <c r="AL89" i="36" a="1"/>
  <c r="AL89" i="36" s="1"/>
  <c r="AM102" i="36" a="1"/>
  <c r="AM102" i="36" s="1"/>
  <c r="AJ101" i="36" a="1"/>
  <c r="AJ101" i="36" s="1"/>
  <c r="AP99" i="36" a="1"/>
  <c r="AP99" i="36" s="1"/>
  <c r="AP95" i="36" a="1"/>
  <c r="AP95" i="36" s="1"/>
  <c r="AP91" i="36" a="1"/>
  <c r="AP91" i="36" s="1"/>
  <c r="AK89" i="36" a="1"/>
  <c r="AK89" i="36" s="1"/>
  <c r="AL102" i="36" a="1"/>
  <c r="AL102" i="36" s="1"/>
  <c r="AI101" i="36" a="1"/>
  <c r="AI101" i="36" s="1"/>
  <c r="AF100" i="36" a="1"/>
  <c r="AF100" i="36" s="1"/>
  <c r="AL98" i="36" a="1"/>
  <c r="AL98" i="36" s="1"/>
  <c r="AI97" i="36" a="1"/>
  <c r="AI97" i="36" s="1"/>
  <c r="AE100" i="36" a="1"/>
  <c r="AE100" i="36" s="1"/>
  <c r="AO99" i="36" a="1"/>
  <c r="AO99" i="36" s="1"/>
  <c r="AE96" i="36" a="1"/>
  <c r="AE96" i="36" s="1"/>
  <c r="AO95" i="36" a="1"/>
  <c r="AO95" i="36" s="1"/>
  <c r="AE92" i="36" a="1"/>
  <c r="AE92" i="36" s="1"/>
  <c r="AO91" i="36" a="1"/>
  <c r="AO91" i="36" s="1"/>
  <c r="AJ89" i="36" a="1"/>
  <c r="AJ89" i="36" s="1"/>
  <c r="AG87" i="36" a="1"/>
  <c r="AG87" i="36" s="1"/>
  <c r="AK102" i="36" a="1"/>
  <c r="AK102" i="36" s="1"/>
  <c r="AH101" i="36" a="1"/>
  <c r="AH101" i="36" s="1"/>
  <c r="AN99" i="36" a="1"/>
  <c r="AN99" i="36" s="1"/>
  <c r="AK98" i="36" a="1"/>
  <c r="AK98" i="36" s="1"/>
  <c r="AH97" i="36" a="1"/>
  <c r="AH97" i="36" s="1"/>
  <c r="AI89" i="36" a="1"/>
  <c r="AI89" i="36" s="1"/>
  <c r="AF87" i="36" a="1"/>
  <c r="AF87" i="36" s="1"/>
  <c r="AP100" i="36" a="1"/>
  <c r="AP100" i="36" s="1"/>
  <c r="AP96" i="36" a="1"/>
  <c r="AP96" i="36" s="1"/>
  <c r="AP92" i="36" a="1"/>
  <c r="AP92" i="36" s="1"/>
  <c r="AH89" i="36" a="1"/>
  <c r="AH89" i="36" s="1"/>
  <c r="AN85" i="36" a="1"/>
  <c r="AN85" i="36" s="1"/>
  <c r="AM84" i="36" a="1"/>
  <c r="AM84" i="36" s="1"/>
  <c r="AM83" i="36" a="1"/>
  <c r="AM83" i="36" s="1"/>
  <c r="AM82" i="36" a="1"/>
  <c r="AM82" i="36" s="1"/>
  <c r="AH102" i="36" a="1"/>
  <c r="AH102" i="36" s="1"/>
  <c r="AM99" i="36" a="1"/>
  <c r="AM99" i="36" s="1"/>
  <c r="AJ98" i="36" a="1"/>
  <c r="AJ98" i="36" s="1"/>
  <c r="AJ96" i="36" a="1"/>
  <c r="AJ96" i="36" s="1"/>
  <c r="AP94" i="36" a="1"/>
  <c r="AP94" i="36" s="1"/>
  <c r="AH91" i="36" a="1"/>
  <c r="AH91" i="36" s="1"/>
  <c r="AJ90" i="36" a="1"/>
  <c r="AJ90" i="36" s="1"/>
  <c r="AO89" i="36" a="1"/>
  <c r="AO89" i="36" s="1"/>
  <c r="AK87" i="36" a="1"/>
  <c r="AK87" i="36" s="1"/>
  <c r="AF86" i="36" a="1"/>
  <c r="AF86" i="36" s="1"/>
  <c r="AL99" i="36" a="1"/>
  <c r="AL99" i="36" s="1"/>
  <c r="AI98" i="36" a="1"/>
  <c r="AI98" i="36" s="1"/>
  <c r="AK97" i="36" a="1"/>
  <c r="AK97" i="36" s="1"/>
  <c r="AK95" i="36" a="1"/>
  <c r="AK95" i="36" s="1"/>
  <c r="AI90" i="36" a="1"/>
  <c r="AI90" i="36" s="1"/>
  <c r="AG102" i="36" a="1"/>
  <c r="AG102" i="36" s="1"/>
  <c r="AO100" i="36" a="1"/>
  <c r="AO100" i="36" s="1"/>
  <c r="AJ97" i="36" a="1"/>
  <c r="AJ97" i="36" s="1"/>
  <c r="AI96" i="36" a="1"/>
  <c r="AI96" i="36" s="1"/>
  <c r="AO94" i="36" a="1"/>
  <c r="AO94" i="36" s="1"/>
  <c r="AG91" i="36" a="1"/>
  <c r="AG91" i="36" s="1"/>
  <c r="AN89" i="36" a="1"/>
  <c r="AN89" i="36" s="1"/>
  <c r="AJ87" i="36" a="1"/>
  <c r="AJ87" i="36" s="1"/>
  <c r="AK84" i="36" a="1"/>
  <c r="AK84" i="36" s="1"/>
  <c r="AH82" i="36" a="1"/>
  <c r="AH82" i="36" s="1"/>
  <c r="AN100" i="36" a="1"/>
  <c r="AN100" i="36" s="1"/>
  <c r="AK99" i="36" a="1"/>
  <c r="AK99" i="36" s="1"/>
  <c r="AH98" i="36" a="1"/>
  <c r="AH98" i="36" s="1"/>
  <c r="AG97" i="36" a="1"/>
  <c r="AG97" i="36" s="1"/>
  <c r="AJ95" i="36" a="1"/>
  <c r="AJ95" i="36" s="1"/>
  <c r="AN94" i="36" a="1"/>
  <c r="AN94" i="36" s="1"/>
  <c r="AP93" i="36" a="1"/>
  <c r="AP93" i="36" s="1"/>
  <c r="AH90" i="36" a="1"/>
  <c r="AH90" i="36" s="1"/>
  <c r="AF102" i="36" a="1"/>
  <c r="AF102" i="36" s="1"/>
  <c r="AF97" i="36" a="1"/>
  <c r="AF97" i="36" s="1"/>
  <c r="AH96" i="36" a="1"/>
  <c r="AH96" i="36" s="1"/>
  <c r="AM94" i="36" a="1"/>
  <c r="AM94" i="36" s="1"/>
  <c r="AF91" i="36" a="1"/>
  <c r="AF91" i="36" s="1"/>
  <c r="AM89" i="36" a="1"/>
  <c r="AM89" i="36" s="1"/>
  <c r="AP88" i="36" a="1"/>
  <c r="AP88" i="36" s="1"/>
  <c r="AI87" i="36" a="1"/>
  <c r="AI87" i="36" s="1"/>
  <c r="AJ84" i="36" a="1"/>
  <c r="AJ84" i="36" s="1"/>
  <c r="AE102" i="36" a="1"/>
  <c r="AE102" i="36" s="1"/>
  <c r="AM100" i="36" a="1"/>
  <c r="AM100" i="36" s="1"/>
  <c r="AJ99" i="36" a="1"/>
  <c r="AJ99" i="36" s="1"/>
  <c r="AG98" i="36" a="1"/>
  <c r="AG98" i="36" s="1"/>
  <c r="AE97" i="36" a="1"/>
  <c r="AE97" i="36" s="1"/>
  <c r="AG96" i="36" a="1"/>
  <c r="AG96" i="36" s="1"/>
  <c r="AI95" i="36" a="1"/>
  <c r="AI95" i="36" s="1"/>
  <c r="AL94" i="36" a="1"/>
  <c r="AL94" i="36" s="1"/>
  <c r="AO93" i="36" a="1"/>
  <c r="AO93" i="36" s="1"/>
  <c r="AE91" i="36" a="1"/>
  <c r="AE91" i="36" s="1"/>
  <c r="AG90" i="36" a="1"/>
  <c r="AG90" i="36" s="1"/>
  <c r="AF96" i="36" a="1"/>
  <c r="AF96" i="36" s="1"/>
  <c r="AK94" i="36" a="1"/>
  <c r="AK94" i="36" s="1"/>
  <c r="AN93" i="36" a="1"/>
  <c r="AN93" i="36" s="1"/>
  <c r="AO88" i="36" a="1"/>
  <c r="AO88" i="36" s="1"/>
  <c r="AH87" i="36" a="1"/>
  <c r="AH87" i="36" s="1"/>
  <c r="AO86" i="36" a="1"/>
  <c r="AO86" i="36" s="1"/>
  <c r="AI84" i="36" a="1"/>
  <c r="AI84" i="36" s="1"/>
  <c r="AF82" i="36" a="1"/>
  <c r="AF82" i="36" s="1"/>
  <c r="AL100" i="36" a="1"/>
  <c r="AL100" i="36" s="1"/>
  <c r="AI99" i="36" a="1"/>
  <c r="AI99" i="36" s="1"/>
  <c r="AF98" i="36" a="1"/>
  <c r="AF98" i="36" s="1"/>
  <c r="AH95" i="36" a="1"/>
  <c r="AH95" i="36" s="1"/>
  <c r="AJ94" i="36" a="1"/>
  <c r="AJ94" i="36" s="1"/>
  <c r="AF90" i="36" a="1"/>
  <c r="AF90" i="36" s="1"/>
  <c r="AP101" i="36" a="1"/>
  <c r="AP101" i="36" s="1"/>
  <c r="AK100" i="36" a="1"/>
  <c r="AK100" i="36" s="1"/>
  <c r="AH99" i="36" a="1"/>
  <c r="AH99" i="36" s="1"/>
  <c r="AG95" i="36" a="1"/>
  <c r="AG95" i="36" s="1"/>
  <c r="AN92" i="36" a="1"/>
  <c r="AN92" i="36" s="1"/>
  <c r="AE87" i="36" a="1"/>
  <c r="AE87" i="36" s="1"/>
  <c r="AJ85" i="36" a="1"/>
  <c r="AJ85" i="36" s="1"/>
  <c r="AF83" i="36" a="1"/>
  <c r="AF83" i="36" s="1"/>
  <c r="AP81" i="36" a="1"/>
  <c r="AP81" i="36" s="1"/>
  <c r="AP80" i="36" a="1"/>
  <c r="AP80" i="36" s="1"/>
  <c r="AP79" i="36" a="1"/>
  <c r="AP79" i="36" s="1"/>
  <c r="AP78" i="36" a="1"/>
  <c r="AP78" i="36" s="1"/>
  <c r="AP77" i="36" a="1"/>
  <c r="AP77" i="36" s="1"/>
  <c r="AP76" i="36" a="1"/>
  <c r="AP76" i="36" s="1"/>
  <c r="AP75" i="36" a="1"/>
  <c r="AP75" i="36" s="1"/>
  <c r="AP74" i="36" a="1"/>
  <c r="AP74" i="36" s="1"/>
  <c r="AP73" i="36" a="1"/>
  <c r="AP73" i="36" s="1"/>
  <c r="AE98" i="36" a="1"/>
  <c r="AE98" i="36" s="1"/>
  <c r="AO97" i="36" a="1"/>
  <c r="AO97" i="36" s="1"/>
  <c r="AI94" i="36" a="1"/>
  <c r="AI94" i="36" s="1"/>
  <c r="AH92" i="36" a="1"/>
  <c r="AH92" i="36" s="1"/>
  <c r="AM91" i="36" a="1"/>
  <c r="AM91" i="36" s="1"/>
  <c r="AN97" i="36" a="1"/>
  <c r="AN97" i="36" s="1"/>
  <c r="AH94" i="36" a="1"/>
  <c r="AH94" i="36" s="1"/>
  <c r="AG92" i="36" a="1"/>
  <c r="AG92" i="36" s="1"/>
  <c r="AL91" i="36" a="1"/>
  <c r="AL91" i="36" s="1"/>
  <c r="AF89" i="36" a="1"/>
  <c r="AF89" i="36" s="1"/>
  <c r="AF92" i="36" a="1"/>
  <c r="AF92" i="36" s="1"/>
  <c r="AE89" i="36" a="1"/>
  <c r="AE89" i="36" s="1"/>
  <c r="AM97" i="36" a="1"/>
  <c r="AM97" i="36" s="1"/>
  <c r="AO96" i="36" a="1"/>
  <c r="AO96" i="36" s="1"/>
  <c r="AG94" i="36" a="1"/>
  <c r="AG94" i="36" s="1"/>
  <c r="AK91" i="36" a="1"/>
  <c r="AK91" i="36" s="1"/>
  <c r="AI86" i="36" a="1"/>
  <c r="AI86" i="36" s="1"/>
  <c r="AP84" i="36" a="1"/>
  <c r="AP84" i="36" s="1"/>
  <c r="AG83" i="36" a="1"/>
  <c r="AG83" i="36" s="1"/>
  <c r="AI81" i="36" a="1"/>
  <c r="AI81" i="36" s="1"/>
  <c r="AN96" i="36" a="1"/>
  <c r="AN96" i="36" s="1"/>
  <c r="AL97" i="36" a="1"/>
  <c r="AL97" i="36" s="1"/>
  <c r="AF94" i="36" a="1"/>
  <c r="AF94" i="36" s="1"/>
  <c r="AJ91" i="36" a="1"/>
  <c r="AJ91" i="36" s="1"/>
  <c r="AN88" i="36" a="1"/>
  <c r="AN88" i="36" s="1"/>
  <c r="AH86" i="36" a="1"/>
  <c r="AH86" i="36" s="1"/>
  <c r="AI85" i="36" a="1"/>
  <c r="AI85" i="36" s="1"/>
  <c r="AO84" i="36" a="1"/>
  <c r="AO84" i="36" s="1"/>
  <c r="AH81" i="36" a="1"/>
  <c r="AH81" i="36" s="1"/>
  <c r="AK79" i="36" a="1"/>
  <c r="AK79" i="36" s="1"/>
  <c r="AM96" i="36" a="1"/>
  <c r="AM96" i="36" s="1"/>
  <c r="AE94" i="36" a="1"/>
  <c r="AE94" i="36" s="1"/>
  <c r="AM93" i="36" a="1"/>
  <c r="AM93" i="36" s="1"/>
  <c r="AM88" i="36" a="1"/>
  <c r="AM88" i="36" s="1"/>
  <c r="AE83" i="36" a="1"/>
  <c r="AE83" i="36" s="1"/>
  <c r="AL93" i="36" a="1"/>
  <c r="AL93" i="36" s="1"/>
  <c r="AI91" i="36" a="1"/>
  <c r="AI91" i="36" s="1"/>
  <c r="AP102" i="36" a="1"/>
  <c r="AP102" i="36" s="1"/>
  <c r="AN101" i="36" a="1"/>
  <c r="AN101" i="36" s="1"/>
  <c r="AK93" i="36" a="1"/>
  <c r="AK93" i="36" s="1"/>
  <c r="AE86" i="36" a="1"/>
  <c r="AE86" i="36" s="1"/>
  <c r="AG85" i="36" a="1"/>
  <c r="AG85" i="36" s="1"/>
  <c r="AK82" i="36" a="1"/>
  <c r="AK82" i="36" s="1"/>
  <c r="AE81" i="36" a="1"/>
  <c r="AE81" i="36" s="1"/>
  <c r="AI79" i="36" a="1"/>
  <c r="AI79" i="36" s="1"/>
  <c r="AM101" i="36" a="1"/>
  <c r="AM101" i="36" s="1"/>
  <c r="AE90" i="36" a="1"/>
  <c r="AE90" i="36" s="1"/>
  <c r="AH85" i="36" a="1"/>
  <c r="AH85" i="36" s="1"/>
  <c r="AL101" i="36" a="1"/>
  <c r="AL101" i="36" s="1"/>
  <c r="AL92" i="36" a="1"/>
  <c r="AL92" i="36" s="1"/>
  <c r="AG89" i="36" a="1"/>
  <c r="AG89" i="36" s="1"/>
  <c r="AL88" i="36" a="1"/>
  <c r="AL88" i="36" s="1"/>
  <c r="AL86" i="36" a="1"/>
  <c r="AL86" i="36" s="1"/>
  <c r="AK88" i="36" a="1"/>
  <c r="AK88" i="36" s="1"/>
  <c r="AF84" i="36" a="1"/>
  <c r="AF84" i="36" s="1"/>
  <c r="AH83" i="36" a="1"/>
  <c r="AH83" i="36" s="1"/>
  <c r="AI82" i="36" a="1"/>
  <c r="AI82" i="36" s="1"/>
  <c r="AM81" i="36" a="1"/>
  <c r="AM81" i="36" s="1"/>
  <c r="AJ77" i="36" a="1"/>
  <c r="AJ77" i="36" s="1"/>
  <c r="AF101" i="36" a="1"/>
  <c r="AF101" i="36" s="1"/>
  <c r="AJ93" i="36" a="1"/>
  <c r="AJ93" i="36" s="1"/>
  <c r="AJ88" i="36" a="1"/>
  <c r="AJ88" i="36" s="1"/>
  <c r="AE85" i="36" a="1"/>
  <c r="AE85" i="36" s="1"/>
  <c r="AE84" i="36" a="1"/>
  <c r="AE84" i="36" s="1"/>
  <c r="AL81" i="36" a="1"/>
  <c r="AL81" i="36" s="1"/>
  <c r="AH79" i="36" a="1"/>
  <c r="AH79" i="36" s="1"/>
  <c r="AI77" i="36" a="1"/>
  <c r="AI77" i="36" s="1"/>
  <c r="AE101" i="36" a="1"/>
  <c r="AE101" i="36" s="1"/>
  <c r="AP98" i="36" a="1"/>
  <c r="AP98" i="36" s="1"/>
  <c r="AI93" i="36" a="1"/>
  <c r="AI93" i="36" s="1"/>
  <c r="AJ92" i="36" a="1"/>
  <c r="AJ92" i="36" s="1"/>
  <c r="AO98" i="36" a="1"/>
  <c r="AO98" i="36" s="1"/>
  <c r="AO102" i="36" a="1"/>
  <c r="AO102" i="36" s="1"/>
  <c r="AM98" i="36" a="1"/>
  <c r="AM98" i="36" s="1"/>
  <c r="AF93" i="36" a="1"/>
  <c r="AF93" i="36" s="1"/>
  <c r="AF88" i="36" a="1"/>
  <c r="AF88" i="36" s="1"/>
  <c r="AP87" i="36" a="1"/>
  <c r="AP87" i="36" s="1"/>
  <c r="AG86" i="36" a="1"/>
  <c r="AG86" i="36" s="1"/>
  <c r="AE82" i="36" a="1"/>
  <c r="AE82" i="36" s="1"/>
  <c r="AJ81" i="36" a="1"/>
  <c r="AJ81" i="36" s="1"/>
  <c r="AN80" i="36" a="1"/>
  <c r="AN80" i="36" s="1"/>
  <c r="AE79" i="36" a="1"/>
  <c r="AE79" i="36" s="1"/>
  <c r="AG77" i="36" a="1"/>
  <c r="AG77" i="36" s="1"/>
  <c r="AO76" i="36" a="1"/>
  <c r="AO76" i="36" s="1"/>
  <c r="AM72" i="36" a="1"/>
  <c r="AM72" i="36" s="1"/>
  <c r="AN95" i="36" a="1"/>
  <c r="AN95" i="36" s="1"/>
  <c r="AN87" i="36" a="1"/>
  <c r="AN87" i="36" s="1"/>
  <c r="AP83" i="36" a="1"/>
  <c r="AP83" i="36" s="1"/>
  <c r="AE95" i="36" a="1"/>
  <c r="AE95" i="36" s="1"/>
  <c r="AI92" i="36" a="1"/>
  <c r="AI92" i="36" s="1"/>
  <c r="AP89" i="36" a="1"/>
  <c r="AP89" i="36" s="1"/>
  <c r="AG88" i="36" a="1"/>
  <c r="AG88" i="36" s="1"/>
  <c r="AL87" i="36" a="1"/>
  <c r="AL87" i="36" s="1"/>
  <c r="AI78" i="36" a="1"/>
  <c r="AI78" i="36" s="1"/>
  <c r="AM77" i="36" a="1"/>
  <c r="AM77" i="36" s="1"/>
  <c r="AI75" i="36" a="1"/>
  <c r="AI75" i="36" s="1"/>
  <c r="AO74" i="36" a="1"/>
  <c r="AO74" i="36" s="1"/>
  <c r="AI73" i="36" a="1"/>
  <c r="AI73" i="36" s="1"/>
  <c r="AE88" i="36" a="1"/>
  <c r="AE88" i="36" s="1"/>
  <c r="AP86" i="36" a="1"/>
  <c r="AP86" i="36" s="1"/>
  <c r="AL77" i="36" a="1"/>
  <c r="AL77" i="36" s="1"/>
  <c r="AP90" i="36" a="1"/>
  <c r="AP90" i="36" s="1"/>
  <c r="AN86" i="36" a="1"/>
  <c r="AN86" i="36" s="1"/>
  <c r="AH78" i="36" a="1"/>
  <c r="AH78" i="36" s="1"/>
  <c r="AH75" i="36" a="1"/>
  <c r="AH75" i="36" s="1"/>
  <c r="AN74" i="36" a="1"/>
  <c r="AN74" i="36" s="1"/>
  <c r="AH73" i="36" a="1"/>
  <c r="AH73" i="36" s="1"/>
  <c r="AP72" i="36" a="1"/>
  <c r="AP72" i="36" s="1"/>
  <c r="AO90" i="36" a="1"/>
  <c r="AO90" i="36" s="1"/>
  <c r="AM86" i="36" a="1"/>
  <c r="AM86" i="36" s="1"/>
  <c r="AG78" i="36" a="1"/>
  <c r="AG78" i="36" s="1"/>
  <c r="AK77" i="36" a="1"/>
  <c r="AK77" i="36" s="1"/>
  <c r="AO72" i="36" a="1"/>
  <c r="AO72" i="36" s="1"/>
  <c r="AJ100" i="36" a="1"/>
  <c r="AJ100" i="36" s="1"/>
  <c r="AN90" i="36" a="1"/>
  <c r="AN90" i="36" s="1"/>
  <c r="AK86" i="36" a="1"/>
  <c r="AK86" i="36" s="1"/>
  <c r="AH84" i="36" a="1"/>
  <c r="AH84" i="36" s="1"/>
  <c r="AG75" i="36" a="1"/>
  <c r="AG75" i="36" s="1"/>
  <c r="AM74" i="36" a="1"/>
  <c r="AM74" i="36" s="1"/>
  <c r="AG73" i="36" a="1"/>
  <c r="AG73" i="36" s="1"/>
  <c r="AJ102" i="36" a="1"/>
  <c r="AJ102" i="36" s="1"/>
  <c r="AL96" i="36" a="1"/>
  <c r="AL96" i="36" s="1"/>
  <c r="AM90" i="36" a="1"/>
  <c r="AM90" i="36" s="1"/>
  <c r="AJ86" i="36" a="1"/>
  <c r="AJ86" i="36" s="1"/>
  <c r="AG84" i="36" a="1"/>
  <c r="AG84" i="36" s="1"/>
  <c r="AF78" i="36" a="1"/>
  <c r="AF78" i="36" s="1"/>
  <c r="AN76" i="36" a="1"/>
  <c r="AN76" i="36" s="1"/>
  <c r="AF75" i="36" a="1"/>
  <c r="AF75" i="36" s="1"/>
  <c r="AN72" i="36" a="1"/>
  <c r="AN72" i="36" s="1"/>
  <c r="AI102" i="36" a="1"/>
  <c r="AI102" i="36" s="1"/>
  <c r="AI100" i="36" a="1"/>
  <c r="AI100" i="36" s="1"/>
  <c r="AK96" i="36" a="1"/>
  <c r="AK96" i="36" s="1"/>
  <c r="AH93" i="36" a="1"/>
  <c r="AH93" i="36" s="1"/>
  <c r="AL90" i="36" a="1"/>
  <c r="AL90" i="36" s="1"/>
  <c r="AP82" i="36" a="1"/>
  <c r="AP82" i="36" s="1"/>
  <c r="AO81" i="36" a="1"/>
  <c r="AO81" i="36" s="1"/>
  <c r="AO80" i="36" a="1"/>
  <c r="AO80" i="36" s="1"/>
  <c r="AE78" i="36" a="1"/>
  <c r="AE78" i="36" s="1"/>
  <c r="AE75" i="36" a="1"/>
  <c r="AE75" i="36" s="1"/>
  <c r="AL74" i="36" a="1"/>
  <c r="AL74" i="36" s="1"/>
  <c r="AF73" i="36" a="1"/>
  <c r="AF73" i="36" s="1"/>
  <c r="AG93" i="36" a="1"/>
  <c r="AG93" i="36" s="1"/>
  <c r="AK90" i="36" a="1"/>
  <c r="AK90" i="36" s="1"/>
  <c r="AH77" i="36" a="1"/>
  <c r="AH77" i="36" s="1"/>
  <c r="AM76" i="36" a="1"/>
  <c r="AM76" i="36" s="1"/>
  <c r="AE73" i="36" a="1"/>
  <c r="AE73" i="36" s="1"/>
  <c r="AL72" i="36" a="1"/>
  <c r="AL72" i="36" s="1"/>
  <c r="AG100" i="36" a="1"/>
  <c r="AG100" i="36" s="1"/>
  <c r="AE93" i="36" a="1"/>
  <c r="AE93" i="36" s="1"/>
  <c r="AP85" i="36" a="1"/>
  <c r="AP85" i="36" s="1"/>
  <c r="AO82" i="36" a="1"/>
  <c r="AO82" i="36" s="1"/>
  <c r="AN81" i="36" a="1"/>
  <c r="AN81" i="36" s="1"/>
  <c r="AM80" i="36" a="1"/>
  <c r="AM80" i="36" s="1"/>
  <c r="AK74" i="36" a="1"/>
  <c r="AK74" i="36" s="1"/>
  <c r="S72" i="36" a="1"/>
  <c r="S72" i="36" s="1"/>
  <c r="X73" i="36" a="1"/>
  <c r="X73" i="36" s="1"/>
  <c r="AM75" i="36" a="1"/>
  <c r="AM75" i="36" s="1"/>
  <c r="Q76" i="36" a="1"/>
  <c r="Q76" i="36" s="1"/>
  <c r="Z77" i="36" a="1"/>
  <c r="Z77" i="36" s="1"/>
  <c r="AL78" i="36" a="1"/>
  <c r="AL78" i="36" s="1"/>
  <c r="T79" i="36" a="1"/>
  <c r="T79" i="36" s="1"/>
  <c r="AG80" i="36" a="1"/>
  <c r="AG80" i="36" s="1"/>
  <c r="AJ82" i="36" a="1"/>
  <c r="AJ82" i="36" s="1"/>
  <c r="AB83" i="36" a="1"/>
  <c r="AB83" i="36" s="1"/>
  <c r="Q84" i="36" a="1"/>
  <c r="Q84" i="36" s="1"/>
  <c r="AI88" i="36" a="1"/>
  <c r="AI88" i="36" s="1"/>
  <c r="Q94" i="36" a="1"/>
  <c r="Q94" i="36" s="1"/>
  <c r="U98" i="36" a="1"/>
  <c r="U98" i="36" s="1"/>
  <c r="R76" i="36" a="1"/>
  <c r="R76" i="36" s="1"/>
  <c r="X94" i="36" a="1"/>
  <c r="X94" i="36" s="1"/>
  <c r="T72" i="36" a="1"/>
  <c r="T72" i="36" s="1"/>
  <c r="Y73" i="36" a="1"/>
  <c r="Y73" i="36" s="1"/>
  <c r="AA77" i="36" a="1"/>
  <c r="AA77" i="36" s="1"/>
  <c r="U79" i="36" a="1"/>
  <c r="U79" i="36" s="1"/>
  <c r="R84" i="36" a="1"/>
  <c r="R84" i="36" s="1"/>
  <c r="AK92" i="36" a="1"/>
  <c r="AK92" i="36" s="1"/>
  <c r="Y94" i="36" a="1"/>
  <c r="Y94" i="36" s="1"/>
  <c r="S76" i="36" a="1"/>
  <c r="S76" i="36" s="1"/>
  <c r="AN78" i="36" a="1"/>
  <c r="AN78" i="36" s="1"/>
  <c r="AI80" i="36" a="1"/>
  <c r="AI80" i="36" s="1"/>
  <c r="AL82" i="36" a="1"/>
  <c r="AL82" i="36" s="1"/>
  <c r="AI83" i="36" a="1"/>
  <c r="AI83" i="36" s="1"/>
  <c r="AM92" i="36" a="1"/>
  <c r="AM92" i="36" s="1"/>
  <c r="U72" i="36" a="1"/>
  <c r="U72" i="36" s="1"/>
  <c r="AH74" i="36" a="1"/>
  <c r="AH74" i="36" s="1"/>
  <c r="S75" i="36" a="1"/>
  <c r="S75" i="36" s="1"/>
  <c r="AO75" i="36" a="1"/>
  <c r="AO75" i="36" s="1"/>
  <c r="Q78" i="36" a="1"/>
  <c r="Q78" i="36" s="1"/>
  <c r="AO78" i="36" a="1"/>
  <c r="AO78" i="36" s="1"/>
  <c r="V79" i="36" a="1"/>
  <c r="V79" i="36" s="1"/>
  <c r="AJ83" i="36" a="1"/>
  <c r="AJ83" i="36" s="1"/>
  <c r="W85" i="36" a="1"/>
  <c r="W85" i="36" s="1"/>
  <c r="S86" i="36" a="1"/>
  <c r="S86" i="36" s="1"/>
  <c r="Z94" i="36" a="1"/>
  <c r="Z94" i="36" s="1"/>
  <c r="X96" i="36" a="1"/>
  <c r="X96" i="36" s="1"/>
  <c r="AI74" i="36" a="1"/>
  <c r="AI74" i="36" s="1"/>
  <c r="T76" i="36" a="1"/>
  <c r="T76" i="36" s="1"/>
  <c r="AE77" i="36" a="1"/>
  <c r="AE77" i="36" s="1"/>
  <c r="R78" i="36" a="1"/>
  <c r="R78" i="36" s="1"/>
  <c r="AJ80" i="36" a="1"/>
  <c r="AJ80" i="36" s="1"/>
  <c r="T81" i="36" a="1"/>
  <c r="T81" i="36" s="1"/>
  <c r="AN82" i="36" a="1"/>
  <c r="AN82" i="36" s="1"/>
  <c r="T84" i="36" a="1"/>
  <c r="T84" i="36" s="1"/>
  <c r="Y85" i="36" a="1"/>
  <c r="Y85" i="36" s="1"/>
  <c r="Z90" i="36" a="1"/>
  <c r="Z90" i="36" s="1"/>
  <c r="AO92" i="36" a="1"/>
  <c r="AO92" i="36" s="1"/>
  <c r="AA94" i="36" a="1"/>
  <c r="AA94" i="36" s="1"/>
  <c r="AG101" i="36" a="1"/>
  <c r="AG101" i="36" s="1"/>
  <c r="AB72" i="36" a="1"/>
  <c r="AB72" i="36" s="1"/>
  <c r="T75" i="36" a="1"/>
  <c r="T75" i="36" s="1"/>
  <c r="U76" i="36" a="1"/>
  <c r="U76" i="36" s="1"/>
  <c r="AF77" i="36" a="1"/>
  <c r="AF77" i="36" s="1"/>
  <c r="W79" i="36" a="1"/>
  <c r="W79" i="36" s="1"/>
  <c r="Z81" i="36" a="1"/>
  <c r="Z81" i="36" s="1"/>
  <c r="AK83" i="36" a="1"/>
  <c r="AK83" i="36" s="1"/>
  <c r="V84" i="36" a="1"/>
  <c r="V84" i="36" s="1"/>
  <c r="Z85" i="36" a="1"/>
  <c r="Z85" i="36" s="1"/>
  <c r="T86" i="36" a="1"/>
  <c r="T86" i="36" s="1"/>
  <c r="V87" i="36" a="1"/>
  <c r="V87" i="36" s="1"/>
  <c r="Y96" i="36" a="1"/>
  <c r="Y96" i="36" s="1"/>
  <c r="AG39" i="36" a="1"/>
  <c r="AG39" i="36" s="1"/>
  <c r="AJ41" i="36" a="1"/>
  <c r="AJ41" i="36" s="1"/>
  <c r="AM43" i="36" a="1"/>
  <c r="AM43" i="36" s="1"/>
  <c r="AP45" i="36" a="1"/>
  <c r="AP45" i="36" s="1"/>
  <c r="AG47" i="36" a="1"/>
  <c r="AG47" i="36" s="1"/>
  <c r="AJ49" i="36" a="1"/>
  <c r="AJ49" i="36" s="1"/>
  <c r="AM51" i="36" a="1"/>
  <c r="AM51" i="36" s="1"/>
  <c r="AP53" i="36" a="1"/>
  <c r="AP53" i="36" s="1"/>
  <c r="AG55" i="36" a="1"/>
  <c r="AG55" i="36" s="1"/>
  <c r="AJ57" i="36" a="1"/>
  <c r="AJ57" i="36" s="1"/>
  <c r="AM59" i="36" a="1"/>
  <c r="AM59" i="36" s="1"/>
  <c r="AP61" i="36" a="1"/>
  <c r="AP61" i="36" s="1"/>
  <c r="AG63" i="36" a="1"/>
  <c r="AG63" i="36" s="1"/>
  <c r="AJ65" i="36" a="1"/>
  <c r="AJ65" i="36" s="1"/>
  <c r="AM67" i="36" a="1"/>
  <c r="AM67" i="36" s="1"/>
  <c r="J72" i="36" a="1"/>
  <c r="J72" i="36" s="1"/>
  <c r="L73" i="36" a="1"/>
  <c r="L73" i="36" s="1"/>
  <c r="J76" i="36" a="1"/>
  <c r="J76" i="36" s="1"/>
  <c r="K82" i="36" a="1"/>
  <c r="K82" i="36" s="1"/>
  <c r="AL65" i="36" a="1"/>
  <c r="AL65" i="36" s="1"/>
  <c r="J102" i="36" a="1"/>
  <c r="J102" i="36" s="1"/>
  <c r="G101" i="36" a="1"/>
  <c r="G101" i="36" s="1"/>
  <c r="D100" i="36" a="1"/>
  <c r="D100" i="36" s="1"/>
  <c r="C100" i="36" a="1"/>
  <c r="C100" i="36" s="1"/>
  <c r="M99" i="36" a="1"/>
  <c r="M99" i="36" s="1"/>
  <c r="C96" i="36" a="1"/>
  <c r="C96" i="36" s="1"/>
  <c r="M95" i="36" a="1"/>
  <c r="M95" i="36" s="1"/>
  <c r="C92" i="36" a="1"/>
  <c r="C92" i="36" s="1"/>
  <c r="M91" i="36" a="1"/>
  <c r="M91" i="36" s="1"/>
  <c r="I89" i="36" a="1"/>
  <c r="I89" i="36" s="1"/>
  <c r="I102" i="36" a="1"/>
  <c r="I102" i="36" s="1"/>
  <c r="F101" i="36" a="1"/>
  <c r="F101" i="36" s="1"/>
  <c r="H89" i="36" a="1"/>
  <c r="H89" i="36" s="1"/>
  <c r="H102" i="36" a="1"/>
  <c r="H102" i="36" s="1"/>
  <c r="E101" i="36" a="1"/>
  <c r="E101" i="36" s="1"/>
  <c r="K99" i="36" a="1"/>
  <c r="K99" i="36" s="1"/>
  <c r="H98" i="36" a="1"/>
  <c r="H98" i="36" s="1"/>
  <c r="E97" i="36" a="1"/>
  <c r="E97" i="36" s="1"/>
  <c r="N100" i="36" a="1"/>
  <c r="N100" i="36" s="1"/>
  <c r="N96" i="36" a="1"/>
  <c r="N96" i="36" s="1"/>
  <c r="N92" i="36" a="1"/>
  <c r="N92" i="36" s="1"/>
  <c r="G89" i="36" a="1"/>
  <c r="G89" i="36" s="1"/>
  <c r="G102" i="36" a="1"/>
  <c r="G102" i="36" s="1"/>
  <c r="D101" i="36" a="1"/>
  <c r="D101" i="36" s="1"/>
  <c r="J99" i="36" a="1"/>
  <c r="J99" i="36" s="1"/>
  <c r="G98" i="36" a="1"/>
  <c r="G98" i="36" s="1"/>
  <c r="D97" i="36" a="1"/>
  <c r="D97" i="36" s="1"/>
  <c r="C101" i="36" a="1"/>
  <c r="C101" i="36" s="1"/>
  <c r="M100" i="36" a="1"/>
  <c r="M100" i="36" s="1"/>
  <c r="C97" i="36" a="1"/>
  <c r="C97" i="36" s="1"/>
  <c r="M96" i="36" a="1"/>
  <c r="M96" i="36" s="1"/>
  <c r="C93" i="36" a="1"/>
  <c r="C93" i="36" s="1"/>
  <c r="M92" i="36" a="1"/>
  <c r="M92" i="36" s="1"/>
  <c r="F89" i="36" a="1"/>
  <c r="F89" i="36" s="1"/>
  <c r="E89" i="36" a="1"/>
  <c r="E89" i="36" s="1"/>
  <c r="C88" i="36" a="1"/>
  <c r="C88" i="36" s="1"/>
  <c r="N87" i="36" a="1"/>
  <c r="N87" i="36" s="1"/>
  <c r="K85" i="36" a="1"/>
  <c r="K85" i="36" s="1"/>
  <c r="K84" i="36" a="1"/>
  <c r="K84" i="36" s="1"/>
  <c r="K83" i="36" a="1"/>
  <c r="K83" i="36" s="1"/>
  <c r="M97" i="36" a="1"/>
  <c r="M97" i="36" s="1"/>
  <c r="D94" i="36" a="1"/>
  <c r="D94" i="36" s="1"/>
  <c r="H93" i="36" a="1"/>
  <c r="H93" i="36" s="1"/>
  <c r="N91" i="36" a="1"/>
  <c r="N91" i="36" s="1"/>
  <c r="K88" i="36" a="1"/>
  <c r="K88" i="36" s="1"/>
  <c r="N86" i="36" a="1"/>
  <c r="N86" i="36" s="1"/>
  <c r="K102" i="36" a="1"/>
  <c r="K102" i="36" s="1"/>
  <c r="N98" i="36" a="1"/>
  <c r="N98" i="36" s="1"/>
  <c r="L97" i="36" a="1"/>
  <c r="L97" i="36" s="1"/>
  <c r="C94" i="36" a="1"/>
  <c r="C94" i="36" s="1"/>
  <c r="I92" i="36" a="1"/>
  <c r="I92" i="36" s="1"/>
  <c r="D89" i="36" a="1"/>
  <c r="D89" i="36" s="1"/>
  <c r="E87" i="36" a="1"/>
  <c r="E87" i="36" s="1"/>
  <c r="G93" i="36" a="1"/>
  <c r="G93" i="36" s="1"/>
  <c r="L91" i="36" a="1"/>
  <c r="L91" i="36" s="1"/>
  <c r="C89" i="36" a="1"/>
  <c r="C89" i="36" s="1"/>
  <c r="J88" i="36" a="1"/>
  <c r="J88" i="36" s="1"/>
  <c r="M86" i="36" a="1"/>
  <c r="M86" i="36" s="1"/>
  <c r="H84" i="36" a="1"/>
  <c r="H84" i="36" s="1"/>
  <c r="F102" i="36" a="1"/>
  <c r="F102" i="36" s="1"/>
  <c r="M98" i="36" a="1"/>
  <c r="M98" i="36" s="1"/>
  <c r="K97" i="36" a="1"/>
  <c r="K97" i="36" s="1"/>
  <c r="L96" i="36" a="1"/>
  <c r="L96" i="36" s="1"/>
  <c r="F93" i="36" a="1"/>
  <c r="F93" i="36" s="1"/>
  <c r="H92" i="36" a="1"/>
  <c r="H92" i="36" s="1"/>
  <c r="K91" i="36" a="1"/>
  <c r="K91" i="36" s="1"/>
  <c r="E102" i="36" a="1"/>
  <c r="E102" i="36" s="1"/>
  <c r="L98" i="36" a="1"/>
  <c r="L98" i="36" s="1"/>
  <c r="K96" i="36" a="1"/>
  <c r="K96" i="36" s="1"/>
  <c r="E93" i="36" a="1"/>
  <c r="E93" i="36" s="1"/>
  <c r="J91" i="36" a="1"/>
  <c r="J91" i="36" s="1"/>
  <c r="N90" i="36" a="1"/>
  <c r="N90" i="36" s="1"/>
  <c r="I88" i="36" a="1"/>
  <c r="I88" i="36" s="1"/>
  <c r="C87" i="36" a="1"/>
  <c r="C87" i="36" s="1"/>
  <c r="G84" i="36" a="1"/>
  <c r="G84" i="36" s="1"/>
  <c r="J97" i="36" a="1"/>
  <c r="J97" i="36" s="1"/>
  <c r="D93" i="36" a="1"/>
  <c r="D93" i="36" s="1"/>
  <c r="G92" i="36" a="1"/>
  <c r="G92" i="36" s="1"/>
  <c r="I91" i="36" a="1"/>
  <c r="I91" i="36" s="1"/>
  <c r="D102" i="36" a="1"/>
  <c r="D102" i="36" s="1"/>
  <c r="N99" i="36" a="1"/>
  <c r="N99" i="36" s="1"/>
  <c r="K98" i="36" a="1"/>
  <c r="K98" i="36" s="1"/>
  <c r="J96" i="36" a="1"/>
  <c r="J96" i="36" s="1"/>
  <c r="H91" i="36" a="1"/>
  <c r="H91" i="36" s="1"/>
  <c r="M90" i="36" a="1"/>
  <c r="M90" i="36" s="1"/>
  <c r="H88" i="36" a="1"/>
  <c r="H88" i="36" s="1"/>
  <c r="F84" i="36" a="1"/>
  <c r="F84" i="36" s="1"/>
  <c r="C102" i="36" a="1"/>
  <c r="C102" i="36" s="1"/>
  <c r="L99" i="36" a="1"/>
  <c r="L99" i="36" s="1"/>
  <c r="I97" i="36" a="1"/>
  <c r="I97" i="36" s="1"/>
  <c r="N95" i="36" a="1"/>
  <c r="N95" i="36" s="1"/>
  <c r="F92" i="36" a="1"/>
  <c r="F92" i="36" s="1"/>
  <c r="K100" i="36" a="1"/>
  <c r="K100" i="36" s="1"/>
  <c r="H99" i="36" a="1"/>
  <c r="H99" i="36" s="1"/>
  <c r="I98" i="36" a="1"/>
  <c r="I98" i="36" s="1"/>
  <c r="H97" i="36" a="1"/>
  <c r="H97" i="36" s="1"/>
  <c r="L95" i="36" a="1"/>
  <c r="L95" i="36" s="1"/>
  <c r="E92" i="36" a="1"/>
  <c r="E92" i="36" s="1"/>
  <c r="M87" i="36" a="1"/>
  <c r="M87" i="36" s="1"/>
  <c r="I86" i="36" a="1"/>
  <c r="I86" i="36" s="1"/>
  <c r="F85" i="36" a="1"/>
  <c r="F85" i="36" s="1"/>
  <c r="C83" i="36" a="1"/>
  <c r="C83" i="36" s="1"/>
  <c r="N82" i="36" a="1"/>
  <c r="N82" i="36" s="1"/>
  <c r="N81" i="36" a="1"/>
  <c r="N81" i="36" s="1"/>
  <c r="N80" i="36" a="1"/>
  <c r="N80" i="36" s="1"/>
  <c r="N79" i="36" a="1"/>
  <c r="N79" i="36" s="1"/>
  <c r="N78" i="36" a="1"/>
  <c r="N78" i="36" s="1"/>
  <c r="N77" i="36" a="1"/>
  <c r="N77" i="36" s="1"/>
  <c r="N76" i="36" a="1"/>
  <c r="N76" i="36" s="1"/>
  <c r="N75" i="36" a="1"/>
  <c r="N75" i="36" s="1"/>
  <c r="N74" i="36" a="1"/>
  <c r="N74" i="36" s="1"/>
  <c r="N73" i="36" a="1"/>
  <c r="N73" i="36" s="1"/>
  <c r="F97" i="36" a="1"/>
  <c r="F97" i="36" s="1"/>
  <c r="I94" i="36" a="1"/>
  <c r="I94" i="36" s="1"/>
  <c r="M101" i="36" a="1"/>
  <c r="M101" i="36" s="1"/>
  <c r="H94" i="36" a="1"/>
  <c r="H94" i="36" s="1"/>
  <c r="N93" i="36" a="1"/>
  <c r="N93" i="36" s="1"/>
  <c r="F91" i="36" a="1"/>
  <c r="F91" i="36" s="1"/>
  <c r="N102" i="36" a="1"/>
  <c r="N102" i="36" s="1"/>
  <c r="L101" i="36" a="1"/>
  <c r="L101" i="36" s="1"/>
  <c r="G94" i="36" a="1"/>
  <c r="G94" i="36" s="1"/>
  <c r="L100" i="36" a="1"/>
  <c r="L100" i="36" s="1"/>
  <c r="I96" i="36" a="1"/>
  <c r="I96" i="36" s="1"/>
  <c r="F94" i="36" a="1"/>
  <c r="F94" i="36" s="1"/>
  <c r="M93" i="36" a="1"/>
  <c r="M93" i="36" s="1"/>
  <c r="E91" i="36" a="1"/>
  <c r="E91" i="36" s="1"/>
  <c r="L87" i="36" a="1"/>
  <c r="L87" i="36" s="1"/>
  <c r="M102" i="36" a="1"/>
  <c r="M102" i="36" s="1"/>
  <c r="K101" i="36" a="1"/>
  <c r="K101" i="36" s="1"/>
  <c r="H96" i="36" a="1"/>
  <c r="H96" i="36" s="1"/>
  <c r="E94" i="36" a="1"/>
  <c r="E94" i="36" s="1"/>
  <c r="L93" i="36" a="1"/>
  <c r="L93" i="36" s="1"/>
  <c r="L102" i="36" a="1"/>
  <c r="L102" i="36" s="1"/>
  <c r="J100" i="36" a="1"/>
  <c r="J100" i="36" s="1"/>
  <c r="D91" i="36" a="1"/>
  <c r="D91" i="36" s="1"/>
  <c r="K87" i="36" a="1"/>
  <c r="K87" i="36" s="1"/>
  <c r="K86" i="36" a="1"/>
  <c r="K86" i="36" s="1"/>
  <c r="J101" i="36" a="1"/>
  <c r="J101" i="36" s="1"/>
  <c r="G96" i="36" a="1"/>
  <c r="G96" i="36" s="1"/>
  <c r="K93" i="36" a="1"/>
  <c r="K93" i="36" s="1"/>
  <c r="C91" i="36" a="1"/>
  <c r="C91" i="36" s="1"/>
  <c r="L90" i="36" a="1"/>
  <c r="L90" i="36" s="1"/>
  <c r="J86" i="36" a="1"/>
  <c r="J86" i="36" s="1"/>
  <c r="M83" i="36" a="1"/>
  <c r="M83" i="36" s="1"/>
  <c r="I100" i="36" a="1"/>
  <c r="I100" i="36" s="1"/>
  <c r="K90" i="36" a="1"/>
  <c r="K90" i="36" s="1"/>
  <c r="H100" i="36" a="1"/>
  <c r="H100" i="36" s="1"/>
  <c r="I99" i="36" a="1"/>
  <c r="I99" i="36" s="1"/>
  <c r="I90" i="36" a="1"/>
  <c r="I90" i="36" s="1"/>
  <c r="M88" i="36" a="1"/>
  <c r="M88" i="36" s="1"/>
  <c r="I87" i="36" a="1"/>
  <c r="I87" i="36" s="1"/>
  <c r="H86" i="36" a="1"/>
  <c r="H86" i="36" s="1"/>
  <c r="E82" i="36" a="1"/>
  <c r="E82" i="36" s="1"/>
  <c r="M81" i="36" a="1"/>
  <c r="M81" i="36" s="1"/>
  <c r="C79" i="36" a="1"/>
  <c r="C79" i="36" s="1"/>
  <c r="M74" i="36" a="1"/>
  <c r="M74" i="36" s="1"/>
  <c r="L76" i="36" a="1"/>
  <c r="L76" i="36" s="1"/>
  <c r="D77" i="36" a="1"/>
  <c r="D77" i="36" s="1"/>
  <c r="I80" i="36" a="1"/>
  <c r="I80" i="36" s="1"/>
  <c r="C81" i="36" a="1"/>
  <c r="C81" i="36" s="1"/>
  <c r="M82" i="36" a="1"/>
  <c r="M82" i="36" s="1"/>
  <c r="J84" i="36" a="1"/>
  <c r="J84" i="36" s="1"/>
  <c r="I85" i="36" a="1"/>
  <c r="I85" i="36" s="1"/>
  <c r="F88" i="36" a="1"/>
  <c r="F88" i="36" s="1"/>
  <c r="D114" i="36" a="1"/>
  <c r="D114" i="36" s="1"/>
  <c r="M116" i="36" a="1"/>
  <c r="M116" i="36" s="1"/>
  <c r="K119" i="36" a="1"/>
  <c r="K119" i="36" s="1"/>
  <c r="H125" i="36" a="1"/>
  <c r="H125" i="36" s="1"/>
  <c r="M128" i="36" a="1"/>
  <c r="M128" i="36" s="1"/>
  <c r="H131" i="36" a="1"/>
  <c r="H131" i="36" s="1"/>
  <c r="M136" i="36" a="1"/>
  <c r="M136" i="36" s="1"/>
  <c r="L136" i="36" a="1"/>
  <c r="L136" i="36" s="1"/>
  <c r="K136" i="36" a="1"/>
  <c r="K136" i="36" s="1"/>
  <c r="K135" i="36" a="1"/>
  <c r="K135" i="36" s="1"/>
  <c r="J136" i="36" a="1"/>
  <c r="J136" i="36" s="1"/>
  <c r="N136" i="36" a="1"/>
  <c r="N136" i="36" s="1"/>
  <c r="H135" i="36" a="1"/>
  <c r="H135" i="36" s="1"/>
  <c r="F134" i="36" a="1"/>
  <c r="F134" i="36" s="1"/>
  <c r="D133" i="36" a="1"/>
  <c r="D133" i="36" s="1"/>
  <c r="M131" i="36" a="1"/>
  <c r="M131" i="36" s="1"/>
  <c r="J130" i="36" a="1"/>
  <c r="J130" i="36" s="1"/>
  <c r="H129" i="36" a="1"/>
  <c r="H129" i="36" s="1"/>
  <c r="F128" i="36" a="1"/>
  <c r="F128" i="36" s="1"/>
  <c r="D127" i="36" a="1"/>
  <c r="D127" i="36" s="1"/>
  <c r="M125" i="36" a="1"/>
  <c r="M125" i="36" s="1"/>
  <c r="I123" i="36" a="1"/>
  <c r="I123" i="36" s="1"/>
  <c r="F121" i="36" a="1"/>
  <c r="F121" i="36" s="1"/>
  <c r="C119" i="36" a="1"/>
  <c r="C119" i="36" s="1"/>
  <c r="M117" i="36" a="1"/>
  <c r="M117" i="36" s="1"/>
  <c r="I115" i="36" a="1"/>
  <c r="I115" i="36" s="1"/>
  <c r="H114" i="36" a="1"/>
  <c r="H114" i="36" s="1"/>
  <c r="G113" i="36" a="1"/>
  <c r="G113" i="36" s="1"/>
  <c r="F112" i="36" a="1"/>
  <c r="F112" i="36" s="1"/>
  <c r="E111" i="36" a="1"/>
  <c r="E111" i="36" s="1"/>
  <c r="D110" i="36" a="1"/>
  <c r="D110" i="36" s="1"/>
  <c r="C109" i="36" a="1"/>
  <c r="C109" i="36" s="1"/>
  <c r="L131" i="36" a="1"/>
  <c r="L131" i="36" s="1"/>
  <c r="L125" i="36" a="1"/>
  <c r="L125" i="36" s="1"/>
  <c r="J124" i="36" a="1"/>
  <c r="J124" i="36" s="1"/>
  <c r="G122" i="36" a="1"/>
  <c r="G122" i="36" s="1"/>
  <c r="D120" i="36" a="1"/>
  <c r="D120" i="36" s="1"/>
  <c r="N118" i="36" a="1"/>
  <c r="N118" i="36" s="1"/>
  <c r="L117" i="36" a="1"/>
  <c r="L117" i="36" s="1"/>
  <c r="J116" i="36" a="1"/>
  <c r="J116" i="36" s="1"/>
  <c r="N108" i="36" a="1"/>
  <c r="N108" i="36" s="1"/>
  <c r="M107" i="36" a="1"/>
  <c r="M107" i="36" s="1"/>
  <c r="L106" i="36" a="1"/>
  <c r="L106" i="36" s="1"/>
  <c r="G135" i="36" a="1"/>
  <c r="G135" i="36" s="1"/>
  <c r="E134" i="36" a="1"/>
  <c r="E134" i="36" s="1"/>
  <c r="C133" i="36" a="1"/>
  <c r="C133" i="36" s="1"/>
  <c r="K131" i="36" a="1"/>
  <c r="K131" i="36" s="1"/>
  <c r="I130" i="36" a="1"/>
  <c r="I130" i="36" s="1"/>
  <c r="G129" i="36" a="1"/>
  <c r="G129" i="36" s="1"/>
  <c r="E128" i="36" a="1"/>
  <c r="E128" i="36" s="1"/>
  <c r="C127" i="36" a="1"/>
  <c r="C127" i="36" s="1"/>
  <c r="K125" i="36" a="1"/>
  <c r="K125" i="36" s="1"/>
  <c r="H123" i="36" a="1"/>
  <c r="H123" i="36" s="1"/>
  <c r="E121" i="36" a="1"/>
  <c r="E121" i="36" s="1"/>
  <c r="K117" i="36" a="1"/>
  <c r="K117" i="36" s="1"/>
  <c r="H115" i="36" a="1"/>
  <c r="H115" i="36" s="1"/>
  <c r="G114" i="36" a="1"/>
  <c r="G114" i="36" s="1"/>
  <c r="F113" i="36" a="1"/>
  <c r="F113" i="36" s="1"/>
  <c r="E112" i="36" a="1"/>
  <c r="E112" i="36" s="1"/>
  <c r="D111" i="36" a="1"/>
  <c r="D111" i="36" s="1"/>
  <c r="C110" i="36" a="1"/>
  <c r="C110" i="36" s="1"/>
  <c r="K106" i="36" a="1"/>
  <c r="K106" i="36" s="1"/>
  <c r="I136" i="36" a="1"/>
  <c r="I136" i="36" s="1"/>
  <c r="N132" i="36" a="1"/>
  <c r="N132" i="36" s="1"/>
  <c r="N126" i="36" a="1"/>
  <c r="N126" i="36" s="1"/>
  <c r="I124" i="36" a="1"/>
  <c r="I124" i="36" s="1"/>
  <c r="F122" i="36" a="1"/>
  <c r="F122" i="36" s="1"/>
  <c r="C120" i="36" a="1"/>
  <c r="C120" i="36" s="1"/>
  <c r="M118" i="36" a="1"/>
  <c r="M118" i="36" s="1"/>
  <c r="I116" i="36" a="1"/>
  <c r="I116" i="36" s="1"/>
  <c r="N109" i="36" a="1"/>
  <c r="N109" i="36" s="1"/>
  <c r="M108" i="36" a="1"/>
  <c r="M108" i="36" s="1"/>
  <c r="L107" i="36" a="1"/>
  <c r="L107" i="36" s="1"/>
  <c r="F135" i="36" a="1"/>
  <c r="F135" i="36" s="1"/>
  <c r="D134" i="36" a="1"/>
  <c r="D134" i="36" s="1"/>
  <c r="M132" i="36" a="1"/>
  <c r="M132" i="36" s="1"/>
  <c r="J131" i="36" a="1"/>
  <c r="J131" i="36" s="1"/>
  <c r="H130" i="36" a="1"/>
  <c r="H130" i="36" s="1"/>
  <c r="F129" i="36" a="1"/>
  <c r="F129" i="36" s="1"/>
  <c r="D128" i="36" a="1"/>
  <c r="D128" i="36" s="1"/>
  <c r="M126" i="36" a="1"/>
  <c r="M126" i="36" s="1"/>
  <c r="J125" i="36" a="1"/>
  <c r="J125" i="36" s="1"/>
  <c r="G123" i="36" a="1"/>
  <c r="G123" i="36" s="1"/>
  <c r="D121" i="36" a="1"/>
  <c r="D121" i="36" s="1"/>
  <c r="N119" i="36" a="1"/>
  <c r="N119" i="36" s="1"/>
  <c r="L118" i="36" a="1"/>
  <c r="L118" i="36" s="1"/>
  <c r="J117" i="36" a="1"/>
  <c r="J117" i="36" s="1"/>
  <c r="G115" i="36" a="1"/>
  <c r="G115" i="36" s="1"/>
  <c r="F114" i="36" a="1"/>
  <c r="F114" i="36" s="1"/>
  <c r="E113" i="36" a="1"/>
  <c r="E113" i="36" s="1"/>
  <c r="D112" i="36" a="1"/>
  <c r="D112" i="36" s="1"/>
  <c r="C111" i="36" a="1"/>
  <c r="C111" i="36" s="1"/>
  <c r="K107" i="36" a="1"/>
  <c r="K107" i="36" s="1"/>
  <c r="J106" i="36" a="1"/>
  <c r="J106" i="36" s="1"/>
  <c r="H136" i="36" a="1"/>
  <c r="H136" i="36" s="1"/>
  <c r="L132" i="36" a="1"/>
  <c r="L132" i="36" s="1"/>
  <c r="L126" i="36" a="1"/>
  <c r="L126" i="36" s="1"/>
  <c r="H124" i="36" a="1"/>
  <c r="H124" i="36" s="1"/>
  <c r="E122" i="36" a="1"/>
  <c r="E122" i="36" s="1"/>
  <c r="K118" i="36" a="1"/>
  <c r="K118" i="36" s="1"/>
  <c r="H116" i="36" a="1"/>
  <c r="H116" i="36" s="1"/>
  <c r="N110" i="36" a="1"/>
  <c r="N110" i="36" s="1"/>
  <c r="M109" i="36" a="1"/>
  <c r="M109" i="36" s="1"/>
  <c r="L108" i="36" a="1"/>
  <c r="L108" i="36" s="1"/>
  <c r="E135" i="36" a="1"/>
  <c r="E135" i="36" s="1"/>
  <c r="C134" i="36" a="1"/>
  <c r="C134" i="36" s="1"/>
  <c r="K132" i="36" a="1"/>
  <c r="K132" i="36" s="1"/>
  <c r="I131" i="36" a="1"/>
  <c r="I131" i="36" s="1"/>
  <c r="G130" i="36" a="1"/>
  <c r="G130" i="36" s="1"/>
  <c r="E129" i="36" a="1"/>
  <c r="E129" i="36" s="1"/>
  <c r="C128" i="36" a="1"/>
  <c r="C128" i="36" s="1"/>
  <c r="K126" i="36" a="1"/>
  <c r="K126" i="36" s="1"/>
  <c r="I125" i="36" a="1"/>
  <c r="I125" i="36" s="1"/>
  <c r="F123" i="36" a="1"/>
  <c r="F123" i="36" s="1"/>
  <c r="C121" i="36" a="1"/>
  <c r="C121" i="36" s="1"/>
  <c r="M119" i="36" a="1"/>
  <c r="M119" i="36" s="1"/>
  <c r="I117" i="36" a="1"/>
  <c r="I117" i="36" s="1"/>
  <c r="F115" i="36" a="1"/>
  <c r="F115" i="36" s="1"/>
  <c r="E114" i="36" a="1"/>
  <c r="E114" i="36" s="1"/>
  <c r="D113" i="36" a="1"/>
  <c r="D113" i="36" s="1"/>
  <c r="C112" i="36" a="1"/>
  <c r="C112" i="36" s="1"/>
  <c r="K108" i="36" a="1"/>
  <c r="K108" i="36" s="1"/>
  <c r="J107" i="36" a="1"/>
  <c r="J107" i="36" s="1"/>
  <c r="I106" i="36" a="1"/>
  <c r="I106" i="36" s="1"/>
  <c r="G136" i="36" a="1"/>
  <c r="G136" i="36" s="1"/>
  <c r="N133" i="36" a="1"/>
  <c r="N133" i="36" s="1"/>
  <c r="N127" i="36" a="1"/>
  <c r="N127" i="36" s="1"/>
  <c r="G124" i="36" a="1"/>
  <c r="G124" i="36" s="1"/>
  <c r="D122" i="36" a="1"/>
  <c r="D122" i="36" s="1"/>
  <c r="N120" i="36" a="1"/>
  <c r="N120" i="36" s="1"/>
  <c r="L119" i="36" a="1"/>
  <c r="L119" i="36" s="1"/>
  <c r="J118" i="36" a="1"/>
  <c r="J118" i="36" s="1"/>
  <c r="G116" i="36" a="1"/>
  <c r="G116" i="36" s="1"/>
  <c r="N111" i="36" a="1"/>
  <c r="N111" i="36" s="1"/>
  <c r="M110" i="36" a="1"/>
  <c r="M110" i="36" s="1"/>
  <c r="L109" i="36" a="1"/>
  <c r="L109" i="36" s="1"/>
  <c r="F136" i="36" a="1"/>
  <c r="F136" i="36" s="1"/>
  <c r="L133" i="36" a="1"/>
  <c r="L133" i="36" s="1"/>
  <c r="L127" i="36" a="1"/>
  <c r="L127" i="36" s="1"/>
  <c r="F124" i="36" a="1"/>
  <c r="F124" i="36" s="1"/>
  <c r="C122" i="36" a="1"/>
  <c r="C122" i="36" s="1"/>
  <c r="M120" i="36" a="1"/>
  <c r="M120" i="36" s="1"/>
  <c r="I118" i="36" a="1"/>
  <c r="I118" i="36" s="1"/>
  <c r="F116" i="36" a="1"/>
  <c r="F116" i="36" s="1"/>
  <c r="N112" i="36" a="1"/>
  <c r="N112" i="36" s="1"/>
  <c r="M111" i="36" a="1"/>
  <c r="M111" i="36" s="1"/>
  <c r="L110" i="36" a="1"/>
  <c r="L110" i="36" s="1"/>
  <c r="I134" i="36" a="1"/>
  <c r="I134" i="36" s="1"/>
  <c r="H132" i="36" a="1"/>
  <c r="H132" i="36" s="1"/>
  <c r="L130" i="36" a="1"/>
  <c r="L130" i="36" s="1"/>
  <c r="J126" i="36" a="1"/>
  <c r="J126" i="36" s="1"/>
  <c r="C125" i="36" a="1"/>
  <c r="C125" i="36" s="1"/>
  <c r="C123" i="36" a="1"/>
  <c r="C123" i="36" s="1"/>
  <c r="H117" i="36" a="1"/>
  <c r="H117" i="36" s="1"/>
  <c r="M115" i="36" a="1"/>
  <c r="M115" i="36" s="1"/>
  <c r="J108" i="36" a="1"/>
  <c r="J108" i="36" s="1"/>
  <c r="D107" i="36" a="1"/>
  <c r="D107" i="36" s="1"/>
  <c r="K130" i="36" a="1"/>
  <c r="K130" i="36" s="1"/>
  <c r="J128" i="36" a="1"/>
  <c r="J128" i="36" s="1"/>
  <c r="I126" i="36" a="1"/>
  <c r="I126" i="36" s="1"/>
  <c r="N124" i="36" a="1"/>
  <c r="N124" i="36" s="1"/>
  <c r="N122" i="36" a="1"/>
  <c r="N122" i="36" s="1"/>
  <c r="G121" i="36" a="1"/>
  <c r="G121" i="36" s="1"/>
  <c r="G119" i="36" a="1"/>
  <c r="G119" i="36" s="1"/>
  <c r="G117" i="36" a="1"/>
  <c r="G117" i="36" s="1"/>
  <c r="L115" i="36" a="1"/>
  <c r="L115" i="36" s="1"/>
  <c r="M113" i="36" a="1"/>
  <c r="M113" i="36" s="1"/>
  <c r="G112" i="36" a="1"/>
  <c r="G112" i="36" s="1"/>
  <c r="H110" i="36" a="1"/>
  <c r="H110" i="36" s="1"/>
  <c r="I108" i="36" a="1"/>
  <c r="I108" i="36" s="1"/>
  <c r="E136" i="36" a="1"/>
  <c r="E136" i="36" s="1"/>
  <c r="H134" i="36" a="1"/>
  <c r="H134" i="36" s="1"/>
  <c r="G132" i="36" a="1"/>
  <c r="G132" i="36" s="1"/>
  <c r="K115" i="36" a="1"/>
  <c r="K115" i="36" s="1"/>
  <c r="C107" i="36" a="1"/>
  <c r="C107" i="36" s="1"/>
  <c r="F130" i="36" a="1"/>
  <c r="F130" i="36" s="1"/>
  <c r="I128" i="36" a="1"/>
  <c r="I128" i="36" s="1"/>
  <c r="H126" i="36" a="1"/>
  <c r="H126" i="36" s="1"/>
  <c r="M124" i="36" a="1"/>
  <c r="M124" i="36" s="1"/>
  <c r="M122" i="36" a="1"/>
  <c r="M122" i="36" s="1"/>
  <c r="F119" i="36" a="1"/>
  <c r="F119" i="36" s="1"/>
  <c r="F117" i="36" a="1"/>
  <c r="F117" i="36" s="1"/>
  <c r="L113" i="36" a="1"/>
  <c r="L113" i="36" s="1"/>
  <c r="G110" i="36" a="1"/>
  <c r="G110" i="36" s="1"/>
  <c r="H108" i="36" a="1"/>
  <c r="H108" i="36" s="1"/>
  <c r="N106" i="36" a="1"/>
  <c r="N106" i="36" s="1"/>
  <c r="D136" i="36" a="1"/>
  <c r="D136" i="36" s="1"/>
  <c r="G134" i="36" a="1"/>
  <c r="G134" i="36" s="1"/>
  <c r="F132" i="36" a="1"/>
  <c r="F132" i="36" s="1"/>
  <c r="E130" i="36" a="1"/>
  <c r="E130" i="36" s="1"/>
  <c r="L124" i="36" a="1"/>
  <c r="L124" i="36" s="1"/>
  <c r="L122" i="36" a="1"/>
  <c r="L122" i="36" s="1"/>
  <c r="L120" i="36" a="1"/>
  <c r="L120" i="36" s="1"/>
  <c r="J115" i="36" a="1"/>
  <c r="J115" i="36" s="1"/>
  <c r="K113" i="36" a="1"/>
  <c r="K113" i="36" s="1"/>
  <c r="H128" i="36" a="1"/>
  <c r="H128" i="36" s="1"/>
  <c r="G126" i="36" a="1"/>
  <c r="G126" i="36" s="1"/>
  <c r="K124" i="36" a="1"/>
  <c r="K124" i="36" s="1"/>
  <c r="K122" i="36" a="1"/>
  <c r="K122" i="36" s="1"/>
  <c r="K120" i="36" a="1"/>
  <c r="K120" i="36" s="1"/>
  <c r="E119" i="36" a="1"/>
  <c r="E119" i="36" s="1"/>
  <c r="E117" i="36" a="1"/>
  <c r="E117" i="36" s="1"/>
  <c r="L111" i="36" a="1"/>
  <c r="L111" i="36" s="1"/>
  <c r="F110" i="36" a="1"/>
  <c r="F110" i="36" s="1"/>
  <c r="G108" i="36" a="1"/>
  <c r="G108" i="36" s="1"/>
  <c r="M106" i="36" a="1"/>
  <c r="M106" i="36" s="1"/>
  <c r="C136" i="36" a="1"/>
  <c r="C136" i="36" s="1"/>
  <c r="M133" i="36" a="1"/>
  <c r="M133" i="36" s="1"/>
  <c r="E132" i="36" a="1"/>
  <c r="E132" i="36" s="1"/>
  <c r="D130" i="36" a="1"/>
  <c r="D130" i="36" s="1"/>
  <c r="E115" i="36" a="1"/>
  <c r="E115" i="36" s="1"/>
  <c r="J113" i="36" a="1"/>
  <c r="J113" i="36" s="1"/>
  <c r="K111" i="36" a="1"/>
  <c r="K111" i="36" s="1"/>
  <c r="H106" i="36" a="1"/>
  <c r="H106" i="36" s="1"/>
  <c r="N135" i="36" a="1"/>
  <c r="N135" i="36" s="1"/>
  <c r="K133" i="36" a="1"/>
  <c r="K133" i="36" s="1"/>
  <c r="G128" i="36" a="1"/>
  <c r="G128" i="36" s="1"/>
  <c r="F126" i="36" a="1"/>
  <c r="F126" i="36" s="1"/>
  <c r="J122" i="36" a="1"/>
  <c r="J122" i="36" s="1"/>
  <c r="J120" i="36" a="1"/>
  <c r="J120" i="36" s="1"/>
  <c r="D119" i="36" a="1"/>
  <c r="D119" i="36" s="1"/>
  <c r="D117" i="36" a="1"/>
  <c r="D117" i="36" s="1"/>
  <c r="D115" i="36" a="1"/>
  <c r="D115" i="36" s="1"/>
  <c r="E110" i="36" a="1"/>
  <c r="E110" i="36" s="1"/>
  <c r="F108" i="36" a="1"/>
  <c r="F108" i="36" s="1"/>
  <c r="G106" i="36" a="1"/>
  <c r="G106" i="36" s="1"/>
  <c r="L135" i="36" a="1"/>
  <c r="L135" i="36" s="1"/>
  <c r="J133" i="36" a="1"/>
  <c r="J133" i="36" s="1"/>
  <c r="N129" i="36" a="1"/>
  <c r="N129" i="36" s="1"/>
  <c r="M127" i="36" a="1"/>
  <c r="M127" i="36" s="1"/>
  <c r="E126" i="36" a="1"/>
  <c r="E126" i="36" s="1"/>
  <c r="I122" i="36" a="1"/>
  <c r="I122" i="36" s="1"/>
  <c r="I120" i="36" a="1"/>
  <c r="I120" i="36" s="1"/>
  <c r="C117" i="36" a="1"/>
  <c r="C117" i="36" s="1"/>
  <c r="C115" i="36" a="1"/>
  <c r="C115" i="36" s="1"/>
  <c r="K109" i="36" a="1"/>
  <c r="K109" i="36" s="1"/>
  <c r="E108" i="36" a="1"/>
  <c r="E108" i="36" s="1"/>
  <c r="F106" i="36" a="1"/>
  <c r="F106" i="36" s="1"/>
  <c r="D109" i="36" a="1"/>
  <c r="D109" i="36" s="1"/>
  <c r="I114" i="36" a="1"/>
  <c r="I114" i="36" s="1"/>
  <c r="N116" i="36" a="1"/>
  <c r="N116" i="36" s="1"/>
  <c r="D123" i="36" a="1"/>
  <c r="D123" i="36" s="1"/>
  <c r="C126" i="36" a="1"/>
  <c r="C126" i="36" s="1"/>
  <c r="C129" i="36" a="1"/>
  <c r="C129" i="36" s="1"/>
  <c r="C132" i="36" a="1"/>
  <c r="C132" i="36" s="1"/>
  <c r="C135" i="36" a="1"/>
  <c r="C135" i="36" s="1"/>
  <c r="C106" i="36" a="1"/>
  <c r="C106" i="36" s="1"/>
  <c r="H111" i="36" a="1"/>
  <c r="H111" i="36" s="1"/>
  <c r="F120" i="36" a="1"/>
  <c r="F120" i="36" s="1"/>
  <c r="E123" i="36" a="1"/>
  <c r="E123" i="36" s="1"/>
  <c r="D129" i="36" a="1"/>
  <c r="D129" i="36" s="1"/>
  <c r="D132" i="36" a="1"/>
  <c r="D132" i="36" s="1"/>
  <c r="D135" i="36" a="1"/>
  <c r="D135" i="36" s="1"/>
  <c r="E109" i="36" a="1"/>
  <c r="E109" i="36" s="1"/>
  <c r="J114" i="36" a="1"/>
  <c r="J114" i="36" s="1"/>
  <c r="D126" i="36" a="1"/>
  <c r="D126" i="36" s="1"/>
  <c r="D106" i="36" a="1"/>
  <c r="D106" i="36" s="1"/>
  <c r="I111" i="36" a="1"/>
  <c r="I111" i="36" s="1"/>
  <c r="N117" i="36" a="1"/>
  <c r="N117" i="36" s="1"/>
  <c r="G120" i="36" a="1"/>
  <c r="G120" i="36" s="1"/>
  <c r="J123" i="36" a="1"/>
  <c r="J123" i="36" s="1"/>
  <c r="I129" i="36" a="1"/>
  <c r="I129" i="36" s="1"/>
  <c r="I132" i="36" a="1"/>
  <c r="I132" i="36" s="1"/>
  <c r="I135" i="36" a="1"/>
  <c r="I135" i="36" s="1"/>
  <c r="F109" i="36" a="1"/>
  <c r="F109" i="36" s="1"/>
  <c r="J111" i="36" a="1"/>
  <c r="J111" i="36" s="1"/>
  <c r="K114" i="36" a="1"/>
  <c r="K114" i="36" s="1"/>
  <c r="C118" i="36" a="1"/>
  <c r="C118" i="36" s="1"/>
  <c r="J132" i="36" a="1"/>
  <c r="J132" i="36" s="1"/>
  <c r="E106" i="36" a="1"/>
  <c r="E106" i="36" s="1"/>
  <c r="H112" i="36" a="1"/>
  <c r="H112" i="36" s="1"/>
  <c r="L114" i="36" a="1"/>
  <c r="L114" i="36" s="1"/>
  <c r="H120" i="36" a="1"/>
  <c r="H120" i="36" s="1"/>
  <c r="K123" i="36" a="1"/>
  <c r="K123" i="36" s="1"/>
  <c r="J129" i="36" a="1"/>
  <c r="J129" i="36" s="1"/>
  <c r="J135" i="36" a="1"/>
  <c r="J135" i="36" s="1"/>
  <c r="G109" i="36" a="1"/>
  <c r="G109" i="36" s="1"/>
  <c r="D118" i="36" a="1"/>
  <c r="D118" i="36" s="1"/>
  <c r="L123" i="36" a="1"/>
  <c r="L123" i="36" s="1"/>
  <c r="E127" i="36" a="1"/>
  <c r="E127" i="36" s="1"/>
  <c r="E133" i="36" a="1"/>
  <c r="E133" i="36" s="1"/>
  <c r="I112" i="36" a="1"/>
  <c r="I112" i="36" s="1"/>
  <c r="M114" i="36" a="1"/>
  <c r="M114" i="36" s="1"/>
  <c r="M123" i="36" a="1"/>
  <c r="M123" i="36" s="1"/>
  <c r="K129" i="36" a="1"/>
  <c r="K129" i="36" s="1"/>
  <c r="M135" i="36" a="1"/>
  <c r="M135" i="36" s="1"/>
  <c r="AE2" i="39"/>
  <c r="Q2" i="39"/>
  <c r="C2" i="39"/>
  <c r="AE2" i="36"/>
  <c r="Q2" i="36"/>
  <c r="C2" i="36"/>
  <c r="C104" i="34"/>
  <c r="AE70" i="34"/>
  <c r="Q70" i="34"/>
  <c r="C70" i="34"/>
  <c r="AE36" i="34"/>
  <c r="Q36" i="34"/>
  <c r="C36" i="34"/>
  <c r="AE2" i="34"/>
  <c r="AJ22" i="35" s="1" a="1"/>
  <c r="AJ22" i="35" s="1"/>
  <c r="Q2" i="34"/>
  <c r="S34" i="34" s="1" a="1"/>
  <c r="S34" i="34" s="1"/>
  <c r="C2" i="34"/>
  <c r="P133" i="30"/>
  <c r="H14" i="30" l="1"/>
  <c r="H17" i="30"/>
  <c r="K32" i="3"/>
  <c r="K33" i="3" s="1"/>
  <c r="N32" i="3"/>
  <c r="N33" i="3" s="1"/>
  <c r="O32" i="3"/>
  <c r="O33" i="3" s="1"/>
  <c r="F32" i="3"/>
  <c r="F33" i="3" s="1"/>
  <c r="I32" i="3"/>
  <c r="I33" i="3" s="1"/>
  <c r="M32" i="3"/>
  <c r="M33" i="3" s="1"/>
  <c r="H13" i="30"/>
  <c r="G32" i="3"/>
  <c r="G33" i="3" s="1"/>
  <c r="E32" i="3"/>
  <c r="E33" i="3" s="1"/>
  <c r="L32" i="3"/>
  <c r="L33" i="3" s="1"/>
  <c r="J32" i="3"/>
  <c r="J33" i="3" s="1"/>
  <c r="D32" i="3"/>
  <c r="D33" i="3" s="1"/>
  <c r="X23" i="30"/>
  <c r="AL23" i="30"/>
  <c r="Z51" i="30"/>
  <c r="Z37" i="30"/>
  <c r="R37" i="30"/>
  <c r="R51" i="30"/>
  <c r="AB23" i="30"/>
  <c r="AP23" i="30"/>
  <c r="T23" i="30"/>
  <c r="AH23" i="30"/>
  <c r="W23" i="30"/>
  <c r="AK23" i="30"/>
  <c r="S37" i="30"/>
  <c r="S51" i="30"/>
  <c r="Q51" i="30"/>
  <c r="Q37" i="30"/>
  <c r="AB37" i="30"/>
  <c r="AB51" i="30"/>
  <c r="U37" i="30"/>
  <c r="U51" i="30"/>
  <c r="W37" i="30"/>
  <c r="W51" i="30"/>
  <c r="T37" i="30"/>
  <c r="T51" i="30"/>
  <c r="Y51" i="30"/>
  <c r="Y37" i="30"/>
  <c r="U23" i="30"/>
  <c r="AI23" i="30"/>
  <c r="V37" i="30"/>
  <c r="V51" i="30"/>
  <c r="AJ23" i="30"/>
  <c r="V23" i="30"/>
  <c r="AM23" i="30"/>
  <c r="Y23" i="30"/>
  <c r="AE23" i="30"/>
  <c r="Q23" i="30"/>
  <c r="AA51" i="30"/>
  <c r="AA37" i="30"/>
  <c r="Z23" i="30"/>
  <c r="AN23" i="30"/>
  <c r="S23" i="30"/>
  <c r="AG23" i="30"/>
  <c r="X51" i="30"/>
  <c r="X37" i="30"/>
  <c r="AF23" i="30"/>
  <c r="R23" i="30"/>
  <c r="AA23" i="30"/>
  <c r="AO23" i="30"/>
  <c r="D10" i="3"/>
  <c r="D34" i="36" a="1"/>
  <c r="D34" i="36" s="1"/>
  <c r="J29" i="36" a="1"/>
  <c r="J29" i="36" s="1"/>
  <c r="M27" i="36" a="1"/>
  <c r="M27" i="36" s="1"/>
  <c r="N26" i="36" a="1"/>
  <c r="N26" i="36" s="1"/>
  <c r="K25" i="36" a="1"/>
  <c r="K25" i="36" s="1"/>
  <c r="I24" i="36" a="1"/>
  <c r="I24" i="36" s="1"/>
  <c r="H23" i="36" a="1"/>
  <c r="H23" i="36" s="1"/>
  <c r="H22" i="36" a="1"/>
  <c r="H22" i="36" s="1"/>
  <c r="H21" i="36" a="1"/>
  <c r="H21" i="36" s="1"/>
  <c r="I20" i="36" a="1"/>
  <c r="I20" i="36" s="1"/>
  <c r="G19" i="36" a="1"/>
  <c r="G19" i="36" s="1"/>
  <c r="E18" i="36" a="1"/>
  <c r="E18" i="36" s="1"/>
  <c r="D16" i="36" a="1"/>
  <c r="D16" i="36" s="1"/>
  <c r="D15" i="36" a="1"/>
  <c r="D15" i="36" s="1"/>
  <c r="M8" i="36" a="1"/>
  <c r="M8" i="36" s="1"/>
  <c r="K7" i="36" a="1"/>
  <c r="K7" i="36" s="1"/>
  <c r="I6" i="36" a="1"/>
  <c r="I6" i="36" s="1"/>
  <c r="H33" i="36" a="1"/>
  <c r="H33" i="36" s="1"/>
  <c r="D31" i="36" a="1"/>
  <c r="D31" i="36" s="1"/>
  <c r="H34" i="36" a="1"/>
  <c r="H34" i="36" s="1"/>
  <c r="N32" i="36" a="1"/>
  <c r="N32" i="36" s="1"/>
  <c r="F30" i="36" a="1"/>
  <c r="F30" i="36" s="1"/>
  <c r="L24" i="36" a="1"/>
  <c r="L24" i="36" s="1"/>
  <c r="I23" i="36" a="1"/>
  <c r="I23" i="36" s="1"/>
  <c r="F34" i="36" a="1"/>
  <c r="F34" i="36" s="1"/>
  <c r="I34" i="36" a="1"/>
  <c r="I34" i="36" s="1"/>
  <c r="J32" i="36" a="1"/>
  <c r="J32" i="36" s="1"/>
  <c r="I27" i="36" a="1"/>
  <c r="I27" i="36" s="1"/>
  <c r="G22" i="36" a="1"/>
  <c r="G22" i="36" s="1"/>
  <c r="D20" i="36" a="1"/>
  <c r="D20" i="36" s="1"/>
  <c r="L17" i="36" a="1"/>
  <c r="L17" i="36" s="1"/>
  <c r="L16" i="36" a="1"/>
  <c r="L16" i="36" s="1"/>
  <c r="G14" i="36" a="1"/>
  <c r="G14" i="36" s="1"/>
  <c r="D13" i="36" a="1"/>
  <c r="D13" i="36" s="1"/>
  <c r="M10" i="36" a="1"/>
  <c r="M10" i="36" s="1"/>
  <c r="L9" i="36" a="1"/>
  <c r="L9" i="36" s="1"/>
  <c r="L5" i="36" a="1"/>
  <c r="L5" i="36" s="1"/>
  <c r="I32" i="36" a="1"/>
  <c r="I32" i="36" s="1"/>
  <c r="E31" i="36" a="1"/>
  <c r="E31" i="36" s="1"/>
  <c r="M33" i="36" a="1"/>
  <c r="M33" i="36" s="1"/>
  <c r="E32" i="36" a="1"/>
  <c r="E32" i="36" s="1"/>
  <c r="E28" i="36" a="1"/>
  <c r="E28" i="36" s="1"/>
  <c r="D27" i="36" a="1"/>
  <c r="D27" i="36" s="1"/>
  <c r="J24" i="36" a="1"/>
  <c r="J24" i="36" s="1"/>
  <c r="E23" i="36" a="1"/>
  <c r="E23" i="36" s="1"/>
  <c r="K18" i="36" a="1"/>
  <c r="K18" i="36" s="1"/>
  <c r="G16" i="36" a="1"/>
  <c r="G16" i="36" s="1"/>
  <c r="E15" i="36" a="1"/>
  <c r="E15" i="36" s="1"/>
  <c r="L33" i="36" a="1"/>
  <c r="L33" i="36" s="1"/>
  <c r="D32" i="36" a="1"/>
  <c r="D32" i="36" s="1"/>
  <c r="N30" i="36" a="1"/>
  <c r="N30" i="36" s="1"/>
  <c r="K33" i="36" a="1"/>
  <c r="K33" i="36" s="1"/>
  <c r="M30" i="36" a="1"/>
  <c r="M30" i="36" s="1"/>
  <c r="F29" i="36" a="1"/>
  <c r="F29" i="36" s="1"/>
  <c r="N25" i="36" a="1"/>
  <c r="N25" i="36" s="1"/>
  <c r="D23" i="36" a="1"/>
  <c r="D23" i="36" s="1"/>
  <c r="I18" i="36" a="1"/>
  <c r="I18" i="36" s="1"/>
  <c r="E16" i="36" a="1"/>
  <c r="E16" i="36" s="1"/>
  <c r="K31" i="36" a="1"/>
  <c r="K31" i="36" s="1"/>
  <c r="E29" i="36" a="1"/>
  <c r="E29" i="36" s="1"/>
  <c r="E26" i="36" a="1"/>
  <c r="E26" i="36" s="1"/>
  <c r="J22" i="36" a="1"/>
  <c r="J22" i="36" s="1"/>
  <c r="C16" i="36" a="1"/>
  <c r="C16" i="36" s="1"/>
  <c r="K14" i="36" a="1"/>
  <c r="K14" i="36" s="1"/>
  <c r="C13" i="36" a="1"/>
  <c r="C13" i="36" s="1"/>
  <c r="M11" i="36" a="1"/>
  <c r="M11" i="36" s="1"/>
  <c r="G10" i="36" a="1"/>
  <c r="G10" i="36" s="1"/>
  <c r="N7" i="36" a="1"/>
  <c r="N7" i="36" s="1"/>
  <c r="H6" i="36" a="1"/>
  <c r="H6" i="36" s="1"/>
  <c r="M4" i="36" a="1"/>
  <c r="M4" i="36" s="1"/>
  <c r="M34" i="36" a="1"/>
  <c r="M34" i="36" s="1"/>
  <c r="I31" i="36" a="1"/>
  <c r="I31" i="36" s="1"/>
  <c r="D29" i="36" a="1"/>
  <c r="D29" i="36" s="1"/>
  <c r="D26" i="36" a="1"/>
  <c r="D26" i="36" s="1"/>
  <c r="D24" i="36" a="1"/>
  <c r="D24" i="36" s="1"/>
  <c r="I22" i="36" a="1"/>
  <c r="I22" i="36" s="1"/>
  <c r="N20" i="36" a="1"/>
  <c r="N20" i="36" s="1"/>
  <c r="E19" i="36" a="1"/>
  <c r="E19" i="36" s="1"/>
  <c r="J17" i="36" a="1"/>
  <c r="J17" i="36" s="1"/>
  <c r="K11" i="36" a="1"/>
  <c r="K11" i="36" s="1"/>
  <c r="F10" i="36" a="1"/>
  <c r="F10" i="36" s="1"/>
  <c r="F6" i="36" a="1"/>
  <c r="F6" i="36" s="1"/>
  <c r="K4" i="36" a="1"/>
  <c r="K4" i="36" s="1"/>
  <c r="J27" i="36" a="1"/>
  <c r="J27" i="36" s="1"/>
  <c r="L25" i="36" a="1"/>
  <c r="L25" i="36" s="1"/>
  <c r="E22" i="36" a="1"/>
  <c r="E22" i="36" s="1"/>
  <c r="L20" i="36" a="1"/>
  <c r="L20" i="36" s="1"/>
  <c r="I17" i="36" a="1"/>
  <c r="I17" i="36" s="1"/>
  <c r="N15" i="36" a="1"/>
  <c r="N15" i="36" s="1"/>
  <c r="J11" i="36" a="1"/>
  <c r="J11" i="36" s="1"/>
  <c r="D10" i="36" a="1"/>
  <c r="D10" i="36" s="1"/>
  <c r="J7" i="36" a="1"/>
  <c r="J7" i="36" s="1"/>
  <c r="I4" i="36" a="1"/>
  <c r="I4" i="36" s="1"/>
  <c r="K22" i="36" a="1"/>
  <c r="K22" i="36" s="1"/>
  <c r="G20" i="36" a="1"/>
  <c r="G20" i="36" s="1"/>
  <c r="M17" i="36" a="1"/>
  <c r="M17" i="36" s="1"/>
  <c r="G13" i="36" a="1"/>
  <c r="G13" i="36" s="1"/>
  <c r="G11" i="36" a="1"/>
  <c r="G11" i="36" s="1"/>
  <c r="L7" i="36" a="1"/>
  <c r="L7" i="36" s="1"/>
  <c r="H5" i="36" a="1"/>
  <c r="H5" i="36" s="1"/>
  <c r="C31" i="36" a="1"/>
  <c r="C31" i="36" s="1"/>
  <c r="H30" i="36" a="1"/>
  <c r="H30" i="36" s="1"/>
  <c r="N27" i="36" a="1"/>
  <c r="N27" i="36" s="1"/>
  <c r="F25" i="36" a="1"/>
  <c r="F25" i="36" s="1"/>
  <c r="I15" i="36" a="1"/>
  <c r="I15" i="36" s="1"/>
  <c r="K9" i="36" a="1"/>
  <c r="K9" i="36" s="1"/>
  <c r="I7" i="36" a="1"/>
  <c r="I7" i="36" s="1"/>
  <c r="G30" i="36" a="1"/>
  <c r="G30" i="36" s="1"/>
  <c r="N29" i="36" a="1"/>
  <c r="N29" i="36" s="1"/>
  <c r="L27" i="36" a="1"/>
  <c r="L27" i="36" s="1"/>
  <c r="E25" i="36" a="1"/>
  <c r="E25" i="36" s="1"/>
  <c r="N24" i="36" a="1"/>
  <c r="N24" i="36" s="1"/>
  <c r="F20" i="36" a="1"/>
  <c r="F20" i="36" s="1"/>
  <c r="K17" i="36" a="1"/>
  <c r="K17" i="36" s="1"/>
  <c r="D30" i="36" a="1"/>
  <c r="D30" i="36" s="1"/>
  <c r="K29" i="36" a="1"/>
  <c r="K29" i="36" s="1"/>
  <c r="H27" i="36" a="1"/>
  <c r="H27" i="36" s="1"/>
  <c r="K24" i="36" a="1"/>
  <c r="K24" i="36" s="1"/>
  <c r="C22" i="36" a="1"/>
  <c r="C22" i="36" s="1"/>
  <c r="M21" i="36" a="1"/>
  <c r="M21" i="36" s="1"/>
  <c r="L19" i="36" a="1"/>
  <c r="L19" i="36" s="1"/>
  <c r="F17" i="36" a="1"/>
  <c r="F17" i="36" s="1"/>
  <c r="L12" i="36" a="1"/>
  <c r="L12" i="36" s="1"/>
  <c r="C11" i="36" a="1"/>
  <c r="C11" i="36" s="1"/>
  <c r="F9" i="36" a="1"/>
  <c r="F9" i="36" s="1"/>
  <c r="F7" i="36" a="1"/>
  <c r="F7" i="36" s="1"/>
  <c r="C5" i="36" a="1"/>
  <c r="C5" i="36" s="1"/>
  <c r="N34" i="36" a="1"/>
  <c r="N34" i="36" s="1"/>
  <c r="N33" i="36" a="1"/>
  <c r="N33" i="36" s="1"/>
  <c r="I29" i="36" a="1"/>
  <c r="I29" i="36" s="1"/>
  <c r="F27" i="36" a="1"/>
  <c r="F27" i="36" s="1"/>
  <c r="G24" i="36" a="1"/>
  <c r="G24" i="36" s="1"/>
  <c r="J19" i="36" a="1"/>
  <c r="J19" i="36" s="1"/>
  <c r="D17" i="36" a="1"/>
  <c r="D17" i="36" s="1"/>
  <c r="J12" i="36" a="1"/>
  <c r="J12" i="36" s="1"/>
  <c r="L10" i="36" a="1"/>
  <c r="L10" i="36" s="1"/>
  <c r="D9" i="36" a="1"/>
  <c r="D9" i="36" s="1"/>
  <c r="D7" i="36" a="1"/>
  <c r="D7" i="36" s="1"/>
  <c r="L4" i="36" a="1"/>
  <c r="L4" i="36" s="1"/>
  <c r="C23" i="36" a="1"/>
  <c r="C23" i="36" s="1"/>
  <c r="M14" i="36" a="1"/>
  <c r="M14" i="36" s="1"/>
  <c r="E11" i="36" a="1"/>
  <c r="E11" i="36" s="1"/>
  <c r="K10" i="36" a="1"/>
  <c r="K10" i="36" s="1"/>
  <c r="H7" i="36" a="1"/>
  <c r="H7" i="36" s="1"/>
  <c r="D22" i="36" a="1"/>
  <c r="D22" i="36" s="1"/>
  <c r="I21" i="36" a="1"/>
  <c r="I21" i="36" s="1"/>
  <c r="G15" i="36" a="1"/>
  <c r="G15" i="36" s="1"/>
  <c r="L14" i="36" a="1"/>
  <c r="L14" i="36" s="1"/>
  <c r="D11" i="36" a="1"/>
  <c r="D11" i="36" s="1"/>
  <c r="J10" i="36" a="1"/>
  <c r="J10" i="36" s="1"/>
  <c r="G7" i="36" a="1"/>
  <c r="G7" i="36" s="1"/>
  <c r="N6" i="36" a="1"/>
  <c r="N6" i="36" s="1"/>
  <c r="D33" i="36" a="1"/>
  <c r="D33" i="36" s="1"/>
  <c r="M29" i="36" a="1"/>
  <c r="M29" i="36" s="1"/>
  <c r="N28" i="36" a="1"/>
  <c r="N28" i="36" s="1"/>
  <c r="N23" i="36" a="1"/>
  <c r="N23" i="36" s="1"/>
  <c r="F12" i="36" a="1"/>
  <c r="F12" i="36" s="1"/>
  <c r="N11" i="36" a="1"/>
  <c r="N11" i="36" s="1"/>
  <c r="C33" i="36" a="1"/>
  <c r="C33" i="36" s="1"/>
  <c r="L29" i="36" a="1"/>
  <c r="L29" i="36" s="1"/>
  <c r="L34" i="36" a="1"/>
  <c r="L34" i="36" s="1"/>
  <c r="L28" i="36" a="1"/>
  <c r="L28" i="36" s="1"/>
  <c r="E12" i="36" a="1"/>
  <c r="E12" i="36" s="1"/>
  <c r="D6" i="36" a="1"/>
  <c r="D6" i="36" s="1"/>
  <c r="F5" i="36" a="1"/>
  <c r="F5" i="36" s="1"/>
  <c r="G4" i="36" a="1"/>
  <c r="G4" i="36" s="1"/>
  <c r="L32" i="36" a="1"/>
  <c r="L32" i="36" s="1"/>
  <c r="M26" i="36" a="1"/>
  <c r="M26" i="36" s="1"/>
  <c r="J25" i="36" a="1"/>
  <c r="J25" i="36" s="1"/>
  <c r="F24" i="36" a="1"/>
  <c r="F24" i="36" s="1"/>
  <c r="G9" i="36" a="1"/>
  <c r="G9" i="36" s="1"/>
  <c r="I8" i="36" a="1"/>
  <c r="I8" i="36" s="1"/>
  <c r="L26" i="36" a="1"/>
  <c r="L26" i="36" s="1"/>
  <c r="I25" i="36" a="1"/>
  <c r="I25" i="36" s="1"/>
  <c r="E24" i="36" a="1"/>
  <c r="E24" i="36" s="1"/>
  <c r="E9" i="36" a="1"/>
  <c r="E9" i="36" s="1"/>
  <c r="H8" i="36" a="1"/>
  <c r="H8" i="36" s="1"/>
  <c r="N5" i="36" a="1"/>
  <c r="N5" i="36" s="1"/>
  <c r="K32" i="36" a="1"/>
  <c r="K32" i="36" s="1"/>
  <c r="K26" i="36" a="1"/>
  <c r="K26" i="36" s="1"/>
  <c r="H25" i="36" a="1"/>
  <c r="H25" i="36" s="1"/>
  <c r="C24" i="36" a="1"/>
  <c r="C24" i="36" s="1"/>
  <c r="C9" i="36" a="1"/>
  <c r="C9" i="36" s="1"/>
  <c r="G8" i="36" a="1"/>
  <c r="G8" i="36" s="1"/>
  <c r="M7" i="36" a="1"/>
  <c r="M7" i="36" s="1"/>
  <c r="M6" i="36" a="1"/>
  <c r="M6" i="36" s="1"/>
  <c r="M5" i="36" a="1"/>
  <c r="M5" i="36" s="1"/>
  <c r="H32" i="36" a="1"/>
  <c r="H32" i="36" s="1"/>
  <c r="M28" i="36" a="1"/>
  <c r="M28" i="36" s="1"/>
  <c r="K27" i="36" a="1"/>
  <c r="K27" i="36" s="1"/>
  <c r="J26" i="36" a="1"/>
  <c r="J26" i="36" s="1"/>
  <c r="G25" i="36" a="1"/>
  <c r="G25" i="36" s="1"/>
  <c r="F8" i="36" a="1"/>
  <c r="F8" i="36" s="1"/>
  <c r="L6" i="36" a="1"/>
  <c r="L6" i="36" s="1"/>
  <c r="K5" i="36" a="1"/>
  <c r="K5" i="36" s="1"/>
  <c r="K28" i="36" a="1"/>
  <c r="K28" i="36" s="1"/>
  <c r="I26" i="36" a="1"/>
  <c r="I26" i="36" s="1"/>
  <c r="D25" i="36" a="1"/>
  <c r="D25" i="36" s="1"/>
  <c r="E8" i="36" a="1"/>
  <c r="E8" i="36" s="1"/>
  <c r="J5" i="36" a="1"/>
  <c r="J5" i="36" s="1"/>
  <c r="N4" i="36" a="1"/>
  <c r="N4" i="36" s="1"/>
  <c r="G32" i="36" a="1"/>
  <c r="G32" i="36" s="1"/>
  <c r="J28" i="36" a="1"/>
  <c r="J28" i="36" s="1"/>
  <c r="D8" i="36" a="1"/>
  <c r="D8" i="36" s="1"/>
  <c r="E7" i="36" a="1"/>
  <c r="E7" i="36" s="1"/>
  <c r="K6" i="36" a="1"/>
  <c r="K6" i="36" s="1"/>
  <c r="J4" i="36" a="1"/>
  <c r="J4" i="36" s="1"/>
  <c r="F32" i="36" a="1"/>
  <c r="F32" i="36" s="1"/>
  <c r="H29" i="36" a="1"/>
  <c r="H29" i="36" s="1"/>
  <c r="I28" i="36" a="1"/>
  <c r="I28" i="36" s="1"/>
  <c r="G27" i="36" a="1"/>
  <c r="G27" i="36" s="1"/>
  <c r="H26" i="36" a="1"/>
  <c r="H26" i="36" s="1"/>
  <c r="C25" i="36" a="1"/>
  <c r="C25" i="36" s="1"/>
  <c r="C8" i="36" a="1"/>
  <c r="C8" i="36" s="1"/>
  <c r="C7" i="36" a="1"/>
  <c r="C7" i="36" s="1"/>
  <c r="J6" i="36" a="1"/>
  <c r="J6" i="36" s="1"/>
  <c r="I5" i="36" a="1"/>
  <c r="I5" i="36" s="1"/>
  <c r="H4" i="36" a="1"/>
  <c r="H4" i="36" s="1"/>
  <c r="C32" i="36" a="1"/>
  <c r="C32" i="36" s="1"/>
  <c r="G29" i="36" a="1"/>
  <c r="G29" i="36" s="1"/>
  <c r="H28" i="36" a="1"/>
  <c r="H28" i="36" s="1"/>
  <c r="E27" i="36" a="1"/>
  <c r="E27" i="36" s="1"/>
  <c r="G26" i="36" a="1"/>
  <c r="G26" i="36" s="1"/>
  <c r="G6" i="36" a="1"/>
  <c r="G6" i="36" s="1"/>
  <c r="G5" i="36" a="1"/>
  <c r="G5" i="36" s="1"/>
  <c r="F4" i="36" a="1"/>
  <c r="F4" i="36" s="1"/>
  <c r="I33" i="36" a="1"/>
  <c r="I33" i="36" s="1"/>
  <c r="L30" i="36" a="1"/>
  <c r="L30" i="36" s="1"/>
  <c r="C29" i="36" a="1"/>
  <c r="C29" i="36" s="1"/>
  <c r="F28" i="36" a="1"/>
  <c r="F28" i="36" s="1"/>
  <c r="N18" i="36" a="1"/>
  <c r="N18" i="36" s="1"/>
  <c r="N16" i="36" a="1"/>
  <c r="N16" i="36" s="1"/>
  <c r="M15" i="36" a="1"/>
  <c r="M15" i="36" s="1"/>
  <c r="E34" i="36" a="1"/>
  <c r="E34" i="36" s="1"/>
  <c r="N31" i="36" a="1"/>
  <c r="N31" i="36" s="1"/>
  <c r="L31" i="36" a="1"/>
  <c r="L31" i="36" s="1"/>
  <c r="L22" i="36" a="1"/>
  <c r="L22" i="36" s="1"/>
  <c r="M20" i="36" a="1"/>
  <c r="M20" i="36" s="1"/>
  <c r="C17" i="36" a="1"/>
  <c r="C17" i="36" s="1"/>
  <c r="N12" i="36" a="1"/>
  <c r="N12" i="36" s="1"/>
  <c r="F11" i="36" a="1"/>
  <c r="F11" i="36" s="1"/>
  <c r="C4" i="36" a="1"/>
  <c r="C4" i="36" s="1"/>
  <c r="E30" i="36" a="1"/>
  <c r="E30" i="36" s="1"/>
  <c r="F23" i="36" a="1"/>
  <c r="F23" i="36" s="1"/>
  <c r="K19" i="36" a="1"/>
  <c r="K19" i="36" s="1"/>
  <c r="I14" i="36" a="1"/>
  <c r="I14" i="36" s="1"/>
  <c r="C30" i="36" a="1"/>
  <c r="C30" i="36" s="1"/>
  <c r="G28" i="36" a="1"/>
  <c r="G28" i="36" s="1"/>
  <c r="F21" i="36" a="1"/>
  <c r="F21" i="36" s="1"/>
  <c r="I19" i="36" a="1"/>
  <c r="I19" i="36" s="1"/>
  <c r="H14" i="36" a="1"/>
  <c r="H14" i="36" s="1"/>
  <c r="L11" i="36" a="1"/>
  <c r="L11" i="36" s="1"/>
  <c r="D28" i="36" a="1"/>
  <c r="D28" i="36" s="1"/>
  <c r="E21" i="36" a="1"/>
  <c r="E21" i="36" s="1"/>
  <c r="H19" i="36" a="1"/>
  <c r="H19" i="36" s="1"/>
  <c r="N17" i="36" a="1"/>
  <c r="N17" i="36" s="1"/>
  <c r="F14" i="36" a="1"/>
  <c r="F14" i="36" s="1"/>
  <c r="I11" i="36" a="1"/>
  <c r="I11" i="36" s="1"/>
  <c r="N8" i="36" a="1"/>
  <c r="N8" i="36" s="1"/>
  <c r="C28" i="36" a="1"/>
  <c r="C28" i="36" s="1"/>
  <c r="D21" i="36" a="1"/>
  <c r="D21" i="36" s="1"/>
  <c r="F19" i="36" a="1"/>
  <c r="F19" i="36" s="1"/>
  <c r="E14" i="36" a="1"/>
  <c r="E14" i="36" s="1"/>
  <c r="H11" i="36" a="1"/>
  <c r="H11" i="36" s="1"/>
  <c r="D19" i="36" a="1"/>
  <c r="D19" i="36" s="1"/>
  <c r="H17" i="36" a="1"/>
  <c r="H17" i="36" s="1"/>
  <c r="D14" i="36" a="1"/>
  <c r="D14" i="36" s="1"/>
  <c r="L8" i="36" a="1"/>
  <c r="L8" i="36" s="1"/>
  <c r="C21" i="36" a="1"/>
  <c r="C21" i="36" s="1"/>
  <c r="C19" i="36" a="1"/>
  <c r="C19" i="36" s="1"/>
  <c r="G17" i="36" a="1"/>
  <c r="G17" i="36" s="1"/>
  <c r="C14" i="36" a="1"/>
  <c r="C14" i="36" s="1"/>
  <c r="M12" i="36" a="1"/>
  <c r="M12" i="36" s="1"/>
  <c r="K8" i="36" a="1"/>
  <c r="K8" i="36" s="1"/>
  <c r="E5" i="36" a="1"/>
  <c r="E5" i="36" s="1"/>
  <c r="M32" i="36" a="1"/>
  <c r="M32" i="36" s="1"/>
  <c r="F26" i="36" a="1"/>
  <c r="F26" i="36" s="1"/>
  <c r="E17" i="36" a="1"/>
  <c r="E17" i="36" s="1"/>
  <c r="K12" i="36" a="1"/>
  <c r="K12" i="36" s="1"/>
  <c r="J8" i="36" a="1"/>
  <c r="J8" i="36" s="1"/>
  <c r="D5" i="36" a="1"/>
  <c r="D5" i="36" s="1"/>
  <c r="C26" i="36" a="1"/>
  <c r="C26" i="36" s="1"/>
  <c r="M24" i="36" a="1"/>
  <c r="M24" i="36" s="1"/>
  <c r="L15" i="36" a="1"/>
  <c r="L15" i="36" s="1"/>
  <c r="I12" i="36" a="1"/>
  <c r="I12" i="36" s="1"/>
  <c r="H24" i="36" a="1"/>
  <c r="H24" i="36" s="1"/>
  <c r="N22" i="36" a="1"/>
  <c r="N22" i="36" s="1"/>
  <c r="J15" i="36" a="1"/>
  <c r="J15" i="36" s="1"/>
  <c r="G12" i="36" a="1"/>
  <c r="G12" i="36" s="1"/>
  <c r="K34" i="36" a="1"/>
  <c r="K34" i="36" s="1"/>
  <c r="K30" i="36" a="1"/>
  <c r="K30" i="36" s="1"/>
  <c r="C27" i="36" a="1"/>
  <c r="C27" i="36" s="1"/>
  <c r="L18" i="36" a="1"/>
  <c r="L18" i="36" s="1"/>
  <c r="I16" i="36" a="1"/>
  <c r="I16" i="36" s="1"/>
  <c r="J13" i="36" a="1"/>
  <c r="J13" i="36" s="1"/>
  <c r="E4" i="36" a="1"/>
  <c r="E4" i="36" s="1"/>
  <c r="J30" i="36" a="1"/>
  <c r="J30" i="36" s="1"/>
  <c r="N21" i="36" a="1"/>
  <c r="N21" i="36" s="1"/>
  <c r="J18" i="36" a="1"/>
  <c r="J18" i="36" s="1"/>
  <c r="H16" i="36" a="1"/>
  <c r="H16" i="36" s="1"/>
  <c r="D4" i="36" a="1"/>
  <c r="D4" i="36" s="1"/>
  <c r="J34" i="36" a="1"/>
  <c r="J34" i="36" s="1"/>
  <c r="I30" i="36" a="1"/>
  <c r="I30" i="36" s="1"/>
  <c r="L21" i="36" a="1"/>
  <c r="L21" i="36" s="1"/>
  <c r="F16" i="36" a="1"/>
  <c r="F16" i="36" s="1"/>
  <c r="I13" i="36" a="1"/>
  <c r="I13" i="36" s="1"/>
  <c r="E6" i="36" a="1"/>
  <c r="E6" i="36" s="1"/>
  <c r="G34" i="36" a="1"/>
  <c r="G34" i="36" s="1"/>
  <c r="K21" i="36" a="1"/>
  <c r="K21" i="36" s="1"/>
  <c r="H18" i="36" a="1"/>
  <c r="H18" i="36" s="1"/>
  <c r="K15" i="36" a="1"/>
  <c r="K15" i="36" s="1"/>
  <c r="H13" i="36" a="1"/>
  <c r="H13" i="36" s="1"/>
  <c r="C6" i="36" a="1"/>
  <c r="C6" i="36" s="1"/>
  <c r="C34" i="36" a="1"/>
  <c r="C34" i="36" s="1"/>
  <c r="J21" i="36" a="1"/>
  <c r="J21" i="36" s="1"/>
  <c r="G18" i="36" a="1"/>
  <c r="G18" i="36" s="1"/>
  <c r="H15" i="36" a="1"/>
  <c r="H15" i="36" s="1"/>
  <c r="F13" i="36" a="1"/>
  <c r="F13" i="36" s="1"/>
  <c r="J33" i="36" a="1"/>
  <c r="J33" i="36" s="1"/>
  <c r="G21" i="36" a="1"/>
  <c r="G21" i="36" s="1"/>
  <c r="F18" i="36" a="1"/>
  <c r="F18" i="36" s="1"/>
  <c r="F15" i="36" a="1"/>
  <c r="F15" i="36" s="1"/>
  <c r="G33" i="36" a="1"/>
  <c r="G33" i="36" s="1"/>
  <c r="D18" i="36" a="1"/>
  <c r="D18" i="36" s="1"/>
  <c r="C15" i="36" a="1"/>
  <c r="C15" i="36" s="1"/>
  <c r="E13" i="36" a="1"/>
  <c r="E13" i="36" s="1"/>
  <c r="N10" i="36" a="1"/>
  <c r="N10" i="36" s="1"/>
  <c r="F33" i="36" a="1"/>
  <c r="F33" i="36" s="1"/>
  <c r="K20" i="36" a="1"/>
  <c r="K20" i="36" s="1"/>
  <c r="I10" i="36" a="1"/>
  <c r="I10" i="36" s="1"/>
  <c r="M23" i="36" a="1"/>
  <c r="M23" i="36" s="1"/>
  <c r="J20" i="36" a="1"/>
  <c r="J20" i="36" s="1"/>
  <c r="H12" i="36" a="1"/>
  <c r="H12" i="36" s="1"/>
  <c r="H10" i="36" a="1"/>
  <c r="H10" i="36" s="1"/>
  <c r="C18" i="36" a="1"/>
  <c r="C18" i="36" s="1"/>
  <c r="M22" i="36" a="1"/>
  <c r="M22" i="36" s="1"/>
  <c r="C10" i="36" a="1"/>
  <c r="C10" i="36" s="1"/>
  <c r="F22" i="36" a="1"/>
  <c r="F22" i="36" s="1"/>
  <c r="N13" i="36" a="1"/>
  <c r="N13" i="36" s="1"/>
  <c r="M13" i="36" a="1"/>
  <c r="M13" i="36" s="1"/>
  <c r="L13" i="36" a="1"/>
  <c r="L13" i="36" s="1"/>
  <c r="N9" i="36" a="1"/>
  <c r="N9" i="36" s="1"/>
  <c r="M31" i="36" a="1"/>
  <c r="M31" i="36" s="1"/>
  <c r="K13" i="36" a="1"/>
  <c r="K13" i="36" s="1"/>
  <c r="M9" i="36" a="1"/>
  <c r="M9" i="36" s="1"/>
  <c r="J31" i="36" a="1"/>
  <c r="J31" i="36" s="1"/>
  <c r="J9" i="36" a="1"/>
  <c r="J9" i="36" s="1"/>
  <c r="G31" i="36" a="1"/>
  <c r="G31" i="36" s="1"/>
  <c r="D12" i="36" a="1"/>
  <c r="D12" i="36" s="1"/>
  <c r="H9" i="36" a="1"/>
  <c r="H9" i="36" s="1"/>
  <c r="F31" i="36" a="1"/>
  <c r="F31" i="36" s="1"/>
  <c r="L23" i="36" a="1"/>
  <c r="L23" i="36" s="1"/>
  <c r="K16" i="36" a="1"/>
  <c r="K16" i="36" s="1"/>
  <c r="K23" i="36" a="1"/>
  <c r="K23" i="36" s="1"/>
  <c r="J16" i="36" a="1"/>
  <c r="J16" i="36" s="1"/>
  <c r="E10" i="36" a="1"/>
  <c r="E10" i="36" s="1"/>
  <c r="J23" i="36" a="1"/>
  <c r="J23" i="36" s="1"/>
  <c r="I9" i="36" a="1"/>
  <c r="I9" i="36" s="1"/>
  <c r="G23" i="36" a="1"/>
  <c r="G23" i="36" s="1"/>
  <c r="H20" i="36" a="1"/>
  <c r="H20" i="36" s="1"/>
  <c r="E20" i="36" a="1"/>
  <c r="E20" i="36" s="1"/>
  <c r="N14" i="36" a="1"/>
  <c r="N14" i="36" s="1"/>
  <c r="M18" i="36" a="1"/>
  <c r="M18" i="36" s="1"/>
  <c r="M16" i="36" a="1"/>
  <c r="M16" i="36" s="1"/>
  <c r="J14" i="36" a="1"/>
  <c r="J14" i="36" s="1"/>
  <c r="M25" i="36" a="1"/>
  <c r="M25" i="36" s="1"/>
  <c r="C20" i="36" a="1"/>
  <c r="C20" i="36" s="1"/>
  <c r="N19" i="36" a="1"/>
  <c r="N19" i="36" s="1"/>
  <c r="M19" i="36" a="1"/>
  <c r="M19" i="36" s="1"/>
  <c r="C12" i="36" a="1"/>
  <c r="C12" i="36" s="1"/>
  <c r="E33" i="36" a="1"/>
  <c r="E33" i="36" s="1"/>
  <c r="H31" i="36" a="1"/>
  <c r="H31" i="36" s="1"/>
  <c r="W34" i="36" a="1"/>
  <c r="W34" i="36" s="1"/>
  <c r="V33" i="36" a="1"/>
  <c r="V33" i="36" s="1"/>
  <c r="S32" i="36" a="1"/>
  <c r="S32" i="36" s="1"/>
  <c r="R31" i="36" a="1"/>
  <c r="R31" i="36" s="1"/>
  <c r="Q30" i="36" a="1"/>
  <c r="Q30" i="36" s="1"/>
  <c r="AB22" i="36" a="1"/>
  <c r="AB22" i="36" s="1"/>
  <c r="AA18" i="36" a="1"/>
  <c r="AA18" i="36" s="1"/>
  <c r="Y17" i="36" a="1"/>
  <c r="Y17" i="36" s="1"/>
  <c r="Y16" i="36" a="1"/>
  <c r="Y16" i="36" s="1"/>
  <c r="X15" i="36" a="1"/>
  <c r="X15" i="36" s="1"/>
  <c r="W14" i="36" a="1"/>
  <c r="W14" i="36" s="1"/>
  <c r="T12" i="36" a="1"/>
  <c r="T12" i="36" s="1"/>
  <c r="R10" i="36" a="1"/>
  <c r="R10" i="36" s="1"/>
  <c r="R9" i="36" a="1"/>
  <c r="R9" i="36" s="1"/>
  <c r="Y5" i="36" a="1"/>
  <c r="Y5" i="36" s="1"/>
  <c r="U4" i="36" a="1"/>
  <c r="U4" i="36" s="1"/>
  <c r="Z32" i="36" a="1"/>
  <c r="Z32" i="36" s="1"/>
  <c r="Y31" i="36" a="1"/>
  <c r="Y31" i="36" s="1"/>
  <c r="W33" i="36" a="1"/>
  <c r="W33" i="36" s="1"/>
  <c r="V29" i="36" a="1"/>
  <c r="V29" i="36" s="1"/>
  <c r="U28" i="36" a="1"/>
  <c r="U28" i="36" s="1"/>
  <c r="R25" i="36" a="1"/>
  <c r="R25" i="36" s="1"/>
  <c r="AA22" i="36" a="1"/>
  <c r="AA22" i="36" s="1"/>
  <c r="Y21" i="36" a="1"/>
  <c r="Y21" i="36" s="1"/>
  <c r="Z34" i="36" a="1"/>
  <c r="Z34" i="36" s="1"/>
  <c r="U33" i="36" a="1"/>
  <c r="U33" i="36" s="1"/>
  <c r="AB31" i="36" a="1"/>
  <c r="AB31" i="36" s="1"/>
  <c r="V30" i="36" a="1"/>
  <c r="V30" i="36" s="1"/>
  <c r="W25" i="36" a="1"/>
  <c r="W25" i="36" s="1"/>
  <c r="Q24" i="36" a="1"/>
  <c r="Q24" i="36" s="1"/>
  <c r="X20" i="36" a="1"/>
  <c r="X20" i="36" s="1"/>
  <c r="U19" i="36" a="1"/>
  <c r="U19" i="36" s="1"/>
  <c r="S18" i="36" a="1"/>
  <c r="S18" i="36" s="1"/>
  <c r="AB14" i="36" a="1"/>
  <c r="AB14" i="36" s="1"/>
  <c r="Y13" i="36" a="1"/>
  <c r="Y13" i="36" s="1"/>
  <c r="V12" i="36" a="1"/>
  <c r="V12" i="36" s="1"/>
  <c r="S11" i="36" a="1"/>
  <c r="S11" i="36" s="1"/>
  <c r="Z7" i="36" a="1"/>
  <c r="Z7" i="36" s="1"/>
  <c r="V6" i="36" a="1"/>
  <c r="V6" i="36" s="1"/>
  <c r="T33" i="36" a="1"/>
  <c r="T33" i="36" s="1"/>
  <c r="U30" i="36" a="1"/>
  <c r="U30" i="36" s="1"/>
  <c r="AB32" i="36" a="1"/>
  <c r="AB32" i="36" s="1"/>
  <c r="X31" i="36" a="1"/>
  <c r="X31" i="36" s="1"/>
  <c r="Z28" i="36" a="1"/>
  <c r="Z28" i="36" s="1"/>
  <c r="Y27" i="36" a="1"/>
  <c r="Y27" i="36" s="1"/>
  <c r="W26" i="36" a="1"/>
  <c r="W26" i="36" s="1"/>
  <c r="AB23" i="36" a="1"/>
  <c r="AB23" i="36" s="1"/>
  <c r="Q19" i="36" a="1"/>
  <c r="Q19" i="36" s="1"/>
  <c r="AB16" i="36" a="1"/>
  <c r="AB16" i="36" s="1"/>
  <c r="Y15" i="36" a="1"/>
  <c r="Y15" i="36" s="1"/>
  <c r="U13" i="36" a="1"/>
  <c r="U13" i="36" s="1"/>
  <c r="X34" i="36" a="1"/>
  <c r="X34" i="36" s="1"/>
  <c r="AA32" i="36" a="1"/>
  <c r="AA32" i="36" s="1"/>
  <c r="W31" i="36" a="1"/>
  <c r="W31" i="36" s="1"/>
  <c r="V34" i="36" a="1"/>
  <c r="V34" i="36" s="1"/>
  <c r="V31" i="36" a="1"/>
  <c r="V31" i="36" s="1"/>
  <c r="W27" i="36" a="1"/>
  <c r="W27" i="36" s="1"/>
  <c r="U26" i="36" a="1"/>
  <c r="U26" i="36" s="1"/>
  <c r="AA23" i="36" a="1"/>
  <c r="AA23" i="36" s="1"/>
  <c r="S21" i="36" a="1"/>
  <c r="S21" i="36" s="1"/>
  <c r="AB17" i="36" a="1"/>
  <c r="AB17" i="36" s="1"/>
  <c r="Z16" i="36" a="1"/>
  <c r="Z16" i="36" s="1"/>
  <c r="W15" i="36" a="1"/>
  <c r="W15" i="36" s="1"/>
  <c r="S13" i="36" a="1"/>
  <c r="S13" i="36" s="1"/>
  <c r="X30" i="36" a="1"/>
  <c r="X30" i="36" s="1"/>
  <c r="V28" i="36" a="1"/>
  <c r="V28" i="36" s="1"/>
  <c r="U23" i="36" a="1"/>
  <c r="U23" i="36" s="1"/>
  <c r="X21" i="36" a="1"/>
  <c r="X21" i="36" s="1"/>
  <c r="R20" i="36" a="1"/>
  <c r="R20" i="36" s="1"/>
  <c r="X18" i="36" a="1"/>
  <c r="X18" i="36" s="1"/>
  <c r="T15" i="36" a="1"/>
  <c r="T15" i="36" s="1"/>
  <c r="AB13" i="36" a="1"/>
  <c r="AB13" i="36" s="1"/>
  <c r="S12" i="36" a="1"/>
  <c r="S12" i="36" s="1"/>
  <c r="AA9" i="36" a="1"/>
  <c r="AA9" i="36" s="1"/>
  <c r="W8" i="36" a="1"/>
  <c r="W8" i="36" s="1"/>
  <c r="X33" i="36" a="1"/>
  <c r="X33" i="36" s="1"/>
  <c r="Y32" i="36" a="1"/>
  <c r="Y32" i="36" s="1"/>
  <c r="AB29" i="36" a="1"/>
  <c r="AB29" i="36" s="1"/>
  <c r="AA26" i="36" a="1"/>
  <c r="AA26" i="36" s="1"/>
  <c r="Q25" i="36" a="1"/>
  <c r="Q25" i="36" s="1"/>
  <c r="AA24" i="36" a="1"/>
  <c r="AA24" i="36" s="1"/>
  <c r="S23" i="36" a="1"/>
  <c r="S23" i="36" s="1"/>
  <c r="V21" i="36" a="1"/>
  <c r="V21" i="36" s="1"/>
  <c r="V18" i="36" a="1"/>
  <c r="V18" i="36" s="1"/>
  <c r="AA16" i="36" a="1"/>
  <c r="AA16" i="36" s="1"/>
  <c r="R15" i="36" a="1"/>
  <c r="R15" i="36" s="1"/>
  <c r="Z13" i="36" a="1"/>
  <c r="Z13" i="36" s="1"/>
  <c r="R12" i="36" a="1"/>
  <c r="R12" i="36" s="1"/>
  <c r="Y9" i="36" a="1"/>
  <c r="Y9" i="36" s="1"/>
  <c r="U8" i="36" a="1"/>
  <c r="U8" i="36" s="1"/>
  <c r="U5" i="36" a="1"/>
  <c r="U5" i="36" s="1"/>
  <c r="R33" i="36" a="1"/>
  <c r="R33" i="36" s="1"/>
  <c r="S30" i="36" a="1"/>
  <c r="S30" i="36" s="1"/>
  <c r="Z29" i="36" a="1"/>
  <c r="Z29" i="36" s="1"/>
  <c r="Y26" i="36" a="1"/>
  <c r="Y26" i="36" s="1"/>
  <c r="Y24" i="36" a="1"/>
  <c r="Y24" i="36" s="1"/>
  <c r="Q23" i="36" a="1"/>
  <c r="Q23" i="36" s="1"/>
  <c r="U21" i="36" a="1"/>
  <c r="U21" i="36" s="1"/>
  <c r="T18" i="36" a="1"/>
  <c r="T18" i="36" s="1"/>
  <c r="X13" i="36" a="1"/>
  <c r="X13" i="36" s="1"/>
  <c r="Q12" i="36" a="1"/>
  <c r="Q12" i="36" s="1"/>
  <c r="W9" i="36" a="1"/>
  <c r="W9" i="36" s="1"/>
  <c r="S8" i="36" a="1"/>
  <c r="S8" i="36" s="1"/>
  <c r="AA6" i="36" a="1"/>
  <c r="AA6" i="36" s="1"/>
  <c r="S5" i="36" a="1"/>
  <c r="S5" i="36" s="1"/>
  <c r="Y34" i="36" a="1"/>
  <c r="Y34" i="36" s="1"/>
  <c r="Q27" i="36" a="1"/>
  <c r="Q27" i="36" s="1"/>
  <c r="Z26" i="36" a="1"/>
  <c r="Z26" i="36" s="1"/>
  <c r="R24" i="36" a="1"/>
  <c r="R24" i="36" s="1"/>
  <c r="X14" i="36" a="1"/>
  <c r="X14" i="36" s="1"/>
  <c r="U12" i="36" a="1"/>
  <c r="U12" i="36" s="1"/>
  <c r="V10" i="36" a="1"/>
  <c r="V10" i="36" s="1"/>
  <c r="Q29" i="36" a="1"/>
  <c r="Q29" i="36" s="1"/>
  <c r="AB28" i="36" a="1"/>
  <c r="AB28" i="36" s="1"/>
  <c r="T21" i="36" a="1"/>
  <c r="T21" i="36" s="1"/>
  <c r="S19" i="36" a="1"/>
  <c r="S19" i="36" s="1"/>
  <c r="X16" i="36" a="1"/>
  <c r="X16" i="36" s="1"/>
  <c r="V14" i="36" a="1"/>
  <c r="V14" i="36" s="1"/>
  <c r="Y8" i="36" a="1"/>
  <c r="Y8" i="36" s="1"/>
  <c r="Y6" i="36" a="1"/>
  <c r="Y6" i="36" s="1"/>
  <c r="V4" i="36" a="1"/>
  <c r="V4" i="36" s="1"/>
  <c r="U34" i="36" a="1"/>
  <c r="U34" i="36" s="1"/>
  <c r="AB33" i="36" a="1"/>
  <c r="AB33" i="36" s="1"/>
  <c r="X26" i="36" a="1"/>
  <c r="X26" i="36" s="1"/>
  <c r="R21" i="36" a="1"/>
  <c r="R21" i="36" s="1"/>
  <c r="AB18" i="36" a="1"/>
  <c r="AB18" i="36" s="1"/>
  <c r="T34" i="36" a="1"/>
  <c r="T34" i="36" s="1"/>
  <c r="AA33" i="36" a="1"/>
  <c r="AA33" i="36" s="1"/>
  <c r="S34" i="36" a="1"/>
  <c r="S34" i="36" s="1"/>
  <c r="Z33" i="36" a="1"/>
  <c r="Z33" i="36" s="1"/>
  <c r="W32" i="36" a="1"/>
  <c r="W32" i="36" s="1"/>
  <c r="R34" i="36" a="1"/>
  <c r="R34" i="36" s="1"/>
  <c r="S33" i="36" a="1"/>
  <c r="S33" i="36" s="1"/>
  <c r="W23" i="36" a="1"/>
  <c r="W23" i="36" s="1"/>
  <c r="Y18" i="36" a="1"/>
  <c r="Y18" i="36" s="1"/>
  <c r="T16" i="36" a="1"/>
  <c r="T16" i="36" s="1"/>
  <c r="Q14" i="36" a="1"/>
  <c r="Q14" i="36" s="1"/>
  <c r="Q10" i="36" a="1"/>
  <c r="Q10" i="36" s="1"/>
  <c r="T8" i="36" a="1"/>
  <c r="T8" i="36" s="1"/>
  <c r="T6" i="36" a="1"/>
  <c r="T6" i="36" s="1"/>
  <c r="Q4" i="36" a="1"/>
  <c r="Q4" i="36" s="1"/>
  <c r="AA31" i="36" a="1"/>
  <c r="AA31" i="36" s="1"/>
  <c r="T28" i="36" a="1"/>
  <c r="T28" i="36" s="1"/>
  <c r="AB25" i="36" a="1"/>
  <c r="AB25" i="36" s="1"/>
  <c r="T23" i="36" a="1"/>
  <c r="T23" i="36" s="1"/>
  <c r="W18" i="36" a="1"/>
  <c r="W18" i="36" s="1"/>
  <c r="AA13" i="36" a="1"/>
  <c r="AA13" i="36" s="1"/>
  <c r="Z11" i="36" a="1"/>
  <c r="Z11" i="36" s="1"/>
  <c r="Q8" i="36" a="1"/>
  <c r="Q8" i="36" s="1"/>
  <c r="R6" i="36" a="1"/>
  <c r="R6" i="36" s="1"/>
  <c r="W30" i="36" a="1"/>
  <c r="W30" i="36" s="1"/>
  <c r="R29" i="36" a="1"/>
  <c r="R29" i="36" s="1"/>
  <c r="S28" i="36" a="1"/>
  <c r="S28" i="36" s="1"/>
  <c r="Z27" i="36" a="1"/>
  <c r="Z27" i="36" s="1"/>
  <c r="S20" i="36" a="1"/>
  <c r="S20" i="36" s="1"/>
  <c r="W19" i="36" a="1"/>
  <c r="W19" i="36" s="1"/>
  <c r="Z18" i="36" a="1"/>
  <c r="Z18" i="36" s="1"/>
  <c r="AA17" i="36" a="1"/>
  <c r="AA17" i="36" s="1"/>
  <c r="T13" i="36" a="1"/>
  <c r="T13" i="36" s="1"/>
  <c r="AB12" i="36" a="1"/>
  <c r="AB12" i="36" s="1"/>
  <c r="V9" i="36" a="1"/>
  <c r="V9" i="36" s="1"/>
  <c r="Q6" i="36" a="1"/>
  <c r="Q6" i="36" s="1"/>
  <c r="W5" i="36" a="1"/>
  <c r="W5" i="36" s="1"/>
  <c r="AA4" i="36" a="1"/>
  <c r="AA4" i="36" s="1"/>
  <c r="X32" i="36" a="1"/>
  <c r="X32" i="36" s="1"/>
  <c r="U31" i="36" a="1"/>
  <c r="U31" i="36" s="1"/>
  <c r="T30" i="36" a="1"/>
  <c r="T30" i="36" s="1"/>
  <c r="R28" i="36" a="1"/>
  <c r="R28" i="36" s="1"/>
  <c r="Q20" i="36" a="1"/>
  <c r="Q20" i="36" s="1"/>
  <c r="V19" i="36" a="1"/>
  <c r="V19" i="36" s="1"/>
  <c r="Z17" i="36" a="1"/>
  <c r="Z17" i="36" s="1"/>
  <c r="R13" i="36" a="1"/>
  <c r="R13" i="36" s="1"/>
  <c r="AA12" i="36" a="1"/>
  <c r="AA12" i="36" s="1"/>
  <c r="V5" i="36" a="1"/>
  <c r="V5" i="36" s="1"/>
  <c r="T27" i="36" a="1"/>
  <c r="T27" i="36" s="1"/>
  <c r="S26" i="36" a="1"/>
  <c r="S26" i="36" s="1"/>
  <c r="U25" i="36" a="1"/>
  <c r="U25" i="36" s="1"/>
  <c r="T22" i="36" a="1"/>
  <c r="T22" i="36" s="1"/>
  <c r="Q21" i="36" a="1"/>
  <c r="Q21" i="36" s="1"/>
  <c r="Y19" i="36" a="1"/>
  <c r="Y19" i="36" s="1"/>
  <c r="U18" i="36" a="1"/>
  <c r="U18" i="36" s="1"/>
  <c r="V17" i="36" a="1"/>
  <c r="V17" i="36" s="1"/>
  <c r="AB15" i="36" a="1"/>
  <c r="AB15" i="36" s="1"/>
  <c r="T10" i="36" a="1"/>
  <c r="T10" i="36" s="1"/>
  <c r="Q34" i="36" a="1"/>
  <c r="Q34" i="36" s="1"/>
  <c r="Y30" i="36" a="1"/>
  <c r="Y30" i="36" s="1"/>
  <c r="R30" i="36" a="1"/>
  <c r="R30" i="36" s="1"/>
  <c r="R27" i="36" a="1"/>
  <c r="R27" i="36" s="1"/>
  <c r="Q26" i="36" a="1"/>
  <c r="Q26" i="36" s="1"/>
  <c r="S25" i="36" a="1"/>
  <c r="S25" i="36" s="1"/>
  <c r="R22" i="36" a="1"/>
  <c r="R22" i="36" s="1"/>
  <c r="U20" i="36" a="1"/>
  <c r="U20" i="36" s="1"/>
  <c r="T19" i="36" a="1"/>
  <c r="T19" i="36" s="1"/>
  <c r="R18" i="36" a="1"/>
  <c r="R18" i="36" s="1"/>
  <c r="T17" i="36" a="1"/>
  <c r="T17" i="36" s="1"/>
  <c r="V16" i="36" a="1"/>
  <c r="V16" i="36" s="1"/>
  <c r="Z15" i="36" a="1"/>
  <c r="Z15" i="36" s="1"/>
  <c r="S10" i="36" a="1"/>
  <c r="S10" i="36" s="1"/>
  <c r="U9" i="36" a="1"/>
  <c r="U9" i="36" s="1"/>
  <c r="AB8" i="36" a="1"/>
  <c r="AB8" i="36" s="1"/>
  <c r="X29" i="36" a="1"/>
  <c r="X29" i="36" s="1"/>
  <c r="W28" i="36" a="1"/>
  <c r="W28" i="36" s="1"/>
  <c r="U27" i="36" a="1"/>
  <c r="U27" i="36" s="1"/>
  <c r="R7" i="36" a="1"/>
  <c r="R7" i="36" s="1"/>
  <c r="S6" i="36" a="1"/>
  <c r="S6" i="36" s="1"/>
  <c r="Q5" i="36" a="1"/>
  <c r="Q5" i="36" s="1"/>
  <c r="T4" i="36" a="1"/>
  <c r="T4" i="36" s="1"/>
  <c r="S27" i="36" a="1"/>
  <c r="S27" i="36" s="1"/>
  <c r="AA15" i="36" a="1"/>
  <c r="AA15" i="36" s="1"/>
  <c r="Q7" i="36" a="1"/>
  <c r="Q7" i="36" s="1"/>
  <c r="W29" i="36" a="1"/>
  <c r="W29" i="36" s="1"/>
  <c r="Q28" i="36" a="1"/>
  <c r="Q28" i="36" s="1"/>
  <c r="AA14" i="36" a="1"/>
  <c r="AA14" i="36" s="1"/>
  <c r="S4" i="36" a="1"/>
  <c r="S4" i="36" s="1"/>
  <c r="U29" i="36" a="1"/>
  <c r="U29" i="36" s="1"/>
  <c r="X17" i="36" a="1"/>
  <c r="X17" i="36" s="1"/>
  <c r="W16" i="36" a="1"/>
  <c r="W16" i="36" s="1"/>
  <c r="Z14" i="36" a="1"/>
  <c r="Z14" i="36" s="1"/>
  <c r="Z12" i="36" a="1"/>
  <c r="Z12" i="36" s="1"/>
  <c r="AB11" i="36" a="1"/>
  <c r="AB11" i="36" s="1"/>
  <c r="R4" i="36" a="1"/>
  <c r="R4" i="36" s="1"/>
  <c r="T29" i="36" a="1"/>
  <c r="T29" i="36" s="1"/>
  <c r="W17" i="36" a="1"/>
  <c r="W17" i="36" s="1"/>
  <c r="U16" i="36" a="1"/>
  <c r="U16" i="36" s="1"/>
  <c r="V15" i="36" a="1"/>
  <c r="V15" i="36" s="1"/>
  <c r="W13" i="36" a="1"/>
  <c r="W13" i="36" s="1"/>
  <c r="Y12" i="36" a="1"/>
  <c r="Y12" i="36" s="1"/>
  <c r="AA11" i="36" a="1"/>
  <c r="AA11" i="36" s="1"/>
  <c r="Y33" i="36" a="1"/>
  <c r="Y33" i="36" s="1"/>
  <c r="S29" i="36" a="1"/>
  <c r="S29" i="36" s="1"/>
  <c r="U17" i="36" a="1"/>
  <c r="U17" i="36" s="1"/>
  <c r="Y14" i="36" a="1"/>
  <c r="Y14" i="36" s="1"/>
  <c r="V13" i="36" a="1"/>
  <c r="V13" i="36" s="1"/>
  <c r="X12" i="36" a="1"/>
  <c r="X12" i="36" s="1"/>
  <c r="Q33" i="36" a="1"/>
  <c r="Q33" i="36" s="1"/>
  <c r="AB30" i="36" a="1"/>
  <c r="AB30" i="36" s="1"/>
  <c r="AB20" i="36" a="1"/>
  <c r="AB20" i="36" s="1"/>
  <c r="AB19" i="36" a="1"/>
  <c r="AB19" i="36" s="1"/>
  <c r="S16" i="36" a="1"/>
  <c r="S16" i="36" s="1"/>
  <c r="U15" i="36" a="1"/>
  <c r="U15" i="36" s="1"/>
  <c r="U14" i="36" a="1"/>
  <c r="U14" i="36" s="1"/>
  <c r="W12" i="36" a="1"/>
  <c r="W12" i="36" s="1"/>
  <c r="Y11" i="36" a="1"/>
  <c r="Y11" i="36" s="1"/>
  <c r="AB10" i="36" a="1"/>
  <c r="AB10" i="36" s="1"/>
  <c r="AA30" i="36" a="1"/>
  <c r="AA30" i="36" s="1"/>
  <c r="AA20" i="36" a="1"/>
  <c r="AA20" i="36" s="1"/>
  <c r="AA19" i="36" a="1"/>
  <c r="AA19" i="36" s="1"/>
  <c r="S17" i="36" a="1"/>
  <c r="S17" i="36" s="1"/>
  <c r="R16" i="36" a="1"/>
  <c r="R16" i="36" s="1"/>
  <c r="S15" i="36" a="1"/>
  <c r="S15" i="36" s="1"/>
  <c r="T14" i="36" a="1"/>
  <c r="T14" i="36" s="1"/>
  <c r="Q13" i="36" a="1"/>
  <c r="Q13" i="36" s="1"/>
  <c r="X11" i="36" a="1"/>
  <c r="X11" i="36" s="1"/>
  <c r="AA10" i="36" a="1"/>
  <c r="AA10" i="36" s="1"/>
  <c r="Y22" i="36" a="1"/>
  <c r="Y22" i="36" s="1"/>
  <c r="AB21" i="36" a="1"/>
  <c r="AB21" i="36" s="1"/>
  <c r="Y20" i="36" a="1"/>
  <c r="Y20" i="36" s="1"/>
  <c r="X19" i="36" a="1"/>
  <c r="X19" i="36" s="1"/>
  <c r="Q17" i="36" a="1"/>
  <c r="Q17" i="36" s="1"/>
  <c r="R8" i="36" a="1"/>
  <c r="R8" i="36" s="1"/>
  <c r="AB5" i="36" a="1"/>
  <c r="AB5" i="36" s="1"/>
  <c r="X28" i="36" a="1"/>
  <c r="X28" i="36" s="1"/>
  <c r="X24" i="36" a="1"/>
  <c r="X24" i="36" s="1"/>
  <c r="Q11" i="36" a="1"/>
  <c r="Q11" i="36" s="1"/>
  <c r="AA5" i="36" a="1"/>
  <c r="AA5" i="36" s="1"/>
  <c r="V32" i="36" a="1"/>
  <c r="V32" i="36" s="1"/>
  <c r="AB26" i="36" a="1"/>
  <c r="AB26" i="36" s="1"/>
  <c r="Z22" i="36" a="1"/>
  <c r="Z22" i="36" s="1"/>
  <c r="R17" i="36" a="1"/>
  <c r="R17" i="36" s="1"/>
  <c r="V8" i="36" a="1"/>
  <c r="V8" i="36" s="1"/>
  <c r="Z5" i="36" a="1"/>
  <c r="Z5" i="36" s="1"/>
  <c r="U32" i="36" a="1"/>
  <c r="U32" i="36" s="1"/>
  <c r="W24" i="36" a="1"/>
  <c r="W24" i="36" s="1"/>
  <c r="X22" i="36" a="1"/>
  <c r="X22" i="36" s="1"/>
  <c r="AB9" i="36" a="1"/>
  <c r="AB9" i="36" s="1"/>
  <c r="X5" i="36" a="1"/>
  <c r="X5" i="36" s="1"/>
  <c r="T32" i="36" a="1"/>
  <c r="T32" i="36" s="1"/>
  <c r="V26" i="36" a="1"/>
  <c r="V26" i="36" s="1"/>
  <c r="V24" i="36" a="1"/>
  <c r="V24" i="36" s="1"/>
  <c r="W22" i="36" a="1"/>
  <c r="W22" i="36" s="1"/>
  <c r="Z9" i="36" a="1"/>
  <c r="Z9" i="36" s="1"/>
  <c r="T5" i="36" a="1"/>
  <c r="T5" i="36" s="1"/>
  <c r="R32" i="36" a="1"/>
  <c r="R32" i="36" s="1"/>
  <c r="T26" i="36" a="1"/>
  <c r="T26" i="36" s="1"/>
  <c r="U24" i="36" a="1"/>
  <c r="U24" i="36" s="1"/>
  <c r="V22" i="36" a="1"/>
  <c r="V22" i="36" s="1"/>
  <c r="X9" i="36" a="1"/>
  <c r="X9" i="36" s="1"/>
  <c r="R5" i="36" a="1"/>
  <c r="R5" i="36" s="1"/>
  <c r="Q32" i="36" a="1"/>
  <c r="Q32" i="36" s="1"/>
  <c r="R26" i="36" a="1"/>
  <c r="R26" i="36" s="1"/>
  <c r="T24" i="36" a="1"/>
  <c r="T24" i="36" s="1"/>
  <c r="U22" i="36" a="1"/>
  <c r="U22" i="36" s="1"/>
  <c r="S24" i="36" a="1"/>
  <c r="S24" i="36" s="1"/>
  <c r="Z20" i="36" a="1"/>
  <c r="Z20" i="36" s="1"/>
  <c r="Q15" i="36" a="1"/>
  <c r="Q15" i="36" s="1"/>
  <c r="T9" i="36" a="1"/>
  <c r="T9" i="36" s="1"/>
  <c r="S22" i="36" a="1"/>
  <c r="S22" i="36" s="1"/>
  <c r="W20" i="36" a="1"/>
  <c r="W20" i="36" s="1"/>
  <c r="AB6" i="36" a="1"/>
  <c r="AB6" i="36" s="1"/>
  <c r="AA29" i="36" a="1"/>
  <c r="AA29" i="36" s="1"/>
  <c r="T20" i="36" a="1"/>
  <c r="T20" i="36" s="1"/>
  <c r="Z10" i="36" a="1"/>
  <c r="Z10" i="36" s="1"/>
  <c r="Q9" i="36" a="1"/>
  <c r="Q9" i="36" s="1"/>
  <c r="Z6" i="36" a="1"/>
  <c r="Z6" i="36" s="1"/>
  <c r="W21" i="36" a="1"/>
  <c r="W21" i="36" s="1"/>
  <c r="Y10" i="36" a="1"/>
  <c r="Y10" i="36" s="1"/>
  <c r="U6" i="36" a="1"/>
  <c r="U6" i="36" s="1"/>
  <c r="X10" i="36" a="1"/>
  <c r="X10" i="36" s="1"/>
  <c r="AA8" i="36" a="1"/>
  <c r="AA8" i="36" s="1"/>
  <c r="W10" i="36" a="1"/>
  <c r="W10" i="36" s="1"/>
  <c r="Z8" i="36" a="1"/>
  <c r="Z8" i="36" s="1"/>
  <c r="Y29" i="36" a="1"/>
  <c r="Y29" i="36" s="1"/>
  <c r="Z23" i="36" a="1"/>
  <c r="Z23" i="36" s="1"/>
  <c r="U10" i="36" a="1"/>
  <c r="U10" i="36" s="1"/>
  <c r="Y23" i="36" a="1"/>
  <c r="Y23" i="36" s="1"/>
  <c r="X8" i="36" a="1"/>
  <c r="X8" i="36" s="1"/>
  <c r="X23" i="36" a="1"/>
  <c r="X23" i="36" s="1"/>
  <c r="V20" i="36" a="1"/>
  <c r="V20" i="36" s="1"/>
  <c r="V23" i="36" a="1"/>
  <c r="V23" i="36" s="1"/>
  <c r="AB7" i="36" a="1"/>
  <c r="AB7" i="36" s="1"/>
  <c r="AA27" i="36" a="1"/>
  <c r="AA27" i="36" s="1"/>
  <c r="Q22" i="36" a="1"/>
  <c r="Q22" i="36" s="1"/>
  <c r="Z31" i="36" a="1"/>
  <c r="Z31" i="36" s="1"/>
  <c r="X27" i="36" a="1"/>
  <c r="X27" i="36" s="1"/>
  <c r="X6" i="36" a="1"/>
  <c r="X6" i="36" s="1"/>
  <c r="T31" i="36" a="1"/>
  <c r="T31" i="36" s="1"/>
  <c r="V27" i="36" a="1"/>
  <c r="V27" i="36" s="1"/>
  <c r="W6" i="36" a="1"/>
  <c r="W6" i="36" s="1"/>
  <c r="S31" i="36" a="1"/>
  <c r="S31" i="36" s="1"/>
  <c r="S9" i="36" a="1"/>
  <c r="S9" i="36" s="1"/>
  <c r="Q31" i="36" a="1"/>
  <c r="Q31" i="36" s="1"/>
  <c r="AA25" i="36" a="1"/>
  <c r="AA25" i="36" s="1"/>
  <c r="Z25" i="36" a="1"/>
  <c r="Z25" i="36" s="1"/>
  <c r="AA21" i="36" a="1"/>
  <c r="AA21" i="36" s="1"/>
  <c r="X25" i="36" a="1"/>
  <c r="X25" i="36" s="1"/>
  <c r="Q16" i="36" a="1"/>
  <c r="Q16" i="36" s="1"/>
  <c r="X4" i="36" a="1"/>
  <c r="X4" i="36" s="1"/>
  <c r="Z30" i="36" a="1"/>
  <c r="Z30" i="36" s="1"/>
  <c r="W4" i="36" a="1"/>
  <c r="W4" i="36" s="1"/>
  <c r="Z21" i="36" a="1"/>
  <c r="Z21" i="36" s="1"/>
  <c r="AA7" i="36" a="1"/>
  <c r="AA7" i="36" s="1"/>
  <c r="S14" i="36" a="1"/>
  <c r="S14" i="36" s="1"/>
  <c r="AA28" i="36" a="1"/>
  <c r="AA28" i="36" s="1"/>
  <c r="X7" i="36" a="1"/>
  <c r="X7" i="36" s="1"/>
  <c r="Y28" i="36" a="1"/>
  <c r="Y28" i="36" s="1"/>
  <c r="T7" i="36" a="1"/>
  <c r="T7" i="36" s="1"/>
  <c r="S7" i="36" a="1"/>
  <c r="S7" i="36" s="1"/>
  <c r="AB27" i="36" a="1"/>
  <c r="AB27" i="36" s="1"/>
  <c r="Y25" i="36" a="1"/>
  <c r="Y25" i="36" s="1"/>
  <c r="V25" i="36" a="1"/>
  <c r="V25" i="36" s="1"/>
  <c r="R14" i="36" a="1"/>
  <c r="R14" i="36" s="1"/>
  <c r="T25" i="36" a="1"/>
  <c r="T25" i="36" s="1"/>
  <c r="AB4" i="36" a="1"/>
  <c r="AB4" i="36" s="1"/>
  <c r="AB24" i="36" a="1"/>
  <c r="AB24" i="36" s="1"/>
  <c r="Y7" i="36" a="1"/>
  <c r="Y7" i="36" s="1"/>
  <c r="Z24" i="36" a="1"/>
  <c r="Z24" i="36" s="1"/>
  <c r="W7" i="36" a="1"/>
  <c r="W7" i="36" s="1"/>
  <c r="R23" i="36" a="1"/>
  <c r="R23" i="36" s="1"/>
  <c r="V7" i="36" a="1"/>
  <c r="V7" i="36" s="1"/>
  <c r="U7" i="36" a="1"/>
  <c r="U7" i="36" s="1"/>
  <c r="Z4" i="36" a="1"/>
  <c r="Z4" i="36" s="1"/>
  <c r="Y4" i="36" a="1"/>
  <c r="Y4" i="36" s="1"/>
  <c r="R19" i="36" a="1"/>
  <c r="R19" i="36" s="1"/>
  <c r="Q18" i="36" a="1"/>
  <c r="Q18" i="36" s="1"/>
  <c r="W11" i="36" a="1"/>
  <c r="W11" i="36" s="1"/>
  <c r="V11" i="36" a="1"/>
  <c r="V11" i="36" s="1"/>
  <c r="U11" i="36" a="1"/>
  <c r="U11" i="36" s="1"/>
  <c r="AB34" i="36" a="1"/>
  <c r="AB34" i="36" s="1"/>
  <c r="AA34" i="36" a="1"/>
  <c r="AA34" i="36" s="1"/>
  <c r="Z19" i="36" a="1"/>
  <c r="Z19" i="36" s="1"/>
  <c r="T11" i="36" a="1"/>
  <c r="T11" i="36" s="1"/>
  <c r="R11" i="36" a="1"/>
  <c r="R11" i="36" s="1"/>
  <c r="J136" i="35" a="1"/>
  <c r="J136" i="35" s="1"/>
  <c r="M134" i="35" a="1"/>
  <c r="M134" i="35" s="1"/>
  <c r="I135" i="35" a="1"/>
  <c r="I135" i="35" s="1"/>
  <c r="J133" i="35" a="1"/>
  <c r="J133" i="35" s="1"/>
  <c r="L131" i="35" a="1"/>
  <c r="L131" i="35" s="1"/>
  <c r="H128" i="35" a="1"/>
  <c r="H128" i="35" s="1"/>
  <c r="I126" i="35" a="1"/>
  <c r="I126" i="35" s="1"/>
  <c r="L124" i="35" a="1"/>
  <c r="L124" i="35" s="1"/>
  <c r="C123" i="35" a="1"/>
  <c r="C123" i="35" s="1"/>
  <c r="F121" i="35" a="1"/>
  <c r="F121" i="35" s="1"/>
  <c r="I119" i="35" a="1"/>
  <c r="I119" i="35" s="1"/>
  <c r="C118" i="35" a="1"/>
  <c r="C118" i="35" s="1"/>
  <c r="G114" i="35" a="1"/>
  <c r="G114" i="35" s="1"/>
  <c r="K112" i="35" a="1"/>
  <c r="K112" i="35" s="1"/>
  <c r="D111" i="35" a="1"/>
  <c r="D111" i="35" s="1"/>
  <c r="C136" i="35" a="1"/>
  <c r="C136" i="35" s="1"/>
  <c r="C134" i="35" a="1"/>
  <c r="C134" i="35" s="1"/>
  <c r="D132" i="35" a="1"/>
  <c r="D132" i="35" s="1"/>
  <c r="G130" i="35" a="1"/>
  <c r="G130" i="35" s="1"/>
  <c r="J128" i="35" a="1"/>
  <c r="J128" i="35" s="1"/>
  <c r="J126" i="35" a="1"/>
  <c r="J126" i="35" s="1"/>
  <c r="K124" i="35" a="1"/>
  <c r="K124" i="35" s="1"/>
  <c r="M122" i="35" a="1"/>
  <c r="M122" i="35" s="1"/>
  <c r="C121" i="35" a="1"/>
  <c r="C121" i="35" s="1"/>
  <c r="J117" i="35" a="1"/>
  <c r="J117" i="35" s="1"/>
  <c r="K115" i="35" a="1"/>
  <c r="K115" i="35" s="1"/>
  <c r="L113" i="35" a="1"/>
  <c r="L113" i="35" s="1"/>
  <c r="E112" i="35" a="1"/>
  <c r="E112" i="35" s="1"/>
  <c r="H110" i="35" a="1"/>
  <c r="H110" i="35" s="1"/>
  <c r="J108" i="35" a="1"/>
  <c r="J108" i="35" s="1"/>
  <c r="N106" i="35" a="1"/>
  <c r="N106" i="35" s="1"/>
  <c r="M135" i="35" a="1"/>
  <c r="M135" i="35" s="1"/>
  <c r="M133" i="35" a="1"/>
  <c r="M133" i="35" s="1"/>
  <c r="N131" i="35" a="1"/>
  <c r="N131" i="35" s="1"/>
  <c r="E130" i="35" a="1"/>
  <c r="E130" i="35" s="1"/>
  <c r="G128" i="35" a="1"/>
  <c r="G128" i="35" s="1"/>
  <c r="I124" i="35" a="1"/>
  <c r="I124" i="35" s="1"/>
  <c r="K135" i="35" a="1"/>
  <c r="K135" i="35" s="1"/>
  <c r="K133" i="35" a="1"/>
  <c r="K133" i="35" s="1"/>
  <c r="K131" i="35" a="1"/>
  <c r="K131" i="35" s="1"/>
  <c r="C130" i="35" a="1"/>
  <c r="C130" i="35" s="1"/>
  <c r="E128" i="35" a="1"/>
  <c r="E128" i="35" s="1"/>
  <c r="G136" i="35" a="1"/>
  <c r="G136" i="35" s="1"/>
  <c r="M131" i="35" a="1"/>
  <c r="M131" i="35" s="1"/>
  <c r="L129" i="35" a="1"/>
  <c r="L129" i="35" s="1"/>
  <c r="L127" i="35" a="1"/>
  <c r="L127" i="35" s="1"/>
  <c r="J123" i="35" a="1"/>
  <c r="J123" i="35" s="1"/>
  <c r="L121" i="35" a="1"/>
  <c r="L121" i="35" s="1"/>
  <c r="L119" i="35" a="1"/>
  <c r="L119" i="35" s="1"/>
  <c r="E116" i="35" a="1"/>
  <c r="E116" i="35" s="1"/>
  <c r="E114" i="35" a="1"/>
  <c r="E114" i="35" s="1"/>
  <c r="H112" i="35" a="1"/>
  <c r="H112" i="35" s="1"/>
  <c r="L108" i="35" a="1"/>
  <c r="L108" i="35" s="1"/>
  <c r="C107" i="35" a="1"/>
  <c r="C107" i="35" s="1"/>
  <c r="K135" i="33" a="1"/>
  <c r="K135" i="33" s="1"/>
  <c r="N133" i="33" a="1"/>
  <c r="N133" i="33" s="1"/>
  <c r="L128" i="33" a="1"/>
  <c r="L128" i="33" s="1"/>
  <c r="F127" i="33" a="1"/>
  <c r="F127" i="33" s="1"/>
  <c r="H125" i="33" a="1"/>
  <c r="H125" i="33" s="1"/>
  <c r="M123" i="33" a="1"/>
  <c r="M123" i="33" s="1"/>
  <c r="C122" i="33" a="1"/>
  <c r="C122" i="33" s="1"/>
  <c r="I118" i="33" a="1"/>
  <c r="I118" i="33" s="1"/>
  <c r="C117" i="33" a="1"/>
  <c r="C117" i="33" s="1"/>
  <c r="I113" i="33" a="1"/>
  <c r="I113" i="33" s="1"/>
  <c r="K111" i="33" a="1"/>
  <c r="K111" i="33" s="1"/>
  <c r="C110" i="33" a="1"/>
  <c r="C110" i="33" s="1"/>
  <c r="F136" i="35" a="1"/>
  <c r="F136" i="35" s="1"/>
  <c r="D134" i="35" a="1"/>
  <c r="D134" i="35" s="1"/>
  <c r="K129" i="35" a="1"/>
  <c r="K129" i="35" s="1"/>
  <c r="K127" i="35" a="1"/>
  <c r="K127" i="35" s="1"/>
  <c r="J125" i="35" a="1"/>
  <c r="J125" i="35" s="1"/>
  <c r="I123" i="35" a="1"/>
  <c r="I123" i="35" s="1"/>
  <c r="K121" i="35" a="1"/>
  <c r="K121" i="35" s="1"/>
  <c r="K119" i="35" a="1"/>
  <c r="K119" i="35" s="1"/>
  <c r="E118" i="35" a="1"/>
  <c r="E118" i="35" s="1"/>
  <c r="D116" i="35" a="1"/>
  <c r="D116" i="35" s="1"/>
  <c r="D114" i="35" a="1"/>
  <c r="D114" i="35" s="1"/>
  <c r="G112" i="35" a="1"/>
  <c r="G112" i="35" s="1"/>
  <c r="J110" i="35" a="1"/>
  <c r="J110" i="35" s="1"/>
  <c r="K108" i="35" a="1"/>
  <c r="K108" i="35" s="1"/>
  <c r="M106" i="35" a="1"/>
  <c r="M106" i="35" s="1"/>
  <c r="L135" i="35" a="1"/>
  <c r="L135" i="35" s="1"/>
  <c r="G131" i="35" a="1"/>
  <c r="G131" i="35" s="1"/>
  <c r="F127" i="35" a="1"/>
  <c r="F127" i="35" s="1"/>
  <c r="E125" i="35" a="1"/>
  <c r="E125" i="35" s="1"/>
  <c r="E123" i="35" a="1"/>
  <c r="E123" i="35" s="1"/>
  <c r="G121" i="35" a="1"/>
  <c r="G121" i="35" s="1"/>
  <c r="H119" i="35" a="1"/>
  <c r="H119" i="35" s="1"/>
  <c r="K117" i="35" a="1"/>
  <c r="K117" i="35" s="1"/>
  <c r="J115" i="35" a="1"/>
  <c r="J115" i="35" s="1"/>
  <c r="C112" i="35" a="1"/>
  <c r="C112" i="35" s="1"/>
  <c r="G108" i="35" a="1"/>
  <c r="G108" i="35" s="1"/>
  <c r="H135" i="35" a="1"/>
  <c r="H135" i="35" s="1"/>
  <c r="F133" i="35" a="1"/>
  <c r="F133" i="35" s="1"/>
  <c r="E131" i="35" a="1"/>
  <c r="E131" i="35" s="1"/>
  <c r="D127" i="35" a="1"/>
  <c r="D127" i="35" s="1"/>
  <c r="D125" i="35" a="1"/>
  <c r="D125" i="35" s="1"/>
  <c r="D123" i="35" a="1"/>
  <c r="D123" i="35" s="1"/>
  <c r="D121" i="35" a="1"/>
  <c r="D121" i="35" s="1"/>
  <c r="F119" i="35" a="1"/>
  <c r="F119" i="35" s="1"/>
  <c r="H117" i="35" a="1"/>
  <c r="H117" i="35" s="1"/>
  <c r="H115" i="35" a="1"/>
  <c r="H115" i="35" s="1"/>
  <c r="M111" i="35" a="1"/>
  <c r="M111" i="35" s="1"/>
  <c r="C110" i="35" a="1"/>
  <c r="C110" i="35" s="1"/>
  <c r="E108" i="35" a="1"/>
  <c r="E108" i="35" s="1"/>
  <c r="G106" i="35" a="1"/>
  <c r="G106" i="35" s="1"/>
  <c r="I136" i="35" a="1"/>
  <c r="I136" i="35" s="1"/>
  <c r="L133" i="35" a="1"/>
  <c r="L133" i="35" s="1"/>
  <c r="D131" i="35" a="1"/>
  <c r="D131" i="35" s="1"/>
  <c r="M128" i="35" a="1"/>
  <c r="M128" i="35" s="1"/>
  <c r="E126" i="35" a="1"/>
  <c r="E126" i="35" s="1"/>
  <c r="M123" i="35" a="1"/>
  <c r="M123" i="35" s="1"/>
  <c r="J121" i="35" a="1"/>
  <c r="J121" i="35" s="1"/>
  <c r="E119" i="35" a="1"/>
  <c r="E119" i="35" s="1"/>
  <c r="D117" i="35" a="1"/>
  <c r="D117" i="35" s="1"/>
  <c r="L114" i="35" a="1"/>
  <c r="L114" i="35" s="1"/>
  <c r="J112" i="35" a="1"/>
  <c r="J112" i="35" s="1"/>
  <c r="G110" i="35" a="1"/>
  <c r="G110" i="35" s="1"/>
  <c r="D108" i="35" a="1"/>
  <c r="D108" i="35" s="1"/>
  <c r="E136" i="33" a="1"/>
  <c r="E136" i="33" s="1"/>
  <c r="H132" i="33" a="1"/>
  <c r="H132" i="33" s="1"/>
  <c r="K130" i="33" a="1"/>
  <c r="K130" i="33" s="1"/>
  <c r="C129" i="33" a="1"/>
  <c r="C129" i="33" s="1"/>
  <c r="G127" i="33" a="1"/>
  <c r="G127" i="33" s="1"/>
  <c r="I125" i="33" a="1"/>
  <c r="I125" i="33" s="1"/>
  <c r="L123" i="33" a="1"/>
  <c r="L123" i="33" s="1"/>
  <c r="M121" i="33" a="1"/>
  <c r="M121" i="33" s="1"/>
  <c r="E120" i="33" a="1"/>
  <c r="E120" i="33" s="1"/>
  <c r="J116" i="33" a="1"/>
  <c r="J116" i="33" s="1"/>
  <c r="M114" i="33" a="1"/>
  <c r="M114" i="33" s="1"/>
  <c r="D111" i="33" a="1"/>
  <c r="D111" i="33" s="1"/>
  <c r="G109" i="33" a="1"/>
  <c r="G109" i="33" s="1"/>
  <c r="H107" i="33" a="1"/>
  <c r="H107" i="33" s="1"/>
  <c r="I133" i="35" a="1"/>
  <c r="I133" i="35" s="1"/>
  <c r="C131" i="35" a="1"/>
  <c r="C131" i="35" s="1"/>
  <c r="L128" i="35" a="1"/>
  <c r="L128" i="35" s="1"/>
  <c r="D126" i="35" a="1"/>
  <c r="D126" i="35" s="1"/>
  <c r="L123" i="35" a="1"/>
  <c r="L123" i="35" s="1"/>
  <c r="I121" i="35" a="1"/>
  <c r="I121" i="35" s="1"/>
  <c r="D119" i="35" a="1"/>
  <c r="D119" i="35" s="1"/>
  <c r="C117" i="35" a="1"/>
  <c r="C117" i="35" s="1"/>
  <c r="K114" i="35" a="1"/>
  <c r="K114" i="35" s="1"/>
  <c r="I112" i="35" a="1"/>
  <c r="I112" i="35" s="1"/>
  <c r="F110" i="35" a="1"/>
  <c r="F110" i="35" s="1"/>
  <c r="C108" i="35" a="1"/>
  <c r="C108" i="35" s="1"/>
  <c r="K134" i="35" a="1"/>
  <c r="K134" i="35" s="1"/>
  <c r="C132" i="35" a="1"/>
  <c r="C132" i="35" s="1"/>
  <c r="E129" i="35" a="1"/>
  <c r="E129" i="35" s="1"/>
  <c r="G126" i="35" a="1"/>
  <c r="G126" i="35" s="1"/>
  <c r="K123" i="35" a="1"/>
  <c r="K123" i="35" s="1"/>
  <c r="N120" i="35" a="1"/>
  <c r="N120" i="35" s="1"/>
  <c r="L118" i="35" a="1"/>
  <c r="L118" i="35" s="1"/>
  <c r="H116" i="35" a="1"/>
  <c r="H116" i="35" s="1"/>
  <c r="K113" i="35" a="1"/>
  <c r="K113" i="35" s="1"/>
  <c r="H111" i="35" a="1"/>
  <c r="H111" i="35" s="1"/>
  <c r="E109" i="35" a="1"/>
  <c r="E109" i="35" s="1"/>
  <c r="K106" i="35" a="1"/>
  <c r="K106" i="35" s="1"/>
  <c r="F135" i="35" a="1"/>
  <c r="F135" i="35" s="1"/>
  <c r="I132" i="35" a="1"/>
  <c r="I132" i="35" s="1"/>
  <c r="I129" i="35" a="1"/>
  <c r="I129" i="35" s="1"/>
  <c r="L126" i="35" a="1"/>
  <c r="L126" i="35" s="1"/>
  <c r="C124" i="35" a="1"/>
  <c r="C124" i="35" s="1"/>
  <c r="E121" i="35" a="1"/>
  <c r="E121" i="35" s="1"/>
  <c r="K118" i="35" a="1"/>
  <c r="K118" i="35" s="1"/>
  <c r="F116" i="35" a="1"/>
  <c r="F116" i="35" s="1"/>
  <c r="I108" i="35" a="1"/>
  <c r="I108" i="35" s="1"/>
  <c r="D106" i="35" a="1"/>
  <c r="D106" i="35" s="1"/>
  <c r="E135" i="35" a="1"/>
  <c r="E135" i="35" s="1"/>
  <c r="H132" i="35" a="1"/>
  <c r="H132" i="35" s="1"/>
  <c r="H129" i="35" a="1"/>
  <c r="H129" i="35" s="1"/>
  <c r="K126" i="35" a="1"/>
  <c r="K126" i="35" s="1"/>
  <c r="N123" i="35" a="1"/>
  <c r="N123" i="35" s="1"/>
  <c r="M120" i="35" a="1"/>
  <c r="M120" i="35" s="1"/>
  <c r="J118" i="35" a="1"/>
  <c r="J118" i="35" s="1"/>
  <c r="C116" i="35" a="1"/>
  <c r="C116" i="35" s="1"/>
  <c r="H113" i="35" a="1"/>
  <c r="H113" i="35" s="1"/>
  <c r="E111" i="35" a="1"/>
  <c r="E111" i="35" s="1"/>
  <c r="C106" i="35" a="1"/>
  <c r="C106" i="35" s="1"/>
  <c r="D135" i="35" a="1"/>
  <c r="D135" i="35" s="1"/>
  <c r="G132" i="35" a="1"/>
  <c r="G132" i="35" s="1"/>
  <c r="G129" i="35" a="1"/>
  <c r="G129" i="35" s="1"/>
  <c r="H126" i="35" a="1"/>
  <c r="H126" i="35" s="1"/>
  <c r="C135" i="35" a="1"/>
  <c r="C135" i="35" s="1"/>
  <c r="F132" i="35" a="1"/>
  <c r="F132" i="35" s="1"/>
  <c r="F129" i="35" a="1"/>
  <c r="F129" i="35" s="1"/>
  <c r="F126" i="35" a="1"/>
  <c r="F126" i="35" s="1"/>
  <c r="G123" i="35" a="1"/>
  <c r="G123" i="35" s="1"/>
  <c r="K120" i="35" a="1"/>
  <c r="K120" i="35" s="1"/>
  <c r="M115" i="35" a="1"/>
  <c r="M115" i="35" s="1"/>
  <c r="G113" i="35" a="1"/>
  <c r="G113" i="35" s="1"/>
  <c r="N110" i="35" a="1"/>
  <c r="N110" i="35" s="1"/>
  <c r="N134" i="35" a="1"/>
  <c r="N134" i="35" s="1"/>
  <c r="E132" i="35" a="1"/>
  <c r="E132" i="35" s="1"/>
  <c r="D129" i="35" a="1"/>
  <c r="D129" i="35" s="1"/>
  <c r="C126" i="35" a="1"/>
  <c r="C126" i="35" s="1"/>
  <c r="J120" i="35" a="1"/>
  <c r="J120" i="35" s="1"/>
  <c r="H118" i="35" a="1"/>
  <c r="H118" i="35" s="1"/>
  <c r="L115" i="35" a="1"/>
  <c r="L115" i="35" s="1"/>
  <c r="F113" i="35" a="1"/>
  <c r="F113" i="35" s="1"/>
  <c r="M110" i="35" a="1"/>
  <c r="M110" i="35" s="1"/>
  <c r="F108" i="35" a="1"/>
  <c r="F108" i="35" s="1"/>
  <c r="L134" i="35" a="1"/>
  <c r="L134" i="35" s="1"/>
  <c r="J131" i="35" a="1"/>
  <c r="J131" i="35" s="1"/>
  <c r="C129" i="35" a="1"/>
  <c r="C129" i="35" s="1"/>
  <c r="N125" i="35" a="1"/>
  <c r="N125" i="35" s="1"/>
  <c r="F123" i="35" a="1"/>
  <c r="F123" i="35" s="1"/>
  <c r="I120" i="35" a="1"/>
  <c r="I120" i="35" s="1"/>
  <c r="G118" i="35" a="1"/>
  <c r="G118" i="35" s="1"/>
  <c r="I115" i="35" a="1"/>
  <c r="I115" i="35" s="1"/>
  <c r="E113" i="35" a="1"/>
  <c r="E113" i="35" s="1"/>
  <c r="L110" i="35" a="1"/>
  <c r="L110" i="35" s="1"/>
  <c r="N107" i="35" a="1"/>
  <c r="N107" i="35" s="1"/>
  <c r="J134" i="35" a="1"/>
  <c r="J134" i="35" s="1"/>
  <c r="I131" i="35" a="1"/>
  <c r="I131" i="35" s="1"/>
  <c r="N128" i="35" a="1"/>
  <c r="N128" i="35" s="1"/>
  <c r="M125" i="35" a="1"/>
  <c r="M125" i="35" s="1"/>
  <c r="H120" i="35" a="1"/>
  <c r="H120" i="35" s="1"/>
  <c r="D113" i="35" a="1"/>
  <c r="D113" i="35" s="1"/>
  <c r="K110" i="35" a="1"/>
  <c r="K110" i="35" s="1"/>
  <c r="M107" i="35" a="1"/>
  <c r="M107" i="35" s="1"/>
  <c r="I134" i="35" a="1"/>
  <c r="I134" i="35" s="1"/>
  <c r="H131" i="35" a="1"/>
  <c r="H131" i="35" s="1"/>
  <c r="K128" i="35" a="1"/>
  <c r="K128" i="35" s="1"/>
  <c r="L125" i="35" a="1"/>
  <c r="L125" i="35" s="1"/>
  <c r="N122" i="35" a="1"/>
  <c r="N122" i="35" s="1"/>
  <c r="G120" i="35" a="1"/>
  <c r="G120" i="35" s="1"/>
  <c r="F118" i="35" a="1"/>
  <c r="F118" i="35" s="1"/>
  <c r="G115" i="35" a="1"/>
  <c r="G115" i="35" s="1"/>
  <c r="C113" i="35" a="1"/>
  <c r="C113" i="35" s="1"/>
  <c r="I110" i="35" a="1"/>
  <c r="I110" i="35" s="1"/>
  <c r="L107" i="35" a="1"/>
  <c r="L107" i="35" s="1"/>
  <c r="N132" i="35" a="1"/>
  <c r="N132" i="35" s="1"/>
  <c r="F128" i="35" a="1"/>
  <c r="F128" i="35" s="1"/>
  <c r="F117" i="35" a="1"/>
  <c r="F117" i="35" s="1"/>
  <c r="J113" i="35" a="1"/>
  <c r="J113" i="35" s="1"/>
  <c r="L109" i="35" a="1"/>
  <c r="L109" i="35" s="1"/>
  <c r="J106" i="35" a="1"/>
  <c r="J106" i="35" s="1"/>
  <c r="M136" i="35" a="1"/>
  <c r="M136" i="35" s="1"/>
  <c r="K132" i="35" a="1"/>
  <c r="K132" i="35" s="1"/>
  <c r="N127" i="35" a="1"/>
  <c r="N127" i="35" s="1"/>
  <c r="D124" i="35" a="1"/>
  <c r="D124" i="35" s="1"/>
  <c r="M119" i="35" a="1"/>
  <c r="M119" i="35" s="1"/>
  <c r="I116" i="35" a="1"/>
  <c r="I116" i="35" s="1"/>
  <c r="C109" i="35" a="1"/>
  <c r="C109" i="35" s="1"/>
  <c r="L136" i="35" a="1"/>
  <c r="L136" i="35" s="1"/>
  <c r="M127" i="35" a="1"/>
  <c r="M127" i="35" s="1"/>
  <c r="H123" i="35" a="1"/>
  <c r="H123" i="35" s="1"/>
  <c r="G116" i="35" a="1"/>
  <c r="G116" i="35" s="1"/>
  <c r="N108" i="35" a="1"/>
  <c r="N108" i="35" s="1"/>
  <c r="K136" i="35" a="1"/>
  <c r="K136" i="35" s="1"/>
  <c r="J132" i="35" a="1"/>
  <c r="J132" i="35" s="1"/>
  <c r="J127" i="35" a="1"/>
  <c r="J127" i="35" s="1"/>
  <c r="L122" i="35" a="1"/>
  <c r="L122" i="35" s="1"/>
  <c r="J119" i="35" a="1"/>
  <c r="J119" i="35" s="1"/>
  <c r="N115" i="35" a="1"/>
  <c r="N115" i="35" s="1"/>
  <c r="D112" i="35" a="1"/>
  <c r="D112" i="35" s="1"/>
  <c r="M108" i="35" a="1"/>
  <c r="M108" i="35" s="1"/>
  <c r="I127" i="35" a="1"/>
  <c r="I127" i="35" s="1"/>
  <c r="K122" i="35" a="1"/>
  <c r="K122" i="35" s="1"/>
  <c r="F115" i="35" a="1"/>
  <c r="F115" i="35" s="1"/>
  <c r="N111" i="35" a="1"/>
  <c r="N111" i="35" s="1"/>
  <c r="H108" i="35" a="1"/>
  <c r="H108" i="35" s="1"/>
  <c r="H136" i="35" a="1"/>
  <c r="H136" i="35" s="1"/>
  <c r="F131" i="35" a="1"/>
  <c r="F131" i="35" s="1"/>
  <c r="H127" i="35" a="1"/>
  <c r="H127" i="35" s="1"/>
  <c r="J122" i="35" a="1"/>
  <c r="J122" i="35" s="1"/>
  <c r="E115" i="35" a="1"/>
  <c r="E115" i="35" s="1"/>
  <c r="L111" i="35" a="1"/>
  <c r="L111" i="35" s="1"/>
  <c r="K107" i="35" a="1"/>
  <c r="K107" i="35" s="1"/>
  <c r="N130" i="35" a="1"/>
  <c r="N130" i="35" s="1"/>
  <c r="G127" i="35" a="1"/>
  <c r="G127" i="35" s="1"/>
  <c r="I122" i="35" a="1"/>
  <c r="I122" i="35" s="1"/>
  <c r="G119" i="35" a="1"/>
  <c r="G119" i="35" s="1"/>
  <c r="D115" i="35" a="1"/>
  <c r="D115" i="35" s="1"/>
  <c r="K111" i="35" a="1"/>
  <c r="K111" i="35" s="1"/>
  <c r="J107" i="35" a="1"/>
  <c r="J107" i="35" s="1"/>
  <c r="E136" i="35" a="1"/>
  <c r="E136" i="35" s="1"/>
  <c r="M130" i="35" a="1"/>
  <c r="M130" i="35" s="1"/>
  <c r="E127" i="35" a="1"/>
  <c r="E127" i="35" s="1"/>
  <c r="H122" i="35" a="1"/>
  <c r="H122" i="35" s="1"/>
  <c r="C115" i="35" a="1"/>
  <c r="C115" i="35" s="1"/>
  <c r="J111" i="35" a="1"/>
  <c r="J111" i="35" s="1"/>
  <c r="I107" i="35" a="1"/>
  <c r="I107" i="35" s="1"/>
  <c r="D136" i="35" a="1"/>
  <c r="D136" i="35" s="1"/>
  <c r="L130" i="35" a="1"/>
  <c r="L130" i="35" s="1"/>
  <c r="C127" i="35" a="1"/>
  <c r="C127" i="35" s="1"/>
  <c r="G122" i="35" a="1"/>
  <c r="G122" i="35" s="1"/>
  <c r="C119" i="35" a="1"/>
  <c r="C119" i="35" s="1"/>
  <c r="N114" i="35" a="1"/>
  <c r="N114" i="35" s="1"/>
  <c r="I111" i="35" a="1"/>
  <c r="I111" i="35" s="1"/>
  <c r="H107" i="35" a="1"/>
  <c r="H107" i="35" s="1"/>
  <c r="J135" i="35" a="1"/>
  <c r="J135" i="35" s="1"/>
  <c r="J130" i="35" a="1"/>
  <c r="J130" i="35" s="1"/>
  <c r="M126" i="35" a="1"/>
  <c r="M126" i="35" s="1"/>
  <c r="E122" i="35" a="1"/>
  <c r="E122" i="35" s="1"/>
  <c r="M118" i="35" a="1"/>
  <c r="M118" i="35" s="1"/>
  <c r="F107" i="35" a="1"/>
  <c r="F107" i="35" s="1"/>
  <c r="L135" i="33" a="1"/>
  <c r="L135" i="33" s="1"/>
  <c r="L133" i="33" a="1"/>
  <c r="L133" i="33" s="1"/>
  <c r="L131" i="33" a="1"/>
  <c r="L131" i="33" s="1"/>
  <c r="C130" i="33" a="1"/>
  <c r="C130" i="33" s="1"/>
  <c r="H126" i="33" a="1"/>
  <c r="H126" i="33" s="1"/>
  <c r="K124" i="33" a="1"/>
  <c r="K124" i="33" s="1"/>
  <c r="K122" i="33" a="1"/>
  <c r="K122" i="33" s="1"/>
  <c r="D130" i="35" a="1"/>
  <c r="D130" i="35" s="1"/>
  <c r="F122" i="35" a="1"/>
  <c r="F122" i="35" s="1"/>
  <c r="E117" i="35" a="1"/>
  <c r="E117" i="35" s="1"/>
  <c r="E110" i="35" a="1"/>
  <c r="E110" i="35" s="1"/>
  <c r="M135" i="33" a="1"/>
  <c r="M135" i="33" s="1"/>
  <c r="K133" i="33" a="1"/>
  <c r="K133" i="33" s="1"/>
  <c r="J131" i="33" a="1"/>
  <c r="J131" i="33" s="1"/>
  <c r="L129" i="33" a="1"/>
  <c r="L129" i="33" s="1"/>
  <c r="D126" i="33" a="1"/>
  <c r="D126" i="33" s="1"/>
  <c r="F124" i="33" a="1"/>
  <c r="F124" i="33" s="1"/>
  <c r="F122" i="33" a="1"/>
  <c r="F122" i="33" s="1"/>
  <c r="H120" i="33" a="1"/>
  <c r="H120" i="33" s="1"/>
  <c r="K116" i="33" a="1"/>
  <c r="K116" i="33" s="1"/>
  <c r="L114" i="33" a="1"/>
  <c r="L114" i="33" s="1"/>
  <c r="N112" i="33" a="1"/>
  <c r="N112" i="33" s="1"/>
  <c r="N110" i="33" a="1"/>
  <c r="N110" i="33" s="1"/>
  <c r="C109" i="33" a="1"/>
  <c r="C109" i="33" s="1"/>
  <c r="E107" i="33" a="1"/>
  <c r="E107" i="33" s="1"/>
  <c r="N129" i="35" a="1"/>
  <c r="N129" i="35" s="1"/>
  <c r="N116" i="35" a="1"/>
  <c r="N116" i="35" s="1"/>
  <c r="D110" i="35" a="1"/>
  <c r="D110" i="35" s="1"/>
  <c r="J135" i="33" a="1"/>
  <c r="J135" i="33" s="1"/>
  <c r="J133" i="33" a="1"/>
  <c r="J133" i="33" s="1"/>
  <c r="I131" i="33" a="1"/>
  <c r="I131" i="33" s="1"/>
  <c r="K129" i="33" a="1"/>
  <c r="K129" i="33" s="1"/>
  <c r="C128" i="33" a="1"/>
  <c r="C128" i="33" s="1"/>
  <c r="C126" i="33" a="1"/>
  <c r="C126" i="33" s="1"/>
  <c r="E122" i="33" a="1"/>
  <c r="E122" i="33" s="1"/>
  <c r="G120" i="33" a="1"/>
  <c r="G120" i="33" s="1"/>
  <c r="G118" i="33" a="1"/>
  <c r="G118" i="33" s="1"/>
  <c r="K114" i="33" a="1"/>
  <c r="K114" i="33" s="1"/>
  <c r="M112" i="33" a="1"/>
  <c r="M112" i="33" s="1"/>
  <c r="M110" i="33" a="1"/>
  <c r="M110" i="33" s="1"/>
  <c r="N108" i="33" a="1"/>
  <c r="N108" i="33" s="1"/>
  <c r="D107" i="33" a="1"/>
  <c r="D107" i="33" s="1"/>
  <c r="N136" i="35" a="1"/>
  <c r="N136" i="35" s="1"/>
  <c r="M129" i="35" a="1"/>
  <c r="M129" i="35" s="1"/>
  <c r="D122" i="35" a="1"/>
  <c r="D122" i="35" s="1"/>
  <c r="M116" i="35" a="1"/>
  <c r="M116" i="35" s="1"/>
  <c r="N109" i="35" a="1"/>
  <c r="N109" i="35" s="1"/>
  <c r="I135" i="33" a="1"/>
  <c r="I135" i="33" s="1"/>
  <c r="I133" i="33" a="1"/>
  <c r="I133" i="33" s="1"/>
  <c r="H131" i="33" a="1"/>
  <c r="H131" i="33" s="1"/>
  <c r="J129" i="33" a="1"/>
  <c r="J129" i="33" s="1"/>
  <c r="N127" i="33" a="1"/>
  <c r="N127" i="33" s="1"/>
  <c r="N125" i="33" a="1"/>
  <c r="N125" i="33" s="1"/>
  <c r="E124" i="33" a="1"/>
  <c r="E124" i="33" s="1"/>
  <c r="D122" i="33" a="1"/>
  <c r="D122" i="33" s="1"/>
  <c r="F120" i="33" a="1"/>
  <c r="F120" i="33" s="1"/>
  <c r="F118" i="33" a="1"/>
  <c r="F118" i="33" s="1"/>
  <c r="I116" i="33" a="1"/>
  <c r="I116" i="33" s="1"/>
  <c r="J114" i="33" a="1"/>
  <c r="J114" i="33" s="1"/>
  <c r="L112" i="33" a="1"/>
  <c r="L112" i="33" s="1"/>
  <c r="L110" i="33" a="1"/>
  <c r="L110" i="33" s="1"/>
  <c r="M108" i="33" a="1"/>
  <c r="M108" i="33" s="1"/>
  <c r="N135" i="35" a="1"/>
  <c r="N135" i="35" s="1"/>
  <c r="J129" i="35" a="1"/>
  <c r="J129" i="35" s="1"/>
  <c r="L116" i="35" a="1"/>
  <c r="L116" i="35" s="1"/>
  <c r="M109" i="35" a="1"/>
  <c r="M109" i="35" s="1"/>
  <c r="H135" i="33" a="1"/>
  <c r="H135" i="33" s="1"/>
  <c r="H133" i="33" a="1"/>
  <c r="H133" i="33" s="1"/>
  <c r="M127" i="33" a="1"/>
  <c r="M127" i="33" s="1"/>
  <c r="M125" i="33" a="1"/>
  <c r="M125" i="33" s="1"/>
  <c r="D124" i="33" a="1"/>
  <c r="D124" i="33" s="1"/>
  <c r="N121" i="33" a="1"/>
  <c r="N121" i="33" s="1"/>
  <c r="D120" i="33" a="1"/>
  <c r="D120" i="33" s="1"/>
  <c r="H116" i="33" a="1"/>
  <c r="H116" i="33" s="1"/>
  <c r="I114" i="33" a="1"/>
  <c r="I114" i="33" s="1"/>
  <c r="G135" i="35" a="1"/>
  <c r="G135" i="35" s="1"/>
  <c r="C122" i="35" a="1"/>
  <c r="C122" i="35" s="1"/>
  <c r="K116" i="35" a="1"/>
  <c r="K116" i="35" s="1"/>
  <c r="K109" i="35" a="1"/>
  <c r="K109" i="35" s="1"/>
  <c r="G131" i="33" a="1"/>
  <c r="G131" i="33" s="1"/>
  <c r="I129" i="33" a="1"/>
  <c r="I129" i="33" s="1"/>
  <c r="L127" i="33" a="1"/>
  <c r="L127" i="33" s="1"/>
  <c r="L125" i="33" a="1"/>
  <c r="L125" i="33" s="1"/>
  <c r="C124" i="33" a="1"/>
  <c r="C124" i="33" s="1"/>
  <c r="L121" i="33" a="1"/>
  <c r="L121" i="33" s="1"/>
  <c r="C120" i="33" a="1"/>
  <c r="C120" i="33" s="1"/>
  <c r="E118" i="33" a="1"/>
  <c r="E118" i="33" s="1"/>
  <c r="G116" i="33" a="1"/>
  <c r="G116" i="33" s="1"/>
  <c r="H114" i="33" a="1"/>
  <c r="H114" i="33" s="1"/>
  <c r="J112" i="33" a="1"/>
  <c r="J112" i="33" s="1"/>
  <c r="J110" i="33" a="1"/>
  <c r="J110" i="33" s="1"/>
  <c r="K108" i="33" a="1"/>
  <c r="K108" i="33" s="1"/>
  <c r="N106" i="33" a="1"/>
  <c r="N106" i="33" s="1"/>
  <c r="I128" i="35" a="1"/>
  <c r="I128" i="35" s="1"/>
  <c r="N121" i="35" a="1"/>
  <c r="N121" i="35" s="1"/>
  <c r="J116" i="35" a="1"/>
  <c r="J116" i="35" s="1"/>
  <c r="J109" i="35" a="1"/>
  <c r="J109" i="35" s="1"/>
  <c r="G135" i="33" a="1"/>
  <c r="G135" i="33" s="1"/>
  <c r="G133" i="33" a="1"/>
  <c r="G133" i="33" s="1"/>
  <c r="F131" i="33" a="1"/>
  <c r="F131" i="33" s="1"/>
  <c r="H129" i="33" a="1"/>
  <c r="H129" i="33" s="1"/>
  <c r="K127" i="33" a="1"/>
  <c r="K127" i="33" s="1"/>
  <c r="K125" i="33" a="1"/>
  <c r="K125" i="33" s="1"/>
  <c r="N123" i="33" a="1"/>
  <c r="N123" i="33" s="1"/>
  <c r="K121" i="33" a="1"/>
  <c r="K121" i="33" s="1"/>
  <c r="N119" i="33" a="1"/>
  <c r="N119" i="33" s="1"/>
  <c r="D118" i="33" a="1"/>
  <c r="D118" i="33" s="1"/>
  <c r="F116" i="33" a="1"/>
  <c r="F116" i="33" s="1"/>
  <c r="G114" i="33" a="1"/>
  <c r="G114" i="33" s="1"/>
  <c r="I112" i="33" a="1"/>
  <c r="I112" i="33" s="1"/>
  <c r="I110" i="33" a="1"/>
  <c r="I110" i="33" s="1"/>
  <c r="J108" i="33" a="1"/>
  <c r="J108" i="33" s="1"/>
  <c r="M106" i="33" a="1"/>
  <c r="M106" i="33" s="1"/>
  <c r="H134" i="35" a="1"/>
  <c r="H134" i="35" s="1"/>
  <c r="M121" i="35" a="1"/>
  <c r="M121" i="35" s="1"/>
  <c r="M114" i="35" a="1"/>
  <c r="M114" i="35" s="1"/>
  <c r="I109" i="35" a="1"/>
  <c r="I109" i="35" s="1"/>
  <c r="G134" i="35" a="1"/>
  <c r="G134" i="35" s="1"/>
  <c r="D128" i="35" a="1"/>
  <c r="D128" i="35" s="1"/>
  <c r="J114" i="35" a="1"/>
  <c r="J114" i="35" s="1"/>
  <c r="E133" i="33" a="1"/>
  <c r="E133" i="33" s="1"/>
  <c r="G129" i="33" a="1"/>
  <c r="G129" i="33" s="1"/>
  <c r="J123" i="33" a="1"/>
  <c r="J123" i="33" s="1"/>
  <c r="I121" i="33" a="1"/>
  <c r="I121" i="33" s="1"/>
  <c r="L119" i="33" a="1"/>
  <c r="L119" i="33" s="1"/>
  <c r="C118" i="33" a="1"/>
  <c r="C118" i="33" s="1"/>
  <c r="D116" i="33" a="1"/>
  <c r="D116" i="33" s="1"/>
  <c r="G112" i="33" a="1"/>
  <c r="G112" i="33" s="1"/>
  <c r="H108" i="33" a="1"/>
  <c r="H108" i="33" s="1"/>
  <c r="K106" i="33" a="1"/>
  <c r="K106" i="33" s="1"/>
  <c r="E134" i="35" a="1"/>
  <c r="E134" i="35" s="1"/>
  <c r="N126" i="35" a="1"/>
  <c r="N126" i="35" s="1"/>
  <c r="L120" i="35" a="1"/>
  <c r="L120" i="35" s="1"/>
  <c r="H114" i="35" a="1"/>
  <c r="H114" i="35" s="1"/>
  <c r="G109" i="35" a="1"/>
  <c r="G109" i="35" s="1"/>
  <c r="D135" i="33" a="1"/>
  <c r="D135" i="33" s="1"/>
  <c r="C133" i="33" a="1"/>
  <c r="C133" i="33" s="1"/>
  <c r="E129" i="33" a="1"/>
  <c r="E129" i="33" s="1"/>
  <c r="H127" i="33" a="1"/>
  <c r="H127" i="33" s="1"/>
  <c r="H123" i="33" a="1"/>
  <c r="H123" i="33" s="1"/>
  <c r="G121" i="33" a="1"/>
  <c r="G121" i="33" s="1"/>
  <c r="J119" i="33" a="1"/>
  <c r="J119" i="33" s="1"/>
  <c r="M117" i="33" a="1"/>
  <c r="M117" i="33" s="1"/>
  <c r="N115" i="33" a="1"/>
  <c r="N115" i="33" s="1"/>
  <c r="E112" i="33" a="1"/>
  <c r="E112" i="33" s="1"/>
  <c r="I106" i="33" a="1"/>
  <c r="I106" i="33" s="1"/>
  <c r="C133" i="35" a="1"/>
  <c r="C133" i="35" s="1"/>
  <c r="H121" i="35" a="1"/>
  <c r="H121" i="35" s="1"/>
  <c r="L112" i="35" a="1"/>
  <c r="L112" i="35" s="1"/>
  <c r="N134" i="33" a="1"/>
  <c r="N134" i="33" s="1"/>
  <c r="D132" i="33" a="1"/>
  <c r="D132" i="33" s="1"/>
  <c r="D129" i="33" a="1"/>
  <c r="D129" i="33" s="1"/>
  <c r="I126" i="33" a="1"/>
  <c r="I126" i="33" s="1"/>
  <c r="F123" i="33" a="1"/>
  <c r="F123" i="33" s="1"/>
  <c r="K120" i="33" a="1"/>
  <c r="K120" i="33" s="1"/>
  <c r="K117" i="33" a="1"/>
  <c r="K117" i="33" s="1"/>
  <c r="E115" i="33" a="1"/>
  <c r="E115" i="33" s="1"/>
  <c r="D112" i="33" a="1"/>
  <c r="D112" i="33" s="1"/>
  <c r="J109" i="33" a="1"/>
  <c r="J109" i="33" s="1"/>
  <c r="C107" i="33" a="1"/>
  <c r="C107" i="33" s="1"/>
  <c r="M132" i="35" a="1"/>
  <c r="M132" i="35" s="1"/>
  <c r="F120" i="35" a="1"/>
  <c r="F120" i="35" s="1"/>
  <c r="M134" i="33" a="1"/>
  <c r="M134" i="33" s="1"/>
  <c r="C132" i="33" a="1"/>
  <c r="C132" i="33" s="1"/>
  <c r="N128" i="33" a="1"/>
  <c r="N128" i="33" s="1"/>
  <c r="G126" i="33" a="1"/>
  <c r="G126" i="33" s="1"/>
  <c r="E123" i="33" a="1"/>
  <c r="E123" i="33" s="1"/>
  <c r="J120" i="33" a="1"/>
  <c r="J120" i="33" s="1"/>
  <c r="J117" i="33" a="1"/>
  <c r="J117" i="33" s="1"/>
  <c r="D115" i="33" a="1"/>
  <c r="D115" i="33" s="1"/>
  <c r="C112" i="33" a="1"/>
  <c r="C112" i="33" s="1"/>
  <c r="L106" i="33" a="1"/>
  <c r="L106" i="33" s="1"/>
  <c r="L132" i="35" a="1"/>
  <c r="L132" i="35" s="1"/>
  <c r="E120" i="35" a="1"/>
  <c r="E120" i="35" s="1"/>
  <c r="F112" i="35" a="1"/>
  <c r="F112" i="35" s="1"/>
  <c r="L134" i="33" a="1"/>
  <c r="L134" i="33" s="1"/>
  <c r="N131" i="33" a="1"/>
  <c r="N131" i="33" s="1"/>
  <c r="M128" i="33" a="1"/>
  <c r="M128" i="33" s="1"/>
  <c r="F126" i="33" a="1"/>
  <c r="F126" i="33" s="1"/>
  <c r="D123" i="33" a="1"/>
  <c r="D123" i="33" s="1"/>
  <c r="I117" i="33" a="1"/>
  <c r="I117" i="33" s="1"/>
  <c r="N111" i="33" a="1"/>
  <c r="N111" i="33" s="1"/>
  <c r="I109" i="33" a="1"/>
  <c r="I109" i="33" s="1"/>
  <c r="J106" i="33" a="1"/>
  <c r="J106" i="33" s="1"/>
  <c r="K130" i="35" a="1"/>
  <c r="K130" i="35" s="1"/>
  <c r="D120" i="35" a="1"/>
  <c r="D120" i="35" s="1"/>
  <c r="G111" i="35" a="1"/>
  <c r="G111" i="35" s="1"/>
  <c r="K134" i="33" a="1"/>
  <c r="K134" i="33" s="1"/>
  <c r="M131" i="33" a="1"/>
  <c r="M131" i="33" s="1"/>
  <c r="K128" i="33" a="1"/>
  <c r="K128" i="33" s="1"/>
  <c r="E126" i="33" a="1"/>
  <c r="E126" i="33" s="1"/>
  <c r="C123" i="33" a="1"/>
  <c r="C123" i="33" s="1"/>
  <c r="I120" i="33" a="1"/>
  <c r="I120" i="33" s="1"/>
  <c r="C115" i="33" a="1"/>
  <c r="C115" i="33" s="1"/>
  <c r="M111" i="33" a="1"/>
  <c r="M111" i="33" s="1"/>
  <c r="H109" i="33" a="1"/>
  <c r="H109" i="33" s="1"/>
  <c r="I130" i="35" a="1"/>
  <c r="I130" i="35" s="1"/>
  <c r="C120" i="35" a="1"/>
  <c r="C120" i="35" s="1"/>
  <c r="F111" i="35" a="1"/>
  <c r="F111" i="35" s="1"/>
  <c r="J134" i="33" a="1"/>
  <c r="J134" i="33" s="1"/>
  <c r="K131" i="33" a="1"/>
  <c r="K131" i="33" s="1"/>
  <c r="J128" i="33" a="1"/>
  <c r="J128" i="33" s="1"/>
  <c r="N122" i="33" a="1"/>
  <c r="N122" i="33" s="1"/>
  <c r="H117" i="33" a="1"/>
  <c r="H117" i="33" s="1"/>
  <c r="N114" i="33" a="1"/>
  <c r="N114" i="33" s="1"/>
  <c r="L111" i="33" a="1"/>
  <c r="L111" i="33" s="1"/>
  <c r="F109" i="33" a="1"/>
  <c r="F109" i="33" s="1"/>
  <c r="H106" i="33" a="1"/>
  <c r="H106" i="33" s="1"/>
  <c r="N119" i="35" a="1"/>
  <c r="N119" i="35" s="1"/>
  <c r="C111" i="35" a="1"/>
  <c r="C111" i="35" s="1"/>
  <c r="I134" i="33" a="1"/>
  <c r="I134" i="33" s="1"/>
  <c r="E131" i="33" a="1"/>
  <c r="E131" i="33" s="1"/>
  <c r="I128" i="33" a="1"/>
  <c r="I128" i="33" s="1"/>
  <c r="J125" i="33" a="1"/>
  <c r="J125" i="33" s="1"/>
  <c r="M122" i="33" a="1"/>
  <c r="M122" i="33" s="1"/>
  <c r="M119" i="33" a="1"/>
  <c r="M119" i="33" s="1"/>
  <c r="G117" i="33" a="1"/>
  <c r="G117" i="33" s="1"/>
  <c r="F114" i="33" a="1"/>
  <c r="F114" i="33" s="1"/>
  <c r="J111" i="33" a="1"/>
  <c r="J111" i="33" s="1"/>
  <c r="E109" i="33" a="1"/>
  <c r="E109" i="33" s="1"/>
  <c r="G106" i="33" a="1"/>
  <c r="G106" i="33" s="1"/>
  <c r="H130" i="35" a="1"/>
  <c r="H130" i="35" s="1"/>
  <c r="N118" i="35" a="1"/>
  <c r="N118" i="35" s="1"/>
  <c r="H109" i="35" a="1"/>
  <c r="H109" i="35" s="1"/>
  <c r="H134" i="33" a="1"/>
  <c r="H134" i="33" s="1"/>
  <c r="D131" i="33" a="1"/>
  <c r="D131" i="33" s="1"/>
  <c r="H128" i="33" a="1"/>
  <c r="H128" i="33" s="1"/>
  <c r="G125" i="33" a="1"/>
  <c r="G125" i="33" s="1"/>
  <c r="L122" i="33" a="1"/>
  <c r="L122" i="33" s="1"/>
  <c r="K119" i="33" a="1"/>
  <c r="K119" i="33" s="1"/>
  <c r="E114" i="33" a="1"/>
  <c r="E114" i="33" s="1"/>
  <c r="I111" i="33" a="1"/>
  <c r="I111" i="33" s="1"/>
  <c r="D109" i="33" a="1"/>
  <c r="D109" i="33" s="1"/>
  <c r="F106" i="33" a="1"/>
  <c r="F106" i="33" s="1"/>
  <c r="I118" i="35" a="1"/>
  <c r="I118" i="35" s="1"/>
  <c r="F109" i="35" a="1"/>
  <c r="F109" i="35" s="1"/>
  <c r="N136" i="33" a="1"/>
  <c r="N136" i="33" s="1"/>
  <c r="G134" i="33" a="1"/>
  <c r="G134" i="33" s="1"/>
  <c r="C131" i="33" a="1"/>
  <c r="C131" i="33" s="1"/>
  <c r="F125" i="33" a="1"/>
  <c r="F125" i="33" s="1"/>
  <c r="J122" i="33" a="1"/>
  <c r="J122" i="33" s="1"/>
  <c r="F117" i="33" a="1"/>
  <c r="F117" i="33" s="1"/>
  <c r="D114" i="33" a="1"/>
  <c r="D114" i="33" s="1"/>
  <c r="H111" i="33" a="1"/>
  <c r="H111" i="33" s="1"/>
  <c r="L108" i="33" a="1"/>
  <c r="L108" i="33" s="1"/>
  <c r="E106" i="33" a="1"/>
  <c r="E106" i="33" s="1"/>
  <c r="C128" i="35" a="1"/>
  <c r="C128" i="35" s="1"/>
  <c r="N117" i="35" a="1"/>
  <c r="N117" i="35" s="1"/>
  <c r="G107" i="35" a="1"/>
  <c r="G107" i="35" s="1"/>
  <c r="L136" i="33" a="1"/>
  <c r="L136" i="33" s="1"/>
  <c r="E134" i="33" a="1"/>
  <c r="E134" i="33" s="1"/>
  <c r="M130" i="33" a="1"/>
  <c r="M130" i="33" s="1"/>
  <c r="F128" i="33" a="1"/>
  <c r="F128" i="33" s="1"/>
  <c r="H122" i="33" a="1"/>
  <c r="H122" i="33" s="1"/>
  <c r="H119" i="33" a="1"/>
  <c r="H119" i="33" s="1"/>
  <c r="D117" i="33" a="1"/>
  <c r="D117" i="33" s="1"/>
  <c r="N113" i="33" a="1"/>
  <c r="N113" i="33" s="1"/>
  <c r="F111" i="33" a="1"/>
  <c r="F111" i="33" s="1"/>
  <c r="G108" i="33" a="1"/>
  <c r="G108" i="33" s="1"/>
  <c r="C106" i="33" a="1"/>
  <c r="C106" i="33" s="1"/>
  <c r="N135" i="34" a="1"/>
  <c r="N135" i="34" s="1"/>
  <c r="E134" i="34" a="1"/>
  <c r="E134" i="34" s="1"/>
  <c r="G132" i="34" a="1"/>
  <c r="G132" i="34" s="1"/>
  <c r="I130" i="34" a="1"/>
  <c r="I130" i="34" s="1"/>
  <c r="K128" i="34" a="1"/>
  <c r="K128" i="34" s="1"/>
  <c r="N126" i="34" a="1"/>
  <c r="N126" i="34" s="1"/>
  <c r="E125" i="34" a="1"/>
  <c r="E125" i="34" s="1"/>
  <c r="J123" i="34" a="1"/>
  <c r="J123" i="34" s="1"/>
  <c r="L121" i="34" a="1"/>
  <c r="L121" i="34" s="1"/>
  <c r="I118" i="34" a="1"/>
  <c r="I118" i="34" s="1"/>
  <c r="N114" i="34" a="1"/>
  <c r="N114" i="34" s="1"/>
  <c r="I111" i="34" a="1"/>
  <c r="I111" i="34" s="1"/>
  <c r="M109" i="34" a="1"/>
  <c r="M109" i="34" s="1"/>
  <c r="M117" i="35" a="1"/>
  <c r="M117" i="35" s="1"/>
  <c r="M136" i="33" a="1"/>
  <c r="M136" i="33" s="1"/>
  <c r="K132" i="33" a="1"/>
  <c r="K132" i="33" s="1"/>
  <c r="D128" i="33" a="1"/>
  <c r="D128" i="33" s="1"/>
  <c r="K123" i="33" a="1"/>
  <c r="K123" i="33" s="1"/>
  <c r="N118" i="33" a="1"/>
  <c r="N118" i="33" s="1"/>
  <c r="C114" i="33" a="1"/>
  <c r="C114" i="33" s="1"/>
  <c r="E110" i="33" a="1"/>
  <c r="E110" i="33" s="1"/>
  <c r="L117" i="35" a="1"/>
  <c r="L117" i="35" s="1"/>
  <c r="K136" i="33" a="1"/>
  <c r="K136" i="33" s="1"/>
  <c r="J132" i="33" a="1"/>
  <c r="J132" i="33" s="1"/>
  <c r="J127" i="33" a="1"/>
  <c r="J127" i="33" s="1"/>
  <c r="I123" i="33" a="1"/>
  <c r="I123" i="33" s="1"/>
  <c r="M118" i="33" a="1"/>
  <c r="M118" i="33" s="1"/>
  <c r="M113" i="33" a="1"/>
  <c r="M113" i="33" s="1"/>
  <c r="D110" i="33" a="1"/>
  <c r="D110" i="33" s="1"/>
  <c r="F134" i="35" a="1"/>
  <c r="F134" i="35" s="1"/>
  <c r="I117" i="35" a="1"/>
  <c r="I117" i="35" s="1"/>
  <c r="J136" i="33" a="1"/>
  <c r="J136" i="33" s="1"/>
  <c r="I132" i="33" a="1"/>
  <c r="I132" i="33" s="1"/>
  <c r="I127" i="33" a="1"/>
  <c r="I127" i="33" s="1"/>
  <c r="G123" i="33" a="1"/>
  <c r="G123" i="33" s="1"/>
  <c r="L118" i="33" a="1"/>
  <c r="L118" i="33" s="1"/>
  <c r="L113" i="33" a="1"/>
  <c r="L113" i="33" s="1"/>
  <c r="N109" i="33" a="1"/>
  <c r="N109" i="33" s="1"/>
  <c r="N133" i="35" a="1"/>
  <c r="N133" i="35" s="1"/>
  <c r="G117" i="35" a="1"/>
  <c r="G117" i="35" s="1"/>
  <c r="I136" i="33" a="1"/>
  <c r="I136" i="33" s="1"/>
  <c r="G132" i="33" a="1"/>
  <c r="G132" i="33" s="1"/>
  <c r="I122" i="33" a="1"/>
  <c r="I122" i="33" s="1"/>
  <c r="K118" i="33" a="1"/>
  <c r="K118" i="33" s="1"/>
  <c r="K113" i="33" a="1"/>
  <c r="K113" i="33" s="1"/>
  <c r="M109" i="33" a="1"/>
  <c r="M109" i="33" s="1"/>
  <c r="H133" i="35" a="1"/>
  <c r="H133" i="35" s="1"/>
  <c r="H136" i="33" a="1"/>
  <c r="H136" i="33" s="1"/>
  <c r="F132" i="33" a="1"/>
  <c r="F132" i="33" s="1"/>
  <c r="E127" i="33" a="1"/>
  <c r="E127" i="33" s="1"/>
  <c r="J118" i="33" a="1"/>
  <c r="J118" i="33" s="1"/>
  <c r="J113" i="33" a="1"/>
  <c r="J113" i="33" s="1"/>
  <c r="L109" i="33" a="1"/>
  <c r="L109" i="33" s="1"/>
  <c r="G133" i="35" a="1"/>
  <c r="G133" i="35" s="1"/>
  <c r="I114" i="35" a="1"/>
  <c r="I114" i="35" s="1"/>
  <c r="G136" i="33" a="1"/>
  <c r="G136" i="33" s="1"/>
  <c r="E132" i="33" a="1"/>
  <c r="E132" i="33" s="1"/>
  <c r="D127" i="33" a="1"/>
  <c r="D127" i="33" s="1"/>
  <c r="G122" i="33" a="1"/>
  <c r="G122" i="33" s="1"/>
  <c r="H118" i="33" a="1"/>
  <c r="H118" i="33" s="1"/>
  <c r="H113" i="33" a="1"/>
  <c r="H113" i="33" s="1"/>
  <c r="K109" i="33" a="1"/>
  <c r="K109" i="33" s="1"/>
  <c r="E133" i="35" a="1"/>
  <c r="E133" i="35" s="1"/>
  <c r="F114" i="35" a="1"/>
  <c r="F114" i="35" s="1"/>
  <c r="N130" i="33" a="1"/>
  <c r="N130" i="33" s="1"/>
  <c r="C127" i="33" a="1"/>
  <c r="C127" i="33" s="1"/>
  <c r="G113" i="33" a="1"/>
  <c r="G113" i="33" s="1"/>
  <c r="I108" i="33" a="1"/>
  <c r="I108" i="33" s="1"/>
  <c r="D133" i="35" a="1"/>
  <c r="D133" i="35" s="1"/>
  <c r="C114" i="35" a="1"/>
  <c r="C114" i="35" s="1"/>
  <c r="F136" i="33" a="1"/>
  <c r="F136" i="33" s="1"/>
  <c r="L130" i="33" a="1"/>
  <c r="L130" i="33" s="1"/>
  <c r="N126" i="33" a="1"/>
  <c r="N126" i="33" s="1"/>
  <c r="J121" i="33" a="1"/>
  <c r="J121" i="33" s="1"/>
  <c r="N117" i="33" a="1"/>
  <c r="N117" i="33" s="1"/>
  <c r="F108" i="33" a="1"/>
  <c r="F108" i="33" s="1"/>
  <c r="K125" i="35" a="1"/>
  <c r="K125" i="35" s="1"/>
  <c r="M113" i="35" a="1"/>
  <c r="M113" i="35" s="1"/>
  <c r="L126" i="33" a="1"/>
  <c r="L126" i="33" s="1"/>
  <c r="E117" i="33" a="1"/>
  <c r="E117" i="33" s="1"/>
  <c r="E113" i="33" a="1"/>
  <c r="E113" i="33" s="1"/>
  <c r="D108" i="33" a="1"/>
  <c r="D108" i="33" s="1"/>
  <c r="J135" i="34" a="1"/>
  <c r="J135" i="34" s="1"/>
  <c r="K133" i="34" a="1"/>
  <c r="K133" i="34" s="1"/>
  <c r="L131" i="34" a="1"/>
  <c r="L131" i="34" s="1"/>
  <c r="N129" i="34" a="1"/>
  <c r="N129" i="34" s="1"/>
  <c r="D128" i="34" a="1"/>
  <c r="D128" i="34" s="1"/>
  <c r="E126" i="34" a="1"/>
  <c r="E126" i="34" s="1"/>
  <c r="G124" i="34" a="1"/>
  <c r="G124" i="34" s="1"/>
  <c r="K122" i="34" a="1"/>
  <c r="K122" i="34" s="1"/>
  <c r="L120" i="34" a="1"/>
  <c r="L120" i="34" s="1"/>
  <c r="E119" i="34" a="1"/>
  <c r="E119" i="34" s="1"/>
  <c r="G117" i="34" a="1"/>
  <c r="G117" i="34" s="1"/>
  <c r="J115" i="34" a="1"/>
  <c r="J115" i="34" s="1"/>
  <c r="L113" i="34" a="1"/>
  <c r="L113" i="34" s="1"/>
  <c r="N111" i="34" a="1"/>
  <c r="N111" i="34" s="1"/>
  <c r="E110" i="34" a="1"/>
  <c r="E110" i="34" s="1"/>
  <c r="H108" i="34" a="1"/>
  <c r="H108" i="34" s="1"/>
  <c r="J106" i="34" a="1"/>
  <c r="J106" i="34" s="1"/>
  <c r="E124" i="35" a="1"/>
  <c r="E124" i="35" s="1"/>
  <c r="M132" i="33" a="1"/>
  <c r="M132" i="33" s="1"/>
  <c r="N124" i="33" a="1"/>
  <c r="N124" i="33" s="1"/>
  <c r="N116" i="33" a="1"/>
  <c r="N116" i="33" s="1"/>
  <c r="C111" i="33" a="1"/>
  <c r="C111" i="33" s="1"/>
  <c r="K129" i="34" a="1"/>
  <c r="K129" i="34" s="1"/>
  <c r="L127" i="34" a="1"/>
  <c r="L127" i="34" s="1"/>
  <c r="M125" i="34" a="1"/>
  <c r="M125" i="34" s="1"/>
  <c r="D124" i="34" a="1"/>
  <c r="D124" i="34" s="1"/>
  <c r="E122" i="34" a="1"/>
  <c r="E122" i="34" s="1"/>
  <c r="F120" i="34" a="1"/>
  <c r="F120" i="34" s="1"/>
  <c r="J118" i="34" a="1"/>
  <c r="J118" i="34" s="1"/>
  <c r="I116" i="34" a="1"/>
  <c r="I116" i="34" s="1"/>
  <c r="M112" i="34" a="1"/>
  <c r="M112" i="34" s="1"/>
  <c r="M110" i="34" a="1"/>
  <c r="M110" i="34" s="1"/>
  <c r="F107" i="34" a="1"/>
  <c r="F107" i="34" s="1"/>
  <c r="D118" i="35" a="1"/>
  <c r="D118" i="35" s="1"/>
  <c r="L132" i="33" a="1"/>
  <c r="L132" i="33" s="1"/>
  <c r="M124" i="33" a="1"/>
  <c r="M124" i="33" s="1"/>
  <c r="M116" i="33" a="1"/>
  <c r="M116" i="33" s="1"/>
  <c r="K110" i="33" a="1"/>
  <c r="K110" i="33" s="1"/>
  <c r="I135" i="34" a="1"/>
  <c r="I135" i="34" s="1"/>
  <c r="J133" i="34" a="1"/>
  <c r="J133" i="34" s="1"/>
  <c r="J131" i="34" a="1"/>
  <c r="J131" i="34" s="1"/>
  <c r="K127" i="34" a="1"/>
  <c r="K127" i="34" s="1"/>
  <c r="L125" i="34" a="1"/>
  <c r="L125" i="34" s="1"/>
  <c r="C124" i="34" a="1"/>
  <c r="C124" i="34" s="1"/>
  <c r="D122" i="34" a="1"/>
  <c r="D122" i="34" s="1"/>
  <c r="H118" i="34" a="1"/>
  <c r="H118" i="34" s="1"/>
  <c r="H116" i="34" a="1"/>
  <c r="H116" i="34" s="1"/>
  <c r="J114" i="34" a="1"/>
  <c r="J114" i="34" s="1"/>
  <c r="L112" i="34" a="1"/>
  <c r="L112" i="34" s="1"/>
  <c r="L110" i="34" a="1"/>
  <c r="L110" i="34" s="1"/>
  <c r="D109" i="34" a="1"/>
  <c r="D109" i="34" s="1"/>
  <c r="E107" i="34" a="1"/>
  <c r="E107" i="34" s="1"/>
  <c r="N113" i="35" a="1"/>
  <c r="N113" i="35" s="1"/>
  <c r="J130" i="33" a="1"/>
  <c r="J130" i="33" s="1"/>
  <c r="L124" i="33" a="1"/>
  <c r="L124" i="33" s="1"/>
  <c r="L116" i="33" a="1"/>
  <c r="L116" i="33" s="1"/>
  <c r="H110" i="33" a="1"/>
  <c r="H110" i="33" s="1"/>
  <c r="H135" i="34" a="1"/>
  <c r="H135" i="34" s="1"/>
  <c r="I133" i="34" a="1"/>
  <c r="I133" i="34" s="1"/>
  <c r="I131" i="34" a="1"/>
  <c r="I131" i="34" s="1"/>
  <c r="J129" i="34" a="1"/>
  <c r="J129" i="34" s="1"/>
  <c r="K125" i="34" a="1"/>
  <c r="K125" i="34" s="1"/>
  <c r="N123" i="34" a="1"/>
  <c r="N123" i="34" s="1"/>
  <c r="C122" i="34" a="1"/>
  <c r="C122" i="34" s="1"/>
  <c r="E120" i="34" a="1"/>
  <c r="E120" i="34" s="1"/>
  <c r="G118" i="34" a="1"/>
  <c r="G118" i="34" s="1"/>
  <c r="G116" i="34" a="1"/>
  <c r="G116" i="34" s="1"/>
  <c r="I114" i="34" a="1"/>
  <c r="I114" i="34" s="1"/>
  <c r="K112" i="34" a="1"/>
  <c r="K112" i="34" s="1"/>
  <c r="K110" i="34" a="1"/>
  <c r="K110" i="34" s="1"/>
  <c r="C109" i="34" a="1"/>
  <c r="C109" i="34" s="1"/>
  <c r="D107" i="34" a="1"/>
  <c r="D107" i="34" s="1"/>
  <c r="I113" i="35" a="1"/>
  <c r="I113" i="35" s="1"/>
  <c r="I130" i="33" a="1"/>
  <c r="I130" i="33" s="1"/>
  <c r="J124" i="33" a="1"/>
  <c r="J124" i="33" s="1"/>
  <c r="E116" i="33" a="1"/>
  <c r="E116" i="33" s="1"/>
  <c r="G110" i="33" a="1"/>
  <c r="G110" i="33" s="1"/>
  <c r="G135" i="34" a="1"/>
  <c r="G135" i="34" s="1"/>
  <c r="H133" i="34" a="1"/>
  <c r="H133" i="34" s="1"/>
  <c r="H131" i="34" a="1"/>
  <c r="H131" i="34" s="1"/>
  <c r="I129" i="34" a="1"/>
  <c r="I129" i="34" s="1"/>
  <c r="J127" i="34" a="1"/>
  <c r="J127" i="34" s="1"/>
  <c r="M123" i="34" a="1"/>
  <c r="M123" i="34" s="1"/>
  <c r="N121" i="34" a="1"/>
  <c r="N121" i="34" s="1"/>
  <c r="D120" i="34" a="1"/>
  <c r="D120" i="34" s="1"/>
  <c r="F118" i="34" a="1"/>
  <c r="F118" i="34" s="1"/>
  <c r="F116" i="34" a="1"/>
  <c r="F116" i="34" s="1"/>
  <c r="H114" i="34" a="1"/>
  <c r="H114" i="34" s="1"/>
  <c r="N108" i="34" a="1"/>
  <c r="N108" i="34" s="1"/>
  <c r="C107" i="34" a="1"/>
  <c r="C107" i="34" s="1"/>
  <c r="H130" i="33" a="1"/>
  <c r="H130" i="33" s="1"/>
  <c r="I124" i="33" a="1"/>
  <c r="I124" i="33" s="1"/>
  <c r="C116" i="33" a="1"/>
  <c r="C116" i="33" s="1"/>
  <c r="F110" i="33" a="1"/>
  <c r="F110" i="33" s="1"/>
  <c r="F135" i="34" a="1"/>
  <c r="F135" i="34" s="1"/>
  <c r="G133" i="34" a="1"/>
  <c r="G133" i="34" s="1"/>
  <c r="G131" i="34" a="1"/>
  <c r="G131" i="34" s="1"/>
  <c r="H129" i="34" a="1"/>
  <c r="H129" i="34" s="1"/>
  <c r="I127" i="34" a="1"/>
  <c r="I127" i="34" s="1"/>
  <c r="J125" i="34" a="1"/>
  <c r="J125" i="34" s="1"/>
  <c r="L123" i="34" a="1"/>
  <c r="L123" i="34" s="1"/>
  <c r="M121" i="34" a="1"/>
  <c r="M121" i="34" s="1"/>
  <c r="E118" i="34" a="1"/>
  <c r="E118" i="34" s="1"/>
  <c r="E116" i="34" a="1"/>
  <c r="E116" i="34" s="1"/>
  <c r="G114" i="34" a="1"/>
  <c r="G114" i="34" s="1"/>
  <c r="J112" i="34" a="1"/>
  <c r="J112" i="34" s="1"/>
  <c r="J110" i="34" a="1"/>
  <c r="J110" i="34" s="1"/>
  <c r="M108" i="34" a="1"/>
  <c r="M108" i="34" s="1"/>
  <c r="N106" i="34" a="1"/>
  <c r="N106" i="34" s="1"/>
  <c r="N112" i="35" a="1"/>
  <c r="N112" i="35" s="1"/>
  <c r="G130" i="33" a="1"/>
  <c r="G130" i="33" s="1"/>
  <c r="H124" i="33" a="1"/>
  <c r="H124" i="33" s="1"/>
  <c r="M115" i="33" a="1"/>
  <c r="M115" i="33" s="1"/>
  <c r="E108" i="33" a="1"/>
  <c r="E108" i="33" s="1"/>
  <c r="E135" i="34" a="1"/>
  <c r="E135" i="34" s="1"/>
  <c r="F133" i="34" a="1"/>
  <c r="F133" i="34" s="1"/>
  <c r="F131" i="34" a="1"/>
  <c r="F131" i="34" s="1"/>
  <c r="G129" i="34" a="1"/>
  <c r="G129" i="34" s="1"/>
  <c r="H127" i="34" a="1"/>
  <c r="H127" i="34" s="1"/>
  <c r="I125" i="34" a="1"/>
  <c r="I125" i="34" s="1"/>
  <c r="K123" i="34" a="1"/>
  <c r="K123" i="34" s="1"/>
  <c r="K121" i="34" a="1"/>
  <c r="K121" i="34" s="1"/>
  <c r="C120" i="34" a="1"/>
  <c r="C120" i="34" s="1"/>
  <c r="D118" i="34" a="1"/>
  <c r="D118" i="34" s="1"/>
  <c r="I112" i="34" a="1"/>
  <c r="I112" i="34" s="1"/>
  <c r="I110" i="34" a="1"/>
  <c r="I110" i="34" s="1"/>
  <c r="L108" i="34" a="1"/>
  <c r="L108" i="34" s="1"/>
  <c r="M106" i="34" a="1"/>
  <c r="M106" i="34" s="1"/>
  <c r="M112" i="35" a="1"/>
  <c r="M112" i="35" s="1"/>
  <c r="F130" i="33" a="1"/>
  <c r="F130" i="33" s="1"/>
  <c r="G124" i="33" a="1"/>
  <c r="G124" i="33" s="1"/>
  <c r="L115" i="33" a="1"/>
  <c r="L115" i="33" s="1"/>
  <c r="C108" i="33" a="1"/>
  <c r="C108" i="33" s="1"/>
  <c r="D135" i="34" a="1"/>
  <c r="D135" i="34" s="1"/>
  <c r="E133" i="34" a="1"/>
  <c r="E133" i="34" s="1"/>
  <c r="E131" i="34" a="1"/>
  <c r="E131" i="34" s="1"/>
  <c r="F129" i="34" a="1"/>
  <c r="F129" i="34" s="1"/>
  <c r="G127" i="34" a="1"/>
  <c r="G127" i="34" s="1"/>
  <c r="H125" i="34" a="1"/>
  <c r="H125" i="34" s="1"/>
  <c r="N119" i="34" a="1"/>
  <c r="N119" i="34" s="1"/>
  <c r="C118" i="34" a="1"/>
  <c r="C118" i="34" s="1"/>
  <c r="D116" i="34" a="1"/>
  <c r="D116" i="34" s="1"/>
  <c r="F114" i="34" a="1"/>
  <c r="F114" i="34" s="1"/>
  <c r="H112" i="34" a="1"/>
  <c r="H112" i="34" s="1"/>
  <c r="H110" i="34" a="1"/>
  <c r="H110" i="34" s="1"/>
  <c r="K108" i="34" a="1"/>
  <c r="K108" i="34" s="1"/>
  <c r="L106" i="34" a="1"/>
  <c r="L106" i="34" s="1"/>
  <c r="D109" i="35" a="1"/>
  <c r="D109" i="35" s="1"/>
  <c r="E130" i="33" a="1"/>
  <c r="E130" i="33" s="1"/>
  <c r="K115" i="33" a="1"/>
  <c r="K115" i="33" s="1"/>
  <c r="N107" i="33" a="1"/>
  <c r="N107" i="33" s="1"/>
  <c r="C135" i="34" a="1"/>
  <c r="C135" i="34" s="1"/>
  <c r="D133" i="34" a="1"/>
  <c r="D133" i="34" s="1"/>
  <c r="D131" i="34" a="1"/>
  <c r="D131" i="34" s="1"/>
  <c r="E129" i="34" a="1"/>
  <c r="E129" i="34" s="1"/>
  <c r="F127" i="34" a="1"/>
  <c r="F127" i="34" s="1"/>
  <c r="G125" i="34" a="1"/>
  <c r="G125" i="34" s="1"/>
  <c r="I123" i="34" a="1"/>
  <c r="I123" i="34" s="1"/>
  <c r="J121" i="34" a="1"/>
  <c r="J121" i="34" s="1"/>
  <c r="M119" i="34" a="1"/>
  <c r="M119" i="34" s="1"/>
  <c r="N117" i="34" a="1"/>
  <c r="N117" i="34" s="1"/>
  <c r="G112" i="34" a="1"/>
  <c r="G112" i="34" s="1"/>
  <c r="G110" i="34" a="1"/>
  <c r="G110" i="34" s="1"/>
  <c r="K106" i="34" a="1"/>
  <c r="K106" i="34" s="1"/>
  <c r="E107" i="35" a="1"/>
  <c r="E107" i="35" s="1"/>
  <c r="N129" i="33" a="1"/>
  <c r="N129" i="33" s="1"/>
  <c r="F121" i="33" a="1"/>
  <c r="F121" i="33" s="1"/>
  <c r="I115" i="33" a="1"/>
  <c r="I115" i="33" s="1"/>
  <c r="L107" i="33" a="1"/>
  <c r="L107" i="33" s="1"/>
  <c r="M136" i="34" a="1"/>
  <c r="M136" i="34" s="1"/>
  <c r="M134" i="34" a="1"/>
  <c r="M134" i="34" s="1"/>
  <c r="N132" i="34" a="1"/>
  <c r="N132" i="34" s="1"/>
  <c r="N130" i="34" a="1"/>
  <c r="N130" i="34" s="1"/>
  <c r="C129" i="34" a="1"/>
  <c r="C129" i="34" s="1"/>
  <c r="D127" i="34" a="1"/>
  <c r="D127" i="34" s="1"/>
  <c r="D125" i="34" a="1"/>
  <c r="D125" i="34" s="1"/>
  <c r="G123" i="34" a="1"/>
  <c r="G123" i="34" s="1"/>
  <c r="H121" i="34" a="1"/>
  <c r="H121" i="34" s="1"/>
  <c r="K119" i="34" a="1"/>
  <c r="K119" i="34" s="1"/>
  <c r="L117" i="34" a="1"/>
  <c r="L117" i="34" s="1"/>
  <c r="N115" i="34" a="1"/>
  <c r="N115" i="34" s="1"/>
  <c r="D114" i="34" a="1"/>
  <c r="D114" i="34" s="1"/>
  <c r="E112" i="34" a="1"/>
  <c r="E112" i="34" s="1"/>
  <c r="F110" i="34" a="1"/>
  <c r="F110" i="34" s="1"/>
  <c r="I108" i="34" a="1"/>
  <c r="I108" i="34" s="1"/>
  <c r="I106" i="34" a="1"/>
  <c r="I106" i="34" s="1"/>
  <c r="I106" i="35" a="1"/>
  <c r="I106" i="35" s="1"/>
  <c r="G128" i="33" a="1"/>
  <c r="G128" i="33" s="1"/>
  <c r="L117" i="33" a="1"/>
  <c r="L117" i="33" s="1"/>
  <c r="D106" i="33" a="1"/>
  <c r="D106" i="33" s="1"/>
  <c r="N133" i="34" a="1"/>
  <c r="N133" i="34" s="1"/>
  <c r="H130" i="34" a="1"/>
  <c r="H130" i="34" s="1"/>
  <c r="E127" i="34" a="1"/>
  <c r="E127" i="34" s="1"/>
  <c r="H124" i="34" a="1"/>
  <c r="H124" i="34" s="1"/>
  <c r="E121" i="34" a="1"/>
  <c r="E121" i="34" s="1"/>
  <c r="L118" i="34" a="1"/>
  <c r="L118" i="34" s="1"/>
  <c r="H115" i="34" a="1"/>
  <c r="H115" i="34" s="1"/>
  <c r="F112" i="34" a="1"/>
  <c r="F112" i="34" s="1"/>
  <c r="J109" i="34" a="1"/>
  <c r="J109" i="34" s="1"/>
  <c r="H106" i="35" a="1"/>
  <c r="H106" i="35" s="1"/>
  <c r="E128" i="33" a="1"/>
  <c r="E128" i="33" s="1"/>
  <c r="J115" i="33" a="1"/>
  <c r="J115" i="33" s="1"/>
  <c r="J136" i="34" a="1"/>
  <c r="J136" i="34" s="1"/>
  <c r="M133" i="34" a="1"/>
  <c r="M133" i="34" s="1"/>
  <c r="G130" i="34" a="1"/>
  <c r="G130" i="34" s="1"/>
  <c r="C127" i="34" a="1"/>
  <c r="C127" i="34" s="1"/>
  <c r="D121" i="34" a="1"/>
  <c r="D121" i="34" s="1"/>
  <c r="K118" i="34" a="1"/>
  <c r="K118" i="34" s="1"/>
  <c r="G115" i="34" a="1"/>
  <c r="G115" i="34" s="1"/>
  <c r="D112" i="34" a="1"/>
  <c r="D112" i="34" s="1"/>
  <c r="I109" i="34" a="1"/>
  <c r="I109" i="34" s="1"/>
  <c r="F106" i="34" a="1"/>
  <c r="F106" i="34" s="1"/>
  <c r="F106" i="35" a="1"/>
  <c r="F106" i="35" s="1"/>
  <c r="I136" i="34" a="1"/>
  <c r="I136" i="34" s="1"/>
  <c r="L133" i="34" a="1"/>
  <c r="L133" i="34" s="1"/>
  <c r="F130" i="34" a="1"/>
  <c r="F130" i="34" s="1"/>
  <c r="M126" i="34" a="1"/>
  <c r="M126" i="34" s="1"/>
  <c r="F124" i="34" a="1"/>
  <c r="F124" i="34" s="1"/>
  <c r="C121" i="34" a="1"/>
  <c r="C121" i="34" s="1"/>
  <c r="F115" i="34" a="1"/>
  <c r="F115" i="34" s="1"/>
  <c r="C112" i="34" a="1"/>
  <c r="C112" i="34" s="1"/>
  <c r="H109" i="34" a="1"/>
  <c r="H109" i="34" s="1"/>
  <c r="E106" i="34" a="1"/>
  <c r="E106" i="34" s="1"/>
  <c r="E106" i="35" a="1"/>
  <c r="E106" i="35" s="1"/>
  <c r="M126" i="33" a="1"/>
  <c r="M126" i="33" s="1"/>
  <c r="H115" i="33" a="1"/>
  <c r="H115" i="33" s="1"/>
  <c r="H136" i="34" a="1"/>
  <c r="H136" i="34" s="1"/>
  <c r="C133" i="34" a="1"/>
  <c r="C133" i="34" s="1"/>
  <c r="L126" i="34" a="1"/>
  <c r="L126" i="34" s="1"/>
  <c r="N120" i="34" a="1"/>
  <c r="N120" i="34" s="1"/>
  <c r="M117" i="34" a="1"/>
  <c r="M117" i="34" s="1"/>
  <c r="E115" i="34" a="1"/>
  <c r="E115" i="34" s="1"/>
  <c r="M111" i="34" a="1"/>
  <c r="M111" i="34" s="1"/>
  <c r="G109" i="34" a="1"/>
  <c r="G109" i="34" s="1"/>
  <c r="D106" i="34" a="1"/>
  <c r="D106" i="34" s="1"/>
  <c r="K126" i="33" a="1"/>
  <c r="K126" i="33" s="1"/>
  <c r="G115" i="33" a="1"/>
  <c r="G115" i="33" s="1"/>
  <c r="G136" i="34" a="1"/>
  <c r="G136" i="34" s="1"/>
  <c r="M132" i="34" a="1"/>
  <c r="M132" i="34" s="1"/>
  <c r="E130" i="34" a="1"/>
  <c r="E130" i="34" s="1"/>
  <c r="K126" i="34" a="1"/>
  <c r="K126" i="34" s="1"/>
  <c r="E124" i="34" a="1"/>
  <c r="E124" i="34" s="1"/>
  <c r="M120" i="34" a="1"/>
  <c r="M120" i="34" s="1"/>
  <c r="K117" i="34" a="1"/>
  <c r="K117" i="34" s="1"/>
  <c r="D115" i="34" a="1"/>
  <c r="D115" i="34" s="1"/>
  <c r="L111" i="34" a="1"/>
  <c r="L111" i="34" s="1"/>
  <c r="F109" i="34" a="1"/>
  <c r="F109" i="34" s="1"/>
  <c r="C106" i="34" a="1"/>
  <c r="C106" i="34" s="1"/>
  <c r="J126" i="33" a="1"/>
  <c r="J126" i="33" s="1"/>
  <c r="F115" i="33" a="1"/>
  <c r="F115" i="33" s="1"/>
  <c r="F136" i="34" a="1"/>
  <c r="F136" i="34" s="1"/>
  <c r="L132" i="34" a="1"/>
  <c r="L132" i="34" s="1"/>
  <c r="D130" i="34" a="1"/>
  <c r="D130" i="34" s="1"/>
  <c r="K120" i="34" a="1"/>
  <c r="K120" i="34" s="1"/>
  <c r="C115" i="34" a="1"/>
  <c r="C115" i="34" s="1"/>
  <c r="K111" i="34" a="1"/>
  <c r="K111" i="34" s="1"/>
  <c r="E109" i="34" a="1"/>
  <c r="E109" i="34" s="1"/>
  <c r="D136" i="33" a="1"/>
  <c r="D136" i="33" s="1"/>
  <c r="E125" i="33" a="1"/>
  <c r="E125" i="33" s="1"/>
  <c r="F113" i="33" a="1"/>
  <c r="F113" i="33" s="1"/>
  <c r="E136" i="34" a="1"/>
  <c r="E136" i="34" s="1"/>
  <c r="K132" i="34" a="1"/>
  <c r="K132" i="34" s="1"/>
  <c r="C130" i="34" a="1"/>
  <c r="C130" i="34" s="1"/>
  <c r="J126" i="34" a="1"/>
  <c r="J126" i="34" s="1"/>
  <c r="H123" i="34" a="1"/>
  <c r="H123" i="34" s="1"/>
  <c r="J117" i="34" a="1"/>
  <c r="J117" i="34" s="1"/>
  <c r="M114" i="34" a="1"/>
  <c r="M114" i="34" s="1"/>
  <c r="J108" i="34" a="1"/>
  <c r="J108" i="34" s="1"/>
  <c r="F130" i="35" a="1"/>
  <c r="F130" i="35" s="1"/>
  <c r="C136" i="33" a="1"/>
  <c r="C136" i="33" s="1"/>
  <c r="D125" i="33" a="1"/>
  <c r="D125" i="33" s="1"/>
  <c r="D113" i="33" a="1"/>
  <c r="D113" i="33" s="1"/>
  <c r="D136" i="34" a="1"/>
  <c r="D136" i="34" s="1"/>
  <c r="M129" i="34" a="1"/>
  <c r="M129" i="34" s="1"/>
  <c r="I126" i="34" a="1"/>
  <c r="I126" i="34" s="1"/>
  <c r="F123" i="34" a="1"/>
  <c r="F123" i="34" s="1"/>
  <c r="J120" i="34" a="1"/>
  <c r="J120" i="34" s="1"/>
  <c r="I117" i="34" a="1"/>
  <c r="I117" i="34" s="1"/>
  <c r="L114" i="34" a="1"/>
  <c r="L114" i="34" s="1"/>
  <c r="J111" i="34" a="1"/>
  <c r="J111" i="34" s="1"/>
  <c r="G108" i="34" a="1"/>
  <c r="G108" i="34" s="1"/>
  <c r="H125" i="35" a="1"/>
  <c r="H125" i="35" s="1"/>
  <c r="F135" i="33" a="1"/>
  <c r="F135" i="33" s="1"/>
  <c r="C125" i="33" a="1"/>
  <c r="C125" i="33" s="1"/>
  <c r="K112" i="33" a="1"/>
  <c r="K112" i="33" s="1"/>
  <c r="M135" i="34" a="1"/>
  <c r="M135" i="34" s="1"/>
  <c r="I132" i="34" a="1"/>
  <c r="I132" i="34" s="1"/>
  <c r="D129" i="34" a="1"/>
  <c r="D129" i="34" s="1"/>
  <c r="G126" i="34" a="1"/>
  <c r="G126" i="34" s="1"/>
  <c r="E123" i="34" a="1"/>
  <c r="E123" i="34" s="1"/>
  <c r="H120" i="34" a="1"/>
  <c r="H120" i="34" s="1"/>
  <c r="F117" i="34" a="1"/>
  <c r="F117" i="34" s="1"/>
  <c r="E114" i="34" a="1"/>
  <c r="E114" i="34" s="1"/>
  <c r="G111" i="34" a="1"/>
  <c r="G111" i="34" s="1"/>
  <c r="E108" i="34" a="1"/>
  <c r="E108" i="34" s="1"/>
  <c r="F124" i="35" a="1"/>
  <c r="F124" i="35" s="1"/>
  <c r="D134" i="33" a="1"/>
  <c r="D134" i="33" s="1"/>
  <c r="D119" i="33" a="1"/>
  <c r="D119" i="33" s="1"/>
  <c r="H132" i="34" a="1"/>
  <c r="H132" i="34" s="1"/>
  <c r="F128" i="34" a="1"/>
  <c r="F128" i="34" s="1"/>
  <c r="M122" i="34" a="1"/>
  <c r="M122" i="34" s="1"/>
  <c r="N118" i="34" a="1"/>
  <c r="N118" i="34" s="1"/>
  <c r="I113" i="34" a="1"/>
  <c r="I113" i="34" s="1"/>
  <c r="D108" i="34" a="1"/>
  <c r="D108" i="34" s="1"/>
  <c r="I107" i="34" a="1"/>
  <c r="I107" i="34" s="1"/>
  <c r="C134" i="33" a="1"/>
  <c r="C134" i="33" s="1"/>
  <c r="C119" i="33" a="1"/>
  <c r="C119" i="33" s="1"/>
  <c r="F132" i="34" a="1"/>
  <c r="F132" i="34" s="1"/>
  <c r="E128" i="34" a="1"/>
  <c r="E128" i="34" s="1"/>
  <c r="L122" i="34" a="1"/>
  <c r="L122" i="34" s="1"/>
  <c r="M118" i="34" a="1"/>
  <c r="M118" i="34" s="1"/>
  <c r="H113" i="34" a="1"/>
  <c r="H113" i="34" s="1"/>
  <c r="C108" i="34" a="1"/>
  <c r="C108" i="34" s="1"/>
  <c r="M133" i="33" a="1"/>
  <c r="M133" i="33" s="1"/>
  <c r="C113" i="33" a="1"/>
  <c r="C113" i="33" s="1"/>
  <c r="E132" i="34" a="1"/>
  <c r="E132" i="34" s="1"/>
  <c r="C128" i="34" a="1"/>
  <c r="C128" i="34" s="1"/>
  <c r="H117" i="34" a="1"/>
  <c r="H117" i="34" s="1"/>
  <c r="G113" i="34" a="1"/>
  <c r="G113" i="34" s="1"/>
  <c r="N107" i="34" a="1"/>
  <c r="N107" i="34" s="1"/>
  <c r="L116" i="34" a="1"/>
  <c r="L116" i="34" s="1"/>
  <c r="D107" i="35" a="1"/>
  <c r="D107" i="35" s="1"/>
  <c r="F133" i="33" a="1"/>
  <c r="F133" i="33" s="1"/>
  <c r="H112" i="33" a="1"/>
  <c r="H112" i="33" s="1"/>
  <c r="D132" i="34" a="1"/>
  <c r="D132" i="34" s="1"/>
  <c r="N127" i="34" a="1"/>
  <c r="N127" i="34" s="1"/>
  <c r="J122" i="34" a="1"/>
  <c r="J122" i="34" s="1"/>
  <c r="E117" i="34" a="1"/>
  <c r="E117" i="34" s="1"/>
  <c r="F113" i="34" a="1"/>
  <c r="F113" i="34" s="1"/>
  <c r="M107" i="34" a="1"/>
  <c r="M107" i="34" s="1"/>
  <c r="H111" i="34" a="1"/>
  <c r="H111" i="34" s="1"/>
  <c r="L106" i="35" a="1"/>
  <c r="L106" i="35" s="1"/>
  <c r="D133" i="33" a="1"/>
  <c r="D133" i="33" s="1"/>
  <c r="F112" i="33" a="1"/>
  <c r="F112" i="33" s="1"/>
  <c r="C132" i="34" a="1"/>
  <c r="C132" i="34" s="1"/>
  <c r="M127" i="34" a="1"/>
  <c r="M127" i="34" s="1"/>
  <c r="I122" i="34" a="1"/>
  <c r="I122" i="34" s="1"/>
  <c r="D117" i="34" a="1"/>
  <c r="D117" i="34" s="1"/>
  <c r="E113" i="34" a="1"/>
  <c r="E113" i="34" s="1"/>
  <c r="L107" i="34" a="1"/>
  <c r="L107" i="34" s="1"/>
  <c r="I121" i="34" a="1"/>
  <c r="I121" i="34" s="1"/>
  <c r="N132" i="33" a="1"/>
  <c r="N132" i="33" s="1"/>
  <c r="G111" i="33" a="1"/>
  <c r="G111" i="33" s="1"/>
  <c r="N136" i="34" a="1"/>
  <c r="N136" i="34" s="1"/>
  <c r="N131" i="34" a="1"/>
  <c r="N131" i="34" s="1"/>
  <c r="H126" i="34" a="1"/>
  <c r="H126" i="34" s="1"/>
  <c r="H122" i="34" a="1"/>
  <c r="H122" i="34" s="1"/>
  <c r="C117" i="34" a="1"/>
  <c r="C117" i="34" s="1"/>
  <c r="D113" i="34" a="1"/>
  <c r="D113" i="34" s="1"/>
  <c r="K107" i="34" a="1"/>
  <c r="K107" i="34" s="1"/>
  <c r="D130" i="33" a="1"/>
  <c r="D130" i="33" s="1"/>
  <c r="L136" i="34" a="1"/>
  <c r="L136" i="34" s="1"/>
  <c r="M131" i="34" a="1"/>
  <c r="M131" i="34" s="1"/>
  <c r="F126" i="34" a="1"/>
  <c r="F126" i="34" s="1"/>
  <c r="G122" i="34" a="1"/>
  <c r="G122" i="34" s="1"/>
  <c r="N116" i="34" a="1"/>
  <c r="N116" i="34" s="1"/>
  <c r="C113" i="34" a="1"/>
  <c r="C113" i="34" s="1"/>
  <c r="C136" i="34" a="1"/>
  <c r="C136" i="34" s="1"/>
  <c r="M129" i="33" a="1"/>
  <c r="M129" i="33" s="1"/>
  <c r="E111" i="33" a="1"/>
  <c r="E111" i="33" s="1"/>
  <c r="K136" i="34" a="1"/>
  <c r="K136" i="34" s="1"/>
  <c r="K131" i="34" a="1"/>
  <c r="K131" i="34" s="1"/>
  <c r="D126" i="34" a="1"/>
  <c r="D126" i="34" s="1"/>
  <c r="F122" i="34" a="1"/>
  <c r="F122" i="34" s="1"/>
  <c r="M116" i="34" a="1"/>
  <c r="M116" i="34" s="1"/>
  <c r="N112" i="34" a="1"/>
  <c r="N112" i="34" s="1"/>
  <c r="J107" i="34" a="1"/>
  <c r="J107" i="34" s="1"/>
  <c r="C131" i="34" a="1"/>
  <c r="C131" i="34" s="1"/>
  <c r="F129" i="33" a="1"/>
  <c r="F129" i="33" s="1"/>
  <c r="M107" i="33" a="1"/>
  <c r="M107" i="33" s="1"/>
  <c r="L135" i="34" a="1"/>
  <c r="L135" i="34" s="1"/>
  <c r="M130" i="34" a="1"/>
  <c r="M130" i="34" s="1"/>
  <c r="C126" i="34" a="1"/>
  <c r="C126" i="34" s="1"/>
  <c r="G121" i="34" a="1"/>
  <c r="G121" i="34" s="1"/>
  <c r="K116" i="34" a="1"/>
  <c r="K116" i="34" s="1"/>
  <c r="F111" i="34" a="1"/>
  <c r="F111" i="34" s="1"/>
  <c r="H107" i="34" a="1"/>
  <c r="H107" i="34" s="1"/>
  <c r="K107" i="33" a="1"/>
  <c r="K107" i="33" s="1"/>
  <c r="K135" i="34" a="1"/>
  <c r="K135" i="34" s="1"/>
  <c r="L130" i="34" a="1"/>
  <c r="L130" i="34" s="1"/>
  <c r="N125" i="34" a="1"/>
  <c r="N125" i="34" s="1"/>
  <c r="F121" i="34" a="1"/>
  <c r="F121" i="34" s="1"/>
  <c r="J116" i="34" a="1"/>
  <c r="J116" i="34" s="1"/>
  <c r="E111" i="34" a="1"/>
  <c r="E111" i="34" s="1"/>
  <c r="G107" i="34" a="1"/>
  <c r="G107" i="34" s="1"/>
  <c r="I125" i="35" a="1"/>
  <c r="I125" i="35" s="1"/>
  <c r="J128" i="34" a="1"/>
  <c r="J128" i="34" s="1"/>
  <c r="I119" i="34" a="1"/>
  <c r="I119" i="34" s="1"/>
  <c r="I134" i="34" a="1"/>
  <c r="I134" i="34" s="1"/>
  <c r="G125" i="35" a="1"/>
  <c r="G125" i="35" s="1"/>
  <c r="D121" i="33" a="1"/>
  <c r="D121" i="33" s="1"/>
  <c r="I128" i="34" a="1"/>
  <c r="I128" i="34" s="1"/>
  <c r="H119" i="34" a="1"/>
  <c r="H119" i="34" s="1"/>
  <c r="D110" i="34" a="1"/>
  <c r="D110" i="34" s="1"/>
  <c r="D134" i="34" a="1"/>
  <c r="D134" i="34" s="1"/>
  <c r="F125" i="35" a="1"/>
  <c r="F125" i="35" s="1"/>
  <c r="C121" i="33" a="1"/>
  <c r="C121" i="33" s="1"/>
  <c r="H128" i="34" a="1"/>
  <c r="H128" i="34" s="1"/>
  <c r="G119" i="34" a="1"/>
  <c r="G119" i="34" s="1"/>
  <c r="F134" i="34" a="1"/>
  <c r="F134" i="34" s="1"/>
  <c r="C114" i="34" a="1"/>
  <c r="C114" i="34" s="1"/>
  <c r="N120" i="33" a="1"/>
  <c r="N120" i="33" s="1"/>
  <c r="N134" i="34" a="1"/>
  <c r="N134" i="34" s="1"/>
  <c r="G128" i="34" a="1"/>
  <c r="G128" i="34" s="1"/>
  <c r="F119" i="34" a="1"/>
  <c r="F119" i="34" s="1"/>
  <c r="C110" i="34" a="1"/>
  <c r="C110" i="34" s="1"/>
  <c r="I115" i="34" a="1"/>
  <c r="I115" i="34" s="1"/>
  <c r="D123" i="34" a="1"/>
  <c r="D123" i="34" s="1"/>
  <c r="C123" i="34" a="1"/>
  <c r="C123" i="34" s="1"/>
  <c r="C125" i="35" a="1"/>
  <c r="C125" i="35" s="1"/>
  <c r="M120" i="33" a="1"/>
  <c r="M120" i="33" s="1"/>
  <c r="L134" i="34" a="1"/>
  <c r="L134" i="34" s="1"/>
  <c r="D119" i="34" a="1"/>
  <c r="D119" i="34" s="1"/>
  <c r="N109" i="34" a="1"/>
  <c r="N109" i="34" s="1"/>
  <c r="G106" i="34" a="1"/>
  <c r="G106" i="34" s="1"/>
  <c r="K114" i="34" a="1"/>
  <c r="K114" i="34" s="1"/>
  <c r="C134" i="34" a="1"/>
  <c r="C134" i="34" s="1"/>
  <c r="N113" i="34" a="1"/>
  <c r="N113" i="34" s="1"/>
  <c r="N124" i="35" a="1"/>
  <c r="N124" i="35" s="1"/>
  <c r="L120" i="33" a="1"/>
  <c r="L120" i="33" s="1"/>
  <c r="K134" i="34" a="1"/>
  <c r="K134" i="34" s="1"/>
  <c r="F125" i="34" a="1"/>
  <c r="F125" i="34" s="1"/>
  <c r="L109" i="34" a="1"/>
  <c r="L109" i="34" s="1"/>
  <c r="M124" i="34" a="1"/>
  <c r="M124" i="34" s="1"/>
  <c r="G107" i="33" a="1"/>
  <c r="G107" i="33" s="1"/>
  <c r="K130" i="34" a="1"/>
  <c r="K130" i="34" s="1"/>
  <c r="M124" i="35" a="1"/>
  <c r="M124" i="35" s="1"/>
  <c r="I119" i="33" a="1"/>
  <c r="I119" i="33" s="1"/>
  <c r="C125" i="34" a="1"/>
  <c r="C125" i="34" s="1"/>
  <c r="C119" i="34" a="1"/>
  <c r="C119" i="34" s="1"/>
  <c r="K109" i="34" a="1"/>
  <c r="K109" i="34" s="1"/>
  <c r="F108" i="34" a="1"/>
  <c r="F108" i="34" s="1"/>
  <c r="I124" i="34" a="1"/>
  <c r="I124" i="34" s="1"/>
  <c r="J124" i="35" a="1"/>
  <c r="J124" i="35" s="1"/>
  <c r="G119" i="33" a="1"/>
  <c r="G119" i="33" s="1"/>
  <c r="J134" i="34" a="1"/>
  <c r="J134" i="34" s="1"/>
  <c r="N124" i="34" a="1"/>
  <c r="N124" i="34" s="1"/>
  <c r="C116" i="34" a="1"/>
  <c r="C116" i="34" s="1"/>
  <c r="H124" i="35" a="1"/>
  <c r="H124" i="35" s="1"/>
  <c r="F119" i="33" a="1"/>
  <c r="F119" i="33" s="1"/>
  <c r="M115" i="34" a="1"/>
  <c r="M115" i="34" s="1"/>
  <c r="I107" i="33" a="1"/>
  <c r="I107" i="33" s="1"/>
  <c r="K113" i="34" a="1"/>
  <c r="K113" i="34" s="1"/>
  <c r="G124" i="35" a="1"/>
  <c r="G124" i="35" s="1"/>
  <c r="E119" i="33" a="1"/>
  <c r="E119" i="33" s="1"/>
  <c r="H134" i="34" a="1"/>
  <c r="H134" i="34" s="1"/>
  <c r="L124" i="34" a="1"/>
  <c r="L124" i="34" s="1"/>
  <c r="L115" i="34" a="1"/>
  <c r="L115" i="34" s="1"/>
  <c r="J107" i="33" a="1"/>
  <c r="J107" i="33" s="1"/>
  <c r="G134" i="34" a="1"/>
  <c r="G134" i="34" s="1"/>
  <c r="K124" i="34" a="1"/>
  <c r="K124" i="34" s="1"/>
  <c r="K115" i="34" a="1"/>
  <c r="K115" i="34" s="1"/>
  <c r="H106" i="34" a="1"/>
  <c r="H106" i="34" s="1"/>
  <c r="J124" i="34" a="1"/>
  <c r="J124" i="34" s="1"/>
  <c r="F107" i="33" a="1"/>
  <c r="F107" i="33" s="1"/>
  <c r="J132" i="34" a="1"/>
  <c r="J132" i="34" s="1"/>
  <c r="M113" i="34" a="1"/>
  <c r="M113" i="34" s="1"/>
  <c r="N135" i="33" a="1"/>
  <c r="N135" i="33" s="1"/>
  <c r="N122" i="34" a="1"/>
  <c r="N122" i="34" s="1"/>
  <c r="E135" i="33" a="1"/>
  <c r="E135" i="33" s="1"/>
  <c r="D111" i="34" a="1"/>
  <c r="D111" i="34" s="1"/>
  <c r="C135" i="33" a="1"/>
  <c r="C135" i="33" s="1"/>
  <c r="C111" i="34" a="1"/>
  <c r="C111" i="34" s="1"/>
  <c r="L128" i="34" a="1"/>
  <c r="L128" i="34" s="1"/>
  <c r="F134" i="33" a="1"/>
  <c r="F134" i="33" s="1"/>
  <c r="N110" i="34" a="1"/>
  <c r="N110" i="34" s="1"/>
  <c r="H121" i="33" a="1"/>
  <c r="H121" i="33" s="1"/>
  <c r="I120" i="34" a="1"/>
  <c r="I120" i="34" s="1"/>
  <c r="G120" i="34" a="1"/>
  <c r="G120" i="34" s="1"/>
  <c r="J119" i="34" a="1"/>
  <c r="J119" i="34" s="1"/>
  <c r="J113" i="34" a="1"/>
  <c r="J113" i="34" s="1"/>
  <c r="E121" i="33" a="1"/>
  <c r="E121" i="33" s="1"/>
  <c r="M128" i="34" a="1"/>
  <c r="M128" i="34" s="1"/>
  <c r="N128" i="34" a="1"/>
  <c r="N128" i="34" s="1"/>
  <c r="L119" i="34" a="1"/>
  <c r="L119" i="34" s="1"/>
  <c r="J130" i="34" a="1"/>
  <c r="J130" i="34" s="1"/>
  <c r="L129" i="34" a="1"/>
  <c r="L129" i="34" s="1"/>
  <c r="AN32" i="36" a="1"/>
  <c r="AN32" i="36" s="1"/>
  <c r="AL31" i="36" a="1"/>
  <c r="AL31" i="36" s="1"/>
  <c r="AK30" i="36" a="1"/>
  <c r="AK30" i="36" s="1"/>
  <c r="AG29" i="36" a="1"/>
  <c r="AG29" i="36" s="1"/>
  <c r="AG28" i="36" a="1"/>
  <c r="AG28" i="36" s="1"/>
  <c r="AH27" i="36" a="1"/>
  <c r="AH27" i="36" s="1"/>
  <c r="AF24" i="36" a="1"/>
  <c r="AF24" i="36" s="1"/>
  <c r="AE20" i="36" a="1"/>
  <c r="AE20" i="36" s="1"/>
  <c r="AP13" i="36" a="1"/>
  <c r="AP13" i="36" s="1"/>
  <c r="AO12" i="36" a="1"/>
  <c r="AO12" i="36" s="1"/>
  <c r="AN11" i="36" a="1"/>
  <c r="AN11" i="36" s="1"/>
  <c r="AL10" i="36" a="1"/>
  <c r="AL10" i="36" s="1"/>
  <c r="AK9" i="36" a="1"/>
  <c r="AK9" i="36" s="1"/>
  <c r="AL8" i="36" a="1"/>
  <c r="AL8" i="36" s="1"/>
  <c r="AI7" i="36" a="1"/>
  <c r="AI7" i="36" s="1"/>
  <c r="AF6" i="36" a="1"/>
  <c r="AF6" i="36" s="1"/>
  <c r="AP4" i="36" a="1"/>
  <c r="AP4" i="36" s="1"/>
  <c r="AJ34" i="36" a="1"/>
  <c r="AJ34" i="36" s="1"/>
  <c r="AG33" i="36" a="1"/>
  <c r="AG33" i="36" s="1"/>
  <c r="AH31" i="36" a="1"/>
  <c r="AH31" i="36" s="1"/>
  <c r="AE30" i="36" a="1"/>
  <c r="AE30" i="36" s="1"/>
  <c r="AO28" i="36" a="1"/>
  <c r="AO28" i="36" s="1"/>
  <c r="AO27" i="36" a="1"/>
  <c r="AO27" i="36" s="1"/>
  <c r="AN26" i="36" a="1"/>
  <c r="AN26" i="36" s="1"/>
  <c r="AI24" i="36" a="1"/>
  <c r="AI24" i="36" s="1"/>
  <c r="AG23" i="36" a="1"/>
  <c r="AG23" i="36" s="1"/>
  <c r="AL32" i="36" a="1"/>
  <c r="AL32" i="36" s="1"/>
  <c r="AF34" i="36" a="1"/>
  <c r="AF34" i="36" s="1"/>
  <c r="AJ32" i="36" a="1"/>
  <c r="AJ32" i="36" s="1"/>
  <c r="AK29" i="36" a="1"/>
  <c r="AK29" i="36" s="1"/>
  <c r="AH28" i="36" a="1"/>
  <c r="AH28" i="36" s="1"/>
  <c r="AN24" i="36" a="1"/>
  <c r="AN24" i="36" s="1"/>
  <c r="AF22" i="36" a="1"/>
  <c r="AF22" i="36" s="1"/>
  <c r="AJ17" i="36" a="1"/>
  <c r="AJ17" i="36" s="1"/>
  <c r="AI16" i="36" a="1"/>
  <c r="AI16" i="36" s="1"/>
  <c r="AO11" i="36" a="1"/>
  <c r="AO11" i="36" s="1"/>
  <c r="AH9" i="36" a="1"/>
  <c r="AH9" i="36" s="1"/>
  <c r="AF8" i="36" a="1"/>
  <c r="AF8" i="36" s="1"/>
  <c r="AM5" i="36" a="1"/>
  <c r="AM5" i="36" s="1"/>
  <c r="AE4" i="36" a="1"/>
  <c r="AE4" i="36" s="1"/>
  <c r="AE34" i="36" a="1"/>
  <c r="AE34" i="36" s="1"/>
  <c r="AI32" i="36" a="1"/>
  <c r="AI32" i="36" s="1"/>
  <c r="AO33" i="36" a="1"/>
  <c r="AO33" i="36" s="1"/>
  <c r="AN30" i="36" a="1"/>
  <c r="AN30" i="36" s="1"/>
  <c r="AE29" i="36" a="1"/>
  <c r="AE29" i="36" s="1"/>
  <c r="AO25" i="36" a="1"/>
  <c r="AO25" i="36" s="1"/>
  <c r="AH24" i="36" a="1"/>
  <c r="AH24" i="36" s="1"/>
  <c r="AP21" i="36" a="1"/>
  <c r="AP21" i="36" s="1"/>
  <c r="AN20" i="36" a="1"/>
  <c r="AN20" i="36" s="1"/>
  <c r="AL19" i="36" a="1"/>
  <c r="AL19" i="36" s="1"/>
  <c r="AH18" i="36" a="1"/>
  <c r="AH18" i="36" s="1"/>
  <c r="AF17" i="36" a="1"/>
  <c r="AF17" i="36" s="1"/>
  <c r="AO13" i="36" a="1"/>
  <c r="AO13" i="36" s="1"/>
  <c r="AN33" i="36" a="1"/>
  <c r="AN33" i="36" s="1"/>
  <c r="AM30" i="36" a="1"/>
  <c r="AM30" i="36" s="1"/>
  <c r="AM33" i="36" a="1"/>
  <c r="AM33" i="36" s="1"/>
  <c r="AL30" i="36" a="1"/>
  <c r="AL30" i="36" s="1"/>
  <c r="AP26" i="36" a="1"/>
  <c r="AP26" i="36" s="1"/>
  <c r="AM25" i="36" a="1"/>
  <c r="AM25" i="36" s="1"/>
  <c r="AG24" i="36" a="1"/>
  <c r="AG24" i="36" s="1"/>
  <c r="AN21" i="36" a="1"/>
  <c r="AN21" i="36" s="1"/>
  <c r="AP14" i="36" a="1"/>
  <c r="AP14" i="36" s="1"/>
  <c r="AF32" i="36" a="1"/>
  <c r="AF32" i="36" s="1"/>
  <c r="AN31" i="36" a="1"/>
  <c r="AN31" i="36" s="1"/>
  <c r="AL27" i="36" a="1"/>
  <c r="AL27" i="36" s="1"/>
  <c r="AE26" i="36" a="1"/>
  <c r="AE26" i="36" s="1"/>
  <c r="AE24" i="36" a="1"/>
  <c r="AE24" i="36" s="1"/>
  <c r="AK22" i="36" a="1"/>
  <c r="AK22" i="36" s="1"/>
  <c r="AP20" i="36" a="1"/>
  <c r="AP20" i="36" s="1"/>
  <c r="AH19" i="36" a="1"/>
  <c r="AH19" i="36" s="1"/>
  <c r="AM17" i="36" a="1"/>
  <c r="AM17" i="36" s="1"/>
  <c r="AF16" i="36" a="1"/>
  <c r="AF16" i="36" s="1"/>
  <c r="AK14" i="36" a="1"/>
  <c r="AK14" i="36" s="1"/>
  <c r="AJ11" i="36" a="1"/>
  <c r="AJ11" i="36" s="1"/>
  <c r="AF10" i="36" a="1"/>
  <c r="AF10" i="36" s="1"/>
  <c r="AL4" i="36" a="1"/>
  <c r="AL4" i="36" s="1"/>
  <c r="AO34" i="36" a="1"/>
  <c r="AO34" i="36" s="1"/>
  <c r="AM31" i="36" a="1"/>
  <c r="AM31" i="36" s="1"/>
  <c r="AK27" i="36" a="1"/>
  <c r="AK27" i="36" s="1"/>
  <c r="AJ22" i="36" a="1"/>
  <c r="AJ22" i="36" s="1"/>
  <c r="AM20" i="36" a="1"/>
  <c r="AM20" i="36" s="1"/>
  <c r="AK17" i="36" a="1"/>
  <c r="AK17" i="36" s="1"/>
  <c r="AI14" i="36" a="1"/>
  <c r="AI14" i="36" s="1"/>
  <c r="AI11" i="36" a="1"/>
  <c r="AI11" i="36" s="1"/>
  <c r="AE10" i="36" a="1"/>
  <c r="AE10" i="36" s="1"/>
  <c r="AE6" i="36" a="1"/>
  <c r="AE6" i="36" s="1"/>
  <c r="AJ4" i="36" a="1"/>
  <c r="AJ4" i="36" s="1"/>
  <c r="AP28" i="36" a="1"/>
  <c r="AP28" i="36" s="1"/>
  <c r="AJ27" i="36" a="1"/>
  <c r="AJ27" i="36" s="1"/>
  <c r="AP25" i="36" a="1"/>
  <c r="AP25" i="36" s="1"/>
  <c r="AP23" i="36" a="1"/>
  <c r="AP23" i="36" s="1"/>
  <c r="AH22" i="36" a="1"/>
  <c r="AH22" i="36" s="1"/>
  <c r="AK20" i="36" a="1"/>
  <c r="AK20" i="36" s="1"/>
  <c r="AE19" i="36" a="1"/>
  <c r="AE19" i="36" s="1"/>
  <c r="AI17" i="36" a="1"/>
  <c r="AI17" i="36" s="1"/>
  <c r="AN15" i="36" a="1"/>
  <c r="AN15" i="36" s="1"/>
  <c r="AM12" i="36" a="1"/>
  <c r="AM12" i="36" s="1"/>
  <c r="AG11" i="36" a="1"/>
  <c r="AG11" i="36" s="1"/>
  <c r="AP8" i="36" a="1"/>
  <c r="AP8" i="36" s="1"/>
  <c r="AJ7" i="36" a="1"/>
  <c r="AJ7" i="36" s="1"/>
  <c r="AH32" i="36" a="1"/>
  <c r="AH32" i="36" s="1"/>
  <c r="AK31" i="36" a="1"/>
  <c r="AK31" i="36" s="1"/>
  <c r="AE28" i="36" a="1"/>
  <c r="AE28" i="36" s="1"/>
  <c r="AP27" i="36" a="1"/>
  <c r="AP27" i="36" s="1"/>
  <c r="AK25" i="36" a="1"/>
  <c r="AK25" i="36" s="1"/>
  <c r="AE23" i="36" a="1"/>
  <c r="AE23" i="36" s="1"/>
  <c r="AN22" i="36" a="1"/>
  <c r="AN22" i="36" s="1"/>
  <c r="AI20" i="36" a="1"/>
  <c r="AI20" i="36" s="1"/>
  <c r="AP17" i="36" a="1"/>
  <c r="AP17" i="36" s="1"/>
  <c r="AL15" i="36" a="1"/>
  <c r="AL15" i="36" s="1"/>
  <c r="AJ13" i="36" a="1"/>
  <c r="AJ13" i="36" s="1"/>
  <c r="AH11" i="36" a="1"/>
  <c r="AH11" i="36" s="1"/>
  <c r="AL9" i="36" a="1"/>
  <c r="AL9" i="36" s="1"/>
  <c r="AN7" i="36" a="1"/>
  <c r="AN7" i="36" s="1"/>
  <c r="AE33" i="36" a="1"/>
  <c r="AE33" i="36" s="1"/>
  <c r="AG32" i="36" a="1"/>
  <c r="AG32" i="36" s="1"/>
  <c r="AJ31" i="36" a="1"/>
  <c r="AJ31" i="36" s="1"/>
  <c r="AJ25" i="36" a="1"/>
  <c r="AJ25" i="36" s="1"/>
  <c r="AM22" i="36" a="1"/>
  <c r="AM22" i="36" s="1"/>
  <c r="AE18" i="36" a="1"/>
  <c r="AE18" i="36" s="1"/>
  <c r="AJ9" i="36" a="1"/>
  <c r="AJ9" i="36" s="1"/>
  <c r="AM7" i="36" a="1"/>
  <c r="AM7" i="36" s="1"/>
  <c r="AL5" i="36" a="1"/>
  <c r="AL5" i="36" s="1"/>
  <c r="AE32" i="36" a="1"/>
  <c r="AE32" i="36" s="1"/>
  <c r="AI31" i="36" a="1"/>
  <c r="AI31" i="36" s="1"/>
  <c r="AP30" i="36" a="1"/>
  <c r="AP30" i="36" s="1"/>
  <c r="AI25" i="36" a="1"/>
  <c r="AI25" i="36" s="1"/>
  <c r="AH20" i="36" a="1"/>
  <c r="AH20" i="36" s="1"/>
  <c r="AO17" i="36" a="1"/>
  <c r="AO17" i="36" s="1"/>
  <c r="AG31" i="36" a="1"/>
  <c r="AG31" i="36" s="1"/>
  <c r="AF31" i="36" a="1"/>
  <c r="AF31" i="36" s="1"/>
  <c r="AI30" i="36" a="1"/>
  <c r="AI30" i="36" s="1"/>
  <c r="AP29" i="36" a="1"/>
  <c r="AP29" i="36" s="1"/>
  <c r="AF25" i="36" a="1"/>
  <c r="AF25" i="36" s="1"/>
  <c r="AP24" i="36" a="1"/>
  <c r="AP24" i="36" s="1"/>
  <c r="AI22" i="36" a="1"/>
  <c r="AI22" i="36" s="1"/>
  <c r="AP19" i="36" a="1"/>
  <c r="AP19" i="36" s="1"/>
  <c r="AG15" i="36" a="1"/>
  <c r="AG15" i="36" s="1"/>
  <c r="AF13" i="36" a="1"/>
  <c r="AF13" i="36" s="1"/>
  <c r="AN12" i="36" a="1"/>
  <c r="AN12" i="36" s="1"/>
  <c r="AG5" i="36" a="1"/>
  <c r="AG5" i="36" s="1"/>
  <c r="AG30" i="36" a="1"/>
  <c r="AG30" i="36" s="1"/>
  <c r="AN29" i="36" a="1"/>
  <c r="AN29" i="36" s="1"/>
  <c r="AG27" i="36" a="1"/>
  <c r="AG27" i="36" s="1"/>
  <c r="AM24" i="36" a="1"/>
  <c r="AM24" i="36" s="1"/>
  <c r="AE22" i="36" a="1"/>
  <c r="AE22" i="36" s="1"/>
  <c r="AM21" i="36" a="1"/>
  <c r="AM21" i="36" s="1"/>
  <c r="AN19" i="36" a="1"/>
  <c r="AN19" i="36" s="1"/>
  <c r="AG17" i="36" a="1"/>
  <c r="AG17" i="36" s="1"/>
  <c r="AE15" i="36" a="1"/>
  <c r="AE15" i="36" s="1"/>
  <c r="AO14" i="36" a="1"/>
  <c r="AO14" i="36" s="1"/>
  <c r="AK12" i="36" a="1"/>
  <c r="AK12" i="36" s="1"/>
  <c r="AO10" i="36" a="1"/>
  <c r="AO10" i="36" s="1"/>
  <c r="AE9" i="36" a="1"/>
  <c r="AE9" i="36" s="1"/>
  <c r="AF7" i="36" a="1"/>
  <c r="AF7" i="36" s="1"/>
  <c r="AE5" i="36" a="1"/>
  <c r="AE5" i="36" s="1"/>
  <c r="AP33" i="36" a="1"/>
  <c r="AP33" i="36" s="1"/>
  <c r="AK32" i="36" a="1"/>
  <c r="AK32" i="36" s="1"/>
  <c r="AI26" i="36" a="1"/>
  <c r="AI26" i="36" s="1"/>
  <c r="AH25" i="36" a="1"/>
  <c r="AH25" i="36" s="1"/>
  <c r="AK24" i="36" a="1"/>
  <c r="AK24" i="36" s="1"/>
  <c r="AN23" i="36" a="1"/>
  <c r="AN23" i="36" s="1"/>
  <c r="AL16" i="36" a="1"/>
  <c r="AL16" i="36" s="1"/>
  <c r="AO15" i="36" a="1"/>
  <c r="AO15" i="36" s="1"/>
  <c r="AL11" i="36" a="1"/>
  <c r="AL11" i="36" s="1"/>
  <c r="AI8" i="36" a="1"/>
  <c r="AI8" i="36" s="1"/>
  <c r="AP7" i="36" a="1"/>
  <c r="AP7" i="36" s="1"/>
  <c r="AL33" i="36" a="1"/>
  <c r="AL33" i="36" s="1"/>
  <c r="AH26" i="36" a="1"/>
  <c r="AH26" i="36" s="1"/>
  <c r="AJ24" i="36" a="1"/>
  <c r="AJ24" i="36" s="1"/>
  <c r="AP22" i="36" a="1"/>
  <c r="AP22" i="36" s="1"/>
  <c r="AK16" i="36" a="1"/>
  <c r="AK16" i="36" s="1"/>
  <c r="AM15" i="36" a="1"/>
  <c r="AM15" i="36" s="1"/>
  <c r="AK11" i="36" a="1"/>
  <c r="AK11" i="36" s="1"/>
  <c r="AH8" i="36" a="1"/>
  <c r="AH8" i="36" s="1"/>
  <c r="AN34" i="36" a="1"/>
  <c r="AN34" i="36" s="1"/>
  <c r="AJ33" i="36" a="1"/>
  <c r="AJ33" i="36" s="1"/>
  <c r="AE16" i="36" a="1"/>
  <c r="AE16" i="36" s="1"/>
  <c r="AH14" i="36" a="1"/>
  <c r="AH14" i="36" s="1"/>
  <c r="AP12" i="36" a="1"/>
  <c r="AP12" i="36" s="1"/>
  <c r="AE31" i="36" a="1"/>
  <c r="AE31" i="36" s="1"/>
  <c r="AP32" i="36" a="1"/>
  <c r="AP32" i="36" s="1"/>
  <c r="AF14" i="36" a="1"/>
  <c r="AF14" i="36" s="1"/>
  <c r="AK13" i="36" a="1"/>
  <c r="AK13" i="36" s="1"/>
  <c r="AJ12" i="36" a="1"/>
  <c r="AJ12" i="36" s="1"/>
  <c r="AH7" i="36" a="1"/>
  <c r="AH7" i="36" s="1"/>
  <c r="AM6" i="36" a="1"/>
  <c r="AM6" i="36" s="1"/>
  <c r="AK33" i="36" a="1"/>
  <c r="AK33" i="36" s="1"/>
  <c r="AO30" i="36" a="1"/>
  <c r="AO30" i="36" s="1"/>
  <c r="AK21" i="36" a="1"/>
  <c r="AK21" i="36" s="1"/>
  <c r="AO20" i="36" a="1"/>
  <c r="AO20" i="36" s="1"/>
  <c r="AK19" i="36" a="1"/>
  <c r="AK19" i="36" s="1"/>
  <c r="AK18" i="36" a="1"/>
  <c r="AK18" i="36" s="1"/>
  <c r="AF15" i="36" a="1"/>
  <c r="AF15" i="36" s="1"/>
  <c r="AH13" i="36" a="1"/>
  <c r="AH13" i="36" s="1"/>
  <c r="AG12" i="36" a="1"/>
  <c r="AG12" i="36" s="1"/>
  <c r="AF11" i="36" a="1"/>
  <c r="AF11" i="36" s="1"/>
  <c r="AJ10" i="36" a="1"/>
  <c r="AJ10" i="36" s="1"/>
  <c r="AO9" i="36" a="1"/>
  <c r="AO9" i="36" s="1"/>
  <c r="AJ30" i="36" a="1"/>
  <c r="AJ30" i="36" s="1"/>
  <c r="AL20" i="36" a="1"/>
  <c r="AL20" i="36" s="1"/>
  <c r="AJ19" i="36" a="1"/>
  <c r="AJ19" i="36" s="1"/>
  <c r="AJ18" i="36" a="1"/>
  <c r="AJ18" i="36" s="1"/>
  <c r="AE17" i="36" a="1"/>
  <c r="AE17" i="36" s="1"/>
  <c r="AH16" i="36" a="1"/>
  <c r="AH16" i="36" s="1"/>
  <c r="AE14" i="36" a="1"/>
  <c r="AE14" i="36" s="1"/>
  <c r="AG13" i="36" a="1"/>
  <c r="AG13" i="36" s="1"/>
  <c r="AF12" i="36" a="1"/>
  <c r="AF12" i="36" s="1"/>
  <c r="AI10" i="36" a="1"/>
  <c r="AI10" i="36" s="1"/>
  <c r="AI33" i="36" a="1"/>
  <c r="AI33" i="36" s="1"/>
  <c r="AH30" i="36" a="1"/>
  <c r="AH30" i="36" s="1"/>
  <c r="AO22" i="36" a="1"/>
  <c r="AO22" i="36" s="1"/>
  <c r="AJ21" i="36" a="1"/>
  <c r="AJ21" i="36" s="1"/>
  <c r="AJ20" i="36" a="1"/>
  <c r="AJ20" i="36" s="1"/>
  <c r="AI18" i="36" a="1"/>
  <c r="AI18" i="36" s="1"/>
  <c r="AG16" i="36" a="1"/>
  <c r="AG16" i="36" s="1"/>
  <c r="AE13" i="36" a="1"/>
  <c r="AE13" i="36" s="1"/>
  <c r="AE12" i="36" a="1"/>
  <c r="AE12" i="36" s="1"/>
  <c r="AE11" i="36" a="1"/>
  <c r="AE11" i="36" s="1"/>
  <c r="AH10" i="36" a="1"/>
  <c r="AH10" i="36" s="1"/>
  <c r="AN9" i="36" a="1"/>
  <c r="AN9" i="36" s="1"/>
  <c r="AH33" i="36" a="1"/>
  <c r="AH33" i="36" s="1"/>
  <c r="AO23" i="36" a="1"/>
  <c r="AO23" i="36" s="1"/>
  <c r="AL22" i="36" a="1"/>
  <c r="AL22" i="36" s="1"/>
  <c r="AI21" i="36" a="1"/>
  <c r="AI21" i="36" s="1"/>
  <c r="AI19" i="36" a="1"/>
  <c r="AI19" i="36" s="1"/>
  <c r="AG18" i="36" a="1"/>
  <c r="AG18" i="36" s="1"/>
  <c r="AG10" i="36" a="1"/>
  <c r="AG10" i="36" s="1"/>
  <c r="AM9" i="36" a="1"/>
  <c r="AM9" i="36" s="1"/>
  <c r="AF33" i="36" a="1"/>
  <c r="AF33" i="36" s="1"/>
  <c r="AF30" i="36" a="1"/>
  <c r="AF30" i="36" s="1"/>
  <c r="AH21" i="36" a="1"/>
  <c r="AH21" i="36" s="1"/>
  <c r="AG20" i="36" a="1"/>
  <c r="AG20" i="36" s="1"/>
  <c r="AG19" i="36" a="1"/>
  <c r="AG19" i="36" s="1"/>
  <c r="AF18" i="36" a="1"/>
  <c r="AF18" i="36" s="1"/>
  <c r="AO8" i="36" a="1"/>
  <c r="AO8" i="36" s="1"/>
  <c r="AM23" i="36" a="1"/>
  <c r="AM23" i="36" s="1"/>
  <c r="AF20" i="36" a="1"/>
  <c r="AF20" i="36" s="1"/>
  <c r="AF19" i="36" a="1"/>
  <c r="AF19" i="36" s="1"/>
  <c r="AI9" i="36" a="1"/>
  <c r="AI9" i="36" s="1"/>
  <c r="AP34" i="36" a="1"/>
  <c r="AP34" i="36" s="1"/>
  <c r="AL23" i="36" a="1"/>
  <c r="AL23" i="36" s="1"/>
  <c r="AG22" i="36" a="1"/>
  <c r="AG22" i="36" s="1"/>
  <c r="AG21" i="36" a="1"/>
  <c r="AG21" i="36" s="1"/>
  <c r="AN8" i="36" a="1"/>
  <c r="AN8" i="36" s="1"/>
  <c r="AM34" i="36" a="1"/>
  <c r="AM34" i="36" s="1"/>
  <c r="AO24" i="36" a="1"/>
  <c r="AO24" i="36" s="1"/>
  <c r="AK23" i="36" a="1"/>
  <c r="AK23" i="36" s="1"/>
  <c r="AF21" i="36" a="1"/>
  <c r="AF21" i="36" s="1"/>
  <c r="AG9" i="36" a="1"/>
  <c r="AG9" i="36" s="1"/>
  <c r="AM8" i="36" a="1"/>
  <c r="AM8" i="36" s="1"/>
  <c r="AO7" i="36" a="1"/>
  <c r="AO7" i="36" s="1"/>
  <c r="AP6" i="36" a="1"/>
  <c r="AP6" i="36" s="1"/>
  <c r="AL34" i="36" a="1"/>
  <c r="AL34" i="36" s="1"/>
  <c r="AO31" i="36" a="1"/>
  <c r="AO31" i="36" s="1"/>
  <c r="AO26" i="36" a="1"/>
  <c r="AO26" i="36" s="1"/>
  <c r="AI23" i="36" a="1"/>
  <c r="AI23" i="36" s="1"/>
  <c r="AH23" i="36" a="1"/>
  <c r="AH23" i="36" s="1"/>
  <c r="AM18" i="36" a="1"/>
  <c r="AM18" i="36" s="1"/>
  <c r="AM32" i="36" a="1"/>
  <c r="AM32" i="36" s="1"/>
  <c r="AF26" i="36" a="1"/>
  <c r="AF26" i="36" s="1"/>
  <c r="AH17" i="36" a="1"/>
  <c r="AH17" i="36" s="1"/>
  <c r="AP15" i="36" a="1"/>
  <c r="AP15" i="36" s="1"/>
  <c r="AI12" i="36" a="1"/>
  <c r="AI12" i="36" s="1"/>
  <c r="AN6" i="36" a="1"/>
  <c r="AN6" i="36" s="1"/>
  <c r="AF9" i="36" a="1"/>
  <c r="AF9" i="36" s="1"/>
  <c r="AL6" i="36" a="1"/>
  <c r="AL6" i="36" s="1"/>
  <c r="AO29" i="36" a="1"/>
  <c r="AO29" i="36" s="1"/>
  <c r="AK15" i="36" a="1"/>
  <c r="AK15" i="36" s="1"/>
  <c r="AH12" i="36" a="1"/>
  <c r="AH12" i="36" s="1"/>
  <c r="AK6" i="36" a="1"/>
  <c r="AK6" i="36" s="1"/>
  <c r="AM29" i="36" a="1"/>
  <c r="AM29" i="36" s="1"/>
  <c r="AJ15" i="36" a="1"/>
  <c r="AJ15" i="36" s="1"/>
  <c r="AJ6" i="36" a="1"/>
  <c r="AJ6" i="36" s="1"/>
  <c r="AL29" i="36" a="1"/>
  <c r="AL29" i="36" s="1"/>
  <c r="AN27" i="36" a="1"/>
  <c r="AN27" i="36" s="1"/>
  <c r="AI15" i="36" a="1"/>
  <c r="AI15" i="36" s="1"/>
  <c r="AI6" i="36" a="1"/>
  <c r="AI6" i="36" s="1"/>
  <c r="AK34" i="36" a="1"/>
  <c r="AK34" i="36" s="1"/>
  <c r="AJ29" i="36" a="1"/>
  <c r="AJ29" i="36" s="1"/>
  <c r="AM27" i="36" a="1"/>
  <c r="AM27" i="36" s="1"/>
  <c r="AH15" i="36" a="1"/>
  <c r="AH15" i="36" s="1"/>
  <c r="AP10" i="36" a="1"/>
  <c r="AP10" i="36" s="1"/>
  <c r="AH6" i="36" a="1"/>
  <c r="AH6" i="36" s="1"/>
  <c r="AI34" i="36" a="1"/>
  <c r="AI34" i="36" s="1"/>
  <c r="AI29" i="36" a="1"/>
  <c r="AI29" i="36" s="1"/>
  <c r="AP18" i="36" a="1"/>
  <c r="AP18" i="36" s="1"/>
  <c r="AN13" i="36" a="1"/>
  <c r="AN13" i="36" s="1"/>
  <c r="AN10" i="36" a="1"/>
  <c r="AN10" i="36" s="1"/>
  <c r="AG6" i="36" a="1"/>
  <c r="AG6" i="36" s="1"/>
  <c r="AH34" i="36" a="1"/>
  <c r="AH34" i="36" s="1"/>
  <c r="AP31" i="36" a="1"/>
  <c r="AP31" i="36" s="1"/>
  <c r="AH29" i="36" a="1"/>
  <c r="AH29" i="36" s="1"/>
  <c r="AI27" i="36" a="1"/>
  <c r="AI27" i="36" s="1"/>
  <c r="AO18" i="36" a="1"/>
  <c r="AO18" i="36" s="1"/>
  <c r="AM13" i="36" a="1"/>
  <c r="AM13" i="36" s="1"/>
  <c r="AM10" i="36" a="1"/>
  <c r="AM10" i="36" s="1"/>
  <c r="AL7" i="36" a="1"/>
  <c r="AL7" i="36" s="1"/>
  <c r="AO4" i="36" a="1"/>
  <c r="AO4" i="36" s="1"/>
  <c r="AF27" i="36" a="1"/>
  <c r="AF27" i="36" s="1"/>
  <c r="AL25" i="36" a="1"/>
  <c r="AL25" i="36" s="1"/>
  <c r="AL18" i="36" a="1"/>
  <c r="AL18" i="36" s="1"/>
  <c r="AI13" i="36" a="1"/>
  <c r="AI13" i="36" s="1"/>
  <c r="AM4" i="36" a="1"/>
  <c r="AM4" i="36" s="1"/>
  <c r="AK10" i="36" a="1"/>
  <c r="AK10" i="36" s="1"/>
  <c r="AG8" i="36" a="1"/>
  <c r="AG8" i="36" s="1"/>
  <c r="AE8" i="36" a="1"/>
  <c r="AE8" i="36" s="1"/>
  <c r="AM26" i="36" a="1"/>
  <c r="AM26" i="36" s="1"/>
  <c r="AJ23" i="36" a="1"/>
  <c r="AJ23" i="36" s="1"/>
  <c r="AF29" i="36" a="1"/>
  <c r="AF29" i="36" s="1"/>
  <c r="AF23" i="36" a="1"/>
  <c r="AF23" i="36" s="1"/>
  <c r="AL26" i="36" a="1"/>
  <c r="AL26" i="36" s="1"/>
  <c r="AP5" i="36" a="1"/>
  <c r="AP5" i="36" s="1"/>
  <c r="AK26" i="36" a="1"/>
  <c r="AK26" i="36" s="1"/>
  <c r="AO5" i="36" a="1"/>
  <c r="AO5" i="36" s="1"/>
  <c r="AN28" i="36" a="1"/>
  <c r="AN28" i="36" s="1"/>
  <c r="AK7" i="36" a="1"/>
  <c r="AK7" i="36" s="1"/>
  <c r="AN5" i="36" a="1"/>
  <c r="AN5" i="36" s="1"/>
  <c r="AJ26" i="36" a="1"/>
  <c r="AJ26" i="36" s="1"/>
  <c r="AN14" i="36" a="1"/>
  <c r="AN14" i="36" s="1"/>
  <c r="AL12" i="36" a="1"/>
  <c r="AL12" i="36" s="1"/>
  <c r="AG7" i="36" a="1"/>
  <c r="AG7" i="36" s="1"/>
  <c r="AK5" i="36" a="1"/>
  <c r="AK5" i="36" s="1"/>
  <c r="AL28" i="36" a="1"/>
  <c r="AL28" i="36" s="1"/>
  <c r="AN25" i="36" a="1"/>
  <c r="AN25" i="36" s="1"/>
  <c r="AI5" i="36" a="1"/>
  <c r="AI5" i="36" s="1"/>
  <c r="AL13" i="36" a="1"/>
  <c r="AL13" i="36" s="1"/>
  <c r="AN17" i="36" a="1"/>
  <c r="AN17" i="36" s="1"/>
  <c r="AL17" i="36" a="1"/>
  <c r="AL17" i="36" s="1"/>
  <c r="AP9" i="36" a="1"/>
  <c r="AP9" i="36" s="1"/>
  <c r="AG26" i="36" a="1"/>
  <c r="AG26" i="36" s="1"/>
  <c r="AO21" i="36" a="1"/>
  <c r="AO21" i="36" s="1"/>
  <c r="AP16" i="36" a="1"/>
  <c r="AP16" i="36" s="1"/>
  <c r="AJ5" i="36" a="1"/>
  <c r="AJ5" i="36" s="1"/>
  <c r="AG25" i="36" a="1"/>
  <c r="AG25" i="36" s="1"/>
  <c r="AL21" i="36" a="1"/>
  <c r="AL21" i="36" s="1"/>
  <c r="AO16" i="36" a="1"/>
  <c r="AO16" i="36" s="1"/>
  <c r="AH5" i="36" a="1"/>
  <c r="AH5" i="36" s="1"/>
  <c r="AE25" i="36" a="1"/>
  <c r="AE25" i="36" s="1"/>
  <c r="AF5" i="36" a="1"/>
  <c r="AF5" i="36" s="1"/>
  <c r="AE21" i="36" a="1"/>
  <c r="AE21" i="36" s="1"/>
  <c r="AN16" i="36" a="1"/>
  <c r="AN16" i="36" s="1"/>
  <c r="AN4" i="36" a="1"/>
  <c r="AN4" i="36" s="1"/>
  <c r="AM16" i="36" a="1"/>
  <c r="AM16" i="36" s="1"/>
  <c r="AK4" i="36" a="1"/>
  <c r="AK4" i="36" s="1"/>
  <c r="AH4" i="36" a="1"/>
  <c r="AH4" i="36" s="1"/>
  <c r="AM28" i="36" a="1"/>
  <c r="AM28" i="36" s="1"/>
  <c r="AM14" i="36" a="1"/>
  <c r="AM14" i="36" s="1"/>
  <c r="AK28" i="36" a="1"/>
  <c r="AK28" i="36" s="1"/>
  <c r="AL14" i="36" a="1"/>
  <c r="AL14" i="36" s="1"/>
  <c r="AK8" i="36" a="1"/>
  <c r="AK8" i="36" s="1"/>
  <c r="AJ28" i="36" a="1"/>
  <c r="AJ28" i="36" s="1"/>
  <c r="AJ8" i="36" a="1"/>
  <c r="AJ8" i="36" s="1"/>
  <c r="AJ14" i="36" a="1"/>
  <c r="AJ14" i="36" s="1"/>
  <c r="AE7" i="36" a="1"/>
  <c r="AE7" i="36" s="1"/>
  <c r="AI28" i="36" a="1"/>
  <c r="AI28" i="36" s="1"/>
  <c r="AG14" i="36" a="1"/>
  <c r="AG14" i="36" s="1"/>
  <c r="AJ16" i="36" a="1"/>
  <c r="AJ16" i="36" s="1"/>
  <c r="AE27" i="36" a="1"/>
  <c r="AE27" i="36" s="1"/>
  <c r="AO6" i="36" a="1"/>
  <c r="AO6" i="36" s="1"/>
  <c r="AI4" i="36" a="1"/>
  <c r="AI4" i="36" s="1"/>
  <c r="AG4" i="36" a="1"/>
  <c r="AG4" i="36" s="1"/>
  <c r="AF4" i="36" a="1"/>
  <c r="AF4" i="36" s="1"/>
  <c r="AL24" i="36" a="1"/>
  <c r="AL24" i="36" s="1"/>
  <c r="AP11" i="36" a="1"/>
  <c r="AP11" i="36" s="1"/>
  <c r="AO19" i="36" a="1"/>
  <c r="AO19" i="36" s="1"/>
  <c r="AM19" i="36" a="1"/>
  <c r="AM19" i="36" s="1"/>
  <c r="AN18" i="36" a="1"/>
  <c r="AN18" i="36" s="1"/>
  <c r="AM11" i="36" a="1"/>
  <c r="AM11" i="36" s="1"/>
  <c r="AG34" i="36" a="1"/>
  <c r="AG34" i="36" s="1"/>
  <c r="AO32" i="36" a="1"/>
  <c r="AO32" i="36" s="1"/>
  <c r="AF28" i="36" a="1"/>
  <c r="AF28" i="36" s="1"/>
  <c r="F34" i="39" a="1"/>
  <c r="F34" i="39" s="1"/>
  <c r="J30" i="39" a="1"/>
  <c r="J30" i="39" s="1"/>
  <c r="M29" i="39" a="1"/>
  <c r="M29" i="39" s="1"/>
  <c r="L28" i="39" a="1"/>
  <c r="L28" i="39" s="1"/>
  <c r="C26" i="39" a="1"/>
  <c r="C26" i="39" s="1"/>
  <c r="D25" i="39" a="1"/>
  <c r="D25" i="39" s="1"/>
  <c r="C24" i="39" a="1"/>
  <c r="C24" i="39" s="1"/>
  <c r="G21" i="39" a="1"/>
  <c r="G21" i="39" s="1"/>
  <c r="E34" i="39" a="1"/>
  <c r="E34" i="39" s="1"/>
  <c r="F33" i="39" a="1"/>
  <c r="F33" i="39" s="1"/>
  <c r="H32" i="39" a="1"/>
  <c r="H32" i="39" s="1"/>
  <c r="J31" i="39" a="1"/>
  <c r="J31" i="39" s="1"/>
  <c r="L29" i="39" a="1"/>
  <c r="L29" i="39" s="1"/>
  <c r="K28" i="39" a="1"/>
  <c r="K28" i="39" s="1"/>
  <c r="M27" i="39" a="1"/>
  <c r="M27" i="39" s="1"/>
  <c r="C25" i="39" a="1"/>
  <c r="C25" i="39" s="1"/>
  <c r="E33" i="39" a="1"/>
  <c r="E33" i="39" s="1"/>
  <c r="G32" i="39" a="1"/>
  <c r="G32" i="39" s="1"/>
  <c r="I30" i="39" a="1"/>
  <c r="I30" i="39" s="1"/>
  <c r="J28" i="39" a="1"/>
  <c r="J28" i="39" s="1"/>
  <c r="L27" i="39" a="1"/>
  <c r="L27" i="39" s="1"/>
  <c r="D34" i="39" a="1"/>
  <c r="D34" i="39" s="1"/>
  <c r="D33" i="39" a="1"/>
  <c r="D33" i="39" s="1"/>
  <c r="I31" i="39" a="1"/>
  <c r="I31" i="39" s="1"/>
  <c r="H30" i="39" a="1"/>
  <c r="H30" i="39" s="1"/>
  <c r="K29" i="39" a="1"/>
  <c r="K29" i="39" s="1"/>
  <c r="C33" i="39" a="1"/>
  <c r="C33" i="39" s="1"/>
  <c r="F32" i="39" a="1"/>
  <c r="F32" i="39" s="1"/>
  <c r="H31" i="39" a="1"/>
  <c r="H31" i="39" s="1"/>
  <c r="G30" i="39" a="1"/>
  <c r="G30" i="39" s="1"/>
  <c r="J29" i="39" a="1"/>
  <c r="J29" i="39" s="1"/>
  <c r="I28" i="39" a="1"/>
  <c r="I28" i="39" s="1"/>
  <c r="K27" i="39" a="1"/>
  <c r="K27" i="39" s="1"/>
  <c r="C34" i="39" a="1"/>
  <c r="C34" i="39" s="1"/>
  <c r="E32" i="39" a="1"/>
  <c r="E32" i="39" s="1"/>
  <c r="G31" i="39" a="1"/>
  <c r="G31" i="39" s="1"/>
  <c r="I29" i="39" a="1"/>
  <c r="I29" i="39" s="1"/>
  <c r="J27" i="39" a="1"/>
  <c r="J27" i="39" s="1"/>
  <c r="C20" i="39" a="1"/>
  <c r="C20" i="39" s="1"/>
  <c r="D32" i="39" a="1"/>
  <c r="D32" i="39" s="1"/>
  <c r="F31" i="39" a="1"/>
  <c r="F31" i="39" s="1"/>
  <c r="F30" i="39" a="1"/>
  <c r="F30" i="39" s="1"/>
  <c r="H29" i="39" a="1"/>
  <c r="H29" i="39" s="1"/>
  <c r="H28" i="39" a="1"/>
  <c r="H28" i="39" s="1"/>
  <c r="N26" i="39" a="1"/>
  <c r="N26" i="39" s="1"/>
  <c r="C21" i="39" a="1"/>
  <c r="C21" i="39" s="1"/>
  <c r="C32" i="39" a="1"/>
  <c r="C32" i="39" s="1"/>
  <c r="E31" i="39" a="1"/>
  <c r="E31" i="39" s="1"/>
  <c r="E30" i="39" a="1"/>
  <c r="E30" i="39" s="1"/>
  <c r="I27" i="39" a="1"/>
  <c r="I27" i="39" s="1"/>
  <c r="K34" i="39" a="1"/>
  <c r="K34" i="39" s="1"/>
  <c r="G29" i="39" a="1"/>
  <c r="G29" i="39" s="1"/>
  <c r="M26" i="39" a="1"/>
  <c r="M26" i="39" s="1"/>
  <c r="J22" i="39" a="1"/>
  <c r="J22" i="39" s="1"/>
  <c r="E21" i="39" a="1"/>
  <c r="E21" i="39" s="1"/>
  <c r="N18" i="39" a="1"/>
  <c r="N18" i="39" s="1"/>
  <c r="N17" i="39" a="1"/>
  <c r="N17" i="39" s="1"/>
  <c r="L16" i="39" a="1"/>
  <c r="L16" i="39" s="1"/>
  <c r="M14" i="39" a="1"/>
  <c r="M14" i="39" s="1"/>
  <c r="J12" i="39" a="1"/>
  <c r="J12" i="39" s="1"/>
  <c r="M11" i="39" a="1"/>
  <c r="M11" i="39" s="1"/>
  <c r="L9" i="39" a="1"/>
  <c r="L9" i="39" s="1"/>
  <c r="M8" i="39" a="1"/>
  <c r="M8" i="39" s="1"/>
  <c r="M7" i="39" a="1"/>
  <c r="M7" i="39" s="1"/>
  <c r="J6" i="39" a="1"/>
  <c r="J6" i="39" s="1"/>
  <c r="H24" i="39" a="1"/>
  <c r="H24" i="39" s="1"/>
  <c r="I22" i="39" a="1"/>
  <c r="I22" i="39" s="1"/>
  <c r="D21" i="39" a="1"/>
  <c r="D21" i="39" s="1"/>
  <c r="N19" i="39" a="1"/>
  <c r="N19" i="39" s="1"/>
  <c r="M17" i="39" a="1"/>
  <c r="M17" i="39" s="1"/>
  <c r="K16" i="39" a="1"/>
  <c r="K16" i="39" s="1"/>
  <c r="M15" i="39" a="1"/>
  <c r="M15" i="39" s="1"/>
  <c r="L14" i="39" a="1"/>
  <c r="L14" i="39" s="1"/>
  <c r="K13" i="39" a="1"/>
  <c r="K13" i="39" s="1"/>
  <c r="I12" i="39" a="1"/>
  <c r="I12" i="39" s="1"/>
  <c r="L11" i="39" a="1"/>
  <c r="L11" i="39" s="1"/>
  <c r="M10" i="39" a="1"/>
  <c r="M10" i="39" s="1"/>
  <c r="K9" i="39" a="1"/>
  <c r="K9" i="39" s="1"/>
  <c r="J34" i="39" a="1"/>
  <c r="J34" i="39" s="1"/>
  <c r="F29" i="39" a="1"/>
  <c r="F29" i="39" s="1"/>
  <c r="L26" i="39" a="1"/>
  <c r="L26" i="39" s="1"/>
  <c r="H22" i="39" a="1"/>
  <c r="H22" i="39" s="1"/>
  <c r="N31" i="39" a="1"/>
  <c r="N31" i="39" s="1"/>
  <c r="E29" i="39" a="1"/>
  <c r="E29" i="39" s="1"/>
  <c r="G24" i="39" a="1"/>
  <c r="G24" i="39" s="1"/>
  <c r="N23" i="39" a="1"/>
  <c r="N23" i="39" s="1"/>
  <c r="I34" i="39" a="1"/>
  <c r="I34" i="39" s="1"/>
  <c r="N33" i="39" a="1"/>
  <c r="N33" i="39" s="1"/>
  <c r="M31" i="39" a="1"/>
  <c r="M31" i="39" s="1"/>
  <c r="D29" i="39" a="1"/>
  <c r="D29" i="39" s="1"/>
  <c r="K26" i="39" a="1"/>
  <c r="K26" i="39" s="1"/>
  <c r="F24" i="39" a="1"/>
  <c r="F24" i="39" s="1"/>
  <c r="M23" i="39" a="1"/>
  <c r="M23" i="39" s="1"/>
  <c r="F22" i="39" a="1"/>
  <c r="F22" i="39" s="1"/>
  <c r="K19" i="39" a="1"/>
  <c r="K19" i="39" s="1"/>
  <c r="K17" i="39" a="1"/>
  <c r="K17" i="39" s="1"/>
  <c r="I16" i="39" a="1"/>
  <c r="I16" i="39" s="1"/>
  <c r="J15" i="39" a="1"/>
  <c r="J15" i="39" s="1"/>
  <c r="I13" i="39" a="1"/>
  <c r="I13" i="39" s="1"/>
  <c r="K10" i="39" a="1"/>
  <c r="K10" i="39" s="1"/>
  <c r="H9" i="39" a="1"/>
  <c r="H9" i="39" s="1"/>
  <c r="K8" i="39" a="1"/>
  <c r="K8" i="39" s="1"/>
  <c r="J7" i="39" a="1"/>
  <c r="J7" i="39" s="1"/>
  <c r="G34" i="39" a="1"/>
  <c r="G34" i="39" s="1"/>
  <c r="M33" i="39" a="1"/>
  <c r="M33" i="39" s="1"/>
  <c r="L31" i="39" a="1"/>
  <c r="L31" i="39" s="1"/>
  <c r="M28" i="39" a="1"/>
  <c r="M28" i="39" s="1"/>
  <c r="K23" i="39" a="1"/>
  <c r="K23" i="39" s="1"/>
  <c r="D22" i="39" a="1"/>
  <c r="D22" i="39" s="1"/>
  <c r="N20" i="39" a="1"/>
  <c r="N20" i="39" s="1"/>
  <c r="J17" i="39" a="1"/>
  <c r="J17" i="39" s="1"/>
  <c r="H16" i="39" a="1"/>
  <c r="H16" i="39" s="1"/>
  <c r="H15" i="39" a="1"/>
  <c r="H15" i="39" s="1"/>
  <c r="G13" i="39" a="1"/>
  <c r="G13" i="39" s="1"/>
  <c r="H11" i="39" a="1"/>
  <c r="H11" i="39" s="1"/>
  <c r="F9" i="39" a="1"/>
  <c r="F9" i="39" s="1"/>
  <c r="J8" i="39" a="1"/>
  <c r="J8" i="39" s="1"/>
  <c r="L33" i="39" a="1"/>
  <c r="L33" i="39" s="1"/>
  <c r="K31" i="39" a="1"/>
  <c r="K31" i="39" s="1"/>
  <c r="I26" i="39" a="1"/>
  <c r="I26" i="39" s="1"/>
  <c r="D24" i="39" a="1"/>
  <c r="D24" i="39" s="1"/>
  <c r="J23" i="39" a="1"/>
  <c r="J23" i="39" s="1"/>
  <c r="I19" i="39" a="1"/>
  <c r="I19" i="39" s="1"/>
  <c r="J18" i="39" a="1"/>
  <c r="J18" i="39" s="1"/>
  <c r="I17" i="39" a="1"/>
  <c r="I17" i="39" s="1"/>
  <c r="G15" i="39" a="1"/>
  <c r="G15" i="39" s="1"/>
  <c r="H14" i="39" a="1"/>
  <c r="H14" i="39" s="1"/>
  <c r="F13" i="39" a="1"/>
  <c r="F13" i="39" s="1"/>
  <c r="F12" i="39" a="1"/>
  <c r="F12" i="39" s="1"/>
  <c r="G11" i="39" a="1"/>
  <c r="G11" i="39" s="1"/>
  <c r="I10" i="39" a="1"/>
  <c r="I10" i="39" s="1"/>
  <c r="E9" i="39" a="1"/>
  <c r="E9" i="39" s="1"/>
  <c r="I8" i="39" a="1"/>
  <c r="I8" i="39" s="1"/>
  <c r="K33" i="39" a="1"/>
  <c r="K33" i="39" s="1"/>
  <c r="N30" i="39" a="1"/>
  <c r="N30" i="39" s="1"/>
  <c r="F28" i="39" a="1"/>
  <c r="F28" i="39" s="1"/>
  <c r="H23" i="39" a="1"/>
  <c r="H23" i="39" s="1"/>
  <c r="E18" i="39" a="1"/>
  <c r="E18" i="39" s="1"/>
  <c r="K14" i="39" a="1"/>
  <c r="K14" i="39" s="1"/>
  <c r="G9" i="39" a="1"/>
  <c r="G9" i="39" s="1"/>
  <c r="K6" i="39" a="1"/>
  <c r="K6" i="39" s="1"/>
  <c r="I5" i="39" a="1"/>
  <c r="I5" i="39" s="1"/>
  <c r="I4" i="39" a="1"/>
  <c r="I4" i="39" s="1"/>
  <c r="N34" i="39" a="1"/>
  <c r="N34" i="39" s="1"/>
  <c r="J33" i="39" a="1"/>
  <c r="J33" i="39" s="1"/>
  <c r="M30" i="39" a="1"/>
  <c r="M30" i="39" s="1"/>
  <c r="E28" i="39" a="1"/>
  <c r="E28" i="39" s="1"/>
  <c r="H27" i="39" a="1"/>
  <c r="H27" i="39" s="1"/>
  <c r="J26" i="39" a="1"/>
  <c r="J26" i="39" s="1"/>
  <c r="K25" i="39" a="1"/>
  <c r="K25" i="39" s="1"/>
  <c r="J24" i="39" a="1"/>
  <c r="J24" i="39" s="1"/>
  <c r="G23" i="39" a="1"/>
  <c r="G23" i="39" s="1"/>
  <c r="F20" i="39" a="1"/>
  <c r="F20" i="39" s="1"/>
  <c r="D18" i="39" a="1"/>
  <c r="D18" i="39" s="1"/>
  <c r="F16" i="39" a="1"/>
  <c r="F16" i="39" s="1"/>
  <c r="J14" i="39" a="1"/>
  <c r="J14" i="39" s="1"/>
  <c r="L12" i="39" a="1"/>
  <c r="L12" i="39" s="1"/>
  <c r="D11" i="39" a="1"/>
  <c r="D11" i="39" s="1"/>
  <c r="I6" i="39" a="1"/>
  <c r="I6" i="39" s="1"/>
  <c r="H5" i="39" a="1"/>
  <c r="H5" i="39" s="1"/>
  <c r="M34" i="39" a="1"/>
  <c r="M34" i="39" s="1"/>
  <c r="N32" i="39" a="1"/>
  <c r="N32" i="39" s="1"/>
  <c r="L30" i="39" a="1"/>
  <c r="L30" i="39" s="1"/>
  <c r="G27" i="39" a="1"/>
  <c r="G27" i="39" s="1"/>
  <c r="F23" i="39" a="1"/>
  <c r="F23" i="39" s="1"/>
  <c r="N22" i="39" a="1"/>
  <c r="N22" i="39" s="1"/>
  <c r="E20" i="39" a="1"/>
  <c r="E20" i="39" s="1"/>
  <c r="M19" i="39" a="1"/>
  <c r="M19" i="39" s="1"/>
  <c r="E16" i="39" a="1"/>
  <c r="E16" i="39" s="1"/>
  <c r="I14" i="39" a="1"/>
  <c r="I14" i="39" s="1"/>
  <c r="C11" i="39" a="1"/>
  <c r="C11" i="39" s="1"/>
  <c r="D9" i="39" a="1"/>
  <c r="D9" i="39" s="1"/>
  <c r="H6" i="39" a="1"/>
  <c r="H6" i="39" s="1"/>
  <c r="G5" i="39" a="1"/>
  <c r="G5" i="39" s="1"/>
  <c r="H4" i="39" a="1"/>
  <c r="H4" i="39" s="1"/>
  <c r="I33" i="39" a="1"/>
  <c r="I33" i="39" s="1"/>
  <c r="M32" i="39" a="1"/>
  <c r="M32" i="39" s="1"/>
  <c r="D31" i="39" a="1"/>
  <c r="D31" i="39" s="1"/>
  <c r="K30" i="39" a="1"/>
  <c r="K30" i="39" s="1"/>
  <c r="N29" i="39" a="1"/>
  <c r="N29" i="39" s="1"/>
  <c r="D28" i="39" a="1"/>
  <c r="D28" i="39" s="1"/>
  <c r="H26" i="39" a="1"/>
  <c r="H26" i="39" s="1"/>
  <c r="J25" i="39" a="1"/>
  <c r="J25" i="39" s="1"/>
  <c r="I24" i="39" a="1"/>
  <c r="I24" i="39" s="1"/>
  <c r="E23" i="39" a="1"/>
  <c r="E23" i="39" s="1"/>
  <c r="M22" i="39" a="1"/>
  <c r="M22" i="39" s="1"/>
  <c r="D20" i="39" a="1"/>
  <c r="D20" i="39" s="1"/>
  <c r="L19" i="39" a="1"/>
  <c r="L19" i="39" s="1"/>
  <c r="C18" i="39" a="1"/>
  <c r="C18" i="39" s="1"/>
  <c r="G14" i="39" a="1"/>
  <c r="G14" i="39" s="1"/>
  <c r="K12" i="39" a="1"/>
  <c r="K12" i="39" s="1"/>
  <c r="N7" i="39" a="1"/>
  <c r="N7" i="39" s="1"/>
  <c r="G6" i="39" a="1"/>
  <c r="G6" i="39" s="1"/>
  <c r="F5" i="39" a="1"/>
  <c r="F5" i="39" s="1"/>
  <c r="G4" i="39" a="1"/>
  <c r="G4" i="39" s="1"/>
  <c r="L34" i="39" a="1"/>
  <c r="L34" i="39" s="1"/>
  <c r="L32" i="39" a="1"/>
  <c r="L32" i="39" s="1"/>
  <c r="C31" i="39" a="1"/>
  <c r="C31" i="39" s="1"/>
  <c r="F27" i="39" a="1"/>
  <c r="F27" i="39" s="1"/>
  <c r="G26" i="39" a="1"/>
  <c r="G26" i="39" s="1"/>
  <c r="E24" i="39" a="1"/>
  <c r="E24" i="39" s="1"/>
  <c r="J19" i="39" a="1"/>
  <c r="J19" i="39" s="1"/>
  <c r="D16" i="39" a="1"/>
  <c r="D16" i="39" s="1"/>
  <c r="C9" i="39" a="1"/>
  <c r="C9" i="39" s="1"/>
  <c r="L7" i="39" a="1"/>
  <c r="L7" i="39" s="1"/>
  <c r="E5" i="39" a="1"/>
  <c r="E5" i="39" s="1"/>
  <c r="F4" i="39" a="1"/>
  <c r="F4" i="39" s="1"/>
  <c r="H33" i="39" a="1"/>
  <c r="H33" i="39" s="1"/>
  <c r="K32" i="39" a="1"/>
  <c r="K32" i="39" s="1"/>
  <c r="D30" i="39" a="1"/>
  <c r="D30" i="39" s="1"/>
  <c r="C29" i="39" a="1"/>
  <c r="C29" i="39" s="1"/>
  <c r="C28" i="39" a="1"/>
  <c r="C28" i="39" s="1"/>
  <c r="E27" i="39" a="1"/>
  <c r="E27" i="39" s="1"/>
  <c r="I25" i="39" a="1"/>
  <c r="I25" i="39" s="1"/>
  <c r="D23" i="39" a="1"/>
  <c r="D23" i="39" s="1"/>
  <c r="L22" i="39" a="1"/>
  <c r="L22" i="39" s="1"/>
  <c r="H19" i="39" a="1"/>
  <c r="H19" i="39" s="1"/>
  <c r="C16" i="39" a="1"/>
  <c r="C16" i="39" s="1"/>
  <c r="F14" i="39" a="1"/>
  <c r="F14" i="39" s="1"/>
  <c r="H12" i="39" a="1"/>
  <c r="H12" i="39" s="1"/>
  <c r="F6" i="39" a="1"/>
  <c r="F6" i="39" s="1"/>
  <c r="E4" i="39" a="1"/>
  <c r="E4" i="39" s="1"/>
  <c r="H34" i="39" a="1"/>
  <c r="H34" i="39" s="1"/>
  <c r="J32" i="39" a="1"/>
  <c r="J32" i="39" s="1"/>
  <c r="D27" i="39" a="1"/>
  <c r="D27" i="39" s="1"/>
  <c r="F26" i="39" a="1"/>
  <c r="F26" i="39" s="1"/>
  <c r="H25" i="39" a="1"/>
  <c r="H25" i="39" s="1"/>
  <c r="C23" i="39" a="1"/>
  <c r="C23" i="39" s="1"/>
  <c r="L17" i="39" a="1"/>
  <c r="L17" i="39" s="1"/>
  <c r="E14" i="39" a="1"/>
  <c r="E14" i="39" s="1"/>
  <c r="G12" i="39" a="1"/>
  <c r="G12" i="39" s="1"/>
  <c r="K7" i="39" a="1"/>
  <c r="K7" i="39" s="1"/>
  <c r="E6" i="39" a="1"/>
  <c r="E6" i="39" s="1"/>
  <c r="D5" i="39" a="1"/>
  <c r="D5" i="39" s="1"/>
  <c r="D4" i="39" a="1"/>
  <c r="D4" i="39" s="1"/>
  <c r="G33" i="39" a="1"/>
  <c r="G33" i="39" s="1"/>
  <c r="C30" i="39" a="1"/>
  <c r="C30" i="39" s="1"/>
  <c r="C27" i="39" a="1"/>
  <c r="C27" i="39" s="1"/>
  <c r="E26" i="39" a="1"/>
  <c r="E26" i="39" s="1"/>
  <c r="G25" i="39" a="1"/>
  <c r="G25" i="39" s="1"/>
  <c r="K22" i="39" a="1"/>
  <c r="K22" i="39" s="1"/>
  <c r="G19" i="39" a="1"/>
  <c r="G19" i="39" s="1"/>
  <c r="D14" i="39" a="1"/>
  <c r="D14" i="39" s="1"/>
  <c r="E12" i="39" a="1"/>
  <c r="E12" i="39" s="1"/>
  <c r="N10" i="39" a="1"/>
  <c r="N10" i="39" s="1"/>
  <c r="D6" i="39" a="1"/>
  <c r="D6" i="39" s="1"/>
  <c r="C4" i="39" a="1"/>
  <c r="C4" i="39" s="1"/>
  <c r="L23" i="39" a="1"/>
  <c r="L23" i="39" s="1"/>
  <c r="C13" i="39" a="1"/>
  <c r="C13" i="39" s="1"/>
  <c r="G10" i="39" a="1"/>
  <c r="G10" i="39" s="1"/>
  <c r="M9" i="39" a="1"/>
  <c r="M9" i="39" s="1"/>
  <c r="L8" i="39" a="1"/>
  <c r="L8" i="39" s="1"/>
  <c r="F11" i="39" a="1"/>
  <c r="F11" i="39" s="1"/>
  <c r="F10" i="39" a="1"/>
  <c r="F10" i="39" s="1"/>
  <c r="J9" i="39" a="1"/>
  <c r="J9" i="39" s="1"/>
  <c r="K4" i="39" a="1"/>
  <c r="K4" i="39" s="1"/>
  <c r="I23" i="39" a="1"/>
  <c r="I23" i="39" s="1"/>
  <c r="E11" i="39" a="1"/>
  <c r="E11" i="39" s="1"/>
  <c r="E10" i="39" a="1"/>
  <c r="E10" i="39" s="1"/>
  <c r="I9" i="39" a="1"/>
  <c r="I9" i="39" s="1"/>
  <c r="J4" i="39" a="1"/>
  <c r="J4" i="39" s="1"/>
  <c r="I32" i="39" a="1"/>
  <c r="I32" i="39" s="1"/>
  <c r="D26" i="39" a="1"/>
  <c r="D26" i="39" s="1"/>
  <c r="D10" i="39" a="1"/>
  <c r="D10" i="39" s="1"/>
  <c r="I7" i="39" a="1"/>
  <c r="I7" i="39" s="1"/>
  <c r="G8" i="39" a="1"/>
  <c r="G8" i="39" s="1"/>
  <c r="G7" i="39" a="1"/>
  <c r="G7" i="39" s="1"/>
  <c r="E25" i="39" a="1"/>
  <c r="E25" i="39" s="1"/>
  <c r="L21" i="39" a="1"/>
  <c r="L21" i="39" s="1"/>
  <c r="M13" i="39" a="1"/>
  <c r="M13" i="39" s="1"/>
  <c r="E7" i="39" a="1"/>
  <c r="E7" i="39" s="1"/>
  <c r="C5" i="39" a="1"/>
  <c r="C5" i="39" s="1"/>
  <c r="F17" i="39" a="1"/>
  <c r="F17" i="39" s="1"/>
  <c r="C12" i="39" a="1"/>
  <c r="C12" i="39" s="1"/>
  <c r="N8" i="39" a="1"/>
  <c r="N8" i="39" s="1"/>
  <c r="K21" i="39" a="1"/>
  <c r="K21" i="39" s="1"/>
  <c r="E17" i="39" a="1"/>
  <c r="E17" i="39" s="1"/>
  <c r="L13" i="39" a="1"/>
  <c r="L13" i="39" s="1"/>
  <c r="D7" i="39" a="1"/>
  <c r="D7" i="39" s="1"/>
  <c r="J21" i="39" a="1"/>
  <c r="J21" i="39" s="1"/>
  <c r="M18" i="39" a="1"/>
  <c r="M18" i="39" s="1"/>
  <c r="C7" i="39" a="1"/>
  <c r="C7" i="39" s="1"/>
  <c r="I21" i="39" a="1"/>
  <c r="I21" i="39" s="1"/>
  <c r="L18" i="39" a="1"/>
  <c r="L18" i="39" s="1"/>
  <c r="D17" i="39" a="1"/>
  <c r="D17" i="39" s="1"/>
  <c r="J13" i="39" a="1"/>
  <c r="J13" i="39" s="1"/>
  <c r="H8" i="39" a="1"/>
  <c r="H8" i="39" s="1"/>
  <c r="N24" i="39" a="1"/>
  <c r="N24" i="39" s="1"/>
  <c r="H21" i="39" a="1"/>
  <c r="H21" i="39" s="1"/>
  <c r="K18" i="39" a="1"/>
  <c r="K18" i="39" s="1"/>
  <c r="H13" i="39" a="1"/>
  <c r="H13" i="39" s="1"/>
  <c r="F8" i="39" a="1"/>
  <c r="F8" i="39" s="1"/>
  <c r="M24" i="39" a="1"/>
  <c r="M24" i="39" s="1"/>
  <c r="C17" i="39" a="1"/>
  <c r="C17" i="39" s="1"/>
  <c r="E13" i="39" a="1"/>
  <c r="E13" i="39" s="1"/>
  <c r="E8" i="39" a="1"/>
  <c r="E8" i="39" s="1"/>
  <c r="L24" i="39" a="1"/>
  <c r="L24" i="39" s="1"/>
  <c r="I18" i="39" a="1"/>
  <c r="I18" i="39" s="1"/>
  <c r="D8" i="39" a="1"/>
  <c r="D8" i="39" s="1"/>
  <c r="H7" i="39" a="1"/>
  <c r="H7" i="39" s="1"/>
  <c r="M4" i="39" a="1"/>
  <c r="M4" i="39" s="1"/>
  <c r="M20" i="39" a="1"/>
  <c r="M20" i="39" s="1"/>
  <c r="F7" i="39" a="1"/>
  <c r="F7" i="39" s="1"/>
  <c r="L4" i="39" a="1"/>
  <c r="L4" i="39" s="1"/>
  <c r="H18" i="39" a="1"/>
  <c r="H18" i="39" s="1"/>
  <c r="N28" i="39" a="1"/>
  <c r="N28" i="39" s="1"/>
  <c r="L20" i="39" a="1"/>
  <c r="L20" i="39" s="1"/>
  <c r="G18" i="39" a="1"/>
  <c r="G18" i="39" s="1"/>
  <c r="N16" i="39" a="1"/>
  <c r="N16" i="39" s="1"/>
  <c r="N5" i="39" a="1"/>
  <c r="N5" i="39" s="1"/>
  <c r="G28" i="39" a="1"/>
  <c r="G28" i="39" s="1"/>
  <c r="N25" i="39" a="1"/>
  <c r="N25" i="39" s="1"/>
  <c r="K20" i="39" a="1"/>
  <c r="K20" i="39" s="1"/>
  <c r="F18" i="39" a="1"/>
  <c r="F18" i="39" s="1"/>
  <c r="M16" i="39" a="1"/>
  <c r="M16" i="39" s="1"/>
  <c r="N14" i="39" a="1"/>
  <c r="N14" i="39" s="1"/>
  <c r="M5" i="39" a="1"/>
  <c r="M5" i="39" s="1"/>
  <c r="G22" i="39" a="1"/>
  <c r="G22" i="39" s="1"/>
  <c r="J20" i="39" a="1"/>
  <c r="J20" i="39" s="1"/>
  <c r="C14" i="39" a="1"/>
  <c r="C14" i="39" s="1"/>
  <c r="L10" i="39" a="1"/>
  <c r="L10" i="39" s="1"/>
  <c r="M25" i="39" a="1"/>
  <c r="M25" i="39" s="1"/>
  <c r="E22" i="39" a="1"/>
  <c r="E22" i="39" s="1"/>
  <c r="I20" i="39" a="1"/>
  <c r="I20" i="39" s="1"/>
  <c r="J16" i="39" a="1"/>
  <c r="J16" i="39" s="1"/>
  <c r="L5" i="39" a="1"/>
  <c r="L5" i="39" s="1"/>
  <c r="C22" i="39" a="1"/>
  <c r="C22" i="39" s="1"/>
  <c r="H20" i="39" a="1"/>
  <c r="H20" i="39" s="1"/>
  <c r="N12" i="39" a="1"/>
  <c r="N12" i="39" s="1"/>
  <c r="J10" i="39" a="1"/>
  <c r="J10" i="39" s="1"/>
  <c r="L25" i="39" a="1"/>
  <c r="L25" i="39" s="1"/>
  <c r="G20" i="39" a="1"/>
  <c r="G20" i="39" s="1"/>
  <c r="G16" i="39" a="1"/>
  <c r="G16" i="39" s="1"/>
  <c r="M12" i="39" a="1"/>
  <c r="M12" i="39" s="1"/>
  <c r="K5" i="39" a="1"/>
  <c r="K5" i="39" s="1"/>
  <c r="I15" i="39" a="1"/>
  <c r="I15" i="39" s="1"/>
  <c r="D12" i="39" a="1"/>
  <c r="D12" i="39" s="1"/>
  <c r="N6" i="39" a="1"/>
  <c r="N6" i="39" s="1"/>
  <c r="F15" i="39" a="1"/>
  <c r="F15" i="39" s="1"/>
  <c r="N9" i="39" a="1"/>
  <c r="N9" i="39" s="1"/>
  <c r="M6" i="39" a="1"/>
  <c r="M6" i="39" s="1"/>
  <c r="E15" i="39" a="1"/>
  <c r="E15" i="39" s="1"/>
  <c r="L6" i="39" a="1"/>
  <c r="L6" i="39" s="1"/>
  <c r="N4" i="39" a="1"/>
  <c r="N4" i="39" s="1"/>
  <c r="N21" i="39" a="1"/>
  <c r="N21" i="39" s="1"/>
  <c r="M21" i="39" a="1"/>
  <c r="M21" i="39" s="1"/>
  <c r="D15" i="39" a="1"/>
  <c r="D15" i="39" s="1"/>
  <c r="C6" i="39" a="1"/>
  <c r="C6" i="39" s="1"/>
  <c r="C15" i="39" a="1"/>
  <c r="C15" i="39" s="1"/>
  <c r="F25" i="39" a="1"/>
  <c r="F25" i="39" s="1"/>
  <c r="F21" i="39" a="1"/>
  <c r="F21" i="39" s="1"/>
  <c r="K24" i="39" a="1"/>
  <c r="K24" i="39" s="1"/>
  <c r="C8" i="39" a="1"/>
  <c r="C8" i="39" s="1"/>
  <c r="N13" i="39" a="1"/>
  <c r="N13" i="39" s="1"/>
  <c r="D13" i="39" a="1"/>
  <c r="D13" i="39" s="1"/>
  <c r="H17" i="39" a="1"/>
  <c r="H17" i="39" s="1"/>
  <c r="G17" i="39" a="1"/>
  <c r="G17" i="39" s="1"/>
  <c r="N27" i="39" a="1"/>
  <c r="N27" i="39" s="1"/>
  <c r="N15" i="39" a="1"/>
  <c r="N15" i="39" s="1"/>
  <c r="L15" i="39" a="1"/>
  <c r="L15" i="39" s="1"/>
  <c r="K15" i="39" a="1"/>
  <c r="K15" i="39" s="1"/>
  <c r="K11" i="39" a="1"/>
  <c r="K11" i="39" s="1"/>
  <c r="J11" i="39" a="1"/>
  <c r="J11" i="39" s="1"/>
  <c r="I11" i="39" a="1"/>
  <c r="I11" i="39" s="1"/>
  <c r="H10" i="39" a="1"/>
  <c r="H10" i="39" s="1"/>
  <c r="C10" i="39" a="1"/>
  <c r="C10" i="39" s="1"/>
  <c r="F19" i="39" a="1"/>
  <c r="F19" i="39" s="1"/>
  <c r="E19" i="39" a="1"/>
  <c r="E19" i="39" s="1"/>
  <c r="D19" i="39" a="1"/>
  <c r="D19" i="39" s="1"/>
  <c r="C19" i="39" a="1"/>
  <c r="C19" i="39" s="1"/>
  <c r="N11" i="39" a="1"/>
  <c r="N11" i="39" s="1"/>
  <c r="J5" i="39" a="1"/>
  <c r="J5" i="39" s="1"/>
  <c r="Z100" i="35" a="1"/>
  <c r="Z100" i="35" s="1"/>
  <c r="T99" i="35" a="1"/>
  <c r="T99" i="35" s="1"/>
  <c r="U96" i="35" a="1"/>
  <c r="U96" i="35" s="1"/>
  <c r="W93" i="35" a="1"/>
  <c r="W93" i="35" s="1"/>
  <c r="T92" i="35" a="1"/>
  <c r="T92" i="35" s="1"/>
  <c r="AA90" i="35" a="1"/>
  <c r="AA90" i="35" s="1"/>
  <c r="R89" i="35" a="1"/>
  <c r="R89" i="35" s="1"/>
  <c r="V87" i="35" a="1"/>
  <c r="V87" i="35" s="1"/>
  <c r="Y84" i="35" a="1"/>
  <c r="Y84" i="35" s="1"/>
  <c r="T83" i="35" a="1"/>
  <c r="T83" i="35" s="1"/>
  <c r="Z80" i="35" a="1"/>
  <c r="Z80" i="35" s="1"/>
  <c r="S79" i="35" a="1"/>
  <c r="S79" i="35" s="1"/>
  <c r="AB77" i="35" a="1"/>
  <c r="AB77" i="35" s="1"/>
  <c r="V76" i="35" a="1"/>
  <c r="V76" i="35" s="1"/>
  <c r="Q75" i="35" a="1"/>
  <c r="Q75" i="35" s="1"/>
  <c r="Y73" i="35" a="1"/>
  <c r="Y73" i="35" s="1"/>
  <c r="V101" i="35" a="1"/>
  <c r="V101" i="35" s="1"/>
  <c r="S98" i="35" a="1"/>
  <c r="S98" i="35" s="1"/>
  <c r="W96" i="35" a="1"/>
  <c r="W96" i="35" s="1"/>
  <c r="Q95" i="35" a="1"/>
  <c r="Q95" i="35" s="1"/>
  <c r="U93" i="35" a="1"/>
  <c r="U93" i="35" s="1"/>
  <c r="AB91" i="35" a="1"/>
  <c r="AB91" i="35" s="1"/>
  <c r="R90" i="35" a="1"/>
  <c r="R90" i="35" s="1"/>
  <c r="U88" i="35" a="1"/>
  <c r="U88" i="35" s="1"/>
  <c r="W86" i="35" a="1"/>
  <c r="W86" i="35" s="1"/>
  <c r="X83" i="35" a="1"/>
  <c r="X83" i="35" s="1"/>
  <c r="Q82" i="35" a="1"/>
  <c r="Q82" i="35" s="1"/>
  <c r="X80" i="35" a="1"/>
  <c r="X80" i="35" s="1"/>
  <c r="Q79" i="35" a="1"/>
  <c r="Q79" i="35" s="1"/>
  <c r="V77" i="35" a="1"/>
  <c r="V77" i="35" s="1"/>
  <c r="Z75" i="35" a="1"/>
  <c r="Z75" i="35" s="1"/>
  <c r="S101" i="35" a="1"/>
  <c r="S101" i="35" s="1"/>
  <c r="U99" i="35" a="1"/>
  <c r="U99" i="35" s="1"/>
  <c r="W97" i="35" a="1"/>
  <c r="W97" i="35" s="1"/>
  <c r="AA95" i="35" a="1"/>
  <c r="AA95" i="35" s="1"/>
  <c r="V92" i="35" a="1"/>
  <c r="V92" i="35" s="1"/>
  <c r="V90" i="35" a="1"/>
  <c r="V90" i="35" s="1"/>
  <c r="V88" i="35" a="1"/>
  <c r="V88" i="35" s="1"/>
  <c r="T86" i="35" a="1"/>
  <c r="T86" i="35" s="1"/>
  <c r="X84" i="35" a="1"/>
  <c r="X84" i="35" s="1"/>
  <c r="V81" i="35" a="1"/>
  <c r="V81" i="35" s="1"/>
  <c r="Z79" i="35" a="1"/>
  <c r="Z79" i="35" s="1"/>
  <c r="R76" i="35" a="1"/>
  <c r="R76" i="35" s="1"/>
  <c r="Z102" i="33" a="1"/>
  <c r="Z102" i="33" s="1"/>
  <c r="W101" i="33" a="1"/>
  <c r="W101" i="33" s="1"/>
  <c r="U100" i="33" a="1"/>
  <c r="U100" i="33" s="1"/>
  <c r="R99" i="33" a="1"/>
  <c r="R99" i="33" s="1"/>
  <c r="V96" i="33" a="1"/>
  <c r="V96" i="33" s="1"/>
  <c r="T94" i="33" a="1"/>
  <c r="T94" i="33" s="1"/>
  <c r="AB91" i="33" a="1"/>
  <c r="AB91" i="33" s="1"/>
  <c r="AB102" i="35" a="1"/>
  <c r="AB102" i="35" s="1"/>
  <c r="R101" i="35" a="1"/>
  <c r="R101" i="35" s="1"/>
  <c r="S99" i="35" a="1"/>
  <c r="S99" i="35" s="1"/>
  <c r="V97" i="35" a="1"/>
  <c r="V97" i="35" s="1"/>
  <c r="Z95" i="35" a="1"/>
  <c r="Z95" i="35" s="1"/>
  <c r="AB93" i="35" a="1"/>
  <c r="AB93" i="35" s="1"/>
  <c r="U92" i="35" a="1"/>
  <c r="U92" i="35" s="1"/>
  <c r="U90" i="35" a="1"/>
  <c r="U90" i="35" s="1"/>
  <c r="T88" i="35" a="1"/>
  <c r="T88" i="35" s="1"/>
  <c r="S86" i="35" a="1"/>
  <c r="S86" i="35" s="1"/>
  <c r="W84" i="35" a="1"/>
  <c r="W84" i="35" s="1"/>
  <c r="U81" i="35" a="1"/>
  <c r="U81" i="35" s="1"/>
  <c r="Y79" i="35" a="1"/>
  <c r="Y79" i="35" s="1"/>
  <c r="Q76" i="35" a="1"/>
  <c r="Q76" i="35" s="1"/>
  <c r="W102" i="35" a="1"/>
  <c r="W102" i="35" s="1"/>
  <c r="X100" i="35" a="1"/>
  <c r="X100" i="35" s="1"/>
  <c r="R97" i="35" a="1"/>
  <c r="R97" i="35" s="1"/>
  <c r="V95" i="35" a="1"/>
  <c r="V95" i="35" s="1"/>
  <c r="AA91" i="35" a="1"/>
  <c r="AA91" i="35" s="1"/>
  <c r="AA89" i="35" a="1"/>
  <c r="AA89" i="35" s="1"/>
  <c r="U102" i="35" a="1"/>
  <c r="U102" i="35" s="1"/>
  <c r="V100" i="35" a="1"/>
  <c r="V100" i="35" s="1"/>
  <c r="AA98" i="35" a="1"/>
  <c r="AA98" i="35" s="1"/>
  <c r="AB100" i="35" a="1"/>
  <c r="AB100" i="35" s="1"/>
  <c r="R98" i="35" a="1"/>
  <c r="R98" i="35" s="1"/>
  <c r="Z97" i="35" a="1"/>
  <c r="Z97" i="35" s="1"/>
  <c r="X94" i="35" a="1"/>
  <c r="X94" i="35" s="1"/>
  <c r="S92" i="35" a="1"/>
  <c r="S92" i="35" s="1"/>
  <c r="S89" i="35" a="1"/>
  <c r="S89" i="35" s="1"/>
  <c r="AB88" i="35" a="1"/>
  <c r="AB88" i="35" s="1"/>
  <c r="Q86" i="35" a="1"/>
  <c r="Q86" i="35" s="1"/>
  <c r="AB81" i="35" a="1"/>
  <c r="AB81" i="35" s="1"/>
  <c r="AA79" i="35" a="1"/>
  <c r="AA79" i="35" s="1"/>
  <c r="U77" i="35" a="1"/>
  <c r="U77" i="35" s="1"/>
  <c r="T75" i="35" a="1"/>
  <c r="T75" i="35" s="1"/>
  <c r="T74" i="35" a="1"/>
  <c r="T74" i="35" s="1"/>
  <c r="Q102" i="33" a="1"/>
  <c r="Q102" i="33" s="1"/>
  <c r="X99" i="33" a="1"/>
  <c r="X99" i="33" s="1"/>
  <c r="R98" i="33" a="1"/>
  <c r="R98" i="33" s="1"/>
  <c r="X96" i="33" a="1"/>
  <c r="X96" i="33" s="1"/>
  <c r="U95" i="33" a="1"/>
  <c r="U95" i="33" s="1"/>
  <c r="Q94" i="33" a="1"/>
  <c r="Q94" i="33" s="1"/>
  <c r="Y92" i="33" a="1"/>
  <c r="Y92" i="33" s="1"/>
  <c r="U91" i="33" a="1"/>
  <c r="U91" i="33" s="1"/>
  <c r="R90" i="33" a="1"/>
  <c r="R90" i="33" s="1"/>
  <c r="Q89" i="33" a="1"/>
  <c r="Q89" i="33" s="1"/>
  <c r="X86" i="33" a="1"/>
  <c r="X86" i="33" s="1"/>
  <c r="Z84" i="33" a="1"/>
  <c r="Z84" i="33" s="1"/>
  <c r="Y83" i="33" a="1"/>
  <c r="Y83" i="33" s="1"/>
  <c r="Y82" i="33" a="1"/>
  <c r="Y82" i="33" s="1"/>
  <c r="Y81" i="33" a="1"/>
  <c r="Y81" i="33" s="1"/>
  <c r="AA80" i="33" a="1"/>
  <c r="AA80" i="33" s="1"/>
  <c r="R75" i="33" a="1"/>
  <c r="R75" i="33" s="1"/>
  <c r="R74" i="33" a="1"/>
  <c r="R74" i="33" s="1"/>
  <c r="S73" i="33" a="1"/>
  <c r="S73" i="33" s="1"/>
  <c r="U101" i="35" a="1"/>
  <c r="U101" i="35" s="1"/>
  <c r="AA100" i="35" a="1"/>
  <c r="AA100" i="35" s="1"/>
  <c r="Q98" i="35" a="1"/>
  <c r="Q98" i="35" s="1"/>
  <c r="Y97" i="35" a="1"/>
  <c r="Y97" i="35" s="1"/>
  <c r="W94" i="35" a="1"/>
  <c r="W94" i="35" s="1"/>
  <c r="R92" i="35" a="1"/>
  <c r="R92" i="35" s="1"/>
  <c r="Z91" i="35" a="1"/>
  <c r="Z91" i="35" s="1"/>
  <c r="Q89" i="35" a="1"/>
  <c r="Q89" i="35" s="1"/>
  <c r="AA88" i="35" a="1"/>
  <c r="AA88" i="35" s="1"/>
  <c r="AB85" i="35" a="1"/>
  <c r="AB85" i="35" s="1"/>
  <c r="AB83" i="35" a="1"/>
  <c r="AB83" i="35" s="1"/>
  <c r="X79" i="35" a="1"/>
  <c r="X79" i="35" s="1"/>
  <c r="T77" i="35" a="1"/>
  <c r="T77" i="35" s="1"/>
  <c r="S75" i="35" a="1"/>
  <c r="S75" i="35" s="1"/>
  <c r="S74" i="35" a="1"/>
  <c r="S74" i="35" s="1"/>
  <c r="T73" i="35" a="1"/>
  <c r="T73" i="35" s="1"/>
  <c r="U72" i="35" a="1"/>
  <c r="U72" i="35" s="1"/>
  <c r="R102" i="35" a="1"/>
  <c r="R102" i="35" s="1"/>
  <c r="Z101" i="35" a="1"/>
  <c r="Z101" i="35" s="1"/>
  <c r="T96" i="35" a="1"/>
  <c r="T96" i="35" s="1"/>
  <c r="Y92" i="35" a="1"/>
  <c r="Y92" i="35" s="1"/>
  <c r="Q88" i="35" a="1"/>
  <c r="Q88" i="35" s="1"/>
  <c r="W87" i="35" a="1"/>
  <c r="W87" i="35" s="1"/>
  <c r="U84" i="35" a="1"/>
  <c r="U84" i="35" s="1"/>
  <c r="Y81" i="35" a="1"/>
  <c r="Y81" i="35" s="1"/>
  <c r="Y78" i="35" a="1"/>
  <c r="Y78" i="35" s="1"/>
  <c r="V75" i="35" a="1"/>
  <c r="V75" i="35" s="1"/>
  <c r="R74" i="35" a="1"/>
  <c r="R74" i="35" s="1"/>
  <c r="Q100" i="35" a="1"/>
  <c r="Q100" i="35" s="1"/>
  <c r="W99" i="35" a="1"/>
  <c r="W99" i="35" s="1"/>
  <c r="AB98" i="35" a="1"/>
  <c r="AB98" i="35" s="1"/>
  <c r="Q94" i="35" a="1"/>
  <c r="Q94" i="35" s="1"/>
  <c r="R88" i="35" a="1"/>
  <c r="R88" i="35" s="1"/>
  <c r="U87" i="35" a="1"/>
  <c r="U87" i="35" s="1"/>
  <c r="Q84" i="35" a="1"/>
  <c r="Q84" i="35" s="1"/>
  <c r="Z83" i="35" a="1"/>
  <c r="Z83" i="35" s="1"/>
  <c r="V80" i="35" a="1"/>
  <c r="V80" i="35" s="1"/>
  <c r="V99" i="35" a="1"/>
  <c r="V99" i="35" s="1"/>
  <c r="Z98" i="35" a="1"/>
  <c r="Z98" i="35" s="1"/>
  <c r="T93" i="35" a="1"/>
  <c r="T93" i="35" s="1"/>
  <c r="R99" i="35" a="1"/>
  <c r="R99" i="35" s="1"/>
  <c r="R93" i="35" a="1"/>
  <c r="R93" i="35" s="1"/>
  <c r="AB92" i="35" a="1"/>
  <c r="AB92" i="35" s="1"/>
  <c r="R87" i="35" a="1"/>
  <c r="R87" i="35" s="1"/>
  <c r="AA86" i="35" a="1"/>
  <c r="AA86" i="35" s="1"/>
  <c r="V83" i="35" a="1"/>
  <c r="V83" i="35" s="1"/>
  <c r="T80" i="35" a="1"/>
  <c r="T80" i="35" s="1"/>
  <c r="U76" i="35" a="1"/>
  <c r="U76" i="35" s="1"/>
  <c r="Y75" i="35" a="1"/>
  <c r="Y75" i="35" s="1"/>
  <c r="V74" i="35" a="1"/>
  <c r="V74" i="35" s="1"/>
  <c r="Q99" i="35" a="1"/>
  <c r="Q99" i="35" s="1"/>
  <c r="X98" i="35" a="1"/>
  <c r="X98" i="35" s="1"/>
  <c r="AB97" i="35" a="1"/>
  <c r="AB97" i="35" s="1"/>
  <c r="Q93" i="35" a="1"/>
  <c r="Q93" i="35" s="1"/>
  <c r="AA92" i="35" a="1"/>
  <c r="AA92" i="35" s="1"/>
  <c r="Q87" i="35" a="1"/>
  <c r="Q87" i="35" s="1"/>
  <c r="Z86" i="35" a="1"/>
  <c r="Z86" i="35" s="1"/>
  <c r="U83" i="35" a="1"/>
  <c r="U83" i="35" s="1"/>
  <c r="AB82" i="35" a="1"/>
  <c r="AB82" i="35" s="1"/>
  <c r="S80" i="35" a="1"/>
  <c r="S80" i="35" s="1"/>
  <c r="AB79" i="35" a="1"/>
  <c r="AB79" i="35" s="1"/>
  <c r="T76" i="35" a="1"/>
  <c r="T76" i="35" s="1"/>
  <c r="X75" i="35" a="1"/>
  <c r="X75" i="35" s="1"/>
  <c r="U74" i="35" a="1"/>
  <c r="U74" i="35" s="1"/>
  <c r="Q73" i="35" a="1"/>
  <c r="Q73" i="35" s="1"/>
  <c r="W98" i="35" a="1"/>
  <c r="W98" i="35" s="1"/>
  <c r="AA97" i="35" a="1"/>
  <c r="AA97" i="35" s="1"/>
  <c r="AB96" i="35" a="1"/>
  <c r="AB96" i="35" s="1"/>
  <c r="Z92" i="35" a="1"/>
  <c r="Z92" i="35" s="1"/>
  <c r="Y86" i="35" a="1"/>
  <c r="Y86" i="35" s="1"/>
  <c r="S83" i="35" a="1"/>
  <c r="S83" i="35" s="1"/>
  <c r="AA82" i="35" a="1"/>
  <c r="AA82" i="35" s="1"/>
  <c r="V98" i="35" a="1"/>
  <c r="V98" i="35" s="1"/>
  <c r="X97" i="35" a="1"/>
  <c r="X97" i="35" s="1"/>
  <c r="AA96" i="35" a="1"/>
  <c r="AA96" i="35" s="1"/>
  <c r="Y91" i="35" a="1"/>
  <c r="Y91" i="35" s="1"/>
  <c r="X86" i="35" a="1"/>
  <c r="X86" i="35" s="1"/>
  <c r="R83" i="35" a="1"/>
  <c r="R83" i="35" s="1"/>
  <c r="Z82" i="35" a="1"/>
  <c r="Z82" i="35" s="1"/>
  <c r="R80" i="35" a="1"/>
  <c r="R80" i="35" s="1"/>
  <c r="V79" i="35" a="1"/>
  <c r="V79" i="35" s="1"/>
  <c r="W75" i="35" a="1"/>
  <c r="W75" i="35" s="1"/>
  <c r="U98" i="35" a="1"/>
  <c r="U98" i="35" s="1"/>
  <c r="U97" i="35" a="1"/>
  <c r="U97" i="35" s="1"/>
  <c r="Z96" i="35" a="1"/>
  <c r="Z96" i="35" s="1"/>
  <c r="X92" i="35" a="1"/>
  <c r="X92" i="35" s="1"/>
  <c r="X91" i="35" a="1"/>
  <c r="X91" i="35" s="1"/>
  <c r="V86" i="35" a="1"/>
  <c r="V86" i="35" s="1"/>
  <c r="AA85" i="35" a="1"/>
  <c r="AA85" i="35" s="1"/>
  <c r="Y94" i="35" a="1"/>
  <c r="Y94" i="35" s="1"/>
  <c r="S93" i="35" a="1"/>
  <c r="S93" i="35" s="1"/>
  <c r="Y87" i="35" a="1"/>
  <c r="Y87" i="35" s="1"/>
  <c r="S85" i="35" a="1"/>
  <c r="S85" i="35" s="1"/>
  <c r="S84" i="35" a="1"/>
  <c r="S84" i="35" s="1"/>
  <c r="S82" i="35" a="1"/>
  <c r="S82" i="35" s="1"/>
  <c r="S81" i="35" a="1"/>
  <c r="S81" i="35" s="1"/>
  <c r="U80" i="35" a="1"/>
  <c r="U80" i="35" s="1"/>
  <c r="T79" i="35" a="1"/>
  <c r="T79" i="35" s="1"/>
  <c r="X78" i="35" a="1"/>
  <c r="X78" i="35" s="1"/>
  <c r="Z77" i="35" a="1"/>
  <c r="Z77" i="35" s="1"/>
  <c r="AA72" i="35" a="1"/>
  <c r="AA72" i="35" s="1"/>
  <c r="Z102" i="35" a="1"/>
  <c r="Z102" i="35" s="1"/>
  <c r="T101" i="35" a="1"/>
  <c r="T101" i="35" s="1"/>
  <c r="W92" i="35" a="1"/>
  <c r="W92" i="35" s="1"/>
  <c r="Q91" i="35" a="1"/>
  <c r="Q91" i="35" s="1"/>
  <c r="AA87" i="35" a="1"/>
  <c r="AA87" i="35" s="1"/>
  <c r="R86" i="35" a="1"/>
  <c r="R86" i="35" s="1"/>
  <c r="V73" i="35" a="1"/>
  <c r="V73" i="35" s="1"/>
  <c r="Y102" i="35" a="1"/>
  <c r="Y102" i="35" s="1"/>
  <c r="Q97" i="35" a="1"/>
  <c r="Q97" i="35" s="1"/>
  <c r="Q92" i="35" a="1"/>
  <c r="Q92" i="35" s="1"/>
  <c r="Z87" i="35" a="1"/>
  <c r="Z87" i="35" s="1"/>
  <c r="R85" i="35" a="1"/>
  <c r="R85" i="35" s="1"/>
  <c r="AB74" i="35" a="1"/>
  <c r="AB74" i="35" s="1"/>
  <c r="X102" i="35" a="1"/>
  <c r="X102" i="35" s="1"/>
  <c r="Q101" i="35" a="1"/>
  <c r="Q101" i="35" s="1"/>
  <c r="AA93" i="35" a="1"/>
  <c r="AA93" i="35" s="1"/>
  <c r="X87" i="35" a="1"/>
  <c r="X87" i="35" s="1"/>
  <c r="Q85" i="35" a="1"/>
  <c r="Q85" i="35" s="1"/>
  <c r="AA74" i="35" a="1"/>
  <c r="AA74" i="35" s="1"/>
  <c r="U73" i="35" a="1"/>
  <c r="U73" i="35" s="1"/>
  <c r="V102" i="35" a="1"/>
  <c r="V102" i="35" s="1"/>
  <c r="Z93" i="35" a="1"/>
  <c r="Z93" i="35" s="1"/>
  <c r="T87" i="35" a="1"/>
  <c r="T87" i="35" s="1"/>
  <c r="S73" i="35" a="1"/>
  <c r="S73" i="35" s="1"/>
  <c r="T102" i="35" a="1"/>
  <c r="T102" i="35" s="1"/>
  <c r="Y93" i="35" a="1"/>
  <c r="Y93" i="35" s="1"/>
  <c r="S87" i="35" a="1"/>
  <c r="S87" i="35" s="1"/>
  <c r="Z74" i="35" a="1"/>
  <c r="Z74" i="35" s="1"/>
  <c r="R73" i="35" a="1"/>
  <c r="R73" i="35" s="1"/>
  <c r="S102" i="35" a="1"/>
  <c r="S102" i="35" s="1"/>
  <c r="Y98" i="35" a="1"/>
  <c r="Y98" i="35" s="1"/>
  <c r="AB94" i="35" a="1"/>
  <c r="AB94" i="35" s="1"/>
  <c r="X93" i="35" a="1"/>
  <c r="X93" i="35" s="1"/>
  <c r="Z88" i="35" a="1"/>
  <c r="Z88" i="35" s="1"/>
  <c r="Y74" i="35" a="1"/>
  <c r="Y74" i="35" s="1"/>
  <c r="Q102" i="35" a="1"/>
  <c r="Q102" i="35" s="1"/>
  <c r="T98" i="35" a="1"/>
  <c r="T98" i="35" s="1"/>
  <c r="AA94" i="35" a="1"/>
  <c r="AA94" i="35" s="1"/>
  <c r="V93" i="35" a="1"/>
  <c r="V93" i="35" s="1"/>
  <c r="AB89" i="35" a="1"/>
  <c r="AB89" i="35" s="1"/>
  <c r="Y88" i="35" a="1"/>
  <c r="Y88" i="35" s="1"/>
  <c r="AB99" i="35" a="1"/>
  <c r="AB99" i="35" s="1"/>
  <c r="Z94" i="35" a="1"/>
  <c r="Z94" i="35" s="1"/>
  <c r="Z89" i="35" a="1"/>
  <c r="Z89" i="35" s="1"/>
  <c r="X88" i="35" a="1"/>
  <c r="X88" i="35" s="1"/>
  <c r="X74" i="35" a="1"/>
  <c r="X74" i="35" s="1"/>
  <c r="Z99" i="35" a="1"/>
  <c r="Z99" i="35" s="1"/>
  <c r="AB95" i="35" a="1"/>
  <c r="AB95" i="35" s="1"/>
  <c r="U94" i="35" a="1"/>
  <c r="U94" i="35" s="1"/>
  <c r="X89" i="35" a="1"/>
  <c r="X89" i="35" s="1"/>
  <c r="S88" i="35" a="1"/>
  <c r="S88" i="35" s="1"/>
  <c r="W74" i="35" a="1"/>
  <c r="W74" i="35" s="1"/>
  <c r="Z72" i="35" a="1"/>
  <c r="Z72" i="35" s="1"/>
  <c r="U100" i="35" a="1"/>
  <c r="U100" i="35" s="1"/>
  <c r="R96" i="35" a="1"/>
  <c r="R96" i="35" s="1"/>
  <c r="W90" i="35" a="1"/>
  <c r="W90" i="35" s="1"/>
  <c r="W88" i="35" a="1"/>
  <c r="W88" i="35" s="1"/>
  <c r="Q83" i="35" a="1"/>
  <c r="Q83" i="35" s="1"/>
  <c r="AA81" i="35" a="1"/>
  <c r="AA81" i="35" s="1"/>
  <c r="V78" i="35" a="1"/>
  <c r="V78" i="35" s="1"/>
  <c r="U75" i="35" a="1"/>
  <c r="U75" i="35" s="1"/>
  <c r="S72" i="35" a="1"/>
  <c r="S72" i="35" s="1"/>
  <c r="Y101" i="33" a="1"/>
  <c r="Y101" i="33" s="1"/>
  <c r="T100" i="33" a="1"/>
  <c r="T100" i="33" s="1"/>
  <c r="AB98" i="33" a="1"/>
  <c r="AB98" i="33" s="1"/>
  <c r="R97" i="33" a="1"/>
  <c r="R97" i="33" s="1"/>
  <c r="AA95" i="33" a="1"/>
  <c r="AA95" i="33" s="1"/>
  <c r="V94" i="33" a="1"/>
  <c r="V94" i="33" s="1"/>
  <c r="Z92" i="33" a="1"/>
  <c r="Z92" i="33" s="1"/>
  <c r="S91" i="33" a="1"/>
  <c r="S91" i="33" s="1"/>
  <c r="Y88" i="33" a="1"/>
  <c r="Y88" i="33" s="1"/>
  <c r="Q86" i="33" a="1"/>
  <c r="Q86" i="33" s="1"/>
  <c r="AB81" i="33" a="1"/>
  <c r="AB81" i="33" s="1"/>
  <c r="AB79" i="33" a="1"/>
  <c r="AB79" i="33" s="1"/>
  <c r="T100" i="35" a="1"/>
  <c r="T100" i="35" s="1"/>
  <c r="R94" i="35" a="1"/>
  <c r="R94" i="35" s="1"/>
  <c r="T90" i="35" a="1"/>
  <c r="T90" i="35" s="1"/>
  <c r="Z81" i="35" a="1"/>
  <c r="Z81" i="35" s="1"/>
  <c r="U78" i="35" a="1"/>
  <c r="U78" i="35" s="1"/>
  <c r="R72" i="35" a="1"/>
  <c r="R72" i="35" s="1"/>
  <c r="X101" i="33" a="1"/>
  <c r="X101" i="33" s="1"/>
  <c r="AA98" i="33" a="1"/>
  <c r="AA98" i="33" s="1"/>
  <c r="Q97" i="33" a="1"/>
  <c r="Q97" i="33" s="1"/>
  <c r="Z95" i="33" a="1"/>
  <c r="Z95" i="33" s="1"/>
  <c r="U94" i="33" a="1"/>
  <c r="U94" i="33" s="1"/>
  <c r="X92" i="33" a="1"/>
  <c r="X92" i="33" s="1"/>
  <c r="R91" i="33" a="1"/>
  <c r="R91" i="33" s="1"/>
  <c r="X88" i="33" a="1"/>
  <c r="X88" i="33" s="1"/>
  <c r="V87" i="33" a="1"/>
  <c r="V87" i="33" s="1"/>
  <c r="AA81" i="33" a="1"/>
  <c r="AA81" i="33" s="1"/>
  <c r="AB80" i="33" a="1"/>
  <c r="AB80" i="33" s="1"/>
  <c r="AA79" i="33" a="1"/>
  <c r="AA79" i="33" s="1"/>
  <c r="AA102" i="35" a="1"/>
  <c r="AA102" i="35" s="1"/>
  <c r="S100" i="35" a="1"/>
  <c r="S100" i="35" s="1"/>
  <c r="Q96" i="35" a="1"/>
  <c r="Q96" i="35" s="1"/>
  <c r="S90" i="35" a="1"/>
  <c r="S90" i="35" s="1"/>
  <c r="X81" i="35" a="1"/>
  <c r="X81" i="35" s="1"/>
  <c r="T78" i="35" a="1"/>
  <c r="T78" i="35" s="1"/>
  <c r="R75" i="35" a="1"/>
  <c r="R75" i="35" s="1"/>
  <c r="Q72" i="35" a="1"/>
  <c r="Q72" i="35" s="1"/>
  <c r="S100" i="33" a="1"/>
  <c r="S100" i="33" s="1"/>
  <c r="Z98" i="33" a="1"/>
  <c r="Z98" i="33" s="1"/>
  <c r="Y95" i="33" a="1"/>
  <c r="Y95" i="33" s="1"/>
  <c r="Q90" i="35" a="1"/>
  <c r="Q90" i="35" s="1"/>
  <c r="W81" i="35" a="1"/>
  <c r="W81" i="35" s="1"/>
  <c r="S78" i="35" a="1"/>
  <c r="S78" i="35" s="1"/>
  <c r="R100" i="35" a="1"/>
  <c r="R100" i="35" s="1"/>
  <c r="AB86" i="35" a="1"/>
  <c r="AB86" i="35" s="1"/>
  <c r="T81" i="35" a="1"/>
  <c r="T81" i="35" s="1"/>
  <c r="R78" i="35" a="1"/>
  <c r="R78" i="35" s="1"/>
  <c r="AB76" i="35" a="1"/>
  <c r="AB76" i="35" s="1"/>
  <c r="U101" i="33" a="1"/>
  <c r="U101" i="33" s="1"/>
  <c r="R100" i="33" a="1"/>
  <c r="R100" i="33" s="1"/>
  <c r="X98" i="33" a="1"/>
  <c r="X98" i="33" s="1"/>
  <c r="AB96" i="33" a="1"/>
  <c r="AB96" i="33" s="1"/>
  <c r="W95" i="33" a="1"/>
  <c r="W95" i="33" s="1"/>
  <c r="V92" i="33" a="1"/>
  <c r="V92" i="33" s="1"/>
  <c r="V88" i="33" a="1"/>
  <c r="V88" i="33" s="1"/>
  <c r="T87" i="33" a="1"/>
  <c r="T87" i="33" s="1"/>
  <c r="U86" i="35" a="1"/>
  <c r="U86" i="35" s="1"/>
  <c r="AB84" i="35" a="1"/>
  <c r="AB84" i="35" s="1"/>
  <c r="R81" i="35" a="1"/>
  <c r="R81" i="35" s="1"/>
  <c r="Q78" i="35" a="1"/>
  <c r="Q78" i="35" s="1"/>
  <c r="AA76" i="35" a="1"/>
  <c r="AA76" i="35" s="1"/>
  <c r="AB102" i="33" a="1"/>
  <c r="AB102" i="33" s="1"/>
  <c r="T101" i="33" a="1"/>
  <c r="T101" i="33" s="1"/>
  <c r="AA96" i="33" a="1"/>
  <c r="AA96" i="33" s="1"/>
  <c r="V95" i="33" a="1"/>
  <c r="V95" i="33" s="1"/>
  <c r="AB89" i="33" a="1"/>
  <c r="AB89" i="33" s="1"/>
  <c r="AA84" i="35" a="1"/>
  <c r="AA84" i="35" s="1"/>
  <c r="Z76" i="35" a="1"/>
  <c r="Z76" i="35" s="1"/>
  <c r="Y95" i="35" a="1"/>
  <c r="Y95" i="35" s="1"/>
  <c r="Z84" i="35" a="1"/>
  <c r="Z84" i="35" s="1"/>
  <c r="Q81" i="35" a="1"/>
  <c r="Q81" i="35" s="1"/>
  <c r="W79" i="35" a="1"/>
  <c r="W79" i="35" s="1"/>
  <c r="Y76" i="35" a="1"/>
  <c r="Y76" i="35" s="1"/>
  <c r="Y102" i="33" a="1"/>
  <c r="Y102" i="33" s="1"/>
  <c r="V98" i="33" a="1"/>
  <c r="V98" i="33" s="1"/>
  <c r="Y96" i="33" a="1"/>
  <c r="Y96" i="33" s="1"/>
  <c r="T95" i="33" a="1"/>
  <c r="T95" i="33" s="1"/>
  <c r="AA93" i="33" a="1"/>
  <c r="AA93" i="33" s="1"/>
  <c r="Z89" i="33" a="1"/>
  <c r="Z89" i="33" s="1"/>
  <c r="AA99" i="35" a="1"/>
  <c r="AA99" i="35" s="1"/>
  <c r="W95" i="35" a="1"/>
  <c r="W95" i="35" s="1"/>
  <c r="Y89" i="35" a="1"/>
  <c r="Y89" i="35" s="1"/>
  <c r="X82" i="35" a="1"/>
  <c r="X82" i="35" s="1"/>
  <c r="W76" i="35" a="1"/>
  <c r="W76" i="35" s="1"/>
  <c r="W102" i="33" a="1"/>
  <c r="W102" i="33" s="1"/>
  <c r="AB99" i="33" a="1"/>
  <c r="AB99" i="33" s="1"/>
  <c r="T98" i="33" a="1"/>
  <c r="T98" i="33" s="1"/>
  <c r="U96" i="33" a="1"/>
  <c r="U96" i="33" s="1"/>
  <c r="Y93" i="33" a="1"/>
  <c r="Y93" i="33" s="1"/>
  <c r="S92" i="33" a="1"/>
  <c r="S92" i="33" s="1"/>
  <c r="AA90" i="33" a="1"/>
  <c r="AA90" i="33" s="1"/>
  <c r="X89" i="33" a="1"/>
  <c r="X89" i="33" s="1"/>
  <c r="X85" i="33" a="1"/>
  <c r="X85" i="33" s="1"/>
  <c r="AA84" i="33" a="1"/>
  <c r="AA84" i="33" s="1"/>
  <c r="X83" i="33" a="1"/>
  <c r="X83" i="33" s="1"/>
  <c r="U82" i="33" a="1"/>
  <c r="U82" i="33" s="1"/>
  <c r="U81" i="33" a="1"/>
  <c r="U81" i="33" s="1"/>
  <c r="U80" i="33" a="1"/>
  <c r="U80" i="33" s="1"/>
  <c r="W78" i="33" a="1"/>
  <c r="W78" i="33" s="1"/>
  <c r="S77" i="33" a="1"/>
  <c r="S77" i="33" s="1"/>
  <c r="V76" i="33" a="1"/>
  <c r="V76" i="33" s="1"/>
  <c r="U74" i="33" a="1"/>
  <c r="U74" i="33" s="1"/>
  <c r="T73" i="33" a="1"/>
  <c r="T73" i="33" s="1"/>
  <c r="R72" i="33" a="1"/>
  <c r="R72" i="33" s="1"/>
  <c r="R95" i="35" a="1"/>
  <c r="R95" i="35" s="1"/>
  <c r="Y83" i="35" a="1"/>
  <c r="Y83" i="35" s="1"/>
  <c r="AB80" i="35" a="1"/>
  <c r="AB80" i="35" s="1"/>
  <c r="S102" i="33" a="1"/>
  <c r="S102" i="33" s="1"/>
  <c r="AB101" i="33" a="1"/>
  <c r="AB101" i="33" s="1"/>
  <c r="T97" i="33" a="1"/>
  <c r="T97" i="33" s="1"/>
  <c r="T92" i="33" a="1"/>
  <c r="T92" i="33" s="1"/>
  <c r="S89" i="33" a="1"/>
  <c r="S89" i="33" s="1"/>
  <c r="R87" i="33" a="1"/>
  <c r="R87" i="33" s="1"/>
  <c r="AA86" i="33" a="1"/>
  <c r="AA86" i="33" s="1"/>
  <c r="AA83" i="33" a="1"/>
  <c r="AA83" i="33" s="1"/>
  <c r="Y78" i="33" a="1"/>
  <c r="Y78" i="33" s="1"/>
  <c r="R77" i="33" a="1"/>
  <c r="R77" i="33" s="1"/>
  <c r="S75" i="33" a="1"/>
  <c r="S75" i="33" s="1"/>
  <c r="AB101" i="35" a="1"/>
  <c r="AB101" i="35" s="1"/>
  <c r="W91" i="35" a="1"/>
  <c r="W91" i="35" s="1"/>
  <c r="Z85" i="35" a="1"/>
  <c r="Z85" i="35" s="1"/>
  <c r="W83" i="35" a="1"/>
  <c r="W83" i="35" s="1"/>
  <c r="AA80" i="35" a="1"/>
  <c r="AA80" i="35" s="1"/>
  <c r="AB75" i="35" a="1"/>
  <c r="AB75" i="35" s="1"/>
  <c r="V72" i="35" a="1"/>
  <c r="V72" i="35" s="1"/>
  <c r="AA101" i="33" a="1"/>
  <c r="AA101" i="33" s="1"/>
  <c r="S97" i="33" a="1"/>
  <c r="S97" i="33" s="1"/>
  <c r="R96" i="33" a="1"/>
  <c r="R96" i="33" s="1"/>
  <c r="AA91" i="33" a="1"/>
  <c r="AA91" i="33" s="1"/>
  <c r="AB88" i="33" a="1"/>
  <c r="AB88" i="33" s="1"/>
  <c r="Q87" i="33" a="1"/>
  <c r="Q87" i="33" s="1"/>
  <c r="Z86" i="33" a="1"/>
  <c r="Z86" i="33" s="1"/>
  <c r="S85" i="33" a="1"/>
  <c r="S85" i="33" s="1"/>
  <c r="S82" i="33" a="1"/>
  <c r="S82" i="33" s="1"/>
  <c r="Y79" i="33" a="1"/>
  <c r="Y79" i="33" s="1"/>
  <c r="X78" i="33" a="1"/>
  <c r="X78" i="33" s="1"/>
  <c r="S76" i="33" a="1"/>
  <c r="S76" i="33" s="1"/>
  <c r="Q75" i="33" a="1"/>
  <c r="Q75" i="33" s="1"/>
  <c r="AA101" i="35" a="1"/>
  <c r="AA101" i="35" s="1"/>
  <c r="V91" i="35" a="1"/>
  <c r="V91" i="35" s="1"/>
  <c r="Y85" i="35" a="1"/>
  <c r="Y85" i="35" s="1"/>
  <c r="Y80" i="35" a="1"/>
  <c r="Y80" i="35" s="1"/>
  <c r="AA75" i="35" a="1"/>
  <c r="AA75" i="35" s="1"/>
  <c r="T72" i="35" a="1"/>
  <c r="T72" i="35" s="1"/>
  <c r="R102" i="33" a="1"/>
  <c r="R102" i="33" s="1"/>
  <c r="Z101" i="33" a="1"/>
  <c r="Z101" i="33" s="1"/>
  <c r="Q96" i="33" a="1"/>
  <c r="Q96" i="33" s="1"/>
  <c r="R92" i="33" a="1"/>
  <c r="R92" i="33" s="1"/>
  <c r="Z91" i="33" a="1"/>
  <c r="Z91" i="33" s="1"/>
  <c r="R89" i="33" a="1"/>
  <c r="R89" i="33" s="1"/>
  <c r="AA88" i="33" a="1"/>
  <c r="AA88" i="33" s="1"/>
  <c r="Y86" i="33" a="1"/>
  <c r="Y86" i="33" s="1"/>
  <c r="Z83" i="33" a="1"/>
  <c r="Z83" i="33" s="1"/>
  <c r="R82" i="33" a="1"/>
  <c r="R82" i="33" s="1"/>
  <c r="X79" i="33" a="1"/>
  <c r="X79" i="33" s="1"/>
  <c r="V78" i="33" a="1"/>
  <c r="V78" i="33" s="1"/>
  <c r="Q77" i="33" a="1"/>
  <c r="Q77" i="33" s="1"/>
  <c r="R76" i="33" a="1"/>
  <c r="R76" i="33" s="1"/>
  <c r="Y101" i="35" a="1"/>
  <c r="Y101" i="35" s="1"/>
  <c r="U91" i="35" a="1"/>
  <c r="U91" i="35" s="1"/>
  <c r="X85" i="35" a="1"/>
  <c r="X85" i="35" s="1"/>
  <c r="Y82" i="35" a="1"/>
  <c r="Y82" i="35" s="1"/>
  <c r="W80" i="35" a="1"/>
  <c r="W80" i="35" s="1"/>
  <c r="AA77" i="35" a="1"/>
  <c r="AA77" i="35" s="1"/>
  <c r="V101" i="33" a="1"/>
  <c r="V101" i="33" s="1"/>
  <c r="Q92" i="33" a="1"/>
  <c r="Q92" i="33" s="1"/>
  <c r="Y91" i="33" a="1"/>
  <c r="Y91" i="33" s="1"/>
  <c r="Z88" i="33" a="1"/>
  <c r="Z88" i="33" s="1"/>
  <c r="R85" i="33" a="1"/>
  <c r="R85" i="33" s="1"/>
  <c r="Q82" i="33" a="1"/>
  <c r="Q82" i="33" s="1"/>
  <c r="U78" i="33" a="1"/>
  <c r="U78" i="33" s="1"/>
  <c r="Q76" i="33" a="1"/>
  <c r="Q76" i="33" s="1"/>
  <c r="AB72" i="33" a="1"/>
  <c r="AB72" i="33" s="1"/>
  <c r="X101" i="35" a="1"/>
  <c r="X101" i="35" s="1"/>
  <c r="T91" i="35" a="1"/>
  <c r="T91" i="35" s="1"/>
  <c r="W85" i="35" a="1"/>
  <c r="W85" i="35" s="1"/>
  <c r="W82" i="35" a="1"/>
  <c r="W82" i="35" s="1"/>
  <c r="Y77" i="35" a="1"/>
  <c r="Y77" i="35" s="1"/>
  <c r="AB73" i="35" a="1"/>
  <c r="AB73" i="35" s="1"/>
  <c r="S101" i="33" a="1"/>
  <c r="S101" i="33" s="1"/>
  <c r="AB95" i="33" a="1"/>
  <c r="AB95" i="33" s="1"/>
  <c r="X91" i="33" a="1"/>
  <c r="X91" i="33" s="1"/>
  <c r="W88" i="33" a="1"/>
  <c r="W88" i="33" s="1"/>
  <c r="W86" i="33" a="1"/>
  <c r="W86" i="33" s="1"/>
  <c r="Z80" i="33" a="1"/>
  <c r="Z80" i="33" s="1"/>
  <c r="W79" i="33" a="1"/>
  <c r="W79" i="33" s="1"/>
  <c r="AA72" i="33" a="1"/>
  <c r="AA72" i="33" s="1"/>
  <c r="W101" i="35" a="1"/>
  <c r="W101" i="35" s="1"/>
  <c r="V85" i="35" a="1"/>
  <c r="V85" i="35" s="1"/>
  <c r="V82" i="35" a="1"/>
  <c r="V82" i="35" s="1"/>
  <c r="X77" i="35" a="1"/>
  <c r="X77" i="35" s="1"/>
  <c r="AA73" i="35" a="1"/>
  <c r="AA73" i="35" s="1"/>
  <c r="R101" i="33" a="1"/>
  <c r="R101" i="33" s="1"/>
  <c r="AB100" i="33" a="1"/>
  <c r="AB100" i="33" s="1"/>
  <c r="X95" i="33" a="1"/>
  <c r="X95" i="33" s="1"/>
  <c r="W91" i="33" a="1"/>
  <c r="W91" i="33" s="1"/>
  <c r="V86" i="33" a="1"/>
  <c r="V86" i="33" s="1"/>
  <c r="Q85" i="33" a="1"/>
  <c r="Q85" i="33" s="1"/>
  <c r="W83" i="33" a="1"/>
  <c r="W83" i="33" s="1"/>
  <c r="V79" i="33" a="1"/>
  <c r="V79" i="33" s="1"/>
  <c r="T78" i="33" a="1"/>
  <c r="T78" i="33" s="1"/>
  <c r="V94" i="35" a="1"/>
  <c r="V94" i="35" s="1"/>
  <c r="S91" i="35" a="1"/>
  <c r="S91" i="35" s="1"/>
  <c r="U85" i="35" a="1"/>
  <c r="U85" i="35" s="1"/>
  <c r="U82" i="35" a="1"/>
  <c r="U82" i="35" s="1"/>
  <c r="Q80" i="35" a="1"/>
  <c r="Q80" i="35" s="1"/>
  <c r="W77" i="35" a="1"/>
  <c r="W77" i="35" s="1"/>
  <c r="Z73" i="35" a="1"/>
  <c r="Z73" i="35" s="1"/>
  <c r="Q101" i="33" a="1"/>
  <c r="Q101" i="33" s="1"/>
  <c r="AA100" i="33" a="1"/>
  <c r="AA100" i="33" s="1"/>
  <c r="AB90" i="33" a="1"/>
  <c r="AB90" i="33" s="1"/>
  <c r="U86" i="33" a="1"/>
  <c r="U86" i="33" s="1"/>
  <c r="V83" i="33" a="1"/>
  <c r="V83" i="33" s="1"/>
  <c r="Y80" i="33" a="1"/>
  <c r="Y80" i="33" s="1"/>
  <c r="S78" i="33" a="1"/>
  <c r="S78" i="33" s="1"/>
  <c r="AB73" i="33" a="1"/>
  <c r="AB73" i="33" s="1"/>
  <c r="Z72" i="33" a="1"/>
  <c r="Z72" i="33" s="1"/>
  <c r="T97" i="35" a="1"/>
  <c r="T97" i="35" s="1"/>
  <c r="T94" i="35" a="1"/>
  <c r="T94" i="35" s="1"/>
  <c r="T85" i="35" a="1"/>
  <c r="T85" i="35" s="1"/>
  <c r="S77" i="35" a="1"/>
  <c r="S77" i="35" s="1"/>
  <c r="Z100" i="33" a="1"/>
  <c r="Z100" i="33" s="1"/>
  <c r="S95" i="33" a="1"/>
  <c r="S95" i="33" s="1"/>
  <c r="AB94" i="33" a="1"/>
  <c r="AB94" i="33" s="1"/>
  <c r="V91" i="33" a="1"/>
  <c r="V91" i="33" s="1"/>
  <c r="Z90" i="33" a="1"/>
  <c r="Z90" i="33" s="1"/>
  <c r="U88" i="33" a="1"/>
  <c r="U88" i="33" s="1"/>
  <c r="T86" i="33" a="1"/>
  <c r="T86" i="33" s="1"/>
  <c r="X80" i="33" a="1"/>
  <c r="X80" i="33" s="1"/>
  <c r="U79" i="33" a="1"/>
  <c r="U79" i="33" s="1"/>
  <c r="AA73" i="33" a="1"/>
  <c r="AA73" i="33" s="1"/>
  <c r="Y72" i="33" a="1"/>
  <c r="Y72" i="33" s="1"/>
  <c r="U79" i="35" a="1"/>
  <c r="U79" i="35" s="1"/>
  <c r="X100" i="33" a="1"/>
  <c r="X100" i="33" s="1"/>
  <c r="AA99" i="33" a="1"/>
  <c r="AA99" i="33" s="1"/>
  <c r="Q95" i="33" a="1"/>
  <c r="Q95" i="33" s="1"/>
  <c r="Z94" i="33" a="1"/>
  <c r="Z94" i="33" s="1"/>
  <c r="Q91" i="33" a="1"/>
  <c r="Q91" i="33" s="1"/>
  <c r="X90" i="33" a="1"/>
  <c r="X90" i="33" s="1"/>
  <c r="T88" i="33" a="1"/>
  <c r="T88" i="33" s="1"/>
  <c r="S86" i="33" a="1"/>
  <c r="S86" i="33" s="1"/>
  <c r="T83" i="33" a="1"/>
  <c r="T83" i="33" s="1"/>
  <c r="V80" i="33" a="1"/>
  <c r="V80" i="33" s="1"/>
  <c r="T79" i="33" a="1"/>
  <c r="T79" i="33" s="1"/>
  <c r="Q78" i="33" a="1"/>
  <c r="Q78" i="33" s="1"/>
  <c r="AB74" i="33" a="1"/>
  <c r="AB74" i="33" s="1"/>
  <c r="W72" i="33" a="1"/>
  <c r="W72" i="33" s="1"/>
  <c r="R82" i="35" a="1"/>
  <c r="R82" i="35" s="1"/>
  <c r="Y97" i="33" a="1"/>
  <c r="Y97" i="33" s="1"/>
  <c r="V93" i="33" a="1"/>
  <c r="V93" i="33" s="1"/>
  <c r="Z87" i="33" a="1"/>
  <c r="Z87" i="33" s="1"/>
  <c r="W85" i="33" a="1"/>
  <c r="W85" i="33" s="1"/>
  <c r="X84" i="33" a="1"/>
  <c r="X84" i="33" s="1"/>
  <c r="Y76" i="33" a="1"/>
  <c r="Y76" i="33" s="1"/>
  <c r="X72" i="33" a="1"/>
  <c r="X72" i="33" s="1"/>
  <c r="Y96" i="35" a="1"/>
  <c r="Y96" i="35" s="1"/>
  <c r="AB78" i="35" a="1"/>
  <c r="AB78" i="35" s="1"/>
  <c r="W72" i="35" a="1"/>
  <c r="W72" i="35" s="1"/>
  <c r="X97" i="33" a="1"/>
  <c r="X97" i="33" s="1"/>
  <c r="U93" i="33" a="1"/>
  <c r="U93" i="33" s="1"/>
  <c r="Y87" i="33" a="1"/>
  <c r="Y87" i="33" s="1"/>
  <c r="V85" i="33" a="1"/>
  <c r="V85" i="33" s="1"/>
  <c r="W84" i="33" a="1"/>
  <c r="W84" i="33" s="1"/>
  <c r="Z81" i="33" a="1"/>
  <c r="Z81" i="33" s="1"/>
  <c r="R73" i="33" a="1"/>
  <c r="R73" i="33" s="1"/>
  <c r="V72" i="33" a="1"/>
  <c r="V72" i="33" s="1"/>
  <c r="X96" i="35" a="1"/>
  <c r="X96" i="35" s="1"/>
  <c r="R91" i="35" a="1"/>
  <c r="R91" i="35" s="1"/>
  <c r="AA78" i="35" a="1"/>
  <c r="AA78" i="35" s="1"/>
  <c r="W97" i="33" a="1"/>
  <c r="W97" i="33" s="1"/>
  <c r="T93" i="33" a="1"/>
  <c r="T93" i="33" s="1"/>
  <c r="X87" i="33" a="1"/>
  <c r="X87" i="33" s="1"/>
  <c r="R86" i="33" a="1"/>
  <c r="R86" i="33" s="1"/>
  <c r="V84" i="33" a="1"/>
  <c r="V84" i="33" s="1"/>
  <c r="AB83" i="33" a="1"/>
  <c r="AB83" i="33" s="1"/>
  <c r="AB82" i="33" a="1"/>
  <c r="AB82" i="33" s="1"/>
  <c r="X76" i="33" a="1"/>
  <c r="X76" i="33" s="1"/>
  <c r="Q73" i="33" a="1"/>
  <c r="Q73" i="33" s="1"/>
  <c r="U72" i="33" a="1"/>
  <c r="U72" i="33" s="1"/>
  <c r="V96" i="35" a="1"/>
  <c r="V96" i="35" s="1"/>
  <c r="Z78" i="35" a="1"/>
  <c r="Z78" i="35" s="1"/>
  <c r="AA94" i="33" a="1"/>
  <c r="AA94" i="33" s="1"/>
  <c r="S93" i="33" a="1"/>
  <c r="S93" i="33" s="1"/>
  <c r="U85" i="33" a="1"/>
  <c r="U85" i="33" s="1"/>
  <c r="U84" i="33" a="1"/>
  <c r="U84" i="33" s="1"/>
  <c r="U83" i="33" a="1"/>
  <c r="U83" i="33" s="1"/>
  <c r="AA82" i="33" a="1"/>
  <c r="AA82" i="33" s="1"/>
  <c r="AB75" i="33" a="1"/>
  <c r="AB75" i="33" s="1"/>
  <c r="T72" i="33" a="1"/>
  <c r="T72" i="33" s="1"/>
  <c r="S96" i="35" a="1"/>
  <c r="S96" i="35" s="1"/>
  <c r="AB90" i="35" a="1"/>
  <c r="AB90" i="35" s="1"/>
  <c r="W78" i="35" a="1"/>
  <c r="W78" i="35" s="1"/>
  <c r="V97" i="33" a="1"/>
  <c r="V97" i="33" s="1"/>
  <c r="Y94" i="33" a="1"/>
  <c r="Y94" i="33" s="1"/>
  <c r="S88" i="33" a="1"/>
  <c r="S88" i="33" s="1"/>
  <c r="W87" i="33" a="1"/>
  <c r="W87" i="33" s="1"/>
  <c r="T84" i="33" a="1"/>
  <c r="T84" i="33" s="1"/>
  <c r="S83" i="33" a="1"/>
  <c r="S83" i="33" s="1"/>
  <c r="Z82" i="33" a="1"/>
  <c r="Z82" i="33" s="1"/>
  <c r="X81" i="33" a="1"/>
  <c r="X81" i="33" s="1"/>
  <c r="W76" i="33" a="1"/>
  <c r="W76" i="33" s="1"/>
  <c r="AA75" i="33" a="1"/>
  <c r="AA75" i="33" s="1"/>
  <c r="S72" i="33" a="1"/>
  <c r="S72" i="33" s="1"/>
  <c r="X95" i="35" a="1"/>
  <c r="X95" i="35" s="1"/>
  <c r="Z90" i="35" a="1"/>
  <c r="Z90" i="35" s="1"/>
  <c r="R77" i="35" a="1"/>
  <c r="R77" i="35" s="1"/>
  <c r="Q74" i="35" a="1"/>
  <c r="Q74" i="35" s="1"/>
  <c r="U97" i="33" a="1"/>
  <c r="U97" i="33" s="1"/>
  <c r="X94" i="33" a="1"/>
  <c r="X94" i="33" s="1"/>
  <c r="R93" i="33" a="1"/>
  <c r="R93" i="33" s="1"/>
  <c r="AA89" i="33" a="1"/>
  <c r="AA89" i="33" s="1"/>
  <c r="T85" i="33" a="1"/>
  <c r="T85" i="33" s="1"/>
  <c r="R83" i="33" a="1"/>
  <c r="R83" i="33" s="1"/>
  <c r="X82" i="33" a="1"/>
  <c r="X82" i="33" s="1"/>
  <c r="W81" i="33" a="1"/>
  <c r="W81" i="33" s="1"/>
  <c r="U76" i="33" a="1"/>
  <c r="U76" i="33" s="1"/>
  <c r="Z75" i="33" a="1"/>
  <c r="Z75" i="33" s="1"/>
  <c r="Q72" i="33" a="1"/>
  <c r="Q72" i="33" s="1"/>
  <c r="Y100" i="35" a="1"/>
  <c r="Y100" i="35" s="1"/>
  <c r="Y90" i="35" a="1"/>
  <c r="Y90" i="35" s="1"/>
  <c r="Q77" i="35" a="1"/>
  <c r="Q77" i="35" s="1"/>
  <c r="AA102" i="33" a="1"/>
  <c r="AA102" i="33" s="1"/>
  <c r="Q93" i="33" a="1"/>
  <c r="Q93" i="33" s="1"/>
  <c r="Y90" i="33" a="1"/>
  <c r="Y90" i="33" s="1"/>
  <c r="Y89" i="33" a="1"/>
  <c r="Y89" i="33" s="1"/>
  <c r="R88" i="33" a="1"/>
  <c r="R88" i="33" s="1"/>
  <c r="U87" i="33" a="1"/>
  <c r="U87" i="33" s="1"/>
  <c r="S84" i="33" a="1"/>
  <c r="S84" i="33" s="1"/>
  <c r="W82" i="33" a="1"/>
  <c r="W82" i="33" s="1"/>
  <c r="W80" i="33" a="1"/>
  <c r="W80" i="33" s="1"/>
  <c r="T76" i="33" a="1"/>
  <c r="T76" i="33" s="1"/>
  <c r="W100" i="35" a="1"/>
  <c r="W100" i="35" s="1"/>
  <c r="U95" i="35" a="1"/>
  <c r="U95" i="35" s="1"/>
  <c r="X90" i="35" a="1"/>
  <c r="X90" i="35" s="1"/>
  <c r="X102" i="33" a="1"/>
  <c r="X102" i="33" s="1"/>
  <c r="Y98" i="33" a="1"/>
  <c r="Y98" i="33" s="1"/>
  <c r="W94" i="33" a="1"/>
  <c r="W94" i="33" s="1"/>
  <c r="S87" i="33" a="1"/>
  <c r="S87" i="33" s="1"/>
  <c r="R84" i="33" a="1"/>
  <c r="R84" i="33" s="1"/>
  <c r="Q83" i="33" a="1"/>
  <c r="Q83" i="33" s="1"/>
  <c r="V82" i="33" a="1"/>
  <c r="V82" i="33" s="1"/>
  <c r="V81" i="33" a="1"/>
  <c r="V81" i="33" s="1"/>
  <c r="Y75" i="33" a="1"/>
  <c r="Y75" i="33" s="1"/>
  <c r="Y99" i="35" a="1"/>
  <c r="Y99" i="35" s="1"/>
  <c r="S95" i="35" a="1"/>
  <c r="S95" i="35" s="1"/>
  <c r="W89" i="35" a="1"/>
  <c r="W89" i="35" s="1"/>
  <c r="U102" i="33" a="1"/>
  <c r="U102" i="33" s="1"/>
  <c r="U98" i="33" a="1"/>
  <c r="U98" i="33" s="1"/>
  <c r="S94" i="33" a="1"/>
  <c r="S94" i="33" s="1"/>
  <c r="V89" i="33" a="1"/>
  <c r="V89" i="33" s="1"/>
  <c r="AA74" i="33" a="1"/>
  <c r="AA74" i="33" s="1"/>
  <c r="U99" i="34" a="1"/>
  <c r="U99" i="34" s="1"/>
  <c r="U97" i="34" a="1"/>
  <c r="U97" i="34" s="1"/>
  <c r="W95" i="34" a="1"/>
  <c r="W95" i="34" s="1"/>
  <c r="X93" i="34" a="1"/>
  <c r="X93" i="34" s="1"/>
  <c r="X91" i="34" a="1"/>
  <c r="X91" i="34" s="1"/>
  <c r="Y89" i="34" a="1"/>
  <c r="Y89" i="34" s="1"/>
  <c r="AA87" i="34" a="1"/>
  <c r="AA87" i="34" s="1"/>
  <c r="AB85" i="34" a="1"/>
  <c r="AB85" i="34" s="1"/>
  <c r="Q84" i="34" a="1"/>
  <c r="Q84" i="34" s="1"/>
  <c r="R82" i="34" a="1"/>
  <c r="R82" i="34" s="1"/>
  <c r="T78" i="34" a="1"/>
  <c r="T78" i="34" s="1"/>
  <c r="U76" i="34" a="1"/>
  <c r="U76" i="34" s="1"/>
  <c r="U74" i="34" a="1"/>
  <c r="U74" i="34" s="1"/>
  <c r="V72" i="34" a="1"/>
  <c r="V72" i="34" s="1"/>
  <c r="Z73" i="33" a="1"/>
  <c r="Z73" i="33" s="1"/>
  <c r="W102" i="34" a="1"/>
  <c r="W102" i="34" s="1"/>
  <c r="W100" i="34" a="1"/>
  <c r="W100" i="34" s="1"/>
  <c r="V98" i="34" a="1"/>
  <c r="V98" i="34" s="1"/>
  <c r="U96" i="34" a="1"/>
  <c r="U96" i="34" s="1"/>
  <c r="W94" i="34" a="1"/>
  <c r="W94" i="34" s="1"/>
  <c r="V92" i="34" a="1"/>
  <c r="V92" i="34" s="1"/>
  <c r="U90" i="34" a="1"/>
  <c r="U90" i="34" s="1"/>
  <c r="U88" i="34" a="1"/>
  <c r="U88" i="34" s="1"/>
  <c r="W86" i="34" a="1"/>
  <c r="W86" i="34" s="1"/>
  <c r="W84" i="34" a="1"/>
  <c r="W84" i="34" s="1"/>
  <c r="V82" i="34" a="1"/>
  <c r="V82" i="34" s="1"/>
  <c r="V80" i="34" a="1"/>
  <c r="V80" i="34" s="1"/>
  <c r="W78" i="34" a="1"/>
  <c r="W78" i="34" s="1"/>
  <c r="W76" i="34" a="1"/>
  <c r="W76" i="34" s="1"/>
  <c r="V74" i="34" a="1"/>
  <c r="V74" i="34" s="1"/>
  <c r="U72" i="34" a="1"/>
  <c r="U72" i="34" s="1"/>
  <c r="V89" i="35" a="1"/>
  <c r="V89" i="35" s="1"/>
  <c r="X72" i="35" a="1"/>
  <c r="X72" i="35" s="1"/>
  <c r="Q100" i="33" a="1"/>
  <c r="Q100" i="33" s="1"/>
  <c r="AB93" i="33" a="1"/>
  <c r="AB93" i="33" s="1"/>
  <c r="W77" i="33" a="1"/>
  <c r="W77" i="33" s="1"/>
  <c r="Y73" i="33" a="1"/>
  <c r="Y73" i="33" s="1"/>
  <c r="V102" i="34" a="1"/>
  <c r="V102" i="34" s="1"/>
  <c r="V100" i="34" a="1"/>
  <c r="V100" i="34" s="1"/>
  <c r="U98" i="34" a="1"/>
  <c r="U98" i="34" s="1"/>
  <c r="T96" i="34" a="1"/>
  <c r="T96" i="34" s="1"/>
  <c r="V94" i="34" a="1"/>
  <c r="V94" i="34" s="1"/>
  <c r="U92" i="34" a="1"/>
  <c r="U92" i="34" s="1"/>
  <c r="T90" i="34" a="1"/>
  <c r="T90" i="34" s="1"/>
  <c r="T88" i="34" a="1"/>
  <c r="T88" i="34" s="1"/>
  <c r="V86" i="34" a="1"/>
  <c r="V86" i="34" s="1"/>
  <c r="V84" i="34" a="1"/>
  <c r="V84" i="34" s="1"/>
  <c r="U82" i="34" a="1"/>
  <c r="U82" i="34" s="1"/>
  <c r="U89" i="35" a="1"/>
  <c r="U89" i="35" s="1"/>
  <c r="R95" i="33" a="1"/>
  <c r="R95" i="33" s="1"/>
  <c r="Z93" i="33" a="1"/>
  <c r="Z93" i="33" s="1"/>
  <c r="T91" i="33" a="1"/>
  <c r="T91" i="33" s="1"/>
  <c r="W89" i="33" a="1"/>
  <c r="W89" i="33" s="1"/>
  <c r="T81" i="33" a="1"/>
  <c r="T81" i="33" s="1"/>
  <c r="V77" i="33" a="1"/>
  <c r="V77" i="33" s="1"/>
  <c r="X73" i="33" a="1"/>
  <c r="X73" i="33" s="1"/>
  <c r="U102" i="34" a="1"/>
  <c r="U102" i="34" s="1"/>
  <c r="U100" i="34" a="1"/>
  <c r="U100" i="34" s="1"/>
  <c r="T98" i="34" a="1"/>
  <c r="T98" i="34" s="1"/>
  <c r="S96" i="34" a="1"/>
  <c r="S96" i="34" s="1"/>
  <c r="U94" i="34" a="1"/>
  <c r="U94" i="34" s="1"/>
  <c r="T92" i="34" a="1"/>
  <c r="T92" i="34" s="1"/>
  <c r="S90" i="34" a="1"/>
  <c r="S90" i="34" s="1"/>
  <c r="S88" i="34" a="1"/>
  <c r="S88" i="34" s="1"/>
  <c r="U86" i="34" a="1"/>
  <c r="U86" i="34" s="1"/>
  <c r="U84" i="34" a="1"/>
  <c r="U84" i="34" s="1"/>
  <c r="T82" i="34" a="1"/>
  <c r="T82" i="34" s="1"/>
  <c r="T80" i="34" a="1"/>
  <c r="T80" i="34" s="1"/>
  <c r="U78" i="34" a="1"/>
  <c r="U78" i="34" s="1"/>
  <c r="T76" i="34" a="1"/>
  <c r="T76" i="34" s="1"/>
  <c r="S74" i="34" a="1"/>
  <c r="S74" i="34" s="1"/>
  <c r="T72" i="34" a="1"/>
  <c r="T72" i="34" s="1"/>
  <c r="T89" i="35" a="1"/>
  <c r="T89" i="35" s="1"/>
  <c r="AA83" i="35" a="1"/>
  <c r="AA83" i="35" s="1"/>
  <c r="Z99" i="33" a="1"/>
  <c r="Z99" i="33" s="1"/>
  <c r="X93" i="33" a="1"/>
  <c r="X93" i="33" s="1"/>
  <c r="U89" i="33" a="1"/>
  <c r="U89" i="33" s="1"/>
  <c r="AB84" i="33" a="1"/>
  <c r="AB84" i="33" s="1"/>
  <c r="S81" i="33" a="1"/>
  <c r="S81" i="33" s="1"/>
  <c r="U77" i="33" a="1"/>
  <c r="U77" i="33" s="1"/>
  <c r="Z74" i="33" a="1"/>
  <c r="Z74" i="33" s="1"/>
  <c r="W73" i="33" a="1"/>
  <c r="W73" i="33" s="1"/>
  <c r="T102" i="34" a="1"/>
  <c r="T102" i="34" s="1"/>
  <c r="T100" i="34" a="1"/>
  <c r="T100" i="34" s="1"/>
  <c r="S98" i="34" a="1"/>
  <c r="S98" i="34" s="1"/>
  <c r="T94" i="34" a="1"/>
  <c r="T94" i="34" s="1"/>
  <c r="S92" i="34" a="1"/>
  <c r="S92" i="34" s="1"/>
  <c r="T86" i="34" a="1"/>
  <c r="T86" i="34" s="1"/>
  <c r="T84" i="34" a="1"/>
  <c r="T84" i="34" s="1"/>
  <c r="S82" i="34" a="1"/>
  <c r="S82" i="34" s="1"/>
  <c r="S80" i="34" a="1"/>
  <c r="S80" i="34" s="1"/>
  <c r="S78" i="34" a="1"/>
  <c r="S78" i="34" s="1"/>
  <c r="S76" i="34" a="1"/>
  <c r="S76" i="34" s="1"/>
  <c r="S72" i="34" a="1"/>
  <c r="S72" i="34" s="1"/>
  <c r="S97" i="35" a="1"/>
  <c r="S97" i="35" s="1"/>
  <c r="T82" i="35" a="1"/>
  <c r="T82" i="35" s="1"/>
  <c r="Y99" i="33" a="1"/>
  <c r="Y99" i="33" s="1"/>
  <c r="W93" i="33" a="1"/>
  <c r="W93" i="33" s="1"/>
  <c r="T89" i="33" a="1"/>
  <c r="T89" i="33" s="1"/>
  <c r="Y84" i="33" a="1"/>
  <c r="Y84" i="33" s="1"/>
  <c r="AB78" i="33" a="1"/>
  <c r="AB78" i="33" s="1"/>
  <c r="T77" i="33" a="1"/>
  <c r="T77" i="33" s="1"/>
  <c r="Y74" i="33" a="1"/>
  <c r="Y74" i="33" s="1"/>
  <c r="S102" i="34" a="1"/>
  <c r="S102" i="34" s="1"/>
  <c r="S100" i="34" a="1"/>
  <c r="S100" i="34" s="1"/>
  <c r="R98" i="34" a="1"/>
  <c r="R98" i="34" s="1"/>
  <c r="R96" i="34" a="1"/>
  <c r="R96" i="34" s="1"/>
  <c r="S94" i="34" a="1"/>
  <c r="S94" i="34" s="1"/>
  <c r="R92" i="34" a="1"/>
  <c r="R92" i="34" s="1"/>
  <c r="R90" i="34" a="1"/>
  <c r="R90" i="34" s="1"/>
  <c r="R88" i="34" a="1"/>
  <c r="R88" i="34" s="1"/>
  <c r="S86" i="34" a="1"/>
  <c r="S86" i="34" s="1"/>
  <c r="S84" i="34" a="1"/>
  <c r="S84" i="34" s="1"/>
  <c r="R80" i="34" a="1"/>
  <c r="R80" i="34" s="1"/>
  <c r="R78" i="34" a="1"/>
  <c r="R78" i="34" s="1"/>
  <c r="R76" i="34" a="1"/>
  <c r="R76" i="34" s="1"/>
  <c r="R74" i="34" a="1"/>
  <c r="R74" i="34" s="1"/>
  <c r="R72" i="34" a="1"/>
  <c r="R72" i="34" s="1"/>
  <c r="W99" i="33" a="1"/>
  <c r="W99" i="33" s="1"/>
  <c r="AB97" i="33" a="1"/>
  <c r="AB97" i="33" s="1"/>
  <c r="Q84" i="33" a="1"/>
  <c r="Q84" i="33" s="1"/>
  <c r="R81" i="33" a="1"/>
  <c r="R81" i="33" s="1"/>
  <c r="AA78" i="33" a="1"/>
  <c r="AA78" i="33" s="1"/>
  <c r="V73" i="33" a="1"/>
  <c r="V73" i="33" s="1"/>
  <c r="R102" i="34" a="1"/>
  <c r="R102" i="34" s="1"/>
  <c r="R100" i="34" a="1"/>
  <c r="R100" i="34" s="1"/>
  <c r="Q98" i="34" a="1"/>
  <c r="Q98" i="34" s="1"/>
  <c r="R94" i="34" a="1"/>
  <c r="R94" i="34" s="1"/>
  <c r="Q92" i="34" a="1"/>
  <c r="Q92" i="34" s="1"/>
  <c r="Q90" i="34" a="1"/>
  <c r="Q90" i="34" s="1"/>
  <c r="R86" i="34" a="1"/>
  <c r="R86" i="34" s="1"/>
  <c r="R84" i="34" a="1"/>
  <c r="R84" i="34" s="1"/>
  <c r="Q82" i="34" a="1"/>
  <c r="Q82" i="34" s="1"/>
  <c r="Q80" i="34" a="1"/>
  <c r="Q80" i="34" s="1"/>
  <c r="Q78" i="34" a="1"/>
  <c r="Q78" i="34" s="1"/>
  <c r="Q76" i="34" a="1"/>
  <c r="Q76" i="34" s="1"/>
  <c r="Q74" i="34" a="1"/>
  <c r="Q74" i="34" s="1"/>
  <c r="Q72" i="34" a="1"/>
  <c r="Q72" i="34" s="1"/>
  <c r="V99" i="33" a="1"/>
  <c r="V99" i="33" s="1"/>
  <c r="AA97" i="33" a="1"/>
  <c r="AA97" i="33" s="1"/>
  <c r="AB87" i="33" a="1"/>
  <c r="AB87" i="33" s="1"/>
  <c r="Q81" i="33" a="1"/>
  <c r="Q81" i="33" s="1"/>
  <c r="Z78" i="33" a="1"/>
  <c r="Z78" i="33" s="1"/>
  <c r="X74" i="33" a="1"/>
  <c r="X74" i="33" s="1"/>
  <c r="U73" i="33" a="1"/>
  <c r="U73" i="33" s="1"/>
  <c r="Q102" i="34" a="1"/>
  <c r="Q102" i="34" s="1"/>
  <c r="Q100" i="34" a="1"/>
  <c r="Q100" i="34" s="1"/>
  <c r="AB97" i="34" a="1"/>
  <c r="AB97" i="34" s="1"/>
  <c r="Q96" i="34" a="1"/>
  <c r="Q96" i="34" s="1"/>
  <c r="Q94" i="34" a="1"/>
  <c r="Q94" i="34" s="1"/>
  <c r="AB91" i="34" a="1"/>
  <c r="AB91" i="34" s="1"/>
  <c r="AB89" i="34" a="1"/>
  <c r="AB89" i="34" s="1"/>
  <c r="Q88" i="34" a="1"/>
  <c r="Q88" i="34" s="1"/>
  <c r="Q86" i="34" a="1"/>
  <c r="Q86" i="34" s="1"/>
  <c r="AB83" i="34" a="1"/>
  <c r="AB83" i="34" s="1"/>
  <c r="AB81" i="34" a="1"/>
  <c r="AB81" i="34" s="1"/>
  <c r="AB79" i="34" a="1"/>
  <c r="AB79" i="34" s="1"/>
  <c r="AB77" i="34" a="1"/>
  <c r="AB77" i="34" s="1"/>
  <c r="AB75" i="34" a="1"/>
  <c r="AB75" i="34" s="1"/>
  <c r="AB73" i="34" a="1"/>
  <c r="AB73" i="34" s="1"/>
  <c r="U99" i="33" a="1"/>
  <c r="U99" i="33" s="1"/>
  <c r="Z97" i="33" a="1"/>
  <c r="Z97" i="33" s="1"/>
  <c r="AA87" i="33" a="1"/>
  <c r="AA87" i="33" s="1"/>
  <c r="W74" i="33" a="1"/>
  <c r="W74" i="33" s="1"/>
  <c r="AB101" i="34" a="1"/>
  <c r="AB101" i="34" s="1"/>
  <c r="AB99" i="34" a="1"/>
  <c r="AB99" i="34" s="1"/>
  <c r="AA97" i="34" a="1"/>
  <c r="AA97" i="34" s="1"/>
  <c r="AB95" i="34" a="1"/>
  <c r="AB95" i="34" s="1"/>
  <c r="AB93" i="34" a="1"/>
  <c r="AB93" i="34" s="1"/>
  <c r="AA91" i="34" a="1"/>
  <c r="AA91" i="34" s="1"/>
  <c r="AA89" i="34" a="1"/>
  <c r="AA89" i="34" s="1"/>
  <c r="AB87" i="34" a="1"/>
  <c r="AB87" i="34" s="1"/>
  <c r="AA85" i="34" a="1"/>
  <c r="AA85" i="34" s="1"/>
  <c r="AA83" i="34" a="1"/>
  <c r="AA83" i="34" s="1"/>
  <c r="AA81" i="34" a="1"/>
  <c r="AA81" i="34" s="1"/>
  <c r="AA79" i="34" a="1"/>
  <c r="AA79" i="34" s="1"/>
  <c r="AA77" i="34" a="1"/>
  <c r="AA77" i="34" s="1"/>
  <c r="AA75" i="34" a="1"/>
  <c r="AA75" i="34" s="1"/>
  <c r="AA73" i="34" a="1"/>
  <c r="AA73" i="34" s="1"/>
  <c r="AB87" i="35" a="1"/>
  <c r="AB87" i="35" s="1"/>
  <c r="T99" i="33" a="1"/>
  <c r="T99" i="33" s="1"/>
  <c r="AB85" i="33" a="1"/>
  <c r="AB85" i="33" s="1"/>
  <c r="Z101" i="34" a="1"/>
  <c r="Z101" i="34" s="1"/>
  <c r="Z99" i="34" a="1"/>
  <c r="Z99" i="34" s="1"/>
  <c r="Y97" i="34" a="1"/>
  <c r="Y97" i="34" s="1"/>
  <c r="Z95" i="34" a="1"/>
  <c r="Z95" i="34" s="1"/>
  <c r="Z93" i="34" a="1"/>
  <c r="Z93" i="34" s="1"/>
  <c r="Y91" i="34" a="1"/>
  <c r="Y91" i="34" s="1"/>
  <c r="X89" i="34" a="1"/>
  <c r="X89" i="34" s="1"/>
  <c r="Y87" i="34" a="1"/>
  <c r="Y87" i="34" s="1"/>
  <c r="Y85" i="34" a="1"/>
  <c r="Y85" i="34" s="1"/>
  <c r="Y83" i="34" a="1"/>
  <c r="Y83" i="34" s="1"/>
  <c r="Y81" i="34" a="1"/>
  <c r="Y81" i="34" s="1"/>
  <c r="Y79" i="34" a="1"/>
  <c r="Y79" i="34" s="1"/>
  <c r="Y77" i="34" a="1"/>
  <c r="Y77" i="34" s="1"/>
  <c r="Y75" i="34" a="1"/>
  <c r="Y75" i="34" s="1"/>
  <c r="Y73" i="34" a="1"/>
  <c r="Y73" i="34" s="1"/>
  <c r="Q99" i="33" a="1"/>
  <c r="Q99" i="33" s="1"/>
  <c r="X77" i="33" a="1"/>
  <c r="X77" i="33" s="1"/>
  <c r="Z100" i="34" a="1"/>
  <c r="Z100" i="34" s="1"/>
  <c r="R97" i="34" a="1"/>
  <c r="R97" i="34" s="1"/>
  <c r="AA93" i="34" a="1"/>
  <c r="AA93" i="34" s="1"/>
  <c r="AA90" i="34" a="1"/>
  <c r="AA90" i="34" s="1"/>
  <c r="V87" i="34" a="1"/>
  <c r="V87" i="34" s="1"/>
  <c r="Z84" i="34" a="1"/>
  <c r="Z84" i="34" s="1"/>
  <c r="S81" i="34" a="1"/>
  <c r="S81" i="34" s="1"/>
  <c r="X78" i="34" a="1"/>
  <c r="X78" i="34" s="1"/>
  <c r="S75" i="34" a="1"/>
  <c r="S75" i="34" s="1"/>
  <c r="W72" i="34" a="1"/>
  <c r="W72" i="34" s="1"/>
  <c r="AB92" i="33" a="1"/>
  <c r="AB92" i="33" s="1"/>
  <c r="R79" i="33" a="1"/>
  <c r="R79" i="33" s="1"/>
  <c r="Y100" i="34" a="1"/>
  <c r="Y100" i="34" s="1"/>
  <c r="Q97" i="34" a="1"/>
  <c r="Q97" i="34" s="1"/>
  <c r="Y93" i="34" a="1"/>
  <c r="Y93" i="34" s="1"/>
  <c r="Z90" i="34" a="1"/>
  <c r="Z90" i="34" s="1"/>
  <c r="U87" i="34" a="1"/>
  <c r="U87" i="34" s="1"/>
  <c r="Y84" i="34" a="1"/>
  <c r="Y84" i="34" s="1"/>
  <c r="R81" i="34" a="1"/>
  <c r="R81" i="34" s="1"/>
  <c r="V78" i="34" a="1"/>
  <c r="V78" i="34" s="1"/>
  <c r="R75" i="34" a="1"/>
  <c r="R75" i="34" s="1"/>
  <c r="AA92" i="33" a="1"/>
  <c r="AA92" i="33" s="1"/>
  <c r="Q79" i="33" a="1"/>
  <c r="Q79" i="33" s="1"/>
  <c r="X100" i="34" a="1"/>
  <c r="X100" i="34" s="1"/>
  <c r="AB96" i="34" a="1"/>
  <c r="AB96" i="34" s="1"/>
  <c r="W93" i="34" a="1"/>
  <c r="W93" i="34" s="1"/>
  <c r="Y90" i="34" a="1"/>
  <c r="Y90" i="34" s="1"/>
  <c r="T87" i="34" a="1"/>
  <c r="T87" i="34" s="1"/>
  <c r="X84" i="34" a="1"/>
  <c r="X84" i="34" s="1"/>
  <c r="Q81" i="34" a="1"/>
  <c r="Q81" i="34" s="1"/>
  <c r="Z77" i="34" a="1"/>
  <c r="Z77" i="34" s="1"/>
  <c r="Q75" i="34" a="1"/>
  <c r="Q75" i="34" s="1"/>
  <c r="V102" i="33" a="1"/>
  <c r="V102" i="33" s="1"/>
  <c r="AA99" i="34" a="1"/>
  <c r="AA99" i="34" s="1"/>
  <c r="AA96" i="34" a="1"/>
  <c r="AA96" i="34" s="1"/>
  <c r="V93" i="34" a="1"/>
  <c r="V93" i="34" s="1"/>
  <c r="X90" i="34" a="1"/>
  <c r="X90" i="34" s="1"/>
  <c r="S87" i="34" a="1"/>
  <c r="S87" i="34" s="1"/>
  <c r="Z83" i="34" a="1"/>
  <c r="Z83" i="34" s="1"/>
  <c r="AB80" i="34" a="1"/>
  <c r="AB80" i="34" s="1"/>
  <c r="X77" i="34" a="1"/>
  <c r="X77" i="34" s="1"/>
  <c r="AB74" i="34" a="1"/>
  <c r="AB74" i="34" s="1"/>
  <c r="W92" i="33" a="1"/>
  <c r="W92" i="33" s="1"/>
  <c r="Y99" i="34" a="1"/>
  <c r="Y99" i="34" s="1"/>
  <c r="Z96" i="34" a="1"/>
  <c r="Z96" i="34" s="1"/>
  <c r="U93" i="34" a="1"/>
  <c r="U93" i="34" s="1"/>
  <c r="W90" i="34" a="1"/>
  <c r="W90" i="34" s="1"/>
  <c r="R87" i="34" a="1"/>
  <c r="R87" i="34" s="1"/>
  <c r="X83" i="34" a="1"/>
  <c r="X83" i="34" s="1"/>
  <c r="AA80" i="34" a="1"/>
  <c r="AA80" i="34" s="1"/>
  <c r="W77" i="34" a="1"/>
  <c r="W77" i="34" s="1"/>
  <c r="AA74" i="34" a="1"/>
  <c r="AA74" i="34" s="1"/>
  <c r="X99" i="35" a="1"/>
  <c r="X99" i="35" s="1"/>
  <c r="T102" i="33" a="1"/>
  <c r="T102" i="33" s="1"/>
  <c r="U92" i="33" a="1"/>
  <c r="U92" i="33" s="1"/>
  <c r="AB86" i="33" a="1"/>
  <c r="AB86" i="33" s="1"/>
  <c r="X99" i="34" a="1"/>
  <c r="X99" i="34" s="1"/>
  <c r="Y96" i="34" a="1"/>
  <c r="Y96" i="34" s="1"/>
  <c r="T93" i="34" a="1"/>
  <c r="T93" i="34" s="1"/>
  <c r="V90" i="34" a="1"/>
  <c r="V90" i="34" s="1"/>
  <c r="W83" i="34" a="1"/>
  <c r="W83" i="34" s="1"/>
  <c r="Z80" i="34" a="1"/>
  <c r="Z80" i="34" s="1"/>
  <c r="V77" i="34" a="1"/>
  <c r="V77" i="34" s="1"/>
  <c r="Z74" i="34" a="1"/>
  <c r="Z74" i="34" s="1"/>
  <c r="X76" i="35" a="1"/>
  <c r="X76" i="35" s="1"/>
  <c r="W98" i="33" a="1"/>
  <c r="W98" i="33" s="1"/>
  <c r="W99" i="34" a="1"/>
  <c r="W99" i="34" s="1"/>
  <c r="X96" i="34" a="1"/>
  <c r="X96" i="34" s="1"/>
  <c r="S93" i="34" a="1"/>
  <c r="S93" i="34" s="1"/>
  <c r="Z89" i="34" a="1"/>
  <c r="Z89" i="34" s="1"/>
  <c r="Q87" i="34" a="1"/>
  <c r="Q87" i="34" s="1"/>
  <c r="V83" i="34" a="1"/>
  <c r="V83" i="34" s="1"/>
  <c r="Y80" i="34" a="1"/>
  <c r="Y80" i="34" s="1"/>
  <c r="U77" i="34" a="1"/>
  <c r="U77" i="34" s="1"/>
  <c r="Y74" i="34" a="1"/>
  <c r="Y74" i="34" s="1"/>
  <c r="S76" i="35" a="1"/>
  <c r="S76" i="35" s="1"/>
  <c r="S98" i="33" a="1"/>
  <c r="S98" i="33" s="1"/>
  <c r="V74" i="33" a="1"/>
  <c r="V74" i="33" s="1"/>
  <c r="AB102" i="34" a="1"/>
  <c r="AB102" i="34" s="1"/>
  <c r="V99" i="34" a="1"/>
  <c r="V99" i="34" s="1"/>
  <c r="W96" i="34" a="1"/>
  <c r="W96" i="34" s="1"/>
  <c r="R93" i="34" a="1"/>
  <c r="R93" i="34" s="1"/>
  <c r="W89" i="34" a="1"/>
  <c r="W89" i="34" s="1"/>
  <c r="AB86" i="34" a="1"/>
  <c r="AB86" i="34" s="1"/>
  <c r="U83" i="34" a="1"/>
  <c r="U83" i="34" s="1"/>
  <c r="X80" i="34" a="1"/>
  <c r="X80" i="34" s="1"/>
  <c r="T77" i="34" a="1"/>
  <c r="T77" i="34" s="1"/>
  <c r="X74" i="34" a="1"/>
  <c r="X74" i="34" s="1"/>
  <c r="V84" i="35" a="1"/>
  <c r="V84" i="35" s="1"/>
  <c r="Q88" i="33" a="1"/>
  <c r="Q88" i="33" s="1"/>
  <c r="Z85" i="33" a="1"/>
  <c r="Z85" i="33" s="1"/>
  <c r="AA76" i="33" a="1"/>
  <c r="AA76" i="33" s="1"/>
  <c r="S74" i="33" a="1"/>
  <c r="S74" i="33" s="1"/>
  <c r="Z102" i="34" a="1"/>
  <c r="Z102" i="34" s="1"/>
  <c r="S99" i="34" a="1"/>
  <c r="S99" i="34" s="1"/>
  <c r="AA95" i="34" a="1"/>
  <c r="AA95" i="34" s="1"/>
  <c r="AB92" i="34" a="1"/>
  <c r="AB92" i="34" s="1"/>
  <c r="U89" i="34" a="1"/>
  <c r="U89" i="34" s="1"/>
  <c r="Z86" i="34" a="1"/>
  <c r="Z86" i="34" s="1"/>
  <c r="S83" i="34" a="1"/>
  <c r="S83" i="34" s="1"/>
  <c r="U80" i="34" a="1"/>
  <c r="U80" i="34" s="1"/>
  <c r="T74" i="34" a="1"/>
  <c r="T74" i="34" s="1"/>
  <c r="Y72" i="35" a="1"/>
  <c r="Y72" i="35" s="1"/>
  <c r="R94" i="33" a="1"/>
  <c r="R94" i="33" s="1"/>
  <c r="Q90" i="33" a="1"/>
  <c r="Q90" i="33" s="1"/>
  <c r="Y101" i="34" a="1"/>
  <c r="Y101" i="34" s="1"/>
  <c r="T97" i="34" a="1"/>
  <c r="T97" i="34" s="1"/>
  <c r="W91" i="34" a="1"/>
  <c r="W91" i="34" s="1"/>
  <c r="Y86" i="34" a="1"/>
  <c r="Y86" i="34" s="1"/>
  <c r="X81" i="34" a="1"/>
  <c r="X81" i="34" s="1"/>
  <c r="AA76" i="34" a="1"/>
  <c r="AA76" i="34" s="1"/>
  <c r="Y72" i="34" a="1"/>
  <c r="Y72" i="34" s="1"/>
  <c r="Q101" i="34" a="1"/>
  <c r="Q101" i="34" s="1"/>
  <c r="Q74" i="33" a="1"/>
  <c r="Q74" i="33" s="1"/>
  <c r="X101" i="34" a="1"/>
  <c r="X101" i="34" s="1"/>
  <c r="S97" i="34" a="1"/>
  <c r="S97" i="34" s="1"/>
  <c r="V91" i="34" a="1"/>
  <c r="V91" i="34" s="1"/>
  <c r="X86" i="34" a="1"/>
  <c r="X86" i="34" s="1"/>
  <c r="W81" i="34" a="1"/>
  <c r="W81" i="34" s="1"/>
  <c r="Z76" i="34" a="1"/>
  <c r="Z76" i="34" s="1"/>
  <c r="X72" i="34" a="1"/>
  <c r="X72" i="34" s="1"/>
  <c r="V89" i="34" a="1"/>
  <c r="V89" i="34" s="1"/>
  <c r="Y100" i="33" a="1"/>
  <c r="Y100" i="33" s="1"/>
  <c r="AB77" i="33" a="1"/>
  <c r="AB77" i="33" s="1"/>
  <c r="W101" i="34" a="1"/>
  <c r="W101" i="34" s="1"/>
  <c r="V96" i="34" a="1"/>
  <c r="V96" i="34" s="1"/>
  <c r="U91" i="34" a="1"/>
  <c r="U91" i="34" s="1"/>
  <c r="Z85" i="34" a="1"/>
  <c r="Z85" i="34" s="1"/>
  <c r="V81" i="34" a="1"/>
  <c r="V81" i="34" s="1"/>
  <c r="Y76" i="34" a="1"/>
  <c r="Y76" i="34" s="1"/>
  <c r="W100" i="33" a="1"/>
  <c r="W100" i="33" s="1"/>
  <c r="AA77" i="33" a="1"/>
  <c r="AA77" i="33" s="1"/>
  <c r="V101" i="34" a="1"/>
  <c r="V101" i="34" s="1"/>
  <c r="Y95" i="34" a="1"/>
  <c r="Y95" i="34" s="1"/>
  <c r="T91" i="34" a="1"/>
  <c r="T91" i="34" s="1"/>
  <c r="X85" i="34" a="1"/>
  <c r="X85" i="34" s="1"/>
  <c r="U81" i="34" a="1"/>
  <c r="U81" i="34" s="1"/>
  <c r="X76" i="34" a="1"/>
  <c r="X76" i="34" s="1"/>
  <c r="S95" i="34" a="1"/>
  <c r="S95" i="34" s="1"/>
  <c r="V100" i="33" a="1"/>
  <c r="V100" i="33" s="1"/>
  <c r="U101" i="34" a="1"/>
  <c r="U101" i="34" s="1"/>
  <c r="X95" i="34" a="1"/>
  <c r="X95" i="34" s="1"/>
  <c r="S91" i="34" a="1"/>
  <c r="S91" i="34" s="1"/>
  <c r="W85" i="34" a="1"/>
  <c r="W85" i="34" s="1"/>
  <c r="T81" i="34" a="1"/>
  <c r="T81" i="34" s="1"/>
  <c r="V76" i="34" a="1"/>
  <c r="V76" i="34" s="1"/>
  <c r="T80" i="33" a="1"/>
  <c r="T80" i="33" s="1"/>
  <c r="Z77" i="33" a="1"/>
  <c r="Z77" i="33" s="1"/>
  <c r="T101" i="34" a="1"/>
  <c r="T101" i="34" s="1"/>
  <c r="V95" i="34" a="1"/>
  <c r="V95" i="34" s="1"/>
  <c r="R91" i="34" a="1"/>
  <c r="R91" i="34" s="1"/>
  <c r="V85" i="34" a="1"/>
  <c r="V85" i="34" s="1"/>
  <c r="W80" i="34" a="1"/>
  <c r="W80" i="34" s="1"/>
  <c r="Z75" i="34" a="1"/>
  <c r="Z75" i="34" s="1"/>
  <c r="S94" i="35" a="1"/>
  <c r="S94" i="35" s="1"/>
  <c r="S85" i="34" a="1"/>
  <c r="S85" i="34" s="1"/>
  <c r="R79" i="35" a="1"/>
  <c r="R79" i="35" s="1"/>
  <c r="S80" i="33" a="1"/>
  <c r="S80" i="33" s="1"/>
  <c r="S101" i="34" a="1"/>
  <c r="S101" i="34" s="1"/>
  <c r="U95" i="34" a="1"/>
  <c r="U95" i="34" s="1"/>
  <c r="Q91" i="34" a="1"/>
  <c r="Q91" i="34" s="1"/>
  <c r="U85" i="34" a="1"/>
  <c r="U85" i="34" s="1"/>
  <c r="Z79" i="34" a="1"/>
  <c r="Z79" i="34" s="1"/>
  <c r="X75" i="34" a="1"/>
  <c r="X75" i="34" s="1"/>
  <c r="AB76" i="33" a="1"/>
  <c r="AB76" i="33" s="1"/>
  <c r="W79" i="34" a="1"/>
  <c r="W79" i="34" s="1"/>
  <c r="T95" i="35" a="1"/>
  <c r="T95" i="35" s="1"/>
  <c r="S99" i="33" a="1"/>
  <c r="S99" i="33" s="1"/>
  <c r="Y77" i="33" a="1"/>
  <c r="Y77" i="33" s="1"/>
  <c r="R101" i="34" a="1"/>
  <c r="R101" i="34" s="1"/>
  <c r="T95" i="34" a="1"/>
  <c r="T95" i="34" s="1"/>
  <c r="AB90" i="34" a="1"/>
  <c r="AB90" i="34" s="1"/>
  <c r="T85" i="34" a="1"/>
  <c r="T85" i="34" s="1"/>
  <c r="X79" i="34" a="1"/>
  <c r="X79" i="34" s="1"/>
  <c r="W75" i="34" a="1"/>
  <c r="W75" i="34" s="1"/>
  <c r="Q98" i="33" a="1"/>
  <c r="Q98" i="33" s="1"/>
  <c r="R80" i="33" a="1"/>
  <c r="R80" i="33" s="1"/>
  <c r="V75" i="34" a="1"/>
  <c r="V75" i="34" s="1"/>
  <c r="Q80" i="33" a="1"/>
  <c r="Q80" i="33" s="1"/>
  <c r="Z76" i="33" a="1"/>
  <c r="Z76" i="33" s="1"/>
  <c r="AB100" i="34" a="1"/>
  <c r="AB100" i="34" s="1"/>
  <c r="R95" i="34" a="1"/>
  <c r="R95" i="34" s="1"/>
  <c r="T89" i="34" a="1"/>
  <c r="T89" i="34" s="1"/>
  <c r="V79" i="34" a="1"/>
  <c r="V79" i="34" s="1"/>
  <c r="U75" i="34" a="1"/>
  <c r="U75" i="34" s="1"/>
  <c r="AA100" i="34" a="1"/>
  <c r="AA100" i="34" s="1"/>
  <c r="S89" i="34" a="1"/>
  <c r="S89" i="34" s="1"/>
  <c r="R85" i="34" a="1"/>
  <c r="R85" i="34" s="1"/>
  <c r="U79" i="34" a="1"/>
  <c r="U79" i="34" s="1"/>
  <c r="T75" i="34" a="1"/>
  <c r="T75" i="34" s="1"/>
  <c r="V75" i="33" a="1"/>
  <c r="V75" i="33" s="1"/>
  <c r="AA102" i="34" a="1"/>
  <c r="AA102" i="34" s="1"/>
  <c r="AA92" i="34" a="1"/>
  <c r="AA92" i="34" s="1"/>
  <c r="Q83" i="34" a="1"/>
  <c r="Q83" i="34" s="1"/>
  <c r="W73" i="34" a="1"/>
  <c r="W73" i="34" s="1"/>
  <c r="Q95" i="34" a="1"/>
  <c r="Q95" i="34" s="1"/>
  <c r="Y102" i="34" a="1"/>
  <c r="Y102" i="34" s="1"/>
  <c r="Z92" i="34" a="1"/>
  <c r="Z92" i="34" s="1"/>
  <c r="AB82" i="34" a="1"/>
  <c r="AB82" i="34" s="1"/>
  <c r="V73" i="34" a="1"/>
  <c r="V73" i="34" s="1"/>
  <c r="AB72" i="35" a="1"/>
  <c r="AB72" i="35" s="1"/>
  <c r="W97" i="34" a="1"/>
  <c r="W97" i="34" s="1"/>
  <c r="S77" i="34" a="1"/>
  <c r="S77" i="34" s="1"/>
  <c r="X73" i="35" a="1"/>
  <c r="X73" i="35" s="1"/>
  <c r="U75" i="33" a="1"/>
  <c r="U75" i="33" s="1"/>
  <c r="X102" i="34" a="1"/>
  <c r="X102" i="34" s="1"/>
  <c r="Y92" i="34" a="1"/>
  <c r="Y92" i="34" s="1"/>
  <c r="AA82" i="34" a="1"/>
  <c r="AA82" i="34" s="1"/>
  <c r="U73" i="34" a="1"/>
  <c r="U73" i="34" s="1"/>
  <c r="T79" i="34" a="1"/>
  <c r="T79" i="34" s="1"/>
  <c r="Z97" i="34" a="1"/>
  <c r="Z97" i="34" s="1"/>
  <c r="W87" i="34" a="1"/>
  <c r="W87" i="34" s="1"/>
  <c r="W73" i="35" a="1"/>
  <c r="W73" i="35" s="1"/>
  <c r="T75" i="33" a="1"/>
  <c r="T75" i="33" s="1"/>
  <c r="AA101" i="34" a="1"/>
  <c r="AA101" i="34" s="1"/>
  <c r="X92" i="34" a="1"/>
  <c r="X92" i="34" s="1"/>
  <c r="Z82" i="34" a="1"/>
  <c r="Z82" i="34" s="1"/>
  <c r="T73" i="34" a="1"/>
  <c r="T73" i="34" s="1"/>
  <c r="Y88" i="34" a="1"/>
  <c r="Y88" i="34" s="1"/>
  <c r="Z78" i="34" a="1"/>
  <c r="Z78" i="34" s="1"/>
  <c r="T74" i="33" a="1"/>
  <c r="T74" i="33" s="1"/>
  <c r="T99" i="34" a="1"/>
  <c r="T99" i="34" s="1"/>
  <c r="W92" i="34" a="1"/>
  <c r="W92" i="34" s="1"/>
  <c r="Y82" i="34" a="1"/>
  <c r="Y82" i="34" s="1"/>
  <c r="S73" i="34" a="1"/>
  <c r="S73" i="34" s="1"/>
  <c r="Q79" i="34" a="1"/>
  <c r="Q79" i="34" s="1"/>
  <c r="AA78" i="34" a="1"/>
  <c r="AA78" i="34" s="1"/>
  <c r="Z79" i="33" a="1"/>
  <c r="Z79" i="33" s="1"/>
  <c r="R99" i="34" a="1"/>
  <c r="R99" i="34" s="1"/>
  <c r="Z91" i="34" a="1"/>
  <c r="Z91" i="34" s="1"/>
  <c r="X82" i="34" a="1"/>
  <c r="X82" i="34" s="1"/>
  <c r="R73" i="34" a="1"/>
  <c r="R73" i="34" s="1"/>
  <c r="AA98" i="34" a="1"/>
  <c r="AA98" i="34" s="1"/>
  <c r="Y85" i="33" a="1"/>
  <c r="Y85" i="33" s="1"/>
  <c r="X98" i="34" a="1"/>
  <c r="X98" i="34" s="1"/>
  <c r="W98" i="34" a="1"/>
  <c r="W98" i="34" s="1"/>
  <c r="V97" i="34" a="1"/>
  <c r="V97" i="34" s="1"/>
  <c r="Q99" i="34" a="1"/>
  <c r="Q99" i="34" s="1"/>
  <c r="R89" i="34" a="1"/>
  <c r="R89" i="34" s="1"/>
  <c r="W82" i="34" a="1"/>
  <c r="W82" i="34" s="1"/>
  <c r="Q73" i="34" a="1"/>
  <c r="Q73" i="34" s="1"/>
  <c r="AA72" i="34" a="1"/>
  <c r="AA72" i="34" s="1"/>
  <c r="X88" i="34" a="1"/>
  <c r="X88" i="34" s="1"/>
  <c r="W88" i="34" a="1"/>
  <c r="W88" i="34" s="1"/>
  <c r="Y78" i="34" a="1"/>
  <c r="Y78" i="34" s="1"/>
  <c r="Z96" i="33" a="1"/>
  <c r="Z96" i="33" s="1"/>
  <c r="AB98" i="34" a="1"/>
  <c r="AB98" i="34" s="1"/>
  <c r="Q89" i="34" a="1"/>
  <c r="Q89" i="34" s="1"/>
  <c r="Z81" i="34" a="1"/>
  <c r="Z81" i="34" s="1"/>
  <c r="AB72" i="34" a="1"/>
  <c r="AB72" i="34" s="1"/>
  <c r="W96" i="33" a="1"/>
  <c r="W96" i="33" s="1"/>
  <c r="S79" i="33" a="1"/>
  <c r="S79" i="33" s="1"/>
  <c r="AB88" i="34" a="1"/>
  <c r="AB88" i="34" s="1"/>
  <c r="V88" i="34" a="1"/>
  <c r="V88" i="34" s="1"/>
  <c r="X87" i="34" a="1"/>
  <c r="X87" i="34" s="1"/>
  <c r="T96" i="33" a="1"/>
  <c r="T96" i="33" s="1"/>
  <c r="Z98" i="34" a="1"/>
  <c r="Z98" i="34" s="1"/>
  <c r="AA88" i="34" a="1"/>
  <c r="AA88" i="34" s="1"/>
  <c r="S79" i="34" a="1"/>
  <c r="S79" i="34" s="1"/>
  <c r="Z72" i="34" a="1"/>
  <c r="Z72" i="34" s="1"/>
  <c r="S96" i="33" a="1"/>
  <c r="S96" i="33" s="1"/>
  <c r="AA85" i="33" a="1"/>
  <c r="AA85" i="33" s="1"/>
  <c r="R78" i="33" a="1"/>
  <c r="R78" i="33" s="1"/>
  <c r="Y98" i="34" a="1"/>
  <c r="Y98" i="34" s="1"/>
  <c r="Z88" i="34" a="1"/>
  <c r="Z88" i="34" s="1"/>
  <c r="R79" i="34" a="1"/>
  <c r="R79" i="34" s="1"/>
  <c r="AB78" i="34" a="1"/>
  <c r="AB78" i="34" s="1"/>
  <c r="X97" i="34" a="1"/>
  <c r="X97" i="34" s="1"/>
  <c r="Z87" i="34" a="1"/>
  <c r="Z87" i="34" s="1"/>
  <c r="W90" i="33" a="1"/>
  <c r="W90" i="33" s="1"/>
  <c r="Q77" i="34" a="1"/>
  <c r="Q77" i="34" s="1"/>
  <c r="T82" i="33" a="1"/>
  <c r="T82" i="33" s="1"/>
  <c r="X73" i="34" a="1"/>
  <c r="X73" i="34" s="1"/>
  <c r="T83" i="34" a="1"/>
  <c r="T83" i="34" s="1"/>
  <c r="R77" i="34" a="1"/>
  <c r="R77" i="34" s="1"/>
  <c r="S90" i="33" a="1"/>
  <c r="S90" i="33" s="1"/>
  <c r="AA84" i="34" a="1"/>
  <c r="AA84" i="34" s="1"/>
  <c r="X75" i="33" a="1"/>
  <c r="X75" i="33" s="1"/>
  <c r="AB94" i="34" a="1"/>
  <c r="AB94" i="34" s="1"/>
  <c r="V90" i="33" a="1"/>
  <c r="V90" i="33" s="1"/>
  <c r="W75" i="33" a="1"/>
  <c r="W75" i="33" s="1"/>
  <c r="AA94" i="34" a="1"/>
  <c r="AA94" i="34" s="1"/>
  <c r="Z94" i="34" a="1"/>
  <c r="Z94" i="34" s="1"/>
  <c r="Y94" i="34" a="1"/>
  <c r="Y94" i="34" s="1"/>
  <c r="X94" i="34" a="1"/>
  <c r="X94" i="34" s="1"/>
  <c r="AB84" i="34" a="1"/>
  <c r="AB84" i="34" s="1"/>
  <c r="R83" i="34" a="1"/>
  <c r="R83" i="34" s="1"/>
  <c r="T90" i="33" a="1"/>
  <c r="T90" i="33" s="1"/>
  <c r="AB76" i="34" a="1"/>
  <c r="AB76" i="34" s="1"/>
  <c r="Q93" i="34" a="1"/>
  <c r="Q93" i="34" s="1"/>
  <c r="T84" i="35" a="1"/>
  <c r="T84" i="35" s="1"/>
  <c r="AA86" i="34" a="1"/>
  <c r="AA86" i="34" s="1"/>
  <c r="R84" i="35" a="1"/>
  <c r="R84" i="35" s="1"/>
  <c r="Q85" i="34" a="1"/>
  <c r="Q85" i="34" s="1"/>
  <c r="U90" i="33" a="1"/>
  <c r="U90" i="33" s="1"/>
  <c r="W74" i="34" a="1"/>
  <c r="W74" i="34" s="1"/>
  <c r="Z73" i="34" a="1"/>
  <c r="Z73" i="34" s="1"/>
  <c r="X34" i="35" a="1"/>
  <c r="X34" i="35" s="1"/>
  <c r="Z33" i="35" a="1"/>
  <c r="Z33" i="35" s="1"/>
  <c r="Z31" i="35" a="1"/>
  <c r="Z31" i="35" s="1"/>
  <c r="Z30" i="35" a="1"/>
  <c r="Z30" i="35" s="1"/>
  <c r="X29" i="35" a="1"/>
  <c r="X29" i="35" s="1"/>
  <c r="V28" i="35" a="1"/>
  <c r="V28" i="35" s="1"/>
  <c r="W27" i="35" a="1"/>
  <c r="W27" i="35" s="1"/>
  <c r="U26" i="35" a="1"/>
  <c r="U26" i="35" s="1"/>
  <c r="W25" i="35" a="1"/>
  <c r="W25" i="35" s="1"/>
  <c r="S24" i="35" a="1"/>
  <c r="S24" i="35" s="1"/>
  <c r="S23" i="35" a="1"/>
  <c r="S23" i="35" s="1"/>
  <c r="AB20" i="35" a="1"/>
  <c r="AB20" i="35" s="1"/>
  <c r="V19" i="35" a="1"/>
  <c r="V19" i="35" s="1"/>
  <c r="R18" i="35" a="1"/>
  <c r="R18" i="35" s="1"/>
  <c r="V15" i="35" a="1"/>
  <c r="V15" i="35" s="1"/>
  <c r="Q14" i="35" a="1"/>
  <c r="Q14" i="35" s="1"/>
  <c r="X12" i="35" a="1"/>
  <c r="X12" i="35" s="1"/>
  <c r="R11" i="35" a="1"/>
  <c r="R11" i="35" s="1"/>
  <c r="Z9" i="35" a="1"/>
  <c r="Z9" i="35" s="1"/>
  <c r="AA32" i="35" a="1"/>
  <c r="AA32" i="35" s="1"/>
  <c r="AB31" i="35" a="1"/>
  <c r="AB31" i="35" s="1"/>
  <c r="Y30" i="35" a="1"/>
  <c r="Y30" i="35" s="1"/>
  <c r="U29" i="35" a="1"/>
  <c r="U29" i="35" s="1"/>
  <c r="Q27" i="35" a="1"/>
  <c r="Q27" i="35" s="1"/>
  <c r="AA23" i="35" a="1"/>
  <c r="AA23" i="35" s="1"/>
  <c r="V22" i="35" a="1"/>
  <c r="V22" i="35" s="1"/>
  <c r="Y19" i="35" a="1"/>
  <c r="Y19" i="35" s="1"/>
  <c r="S18" i="35" a="1"/>
  <c r="S18" i="35" s="1"/>
  <c r="Z16" i="35" a="1"/>
  <c r="Z16" i="35" s="1"/>
  <c r="R15" i="35" a="1"/>
  <c r="R15" i="35" s="1"/>
  <c r="W13" i="35" a="1"/>
  <c r="W13" i="35" s="1"/>
  <c r="U10" i="35" a="1"/>
  <c r="U10" i="35" s="1"/>
  <c r="R7" i="35" a="1"/>
  <c r="R7" i="35" s="1"/>
  <c r="X4" i="35" a="1"/>
  <c r="X4" i="35" s="1"/>
  <c r="T33" i="35" a="1"/>
  <c r="T33" i="35" s="1"/>
  <c r="Y29" i="35" a="1"/>
  <c r="Y29" i="35" s="1"/>
  <c r="S28" i="35" a="1"/>
  <c r="S28" i="35" s="1"/>
  <c r="W24" i="35" a="1"/>
  <c r="W24" i="35" s="1"/>
  <c r="T23" i="35" a="1"/>
  <c r="T23" i="35" s="1"/>
  <c r="AB21" i="35" a="1"/>
  <c r="AB21" i="35" s="1"/>
  <c r="Y18" i="35" a="1"/>
  <c r="Y18" i="35" s="1"/>
  <c r="R17" i="35" a="1"/>
  <c r="R17" i="35" s="1"/>
  <c r="S15" i="35" a="1"/>
  <c r="S15" i="35" s="1"/>
  <c r="U13" i="35" a="1"/>
  <c r="U13" i="35" s="1"/>
  <c r="Z11" i="35" a="1"/>
  <c r="Z11" i="35" s="1"/>
  <c r="AA9" i="35" a="1"/>
  <c r="AA9" i="35" s="1"/>
  <c r="Q8" i="35" a="1"/>
  <c r="Q8" i="35" s="1"/>
  <c r="W6" i="35" a="1"/>
  <c r="W6" i="35" s="1"/>
  <c r="X33" i="35" a="1"/>
  <c r="X33" i="35" s="1"/>
  <c r="R32" i="35" a="1"/>
  <c r="R32" i="35" s="1"/>
  <c r="V29" i="35" a="1"/>
  <c r="V29" i="35" s="1"/>
  <c r="Y26" i="35" a="1"/>
  <c r="Y26" i="35" s="1"/>
  <c r="V25" i="35" a="1"/>
  <c r="V25" i="35" s="1"/>
  <c r="U22" i="35" a="1"/>
  <c r="U22" i="35" s="1"/>
  <c r="Z20" i="35" a="1"/>
  <c r="Z20" i="35" s="1"/>
  <c r="S17" i="35" a="1"/>
  <c r="S17" i="35" s="1"/>
  <c r="Q15" i="35" a="1"/>
  <c r="Q15" i="35" s="1"/>
  <c r="AA34" i="35" a="1"/>
  <c r="AA34" i="35" s="1"/>
  <c r="W33" i="35" a="1"/>
  <c r="W33" i="35" s="1"/>
  <c r="T29" i="35" a="1"/>
  <c r="T29" i="35" s="1"/>
  <c r="Z34" i="35" a="1"/>
  <c r="Z34" i="35" s="1"/>
  <c r="V33" i="35" a="1"/>
  <c r="V33" i="35" s="1"/>
  <c r="Q32" i="35" a="1"/>
  <c r="Q32" i="35" s="1"/>
  <c r="S29" i="35" a="1"/>
  <c r="S29" i="35" s="1"/>
  <c r="AB23" i="35" a="1"/>
  <c r="AB23" i="35" s="1"/>
  <c r="T22" i="35" a="1"/>
  <c r="T22" i="35" s="1"/>
  <c r="Y34" i="35" a="1"/>
  <c r="Y34" i="35" s="1"/>
  <c r="AB30" i="35" a="1"/>
  <c r="AB30" i="35" s="1"/>
  <c r="AB27" i="35" a="1"/>
  <c r="AB27" i="35" s="1"/>
  <c r="W26" i="35" a="1"/>
  <c r="W26" i="35" s="1"/>
  <c r="T25" i="35" a="1"/>
  <c r="T25" i="35" s="1"/>
  <c r="S22" i="35" a="1"/>
  <c r="S22" i="35" s="1"/>
  <c r="X20" i="35" a="1"/>
  <c r="X20" i="35" s="1"/>
  <c r="Z18" i="35" a="1"/>
  <c r="Z18" i="35" s="1"/>
  <c r="AA16" i="35" a="1"/>
  <c r="AA16" i="35" s="1"/>
  <c r="AA14" i="35" a="1"/>
  <c r="AA14" i="35" s="1"/>
  <c r="W34" i="35" a="1"/>
  <c r="W34" i="35" s="1"/>
  <c r="U33" i="35" a="1"/>
  <c r="U33" i="35" s="1"/>
  <c r="AA30" i="35" a="1"/>
  <c r="AA30" i="35" s="1"/>
  <c r="R29" i="35" a="1"/>
  <c r="R29" i="35" s="1"/>
  <c r="V26" i="35" a="1"/>
  <c r="V26" i="35" s="1"/>
  <c r="S25" i="35" a="1"/>
  <c r="S25" i="35" s="1"/>
  <c r="Z23" i="35" a="1"/>
  <c r="Z23" i="35" s="1"/>
  <c r="R22" i="35" a="1"/>
  <c r="R22" i="35" s="1"/>
  <c r="W20" i="35" a="1"/>
  <c r="W20" i="35" s="1"/>
  <c r="V34" i="35" a="1"/>
  <c r="V34" i="35" s="1"/>
  <c r="S33" i="35" a="1"/>
  <c r="S33" i="35" s="1"/>
  <c r="W30" i="35" a="1"/>
  <c r="W30" i="35" s="1"/>
  <c r="S34" i="35" a="1"/>
  <c r="S34" i="35" s="1"/>
  <c r="AA31" i="35" a="1"/>
  <c r="AA31" i="35" s="1"/>
  <c r="T30" i="35" a="1"/>
  <c r="T30" i="35" s="1"/>
  <c r="R26" i="35" a="1"/>
  <c r="R26" i="35" s="1"/>
  <c r="AA24" i="35" a="1"/>
  <c r="AA24" i="35" s="1"/>
  <c r="V23" i="35" a="1"/>
  <c r="V23" i="35" s="1"/>
  <c r="AA21" i="35" a="1"/>
  <c r="AA21" i="35" s="1"/>
  <c r="R20" i="35" a="1"/>
  <c r="R20" i="35" s="1"/>
  <c r="T18" i="35" a="1"/>
  <c r="T18" i="35" s="1"/>
  <c r="T16" i="35" a="1"/>
  <c r="T16" i="35" s="1"/>
  <c r="W14" i="35" a="1"/>
  <c r="W14" i="35" s="1"/>
  <c r="T12" i="35" a="1"/>
  <c r="T12" i="35" s="1"/>
  <c r="T10" i="35" a="1"/>
  <c r="T10" i="35" s="1"/>
  <c r="T8" i="35" a="1"/>
  <c r="T8" i="35" s="1"/>
  <c r="V6" i="35" a="1"/>
  <c r="V6" i="35" s="1"/>
  <c r="W28" i="35" a="1"/>
  <c r="W28" i="35" s="1"/>
  <c r="AA25" i="35" a="1"/>
  <c r="AA25" i="35" s="1"/>
  <c r="Z22" i="35" a="1"/>
  <c r="Z22" i="35" s="1"/>
  <c r="W19" i="35" a="1"/>
  <c r="W19" i="35" s="1"/>
  <c r="X16" i="35" a="1"/>
  <c r="X16" i="35" s="1"/>
  <c r="X13" i="35" a="1"/>
  <c r="X13" i="35" s="1"/>
  <c r="U11" i="35" a="1"/>
  <c r="U11" i="35" s="1"/>
  <c r="Q9" i="35" a="1"/>
  <c r="Q9" i="35" s="1"/>
  <c r="AA6" i="35" a="1"/>
  <c r="AA6" i="35" s="1"/>
  <c r="U32" i="35" a="1"/>
  <c r="U32" i="35" s="1"/>
  <c r="U19" i="35" a="1"/>
  <c r="U19" i="35" s="1"/>
  <c r="Q17" i="35" a="1"/>
  <c r="Q17" i="35" s="1"/>
  <c r="W16" i="35" a="1"/>
  <c r="W16" i="35" s="1"/>
  <c r="V13" i="35" a="1"/>
  <c r="V13" i="35" s="1"/>
  <c r="T11" i="35" a="1"/>
  <c r="T11" i="35" s="1"/>
  <c r="AA8" i="35" a="1"/>
  <c r="AA8" i="35" s="1"/>
  <c r="Z6" i="35" a="1"/>
  <c r="Z6" i="35" s="1"/>
  <c r="AA4" i="35" a="1"/>
  <c r="AA4" i="35" s="1"/>
  <c r="Y31" i="35" a="1"/>
  <c r="Y31" i="35" s="1"/>
  <c r="U28" i="35" a="1"/>
  <c r="U28" i="35" s="1"/>
  <c r="Z25" i="35" a="1"/>
  <c r="Z25" i="35" s="1"/>
  <c r="Y22" i="35" a="1"/>
  <c r="Y22" i="35" s="1"/>
  <c r="V16" i="35" a="1"/>
  <c r="V16" i="35" s="1"/>
  <c r="T13" i="35" a="1"/>
  <c r="T13" i="35" s="1"/>
  <c r="S11" i="35" a="1"/>
  <c r="S11" i="35" s="1"/>
  <c r="Z8" i="35" a="1"/>
  <c r="Z8" i="35" s="1"/>
  <c r="Z4" i="35" a="1"/>
  <c r="Z4" i="35" s="1"/>
  <c r="T32" i="35" a="1"/>
  <c r="T32" i="35" s="1"/>
  <c r="T28" i="35" a="1"/>
  <c r="T28" i="35" s="1"/>
  <c r="AA27" i="35" a="1"/>
  <c r="AA27" i="35" s="1"/>
  <c r="X22" i="35" a="1"/>
  <c r="X22" i="35" s="1"/>
  <c r="T19" i="35" a="1"/>
  <c r="T19" i="35" s="1"/>
  <c r="U16" i="35" a="1"/>
  <c r="U16" i="35" s="1"/>
  <c r="S13" i="35" a="1"/>
  <c r="S13" i="35" s="1"/>
  <c r="Q11" i="35" a="1"/>
  <c r="Q11" i="35" s="1"/>
  <c r="Y8" i="35" a="1"/>
  <c r="Y8" i="35" s="1"/>
  <c r="Y6" i="35" a="1"/>
  <c r="Y6" i="35" s="1"/>
  <c r="S32" i="35" a="1"/>
  <c r="S32" i="35" s="1"/>
  <c r="X31" i="35" a="1"/>
  <c r="X31" i="35" s="1"/>
  <c r="R28" i="35" a="1"/>
  <c r="R28" i="35" s="1"/>
  <c r="Y25" i="35" a="1"/>
  <c r="Y25" i="35" s="1"/>
  <c r="W22" i="35" a="1"/>
  <c r="W22" i="35" s="1"/>
  <c r="S19" i="35" a="1"/>
  <c r="S19" i="35" s="1"/>
  <c r="S16" i="35" a="1"/>
  <c r="S16" i="35" s="1"/>
  <c r="R13" i="35" a="1"/>
  <c r="R13" i="35" s="1"/>
  <c r="AB10" i="35" a="1"/>
  <c r="AB10" i="35" s="1"/>
  <c r="X8" i="35" a="1"/>
  <c r="X8" i="35" s="1"/>
  <c r="X6" i="35" a="1"/>
  <c r="X6" i="35" s="1"/>
  <c r="Y4" i="35" a="1"/>
  <c r="Y4" i="35" s="1"/>
  <c r="W31" i="35" a="1"/>
  <c r="W31" i="35" s="1"/>
  <c r="Z27" i="35" a="1"/>
  <c r="Z27" i="35" s="1"/>
  <c r="X25" i="35" a="1"/>
  <c r="X25" i="35" s="1"/>
  <c r="AB24" i="35" a="1"/>
  <c r="AB24" i="35" s="1"/>
  <c r="R19" i="35" a="1"/>
  <c r="R19" i="35" s="1"/>
  <c r="R16" i="35" a="1"/>
  <c r="R16" i="35" s="1"/>
  <c r="Q13" i="35" a="1"/>
  <c r="Q13" i="35" s="1"/>
  <c r="AA10" i="35" a="1"/>
  <c r="AA10" i="35" s="1"/>
  <c r="W8" i="35" a="1"/>
  <c r="W8" i="35" s="1"/>
  <c r="U6" i="35" a="1"/>
  <c r="U6" i="35" s="1"/>
  <c r="W4" i="35" a="1"/>
  <c r="W4" i="35" s="1"/>
  <c r="V31" i="35" a="1"/>
  <c r="V31" i="35" s="1"/>
  <c r="Q28" i="35" a="1"/>
  <c r="Q28" i="35" s="1"/>
  <c r="Y27" i="35" a="1"/>
  <c r="Y27" i="35" s="1"/>
  <c r="U25" i="35" a="1"/>
  <c r="U25" i="35" s="1"/>
  <c r="Z24" i="35" a="1"/>
  <c r="Z24" i="35" s="1"/>
  <c r="Q22" i="35" a="1"/>
  <c r="Q22" i="35" s="1"/>
  <c r="Z21" i="35" a="1"/>
  <c r="Z21" i="35" s="1"/>
  <c r="Q19" i="35" a="1"/>
  <c r="Q19" i="35" s="1"/>
  <c r="AB18" i="35" a="1"/>
  <c r="AB18" i="35" s="1"/>
  <c r="AB15" i="35" a="1"/>
  <c r="AB15" i="35" s="1"/>
  <c r="AB12" i="35" a="1"/>
  <c r="AB12" i="35" s="1"/>
  <c r="Z10" i="35" a="1"/>
  <c r="Z10" i="35" s="1"/>
  <c r="V8" i="35" a="1"/>
  <c r="V8" i="35" s="1"/>
  <c r="T6" i="35" a="1"/>
  <c r="T6" i="35" s="1"/>
  <c r="V4" i="35" a="1"/>
  <c r="V4" i="35" s="1"/>
  <c r="U31" i="35" a="1"/>
  <c r="U31" i="35" s="1"/>
  <c r="X27" i="35" a="1"/>
  <c r="X27" i="35" s="1"/>
  <c r="R25" i="35" a="1"/>
  <c r="R25" i="35" s="1"/>
  <c r="Y21" i="35" a="1"/>
  <c r="Y21" i="35" s="1"/>
  <c r="AA18" i="35" a="1"/>
  <c r="AA18" i="35" s="1"/>
  <c r="Q16" i="35" a="1"/>
  <c r="Q16" i="35" s="1"/>
  <c r="AA15" i="35" a="1"/>
  <c r="AA15" i="35" s="1"/>
  <c r="AA12" i="35" a="1"/>
  <c r="AA12" i="35" s="1"/>
  <c r="Y10" i="35" a="1"/>
  <c r="Y10" i="35" s="1"/>
  <c r="U8" i="35" a="1"/>
  <c r="U8" i="35" s="1"/>
  <c r="S6" i="35" a="1"/>
  <c r="S6" i="35" s="1"/>
  <c r="U4" i="35" a="1"/>
  <c r="U4" i="35" s="1"/>
  <c r="AB34" i="35" a="1"/>
  <c r="AB34" i="35" s="1"/>
  <c r="T31" i="35" a="1"/>
  <c r="T31" i="35" s="1"/>
  <c r="V30" i="35" a="1"/>
  <c r="V30" i="35" s="1"/>
  <c r="V27" i="35" a="1"/>
  <c r="V27" i="35" s="1"/>
  <c r="X24" i="35" a="1"/>
  <c r="X24" i="35" s="1"/>
  <c r="W21" i="35" a="1"/>
  <c r="W21" i="35" s="1"/>
  <c r="W18" i="35" a="1"/>
  <c r="W18" i="35" s="1"/>
  <c r="Y15" i="35" a="1"/>
  <c r="Y15" i="35" s="1"/>
  <c r="Z12" i="35" a="1"/>
  <c r="Z12" i="35" s="1"/>
  <c r="W10" i="35" a="1"/>
  <c r="W10" i="35" s="1"/>
  <c r="R8" i="35" a="1"/>
  <c r="R8" i="35" s="1"/>
  <c r="AB7" i="35" a="1"/>
  <c r="AB7" i="35" s="1"/>
  <c r="Q6" i="35" a="1"/>
  <c r="Q6" i="35" s="1"/>
  <c r="S4" i="35" a="1"/>
  <c r="S4" i="35" s="1"/>
  <c r="AA19" i="35" a="1"/>
  <c r="AA19" i="35" s="1"/>
  <c r="AA13" i="35" a="1"/>
  <c r="AA13" i="35" s="1"/>
  <c r="R12" i="35" a="1"/>
  <c r="R12" i="35" s="1"/>
  <c r="Q30" i="35" a="1"/>
  <c r="Q30" i="35" s="1"/>
  <c r="AB26" i="35" a="1"/>
  <c r="AB26" i="35" s="1"/>
  <c r="AB25" i="35" a="1"/>
  <c r="AB25" i="35" s="1"/>
  <c r="Q24" i="35" a="1"/>
  <c r="Q24" i="35" s="1"/>
  <c r="Z19" i="35" a="1"/>
  <c r="Z19" i="35" s="1"/>
  <c r="AB14" i="35" a="1"/>
  <c r="AB14" i="35" s="1"/>
  <c r="Z13" i="35" a="1"/>
  <c r="Z13" i="35" s="1"/>
  <c r="Q12" i="35" a="1"/>
  <c r="Q12" i="35" s="1"/>
  <c r="AA26" i="35" a="1"/>
  <c r="AA26" i="35" s="1"/>
  <c r="AA20" i="35" a="1"/>
  <c r="AA20" i="35" s="1"/>
  <c r="X19" i="35" a="1"/>
  <c r="X19" i="35" s="1"/>
  <c r="Y13" i="35" a="1"/>
  <c r="Y13" i="35" s="1"/>
  <c r="AB5" i="35" a="1"/>
  <c r="AB5" i="35" s="1"/>
  <c r="Z26" i="35" a="1"/>
  <c r="Z26" i="35" s="1"/>
  <c r="Q25" i="35" a="1"/>
  <c r="Q25" i="35" s="1"/>
  <c r="Z14" i="35" a="1"/>
  <c r="Z14" i="35" s="1"/>
  <c r="AA5" i="35" a="1"/>
  <c r="AA5" i="35" s="1"/>
  <c r="X26" i="35" a="1"/>
  <c r="X26" i="35" s="1"/>
  <c r="AA7" i="35" a="1"/>
  <c r="AA7" i="35" s="1"/>
  <c r="Z5" i="35" a="1"/>
  <c r="Z5" i="35" s="1"/>
  <c r="AB32" i="35" a="1"/>
  <c r="AB32" i="35" s="1"/>
  <c r="S31" i="35" a="1"/>
  <c r="S31" i="35" s="1"/>
  <c r="Y20" i="35" a="1"/>
  <c r="Y20" i="35" s="1"/>
  <c r="Y14" i="35" a="1"/>
  <c r="Y14" i="35" s="1"/>
  <c r="Z7" i="35" a="1"/>
  <c r="Z7" i="35" s="1"/>
  <c r="Y5" i="35" a="1"/>
  <c r="Y5" i="35" s="1"/>
  <c r="AB4" i="35" a="1"/>
  <c r="AB4" i="35" s="1"/>
  <c r="R31" i="35" a="1"/>
  <c r="R31" i="35" s="1"/>
  <c r="X21" i="35" a="1"/>
  <c r="X21" i="35" s="1"/>
  <c r="V20" i="35" a="1"/>
  <c r="V20" i="35" s="1"/>
  <c r="Z15" i="35" a="1"/>
  <c r="Z15" i="35" s="1"/>
  <c r="X14" i="35" a="1"/>
  <c r="X14" i="35" s="1"/>
  <c r="Y7" i="35" a="1"/>
  <c r="Y7" i="35" s="1"/>
  <c r="X5" i="35" a="1"/>
  <c r="X5" i="35" s="1"/>
  <c r="T4" i="35" a="1"/>
  <c r="T4" i="35" s="1"/>
  <c r="Z32" i="35" a="1"/>
  <c r="Z32" i="35" s="1"/>
  <c r="Q31" i="35" a="1"/>
  <c r="Q31" i="35" s="1"/>
  <c r="U27" i="35" a="1"/>
  <c r="U27" i="35" s="1"/>
  <c r="T26" i="35" a="1"/>
  <c r="T26" i="35" s="1"/>
  <c r="V21" i="35" a="1"/>
  <c r="V21" i="35" s="1"/>
  <c r="U20" i="35" a="1"/>
  <c r="U20" i="35" s="1"/>
  <c r="X15" i="35" a="1"/>
  <c r="X15" i="35" s="1"/>
  <c r="V14" i="35" a="1"/>
  <c r="V14" i="35" s="1"/>
  <c r="X7" i="35" a="1"/>
  <c r="X7" i="35" s="1"/>
  <c r="W5" i="35" a="1"/>
  <c r="W5" i="35" s="1"/>
  <c r="R4" i="35" a="1"/>
  <c r="R4" i="35" s="1"/>
  <c r="X32" i="35" a="1"/>
  <c r="X32" i="35" s="1"/>
  <c r="AA28" i="35" a="1"/>
  <c r="AA28" i="35" s="1"/>
  <c r="S27" i="35" a="1"/>
  <c r="S27" i="35" s="1"/>
  <c r="Q26" i="35" a="1"/>
  <c r="Q26" i="35" s="1"/>
  <c r="S20" i="35" a="1"/>
  <c r="S20" i="35" s="1"/>
  <c r="U15" i="35" a="1"/>
  <c r="U15" i="35" s="1"/>
  <c r="T14" i="35" a="1"/>
  <c r="T14" i="35" s="1"/>
  <c r="V7" i="35" a="1"/>
  <c r="V7" i="35" s="1"/>
  <c r="R6" i="35" a="1"/>
  <c r="R6" i="35" s="1"/>
  <c r="U5" i="35" a="1"/>
  <c r="U5" i="35" s="1"/>
  <c r="Q32" i="33" a="1"/>
  <c r="Q32" i="33" s="1"/>
  <c r="S30" i="33" a="1"/>
  <c r="S30" i="33" s="1"/>
  <c r="V29" i="33" a="1"/>
  <c r="V29" i="33" s="1"/>
  <c r="X28" i="33" a="1"/>
  <c r="X28" i="33" s="1"/>
  <c r="Z18" i="33" a="1"/>
  <c r="Z18" i="33" s="1"/>
  <c r="U17" i="33" a="1"/>
  <c r="U17" i="33" s="1"/>
  <c r="T16" i="33" a="1"/>
  <c r="T16" i="33" s="1"/>
  <c r="S7" i="33" a="1"/>
  <c r="S7" i="33" s="1"/>
  <c r="R23" i="35" a="1"/>
  <c r="R23" i="35" s="1"/>
  <c r="W17" i="35" a="1"/>
  <c r="W17" i="35" s="1"/>
  <c r="AB9" i="35" a="1"/>
  <c r="AB9" i="35" s="1"/>
  <c r="AA34" i="33" a="1"/>
  <c r="AA34" i="33" s="1"/>
  <c r="Y33" i="33" a="1"/>
  <c r="Y33" i="33" s="1"/>
  <c r="Z31" i="33" a="1"/>
  <c r="Z31" i="33" s="1"/>
  <c r="Y30" i="33" a="1"/>
  <c r="Y30" i="33" s="1"/>
  <c r="AB27" i="33" a="1"/>
  <c r="AB27" i="33" s="1"/>
  <c r="AB25" i="33" a="1"/>
  <c r="AB25" i="33" s="1"/>
  <c r="AA22" i="33" a="1"/>
  <c r="AA22" i="33" s="1"/>
  <c r="X21" i="33" a="1"/>
  <c r="X21" i="33" s="1"/>
  <c r="U20" i="33" a="1"/>
  <c r="U20" i="33" s="1"/>
  <c r="AA17" i="33" a="1"/>
  <c r="AA17" i="33" s="1"/>
  <c r="W16" i="33" a="1"/>
  <c r="W16" i="33" s="1"/>
  <c r="R15" i="33" a="1"/>
  <c r="R15" i="33" s="1"/>
  <c r="Q14" i="33" a="1"/>
  <c r="Q14" i="33" s="1"/>
  <c r="Z28" i="35" a="1"/>
  <c r="Z28" i="35" s="1"/>
  <c r="Q23" i="35" a="1"/>
  <c r="Q23" i="35" s="1"/>
  <c r="V17" i="35" a="1"/>
  <c r="V17" i="35" s="1"/>
  <c r="AB13" i="35" a="1"/>
  <c r="AB13" i="35" s="1"/>
  <c r="Z34" i="33" a="1"/>
  <c r="Z34" i="33" s="1"/>
  <c r="Z32" i="33" a="1"/>
  <c r="Z32" i="33" s="1"/>
  <c r="Y31" i="33" a="1"/>
  <c r="Y31" i="33" s="1"/>
  <c r="AA29" i="33" a="1"/>
  <c r="AA29" i="33" s="1"/>
  <c r="AA28" i="33" a="1"/>
  <c r="AA28" i="33" s="1"/>
  <c r="Z17" i="33" a="1"/>
  <c r="Z17" i="33" s="1"/>
  <c r="Y32" i="35" a="1"/>
  <c r="Y32" i="35" s="1"/>
  <c r="X30" i="35" a="1"/>
  <c r="X30" i="35" s="1"/>
  <c r="U17" i="35" a="1"/>
  <c r="U17" i="35" s="1"/>
  <c r="AB11" i="35" a="1"/>
  <c r="AB11" i="35" s="1"/>
  <c r="Y9" i="35" a="1"/>
  <c r="Y9" i="35" s="1"/>
  <c r="Q4" i="35" a="1"/>
  <c r="Q4" i="35" s="1"/>
  <c r="Y34" i="33" a="1"/>
  <c r="Y34" i="33" s="1"/>
  <c r="X33" i="33" a="1"/>
  <c r="X33" i="33" s="1"/>
  <c r="Y32" i="33" a="1"/>
  <c r="Y32" i="33" s="1"/>
  <c r="X31" i="33" a="1"/>
  <c r="X31" i="33" s="1"/>
  <c r="X30" i="33" a="1"/>
  <c r="X30" i="33" s="1"/>
  <c r="Z28" i="33" a="1"/>
  <c r="Z28" i="33" s="1"/>
  <c r="AA27" i="33" a="1"/>
  <c r="AA27" i="33" s="1"/>
  <c r="AB26" i="33" a="1"/>
  <c r="AB26" i="33" s="1"/>
  <c r="AA25" i="33" a="1"/>
  <c r="AA25" i="33" s="1"/>
  <c r="AB23" i="33" a="1"/>
  <c r="AB23" i="33" s="1"/>
  <c r="Z22" i="33" a="1"/>
  <c r="Z22" i="33" s="1"/>
  <c r="W21" i="33" a="1"/>
  <c r="W21" i="33" s="1"/>
  <c r="T20" i="33" a="1"/>
  <c r="T20" i="33" s="1"/>
  <c r="Y17" i="33" a="1"/>
  <c r="Y17" i="33" s="1"/>
  <c r="V16" i="33" a="1"/>
  <c r="V16" i="33" s="1"/>
  <c r="Q15" i="33" a="1"/>
  <c r="Q15" i="33" s="1"/>
  <c r="U34" i="35" a="1"/>
  <c r="U34" i="35" s="1"/>
  <c r="W32" i="35" a="1"/>
  <c r="W32" i="35" s="1"/>
  <c r="U30" i="35" a="1"/>
  <c r="U30" i="35" s="1"/>
  <c r="Y28" i="35" a="1"/>
  <c r="Y28" i="35" s="1"/>
  <c r="AA11" i="35" a="1"/>
  <c r="AA11" i="35" s="1"/>
  <c r="X9" i="35" a="1"/>
  <c r="X9" i="35" s="1"/>
  <c r="X32" i="33" a="1"/>
  <c r="X32" i="33" s="1"/>
  <c r="W31" i="33" a="1"/>
  <c r="W31" i="33" s="1"/>
  <c r="Z29" i="33" a="1"/>
  <c r="Z29" i="33" s="1"/>
  <c r="Y28" i="33" a="1"/>
  <c r="Y28" i="33" s="1"/>
  <c r="Z27" i="33" a="1"/>
  <c r="Z27" i="33" s="1"/>
  <c r="AA26" i="33" a="1"/>
  <c r="AA26" i="33" s="1"/>
  <c r="AB24" i="33" a="1"/>
  <c r="AB24" i="33" s="1"/>
  <c r="AA23" i="33" a="1"/>
  <c r="AA23" i="33" s="1"/>
  <c r="Y22" i="33" a="1"/>
  <c r="Y22" i="33" s="1"/>
  <c r="V21" i="33" a="1"/>
  <c r="V21" i="33" s="1"/>
  <c r="T34" i="35" a="1"/>
  <c r="T34" i="35" s="1"/>
  <c r="V32" i="35" a="1"/>
  <c r="V32" i="35" s="1"/>
  <c r="X28" i="35" a="1"/>
  <c r="X28" i="35" s="1"/>
  <c r="T17" i="35" a="1"/>
  <c r="T17" i="35" s="1"/>
  <c r="Y11" i="35" a="1"/>
  <c r="Y11" i="35" s="1"/>
  <c r="W9" i="35" a="1"/>
  <c r="W9" i="35" s="1"/>
  <c r="X34" i="33" a="1"/>
  <c r="X34" i="33" s="1"/>
  <c r="W33" i="33" a="1"/>
  <c r="W33" i="33" s="1"/>
  <c r="W32" i="33" a="1"/>
  <c r="W32" i="33" s="1"/>
  <c r="V31" i="33" a="1"/>
  <c r="V31" i="33" s="1"/>
  <c r="W30" i="33" a="1"/>
  <c r="W30" i="33" s="1"/>
  <c r="Y29" i="33" a="1"/>
  <c r="Y29" i="33" s="1"/>
  <c r="Z26" i="33" a="1"/>
  <c r="Z26" i="33" s="1"/>
  <c r="Z25" i="33" a="1"/>
  <c r="Z25" i="33" s="1"/>
  <c r="AA24" i="33" a="1"/>
  <c r="AA24" i="33" s="1"/>
  <c r="Z23" i="33" a="1"/>
  <c r="Z23" i="33" s="1"/>
  <c r="U21" i="33" a="1"/>
  <c r="U21" i="33" s="1"/>
  <c r="S20" i="33" a="1"/>
  <c r="S20" i="33" s="1"/>
  <c r="X17" i="33" a="1"/>
  <c r="X17" i="33" s="1"/>
  <c r="U16" i="33" a="1"/>
  <c r="U16" i="33" s="1"/>
  <c r="R34" i="35" a="1"/>
  <c r="R34" i="35" s="1"/>
  <c r="S30" i="35" a="1"/>
  <c r="S30" i="35" s="1"/>
  <c r="S26" i="35" a="1"/>
  <c r="S26" i="35" s="1"/>
  <c r="Y24" i="35" a="1"/>
  <c r="Y24" i="35" s="1"/>
  <c r="X11" i="35" a="1"/>
  <c r="X11" i="35" s="1"/>
  <c r="V9" i="35" a="1"/>
  <c r="V9" i="35" s="1"/>
  <c r="W7" i="35" a="1"/>
  <c r="W7" i="35" s="1"/>
  <c r="W34" i="33" a="1"/>
  <c r="W34" i="33" s="1"/>
  <c r="V32" i="33" a="1"/>
  <c r="V32" i="33" s="1"/>
  <c r="U31" i="33" a="1"/>
  <c r="U31" i="33" s="1"/>
  <c r="V30" i="33" a="1"/>
  <c r="V30" i="33" s="1"/>
  <c r="X29" i="33" a="1"/>
  <c r="X29" i="33" s="1"/>
  <c r="W28" i="33" a="1"/>
  <c r="W28" i="33" s="1"/>
  <c r="Y27" i="33" a="1"/>
  <c r="Y27" i="33" s="1"/>
  <c r="Y26" i="33" a="1"/>
  <c r="Y26" i="33" s="1"/>
  <c r="Y25" i="33" a="1"/>
  <c r="Y25" i="33" s="1"/>
  <c r="Z24" i="33" a="1"/>
  <c r="Z24" i="33" s="1"/>
  <c r="Y23" i="33" a="1"/>
  <c r="Y23" i="33" s="1"/>
  <c r="X22" i="33" a="1"/>
  <c r="X22" i="33" s="1"/>
  <c r="T21" i="33" a="1"/>
  <c r="T21" i="33" s="1"/>
  <c r="R20" i="33" a="1"/>
  <c r="R20" i="33" s="1"/>
  <c r="AB18" i="33" a="1"/>
  <c r="AB18" i="33" s="1"/>
  <c r="W17" i="33" a="1"/>
  <c r="W17" i="33" s="1"/>
  <c r="S16" i="33" a="1"/>
  <c r="S16" i="33" s="1"/>
  <c r="Q34" i="35" a="1"/>
  <c r="Q34" i="35" s="1"/>
  <c r="V24" i="35" a="1"/>
  <c r="V24" i="35" s="1"/>
  <c r="AB22" i="35" a="1"/>
  <c r="AB22" i="35" s="1"/>
  <c r="W11" i="35" a="1"/>
  <c r="W11" i="35" s="1"/>
  <c r="U9" i="35" a="1"/>
  <c r="U9" i="35" s="1"/>
  <c r="U7" i="35" a="1"/>
  <c r="U7" i="35" s="1"/>
  <c r="V34" i="33" a="1"/>
  <c r="V34" i="33" s="1"/>
  <c r="V33" i="33" a="1"/>
  <c r="V33" i="33" s="1"/>
  <c r="U32" i="33" a="1"/>
  <c r="U32" i="33" s="1"/>
  <c r="T31" i="33" a="1"/>
  <c r="T31" i="33" s="1"/>
  <c r="U30" i="33" a="1"/>
  <c r="U30" i="33" s="1"/>
  <c r="W29" i="33" a="1"/>
  <c r="W29" i="33" s="1"/>
  <c r="V28" i="33" a="1"/>
  <c r="V28" i="33" s="1"/>
  <c r="Y24" i="33" a="1"/>
  <c r="Y24" i="33" s="1"/>
  <c r="X23" i="33" a="1"/>
  <c r="X23" i="33" s="1"/>
  <c r="S21" i="33" a="1"/>
  <c r="S21" i="33" s="1"/>
  <c r="Q20" i="33" a="1"/>
  <c r="Q20" i="33" s="1"/>
  <c r="V17" i="33" a="1"/>
  <c r="V17" i="33" s="1"/>
  <c r="R16" i="33" a="1"/>
  <c r="R16" i="33" s="1"/>
  <c r="R30" i="35" a="1"/>
  <c r="R30" i="35" s="1"/>
  <c r="U24" i="35" a="1"/>
  <c r="U24" i="35" s="1"/>
  <c r="AA22" i="35" a="1"/>
  <c r="AA22" i="35" s="1"/>
  <c r="V11" i="35" a="1"/>
  <c r="V11" i="35" s="1"/>
  <c r="T9" i="35" a="1"/>
  <c r="T9" i="35" s="1"/>
  <c r="T7" i="35" a="1"/>
  <c r="T7" i="35" s="1"/>
  <c r="U34" i="33" a="1"/>
  <c r="U34" i="33" s="1"/>
  <c r="U33" i="33" a="1"/>
  <c r="U33" i="33" s="1"/>
  <c r="T30" i="33" a="1"/>
  <c r="T30" i="33" s="1"/>
  <c r="U29" i="33" a="1"/>
  <c r="U29" i="33" s="1"/>
  <c r="U28" i="33" a="1"/>
  <c r="U28" i="33" s="1"/>
  <c r="X27" i="33" a="1"/>
  <c r="X27" i="33" s="1"/>
  <c r="X26" i="33" a="1"/>
  <c r="X26" i="33" s="1"/>
  <c r="X25" i="33" a="1"/>
  <c r="X25" i="33" s="1"/>
  <c r="X24" i="33" a="1"/>
  <c r="X24" i="33" s="1"/>
  <c r="W22" i="33" a="1"/>
  <c r="W22" i="33" s="1"/>
  <c r="R21" i="33" a="1"/>
  <c r="R21" i="33" s="1"/>
  <c r="AA18" i="33" a="1"/>
  <c r="AA18" i="33" s="1"/>
  <c r="T24" i="35" a="1"/>
  <c r="T24" i="35" s="1"/>
  <c r="Q20" i="35" a="1"/>
  <c r="Q20" i="35" s="1"/>
  <c r="V18" i="35" a="1"/>
  <c r="V18" i="35" s="1"/>
  <c r="AB16" i="35" a="1"/>
  <c r="AB16" i="35" s="1"/>
  <c r="S9" i="35" a="1"/>
  <c r="S9" i="35" s="1"/>
  <c r="S34" i="33" a="1"/>
  <c r="S34" i="33" s="1"/>
  <c r="R31" i="33" a="1"/>
  <c r="R31" i="33" s="1"/>
  <c r="S29" i="33" a="1"/>
  <c r="S29" i="33" s="1"/>
  <c r="S28" i="33" a="1"/>
  <c r="S28" i="33" s="1"/>
  <c r="W27" i="33" a="1"/>
  <c r="W27" i="33" s="1"/>
  <c r="V26" i="33" a="1"/>
  <c r="V26" i="33" s="1"/>
  <c r="W25" i="33" a="1"/>
  <c r="W25" i="33" s="1"/>
  <c r="W24" i="33" a="1"/>
  <c r="W24" i="33" s="1"/>
  <c r="U22" i="33" a="1"/>
  <c r="U22" i="33" s="1"/>
  <c r="Y18" i="33" a="1"/>
  <c r="Y18" i="33" s="1"/>
  <c r="R17" i="33" a="1"/>
  <c r="R17" i="33" s="1"/>
  <c r="AB14" i="33" a="1"/>
  <c r="AB14" i="33" s="1"/>
  <c r="AA13" i="33" a="1"/>
  <c r="AA13" i="33" s="1"/>
  <c r="X12" i="33" a="1"/>
  <c r="X12" i="33" s="1"/>
  <c r="T11" i="33" a="1"/>
  <c r="T11" i="33" s="1"/>
  <c r="R10" i="33" a="1"/>
  <c r="R10" i="33" s="1"/>
  <c r="AB8" i="33" a="1"/>
  <c r="AB8" i="33" s="1"/>
  <c r="V7" i="33" a="1"/>
  <c r="V7" i="33" s="1"/>
  <c r="V4" i="33" a="1"/>
  <c r="V4" i="33" s="1"/>
  <c r="AB33" i="35" a="1"/>
  <c r="AB33" i="35" s="1"/>
  <c r="R27" i="35" a="1"/>
  <c r="R27" i="35" s="1"/>
  <c r="R24" i="35" a="1"/>
  <c r="R24" i="35" s="1"/>
  <c r="S12" i="35" a="1"/>
  <c r="S12" i="35" s="1"/>
  <c r="R9" i="35" a="1"/>
  <c r="R9" i="35" s="1"/>
  <c r="R30" i="33" a="1"/>
  <c r="R30" i="33" s="1"/>
  <c r="Q27" i="33" a="1"/>
  <c r="Q27" i="33" s="1"/>
  <c r="U26" i="33" a="1"/>
  <c r="U26" i="33" s="1"/>
  <c r="T22" i="33" a="1"/>
  <c r="T22" i="33" s="1"/>
  <c r="X15" i="33" a="1"/>
  <c r="X15" i="33" s="1"/>
  <c r="X13" i="33" a="1"/>
  <c r="X13" i="33" s="1"/>
  <c r="Q12" i="33" a="1"/>
  <c r="Q12" i="33" s="1"/>
  <c r="AA10" i="33" a="1"/>
  <c r="AA10" i="33" s="1"/>
  <c r="U9" i="33" a="1"/>
  <c r="U9" i="33" s="1"/>
  <c r="AB7" i="33" a="1"/>
  <c r="AB7" i="33" s="1"/>
  <c r="T6" i="33" a="1"/>
  <c r="T6" i="33" s="1"/>
  <c r="X4" i="33" a="1"/>
  <c r="X4" i="33" s="1"/>
  <c r="AA33" i="35" a="1"/>
  <c r="AA33" i="35" s="1"/>
  <c r="S21" i="35" a="1"/>
  <c r="S21" i="35" s="1"/>
  <c r="AB6" i="35" a="1"/>
  <c r="AB6" i="35" s="1"/>
  <c r="R34" i="33" a="1"/>
  <c r="R34" i="33" s="1"/>
  <c r="AB33" i="33" a="1"/>
  <c r="AB33" i="33" s="1"/>
  <c r="T26" i="33" a="1"/>
  <c r="T26" i="33" s="1"/>
  <c r="AB21" i="33" a="1"/>
  <c r="AB21" i="33" s="1"/>
  <c r="W15" i="33" a="1"/>
  <c r="W15" i="33" s="1"/>
  <c r="W13" i="33" a="1"/>
  <c r="W13" i="33" s="1"/>
  <c r="Z10" i="33" a="1"/>
  <c r="Z10" i="33" s="1"/>
  <c r="T9" i="33" a="1"/>
  <c r="T9" i="33" s="1"/>
  <c r="AA7" i="33" a="1"/>
  <c r="AA7" i="33" s="1"/>
  <c r="S6" i="33" a="1"/>
  <c r="S6" i="33" s="1"/>
  <c r="W4" i="33" a="1"/>
  <c r="W4" i="33" s="1"/>
  <c r="R21" i="35" a="1"/>
  <c r="R21" i="35" s="1"/>
  <c r="Q34" i="33" a="1"/>
  <c r="Q34" i="33" s="1"/>
  <c r="AA33" i="33" a="1"/>
  <c r="AA33" i="33" s="1"/>
  <c r="Q30" i="33" a="1"/>
  <c r="Q30" i="33" s="1"/>
  <c r="S26" i="33" a="1"/>
  <c r="S26" i="33" s="1"/>
  <c r="S22" i="33" a="1"/>
  <c r="S22" i="33" s="1"/>
  <c r="AA21" i="33" a="1"/>
  <c r="AA21" i="33" s="1"/>
  <c r="AB20" i="33" a="1"/>
  <c r="AB20" i="33" s="1"/>
  <c r="V15" i="33" a="1"/>
  <c r="V15" i="33" s="1"/>
  <c r="V13" i="33" a="1"/>
  <c r="V13" i="33" s="1"/>
  <c r="Y10" i="33" a="1"/>
  <c r="Y10" i="33" s="1"/>
  <c r="S9" i="33" a="1"/>
  <c r="S9" i="33" s="1"/>
  <c r="Z7" i="33" a="1"/>
  <c r="Z7" i="33" s="1"/>
  <c r="R6" i="33" a="1"/>
  <c r="R6" i="33" s="1"/>
  <c r="U4" i="33" a="1"/>
  <c r="U4" i="33" s="1"/>
  <c r="Y33" i="35" a="1"/>
  <c r="Y33" i="35" s="1"/>
  <c r="Z33" i="33" a="1"/>
  <c r="Z33" i="33" s="1"/>
  <c r="R26" i="33" a="1"/>
  <c r="R26" i="33" s="1"/>
  <c r="R22" i="33" a="1"/>
  <c r="R22" i="33" s="1"/>
  <c r="Z21" i="33" a="1"/>
  <c r="Z21" i="33" s="1"/>
  <c r="AA20" i="33" a="1"/>
  <c r="AA20" i="33" s="1"/>
  <c r="U15" i="33" a="1"/>
  <c r="U15" i="33" s="1"/>
  <c r="U13" i="33" a="1"/>
  <c r="U13" i="33" s="1"/>
  <c r="R9" i="33" a="1"/>
  <c r="R9" i="33" s="1"/>
  <c r="Y7" i="33" a="1"/>
  <c r="Y7" i="33" s="1"/>
  <c r="Q6" i="33" a="1"/>
  <c r="Q6" i="33" s="1"/>
  <c r="Q21" i="35" a="1"/>
  <c r="Q21" i="35" s="1"/>
  <c r="U14" i="35" a="1"/>
  <c r="U14" i="35" s="1"/>
  <c r="AB29" i="33" a="1"/>
  <c r="AB29" i="33" s="1"/>
  <c r="Y21" i="33" a="1"/>
  <c r="Y21" i="33" s="1"/>
  <c r="Z20" i="33" a="1"/>
  <c r="Z20" i="33" s="1"/>
  <c r="AB19" i="33" a="1"/>
  <c r="AB19" i="33" s="1"/>
  <c r="T15" i="33" a="1"/>
  <c r="T15" i="33" s="1"/>
  <c r="T13" i="33" a="1"/>
  <c r="T13" i="33" s="1"/>
  <c r="AB11" i="33" a="1"/>
  <c r="AB11" i="33" s="1"/>
  <c r="X10" i="33" a="1"/>
  <c r="X10" i="33" s="1"/>
  <c r="Q9" i="33" a="1"/>
  <c r="Q9" i="33" s="1"/>
  <c r="T4" i="33" a="1"/>
  <c r="T4" i="33" s="1"/>
  <c r="T20" i="35" a="1"/>
  <c r="T20" i="35" s="1"/>
  <c r="S14" i="35" a="1"/>
  <c r="S14" i="35" s="1"/>
  <c r="T33" i="33" a="1"/>
  <c r="T33" i="33" s="1"/>
  <c r="T29" i="33" a="1"/>
  <c r="T29" i="33" s="1"/>
  <c r="Q26" i="33" a="1"/>
  <c r="Q26" i="33" s="1"/>
  <c r="Q22" i="33" a="1"/>
  <c r="Q22" i="33" s="1"/>
  <c r="Q21" i="33" a="1"/>
  <c r="Q21" i="33" s="1"/>
  <c r="Y20" i="33" a="1"/>
  <c r="Y20" i="33" s="1"/>
  <c r="S15" i="33" a="1"/>
  <c r="S15" i="33" s="1"/>
  <c r="S13" i="33" a="1"/>
  <c r="S13" i="33" s="1"/>
  <c r="AA11" i="33" a="1"/>
  <c r="AA11" i="33" s="1"/>
  <c r="W10" i="33" a="1"/>
  <c r="W10" i="33" s="1"/>
  <c r="X7" i="33" a="1"/>
  <c r="X7" i="33" s="1"/>
  <c r="AB5" i="33" a="1"/>
  <c r="AB5" i="33" s="1"/>
  <c r="S4" i="33" a="1"/>
  <c r="S4" i="33" s="1"/>
  <c r="R33" i="35" a="1"/>
  <c r="R33" i="35" s="1"/>
  <c r="AB17" i="35" a="1"/>
  <c r="AB17" i="35" s="1"/>
  <c r="R14" i="35" a="1"/>
  <c r="R14" i="35" s="1"/>
  <c r="AB8" i="35" a="1"/>
  <c r="AB8" i="35" s="1"/>
  <c r="S33" i="33" a="1"/>
  <c r="S33" i="33" s="1"/>
  <c r="R29" i="33" a="1"/>
  <c r="R29" i="33" s="1"/>
  <c r="AA19" i="33" a="1"/>
  <c r="AA19" i="33" s="1"/>
  <c r="AA14" i="33" a="1"/>
  <c r="AA14" i="33" s="1"/>
  <c r="R13" i="33" a="1"/>
  <c r="R13" i="33" s="1"/>
  <c r="Z11" i="33" a="1"/>
  <c r="Z11" i="33" s="1"/>
  <c r="V10" i="33" a="1"/>
  <c r="V10" i="33" s="1"/>
  <c r="W7" i="33" a="1"/>
  <c r="W7" i="33" s="1"/>
  <c r="AA5" i="33" a="1"/>
  <c r="AA5" i="33" s="1"/>
  <c r="R4" i="33" a="1"/>
  <c r="R4" i="33" s="1"/>
  <c r="Q33" i="35" a="1"/>
  <c r="Q33" i="35" s="1"/>
  <c r="AB29" i="35" a="1"/>
  <c r="AB29" i="35" s="1"/>
  <c r="AA17" i="35" a="1"/>
  <c r="AA17" i="35" s="1"/>
  <c r="S8" i="35" a="1"/>
  <c r="S8" i="35" s="1"/>
  <c r="V5" i="35" a="1"/>
  <c r="V5" i="35" s="1"/>
  <c r="R33" i="33" a="1"/>
  <c r="R33" i="33" s="1"/>
  <c r="Q29" i="33" a="1"/>
  <c r="Q29" i="33" s="1"/>
  <c r="V25" i="33" a="1"/>
  <c r="V25" i="33" s="1"/>
  <c r="X20" i="33" a="1"/>
  <c r="X20" i="33" s="1"/>
  <c r="Z19" i="33" a="1"/>
  <c r="Z19" i="33" s="1"/>
  <c r="Z14" i="33" a="1"/>
  <c r="Z14" i="33" s="1"/>
  <c r="Y11" i="33" a="1"/>
  <c r="Y11" i="33" s="1"/>
  <c r="U7" i="33" a="1"/>
  <c r="U7" i="33" s="1"/>
  <c r="Z5" i="33" a="1"/>
  <c r="Z5" i="33" s="1"/>
  <c r="Q4" i="33" a="1"/>
  <c r="Q4" i="33" s="1"/>
  <c r="Z29" i="35" a="1"/>
  <c r="Z29" i="35" s="1"/>
  <c r="Y23" i="35" a="1"/>
  <c r="Y23" i="35" s="1"/>
  <c r="Y17" i="35" a="1"/>
  <c r="Y17" i="35" s="1"/>
  <c r="S5" i="35" a="1"/>
  <c r="S5" i="35" s="1"/>
  <c r="T25" i="33" a="1"/>
  <c r="T25" i="33" s="1"/>
  <c r="W20" i="33" a="1"/>
  <c r="W20" i="33" s="1"/>
  <c r="X19" i="33" a="1"/>
  <c r="X19" i="33" s="1"/>
  <c r="X18" i="33" a="1"/>
  <c r="X18" i="33" s="1"/>
  <c r="Y14" i="33" a="1"/>
  <c r="Y14" i="33" s="1"/>
  <c r="X11" i="33" a="1"/>
  <c r="X11" i="33" s="1"/>
  <c r="AA8" i="33" a="1"/>
  <c r="AA8" i="33" s="1"/>
  <c r="R7" i="33" a="1"/>
  <c r="R7" i="33" s="1"/>
  <c r="U34" i="34" a="1"/>
  <c r="U34" i="34" s="1"/>
  <c r="V32" i="34" a="1"/>
  <c r="V32" i="34" s="1"/>
  <c r="V30" i="34" a="1"/>
  <c r="V30" i="34" s="1"/>
  <c r="V28" i="34" a="1"/>
  <c r="V28" i="34" s="1"/>
  <c r="Y26" i="34" a="1"/>
  <c r="Y26" i="34" s="1"/>
  <c r="Z24" i="34" a="1"/>
  <c r="Z24" i="34" s="1"/>
  <c r="Z22" i="34" a="1"/>
  <c r="Z22" i="34" s="1"/>
  <c r="Z20" i="34" a="1"/>
  <c r="Z20" i="34" s="1"/>
  <c r="Q19" i="34" a="1"/>
  <c r="Q19" i="34" s="1"/>
  <c r="R17" i="34" a="1"/>
  <c r="R17" i="34" s="1"/>
  <c r="R15" i="34" a="1"/>
  <c r="R15" i="34" s="1"/>
  <c r="R13" i="34" a="1"/>
  <c r="R13" i="34" s="1"/>
  <c r="T11" i="34" a="1"/>
  <c r="T11" i="34" s="1"/>
  <c r="U9" i="34" a="1"/>
  <c r="U9" i="34" s="1"/>
  <c r="V7" i="34" a="1"/>
  <c r="V7" i="34" s="1"/>
  <c r="X5" i="34" a="1"/>
  <c r="X5" i="34" s="1"/>
  <c r="U21" i="35" a="1"/>
  <c r="U21" i="35" s="1"/>
  <c r="Q23" i="33" a="1"/>
  <c r="Q23" i="33" s="1"/>
  <c r="T17" i="33" a="1"/>
  <c r="T17" i="33" s="1"/>
  <c r="R8" i="33" a="1"/>
  <c r="R8" i="33" s="1"/>
  <c r="U6" i="33" a="1"/>
  <c r="U6" i="33" s="1"/>
  <c r="Q5" i="33" a="1"/>
  <c r="Q5" i="33" s="1"/>
  <c r="T21" i="35" a="1"/>
  <c r="T21" i="35" s="1"/>
  <c r="T24" i="33" a="1"/>
  <c r="T24" i="33" s="1"/>
  <c r="S17" i="33" a="1"/>
  <c r="S17" i="33" s="1"/>
  <c r="Q8" i="33" a="1"/>
  <c r="Q8" i="33" s="1"/>
  <c r="Q17" i="33" a="1"/>
  <c r="Q17" i="33" s="1"/>
  <c r="X10" i="35" a="1"/>
  <c r="X10" i="35" s="1"/>
  <c r="S24" i="33" a="1"/>
  <c r="S24" i="33" s="1"/>
  <c r="V10" i="35" a="1"/>
  <c r="V10" i="35" s="1"/>
  <c r="U25" i="33" a="1"/>
  <c r="U25" i="33" s="1"/>
  <c r="R24" i="33" a="1"/>
  <c r="R24" i="33" s="1"/>
  <c r="AA29" i="35" a="1"/>
  <c r="AA29" i="35" s="1"/>
  <c r="T5" i="35" a="1"/>
  <c r="T5" i="35" s="1"/>
  <c r="AB34" i="33" a="1"/>
  <c r="AB34" i="33" s="1"/>
  <c r="AB30" i="33" a="1"/>
  <c r="AB30" i="33" s="1"/>
  <c r="Q24" i="33" a="1"/>
  <c r="Q24" i="33" s="1"/>
  <c r="W18" i="33" a="1"/>
  <c r="W18" i="33" s="1"/>
  <c r="AB12" i="33" a="1"/>
  <c r="AB12" i="33" s="1"/>
  <c r="W29" i="35" a="1"/>
  <c r="W29" i="35" s="1"/>
  <c r="W15" i="35" a="1"/>
  <c r="W15" i="35" s="1"/>
  <c r="S10" i="35" a="1"/>
  <c r="S10" i="35" s="1"/>
  <c r="R5" i="35" a="1"/>
  <c r="R5" i="35" s="1"/>
  <c r="T34" i="33" a="1"/>
  <c r="T34" i="33" s="1"/>
  <c r="S25" i="33" a="1"/>
  <c r="S25" i="33" s="1"/>
  <c r="V18" i="33" a="1"/>
  <c r="V18" i="33" s="1"/>
  <c r="Q29" i="35" a="1"/>
  <c r="Q29" i="35" s="1"/>
  <c r="T15" i="35" a="1"/>
  <c r="T15" i="35" s="1"/>
  <c r="R10" i="35" a="1"/>
  <c r="R10" i="35" s="1"/>
  <c r="Q5" i="35" a="1"/>
  <c r="Q5" i="35" s="1"/>
  <c r="AA30" i="33" a="1"/>
  <c r="AA30" i="33" s="1"/>
  <c r="R25" i="33" a="1"/>
  <c r="R25" i="33" s="1"/>
  <c r="U18" i="33" a="1"/>
  <c r="U18" i="33" s="1"/>
  <c r="AA12" i="33" a="1"/>
  <c r="AA12" i="33" s="1"/>
  <c r="S18" i="33" a="1"/>
  <c r="S18" i="33" s="1"/>
  <c r="X14" i="33" a="1"/>
  <c r="X14" i="33" s="1"/>
  <c r="Y12" i="33" a="1"/>
  <c r="Y12" i="33" s="1"/>
  <c r="AB33" i="34" a="1"/>
  <c r="AB33" i="34" s="1"/>
  <c r="AB31" i="34" a="1"/>
  <c r="AB31" i="34" s="1"/>
  <c r="AA29" i="34" a="1"/>
  <c r="AA29" i="34" s="1"/>
  <c r="AB27" i="34" a="1"/>
  <c r="AB27" i="34" s="1"/>
  <c r="AB25" i="34" a="1"/>
  <c r="AB25" i="34" s="1"/>
  <c r="AB23" i="34" a="1"/>
  <c r="AB23" i="34" s="1"/>
  <c r="AA21" i="34" a="1"/>
  <c r="AA21" i="34" s="1"/>
  <c r="AB19" i="34" a="1"/>
  <c r="AB19" i="34" s="1"/>
  <c r="AB17" i="34" a="1"/>
  <c r="AB17" i="34" s="1"/>
  <c r="AB15" i="34" a="1"/>
  <c r="AB15" i="34" s="1"/>
  <c r="AA13" i="34" a="1"/>
  <c r="AA13" i="34" s="1"/>
  <c r="AB11" i="34" a="1"/>
  <c r="AB11" i="34" s="1"/>
  <c r="AB9" i="34" a="1"/>
  <c r="AB9" i="34" s="1"/>
  <c r="AB7" i="34" a="1"/>
  <c r="AB7" i="34" s="1"/>
  <c r="Q6" i="34" a="1"/>
  <c r="Q6" i="34" s="1"/>
  <c r="Q33" i="33" a="1"/>
  <c r="Q33" i="33" s="1"/>
  <c r="S27" i="33" a="1"/>
  <c r="S27" i="33" s="1"/>
  <c r="S23" i="33" a="1"/>
  <c r="S23" i="33" s="1"/>
  <c r="U14" i="33" a="1"/>
  <c r="U14" i="33" s="1"/>
  <c r="R11" i="33" a="1"/>
  <c r="R11" i="33" s="1"/>
  <c r="V8" i="33" a="1"/>
  <c r="V8" i="33" s="1"/>
  <c r="S5" i="33" a="1"/>
  <c r="S5" i="33" s="1"/>
  <c r="W34" i="34" a="1"/>
  <c r="W34" i="34" s="1"/>
  <c r="U32" i="34" a="1"/>
  <c r="U32" i="34" s="1"/>
  <c r="S30" i="34" a="1"/>
  <c r="S30" i="34" s="1"/>
  <c r="R28" i="34" a="1"/>
  <c r="R28" i="34" s="1"/>
  <c r="R26" i="34" a="1"/>
  <c r="R26" i="34" s="1"/>
  <c r="Q24" i="34" a="1"/>
  <c r="Q24" i="34" s="1"/>
  <c r="Z21" i="34" a="1"/>
  <c r="Z21" i="34" s="1"/>
  <c r="Z19" i="34" a="1"/>
  <c r="Z19" i="34" s="1"/>
  <c r="Y17" i="34" a="1"/>
  <c r="Y17" i="34" s="1"/>
  <c r="X15" i="34" a="1"/>
  <c r="X15" i="34" s="1"/>
  <c r="V13" i="34" a="1"/>
  <c r="V13" i="34" s="1"/>
  <c r="V11" i="34" a="1"/>
  <c r="V11" i="34" s="1"/>
  <c r="T9" i="34" a="1"/>
  <c r="T9" i="34" s="1"/>
  <c r="S7" i="34" a="1"/>
  <c r="S7" i="34" s="1"/>
  <c r="S5" i="34" a="1"/>
  <c r="S5" i="34" s="1"/>
  <c r="W6" i="33" a="1"/>
  <c r="W6" i="33" s="1"/>
  <c r="R23" i="33" a="1"/>
  <c r="R23" i="33" s="1"/>
  <c r="R18" i="33" a="1"/>
  <c r="R18" i="33" s="1"/>
  <c r="Y16" i="33" a="1"/>
  <c r="Y16" i="33" s="1"/>
  <c r="T14" i="33" a="1"/>
  <c r="T14" i="33" s="1"/>
  <c r="AB6" i="33" a="1"/>
  <c r="AB6" i="33" s="1"/>
  <c r="R5" i="33" a="1"/>
  <c r="R5" i="33" s="1"/>
  <c r="V34" i="34" a="1"/>
  <c r="V34" i="34" s="1"/>
  <c r="T32" i="34" a="1"/>
  <c r="T32" i="34" s="1"/>
  <c r="R30" i="34" a="1"/>
  <c r="R30" i="34" s="1"/>
  <c r="Q26" i="34" a="1"/>
  <c r="Q26" i="34" s="1"/>
  <c r="AA23" i="34" a="1"/>
  <c r="AA23" i="34" s="1"/>
  <c r="Y21" i="34" a="1"/>
  <c r="Y21" i="34" s="1"/>
  <c r="Y19" i="34" a="1"/>
  <c r="Y19" i="34" s="1"/>
  <c r="X17" i="34" a="1"/>
  <c r="X17" i="34" s="1"/>
  <c r="W15" i="34" a="1"/>
  <c r="W15" i="34" s="1"/>
  <c r="U13" i="34" a="1"/>
  <c r="U13" i="34" s="1"/>
  <c r="U11" i="34" a="1"/>
  <c r="U11" i="34" s="1"/>
  <c r="S9" i="34" a="1"/>
  <c r="S9" i="34" s="1"/>
  <c r="R7" i="34" a="1"/>
  <c r="R7" i="34" s="1"/>
  <c r="R5" i="34" a="1"/>
  <c r="R5" i="34" s="1"/>
  <c r="V22" i="33" a="1"/>
  <c r="V22" i="33" s="1"/>
  <c r="R27" i="33" a="1"/>
  <c r="R27" i="33" s="1"/>
  <c r="Q18" i="33" a="1"/>
  <c r="Q18" i="33" s="1"/>
  <c r="S14" i="33" a="1"/>
  <c r="S14" i="33" s="1"/>
  <c r="Z12" i="33" a="1"/>
  <c r="Z12" i="33" s="1"/>
  <c r="Q11" i="33" a="1"/>
  <c r="Q11" i="33" s="1"/>
  <c r="U8" i="33" a="1"/>
  <c r="U8" i="33" s="1"/>
  <c r="T34" i="34" a="1"/>
  <c r="T34" i="34" s="1"/>
  <c r="S32" i="34" a="1"/>
  <c r="S32" i="34" s="1"/>
  <c r="Q30" i="34" a="1"/>
  <c r="Q30" i="34" s="1"/>
  <c r="Q28" i="34" a="1"/>
  <c r="Q28" i="34" s="1"/>
  <c r="AA25" i="34" a="1"/>
  <c r="AA25" i="34" s="1"/>
  <c r="Z23" i="34" a="1"/>
  <c r="Z23" i="34" s="1"/>
  <c r="X21" i="34" a="1"/>
  <c r="X21" i="34" s="1"/>
  <c r="X19" i="34" a="1"/>
  <c r="X19" i="34" s="1"/>
  <c r="W17" i="34" a="1"/>
  <c r="W17" i="34" s="1"/>
  <c r="V15" i="34" a="1"/>
  <c r="V15" i="34" s="1"/>
  <c r="T13" i="34" a="1"/>
  <c r="T13" i="34" s="1"/>
  <c r="S11" i="34" a="1"/>
  <c r="S11" i="34" s="1"/>
  <c r="Q7" i="34" a="1"/>
  <c r="Q7" i="34" s="1"/>
  <c r="Q5" i="34" a="1"/>
  <c r="Q5" i="34" s="1"/>
  <c r="Y12" i="35" a="1"/>
  <c r="Y12" i="35" s="1"/>
  <c r="X16" i="33" a="1"/>
  <c r="X16" i="33" s="1"/>
  <c r="R14" i="33" a="1"/>
  <c r="R14" i="33" s="1"/>
  <c r="T8" i="33" a="1"/>
  <c r="T8" i="33" s="1"/>
  <c r="AA6" i="33" a="1"/>
  <c r="AA6" i="33" s="1"/>
  <c r="R32" i="34" a="1"/>
  <c r="R32" i="34" s="1"/>
  <c r="AB29" i="34" a="1"/>
  <c r="AB29" i="34" s="1"/>
  <c r="AA27" i="34" a="1"/>
  <c r="AA27" i="34" s="1"/>
  <c r="Z25" i="34" a="1"/>
  <c r="Z25" i="34" s="1"/>
  <c r="Y23" i="34" a="1"/>
  <c r="Y23" i="34" s="1"/>
  <c r="W21" i="34" a="1"/>
  <c r="W21" i="34" s="1"/>
  <c r="W19" i="34" a="1"/>
  <c r="W19" i="34" s="1"/>
  <c r="V17" i="34" a="1"/>
  <c r="V17" i="34" s="1"/>
  <c r="U15" i="34" a="1"/>
  <c r="U15" i="34" s="1"/>
  <c r="S13" i="34" a="1"/>
  <c r="S13" i="34" s="1"/>
  <c r="R11" i="34" a="1"/>
  <c r="R11" i="34" s="1"/>
  <c r="R9" i="34" a="1"/>
  <c r="R9" i="34" s="1"/>
  <c r="AB6" i="34" a="1"/>
  <c r="AB6" i="34" s="1"/>
  <c r="AB4" i="34" a="1"/>
  <c r="AB4" i="34" s="1"/>
  <c r="AB19" i="35" a="1"/>
  <c r="AB19" i="35" s="1"/>
  <c r="W12" i="35" a="1"/>
  <c r="W12" i="35" s="1"/>
  <c r="Q16" i="33" a="1"/>
  <c r="Q16" i="33" s="1"/>
  <c r="W12" i="33" a="1"/>
  <c r="W12" i="33" s="1"/>
  <c r="AB9" i="33" a="1"/>
  <c r="AB9" i="33" s="1"/>
  <c r="S8" i="33" a="1"/>
  <c r="S8" i="33" s="1"/>
  <c r="Z6" i="33" a="1"/>
  <c r="Z6" i="33" s="1"/>
  <c r="R34" i="34" a="1"/>
  <c r="R34" i="34" s="1"/>
  <c r="Q32" i="34" a="1"/>
  <c r="Q32" i="34" s="1"/>
  <c r="Z29" i="34" a="1"/>
  <c r="Z29" i="34" s="1"/>
  <c r="Z27" i="34" a="1"/>
  <c r="Z27" i="34" s="1"/>
  <c r="Y25" i="34" a="1"/>
  <c r="Y25" i="34" s="1"/>
  <c r="X23" i="34" a="1"/>
  <c r="X23" i="34" s="1"/>
  <c r="V21" i="34" a="1"/>
  <c r="V21" i="34" s="1"/>
  <c r="V19" i="34" a="1"/>
  <c r="V19" i="34" s="1"/>
  <c r="U17" i="34" a="1"/>
  <c r="U17" i="34" s="1"/>
  <c r="T15" i="34" a="1"/>
  <c r="T15" i="34" s="1"/>
  <c r="Q13" i="34" a="1"/>
  <c r="Q13" i="34" s="1"/>
  <c r="Q9" i="34" a="1"/>
  <c r="Q9" i="34" s="1"/>
  <c r="AA6" i="34" a="1"/>
  <c r="AA6" i="34" s="1"/>
  <c r="AA4" i="34" a="1"/>
  <c r="AA4" i="34" s="1"/>
  <c r="T28" i="33" a="1"/>
  <c r="T28" i="33" s="1"/>
  <c r="U12" i="33" a="1"/>
  <c r="U12" i="33" s="1"/>
  <c r="T27" i="35" a="1"/>
  <c r="T27" i="35" s="1"/>
  <c r="V12" i="35" a="1"/>
  <c r="V12" i="35" s="1"/>
  <c r="AA9" i="33" a="1"/>
  <c r="AA9" i="33" s="1"/>
  <c r="Y6" i="33" a="1"/>
  <c r="Y6" i="33" s="1"/>
  <c r="Q34" i="34" a="1"/>
  <c r="Q34" i="34" s="1"/>
  <c r="AA31" i="34" a="1"/>
  <c r="AA31" i="34" s="1"/>
  <c r="Y29" i="34" a="1"/>
  <c r="Y29" i="34" s="1"/>
  <c r="Y27" i="34" a="1"/>
  <c r="Y27" i="34" s="1"/>
  <c r="X25" i="34" a="1"/>
  <c r="X25" i="34" s="1"/>
  <c r="W23" i="34" a="1"/>
  <c r="W23" i="34" s="1"/>
  <c r="U21" i="34" a="1"/>
  <c r="U21" i="34" s="1"/>
  <c r="U19" i="34" a="1"/>
  <c r="U19" i="34" s="1"/>
  <c r="T17" i="34" a="1"/>
  <c r="T17" i="34" s="1"/>
  <c r="S15" i="34" a="1"/>
  <c r="S15" i="34" s="1"/>
  <c r="AB12" i="34" a="1"/>
  <c r="AB12" i="34" s="1"/>
  <c r="Q11" i="34" a="1"/>
  <c r="Q11" i="34" s="1"/>
  <c r="AB8" i="34" a="1"/>
  <c r="AB8" i="34" s="1"/>
  <c r="Z6" i="34" a="1"/>
  <c r="Z6" i="34" s="1"/>
  <c r="Z4" i="34" a="1"/>
  <c r="Z4" i="34" s="1"/>
  <c r="W26" i="33" a="1"/>
  <c r="W26" i="33" s="1"/>
  <c r="X18" i="35" a="1"/>
  <c r="X18" i="35" s="1"/>
  <c r="U12" i="35" a="1"/>
  <c r="U12" i="35" s="1"/>
  <c r="AB32" i="33" a="1"/>
  <c r="AB32" i="33" s="1"/>
  <c r="AB22" i="33" a="1"/>
  <c r="AB22" i="33" s="1"/>
  <c r="V12" i="33" a="1"/>
  <c r="V12" i="33" s="1"/>
  <c r="Z9" i="33" a="1"/>
  <c r="Z9" i="33" s="1"/>
  <c r="AA33" i="34" a="1"/>
  <c r="AA33" i="34" s="1"/>
  <c r="Z31" i="34" a="1"/>
  <c r="Z31" i="34" s="1"/>
  <c r="X29" i="34" a="1"/>
  <c r="X29" i="34" s="1"/>
  <c r="X27" i="34" a="1"/>
  <c r="X27" i="34" s="1"/>
  <c r="W25" i="34" a="1"/>
  <c r="W25" i="34" s="1"/>
  <c r="V23" i="34" a="1"/>
  <c r="V23" i="34" s="1"/>
  <c r="T21" i="34" a="1"/>
  <c r="T21" i="34" s="1"/>
  <c r="T19" i="34" a="1"/>
  <c r="T19" i="34" s="1"/>
  <c r="S17" i="34" a="1"/>
  <c r="S17" i="34" s="1"/>
  <c r="Q15" i="34" a="1"/>
  <c r="Q15" i="34" s="1"/>
  <c r="AA12" i="34" a="1"/>
  <c r="AA12" i="34" s="1"/>
  <c r="AB10" i="34" a="1"/>
  <c r="AB10" i="34" s="1"/>
  <c r="AA8" i="34" a="1"/>
  <c r="AA8" i="34" s="1"/>
  <c r="Y6" i="34" a="1"/>
  <c r="Y6" i="34" s="1"/>
  <c r="Y4" i="34" a="1"/>
  <c r="Y4" i="34" s="1"/>
  <c r="T32" i="33" a="1"/>
  <c r="T32" i="33" s="1"/>
  <c r="U18" i="35" a="1"/>
  <c r="U18" i="35" s="1"/>
  <c r="AA32" i="33" a="1"/>
  <c r="AA32" i="33" s="1"/>
  <c r="AB28" i="33" a="1"/>
  <c r="AB28" i="33" s="1"/>
  <c r="V20" i="33" a="1"/>
  <c r="V20" i="33" s="1"/>
  <c r="AB15" i="33" a="1"/>
  <c r="AB15" i="33" s="1"/>
  <c r="Y9" i="33" a="1"/>
  <c r="Y9" i="33" s="1"/>
  <c r="X6" i="33" a="1"/>
  <c r="X6" i="33" s="1"/>
  <c r="Z33" i="34" a="1"/>
  <c r="Z33" i="34" s="1"/>
  <c r="Y31" i="34" a="1"/>
  <c r="Y31" i="34" s="1"/>
  <c r="W29" i="34" a="1"/>
  <c r="W29" i="34" s="1"/>
  <c r="W27" i="34" a="1"/>
  <c r="W27" i="34" s="1"/>
  <c r="V25" i="34" a="1"/>
  <c r="V25" i="34" s="1"/>
  <c r="U23" i="34" a="1"/>
  <c r="U23" i="34" s="1"/>
  <c r="S21" i="34" a="1"/>
  <c r="S21" i="34" s="1"/>
  <c r="S19" i="34" a="1"/>
  <c r="S19" i="34" s="1"/>
  <c r="AB14" i="34" a="1"/>
  <c r="AB14" i="34" s="1"/>
  <c r="Z12" i="34" a="1"/>
  <c r="Z12" i="34" s="1"/>
  <c r="AA10" i="34" a="1"/>
  <c r="AA10" i="34" s="1"/>
  <c r="Z8" i="34" a="1"/>
  <c r="Z8" i="34" s="1"/>
  <c r="X6" i="34" a="1"/>
  <c r="X6" i="34" s="1"/>
  <c r="X4" i="34" a="1"/>
  <c r="X4" i="34" s="1"/>
  <c r="Q10" i="35" a="1"/>
  <c r="Q10" i="35" s="1"/>
  <c r="Z30" i="33" a="1"/>
  <c r="Z30" i="33" s="1"/>
  <c r="AA15" i="33" a="1"/>
  <c r="AA15" i="33" s="1"/>
  <c r="Q18" i="35" a="1"/>
  <c r="Q18" i="35" s="1"/>
  <c r="S32" i="33" a="1"/>
  <c r="S32" i="33" s="1"/>
  <c r="R28" i="33" a="1"/>
  <c r="R28" i="33" s="1"/>
  <c r="V24" i="33" a="1"/>
  <c r="V24" i="33" s="1"/>
  <c r="Z15" i="33" a="1"/>
  <c r="Z15" i="33" s="1"/>
  <c r="T12" i="33" a="1"/>
  <c r="T12" i="33" s="1"/>
  <c r="X9" i="33" a="1"/>
  <c r="X9" i="33" s="1"/>
  <c r="X33" i="34" a="1"/>
  <c r="X33" i="34" s="1"/>
  <c r="W31" i="34" a="1"/>
  <c r="W31" i="34" s="1"/>
  <c r="U29" i="34" a="1"/>
  <c r="U29" i="34" s="1"/>
  <c r="U27" i="34" a="1"/>
  <c r="U27" i="34" s="1"/>
  <c r="T25" i="34" a="1"/>
  <c r="T25" i="34" s="1"/>
  <c r="S23" i="34" a="1"/>
  <c r="S23" i="34" s="1"/>
  <c r="Q21" i="34" a="1"/>
  <c r="Q21" i="34" s="1"/>
  <c r="AB16" i="34" a="1"/>
  <c r="AB16" i="34" s="1"/>
  <c r="Z14" i="34" a="1"/>
  <c r="Z14" i="34" s="1"/>
  <c r="X12" i="34" a="1"/>
  <c r="X12" i="34" s="1"/>
  <c r="Y10" i="34" a="1"/>
  <c r="Y10" i="34" s="1"/>
  <c r="X8" i="34" a="1"/>
  <c r="X8" i="34" s="1"/>
  <c r="V6" i="34" a="1"/>
  <c r="V6" i="34" s="1"/>
  <c r="V4" i="34" a="1"/>
  <c r="V4" i="34" s="1"/>
  <c r="Z17" i="35" a="1"/>
  <c r="Z17" i="35" s="1"/>
  <c r="U24" i="33" a="1"/>
  <c r="U24" i="33" s="1"/>
  <c r="Y15" i="33" a="1"/>
  <c r="Y15" i="33" s="1"/>
  <c r="S12" i="33" a="1"/>
  <c r="S12" i="33" s="1"/>
  <c r="W9" i="33" a="1"/>
  <c r="W9" i="33" s="1"/>
  <c r="V6" i="33" a="1"/>
  <c r="V6" i="33" s="1"/>
  <c r="T18" i="33" a="1"/>
  <c r="T18" i="33" s="1"/>
  <c r="W14" i="33" a="1"/>
  <c r="W14" i="33" s="1"/>
  <c r="U30" i="34" a="1"/>
  <c r="U30" i="34" s="1"/>
  <c r="AA26" i="34" a="1"/>
  <c r="AA26" i="34" s="1"/>
  <c r="R23" i="34" a="1"/>
  <c r="R23" i="34" s="1"/>
  <c r="X16" i="34" a="1"/>
  <c r="X16" i="34" s="1"/>
  <c r="X13" i="34" a="1"/>
  <c r="X13" i="34" s="1"/>
  <c r="R10" i="34" a="1"/>
  <c r="R10" i="34" s="1"/>
  <c r="U6" i="34" a="1"/>
  <c r="U6" i="34" s="1"/>
  <c r="AA28" i="34" a="1"/>
  <c r="AA28" i="34" s="1"/>
  <c r="R22" i="34" a="1"/>
  <c r="R22" i="34" s="1"/>
  <c r="W4" i="34" a="1"/>
  <c r="W4" i="34" s="1"/>
  <c r="T14" i="34" a="1"/>
  <c r="T14" i="34" s="1"/>
  <c r="S7" i="35" a="1"/>
  <c r="S7" i="35" s="1"/>
  <c r="W11" i="33" a="1"/>
  <c r="W11" i="33" s="1"/>
  <c r="T33" i="34" a="1"/>
  <c r="T33" i="34" s="1"/>
  <c r="T30" i="34" a="1"/>
  <c r="T30" i="34" s="1"/>
  <c r="Z26" i="34" a="1"/>
  <c r="Z26" i="34" s="1"/>
  <c r="Q23" i="34" a="1"/>
  <c r="Q23" i="34" s="1"/>
  <c r="R20" i="34" a="1"/>
  <c r="R20" i="34" s="1"/>
  <c r="W16" i="34" a="1"/>
  <c r="W16" i="34" s="1"/>
  <c r="W13" i="34" a="1"/>
  <c r="W13" i="34" s="1"/>
  <c r="Q10" i="34" a="1"/>
  <c r="Q10" i="34" s="1"/>
  <c r="Y32" i="34" a="1"/>
  <c r="Y32" i="34" s="1"/>
  <c r="Z5" i="34" a="1"/>
  <c r="Z5" i="34" s="1"/>
  <c r="AB16" i="33" a="1"/>
  <c r="AB16" i="33" s="1"/>
  <c r="X28" i="34" a="1"/>
  <c r="X28" i="34" s="1"/>
  <c r="Q10" i="33" a="1"/>
  <c r="Q10" i="33" s="1"/>
  <c r="T8" i="34" a="1"/>
  <c r="T8" i="34" s="1"/>
  <c r="AB31" i="33" a="1"/>
  <c r="AB31" i="33" s="1"/>
  <c r="AB24" i="34" a="1"/>
  <c r="AB24" i="34" s="1"/>
  <c r="T18" i="34" a="1"/>
  <c r="T18" i="34" s="1"/>
  <c r="AB28" i="35" a="1"/>
  <c r="AB28" i="35" s="1"/>
  <c r="X11" i="34" a="1"/>
  <c r="X11" i="34" s="1"/>
  <c r="R12" i="33" a="1"/>
  <c r="R12" i="33" s="1"/>
  <c r="R31" i="34" a="1"/>
  <c r="R31" i="34" s="1"/>
  <c r="Z7" i="34" a="1"/>
  <c r="Z7" i="34" s="1"/>
  <c r="V14" i="33" a="1"/>
  <c r="V14" i="33" s="1"/>
  <c r="V11" i="33" a="1"/>
  <c r="V11" i="33" s="1"/>
  <c r="Z8" i="33" a="1"/>
  <c r="Z8" i="33" s="1"/>
  <c r="S33" i="34" a="1"/>
  <c r="S33" i="34" s="1"/>
  <c r="V29" i="34" a="1"/>
  <c r="V29" i="34" s="1"/>
  <c r="X26" i="34" a="1"/>
  <c r="X26" i="34" s="1"/>
  <c r="AB22" i="34" a="1"/>
  <c r="AB22" i="34" s="1"/>
  <c r="V16" i="34" a="1"/>
  <c r="V16" i="34" s="1"/>
  <c r="Y12" i="34" a="1"/>
  <c r="Y12" i="34" s="1"/>
  <c r="AA9" i="34" a="1"/>
  <c r="AA9" i="34" s="1"/>
  <c r="T6" i="34" a="1"/>
  <c r="T6" i="34" s="1"/>
  <c r="T5" i="33" a="1"/>
  <c r="T5" i="33" s="1"/>
  <c r="W18" i="34" a="1"/>
  <c r="W18" i="34" s="1"/>
  <c r="AA16" i="33" a="1"/>
  <c r="AA16" i="33" s="1"/>
  <c r="Q22" i="34" a="1"/>
  <c r="Q22" i="34" s="1"/>
  <c r="X14" i="34" a="1"/>
  <c r="X14" i="34" s="1"/>
  <c r="W14" i="34" a="1"/>
  <c r="W14" i="34" s="1"/>
  <c r="S18" i="34" a="1"/>
  <c r="S18" i="34" s="1"/>
  <c r="X24" i="34" a="1"/>
  <c r="X24" i="34" s="1"/>
  <c r="Y20" i="34" a="1"/>
  <c r="Y20" i="34" s="1"/>
  <c r="Q7" i="35" a="1"/>
  <c r="Q7" i="35" s="1"/>
  <c r="AB17" i="33" a="1"/>
  <c r="AB17" i="33" s="1"/>
  <c r="AB13" i="33" a="1"/>
  <c r="AB13" i="33" s="1"/>
  <c r="U11" i="33" a="1"/>
  <c r="U11" i="33" s="1"/>
  <c r="Y5" i="33" a="1"/>
  <c r="Y5" i="33" s="1"/>
  <c r="R33" i="34" a="1"/>
  <c r="R33" i="34" s="1"/>
  <c r="T29" i="34" a="1"/>
  <c r="T29" i="34" s="1"/>
  <c r="W26" i="34" a="1"/>
  <c r="W26" i="34" s="1"/>
  <c r="AA22" i="34" a="1"/>
  <c r="AA22" i="34" s="1"/>
  <c r="Q20" i="34" a="1"/>
  <c r="Q20" i="34" s="1"/>
  <c r="U16" i="34" a="1"/>
  <c r="U16" i="34" s="1"/>
  <c r="W12" i="34" a="1"/>
  <c r="W12" i="34" s="1"/>
  <c r="Z9" i="34" a="1"/>
  <c r="Z9" i="34" s="1"/>
  <c r="S6" i="34" a="1"/>
  <c r="S6" i="34" s="1"/>
  <c r="Y8" i="34" a="1"/>
  <c r="Y8" i="34" s="1"/>
  <c r="Z4" i="33" a="1"/>
  <c r="Z4" i="33" s="1"/>
  <c r="R25" i="34" a="1"/>
  <c r="R25" i="34" s="1"/>
  <c r="Q25" i="34" a="1"/>
  <c r="Q25" i="34" s="1"/>
  <c r="S31" i="34" a="1"/>
  <c r="S31" i="34" s="1"/>
  <c r="U4" i="34" a="1"/>
  <c r="U4" i="34" s="1"/>
  <c r="Q31" i="33" a="1"/>
  <c r="Q31" i="33" s="1"/>
  <c r="AA7" i="34" a="1"/>
  <c r="AA7" i="34" s="1"/>
  <c r="V27" i="34" a="1"/>
  <c r="V27" i="34" s="1"/>
  <c r="S4" i="34" a="1"/>
  <c r="S4" i="34" s="1"/>
  <c r="Z13" i="33" a="1"/>
  <c r="Z13" i="33" s="1"/>
  <c r="S11" i="33" a="1"/>
  <c r="S11" i="33" s="1"/>
  <c r="Y8" i="33" a="1"/>
  <c r="Y8" i="33" s="1"/>
  <c r="X5" i="33" a="1"/>
  <c r="X5" i="33" s="1"/>
  <c r="Q33" i="34" a="1"/>
  <c r="Q33" i="34" s="1"/>
  <c r="S29" i="34" a="1"/>
  <c r="S29" i="34" s="1"/>
  <c r="V26" i="34" a="1"/>
  <c r="V26" i="34" s="1"/>
  <c r="Y22" i="34" a="1"/>
  <c r="Y22" i="34" s="1"/>
  <c r="AA19" i="34" a="1"/>
  <c r="AA19" i="34" s="1"/>
  <c r="T16" i="34" a="1"/>
  <c r="T16" i="34" s="1"/>
  <c r="V12" i="34" a="1"/>
  <c r="V12" i="34" s="1"/>
  <c r="Y9" i="34" a="1"/>
  <c r="Y9" i="34" s="1"/>
  <c r="U25" i="34" a="1"/>
  <c r="U25" i="34" s="1"/>
  <c r="X31" i="34" a="1"/>
  <c r="X31" i="34" s="1"/>
  <c r="V5" i="34" a="1"/>
  <c r="V5" i="34" s="1"/>
  <c r="Y4" i="33" a="1"/>
  <c r="Y4" i="33" s="1"/>
  <c r="V31" i="34" a="1"/>
  <c r="V31" i="34" s="1"/>
  <c r="U5" i="34" a="1"/>
  <c r="U5" i="34" s="1"/>
  <c r="U18" i="34" a="1"/>
  <c r="U18" i="34" s="1"/>
  <c r="W19" i="33" a="1"/>
  <c r="W19" i="33" s="1"/>
  <c r="T28" i="34" a="1"/>
  <c r="T28" i="34" s="1"/>
  <c r="AB20" i="34" a="1"/>
  <c r="AB20" i="34" s="1"/>
  <c r="X17" i="35" a="1"/>
  <c r="X17" i="35" s="1"/>
  <c r="Y13" i="33" a="1"/>
  <c r="Y13" i="33" s="1"/>
  <c r="X8" i="33" a="1"/>
  <c r="X8" i="33" s="1"/>
  <c r="W5" i="33" a="1"/>
  <c r="W5" i="33" s="1"/>
  <c r="AB32" i="34" a="1"/>
  <c r="AB32" i="34" s="1"/>
  <c r="R29" i="34" a="1"/>
  <c r="R29" i="34" s="1"/>
  <c r="U26" i="34" a="1"/>
  <c r="U26" i="34" s="1"/>
  <c r="X22" i="34" a="1"/>
  <c r="X22" i="34" s="1"/>
  <c r="R19" i="34" a="1"/>
  <c r="R19" i="34" s="1"/>
  <c r="S16" i="34" a="1"/>
  <c r="S16" i="34" s="1"/>
  <c r="U12" i="34" a="1"/>
  <c r="U12" i="34" s="1"/>
  <c r="X9" i="34" a="1"/>
  <c r="X9" i="34" s="1"/>
  <c r="R6" i="34" a="1"/>
  <c r="R6" i="34" s="1"/>
  <c r="AB10" i="33" a="1"/>
  <c r="AB10" i="33" s="1"/>
  <c r="U22" i="34" a="1"/>
  <c r="U22" i="34" s="1"/>
  <c r="S10" i="33" a="1"/>
  <c r="S10" i="33" s="1"/>
  <c r="U8" i="34" a="1"/>
  <c r="U8" i="34" s="1"/>
  <c r="V18" i="34" a="1"/>
  <c r="V18" i="34" s="1"/>
  <c r="S8" i="34" a="1"/>
  <c r="S8" i="34" s="1"/>
  <c r="Y11" i="34" a="1"/>
  <c r="Y11" i="34" s="1"/>
  <c r="V14" i="34" a="1"/>
  <c r="V14" i="34" s="1"/>
  <c r="R18" i="34" a="1"/>
  <c r="R18" i="34" s="1"/>
  <c r="Z34" i="34" a="1"/>
  <c r="Z34" i="34" s="1"/>
  <c r="R32" i="33" a="1"/>
  <c r="R32" i="33" s="1"/>
  <c r="Q25" i="33" a="1"/>
  <c r="Q25" i="33" s="1"/>
  <c r="W8" i="33" a="1"/>
  <c r="W8" i="33" s="1"/>
  <c r="V5" i="33" a="1"/>
  <c r="V5" i="33" s="1"/>
  <c r="AA32" i="34" a="1"/>
  <c r="AA32" i="34" s="1"/>
  <c r="Q29" i="34" a="1"/>
  <c r="Q29" i="34" s="1"/>
  <c r="T26" i="34" a="1"/>
  <c r="T26" i="34" s="1"/>
  <c r="W22" i="34" a="1"/>
  <c r="W22" i="34" s="1"/>
  <c r="AB18" i="34" a="1"/>
  <c r="AB18" i="34" s="1"/>
  <c r="R16" i="34" a="1"/>
  <c r="R16" i="34" s="1"/>
  <c r="T12" i="34" a="1"/>
  <c r="T12" i="34" s="1"/>
  <c r="W9" i="34" a="1"/>
  <c r="W9" i="34" s="1"/>
  <c r="AB5" i="34" a="1"/>
  <c r="AB5" i="34" s="1"/>
  <c r="AA15" i="34" a="1"/>
  <c r="AA15" i="34" s="1"/>
  <c r="T7" i="33" a="1"/>
  <c r="T7" i="33" s="1"/>
  <c r="Q12" i="34" a="1"/>
  <c r="Q12" i="34" s="1"/>
  <c r="Q7" i="33" a="1"/>
  <c r="Q7" i="33" s="1"/>
  <c r="U28" i="34" a="1"/>
  <c r="U28" i="34" s="1"/>
  <c r="U14" i="34" a="1"/>
  <c r="U14" i="34" s="1"/>
  <c r="W24" i="34" a="1"/>
  <c r="W24" i="34" s="1"/>
  <c r="Y16" i="35" a="1"/>
  <c r="Y16" i="35" s="1"/>
  <c r="Q13" i="33" a="1"/>
  <c r="Q13" i="33" s="1"/>
  <c r="U5" i="33" a="1"/>
  <c r="U5" i="33" s="1"/>
  <c r="Z32" i="34" a="1"/>
  <c r="Z32" i="34" s="1"/>
  <c r="AB28" i="34" a="1"/>
  <c r="AB28" i="34" s="1"/>
  <c r="S26" i="34" a="1"/>
  <c r="S26" i="34" s="1"/>
  <c r="V22" i="34" a="1"/>
  <c r="V22" i="34" s="1"/>
  <c r="AA18" i="34" a="1"/>
  <c r="AA18" i="34" s="1"/>
  <c r="Q16" i="34" a="1"/>
  <c r="Q16" i="34" s="1"/>
  <c r="S12" i="34" a="1"/>
  <c r="S12" i="34" s="1"/>
  <c r="V9" i="34" a="1"/>
  <c r="V9" i="34" s="1"/>
  <c r="AA5" i="34" a="1"/>
  <c r="AA5" i="34" s="1"/>
  <c r="Q28" i="33" a="1"/>
  <c r="Q28" i="33" s="1"/>
  <c r="Z18" i="34" a="1"/>
  <c r="Z18" i="34" s="1"/>
  <c r="AA14" i="34" a="1"/>
  <c r="AA14" i="34" s="1"/>
  <c r="AA11" i="34" a="1"/>
  <c r="AA11" i="34" s="1"/>
  <c r="Y19" i="33" a="1"/>
  <c r="Y19" i="33" s="1"/>
  <c r="Z11" i="34" a="1"/>
  <c r="Z11" i="34" s="1"/>
  <c r="AA24" i="34" a="1"/>
  <c r="AA24" i="34" s="1"/>
  <c r="V19" i="33" a="1"/>
  <c r="V19" i="33" s="1"/>
  <c r="Y24" i="34" a="1"/>
  <c r="Y24" i="34" s="1"/>
  <c r="W11" i="34" a="1"/>
  <c r="W11" i="34" s="1"/>
  <c r="Q31" i="34" a="1"/>
  <c r="Q31" i="34" s="1"/>
  <c r="U10" i="33" a="1"/>
  <c r="U10" i="33" s="1"/>
  <c r="AB4" i="33" a="1"/>
  <c r="AB4" i="33" s="1"/>
  <c r="X32" i="34" a="1"/>
  <c r="X32" i="34" s="1"/>
  <c r="Z28" i="34" a="1"/>
  <c r="Z28" i="34" s="1"/>
  <c r="S25" i="34" a="1"/>
  <c r="S25" i="34" s="1"/>
  <c r="T22" i="34" a="1"/>
  <c r="T22" i="34" s="1"/>
  <c r="Y18" i="34" a="1"/>
  <c r="Y18" i="34" s="1"/>
  <c r="Z15" i="34" a="1"/>
  <c r="Z15" i="34" s="1"/>
  <c r="R12" i="34" a="1"/>
  <c r="R12" i="34" s="1"/>
  <c r="W8" i="34" a="1"/>
  <c r="W8" i="34" s="1"/>
  <c r="Y5" i="34" a="1"/>
  <c r="Y5" i="34" s="1"/>
  <c r="T10" i="33" a="1"/>
  <c r="T10" i="33" s="1"/>
  <c r="AA4" i="33" a="1"/>
  <c r="AA4" i="33" s="1"/>
  <c r="W32" i="34" a="1"/>
  <c r="W32" i="34" s="1"/>
  <c r="Y28" i="34" a="1"/>
  <c r="Y28" i="34" s="1"/>
  <c r="S22" i="34" a="1"/>
  <c r="S22" i="34" s="1"/>
  <c r="X18" i="34" a="1"/>
  <c r="X18" i="34" s="1"/>
  <c r="Y15" i="34" a="1"/>
  <c r="Y15" i="34" s="1"/>
  <c r="V8" i="34" a="1"/>
  <c r="V8" i="34" s="1"/>
  <c r="W5" i="34" a="1"/>
  <c r="W5" i="34" s="1"/>
  <c r="W28" i="34" a="1"/>
  <c r="W28" i="34" s="1"/>
  <c r="Y14" i="34" a="1"/>
  <c r="Y14" i="34" s="1"/>
  <c r="Z16" i="33" a="1"/>
  <c r="Z16" i="33" s="1"/>
  <c r="U31" i="34" a="1"/>
  <c r="U31" i="34" s="1"/>
  <c r="AB21" i="34" a="1"/>
  <c r="AB21" i="34" s="1"/>
  <c r="T5" i="34" a="1"/>
  <c r="T5" i="34" s="1"/>
  <c r="AA31" i="33" a="1"/>
  <c r="AA31" i="33" s="1"/>
  <c r="T31" i="34" a="1"/>
  <c r="T31" i="34" s="1"/>
  <c r="R21" i="34" a="1"/>
  <c r="R21" i="34" s="1"/>
  <c r="R8" i="34" a="1"/>
  <c r="R8" i="34" s="1"/>
  <c r="S31" i="33" a="1"/>
  <c r="S31" i="33" s="1"/>
  <c r="AB34" i="34" a="1"/>
  <c r="AB34" i="34" s="1"/>
  <c r="S28" i="34" a="1"/>
  <c r="S28" i="34" s="1"/>
  <c r="Q8" i="34" a="1"/>
  <c r="Q8" i="34" s="1"/>
  <c r="U19" i="33" a="1"/>
  <c r="U19" i="33" s="1"/>
  <c r="AA34" i="34" a="1"/>
  <c r="AA34" i="34" s="1"/>
  <c r="AA20" i="34" a="1"/>
  <c r="AA20" i="34" s="1"/>
  <c r="T4" i="34" a="1"/>
  <c r="T4" i="34" s="1"/>
  <c r="T19" i="33" a="1"/>
  <c r="T19" i="33" s="1"/>
  <c r="Q18" i="34" a="1"/>
  <c r="Q18" i="34" s="1"/>
  <c r="Z10" i="34" a="1"/>
  <c r="Z10" i="34" s="1"/>
  <c r="U24" i="34" a="1"/>
  <c r="U24" i="34" s="1"/>
  <c r="W10" i="34" a="1"/>
  <c r="W10" i="34" s="1"/>
  <c r="W33" i="34" a="1"/>
  <c r="W33" i="34" s="1"/>
  <c r="V23" i="33" a="1"/>
  <c r="V23" i="33" s="1"/>
  <c r="T24" i="34" a="1"/>
  <c r="T24" i="34" s="1"/>
  <c r="V10" i="34" a="1"/>
  <c r="V10" i="34" s="1"/>
  <c r="U7" i="34" a="1"/>
  <c r="U7" i="34" s="1"/>
  <c r="AA17" i="34" a="1"/>
  <c r="AA17" i="34" s="1"/>
  <c r="Y30" i="34" a="1"/>
  <c r="Y30" i="34" s="1"/>
  <c r="S19" i="33" a="1"/>
  <c r="S19" i="33" s="1"/>
  <c r="R14" i="34" a="1"/>
  <c r="R14" i="34" s="1"/>
  <c r="Q14" i="34" a="1"/>
  <c r="Q14" i="34" s="1"/>
  <c r="S24" i="34" a="1"/>
  <c r="S24" i="34" s="1"/>
  <c r="U10" i="34" a="1"/>
  <c r="U10" i="34" s="1"/>
  <c r="V9" i="33" a="1"/>
  <c r="V9" i="33" s="1"/>
  <c r="Z30" i="34" a="1"/>
  <c r="Z30" i="34" s="1"/>
  <c r="U23" i="33" a="1"/>
  <c r="U23" i="33" s="1"/>
  <c r="Y16" i="34" a="1"/>
  <c r="Y16" i="34" s="1"/>
  <c r="V24" i="34" a="1"/>
  <c r="V24" i="34" s="1"/>
  <c r="X23" i="35" a="1"/>
  <c r="X23" i="35" s="1"/>
  <c r="R24" i="34" a="1"/>
  <c r="R24" i="34" s="1"/>
  <c r="T10" i="34" a="1"/>
  <c r="T10" i="34" s="1"/>
  <c r="AA30" i="34" a="1"/>
  <c r="AA30" i="34" s="1"/>
  <c r="Z16" i="34" a="1"/>
  <c r="Z16" i="34" s="1"/>
  <c r="Y13" i="34" a="1"/>
  <c r="Y13" i="34" s="1"/>
  <c r="X10" i="34" a="1"/>
  <c r="X10" i="34" s="1"/>
  <c r="W23" i="35" a="1"/>
  <c r="W23" i="35" s="1"/>
  <c r="T23" i="34" a="1"/>
  <c r="T23" i="34" s="1"/>
  <c r="S10" i="34" a="1"/>
  <c r="S10" i="34" s="1"/>
  <c r="T27" i="33" a="1"/>
  <c r="T27" i="33" s="1"/>
  <c r="Q4" i="34" a="1"/>
  <c r="Q4" i="34" s="1"/>
  <c r="AA16" i="34" a="1"/>
  <c r="AA16" i="34" s="1"/>
  <c r="W30" i="34" a="1"/>
  <c r="W30" i="34" s="1"/>
  <c r="Z13" i="34" a="1"/>
  <c r="Z13" i="34" s="1"/>
  <c r="U23" i="35" a="1"/>
  <c r="U23" i="35" s="1"/>
  <c r="Y34" i="34" a="1"/>
  <c r="Y34" i="34" s="1"/>
  <c r="X20" i="34" a="1"/>
  <c r="X20" i="34" s="1"/>
  <c r="Y7" i="34" a="1"/>
  <c r="Y7" i="34" s="1"/>
  <c r="T23" i="33" a="1"/>
  <c r="T23" i="33" s="1"/>
  <c r="S14" i="34" a="1"/>
  <c r="S14" i="34" s="1"/>
  <c r="Q27" i="34" a="1"/>
  <c r="Q27" i="34" s="1"/>
  <c r="AB26" i="34" a="1"/>
  <c r="AB26" i="34" s="1"/>
  <c r="V27" i="33" a="1"/>
  <c r="V27" i="33" s="1"/>
  <c r="X34" i="34" a="1"/>
  <c r="X34" i="34" s="1"/>
  <c r="W20" i="34" a="1"/>
  <c r="W20" i="34" s="1"/>
  <c r="X7" i="34" a="1"/>
  <c r="X7" i="34" s="1"/>
  <c r="U20" i="34" a="1"/>
  <c r="U20" i="34" s="1"/>
  <c r="X30" i="34" a="1"/>
  <c r="X30" i="34" s="1"/>
  <c r="T27" i="34" a="1"/>
  <c r="T27" i="34" s="1"/>
  <c r="U27" i="33" a="1"/>
  <c r="U27" i="33" s="1"/>
  <c r="Y33" i="34" a="1"/>
  <c r="Y33" i="34" s="1"/>
  <c r="V20" i="34" a="1"/>
  <c r="V20" i="34" s="1"/>
  <c r="W7" i="34" a="1"/>
  <c r="W7" i="34" s="1"/>
  <c r="Z17" i="34" a="1"/>
  <c r="Z17" i="34" s="1"/>
  <c r="W23" i="33" a="1"/>
  <c r="W23" i="33" s="1"/>
  <c r="Q17" i="34" a="1"/>
  <c r="Q17" i="34" s="1"/>
  <c r="R27" i="34" a="1"/>
  <c r="R27" i="34" s="1"/>
  <c r="V33" i="34" a="1"/>
  <c r="V33" i="34" s="1"/>
  <c r="T20" i="34" a="1"/>
  <c r="T20" i="34" s="1"/>
  <c r="T7" i="34" a="1"/>
  <c r="T7" i="34" s="1"/>
  <c r="U33" i="34" a="1"/>
  <c r="U33" i="34" s="1"/>
  <c r="S20" i="34" a="1"/>
  <c r="S20" i="34" s="1"/>
  <c r="W6" i="34" a="1"/>
  <c r="W6" i="34" s="1"/>
  <c r="AB30" i="34" a="1"/>
  <c r="AB30" i="34" s="1"/>
  <c r="R4" i="34" a="1"/>
  <c r="R4" i="34" s="1"/>
  <c r="S27" i="34" a="1"/>
  <c r="S27" i="34" s="1"/>
  <c r="R19" i="33" a="1"/>
  <c r="R19" i="33" s="1"/>
  <c r="Q19" i="33" a="1"/>
  <c r="Q19" i="33" s="1"/>
  <c r="AB13" i="34" a="1"/>
  <c r="AB13" i="34" s="1"/>
  <c r="AP28" i="35" a="1"/>
  <c r="AP28" i="35" s="1"/>
  <c r="AP25" i="35" a="1"/>
  <c r="AP25" i="35" s="1"/>
  <c r="AO24" i="35" a="1"/>
  <c r="AO24" i="35" s="1"/>
  <c r="AL22" i="35" a="1"/>
  <c r="AL22" i="35" s="1"/>
  <c r="AI21" i="35" a="1"/>
  <c r="AI21" i="35" s="1"/>
  <c r="AP18" i="35" a="1"/>
  <c r="AP18" i="35" s="1"/>
  <c r="AJ17" i="35" a="1"/>
  <c r="AJ17" i="35" s="1"/>
  <c r="AE16" i="35" a="1"/>
  <c r="AE16" i="35" s="1"/>
  <c r="AN14" i="35" a="1"/>
  <c r="AN14" i="35" s="1"/>
  <c r="AF34" i="35" a="1"/>
  <c r="AF34" i="35" s="1"/>
  <c r="AN28" i="35" a="1"/>
  <c r="AN28" i="35" s="1"/>
  <c r="AJ26" i="35" a="1"/>
  <c r="AJ26" i="35" s="1"/>
  <c r="AI25" i="35" a="1"/>
  <c r="AI25" i="35" s="1"/>
  <c r="AE24" i="35" a="1"/>
  <c r="AE24" i="35" s="1"/>
  <c r="AI17" i="35" a="1"/>
  <c r="AI17" i="35" s="1"/>
  <c r="AP15" i="35" a="1"/>
  <c r="AP15" i="35" s="1"/>
  <c r="AH14" i="35" a="1"/>
  <c r="AH14" i="35" s="1"/>
  <c r="AN12" i="35" a="1"/>
  <c r="AN12" i="35" s="1"/>
  <c r="AF11" i="35" a="1"/>
  <c r="AF11" i="35" s="1"/>
  <c r="AK9" i="35" a="1"/>
  <c r="AK9" i="35" s="1"/>
  <c r="AP7" i="35" a="1"/>
  <c r="AP7" i="35" s="1"/>
  <c r="AI6" i="35" a="1"/>
  <c r="AI6" i="35" s="1"/>
  <c r="AE5" i="35" a="1"/>
  <c r="AE5" i="35" s="1"/>
  <c r="AN33" i="35" a="1"/>
  <c r="AN33" i="35" s="1"/>
  <c r="AK32" i="35" a="1"/>
  <c r="AK32" i="35" s="1"/>
  <c r="AO28" i="35" a="1"/>
  <c r="AO28" i="35" s="1"/>
  <c r="AL27" i="35" a="1"/>
  <c r="AL27" i="35" s="1"/>
  <c r="AH26" i="35" a="1"/>
  <c r="AH26" i="35" s="1"/>
  <c r="AE25" i="35" a="1"/>
  <c r="AE25" i="35" s="1"/>
  <c r="AP23" i="35" a="1"/>
  <c r="AP23" i="35" s="1"/>
  <c r="AI19" i="35" a="1"/>
  <c r="AI19" i="35" s="1"/>
  <c r="AP17" i="35" a="1"/>
  <c r="AP17" i="35" s="1"/>
  <c r="AI14" i="35" a="1"/>
  <c r="AI14" i="35" s="1"/>
  <c r="AK12" i="35" a="1"/>
  <c r="AK12" i="35" s="1"/>
  <c r="AM10" i="35" a="1"/>
  <c r="AM10" i="35" s="1"/>
  <c r="AO8" i="35" a="1"/>
  <c r="AO8" i="35" s="1"/>
  <c r="AF7" i="35" a="1"/>
  <c r="AF7" i="35" s="1"/>
  <c r="AO5" i="35" a="1"/>
  <c r="AO5" i="35" s="1"/>
  <c r="AE4" i="35" a="1"/>
  <c r="AE4" i="35" s="1"/>
  <c r="AN32" i="35" a="1"/>
  <c r="AN32" i="35" s="1"/>
  <c r="AJ31" i="35" a="1"/>
  <c r="AJ31" i="35" s="1"/>
  <c r="AG30" i="35" a="1"/>
  <c r="AG30" i="35" s="1"/>
  <c r="AG27" i="35" a="1"/>
  <c r="AG27" i="35" s="1"/>
  <c r="AL24" i="35" a="1"/>
  <c r="AL24" i="35" s="1"/>
  <c r="AM21" i="35" a="1"/>
  <c r="AM21" i="35" s="1"/>
  <c r="AO19" i="35" a="1"/>
  <c r="AO19" i="35" s="1"/>
  <c r="AE18" i="35" a="1"/>
  <c r="AE18" i="35" s="1"/>
  <c r="AG16" i="35" a="1"/>
  <c r="AG16" i="35" s="1"/>
  <c r="AF14" i="35" a="1"/>
  <c r="AF14" i="35" s="1"/>
  <c r="AF30" i="35" a="1"/>
  <c r="AF30" i="35" s="1"/>
  <c r="AL28" i="35" a="1"/>
  <c r="AL28" i="35" s="1"/>
  <c r="AM32" i="35" a="1"/>
  <c r="AM32" i="35" s="1"/>
  <c r="AI31" i="35" a="1"/>
  <c r="AI31" i="35" s="1"/>
  <c r="AE30" i="35" a="1"/>
  <c r="AE30" i="35" s="1"/>
  <c r="AK28" i="35" a="1"/>
  <c r="AK28" i="35" s="1"/>
  <c r="AE27" i="35" a="1"/>
  <c r="AE27" i="35" s="1"/>
  <c r="AJ24" i="35" a="1"/>
  <c r="AJ24" i="35" s="1"/>
  <c r="AL32" i="35" a="1"/>
  <c r="AL32" i="35" s="1"/>
  <c r="AH31" i="35" a="1"/>
  <c r="AH31" i="35" s="1"/>
  <c r="AJ28" i="35" a="1"/>
  <c r="AJ28" i="35" s="1"/>
  <c r="AI24" i="35" a="1"/>
  <c r="AI24" i="35" s="1"/>
  <c r="AJ21" i="35" a="1"/>
  <c r="AJ21" i="35" s="1"/>
  <c r="AL19" i="35" a="1"/>
  <c r="AL19" i="35" s="1"/>
  <c r="AO17" i="35" a="1"/>
  <c r="AO17" i="35" s="1"/>
  <c r="AO13" i="35" a="1"/>
  <c r="AO13" i="35" s="1"/>
  <c r="AP33" i="35" a="1"/>
  <c r="AP33" i="35" s="1"/>
  <c r="AG31" i="35" a="1"/>
  <c r="AG31" i="35" s="1"/>
  <c r="AI28" i="35" a="1"/>
  <c r="AI28" i="35" s="1"/>
  <c r="AO25" i="35" a="1"/>
  <c r="AO25" i="35" s="1"/>
  <c r="AO33" i="35" a="1"/>
  <c r="AO33" i="35" s="1"/>
  <c r="AI32" i="35" a="1"/>
  <c r="AI32" i="35" s="1"/>
  <c r="AF31" i="35" a="1"/>
  <c r="AF31" i="35" s="1"/>
  <c r="AN34" i="35" a="1"/>
  <c r="AN34" i="35" s="1"/>
  <c r="AL33" i="35" a="1"/>
  <c r="AL33" i="35" s="1"/>
  <c r="AG32" i="35" a="1"/>
  <c r="AG32" i="35" s="1"/>
  <c r="AL29" i="35" a="1"/>
  <c r="AL29" i="35" s="1"/>
  <c r="AE28" i="35" a="1"/>
  <c r="AE28" i="35" s="1"/>
  <c r="AO26" i="35" a="1"/>
  <c r="AO26" i="35" s="1"/>
  <c r="AK25" i="35" a="1"/>
  <c r="AK25" i="35" s="1"/>
  <c r="AM22" i="35" a="1"/>
  <c r="AM22" i="35" s="1"/>
  <c r="AF19" i="35" a="1"/>
  <c r="AF19" i="35" s="1"/>
  <c r="AH17" i="35" a="1"/>
  <c r="AH17" i="35" s="1"/>
  <c r="AJ15" i="35" a="1"/>
  <c r="AJ15" i="35" s="1"/>
  <c r="AI13" i="35" a="1"/>
  <c r="AI13" i="35" s="1"/>
  <c r="AI11" i="35" a="1"/>
  <c r="AI11" i="35" s="1"/>
  <c r="AH9" i="35" a="1"/>
  <c r="AH9" i="35" s="1"/>
  <c r="AH7" i="35" a="1"/>
  <c r="AH7" i="35" s="1"/>
  <c r="AM5" i="35" a="1"/>
  <c r="AM5" i="35" s="1"/>
  <c r="AK34" i="35" a="1"/>
  <c r="AK34" i="35" s="1"/>
  <c r="AE31" i="35" a="1"/>
  <c r="AE31" i="35" s="1"/>
  <c r="AI27" i="35" a="1"/>
  <c r="AI27" i="35" s="1"/>
  <c r="AM24" i="35" a="1"/>
  <c r="AM24" i="35" s="1"/>
  <c r="AL21" i="35" a="1"/>
  <c r="AL21" i="35" s="1"/>
  <c r="AJ18" i="35" a="1"/>
  <c r="AJ18" i="35" s="1"/>
  <c r="AK15" i="35" a="1"/>
  <c r="AK15" i="35" s="1"/>
  <c r="AJ12" i="35" a="1"/>
  <c r="AJ12" i="35" s="1"/>
  <c r="AO7" i="35" a="1"/>
  <c r="AO7" i="35" s="1"/>
  <c r="AJ34" i="35" a="1"/>
  <c r="AJ34" i="35" s="1"/>
  <c r="AL30" i="35" a="1"/>
  <c r="AL30" i="35" s="1"/>
  <c r="AP29" i="35" a="1"/>
  <c r="AP29" i="35" s="1"/>
  <c r="AH27" i="35" a="1"/>
  <c r="AH27" i="35" s="1"/>
  <c r="AP26" i="35" a="1"/>
  <c r="AP26" i="35" s="1"/>
  <c r="AK24" i="35" a="1"/>
  <c r="AK24" i="35" s="1"/>
  <c r="AK21" i="35" a="1"/>
  <c r="AK21" i="35" s="1"/>
  <c r="AI18" i="35" a="1"/>
  <c r="AI18" i="35" s="1"/>
  <c r="AI15" i="35" a="1"/>
  <c r="AI15" i="35" s="1"/>
  <c r="AI12" i="35" a="1"/>
  <c r="AI12" i="35" s="1"/>
  <c r="AF10" i="35" a="1"/>
  <c r="AF10" i="35" s="1"/>
  <c r="AP9" i="35" a="1"/>
  <c r="AP9" i="35" s="1"/>
  <c r="AN7" i="35" a="1"/>
  <c r="AN7" i="35" s="1"/>
  <c r="AI34" i="35" a="1"/>
  <c r="AI34" i="35" s="1"/>
  <c r="AO29" i="35" a="1"/>
  <c r="AO29" i="35" s="1"/>
  <c r="AF27" i="35" a="1"/>
  <c r="AF27" i="35" s="1"/>
  <c r="AH24" i="35" a="1"/>
  <c r="AH24" i="35" s="1"/>
  <c r="AH21" i="35" a="1"/>
  <c r="AH21" i="35" s="1"/>
  <c r="AP20" i="35" a="1"/>
  <c r="AP20" i="35" s="1"/>
  <c r="AH15" i="35" a="1"/>
  <c r="AH15" i="35" s="1"/>
  <c r="AH12" i="35" a="1"/>
  <c r="AH12" i="35" s="1"/>
  <c r="AO9" i="35" a="1"/>
  <c r="AO9" i="35" s="1"/>
  <c r="AM7" i="35" a="1"/>
  <c r="AM7" i="35" s="1"/>
  <c r="AP5" i="35" a="1"/>
  <c r="AP5" i="35" s="1"/>
  <c r="AK30" i="35" a="1"/>
  <c r="AK30" i="35" s="1"/>
  <c r="AN29" i="35" a="1"/>
  <c r="AN29" i="35" s="1"/>
  <c r="AN26" i="35" a="1"/>
  <c r="AN26" i="35" s="1"/>
  <c r="AG24" i="35" a="1"/>
  <c r="AG24" i="35" s="1"/>
  <c r="AG21" i="35" a="1"/>
  <c r="AG21" i="35" s="1"/>
  <c r="AO20" i="35" a="1"/>
  <c r="AO20" i="35" s="1"/>
  <c r="AH18" i="35" a="1"/>
  <c r="AH18" i="35" s="1"/>
  <c r="AG15" i="35" a="1"/>
  <c r="AG15" i="35" s="1"/>
  <c r="AP14" i="35" a="1"/>
  <c r="AP14" i="35" s="1"/>
  <c r="AG12" i="35" a="1"/>
  <c r="AG12" i="35" s="1"/>
  <c r="AE10" i="35" a="1"/>
  <c r="AE10" i="35" s="1"/>
  <c r="AL7" i="35" a="1"/>
  <c r="AL7" i="35" s="1"/>
  <c r="AN5" i="35" a="1"/>
  <c r="AN5" i="35" s="1"/>
  <c r="AH34" i="35" a="1"/>
  <c r="AH34" i="35" s="1"/>
  <c r="AM33" i="35" a="1"/>
  <c r="AM33" i="35" s="1"/>
  <c r="AJ30" i="35" a="1"/>
  <c r="AJ30" i="35" s="1"/>
  <c r="AM29" i="35" a="1"/>
  <c r="AM29" i="35" s="1"/>
  <c r="AM26" i="35" a="1"/>
  <c r="AM26" i="35" s="1"/>
  <c r="AF24" i="35" a="1"/>
  <c r="AF24" i="35" s="1"/>
  <c r="AO23" i="35" a="1"/>
  <c r="AO23" i="35" s="1"/>
  <c r="AF21" i="35" a="1"/>
  <c r="AF21" i="35" s="1"/>
  <c r="AN20" i="35" a="1"/>
  <c r="AN20" i="35" s="1"/>
  <c r="AG18" i="35" a="1"/>
  <c r="AG18" i="35" s="1"/>
  <c r="AF15" i="35" a="1"/>
  <c r="AF15" i="35" s="1"/>
  <c r="AF12" i="35" a="1"/>
  <c r="AF12" i="35" s="1"/>
  <c r="AN9" i="35" a="1"/>
  <c r="AN9" i="35" s="1"/>
  <c r="AK7" i="35" a="1"/>
  <c r="AK7" i="35" s="1"/>
  <c r="AL5" i="35" a="1"/>
  <c r="AL5" i="35" s="1"/>
  <c r="AK33" i="35" a="1"/>
  <c r="AK33" i="35" s="1"/>
  <c r="AK29" i="35" a="1"/>
  <c r="AK29" i="35" s="1"/>
  <c r="AN23" i="35" a="1"/>
  <c r="AN23" i="35" s="1"/>
  <c r="AE21" i="35" a="1"/>
  <c r="AE21" i="35" s="1"/>
  <c r="AM20" i="35" a="1"/>
  <c r="AM20" i="35" s="1"/>
  <c r="AF18" i="35" a="1"/>
  <c r="AF18" i="35" s="1"/>
  <c r="AN17" i="35" a="1"/>
  <c r="AN17" i="35" s="1"/>
  <c r="AE15" i="35" a="1"/>
  <c r="AE15" i="35" s="1"/>
  <c r="AO14" i="35" a="1"/>
  <c r="AO14" i="35" s="1"/>
  <c r="AE12" i="35" a="1"/>
  <c r="AE12" i="35" s="1"/>
  <c r="AJ7" i="35" a="1"/>
  <c r="AJ7" i="35" s="1"/>
  <c r="AK5" i="35" a="1"/>
  <c r="AK5" i="35" s="1"/>
  <c r="AG34" i="35" a="1"/>
  <c r="AG34" i="35" s="1"/>
  <c r="AJ33" i="35" a="1"/>
  <c r="AJ33" i="35" s="1"/>
  <c r="AI30" i="35" a="1"/>
  <c r="AI30" i="35" s="1"/>
  <c r="AJ29" i="35" a="1"/>
  <c r="AJ29" i="35" s="1"/>
  <c r="AL26" i="35" a="1"/>
  <c r="AL26" i="35" s="1"/>
  <c r="AM23" i="35" a="1"/>
  <c r="AM23" i="35" s="1"/>
  <c r="AL20" i="35" a="1"/>
  <c r="AL20" i="35" s="1"/>
  <c r="AM17" i="35" a="1"/>
  <c r="AM17" i="35" s="1"/>
  <c r="AM14" i="35" a="1"/>
  <c r="AM14" i="35" s="1"/>
  <c r="AP11" i="35" a="1"/>
  <c r="AP11" i="35" s="1"/>
  <c r="AM9" i="35" a="1"/>
  <c r="AM9" i="35" s="1"/>
  <c r="AI7" i="35" a="1"/>
  <c r="AI7" i="35" s="1"/>
  <c r="AJ5" i="35" a="1"/>
  <c r="AJ5" i="35" s="1"/>
  <c r="AI33" i="35" a="1"/>
  <c r="AI33" i="35" s="1"/>
  <c r="AH30" i="35" a="1"/>
  <c r="AH30" i="35" s="1"/>
  <c r="AI29" i="35" a="1"/>
  <c r="AI29" i="35" s="1"/>
  <c r="AK26" i="35" a="1"/>
  <c r="AK26" i="35" s="1"/>
  <c r="AL23" i="35" a="1"/>
  <c r="AL23" i="35" s="1"/>
  <c r="AK20" i="35" a="1"/>
  <c r="AK20" i="35" s="1"/>
  <c r="AL17" i="35" a="1"/>
  <c r="AL17" i="35" s="1"/>
  <c r="AL14" i="35" a="1"/>
  <c r="AL14" i="35" s="1"/>
  <c r="AO11" i="35" a="1"/>
  <c r="AO11" i="35" s="1"/>
  <c r="AL9" i="35" a="1"/>
  <c r="AL9" i="35" s="1"/>
  <c r="AG7" i="35" a="1"/>
  <c r="AG7" i="35" s="1"/>
  <c r="AI5" i="35" a="1"/>
  <c r="AI5" i="35" s="1"/>
  <c r="AH33" i="35" a="1"/>
  <c r="AH33" i="35" s="1"/>
  <c r="AH29" i="35" a="1"/>
  <c r="AH29" i="35" s="1"/>
  <c r="AI26" i="35" a="1"/>
  <c r="AI26" i="35" s="1"/>
  <c r="AJ23" i="35" a="1"/>
  <c r="AJ23" i="35" s="1"/>
  <c r="AI20" i="35" a="1"/>
  <c r="AI20" i="35" s="1"/>
  <c r="AJ14" i="35" a="1"/>
  <c r="AJ14" i="35" s="1"/>
  <c r="AM11" i="35" a="1"/>
  <c r="AM11" i="35" s="1"/>
  <c r="AI9" i="35" a="1"/>
  <c r="AI9" i="35" s="1"/>
  <c r="AG5" i="35" a="1"/>
  <c r="AG5" i="35" s="1"/>
  <c r="AJ32" i="35" a="1"/>
  <c r="AJ32" i="35" s="1"/>
  <c r="AK31" i="35" a="1"/>
  <c r="AK31" i="35" s="1"/>
  <c r="AO27" i="35" a="1"/>
  <c r="AO27" i="35" s="1"/>
  <c r="AE26" i="35" a="1"/>
  <c r="AE26" i="35" s="1"/>
  <c r="AF25" i="35" a="1"/>
  <c r="AF25" i="35" s="1"/>
  <c r="AF20" i="35" a="1"/>
  <c r="AF20" i="35" s="1"/>
  <c r="AE14" i="35" a="1"/>
  <c r="AE14" i="35" s="1"/>
  <c r="AN8" i="35" a="1"/>
  <c r="AN8" i="35" s="1"/>
  <c r="AK6" i="35" a="1"/>
  <c r="AK6" i="35" s="1"/>
  <c r="AH5" i="35" a="1"/>
  <c r="AH5" i="35" s="1"/>
  <c r="AJ4" i="35" a="1"/>
  <c r="AJ4" i="35" s="1"/>
  <c r="AE20" i="35" a="1"/>
  <c r="AE20" i="35" s="1"/>
  <c r="AO15" i="35" a="1"/>
  <c r="AO15" i="35" s="1"/>
  <c r="AM8" i="35" a="1"/>
  <c r="AM8" i="35" s="1"/>
  <c r="AJ6" i="35" a="1"/>
  <c r="AJ6" i="35" s="1"/>
  <c r="AF5" i="35" a="1"/>
  <c r="AF5" i="35" s="1"/>
  <c r="AI4" i="35" a="1"/>
  <c r="AI4" i="35" s="1"/>
  <c r="AH32" i="35" a="1"/>
  <c r="AH32" i="35" s="1"/>
  <c r="AN27" i="35" a="1"/>
  <c r="AN27" i="35" s="1"/>
  <c r="AP22" i="35" a="1"/>
  <c r="AP22" i="35" s="1"/>
  <c r="AP21" i="35" a="1"/>
  <c r="AP21" i="35" s="1"/>
  <c r="AN15" i="35" a="1"/>
  <c r="AN15" i="35" s="1"/>
  <c r="AL8" i="35" a="1"/>
  <c r="AL8" i="35" s="1"/>
  <c r="AH6" i="35" a="1"/>
  <c r="AH6" i="35" s="1"/>
  <c r="AH4" i="35" a="1"/>
  <c r="AH4" i="35" s="1"/>
  <c r="AF32" i="35" a="1"/>
  <c r="AF32" i="35" s="1"/>
  <c r="AM28" i="35" a="1"/>
  <c r="AM28" i="35" s="1"/>
  <c r="AM27" i="35" a="1"/>
  <c r="AM27" i="35" s="1"/>
  <c r="AO22" i="35" a="1"/>
  <c r="AO22" i="35" s="1"/>
  <c r="AO21" i="35" a="1"/>
  <c r="AO21" i="35" s="1"/>
  <c r="AP16" i="35" a="1"/>
  <c r="AP16" i="35" s="1"/>
  <c r="AK8" i="35" a="1"/>
  <c r="AK8" i="35" s="1"/>
  <c r="AE7" i="35" a="1"/>
  <c r="AE7" i="35" s="1"/>
  <c r="AG6" i="35" a="1"/>
  <c r="AG6" i="35" s="1"/>
  <c r="AG4" i="35" a="1"/>
  <c r="AG4" i="35" s="1"/>
  <c r="AE32" i="35" a="1"/>
  <c r="AE32" i="35" s="1"/>
  <c r="AH28" i="35" a="1"/>
  <c r="AH28" i="35" s="1"/>
  <c r="AK27" i="35" a="1"/>
  <c r="AK27" i="35" s="1"/>
  <c r="AN22" i="35" a="1"/>
  <c r="AN22" i="35" s="1"/>
  <c r="AN21" i="35" a="1"/>
  <c r="AN21" i="35" s="1"/>
  <c r="AO16" i="35" a="1"/>
  <c r="AO16" i="35" s="1"/>
  <c r="AM15" i="35" a="1"/>
  <c r="AM15" i="35" s="1"/>
  <c r="AJ8" i="35" a="1"/>
  <c r="AJ8" i="35" s="1"/>
  <c r="AF4" i="35" a="1"/>
  <c r="AF4" i="35" s="1"/>
  <c r="AG28" i="35" a="1"/>
  <c r="AG28" i="35" s="1"/>
  <c r="AJ27" i="35" a="1"/>
  <c r="AJ27" i="35" s="1"/>
  <c r="AN16" i="35" a="1"/>
  <c r="AN16" i="35" s="1"/>
  <c r="AL15" i="35" a="1"/>
  <c r="AL15" i="35" s="1"/>
  <c r="AP10" i="35" a="1"/>
  <c r="AP10" i="35" s="1"/>
  <c r="AI8" i="35" a="1"/>
  <c r="AI8" i="35" s="1"/>
  <c r="AF6" i="35" a="1"/>
  <c r="AF6" i="35" s="1"/>
  <c r="AK22" i="35" a="1"/>
  <c r="AK22" i="35" s="1"/>
  <c r="AM16" i="35" a="1"/>
  <c r="AM16" i="35" s="1"/>
  <c r="AJ9" i="35" a="1"/>
  <c r="AJ9" i="35" s="1"/>
  <c r="AH8" i="35" a="1"/>
  <c r="AH8" i="35" s="1"/>
  <c r="AG33" i="35" a="1"/>
  <c r="AG33" i="35" s="1"/>
  <c r="AF28" i="35" a="1"/>
  <c r="AF28" i="35" s="1"/>
  <c r="AI22" i="35" a="1"/>
  <c r="AI22" i="35" s="1"/>
  <c r="AL16" i="35" a="1"/>
  <c r="AL16" i="35" s="1"/>
  <c r="AO10" i="35" a="1"/>
  <c r="AO10" i="35" s="1"/>
  <c r="AG9" i="35" a="1"/>
  <c r="AG9" i="35" s="1"/>
  <c r="AG8" i="35" a="1"/>
  <c r="AG8" i="35" s="1"/>
  <c r="AE6" i="35" a="1"/>
  <c r="AE6" i="35" s="1"/>
  <c r="AP34" i="35" a="1"/>
  <c r="AP34" i="35" s="1"/>
  <c r="AE33" i="35" a="1"/>
  <c r="AE33" i="35" s="1"/>
  <c r="AK23" i="35" a="1"/>
  <c r="AK23" i="35" s="1"/>
  <c r="AH22" i="35" a="1"/>
  <c r="AH22" i="35" s="1"/>
  <c r="AK17" i="35" a="1"/>
  <c r="AK17" i="35" s="1"/>
  <c r="AJ16" i="35" a="1"/>
  <c r="AJ16" i="35" s="1"/>
  <c r="AN11" i="35" a="1"/>
  <c r="AN11" i="35" s="1"/>
  <c r="AL10" i="35" a="1"/>
  <c r="AL10" i="35" s="1"/>
  <c r="AE9" i="35" a="1"/>
  <c r="AE9" i="35" s="1"/>
  <c r="AE8" i="35" a="1"/>
  <c r="AE8" i="35" s="1"/>
  <c r="AH34" i="33" a="1"/>
  <c r="AH34" i="33" s="1"/>
  <c r="AK31" i="33" a="1"/>
  <c r="AK31" i="33" s="1"/>
  <c r="AO29" i="33" a="1"/>
  <c r="AO29" i="33" s="1"/>
  <c r="AF26" i="33" a="1"/>
  <c r="AF26" i="33" s="1"/>
  <c r="AF25" i="33" a="1"/>
  <c r="AF25" i="33" s="1"/>
  <c r="AH24" i="33" a="1"/>
  <c r="AH24" i="33" s="1"/>
  <c r="AJ23" i="33" a="1"/>
  <c r="AJ23" i="33" s="1"/>
  <c r="AI22" i="33" a="1"/>
  <c r="AI22" i="33" s="1"/>
  <c r="AH21" i="33" a="1"/>
  <c r="AH21" i="33" s="1"/>
  <c r="AG20" i="33" a="1"/>
  <c r="AG20" i="33" s="1"/>
  <c r="AE19" i="33" a="1"/>
  <c r="AE19" i="33" s="1"/>
  <c r="AN16" i="33" a="1"/>
  <c r="AN16" i="33" s="1"/>
  <c r="AL15" i="33" a="1"/>
  <c r="AL15" i="33" s="1"/>
  <c r="AK14" i="33" a="1"/>
  <c r="AK14" i="33" s="1"/>
  <c r="AJ12" i="33" a="1"/>
  <c r="AJ12" i="33" s="1"/>
  <c r="AG11" i="33" a="1"/>
  <c r="AG11" i="33" s="1"/>
  <c r="AK6" i="33" a="1"/>
  <c r="AK6" i="33" s="1"/>
  <c r="AG5" i="33" a="1"/>
  <c r="AG5" i="33" s="1"/>
  <c r="AP32" i="35" a="1"/>
  <c r="AP32" i="35" s="1"/>
  <c r="AN30" i="35" a="1"/>
  <c r="AN30" i="35" s="1"/>
  <c r="AE13" i="35" a="1"/>
  <c r="AE13" i="35" s="1"/>
  <c r="AL4" i="35" a="1"/>
  <c r="AL4" i="35" s="1"/>
  <c r="AG26" i="33" a="1"/>
  <c r="AG26" i="33" s="1"/>
  <c r="AF23" i="33" a="1"/>
  <c r="AF23" i="33" s="1"/>
  <c r="AN19" i="33" a="1"/>
  <c r="AN19" i="33" s="1"/>
  <c r="AN15" i="33" a="1"/>
  <c r="AN15" i="33" s="1"/>
  <c r="AJ13" i="33" a="1"/>
  <c r="AJ13" i="33" s="1"/>
  <c r="AG12" i="33" a="1"/>
  <c r="AG12" i="33" s="1"/>
  <c r="AL34" i="35" a="1"/>
  <c r="AL34" i="35" s="1"/>
  <c r="AO32" i="35" a="1"/>
  <c r="AO32" i="35" s="1"/>
  <c r="AM30" i="35" a="1"/>
  <c r="AM30" i="35" s="1"/>
  <c r="AE11" i="35" a="1"/>
  <c r="AE11" i="35" s="1"/>
  <c r="AK4" i="35" a="1"/>
  <c r="AK4" i="35" s="1"/>
  <c r="AE26" i="33" a="1"/>
  <c r="AE26" i="33" s="1"/>
  <c r="AE24" i="33" a="1"/>
  <c r="AE24" i="33" s="1"/>
  <c r="AE23" i="33" a="1"/>
  <c r="AE23" i="33" s="1"/>
  <c r="AP20" i="33" a="1"/>
  <c r="AP20" i="33" s="1"/>
  <c r="AM19" i="33" a="1"/>
  <c r="AM19" i="33" s="1"/>
  <c r="AG18" i="33" a="1"/>
  <c r="AG18" i="33" s="1"/>
  <c r="AL14" i="33" a="1"/>
  <c r="AL14" i="33" s="1"/>
  <c r="AE34" i="35" a="1"/>
  <c r="AE34" i="35" s="1"/>
  <c r="AP24" i="35" a="1"/>
  <c r="AP24" i="35" s="1"/>
  <c r="AL19" i="33" a="1"/>
  <c r="AL19" i="33" s="1"/>
  <c r="AM15" i="33" a="1"/>
  <c r="AM15" i="33" s="1"/>
  <c r="AJ14" i="33" a="1"/>
  <c r="AJ14" i="33" s="1"/>
  <c r="AI13" i="33" a="1"/>
  <c r="AI13" i="33" s="1"/>
  <c r="AG26" i="35" a="1"/>
  <c r="AG26" i="35" s="1"/>
  <c r="AN24" i="35" a="1"/>
  <c r="AN24" i="35" s="1"/>
  <c r="AG22" i="35" a="1"/>
  <c r="AG22" i="35" s="1"/>
  <c r="AO18" i="35" a="1"/>
  <c r="AO18" i="35" s="1"/>
  <c r="AO20" i="33" a="1"/>
  <c r="AO20" i="33" s="1"/>
  <c r="AF18" i="33" a="1"/>
  <c r="AF18" i="33" s="1"/>
  <c r="AI14" i="33" a="1"/>
  <c r="AI14" i="33" s="1"/>
  <c r="AH13" i="33" a="1"/>
  <c r="AH13" i="33" s="1"/>
  <c r="AF26" i="35" a="1"/>
  <c r="AF26" i="35" s="1"/>
  <c r="AF22" i="35" a="1"/>
  <c r="AF22" i="35" s="1"/>
  <c r="AN18" i="35" a="1"/>
  <c r="AN18" i="35" s="1"/>
  <c r="AN20" i="33" a="1"/>
  <c r="AN20" i="33" s="1"/>
  <c r="AK19" i="33" a="1"/>
  <c r="AK19" i="33" s="1"/>
  <c r="AE18" i="33" a="1"/>
  <c r="AE18" i="33" s="1"/>
  <c r="AP16" i="33" a="1"/>
  <c r="AP16" i="33" s="1"/>
  <c r="AK15" i="33" a="1"/>
  <c r="AK15" i="33" s="1"/>
  <c r="AE22" i="35" a="1"/>
  <c r="AE22" i="35" s="1"/>
  <c r="AJ20" i="35" a="1"/>
  <c r="AJ20" i="35" s="1"/>
  <c r="AM18" i="35" a="1"/>
  <c r="AM18" i="35" s="1"/>
  <c r="AK16" i="35" a="1"/>
  <c r="AK16" i="35" s="1"/>
  <c r="AP34" i="33" a="1"/>
  <c r="AP34" i="33" s="1"/>
  <c r="AP33" i="33" a="1"/>
  <c r="AP33" i="33" s="1"/>
  <c r="AP32" i="33" a="1"/>
  <c r="AP32" i="33" s="1"/>
  <c r="AP21" i="33" a="1"/>
  <c r="AP21" i="33" s="1"/>
  <c r="AJ19" i="33" a="1"/>
  <c r="AJ19" i="33" s="1"/>
  <c r="AO16" i="33" a="1"/>
  <c r="AO16" i="33" s="1"/>
  <c r="AJ15" i="33" a="1"/>
  <c r="AJ15" i="33" s="1"/>
  <c r="AH20" i="35" a="1"/>
  <c r="AH20" i="35" s="1"/>
  <c r="AL18" i="35" a="1"/>
  <c r="AL18" i="35" s="1"/>
  <c r="AI16" i="35" a="1"/>
  <c r="AI16" i="35" s="1"/>
  <c r="AP12" i="35" a="1"/>
  <c r="AP12" i="35" s="1"/>
  <c r="AO34" i="33" a="1"/>
  <c r="AO34" i="33" s="1"/>
  <c r="AP30" i="33" a="1"/>
  <c r="AP30" i="33" s="1"/>
  <c r="AP28" i="33" a="1"/>
  <c r="AP28" i="33" s="1"/>
  <c r="AP27" i="33" a="1"/>
  <c r="AP27" i="33" s="1"/>
  <c r="AO21" i="33" a="1"/>
  <c r="AO21" i="33" s="1"/>
  <c r="AM20" i="33" a="1"/>
  <c r="AM20" i="33" s="1"/>
  <c r="AI19" i="33" a="1"/>
  <c r="AI19" i="33" s="1"/>
  <c r="AM16" i="33" a="1"/>
  <c r="AM16" i="33" s="1"/>
  <c r="AG20" i="35" a="1"/>
  <c r="AG20" i="35" s="1"/>
  <c r="AK18" i="35" a="1"/>
  <c r="AK18" i="35" s="1"/>
  <c r="AH16" i="35" a="1"/>
  <c r="AH16" i="35" s="1"/>
  <c r="AO33" i="33" a="1"/>
  <c r="AO33" i="33" s="1"/>
  <c r="AO32" i="33" a="1"/>
  <c r="AO32" i="33" s="1"/>
  <c r="AP31" i="33" a="1"/>
  <c r="AP31" i="33" s="1"/>
  <c r="AO30" i="33" a="1"/>
  <c r="AO30" i="33" s="1"/>
  <c r="AP29" i="33" a="1"/>
  <c r="AP29" i="33" s="1"/>
  <c r="AO27" i="33" a="1"/>
  <c r="AO27" i="33" s="1"/>
  <c r="AL20" i="33" a="1"/>
  <c r="AL20" i="33" s="1"/>
  <c r="AH19" i="33" a="1"/>
  <c r="AH19" i="33" s="1"/>
  <c r="AG29" i="35" a="1"/>
  <c r="AG29" i="35" s="1"/>
  <c r="AG14" i="35" a="1"/>
  <c r="AG14" i="35" s="1"/>
  <c r="AM12" i="35" a="1"/>
  <c r="AM12" i="35" s="1"/>
  <c r="AK10" i="35" a="1"/>
  <c r="AK10" i="35" s="1"/>
  <c r="AN33" i="33" a="1"/>
  <c r="AN33" i="33" s="1"/>
  <c r="AN31" i="33" a="1"/>
  <c r="AN31" i="33" s="1"/>
  <c r="AN30" i="33" a="1"/>
  <c r="AN30" i="33" s="1"/>
  <c r="AN29" i="33" a="1"/>
  <c r="AN29" i="33" s="1"/>
  <c r="AN27" i="33" a="1"/>
  <c r="AN27" i="33" s="1"/>
  <c r="AO26" i="33" a="1"/>
  <c r="AO26" i="33" s="1"/>
  <c r="AP23" i="33" a="1"/>
  <c r="AP23" i="33" s="1"/>
  <c r="AO22" i="33" a="1"/>
  <c r="AO22" i="33" s="1"/>
  <c r="AM21" i="33" a="1"/>
  <c r="AM21" i="33" s="1"/>
  <c r="AJ20" i="33" a="1"/>
  <c r="AJ20" i="33" s="1"/>
  <c r="AF19" i="33" a="1"/>
  <c r="AF19" i="33" s="1"/>
  <c r="AP17" i="33" a="1"/>
  <c r="AP17" i="33" s="1"/>
  <c r="AK16" i="33" a="1"/>
  <c r="AK16" i="33" s="1"/>
  <c r="AH15" i="33" a="1"/>
  <c r="AH15" i="33" s="1"/>
  <c r="AO11" i="33" a="1"/>
  <c r="AO11" i="33" s="1"/>
  <c r="AI9" i="33" a="1"/>
  <c r="AI9" i="33" s="1"/>
  <c r="AF5" i="33" a="1"/>
  <c r="AF5" i="33" s="1"/>
  <c r="AO30" i="35" a="1"/>
  <c r="AO30" i="35" s="1"/>
  <c r="AL6" i="35" a="1"/>
  <c r="AL6" i="35" s="1"/>
  <c r="AE33" i="33" a="1"/>
  <c r="AE33" i="33" s="1"/>
  <c r="AK32" i="33" a="1"/>
  <c r="AK32" i="33" s="1"/>
  <c r="AF29" i="33" a="1"/>
  <c r="AF29" i="33" s="1"/>
  <c r="AL28" i="33" a="1"/>
  <c r="AL28" i="33" s="1"/>
  <c r="AI25" i="33" a="1"/>
  <c r="AI25" i="33" s="1"/>
  <c r="AN24" i="33" a="1"/>
  <c r="AN24" i="33" s="1"/>
  <c r="AF20" i="33" a="1"/>
  <c r="AF20" i="33" s="1"/>
  <c r="AO19" i="33" a="1"/>
  <c r="AO19" i="33" s="1"/>
  <c r="AO17" i="33" a="1"/>
  <c r="AO17" i="33" s="1"/>
  <c r="AH14" i="33" a="1"/>
  <c r="AH14" i="33" s="1"/>
  <c r="AN12" i="33" a="1"/>
  <c r="AN12" i="33" s="1"/>
  <c r="AH11" i="33" a="1"/>
  <c r="AH11" i="33" s="1"/>
  <c r="AK8" i="33" a="1"/>
  <c r="AK8" i="33" s="1"/>
  <c r="AJ5" i="33" a="1"/>
  <c r="AJ5" i="33" s="1"/>
  <c r="AJ32" i="33" a="1"/>
  <c r="AJ32" i="33" s="1"/>
  <c r="AK28" i="33" a="1"/>
  <c r="AK28" i="33" s="1"/>
  <c r="AM24" i="33" a="1"/>
  <c r="AM24" i="33" s="1"/>
  <c r="AE20" i="33" a="1"/>
  <c r="AE20" i="33" s="1"/>
  <c r="AN18" i="33" a="1"/>
  <c r="AN18" i="33" s="1"/>
  <c r="AN17" i="33" a="1"/>
  <c r="AN17" i="33" s="1"/>
  <c r="AG14" i="33" a="1"/>
  <c r="AG14" i="33" s="1"/>
  <c r="AM12" i="33" a="1"/>
  <c r="AM12" i="33" s="1"/>
  <c r="AP9" i="33" a="1"/>
  <c r="AP9" i="33" s="1"/>
  <c r="AJ8" i="33" a="1"/>
  <c r="AJ8" i="33" s="1"/>
  <c r="AI23" i="35" a="1"/>
  <c r="AI23" i="35" s="1"/>
  <c r="AG17" i="35" a="1"/>
  <c r="AG17" i="35" s="1"/>
  <c r="AK14" i="35" a="1"/>
  <c r="AK14" i="35" s="1"/>
  <c r="AL11" i="35" a="1"/>
  <c r="AL11" i="35" s="1"/>
  <c r="AI32" i="33" a="1"/>
  <c r="AI32" i="33" s="1"/>
  <c r="AO31" i="33" a="1"/>
  <c r="AO31" i="33" s="1"/>
  <c r="AE29" i="33" a="1"/>
  <c r="AE29" i="33" s="1"/>
  <c r="AH25" i="33" a="1"/>
  <c r="AH25" i="33" s="1"/>
  <c r="AG19" i="33" a="1"/>
  <c r="AG19" i="33" s="1"/>
  <c r="AM18" i="33" a="1"/>
  <c r="AM18" i="33" s="1"/>
  <c r="AF11" i="33" a="1"/>
  <c r="AF11" i="33" s="1"/>
  <c r="AI8" i="33" a="1"/>
  <c r="AI8" i="33" s="1"/>
  <c r="AP6" i="33" a="1"/>
  <c r="AP6" i="33" s="1"/>
  <c r="AI5" i="33" a="1"/>
  <c r="AI5" i="33" s="1"/>
  <c r="AK11" i="35" a="1"/>
  <c r="AK11" i="35" s="1"/>
  <c r="AP8" i="35" a="1"/>
  <c r="AP8" i="35" s="1"/>
  <c r="AH32" i="33" a="1"/>
  <c r="AH32" i="33" s="1"/>
  <c r="AM31" i="33" a="1"/>
  <c r="AM31" i="33" s="1"/>
  <c r="AJ28" i="33" a="1"/>
  <c r="AJ28" i="33" s="1"/>
  <c r="AM27" i="33" a="1"/>
  <c r="AM27" i="33" s="1"/>
  <c r="AG25" i="33" a="1"/>
  <c r="AG25" i="33" s="1"/>
  <c r="AL24" i="33" a="1"/>
  <c r="AL24" i="33" s="1"/>
  <c r="AO23" i="33" a="1"/>
  <c r="AO23" i="33" s="1"/>
  <c r="AL18" i="33" a="1"/>
  <c r="AL18" i="33" s="1"/>
  <c r="AM17" i="33" a="1"/>
  <c r="AM17" i="33" s="1"/>
  <c r="AF14" i="33" a="1"/>
  <c r="AF14" i="33" s="1"/>
  <c r="AL12" i="33" a="1"/>
  <c r="AL12" i="33" s="1"/>
  <c r="AE11" i="33" a="1"/>
  <c r="AE11" i="33" s="1"/>
  <c r="AO9" i="33" a="1"/>
  <c r="AO9" i="33" s="1"/>
  <c r="AH8" i="33" a="1"/>
  <c r="AH8" i="33" s="1"/>
  <c r="AO6" i="33" a="1"/>
  <c r="AO6" i="33" s="1"/>
  <c r="AH5" i="33" a="1"/>
  <c r="AH5" i="33" s="1"/>
  <c r="AF29" i="35" a="1"/>
  <c r="AF29" i="35" s="1"/>
  <c r="AH23" i="35" a="1"/>
  <c r="AH23" i="35" s="1"/>
  <c r="AF17" i="35" a="1"/>
  <c r="AF17" i="35" s="1"/>
  <c r="AJ11" i="35" a="1"/>
  <c r="AJ11" i="35" s="1"/>
  <c r="AF8" i="35" a="1"/>
  <c r="AF8" i="35" s="1"/>
  <c r="AG32" i="33" a="1"/>
  <c r="AG32" i="33" s="1"/>
  <c r="AL31" i="33" a="1"/>
  <c r="AL31" i="33" s="1"/>
  <c r="AI28" i="33" a="1"/>
  <c r="AI28" i="33" s="1"/>
  <c r="AL27" i="33" a="1"/>
  <c r="AL27" i="33" s="1"/>
  <c r="AE25" i="33" a="1"/>
  <c r="AE25" i="33" s="1"/>
  <c r="AK18" i="33" a="1"/>
  <c r="AK18" i="33" s="1"/>
  <c r="AL17" i="33" a="1"/>
  <c r="AL17" i="33" s="1"/>
  <c r="AE14" i="33" a="1"/>
  <c r="AE14" i="33" s="1"/>
  <c r="AK12" i="33" a="1"/>
  <c r="AK12" i="33" s="1"/>
  <c r="AN9" i="33" a="1"/>
  <c r="AN9" i="33" s="1"/>
  <c r="AG8" i="33" a="1"/>
  <c r="AG8" i="33" s="1"/>
  <c r="AN6" i="33" a="1"/>
  <c r="AN6" i="33" s="1"/>
  <c r="AE5" i="33" a="1"/>
  <c r="AE5" i="33" s="1"/>
  <c r="AE29" i="35" a="1"/>
  <c r="AE29" i="35" s="1"/>
  <c r="AG23" i="35" a="1"/>
  <c r="AG23" i="35" s="1"/>
  <c r="AE17" i="35" a="1"/>
  <c r="AE17" i="35" s="1"/>
  <c r="AH11" i="35" a="1"/>
  <c r="AH11" i="35" s="1"/>
  <c r="AJ31" i="33" a="1"/>
  <c r="AJ31" i="33" s="1"/>
  <c r="AH28" i="33" a="1"/>
  <c r="AH28" i="33" s="1"/>
  <c r="AK24" i="33" a="1"/>
  <c r="AK24" i="33" s="1"/>
  <c r="AN23" i="33" a="1"/>
  <c r="AN23" i="33" s="1"/>
  <c r="AJ18" i="33" a="1"/>
  <c r="AJ18" i="33" s="1"/>
  <c r="AK17" i="33" a="1"/>
  <c r="AK17" i="33" s="1"/>
  <c r="AM9" i="33" a="1"/>
  <c r="AM9" i="33" s="1"/>
  <c r="AM6" i="33" a="1"/>
  <c r="AM6" i="33" s="1"/>
  <c r="AF23" i="35" a="1"/>
  <c r="AF23" i="35" s="1"/>
  <c r="AG11" i="35" a="1"/>
  <c r="AG11" i="35" s="1"/>
  <c r="AF32" i="33" a="1"/>
  <c r="AF32" i="33" s="1"/>
  <c r="AI31" i="33" a="1"/>
  <c r="AI31" i="33" s="1"/>
  <c r="AK27" i="33" a="1"/>
  <c r="AK27" i="33" s="1"/>
  <c r="AJ24" i="33" a="1"/>
  <c r="AJ24" i="33" s="1"/>
  <c r="AI18" i="33" a="1"/>
  <c r="AI18" i="33" s="1"/>
  <c r="AJ17" i="33" a="1"/>
  <c r="AJ17" i="33" s="1"/>
  <c r="AI12" i="33" a="1"/>
  <c r="AI12" i="33" s="1"/>
  <c r="AF8" i="33" a="1"/>
  <c r="AF8" i="33" s="1"/>
  <c r="AL6" i="33" a="1"/>
  <c r="AL6" i="33" s="1"/>
  <c r="AE23" i="35" a="1"/>
  <c r="AE23" i="35" s="1"/>
  <c r="AE32" i="33" a="1"/>
  <c r="AE32" i="33" s="1"/>
  <c r="AG28" i="33" a="1"/>
  <c r="AG28" i="33" s="1"/>
  <c r="AJ27" i="33" a="1"/>
  <c r="AJ27" i="33" s="1"/>
  <c r="AI24" i="33" a="1"/>
  <c r="AI24" i="33" s="1"/>
  <c r="AM23" i="33" a="1"/>
  <c r="AM23" i="33" s="1"/>
  <c r="AH18" i="33" a="1"/>
  <c r="AH18" i="33" s="1"/>
  <c r="AI17" i="33" a="1"/>
  <c r="AI17" i="33" s="1"/>
  <c r="AL16" i="33" a="1"/>
  <c r="AL16" i="33" s="1"/>
  <c r="AP13" i="33" a="1"/>
  <c r="AP13" i="33" s="1"/>
  <c r="AH12" i="33" a="1"/>
  <c r="AH12" i="33" s="1"/>
  <c r="AL9" i="33" a="1"/>
  <c r="AL9" i="33" s="1"/>
  <c r="AJ6" i="33" a="1"/>
  <c r="AJ6" i="33" s="1"/>
  <c r="AP4" i="33" a="1"/>
  <c r="AP4" i="33" s="1"/>
  <c r="AP19" i="35" a="1"/>
  <c r="AP19" i="35" s="1"/>
  <c r="AN13" i="35" a="1"/>
  <c r="AN13" i="35" s="1"/>
  <c r="AJ10" i="35" a="1"/>
  <c r="AJ10" i="35" s="1"/>
  <c r="AM34" i="33" a="1"/>
  <c r="AM34" i="33" s="1"/>
  <c r="AM30" i="33" a="1"/>
  <c r="AM30" i="33" s="1"/>
  <c r="AE28" i="33" a="1"/>
  <c r="AE28" i="33" s="1"/>
  <c r="AH27" i="33" a="1"/>
  <c r="AH27" i="33" s="1"/>
  <c r="AL23" i="33" a="1"/>
  <c r="AL23" i="33" s="1"/>
  <c r="AN22" i="33" a="1"/>
  <c r="AN22" i="33" s="1"/>
  <c r="AH17" i="33" a="1"/>
  <c r="AH17" i="33" s="1"/>
  <c r="AI16" i="33" a="1"/>
  <c r="AI16" i="33" s="1"/>
  <c r="AE12" i="33" a="1"/>
  <c r="AE12" i="33" s="1"/>
  <c r="AP10" i="33" a="1"/>
  <c r="AP10" i="33" s="1"/>
  <c r="AK9" i="33" a="1"/>
  <c r="AK9" i="33" s="1"/>
  <c r="AH6" i="33" a="1"/>
  <c r="AH6" i="33" s="1"/>
  <c r="AN4" i="33" a="1"/>
  <c r="AN4" i="33" s="1"/>
  <c r="AP33" i="34" a="1"/>
  <c r="AP33" i="34" s="1"/>
  <c r="AF32" i="34" a="1"/>
  <c r="AF32" i="34" s="1"/>
  <c r="AI30" i="34" a="1"/>
  <c r="AI30" i="34" s="1"/>
  <c r="AL28" i="34" a="1"/>
  <c r="AL28" i="34" s="1"/>
  <c r="AM26" i="34" a="1"/>
  <c r="AM26" i="34" s="1"/>
  <c r="AE25" i="34" a="1"/>
  <c r="AE25" i="34" s="1"/>
  <c r="AG23" i="34" a="1"/>
  <c r="AG23" i="34" s="1"/>
  <c r="AJ21" i="34" a="1"/>
  <c r="AJ21" i="34" s="1"/>
  <c r="AL19" i="34" a="1"/>
  <c r="AL19" i="34" s="1"/>
  <c r="AN17" i="34" a="1"/>
  <c r="AN17" i="34" s="1"/>
  <c r="AE16" i="34" a="1"/>
  <c r="AE16" i="34" s="1"/>
  <c r="AG14" i="34" a="1"/>
  <c r="AG14" i="34" s="1"/>
  <c r="AI12" i="34" a="1"/>
  <c r="AI12" i="34" s="1"/>
  <c r="AL10" i="34" a="1"/>
  <c r="AL10" i="34" s="1"/>
  <c r="AM8" i="34" a="1"/>
  <c r="AM8" i="34" s="1"/>
  <c r="AP6" i="34" a="1"/>
  <c r="AP6" i="34" s="1"/>
  <c r="AG5" i="34" a="1"/>
  <c r="AG5" i="34" s="1"/>
  <c r="AL25" i="35" a="1"/>
  <c r="AL25" i="35" s="1"/>
  <c r="AI10" i="35" a="1"/>
  <c r="AI10" i="35" s="1"/>
  <c r="AG34" i="33" a="1"/>
  <c r="AG34" i="33" s="1"/>
  <c r="AH30" i="33" a="1"/>
  <c r="AH30" i="33" s="1"/>
  <c r="AL25" i="33" a="1"/>
  <c r="AL25" i="33" s="1"/>
  <c r="AK21" i="33" a="1"/>
  <c r="AK21" i="33" s="1"/>
  <c r="AM13" i="33" a="1"/>
  <c r="AM13" i="33" s="1"/>
  <c r="AP11" i="33" a="1"/>
  <c r="AP11" i="33" s="1"/>
  <c r="AJ25" i="35" a="1"/>
  <c r="AJ25" i="35" s="1"/>
  <c r="AH10" i="35" a="1"/>
  <c r="AH10" i="35" s="1"/>
  <c r="AP6" i="35" a="1"/>
  <c r="AP6" i="35" s="1"/>
  <c r="AG30" i="33" a="1"/>
  <c r="AG30" i="33" s="1"/>
  <c r="AM26" i="33" a="1"/>
  <c r="AM26" i="33" s="1"/>
  <c r="AP22" i="33" a="1"/>
  <c r="AP22" i="33" s="1"/>
  <c r="AJ21" i="33" a="1"/>
  <c r="AJ21" i="33" s="1"/>
  <c r="AG10" i="35" a="1"/>
  <c r="AG10" i="35" s="1"/>
  <c r="AO6" i="35" a="1"/>
  <c r="AO6" i="35" s="1"/>
  <c r="AF34" i="33" a="1"/>
  <c r="AF34" i="33" s="1"/>
  <c r="AK25" i="33" a="1"/>
  <c r="AK25" i="33" s="1"/>
  <c r="AI21" i="33" a="1"/>
  <c r="AI21" i="33" s="1"/>
  <c r="AP18" i="33" a="1"/>
  <c r="AP18" i="33" s="1"/>
  <c r="AP14" i="33" a="1"/>
  <c r="AP14" i="33" s="1"/>
  <c r="AL13" i="33" a="1"/>
  <c r="AL13" i="33" s="1"/>
  <c r="AP12" i="33" a="1"/>
  <c r="AP12" i="33" s="1"/>
  <c r="AN11" i="33" a="1"/>
  <c r="AN11" i="33" s="1"/>
  <c r="AO10" i="33" a="1"/>
  <c r="AO10" i="33" s="1"/>
  <c r="AN19" i="35" a="1"/>
  <c r="AN19" i="35" s="1"/>
  <c r="AN6" i="35" a="1"/>
  <c r="AN6" i="35" s="1"/>
  <c r="AF30" i="33" a="1"/>
  <c r="AF30" i="33" s="1"/>
  <c r="AL26" i="33" a="1"/>
  <c r="AL26" i="33" s="1"/>
  <c r="AJ25" i="33" a="1"/>
  <c r="AJ25" i="33" s="1"/>
  <c r="AM22" i="33" a="1"/>
  <c r="AM22" i="33" s="1"/>
  <c r="AG21" i="33" a="1"/>
  <c r="AG21" i="33" s="1"/>
  <c r="AO18" i="33" a="1"/>
  <c r="AO18" i="33" s="1"/>
  <c r="AO14" i="33" a="1"/>
  <c r="AO14" i="33" s="1"/>
  <c r="AK13" i="33" a="1"/>
  <c r="AK13" i="33" s="1"/>
  <c r="AO12" i="33" a="1"/>
  <c r="AO12" i="33" s="1"/>
  <c r="AM11" i="33" a="1"/>
  <c r="AM11" i="33" s="1"/>
  <c r="AN10" i="33" a="1"/>
  <c r="AN10" i="33" s="1"/>
  <c r="AP30" i="35" a="1"/>
  <c r="AP30" i="35" s="1"/>
  <c r="AH25" i="35" a="1"/>
  <c r="AH25" i="35" s="1"/>
  <c r="AM19" i="35" a="1"/>
  <c r="AM19" i="35" s="1"/>
  <c r="AM6" i="35" a="1"/>
  <c r="AM6" i="35" s="1"/>
  <c r="AE34" i="33" a="1"/>
  <c r="AE34" i="33" s="1"/>
  <c r="AH31" i="33" a="1"/>
  <c r="AH31" i="33" s="1"/>
  <c r="AE30" i="33" a="1"/>
  <c r="AE30" i="33" s="1"/>
  <c r="AP15" i="33" a="1"/>
  <c r="AP15" i="33" s="1"/>
  <c r="AN14" i="33" a="1"/>
  <c r="AN14" i="33" s="1"/>
  <c r="AF12" i="33" a="1"/>
  <c r="AF12" i="33" s="1"/>
  <c r="AM10" i="33" a="1"/>
  <c r="AM10" i="33" s="1"/>
  <c r="AG25" i="35" a="1"/>
  <c r="AG25" i="35" s="1"/>
  <c r="AK19" i="35" a="1"/>
  <c r="AK19" i="35" s="1"/>
  <c r="AG31" i="33" a="1"/>
  <c r="AG31" i="33" s="1"/>
  <c r="AK26" i="33" a="1"/>
  <c r="AK26" i="33" s="1"/>
  <c r="AL22" i="33" a="1"/>
  <c r="AL22" i="33" s="1"/>
  <c r="AF21" i="33" a="1"/>
  <c r="AF21" i="33" s="1"/>
  <c r="AO15" i="33" a="1"/>
  <c r="AO15" i="33" s="1"/>
  <c r="AG13" i="33" a="1"/>
  <c r="AG13" i="33" s="1"/>
  <c r="AL11" i="33" a="1"/>
  <c r="AL11" i="33" s="1"/>
  <c r="AL10" i="33" a="1"/>
  <c r="AL10" i="33" s="1"/>
  <c r="AJ19" i="35" a="1"/>
  <c r="AJ19" i="35" s="1"/>
  <c r="AK22" i="33" a="1"/>
  <c r="AK22" i="33" s="1"/>
  <c r="AE21" i="33" a="1"/>
  <c r="AE21" i="33" s="1"/>
  <c r="AI15" i="33" a="1"/>
  <c r="AI15" i="33" s="1"/>
  <c r="AM14" i="33" a="1"/>
  <c r="AM14" i="33" s="1"/>
  <c r="AF13" i="33" a="1"/>
  <c r="AF13" i="33" s="1"/>
  <c r="AK10" i="33" a="1"/>
  <c r="AK10" i="33" s="1"/>
  <c r="AP7" i="33" a="1"/>
  <c r="AP7" i="33" s="1"/>
  <c r="AO34" i="35" a="1"/>
  <c r="AO34" i="35" s="1"/>
  <c r="AF31" i="33" a="1"/>
  <c r="AF31" i="33" s="1"/>
  <c r="AI27" i="33" a="1"/>
  <c r="AI27" i="33" s="1"/>
  <c r="AJ26" i="33" a="1"/>
  <c r="AJ26" i="33" s="1"/>
  <c r="AJ22" i="33" a="1"/>
  <c r="AJ22" i="33" s="1"/>
  <c r="AE13" i="33" a="1"/>
  <c r="AE13" i="33" s="1"/>
  <c r="AK11" i="33" a="1"/>
  <c r="AK11" i="33" s="1"/>
  <c r="AJ10" i="33" a="1"/>
  <c r="AJ10" i="33" s="1"/>
  <c r="AP8" i="33" a="1"/>
  <c r="AP8" i="33" s="1"/>
  <c r="AO7" i="33" a="1"/>
  <c r="AO7" i="33" s="1"/>
  <c r="AP5" i="33" a="1"/>
  <c r="AP5" i="33" s="1"/>
  <c r="AO4" i="33" a="1"/>
  <c r="AO4" i="33" s="1"/>
  <c r="AM34" i="35" a="1"/>
  <c r="AM34" i="35" s="1"/>
  <c r="AG19" i="35" a="1"/>
  <c r="AG19" i="35" s="1"/>
  <c r="AM13" i="35" a="1"/>
  <c r="AM13" i="35" s="1"/>
  <c r="AN32" i="33" a="1"/>
  <c r="AN32" i="33" s="1"/>
  <c r="AE31" i="33" a="1"/>
  <c r="AE31" i="33" s="1"/>
  <c r="AG27" i="33" a="1"/>
  <c r="AG27" i="33" s="1"/>
  <c r="AG22" i="33" a="1"/>
  <c r="AG22" i="33" s="1"/>
  <c r="AF15" i="33" a="1"/>
  <c r="AF15" i="33" s="1"/>
  <c r="AI11" i="33" a="1"/>
  <c r="AI11" i="33" s="1"/>
  <c r="AN8" i="33" a="1"/>
  <c r="AN8" i="33" s="1"/>
  <c r="AM7" i="33" a="1"/>
  <c r="AM7" i="33" s="1"/>
  <c r="AP34" i="34" a="1"/>
  <c r="AP34" i="34" s="1"/>
  <c r="AE33" i="34" a="1"/>
  <c r="AE33" i="34" s="1"/>
  <c r="AG31" i="34" a="1"/>
  <c r="AG31" i="34" s="1"/>
  <c r="AI29" i="34" a="1"/>
  <c r="AI29" i="34" s="1"/>
  <c r="AJ27" i="34" a="1"/>
  <c r="AJ27" i="34" s="1"/>
  <c r="AM23" i="34" a="1"/>
  <c r="AM23" i="34" s="1"/>
  <c r="AO21" i="34" a="1"/>
  <c r="AO21" i="34" s="1"/>
  <c r="AP19" i="34" a="1"/>
  <c r="AP19" i="34" s="1"/>
  <c r="AF18" i="34" a="1"/>
  <c r="AF18" i="34" s="1"/>
  <c r="AI14" i="34" a="1"/>
  <c r="AI14" i="34" s="1"/>
  <c r="AJ12" i="34" a="1"/>
  <c r="AJ12" i="34" s="1"/>
  <c r="AK10" i="34" a="1"/>
  <c r="AK10" i="34" s="1"/>
  <c r="AL8" i="34" a="1"/>
  <c r="AL8" i="34" s="1"/>
  <c r="AM6" i="34" a="1"/>
  <c r="AM6" i="34" s="1"/>
  <c r="AP4" i="34" a="1"/>
  <c r="AP4" i="34" s="1"/>
  <c r="AO12" i="35" a="1"/>
  <c r="AO12" i="35" s="1"/>
  <c r="AH9" i="33" a="1"/>
  <c r="AH9" i="33" s="1"/>
  <c r="AE6" i="33" a="1"/>
  <c r="AE6" i="33" s="1"/>
  <c r="AN34" i="34" a="1"/>
  <c r="AN34" i="34" s="1"/>
  <c r="AN32" i="34" a="1"/>
  <c r="AN32" i="34" s="1"/>
  <c r="AO30" i="34" a="1"/>
  <c r="AO30" i="34" s="1"/>
  <c r="AP28" i="34" a="1"/>
  <c r="AP28" i="34" s="1"/>
  <c r="AP26" i="34" a="1"/>
  <c r="AP26" i="34" s="1"/>
  <c r="AF25" i="34" a="1"/>
  <c r="AF25" i="34" s="1"/>
  <c r="AE23" i="34" a="1"/>
  <c r="AE23" i="34" s="1"/>
  <c r="AF21" i="34" a="1"/>
  <c r="AF21" i="34" s="1"/>
  <c r="AG19" i="34" a="1"/>
  <c r="AG19" i="34" s="1"/>
  <c r="AG17" i="34" a="1"/>
  <c r="AG17" i="34" s="1"/>
  <c r="AH15" i="34" a="1"/>
  <c r="AH15" i="34" s="1"/>
  <c r="AH13" i="34" a="1"/>
  <c r="AH13" i="34" s="1"/>
  <c r="AI11" i="34" a="1"/>
  <c r="AI11" i="34" s="1"/>
  <c r="AI9" i="34" a="1"/>
  <c r="AI9" i="34" s="1"/>
  <c r="AJ7" i="34" a="1"/>
  <c r="AJ7" i="34" s="1"/>
  <c r="AK5" i="34" a="1"/>
  <c r="AK5" i="34" s="1"/>
  <c r="AL12" i="35" a="1"/>
  <c r="AL12" i="35" s="1"/>
  <c r="AP4" i="35" a="1"/>
  <c r="AP4" i="35" s="1"/>
  <c r="AG9" i="33" a="1"/>
  <c r="AG9" i="33" s="1"/>
  <c r="AM34" i="34" a="1"/>
  <c r="AM34" i="34" s="1"/>
  <c r="AM32" i="34" a="1"/>
  <c r="AM32" i="34" s="1"/>
  <c r="AN30" i="34" a="1"/>
  <c r="AN30" i="34" s="1"/>
  <c r="AO28" i="34" a="1"/>
  <c r="AO28" i="34" s="1"/>
  <c r="AO26" i="34" a="1"/>
  <c r="AO26" i="34" s="1"/>
  <c r="AP24" i="34" a="1"/>
  <c r="AP24" i="34" s="1"/>
  <c r="AP22" i="34" a="1"/>
  <c r="AP22" i="34" s="1"/>
  <c r="AE21" i="34" a="1"/>
  <c r="AE21" i="34" s="1"/>
  <c r="AF19" i="34" a="1"/>
  <c r="AF19" i="34" s="1"/>
  <c r="AF17" i="34" a="1"/>
  <c r="AF17" i="34" s="1"/>
  <c r="AG15" i="34" a="1"/>
  <c r="AG15" i="34" s="1"/>
  <c r="AG13" i="34" a="1"/>
  <c r="AG13" i="34" s="1"/>
  <c r="AH11" i="34" a="1"/>
  <c r="AH11" i="34" s="1"/>
  <c r="AH9" i="34" a="1"/>
  <c r="AH9" i="34" s="1"/>
  <c r="AI7" i="34" a="1"/>
  <c r="AI7" i="34" s="1"/>
  <c r="AJ5" i="34" a="1"/>
  <c r="AJ5" i="34" s="1"/>
  <c r="AH19" i="35" a="1"/>
  <c r="AH19" i="35" s="1"/>
  <c r="AO28" i="33" a="1"/>
  <c r="AO28" i="33" s="1"/>
  <c r="AH22" i="33" a="1"/>
  <c r="AH22" i="33" s="1"/>
  <c r="AK20" i="33" a="1"/>
  <c r="AK20" i="33" s="1"/>
  <c r="AF9" i="33" a="1"/>
  <c r="AF9" i="33" s="1"/>
  <c r="AM4" i="33" a="1"/>
  <c r="AM4" i="33" s="1"/>
  <c r="AM30" i="34" a="1"/>
  <c r="AM30" i="34" s="1"/>
  <c r="AN28" i="34" a="1"/>
  <c r="AN28" i="34" s="1"/>
  <c r="AN26" i="34" a="1"/>
  <c r="AN26" i="34" s="1"/>
  <c r="AO24" i="34" a="1"/>
  <c r="AO24" i="34" s="1"/>
  <c r="AO22" i="34" a="1"/>
  <c r="AO22" i="34" s="1"/>
  <c r="AP20" i="34" a="1"/>
  <c r="AP20" i="34" s="1"/>
  <c r="AE19" i="34" a="1"/>
  <c r="AE19" i="34" s="1"/>
  <c r="AE17" i="34" a="1"/>
  <c r="AE17" i="34" s="1"/>
  <c r="AF15" i="34" a="1"/>
  <c r="AF15" i="34" s="1"/>
  <c r="AF13" i="34" a="1"/>
  <c r="AF13" i="34" s="1"/>
  <c r="AG11" i="34" a="1"/>
  <c r="AG11" i="34" s="1"/>
  <c r="AG9" i="34" a="1"/>
  <c r="AG9" i="34" s="1"/>
  <c r="AH7" i="34" a="1"/>
  <c r="AH7" i="34" s="1"/>
  <c r="AI5" i="34" a="1"/>
  <c r="AI5" i="34" s="1"/>
  <c r="AI10" i="33" a="1"/>
  <c r="AI10" i="33" s="1"/>
  <c r="AE19" i="35" a="1"/>
  <c r="AE19" i="35" s="1"/>
  <c r="AO4" i="35" a="1"/>
  <c r="AO4" i="35" s="1"/>
  <c r="AN34" i="33" a="1"/>
  <c r="AN34" i="33" s="1"/>
  <c r="AM32" i="33" a="1"/>
  <c r="AM32" i="33" s="1"/>
  <c r="AN28" i="33" a="1"/>
  <c r="AN28" i="33" s="1"/>
  <c r="AP26" i="33" a="1"/>
  <c r="AP26" i="33" s="1"/>
  <c r="AP24" i="33" a="1"/>
  <c r="AP24" i="33" s="1"/>
  <c r="AI20" i="33" a="1"/>
  <c r="AI20" i="33" s="1"/>
  <c r="AE9" i="33" a="1"/>
  <c r="AE9" i="33" s="1"/>
  <c r="AL4" i="33" a="1"/>
  <c r="AL4" i="33" s="1"/>
  <c r="AL34" i="34" a="1"/>
  <c r="AL34" i="34" s="1"/>
  <c r="AL32" i="34" a="1"/>
  <c r="AL32" i="34" s="1"/>
  <c r="AM28" i="34" a="1"/>
  <c r="AM28" i="34" s="1"/>
  <c r="AN24" i="34" a="1"/>
  <c r="AN24" i="34" s="1"/>
  <c r="AN22" i="34" a="1"/>
  <c r="AN22" i="34" s="1"/>
  <c r="AO20" i="34" a="1"/>
  <c r="AO20" i="34" s="1"/>
  <c r="AP18" i="34" a="1"/>
  <c r="AP18" i="34" s="1"/>
  <c r="AP16" i="34" a="1"/>
  <c r="AP16" i="34" s="1"/>
  <c r="AE15" i="34" a="1"/>
  <c r="AE15" i="34" s="1"/>
  <c r="AE13" i="34" a="1"/>
  <c r="AE13" i="34" s="1"/>
  <c r="AF11" i="34" a="1"/>
  <c r="AF11" i="34" s="1"/>
  <c r="AF9" i="34" a="1"/>
  <c r="AF9" i="34" s="1"/>
  <c r="AG7" i="34" a="1"/>
  <c r="AG7" i="34" s="1"/>
  <c r="AH5" i="34" a="1"/>
  <c r="AH5" i="34" s="1"/>
  <c r="AK7" i="33" a="1"/>
  <c r="AK7" i="33" s="1"/>
  <c r="AP27" i="35" a="1"/>
  <c r="AP27" i="35" s="1"/>
  <c r="AN4" i="35" a="1"/>
  <c r="AN4" i="35" s="1"/>
  <c r="AL32" i="33" a="1"/>
  <c r="AL32" i="33" s="1"/>
  <c r="AL30" i="33" a="1"/>
  <c r="AL30" i="33" s="1"/>
  <c r="AN26" i="33" a="1"/>
  <c r="AN26" i="33" s="1"/>
  <c r="AF22" i="33" a="1"/>
  <c r="AF22" i="33" s="1"/>
  <c r="AK4" i="33" a="1"/>
  <c r="AK4" i="33" s="1"/>
  <c r="AK34" i="34" a="1"/>
  <c r="AK34" i="34" s="1"/>
  <c r="AK32" i="34" a="1"/>
  <c r="AK32" i="34" s="1"/>
  <c r="AL30" i="34" a="1"/>
  <c r="AL30" i="34" s="1"/>
  <c r="AL26" i="34" a="1"/>
  <c r="AL26" i="34" s="1"/>
  <c r="AM24" i="34" a="1"/>
  <c r="AM24" i="34" s="1"/>
  <c r="AM22" i="34" a="1"/>
  <c r="AM22" i="34" s="1"/>
  <c r="AN20" i="34" a="1"/>
  <c r="AN20" i="34" s="1"/>
  <c r="AO18" i="34" a="1"/>
  <c r="AO18" i="34" s="1"/>
  <c r="AO16" i="34" a="1"/>
  <c r="AO16" i="34" s="1"/>
  <c r="AP14" i="34" a="1"/>
  <c r="AP14" i="34" s="1"/>
  <c r="AP12" i="34" a="1"/>
  <c r="AP12" i="34" s="1"/>
  <c r="AE11" i="34" a="1"/>
  <c r="AE11" i="34" s="1"/>
  <c r="AE9" i="34" a="1"/>
  <c r="AE9" i="34" s="1"/>
  <c r="AF7" i="34" a="1"/>
  <c r="AF7" i="34" s="1"/>
  <c r="AF33" i="35" a="1"/>
  <c r="AF33" i="35" s="1"/>
  <c r="AM4" i="35" a="1"/>
  <c r="AM4" i="35" s="1"/>
  <c r="AL34" i="33" a="1"/>
  <c r="AL34" i="33" s="1"/>
  <c r="AK30" i="33" a="1"/>
  <c r="AK30" i="33" s="1"/>
  <c r="AM28" i="33" a="1"/>
  <c r="AM28" i="33" s="1"/>
  <c r="AI26" i="33" a="1"/>
  <c r="AI26" i="33" s="1"/>
  <c r="AO24" i="33" a="1"/>
  <c r="AO24" i="33" s="1"/>
  <c r="AE22" i="33" a="1"/>
  <c r="AE22" i="33" s="1"/>
  <c r="AH20" i="33" a="1"/>
  <c r="AH20" i="33" s="1"/>
  <c r="AG15" i="33" a="1"/>
  <c r="AG15" i="33" s="1"/>
  <c r="AN7" i="33" a="1"/>
  <c r="AN7" i="33" s="1"/>
  <c r="AJ4" i="33" a="1"/>
  <c r="AJ4" i="33" s="1"/>
  <c r="AJ34" i="34" a="1"/>
  <c r="AJ34" i="34" s="1"/>
  <c r="AJ32" i="34" a="1"/>
  <c r="AJ32" i="34" s="1"/>
  <c r="AK30" i="34" a="1"/>
  <c r="AK30" i="34" s="1"/>
  <c r="AK28" i="34" a="1"/>
  <c r="AK28" i="34" s="1"/>
  <c r="AK26" i="34" a="1"/>
  <c r="AK26" i="34" s="1"/>
  <c r="AM20" i="34" a="1"/>
  <c r="AM20" i="34" s="1"/>
  <c r="AN18" i="34" a="1"/>
  <c r="AN18" i="34" s="1"/>
  <c r="AN16" i="34" a="1"/>
  <c r="AN16" i="34" s="1"/>
  <c r="AO14" i="34" a="1"/>
  <c r="AO14" i="34" s="1"/>
  <c r="AO12" i="34" a="1"/>
  <c r="AO12" i="34" s="1"/>
  <c r="AP10" i="34" a="1"/>
  <c r="AP10" i="34" s="1"/>
  <c r="AP8" i="34" a="1"/>
  <c r="AP8" i="34" s="1"/>
  <c r="AE7" i="34" a="1"/>
  <c r="AE7" i="34" s="1"/>
  <c r="AF5" i="34" a="1"/>
  <c r="AF5" i="34" s="1"/>
  <c r="AG4" i="33" a="1"/>
  <c r="AG4" i="33" s="1"/>
  <c r="AJ30" i="33" a="1"/>
  <c r="AJ30" i="33" s="1"/>
  <c r="AF28" i="33" a="1"/>
  <c r="AF28" i="33" s="1"/>
  <c r="AH26" i="33" a="1"/>
  <c r="AH26" i="33" s="1"/>
  <c r="AG24" i="33" a="1"/>
  <c r="AG24" i="33" s="1"/>
  <c r="AE15" i="33" a="1"/>
  <c r="AE15" i="33" s="1"/>
  <c r="AI4" i="33" a="1"/>
  <c r="AI4" i="33" s="1"/>
  <c r="AI34" i="34" a="1"/>
  <c r="AI34" i="34" s="1"/>
  <c r="AI32" i="34" a="1"/>
  <c r="AI32" i="34" s="1"/>
  <c r="AJ30" i="34" a="1"/>
  <c r="AJ30" i="34" s="1"/>
  <c r="AJ28" i="34" a="1"/>
  <c r="AJ28" i="34" s="1"/>
  <c r="AJ26" i="34" a="1"/>
  <c r="AJ26" i="34" s="1"/>
  <c r="AL24" i="34" a="1"/>
  <c r="AL24" i="34" s="1"/>
  <c r="AL22" i="34" a="1"/>
  <c r="AL22" i="34" s="1"/>
  <c r="AM18" i="34" a="1"/>
  <c r="AM18" i="34" s="1"/>
  <c r="AM16" i="34" a="1"/>
  <c r="AM16" i="34" s="1"/>
  <c r="AN14" i="34" a="1"/>
  <c r="AN14" i="34" s="1"/>
  <c r="AN12" i="34" a="1"/>
  <c r="AN12" i="34" s="1"/>
  <c r="AO10" i="34" a="1"/>
  <c r="AO10" i="34" s="1"/>
  <c r="AO8" i="34" a="1"/>
  <c r="AO8" i="34" s="1"/>
  <c r="AO6" i="34" a="1"/>
  <c r="AO6" i="34" s="1"/>
  <c r="AE5" i="34" a="1"/>
  <c r="AE5" i="34" s="1"/>
  <c r="AN25" i="35" a="1"/>
  <c r="AN25" i="35" s="1"/>
  <c r="AN10" i="35" a="1"/>
  <c r="AN10" i="35" s="1"/>
  <c r="AK34" i="33" a="1"/>
  <c r="AK34" i="33" s="1"/>
  <c r="AI30" i="33" a="1"/>
  <c r="AI30" i="33" s="1"/>
  <c r="AF24" i="33" a="1"/>
  <c r="AF24" i="33" s="1"/>
  <c r="AL7" i="33" a="1"/>
  <c r="AL7" i="33" s="1"/>
  <c r="AH4" i="33" a="1"/>
  <c r="AH4" i="33" s="1"/>
  <c r="AH34" i="34" a="1"/>
  <c r="AH34" i="34" s="1"/>
  <c r="AH32" i="34" a="1"/>
  <c r="AH32" i="34" s="1"/>
  <c r="AH30" i="34" a="1"/>
  <c r="AH30" i="34" s="1"/>
  <c r="AI28" i="34" a="1"/>
  <c r="AI28" i="34" s="1"/>
  <c r="AI26" i="34" a="1"/>
  <c r="AI26" i="34" s="1"/>
  <c r="AK24" i="34" a="1"/>
  <c r="AK24" i="34" s="1"/>
  <c r="AK22" i="34" a="1"/>
  <c r="AK22" i="34" s="1"/>
  <c r="AL20" i="34" a="1"/>
  <c r="AL20" i="34" s="1"/>
  <c r="AM14" i="34" a="1"/>
  <c r="AM14" i="34" s="1"/>
  <c r="AM12" i="34" a="1"/>
  <c r="AM12" i="34" s="1"/>
  <c r="AN10" i="34" a="1"/>
  <c r="AN10" i="34" s="1"/>
  <c r="AN8" i="34" a="1"/>
  <c r="AN8" i="34" s="1"/>
  <c r="AN6" i="34" a="1"/>
  <c r="AN6" i="34" s="1"/>
  <c r="AO4" i="34" a="1"/>
  <c r="AO4" i="34" s="1"/>
  <c r="AJ34" i="33" a="1"/>
  <c r="AJ34" i="33" s="1"/>
  <c r="AO13" i="33" a="1"/>
  <c r="AO13" i="33" s="1"/>
  <c r="AH10" i="33" a="1"/>
  <c r="AH10" i="33" s="1"/>
  <c r="AJ7" i="33" a="1"/>
  <c r="AJ7" i="33" s="1"/>
  <c r="AF4" i="33" a="1"/>
  <c r="AF4" i="33" s="1"/>
  <c r="AF34" i="34" a="1"/>
  <c r="AF34" i="34" s="1"/>
  <c r="AG30" i="34" a="1"/>
  <c r="AG30" i="34" s="1"/>
  <c r="AG28" i="34" a="1"/>
  <c r="AG28" i="34" s="1"/>
  <c r="AH26" i="34" a="1"/>
  <c r="AH26" i="34" s="1"/>
  <c r="AI24" i="34" a="1"/>
  <c r="AI24" i="34" s="1"/>
  <c r="AI22" i="34" a="1"/>
  <c r="AI22" i="34" s="1"/>
  <c r="AJ20" i="34" a="1"/>
  <c r="AJ20" i="34" s="1"/>
  <c r="AK18" i="34" a="1"/>
  <c r="AK18" i="34" s="1"/>
  <c r="AK16" i="34" a="1"/>
  <c r="AK16" i="34" s="1"/>
  <c r="AL14" i="34" a="1"/>
  <c r="AL14" i="34" s="1"/>
  <c r="AL12" i="34" a="1"/>
  <c r="AL12" i="34" s="1"/>
  <c r="AK8" i="34" a="1"/>
  <c r="AK8" i="34" s="1"/>
  <c r="AL6" i="34" a="1"/>
  <c r="AL6" i="34" s="1"/>
  <c r="AM4" i="34" a="1"/>
  <c r="AM4" i="34" s="1"/>
  <c r="AM25" i="35" a="1"/>
  <c r="AM25" i="35" s="1"/>
  <c r="AI34" i="33" a="1"/>
  <c r="AI34" i="33" s="1"/>
  <c r="AG17" i="33" a="1"/>
  <c r="AG17" i="33" s="1"/>
  <c r="AN13" i="33" a="1"/>
  <c r="AN13" i="33" s="1"/>
  <c r="AG10" i="33" a="1"/>
  <c r="AG10" i="33" s="1"/>
  <c r="AI7" i="33" a="1"/>
  <c r="AI7" i="33" s="1"/>
  <c r="AE4" i="33" a="1"/>
  <c r="AE4" i="33" s="1"/>
  <c r="AK33" i="33" a="1"/>
  <c r="AK33" i="33" s="1"/>
  <c r="AL29" i="33" a="1"/>
  <c r="AL29" i="33" s="1"/>
  <c r="AL8" i="33" a="1"/>
  <c r="AL8" i="33" s="1"/>
  <c r="AL5" i="33" a="1"/>
  <c r="AL5" i="33" s="1"/>
  <c r="AM33" i="34" a="1"/>
  <c r="AM33" i="34" s="1"/>
  <c r="AE31" i="34" a="1"/>
  <c r="AE31" i="34" s="1"/>
  <c r="AH24" i="34" a="1"/>
  <c r="AH24" i="34" s="1"/>
  <c r="AL21" i="34" a="1"/>
  <c r="AL21" i="34" s="1"/>
  <c r="AG18" i="34" a="1"/>
  <c r="AG18" i="34" s="1"/>
  <c r="AJ15" i="34" a="1"/>
  <c r="AJ15" i="34" s="1"/>
  <c r="AP11" i="34" a="1"/>
  <c r="AP11" i="34" s="1"/>
  <c r="AJ8" i="34" a="1"/>
  <c r="AJ8" i="34" s="1"/>
  <c r="AO5" i="34" a="1"/>
  <c r="AO5" i="34" s="1"/>
  <c r="AL23" i="34" a="1"/>
  <c r="AL23" i="34" s="1"/>
  <c r="AO19" i="34" a="1"/>
  <c r="AO19" i="34" s="1"/>
  <c r="AO31" i="34" a="1"/>
  <c r="AO31" i="34" s="1"/>
  <c r="AE4" i="34" a="1"/>
  <c r="AE4" i="34" s="1"/>
  <c r="AP15" i="34" a="1"/>
  <c r="AP15" i="34" s="1"/>
  <c r="AJ33" i="33" a="1"/>
  <c r="AJ33" i="33" s="1"/>
  <c r="AK29" i="33" a="1"/>
  <c r="AK29" i="33" s="1"/>
  <c r="AP25" i="33" a="1"/>
  <c r="AP25" i="33" s="1"/>
  <c r="AF17" i="33" a="1"/>
  <c r="AF17" i="33" s="1"/>
  <c r="AE8" i="33" a="1"/>
  <c r="AE8" i="33" s="1"/>
  <c r="AP30" i="34" a="1"/>
  <c r="AP30" i="34" s="1"/>
  <c r="AL27" i="34" a="1"/>
  <c r="AL27" i="34" s="1"/>
  <c r="AG24" i="34" a="1"/>
  <c r="AG24" i="34" s="1"/>
  <c r="AK21" i="34" a="1"/>
  <c r="AK21" i="34" s="1"/>
  <c r="AE18" i="34" a="1"/>
  <c r="AE18" i="34" s="1"/>
  <c r="AI15" i="34" a="1"/>
  <c r="AI15" i="34" s="1"/>
  <c r="AO11" i="34" a="1"/>
  <c r="AO11" i="34" s="1"/>
  <c r="AI8" i="34" a="1"/>
  <c r="AI8" i="34" s="1"/>
  <c r="AN5" i="34" a="1"/>
  <c r="AN5" i="34" s="1"/>
  <c r="AM29" i="34" a="1"/>
  <c r="AM29" i="34" s="1"/>
  <c r="AG32" i="34" a="1"/>
  <c r="AG32" i="34" s="1"/>
  <c r="AE32" i="34" a="1"/>
  <c r="AE32" i="34" s="1"/>
  <c r="AL7" i="34" a="1"/>
  <c r="AL7" i="34" s="1"/>
  <c r="AM19" i="34" a="1"/>
  <c r="AM19" i="34" s="1"/>
  <c r="AH16" i="34" a="1"/>
  <c r="AH16" i="34" s="1"/>
  <c r="AN31" i="34" a="1"/>
  <c r="AN31" i="34" s="1"/>
  <c r="AK6" i="34" a="1"/>
  <c r="AK6" i="34" s="1"/>
  <c r="AM25" i="34" a="1"/>
  <c r="AM25" i="34" s="1"/>
  <c r="AI6" i="33" a="1"/>
  <c r="AI6" i="33" s="1"/>
  <c r="AI6" i="34" a="1"/>
  <c r="AI6" i="34" s="1"/>
  <c r="AI33" i="33" a="1"/>
  <c r="AI33" i="33" s="1"/>
  <c r="AJ29" i="33" a="1"/>
  <c r="AJ29" i="33" s="1"/>
  <c r="AO25" i="33" a="1"/>
  <c r="AO25" i="33" s="1"/>
  <c r="AN21" i="33" a="1"/>
  <c r="AN21" i="33" s="1"/>
  <c r="AE17" i="33" a="1"/>
  <c r="AE17" i="33" s="1"/>
  <c r="AK5" i="33" a="1"/>
  <c r="AK5" i="33" s="1"/>
  <c r="AL33" i="34" a="1"/>
  <c r="AL33" i="34" s="1"/>
  <c r="AK27" i="34" a="1"/>
  <c r="AK27" i="34" s="1"/>
  <c r="AF24" i="34" a="1"/>
  <c r="AF24" i="34" s="1"/>
  <c r="AI21" i="34" a="1"/>
  <c r="AI21" i="34" s="1"/>
  <c r="AP17" i="34" a="1"/>
  <c r="AP17" i="34" s="1"/>
  <c r="AN11" i="34" a="1"/>
  <c r="AN11" i="34" s="1"/>
  <c r="AH8" i="34" a="1"/>
  <c r="AH8" i="34" s="1"/>
  <c r="AM5" i="34" a="1"/>
  <c r="AM5" i="34" s="1"/>
  <c r="AO7" i="34" a="1"/>
  <c r="AO7" i="34" s="1"/>
  <c r="AP13" i="35" a="1"/>
  <c r="AP13" i="35" s="1"/>
  <c r="AH23" i="34" a="1"/>
  <c r="AH23" i="34" s="1"/>
  <c r="AK7" i="34" a="1"/>
  <c r="AK7" i="34" s="1"/>
  <c r="AI23" i="33" a="1"/>
  <c r="AI23" i="33" s="1"/>
  <c r="AE10" i="34" a="1"/>
  <c r="AE10" i="34" s="1"/>
  <c r="AH13" i="35" a="1"/>
  <c r="AH13" i="35" s="1"/>
  <c r="AJ13" i="34" a="1"/>
  <c r="AJ13" i="34" s="1"/>
  <c r="AG13" i="35" a="1"/>
  <c r="AG13" i="35" s="1"/>
  <c r="AJ19" i="34" a="1"/>
  <c r="AJ19" i="34" s="1"/>
  <c r="AH28" i="34" a="1"/>
  <c r="AH28" i="34" s="1"/>
  <c r="AH33" i="33" a="1"/>
  <c r="AH33" i="33" s="1"/>
  <c r="AI29" i="33" a="1"/>
  <c r="AI29" i="33" s="1"/>
  <c r="AN25" i="33" a="1"/>
  <c r="AN25" i="33" s="1"/>
  <c r="AK33" i="34" a="1"/>
  <c r="AK33" i="34" s="1"/>
  <c r="AF30" i="34" a="1"/>
  <c r="AF30" i="34" s="1"/>
  <c r="AI27" i="34" a="1"/>
  <c r="AI27" i="34" s="1"/>
  <c r="AE24" i="34" a="1"/>
  <c r="AE24" i="34" s="1"/>
  <c r="AH21" i="34" a="1"/>
  <c r="AH21" i="34" s="1"/>
  <c r="AO17" i="34" a="1"/>
  <c r="AO17" i="34" s="1"/>
  <c r="AK14" i="34" a="1"/>
  <c r="AK14" i="34" s="1"/>
  <c r="AM11" i="34" a="1"/>
  <c r="AM11" i="34" s="1"/>
  <c r="AG8" i="34" a="1"/>
  <c r="AG8" i="34" s="1"/>
  <c r="AF33" i="34" a="1"/>
  <c r="AF33" i="34" s="1"/>
  <c r="AK4" i="34" a="1"/>
  <c r="AK4" i="34" s="1"/>
  <c r="AF26" i="34" a="1"/>
  <c r="AF26" i="34" s="1"/>
  <c r="AE27" i="33" a="1"/>
  <c r="AE27" i="33" s="1"/>
  <c r="AN25" i="34" a="1"/>
  <c r="AN25" i="34" s="1"/>
  <c r="AM31" i="34" a="1"/>
  <c r="AM31" i="34" s="1"/>
  <c r="AJ6" i="34" a="1"/>
  <c r="AJ6" i="34" s="1"/>
  <c r="AF13" i="35" a="1"/>
  <c r="AF13" i="35" s="1"/>
  <c r="AG33" i="33" a="1"/>
  <c r="AG33" i="33" s="1"/>
  <c r="AL21" i="33" a="1"/>
  <c r="AL21" i="33" s="1"/>
  <c r="AJ33" i="34" a="1"/>
  <c r="AJ33" i="34" s="1"/>
  <c r="AE30" i="34" a="1"/>
  <c r="AE30" i="34" s="1"/>
  <c r="AH27" i="34" a="1"/>
  <c r="AH27" i="34" s="1"/>
  <c r="AP23" i="34" a="1"/>
  <c r="AP23" i="34" s="1"/>
  <c r="AG21" i="34" a="1"/>
  <c r="AG21" i="34" s="1"/>
  <c r="AM17" i="34" a="1"/>
  <c r="AM17" i="34" s="1"/>
  <c r="AJ14" i="34" a="1"/>
  <c r="AJ14" i="34" s="1"/>
  <c r="AF8" i="34" a="1"/>
  <c r="AF8" i="34" s="1"/>
  <c r="AL5" i="34" a="1"/>
  <c r="AL5" i="34" s="1"/>
  <c r="AN31" i="35" a="1"/>
  <c r="AN31" i="35" s="1"/>
  <c r="AG20" i="34" a="1"/>
  <c r="AG20" i="34" s="1"/>
  <c r="AI23" i="34" a="1"/>
  <c r="AI23" i="34" s="1"/>
  <c r="AJ29" i="34" a="1"/>
  <c r="AJ29" i="34" s="1"/>
  <c r="AK13" i="35" a="1"/>
  <c r="AK13" i="35" s="1"/>
  <c r="AK23" i="33" a="1"/>
  <c r="AK23" i="33" s="1"/>
  <c r="AI16" i="34" a="1"/>
  <c r="AI16" i="34" s="1"/>
  <c r="AG29" i="34" a="1"/>
  <c r="AG29" i="34" s="1"/>
  <c r="AH23" i="33" a="1"/>
  <c r="AH23" i="33" s="1"/>
  <c r="AH22" i="34" a="1"/>
  <c r="AH22" i="34" s="1"/>
  <c r="AF33" i="33" a="1"/>
  <c r="AF33" i="33" s="1"/>
  <c r="AH29" i="33" a="1"/>
  <c r="AH29" i="33" s="1"/>
  <c r="AM25" i="33" a="1"/>
  <c r="AM25" i="33" s="1"/>
  <c r="AJ16" i="33" a="1"/>
  <c r="AJ16" i="33" s="1"/>
  <c r="AF10" i="33" a="1"/>
  <c r="AF10" i="33" s="1"/>
  <c r="AI33" i="34" a="1"/>
  <c r="AI33" i="34" s="1"/>
  <c r="AP29" i="34" a="1"/>
  <c r="AP29" i="34" s="1"/>
  <c r="AG27" i="34" a="1"/>
  <c r="AG27" i="34" s="1"/>
  <c r="AO23" i="34" a="1"/>
  <c r="AO23" i="34" s="1"/>
  <c r="AK20" i="34" a="1"/>
  <c r="AK20" i="34" s="1"/>
  <c r="AH14" i="34" a="1"/>
  <c r="AH14" i="34" s="1"/>
  <c r="AL11" i="34" a="1"/>
  <c r="AL11" i="34" s="1"/>
  <c r="AN4" i="34" a="1"/>
  <c r="AN4" i="34" s="1"/>
  <c r="AJ17" i="34" a="1"/>
  <c r="AJ17" i="34" s="1"/>
  <c r="AH10" i="34" a="1"/>
  <c r="AH10" i="34" s="1"/>
  <c r="AL13" i="35" a="1"/>
  <c r="AL13" i="35" s="1"/>
  <c r="AN19" i="34" a="1"/>
  <c r="AN19" i="34" s="1"/>
  <c r="AH29" i="34" a="1"/>
  <c r="AH29" i="34" s="1"/>
  <c r="AF4" i="34" a="1"/>
  <c r="AF4" i="34" s="1"/>
  <c r="AJ13" i="35" a="1"/>
  <c r="AJ13" i="35" s="1"/>
  <c r="AK13" i="34" a="1"/>
  <c r="AK13" i="34" s="1"/>
  <c r="AP9" i="34" a="1"/>
  <c r="AP9" i="34" s="1"/>
  <c r="AG22" i="34" a="1"/>
  <c r="AG22" i="34" s="1"/>
  <c r="AP31" i="35" a="1"/>
  <c r="AP31" i="35" s="1"/>
  <c r="AF16" i="35" a="1"/>
  <c r="AF16" i="35" s="1"/>
  <c r="AG29" i="33" a="1"/>
  <c r="AG29" i="33" s="1"/>
  <c r="AH16" i="33" a="1"/>
  <c r="AH16" i="33" s="1"/>
  <c r="AE10" i="33" a="1"/>
  <c r="AE10" i="33" s="1"/>
  <c r="AH33" i="34" a="1"/>
  <c r="AH33" i="34" s="1"/>
  <c r="AO29" i="34" a="1"/>
  <c r="AO29" i="34" s="1"/>
  <c r="AF27" i="34" a="1"/>
  <c r="AF27" i="34" s="1"/>
  <c r="AN23" i="34" a="1"/>
  <c r="AN23" i="34" s="1"/>
  <c r="AI20" i="34" a="1"/>
  <c r="AI20" i="34" s="1"/>
  <c r="AL17" i="34" a="1"/>
  <c r="AL17" i="34" s="1"/>
  <c r="AF14" i="34" a="1"/>
  <c r="AF14" i="34" s="1"/>
  <c r="AK11" i="34" a="1"/>
  <c r="AK11" i="34" s="1"/>
  <c r="AE8" i="34" a="1"/>
  <c r="AE8" i="34" s="1"/>
  <c r="AG7" i="33" a="1"/>
  <c r="AG7" i="33" s="1"/>
  <c r="AM10" i="34" a="1"/>
  <c r="AM10" i="34" s="1"/>
  <c r="AK29" i="34" a="1"/>
  <c r="AK29" i="34" s="1"/>
  <c r="AH4" i="34" a="1"/>
  <c r="AH4" i="34" s="1"/>
  <c r="AG4" i="34" a="1"/>
  <c r="AG4" i="34" s="1"/>
  <c r="AP25" i="34" a="1"/>
  <c r="AP25" i="34" s="1"/>
  <c r="AI13" i="34" a="1"/>
  <c r="AI13" i="34" s="1"/>
  <c r="AI19" i="34" a="1"/>
  <c r="AI19" i="34" s="1"/>
  <c r="AO31" i="35" a="1"/>
  <c r="AO31" i="35" s="1"/>
  <c r="AG16" i="33" a="1"/>
  <c r="AG16" i="33" s="1"/>
  <c r="AH7" i="33" a="1"/>
  <c r="AH7" i="33" s="1"/>
  <c r="AG33" i="34" a="1"/>
  <c r="AG33" i="34" s="1"/>
  <c r="AN29" i="34" a="1"/>
  <c r="AN29" i="34" s="1"/>
  <c r="AE27" i="34" a="1"/>
  <c r="AE27" i="34" s="1"/>
  <c r="AH20" i="34" a="1"/>
  <c r="AH20" i="34" s="1"/>
  <c r="AK17" i="34" a="1"/>
  <c r="AK17" i="34" s="1"/>
  <c r="AE14" i="34" a="1"/>
  <c r="AE14" i="34" s="1"/>
  <c r="AJ11" i="34" a="1"/>
  <c r="AJ11" i="34" s="1"/>
  <c r="AP7" i="34" a="1"/>
  <c r="AP7" i="34" s="1"/>
  <c r="AL4" i="34" a="1"/>
  <c r="AL4" i="34" s="1"/>
  <c r="AP13" i="34" a="1"/>
  <c r="AP13" i="34" s="1"/>
  <c r="AM13" i="34" a="1"/>
  <c r="AM13" i="34" s="1"/>
  <c r="AG10" i="34" a="1"/>
  <c r="AG10" i="34" s="1"/>
  <c r="AL13" i="34" a="1"/>
  <c r="AL13" i="34" s="1"/>
  <c r="AO25" i="34" a="1"/>
  <c r="AO25" i="34" s="1"/>
  <c r="AK19" i="34" a="1"/>
  <c r="AK19" i="34" s="1"/>
  <c r="AO9" i="34" a="1"/>
  <c r="AO9" i="34" s="1"/>
  <c r="AG23" i="33" a="1"/>
  <c r="AG23" i="33" s="1"/>
  <c r="AM31" i="35" a="1"/>
  <c r="AM31" i="35" s="1"/>
  <c r="AF16" i="33" a="1"/>
  <c r="AF16" i="33" s="1"/>
  <c r="AF7" i="33" a="1"/>
  <c r="AF7" i="33" s="1"/>
  <c r="AP32" i="34" a="1"/>
  <c r="AP32" i="34" s="1"/>
  <c r="AK23" i="34" a="1"/>
  <c r="AK23" i="34" s="1"/>
  <c r="AF20" i="34" a="1"/>
  <c r="AF20" i="34" s="1"/>
  <c r="AI17" i="34" a="1"/>
  <c r="AI17" i="34" s="1"/>
  <c r="AO13" i="34" a="1"/>
  <c r="AO13" i="34" s="1"/>
  <c r="AJ10" i="34" a="1"/>
  <c r="AJ10" i="34" s="1"/>
  <c r="AN7" i="34" a="1"/>
  <c r="AN7" i="34" s="1"/>
  <c r="AJ4" i="34" a="1"/>
  <c r="AJ4" i="34" s="1"/>
  <c r="AL31" i="35" a="1"/>
  <c r="AL31" i="35" s="1"/>
  <c r="AE16" i="33" a="1"/>
  <c r="AE16" i="33" s="1"/>
  <c r="AE7" i="33" a="1"/>
  <c r="AE7" i="33" s="1"/>
  <c r="AO32" i="34" a="1"/>
  <c r="AO32" i="34" s="1"/>
  <c r="AL29" i="34" a="1"/>
  <c r="AL29" i="34" s="1"/>
  <c r="AG26" i="34" a="1"/>
  <c r="AG26" i="34" s="1"/>
  <c r="AJ23" i="34" a="1"/>
  <c r="AJ23" i="34" s="1"/>
  <c r="AE20" i="34" a="1"/>
  <c r="AE20" i="34" s="1"/>
  <c r="AH17" i="34" a="1"/>
  <c r="AH17" i="34" s="1"/>
  <c r="AN13" i="34" a="1"/>
  <c r="AN13" i="34" s="1"/>
  <c r="AI10" i="34" a="1"/>
  <c r="AI10" i="34" s="1"/>
  <c r="AM7" i="34" a="1"/>
  <c r="AM7" i="34" s="1"/>
  <c r="AI4" i="34" a="1"/>
  <c r="AI4" i="34" s="1"/>
  <c r="AL16" i="34" a="1"/>
  <c r="AL16" i="34" s="1"/>
  <c r="AP19" i="33" a="1"/>
  <c r="AP19" i="33" s="1"/>
  <c r="AE26" i="34" a="1"/>
  <c r="AE26" i="34" s="1"/>
  <c r="AJ16" i="34" a="1"/>
  <c r="AJ16" i="34" s="1"/>
  <c r="AF27" i="33" a="1"/>
  <c r="AF27" i="33" s="1"/>
  <c r="AP31" i="34" a="1"/>
  <c r="AP31" i="34" s="1"/>
  <c r="AF23" i="34" a="1"/>
  <c r="AF23" i="34" s="1"/>
  <c r="AF10" i="34" a="1"/>
  <c r="AF10" i="34" s="1"/>
  <c r="AJ22" i="34" a="1"/>
  <c r="AJ22" i="34" s="1"/>
  <c r="AF29" i="34" a="1"/>
  <c r="AF29" i="34" s="1"/>
  <c r="AG16" i="34" a="1"/>
  <c r="AG16" i="34" s="1"/>
  <c r="AE29" i="34" a="1"/>
  <c r="AE29" i="34" s="1"/>
  <c r="AF16" i="34" a="1"/>
  <c r="AF16" i="34" s="1"/>
  <c r="AJ9" i="33" a="1"/>
  <c r="AJ9" i="33" s="1"/>
  <c r="AL25" i="34" a="1"/>
  <c r="AL25" i="34" s="1"/>
  <c r="AN9" i="34" a="1"/>
  <c r="AN9" i="34" s="1"/>
  <c r="AK31" i="34" a="1"/>
  <c r="AK31" i="34" s="1"/>
  <c r="AO34" i="34" a="1"/>
  <c r="AO34" i="34" s="1"/>
  <c r="AF6" i="33" a="1"/>
  <c r="AF6" i="33" s="1"/>
  <c r="AL9" i="34" a="1"/>
  <c r="AL9" i="34" s="1"/>
  <c r="AK9" i="34" a="1"/>
  <c r="AK9" i="34" s="1"/>
  <c r="AM33" i="33" a="1"/>
  <c r="AM33" i="33" s="1"/>
  <c r="AJ9" i="34" a="1"/>
  <c r="AJ9" i="34" s="1"/>
  <c r="AJ31" i="34" a="1"/>
  <c r="AJ31" i="34" s="1"/>
  <c r="AL18" i="34" a="1"/>
  <c r="AL18" i="34" s="1"/>
  <c r="AG6" i="34" a="1"/>
  <c r="AG6" i="34" s="1"/>
  <c r="AI25" i="34" a="1"/>
  <c r="AI25" i="34" s="1"/>
  <c r="AE34" i="34" a="1"/>
  <c r="AE34" i="34" s="1"/>
  <c r="AL31" i="34" a="1"/>
  <c r="AL31" i="34" s="1"/>
  <c r="AI31" i="34" a="1"/>
  <c r="AI31" i="34" s="1"/>
  <c r="AJ18" i="34" a="1"/>
  <c r="AJ18" i="34" s="1"/>
  <c r="AF6" i="34" a="1"/>
  <c r="AF6" i="34" s="1"/>
  <c r="AG6" i="33" a="1"/>
  <c r="AG6" i="33" s="1"/>
  <c r="AM21" i="34" a="1"/>
  <c r="AM21" i="34" s="1"/>
  <c r="AM5" i="33" a="1"/>
  <c r="AM5" i="33" s="1"/>
  <c r="AN33" i="34" a="1"/>
  <c r="AN33" i="34" s="1"/>
  <c r="AH31" i="34" a="1"/>
  <c r="AH31" i="34" s="1"/>
  <c r="AI18" i="34" a="1"/>
  <c r="AI18" i="34" s="1"/>
  <c r="AE6" i="34" a="1"/>
  <c r="AE6" i="34" s="1"/>
  <c r="AG12" i="34" a="1"/>
  <c r="AG12" i="34" s="1"/>
  <c r="AO8" i="33" a="1"/>
  <c r="AO8" i="33" s="1"/>
  <c r="AF22" i="34" a="1"/>
  <c r="AF22" i="34" s="1"/>
  <c r="AF31" i="34" a="1"/>
  <c r="AF31" i="34" s="1"/>
  <c r="AH18" i="34" a="1"/>
  <c r="AH18" i="34" s="1"/>
  <c r="AP5" i="34" a="1"/>
  <c r="AP5" i="34" s="1"/>
  <c r="AO33" i="34" a="1"/>
  <c r="AO33" i="34" s="1"/>
  <c r="AH6" i="34" a="1"/>
  <c r="AH6" i="34" s="1"/>
  <c r="AM29" i="33" a="1"/>
  <c r="AM29" i="33" s="1"/>
  <c r="AF28" i="34" a="1"/>
  <c r="AF28" i="34" s="1"/>
  <c r="AO15" i="34" a="1"/>
  <c r="AO15" i="34" s="1"/>
  <c r="AO27" i="34" a="1"/>
  <c r="AO27" i="34" s="1"/>
  <c r="AK12" i="34" a="1"/>
  <c r="AK12" i="34" s="1"/>
  <c r="AH25" i="34" a="1"/>
  <c r="AH25" i="34" s="1"/>
  <c r="AG25" i="34" a="1"/>
  <c r="AG25" i="34" s="1"/>
  <c r="AE22" i="34" a="1"/>
  <c r="AE22" i="34" s="1"/>
  <c r="AN5" i="33" a="1"/>
  <c r="AN5" i="33" s="1"/>
  <c r="AL33" i="33" a="1"/>
  <c r="AL33" i="33" s="1"/>
  <c r="AH19" i="34" a="1"/>
  <c r="AH19" i="34" s="1"/>
  <c r="AE28" i="34" a="1"/>
  <c r="AE28" i="34" s="1"/>
  <c r="AN15" i="34" a="1"/>
  <c r="AN15" i="34" s="1"/>
  <c r="AF9" i="35" a="1"/>
  <c r="AF9" i="35" s="1"/>
  <c r="AK25" i="34" a="1"/>
  <c r="AK25" i="34" s="1"/>
  <c r="AJ25" i="34" a="1"/>
  <c r="AJ25" i="34" s="1"/>
  <c r="AE12" i="34" a="1"/>
  <c r="AE12" i="34" s="1"/>
  <c r="AP27" i="34" a="1"/>
  <c r="AP27" i="34" s="1"/>
  <c r="AM15" i="34" a="1"/>
  <c r="AM15" i="34" s="1"/>
  <c r="AO5" i="33" a="1"/>
  <c r="AO5" i="33" s="1"/>
  <c r="AN21" i="34" a="1"/>
  <c r="AN21" i="34" s="1"/>
  <c r="AN27" i="34" a="1"/>
  <c r="AN27" i="34" s="1"/>
  <c r="AL15" i="34" a="1"/>
  <c r="AL15" i="34" s="1"/>
  <c r="AJ11" i="33" a="1"/>
  <c r="AJ11" i="33" s="1"/>
  <c r="AM27" i="34" a="1"/>
  <c r="AM27" i="34" s="1"/>
  <c r="AK15" i="34" a="1"/>
  <c r="AK15" i="34" s="1"/>
  <c r="AH12" i="34" a="1"/>
  <c r="AH12" i="34" s="1"/>
  <c r="AF12" i="34" a="1"/>
  <c r="AF12" i="34" s="1"/>
  <c r="AM8" i="33" a="1"/>
  <c r="AM8" i="33" s="1"/>
  <c r="AJ24" i="34" a="1"/>
  <c r="AJ24" i="34" s="1"/>
  <c r="AM9" i="34" a="1"/>
  <c r="AM9" i="34" s="1"/>
  <c r="AG34" i="34" a="1"/>
  <c r="AG34" i="34" s="1"/>
  <c r="AP21" i="34" a="1"/>
  <c r="AP21" i="34" s="1"/>
  <c r="F33" i="35" a="1"/>
  <c r="F33" i="35" s="1"/>
  <c r="F32" i="35" a="1"/>
  <c r="F32" i="35" s="1"/>
  <c r="F31" i="35" a="1"/>
  <c r="F31" i="35" s="1"/>
  <c r="E30" i="35" a="1"/>
  <c r="E30" i="35" s="1"/>
  <c r="C28" i="35" a="1"/>
  <c r="C28" i="35" s="1"/>
  <c r="M22" i="35" a="1"/>
  <c r="M22" i="35" s="1"/>
  <c r="L21" i="35" a="1"/>
  <c r="L21" i="35" s="1"/>
  <c r="M17" i="35" a="1"/>
  <c r="M17" i="35" s="1"/>
  <c r="F16" i="35" a="1"/>
  <c r="F16" i="35" s="1"/>
  <c r="H13" i="35" a="1"/>
  <c r="H13" i="35" s="1"/>
  <c r="I10" i="35" a="1"/>
  <c r="I10" i="35" s="1"/>
  <c r="J34" i="35" a="1"/>
  <c r="J34" i="35" s="1"/>
  <c r="J33" i="35" a="1"/>
  <c r="J33" i="35" s="1"/>
  <c r="H32" i="35" a="1"/>
  <c r="H32" i="35" s="1"/>
  <c r="L25" i="35" a="1"/>
  <c r="L25" i="35" s="1"/>
  <c r="H24" i="35" a="1"/>
  <c r="H24" i="35" s="1"/>
  <c r="J20" i="35" a="1"/>
  <c r="J20" i="35" s="1"/>
  <c r="C19" i="35" a="1"/>
  <c r="C19" i="35" s="1"/>
  <c r="K17" i="35" a="1"/>
  <c r="K17" i="35" s="1"/>
  <c r="H14" i="35" a="1"/>
  <c r="H14" i="35" s="1"/>
  <c r="L12" i="35" a="1"/>
  <c r="L12" i="35" s="1"/>
  <c r="D11" i="35" a="1"/>
  <c r="D11" i="35" s="1"/>
  <c r="J9" i="35" a="1"/>
  <c r="J9" i="35" s="1"/>
  <c r="L6" i="35" a="1"/>
  <c r="L6" i="35" s="1"/>
  <c r="E5" i="35" a="1"/>
  <c r="E5" i="35" s="1"/>
  <c r="N32" i="35" a="1"/>
  <c r="N32" i="35" s="1"/>
  <c r="K31" i="35" a="1"/>
  <c r="K31" i="35" s="1"/>
  <c r="G30" i="35" a="1"/>
  <c r="G30" i="35" s="1"/>
  <c r="I26" i="35" a="1"/>
  <c r="I26" i="35" s="1"/>
  <c r="G25" i="35" a="1"/>
  <c r="G25" i="35" s="1"/>
  <c r="K22" i="35" a="1"/>
  <c r="K22" i="35" s="1"/>
  <c r="E21" i="35" a="1"/>
  <c r="E21" i="35" s="1"/>
  <c r="J19" i="35" a="1"/>
  <c r="J19" i="35" s="1"/>
  <c r="E16" i="35" a="1"/>
  <c r="E16" i="35" s="1"/>
  <c r="G14" i="35" a="1"/>
  <c r="G14" i="35" s="1"/>
  <c r="I12" i="35" a="1"/>
  <c r="I12" i="35" s="1"/>
  <c r="M10" i="35" a="1"/>
  <c r="M10" i="35" s="1"/>
  <c r="F7" i="35" a="1"/>
  <c r="F7" i="35" s="1"/>
  <c r="M5" i="35" a="1"/>
  <c r="M5" i="35" s="1"/>
  <c r="E4" i="35" a="1"/>
  <c r="E4" i="35" s="1"/>
  <c r="E34" i="35" a="1"/>
  <c r="E34" i="35" s="1"/>
  <c r="M31" i="35" a="1"/>
  <c r="M31" i="35" s="1"/>
  <c r="F30" i="35" a="1"/>
  <c r="F30" i="35" s="1"/>
  <c r="I27" i="35" a="1"/>
  <c r="I27" i="35" s="1"/>
  <c r="M24" i="35" a="1"/>
  <c r="M24" i="35" s="1"/>
  <c r="F23" i="35" a="1"/>
  <c r="F23" i="35" s="1"/>
  <c r="M21" i="35" a="1"/>
  <c r="M21" i="35" s="1"/>
  <c r="D16" i="35" a="1"/>
  <c r="D16" i="35" s="1"/>
  <c r="D14" i="35" a="1"/>
  <c r="D14" i="35" s="1"/>
  <c r="D34" i="35" a="1"/>
  <c r="D34" i="35" s="1"/>
  <c r="L31" i="35" a="1"/>
  <c r="L31" i="35" s="1"/>
  <c r="J31" i="35" a="1"/>
  <c r="J31" i="35" s="1"/>
  <c r="D30" i="35" a="1"/>
  <c r="D30" i="35" s="1"/>
  <c r="G27" i="35" a="1"/>
  <c r="G27" i="35" s="1"/>
  <c r="D23" i="35" a="1"/>
  <c r="D23" i="35" s="1"/>
  <c r="C34" i="35" a="1"/>
  <c r="C34" i="35" s="1"/>
  <c r="I31" i="35" a="1"/>
  <c r="I31" i="35" s="1"/>
  <c r="C30" i="35" a="1"/>
  <c r="C30" i="35" s="1"/>
  <c r="M28" i="35" a="1"/>
  <c r="M28" i="35" s="1"/>
  <c r="F27" i="35" a="1"/>
  <c r="F27" i="35" s="1"/>
  <c r="K24" i="35" a="1"/>
  <c r="K24" i="35" s="1"/>
  <c r="I21" i="35" a="1"/>
  <c r="I21" i="35" s="1"/>
  <c r="L19" i="35" a="1"/>
  <c r="L19" i="35" s="1"/>
  <c r="L15" i="35" a="1"/>
  <c r="L15" i="35" s="1"/>
  <c r="H31" i="35" a="1"/>
  <c r="H31" i="35" s="1"/>
  <c r="L28" i="35" a="1"/>
  <c r="L28" i="35" s="1"/>
  <c r="E27" i="35" a="1"/>
  <c r="E27" i="35" s="1"/>
  <c r="J24" i="35" a="1"/>
  <c r="J24" i="35" s="1"/>
  <c r="C23" i="35" a="1"/>
  <c r="C23" i="35" s="1"/>
  <c r="H21" i="35" a="1"/>
  <c r="H21" i="35" s="1"/>
  <c r="L32" i="35" a="1"/>
  <c r="L32" i="35" s="1"/>
  <c r="G31" i="35" a="1"/>
  <c r="G31" i="35" s="1"/>
  <c r="N33" i="35" a="1"/>
  <c r="N33" i="35" s="1"/>
  <c r="J32" i="35" a="1"/>
  <c r="J32" i="35" s="1"/>
  <c r="D31" i="35" a="1"/>
  <c r="D31" i="35" s="1"/>
  <c r="L29" i="35" a="1"/>
  <c r="L29" i="35" s="1"/>
  <c r="H28" i="35" a="1"/>
  <c r="H28" i="35" s="1"/>
  <c r="M25" i="35" a="1"/>
  <c r="M25" i="35" s="1"/>
  <c r="E24" i="35" a="1"/>
  <c r="E24" i="35" s="1"/>
  <c r="C21" i="35" a="1"/>
  <c r="C21" i="35" s="1"/>
  <c r="F19" i="35" a="1"/>
  <c r="F19" i="35" s="1"/>
  <c r="G17" i="35" a="1"/>
  <c r="G17" i="35" s="1"/>
  <c r="F15" i="35" a="1"/>
  <c r="F15" i="35" s="1"/>
  <c r="G13" i="35" a="1"/>
  <c r="G13" i="35" s="1"/>
  <c r="F11" i="35" a="1"/>
  <c r="F11" i="35" s="1"/>
  <c r="E9" i="35" a="1"/>
  <c r="E9" i="35" s="1"/>
  <c r="G7" i="35" a="1"/>
  <c r="G7" i="35" s="1"/>
  <c r="K5" i="35" a="1"/>
  <c r="K5" i="35" s="1"/>
  <c r="L33" i="35" a="1"/>
  <c r="L33" i="35" s="1"/>
  <c r="J29" i="35" a="1"/>
  <c r="J29" i="35" s="1"/>
  <c r="L26" i="35" a="1"/>
  <c r="L26" i="35" s="1"/>
  <c r="F24" i="35" a="1"/>
  <c r="F24" i="35" s="1"/>
  <c r="N23" i="35" a="1"/>
  <c r="N23" i="35" s="1"/>
  <c r="F21" i="35" a="1"/>
  <c r="F21" i="35" s="1"/>
  <c r="M20" i="35" a="1"/>
  <c r="M20" i="35" s="1"/>
  <c r="E18" i="35" a="1"/>
  <c r="E18" i="35" s="1"/>
  <c r="N14" i="35" a="1"/>
  <c r="N14" i="35" s="1"/>
  <c r="F12" i="35" a="1"/>
  <c r="F12" i="35" s="1"/>
  <c r="C10" i="35" a="1"/>
  <c r="C10" i="35" s="1"/>
  <c r="M7" i="35" a="1"/>
  <c r="M7" i="35" s="1"/>
  <c r="D6" i="35" a="1"/>
  <c r="D6" i="35" s="1"/>
  <c r="F34" i="35" a="1"/>
  <c r="F34" i="35" s="1"/>
  <c r="K33" i="35" a="1"/>
  <c r="K33" i="35" s="1"/>
  <c r="K26" i="35" a="1"/>
  <c r="K26" i="35" s="1"/>
  <c r="D24" i="35" a="1"/>
  <c r="D24" i="35" s="1"/>
  <c r="M23" i="35" a="1"/>
  <c r="M23" i="35" s="1"/>
  <c r="D21" i="35" a="1"/>
  <c r="D21" i="35" s="1"/>
  <c r="C15" i="35" a="1"/>
  <c r="C15" i="35" s="1"/>
  <c r="M14" i="35" a="1"/>
  <c r="M14" i="35" s="1"/>
  <c r="E12" i="35" a="1"/>
  <c r="E12" i="35" s="1"/>
  <c r="N9" i="35" a="1"/>
  <c r="N9" i="35" s="1"/>
  <c r="L7" i="35" a="1"/>
  <c r="L7" i="35" s="1"/>
  <c r="C6" i="35" a="1"/>
  <c r="C6" i="35" s="1"/>
  <c r="L5" i="35" a="1"/>
  <c r="L5" i="35" s="1"/>
  <c r="I29" i="35" a="1"/>
  <c r="I29" i="35" s="1"/>
  <c r="J26" i="35" a="1"/>
  <c r="J26" i="35" s="1"/>
  <c r="L23" i="35" a="1"/>
  <c r="L23" i="35" s="1"/>
  <c r="L20" i="35" a="1"/>
  <c r="L20" i="35" s="1"/>
  <c r="D18" i="35" a="1"/>
  <c r="D18" i="35" s="1"/>
  <c r="N17" i="35" a="1"/>
  <c r="N17" i="35" s="1"/>
  <c r="L14" i="35" a="1"/>
  <c r="L14" i="35" s="1"/>
  <c r="D12" i="35" a="1"/>
  <c r="D12" i="35" s="1"/>
  <c r="M9" i="35" a="1"/>
  <c r="M9" i="35" s="1"/>
  <c r="K7" i="35" a="1"/>
  <c r="K7" i="35" s="1"/>
  <c r="I33" i="35" a="1"/>
  <c r="I33" i="35" s="1"/>
  <c r="H29" i="35" a="1"/>
  <c r="H29" i="35" s="1"/>
  <c r="C24" i="35" a="1"/>
  <c r="C24" i="35" s="1"/>
  <c r="K20" i="35" a="1"/>
  <c r="K20" i="35" s="1"/>
  <c r="C18" i="35" a="1"/>
  <c r="C18" i="35" s="1"/>
  <c r="L17" i="35" a="1"/>
  <c r="L17" i="35" s="1"/>
  <c r="K14" i="35" a="1"/>
  <c r="K14" i="35" s="1"/>
  <c r="L9" i="35" a="1"/>
  <c r="L9" i="35" s="1"/>
  <c r="J7" i="35" a="1"/>
  <c r="J7" i="35" s="1"/>
  <c r="J5" i="35" a="1"/>
  <c r="J5" i="35" s="1"/>
  <c r="H33" i="35" a="1"/>
  <c r="H33" i="35" s="1"/>
  <c r="G29" i="35" a="1"/>
  <c r="G29" i="35" s="1"/>
  <c r="H26" i="35" a="1"/>
  <c r="H26" i="35" s="1"/>
  <c r="K23" i="35" a="1"/>
  <c r="K23" i="35" s="1"/>
  <c r="I20" i="35" a="1"/>
  <c r="I20" i="35" s="1"/>
  <c r="J17" i="35" a="1"/>
  <c r="J17" i="35" s="1"/>
  <c r="J14" i="35" a="1"/>
  <c r="J14" i="35" s="1"/>
  <c r="C12" i="35" a="1"/>
  <c r="C12" i="35" s="1"/>
  <c r="N11" i="35" a="1"/>
  <c r="N11" i="35" s="1"/>
  <c r="K9" i="35" a="1"/>
  <c r="K9" i="35" s="1"/>
  <c r="I7" i="35" a="1"/>
  <c r="I7" i="35" s="1"/>
  <c r="I5" i="35" a="1"/>
  <c r="I5" i="35" s="1"/>
  <c r="G33" i="35" a="1"/>
  <c r="G33" i="35" s="1"/>
  <c r="M32" i="35" a="1"/>
  <c r="M32" i="35" s="1"/>
  <c r="F29" i="35" a="1"/>
  <c r="F29" i="35" s="1"/>
  <c r="J23" i="35" a="1"/>
  <c r="J23" i="35" s="1"/>
  <c r="H20" i="35" a="1"/>
  <c r="H20" i="35" s="1"/>
  <c r="I17" i="35" a="1"/>
  <c r="I17" i="35" s="1"/>
  <c r="I14" i="35" a="1"/>
  <c r="I14" i="35" s="1"/>
  <c r="M11" i="35" a="1"/>
  <c r="M11" i="35" s="1"/>
  <c r="I9" i="35" a="1"/>
  <c r="I9" i="35" s="1"/>
  <c r="H7" i="35" a="1"/>
  <c r="H7" i="35" s="1"/>
  <c r="H5" i="35" a="1"/>
  <c r="H5" i="35" s="1"/>
  <c r="K32" i="35" a="1"/>
  <c r="K32" i="35" s="1"/>
  <c r="E29" i="35" a="1"/>
  <c r="E29" i="35" s="1"/>
  <c r="G26" i="35" a="1"/>
  <c r="G26" i="35" s="1"/>
  <c r="I23" i="35" a="1"/>
  <c r="I23" i="35" s="1"/>
  <c r="G20" i="35" a="1"/>
  <c r="G20" i="35" s="1"/>
  <c r="H17" i="35" a="1"/>
  <c r="H17" i="35" s="1"/>
  <c r="F14" i="35" a="1"/>
  <c r="F14" i="35" s="1"/>
  <c r="N13" i="35" a="1"/>
  <c r="N13" i="35" s="1"/>
  <c r="L11" i="35" a="1"/>
  <c r="L11" i="35" s="1"/>
  <c r="H9" i="35" a="1"/>
  <c r="H9" i="35" s="1"/>
  <c r="E7" i="35" a="1"/>
  <c r="E7" i="35" s="1"/>
  <c r="G5" i="35" a="1"/>
  <c r="G5" i="35" s="1"/>
  <c r="E33" i="35" a="1"/>
  <c r="E33" i="35" s="1"/>
  <c r="D29" i="35" a="1"/>
  <c r="D29" i="35" s="1"/>
  <c r="N28" i="35" a="1"/>
  <c r="N28" i="35" s="1"/>
  <c r="H23" i="35" a="1"/>
  <c r="H23" i="35" s="1"/>
  <c r="N22" i="35" a="1"/>
  <c r="N22" i="35" s="1"/>
  <c r="F20" i="35" a="1"/>
  <c r="F20" i="35" s="1"/>
  <c r="E14" i="35" a="1"/>
  <c r="E14" i="35" s="1"/>
  <c r="K11" i="35" a="1"/>
  <c r="K11" i="35" s="1"/>
  <c r="G9" i="35" a="1"/>
  <c r="G9" i="35" s="1"/>
  <c r="F5" i="35" a="1"/>
  <c r="F5" i="35" s="1"/>
  <c r="C33" i="35" a="1"/>
  <c r="C33" i="35" s="1"/>
  <c r="G32" i="35" a="1"/>
  <c r="G32" i="35" s="1"/>
  <c r="C29" i="35" a="1"/>
  <c r="C29" i="35" s="1"/>
  <c r="K28" i="35" a="1"/>
  <c r="K28" i="35" s="1"/>
  <c r="E26" i="35" a="1"/>
  <c r="E26" i="35" s="1"/>
  <c r="N25" i="35" a="1"/>
  <c r="N25" i="35" s="1"/>
  <c r="L22" i="35" a="1"/>
  <c r="L22" i="35" s="1"/>
  <c r="D20" i="35" a="1"/>
  <c r="D20" i="35" s="1"/>
  <c r="M19" i="35" a="1"/>
  <c r="M19" i="35" s="1"/>
  <c r="E17" i="35" a="1"/>
  <c r="E17" i="35" s="1"/>
  <c r="N16" i="35" a="1"/>
  <c r="N16" i="35" s="1"/>
  <c r="C14" i="35" a="1"/>
  <c r="C14" i="35" s="1"/>
  <c r="I11" i="35" a="1"/>
  <c r="I11" i="35" s="1"/>
  <c r="D9" i="35" a="1"/>
  <c r="D9" i="35" s="1"/>
  <c r="C7" i="35" a="1"/>
  <c r="C7" i="35" s="1"/>
  <c r="D5" i="35" a="1"/>
  <c r="D5" i="35" s="1"/>
  <c r="L34" i="35" a="1"/>
  <c r="L34" i="35" s="1"/>
  <c r="G23" i="35" a="1"/>
  <c r="G23" i="35" s="1"/>
  <c r="M18" i="35" a="1"/>
  <c r="M18" i="35" s="1"/>
  <c r="F17" i="35" a="1"/>
  <c r="F17" i="35" s="1"/>
  <c r="C16" i="35" a="1"/>
  <c r="C16" i="35" s="1"/>
  <c r="J11" i="35" a="1"/>
  <c r="J11" i="35" s="1"/>
  <c r="J10" i="35" a="1"/>
  <c r="J10" i="35" s="1"/>
  <c r="D8" i="35" a="1"/>
  <c r="D8" i="35" s="1"/>
  <c r="E23" i="35" a="1"/>
  <c r="E23" i="35" s="1"/>
  <c r="C22" i="35" a="1"/>
  <c r="C22" i="35" s="1"/>
  <c r="L18" i="35" a="1"/>
  <c r="L18" i="35" s="1"/>
  <c r="D17" i="35" a="1"/>
  <c r="D17" i="35" s="1"/>
  <c r="H11" i="35" a="1"/>
  <c r="H11" i="35" s="1"/>
  <c r="H10" i="35" a="1"/>
  <c r="H10" i="35" s="1"/>
  <c r="C8" i="35" a="1"/>
  <c r="C8" i="35" s="1"/>
  <c r="K34" i="35" a="1"/>
  <c r="K34" i="35" s="1"/>
  <c r="N30" i="35" a="1"/>
  <c r="N30" i="35" s="1"/>
  <c r="K18" i="35" a="1"/>
  <c r="K18" i="35" s="1"/>
  <c r="C17" i="35" a="1"/>
  <c r="C17" i="35" s="1"/>
  <c r="N12" i="35" a="1"/>
  <c r="N12" i="35" s="1"/>
  <c r="G11" i="35" a="1"/>
  <c r="G11" i="35" s="1"/>
  <c r="G10" i="35" a="1"/>
  <c r="G10" i="35" s="1"/>
  <c r="I34" i="35" a="1"/>
  <c r="I34" i="35" s="1"/>
  <c r="M30" i="35" a="1"/>
  <c r="M30" i="35" s="1"/>
  <c r="N24" i="35" a="1"/>
  <c r="N24" i="35" s="1"/>
  <c r="N19" i="35" a="1"/>
  <c r="N19" i="35" s="1"/>
  <c r="J18" i="35" a="1"/>
  <c r="J18" i="35" s="1"/>
  <c r="M13" i="35" a="1"/>
  <c r="M13" i="35" s="1"/>
  <c r="M12" i="35" a="1"/>
  <c r="M12" i="35" s="1"/>
  <c r="E11" i="35" a="1"/>
  <c r="E11" i="35" s="1"/>
  <c r="F10" i="35" a="1"/>
  <c r="F10" i="35" s="1"/>
  <c r="H34" i="35" a="1"/>
  <c r="H34" i="35" s="1"/>
  <c r="L30" i="35" a="1"/>
  <c r="L30" i="35" s="1"/>
  <c r="I18" i="35" a="1"/>
  <c r="I18" i="35" s="1"/>
  <c r="L13" i="35" a="1"/>
  <c r="L13" i="35" s="1"/>
  <c r="C11" i="35" a="1"/>
  <c r="C11" i="35" s="1"/>
  <c r="E10" i="35" a="1"/>
  <c r="E10" i="35" s="1"/>
  <c r="G34" i="35" a="1"/>
  <c r="G34" i="35" s="1"/>
  <c r="K30" i="35" a="1"/>
  <c r="K30" i="35" s="1"/>
  <c r="L24" i="35" a="1"/>
  <c r="L24" i="35" s="1"/>
  <c r="K19" i="35" a="1"/>
  <c r="K19" i="35" s="1"/>
  <c r="H18" i="35" a="1"/>
  <c r="H18" i="35" s="1"/>
  <c r="K12" i="35" a="1"/>
  <c r="K12" i="35" s="1"/>
  <c r="D10" i="35" a="1"/>
  <c r="D10" i="35" s="1"/>
  <c r="J30" i="35" a="1"/>
  <c r="J30" i="35" s="1"/>
  <c r="K25" i="35" a="1"/>
  <c r="K25" i="35" s="1"/>
  <c r="I24" i="35" a="1"/>
  <c r="I24" i="35" s="1"/>
  <c r="I19" i="35" a="1"/>
  <c r="I19" i="35" s="1"/>
  <c r="G18" i="35" a="1"/>
  <c r="G18" i="35" s="1"/>
  <c r="K13" i="35" a="1"/>
  <c r="K13" i="35" s="1"/>
  <c r="J12" i="35" a="1"/>
  <c r="J12" i="35" s="1"/>
  <c r="I30" i="35" a="1"/>
  <c r="I30" i="35" s="1"/>
  <c r="J25" i="35" a="1"/>
  <c r="J25" i="35" s="1"/>
  <c r="G24" i="35" a="1"/>
  <c r="G24" i="35" s="1"/>
  <c r="H19" i="35" a="1"/>
  <c r="H19" i="35" s="1"/>
  <c r="J13" i="35" a="1"/>
  <c r="J13" i="35" s="1"/>
  <c r="H12" i="35" a="1"/>
  <c r="H12" i="35" s="1"/>
  <c r="H25" i="35" a="1"/>
  <c r="H25" i="35" s="1"/>
  <c r="F13" i="35" a="1"/>
  <c r="F13" i="35" s="1"/>
  <c r="N4" i="35" a="1"/>
  <c r="N4" i="35" s="1"/>
  <c r="K34" i="33" a="1"/>
  <c r="K34" i="33" s="1"/>
  <c r="L33" i="33" a="1"/>
  <c r="L33" i="33" s="1"/>
  <c r="D28" i="33" a="1"/>
  <c r="D28" i="33" s="1"/>
  <c r="G27" i="33" a="1"/>
  <c r="G27" i="33" s="1"/>
  <c r="I26" i="33" a="1"/>
  <c r="I26" i="33" s="1"/>
  <c r="L24" i="33" a="1"/>
  <c r="L24" i="33" s="1"/>
  <c r="M23" i="33" a="1"/>
  <c r="M23" i="33" s="1"/>
  <c r="J20" i="33" a="1"/>
  <c r="J20" i="33" s="1"/>
  <c r="G19" i="33" a="1"/>
  <c r="G19" i="33" s="1"/>
  <c r="C18" i="33" a="1"/>
  <c r="C18" i="33" s="1"/>
  <c r="N14" i="33" a="1"/>
  <c r="N14" i="33" s="1"/>
  <c r="N13" i="33" a="1"/>
  <c r="N13" i="33" s="1"/>
  <c r="L12" i="33" a="1"/>
  <c r="L12" i="33" s="1"/>
  <c r="I10" i="33" a="1"/>
  <c r="I10" i="33" s="1"/>
  <c r="F9" i="33" a="1"/>
  <c r="F9" i="33" s="1"/>
  <c r="C8" i="33" a="1"/>
  <c r="C8" i="33" s="1"/>
  <c r="L6" i="33" a="1"/>
  <c r="L6" i="33" s="1"/>
  <c r="H5" i="33" a="1"/>
  <c r="H5" i="33" s="1"/>
  <c r="C4" i="33" a="1"/>
  <c r="C4" i="33" s="1"/>
  <c r="D27" i="35" a="1"/>
  <c r="D27" i="35" s="1"/>
  <c r="D25" i="35" a="1"/>
  <c r="D25" i="35" s="1"/>
  <c r="N21" i="35" a="1"/>
  <c r="N21" i="35" s="1"/>
  <c r="E19" i="35" a="1"/>
  <c r="E19" i="35" s="1"/>
  <c r="M15" i="35" a="1"/>
  <c r="M15" i="35" s="1"/>
  <c r="I8" i="35" a="1"/>
  <c r="I8" i="35" s="1"/>
  <c r="G32" i="33" a="1"/>
  <c r="G32" i="33" s="1"/>
  <c r="E31" i="33" a="1"/>
  <c r="E31" i="33" s="1"/>
  <c r="G30" i="33" a="1"/>
  <c r="G30" i="33" s="1"/>
  <c r="H28" i="33" a="1"/>
  <c r="H28" i="33" s="1"/>
  <c r="I25" i="33" a="1"/>
  <c r="I25" i="33" s="1"/>
  <c r="G23" i="33" a="1"/>
  <c r="G23" i="33" s="1"/>
  <c r="G22" i="33" a="1"/>
  <c r="G22" i="33" s="1"/>
  <c r="C21" i="33" a="1"/>
  <c r="C21" i="33" s="1"/>
  <c r="J18" i="33" a="1"/>
  <c r="J18" i="33" s="1"/>
  <c r="E17" i="33" a="1"/>
  <c r="E17" i="33" s="1"/>
  <c r="C27" i="35" a="1"/>
  <c r="C27" i="35" s="1"/>
  <c r="C25" i="35" a="1"/>
  <c r="C25" i="35" s="1"/>
  <c r="K21" i="35" a="1"/>
  <c r="K21" i="35" s="1"/>
  <c r="D19" i="35" a="1"/>
  <c r="D19" i="35" s="1"/>
  <c r="K15" i="35" a="1"/>
  <c r="K15" i="35" s="1"/>
  <c r="H8" i="35" a="1"/>
  <c r="H8" i="35" s="1"/>
  <c r="F34" i="33" a="1"/>
  <c r="F34" i="33" s="1"/>
  <c r="E33" i="33" a="1"/>
  <c r="E33" i="33" s="1"/>
  <c r="F30" i="33" a="1"/>
  <c r="F30" i="33" s="1"/>
  <c r="F29" i="33" a="1"/>
  <c r="F29" i="33" s="1"/>
  <c r="G28" i="33" a="1"/>
  <c r="G28" i="33" s="1"/>
  <c r="H27" i="33" a="1"/>
  <c r="H27" i="33" s="1"/>
  <c r="H26" i="33" a="1"/>
  <c r="H26" i="33" s="1"/>
  <c r="H24" i="33" a="1"/>
  <c r="H24" i="33" s="1"/>
  <c r="F22" i="33" a="1"/>
  <c r="F22" i="33" s="1"/>
  <c r="N19" i="33" a="1"/>
  <c r="N19" i="33" s="1"/>
  <c r="I18" i="33" a="1"/>
  <c r="I18" i="33" s="1"/>
  <c r="D17" i="33" a="1"/>
  <c r="D17" i="33" s="1"/>
  <c r="J21" i="35" a="1"/>
  <c r="J21" i="35" s="1"/>
  <c r="J15" i="35" a="1"/>
  <c r="J15" i="35" s="1"/>
  <c r="I13" i="35" a="1"/>
  <c r="I13" i="35" s="1"/>
  <c r="G8" i="35" a="1"/>
  <c r="G8" i="35" s="1"/>
  <c r="K6" i="35" a="1"/>
  <c r="K6" i="35" s="1"/>
  <c r="E34" i="33" a="1"/>
  <c r="E34" i="33" s="1"/>
  <c r="D33" i="33" a="1"/>
  <c r="D33" i="33" s="1"/>
  <c r="F32" i="33" a="1"/>
  <c r="F32" i="33" s="1"/>
  <c r="D31" i="33" a="1"/>
  <c r="D31" i="33" s="1"/>
  <c r="E29" i="33" a="1"/>
  <c r="E29" i="33" s="1"/>
  <c r="F28" i="33" a="1"/>
  <c r="F28" i="33" s="1"/>
  <c r="G26" i="33" a="1"/>
  <c r="G26" i="33" s="1"/>
  <c r="H25" i="33" a="1"/>
  <c r="H25" i="33" s="1"/>
  <c r="G24" i="33" a="1"/>
  <c r="G24" i="33" s="1"/>
  <c r="F23" i="33" a="1"/>
  <c r="F23" i="33" s="1"/>
  <c r="E22" i="33" a="1"/>
  <c r="E22" i="33" s="1"/>
  <c r="M19" i="33" a="1"/>
  <c r="M19" i="33" s="1"/>
  <c r="H18" i="33" a="1"/>
  <c r="H18" i="33" s="1"/>
  <c r="L14" i="33" a="1"/>
  <c r="L14" i="33" s="1"/>
  <c r="G21" i="35" a="1"/>
  <c r="G21" i="35" s="1"/>
  <c r="I15" i="35" a="1"/>
  <c r="I15" i="35" s="1"/>
  <c r="E13" i="35" a="1"/>
  <c r="E13" i="35" s="1"/>
  <c r="F8" i="35" a="1"/>
  <c r="F8" i="35" s="1"/>
  <c r="J6" i="35" a="1"/>
  <c r="J6" i="35" s="1"/>
  <c r="M4" i="35" a="1"/>
  <c r="M4" i="35" s="1"/>
  <c r="D34" i="33" a="1"/>
  <c r="D34" i="33" s="1"/>
  <c r="C33" i="33" a="1"/>
  <c r="C33" i="33" s="1"/>
  <c r="E32" i="33" a="1"/>
  <c r="E32" i="33" s="1"/>
  <c r="E30" i="33" a="1"/>
  <c r="E30" i="33" s="1"/>
  <c r="D29" i="33" a="1"/>
  <c r="D29" i="33" s="1"/>
  <c r="E28" i="33" a="1"/>
  <c r="E28" i="33" s="1"/>
  <c r="F27" i="33" a="1"/>
  <c r="F27" i="33" s="1"/>
  <c r="G25" i="33" a="1"/>
  <c r="G25" i="33" s="1"/>
  <c r="E23" i="33" a="1"/>
  <c r="E23" i="33" s="1"/>
  <c r="D22" i="33" a="1"/>
  <c r="D22" i="33" s="1"/>
  <c r="L19" i="33" a="1"/>
  <c r="L19" i="33" s="1"/>
  <c r="G18" i="33" a="1"/>
  <c r="G18" i="33" s="1"/>
  <c r="C17" i="33" a="1"/>
  <c r="C17" i="33" s="1"/>
  <c r="N15" i="33" a="1"/>
  <c r="N15" i="33" s="1"/>
  <c r="K14" i="33" a="1"/>
  <c r="K14" i="33" s="1"/>
  <c r="K13" i="33" a="1"/>
  <c r="K13" i="33" s="1"/>
  <c r="H15" i="35" a="1"/>
  <c r="H15" i="35" s="1"/>
  <c r="D13" i="35" a="1"/>
  <c r="D13" i="35" s="1"/>
  <c r="E8" i="35" a="1"/>
  <c r="E8" i="35" s="1"/>
  <c r="I6" i="35" a="1"/>
  <c r="I6" i="35" s="1"/>
  <c r="L4" i="35" a="1"/>
  <c r="L4" i="35" s="1"/>
  <c r="C34" i="33" a="1"/>
  <c r="C34" i="33" s="1"/>
  <c r="D32" i="33" a="1"/>
  <c r="D32" i="33" s="1"/>
  <c r="C31" i="33" a="1"/>
  <c r="C31" i="33" s="1"/>
  <c r="D30" i="33" a="1"/>
  <c r="D30" i="33" s="1"/>
  <c r="C28" i="33" a="1"/>
  <c r="C28" i="33" s="1"/>
  <c r="E27" i="33" a="1"/>
  <c r="E27" i="33" s="1"/>
  <c r="F26" i="33" a="1"/>
  <c r="F26" i="33" s="1"/>
  <c r="F24" i="33" a="1"/>
  <c r="F24" i="33" s="1"/>
  <c r="D23" i="33" a="1"/>
  <c r="D23" i="33" s="1"/>
  <c r="C22" i="33" a="1"/>
  <c r="C22" i="33" s="1"/>
  <c r="K19" i="33" a="1"/>
  <c r="K19" i="33" s="1"/>
  <c r="I32" i="35" a="1"/>
  <c r="I32" i="35" s="1"/>
  <c r="G15" i="35" a="1"/>
  <c r="G15" i="35" s="1"/>
  <c r="C13" i="35" a="1"/>
  <c r="C13" i="35" s="1"/>
  <c r="H6" i="35" a="1"/>
  <c r="H6" i="35" s="1"/>
  <c r="K4" i="35" a="1"/>
  <c r="K4" i="35" s="1"/>
  <c r="C29" i="33" a="1"/>
  <c r="C29" i="33" s="1"/>
  <c r="D27" i="33" a="1"/>
  <c r="D27" i="33" s="1"/>
  <c r="E26" i="33" a="1"/>
  <c r="E26" i="33" s="1"/>
  <c r="F25" i="33" a="1"/>
  <c r="F25" i="33" s="1"/>
  <c r="E24" i="33" a="1"/>
  <c r="E24" i="33" s="1"/>
  <c r="F18" i="33" a="1"/>
  <c r="F18" i="33" s="1"/>
  <c r="J28" i="35" a="1"/>
  <c r="J28" i="35" s="1"/>
  <c r="N26" i="35" a="1"/>
  <c r="N26" i="35" s="1"/>
  <c r="E15" i="35" a="1"/>
  <c r="E15" i="35" s="1"/>
  <c r="G6" i="35" a="1"/>
  <c r="G6" i="35" s="1"/>
  <c r="J4" i="35" a="1"/>
  <c r="J4" i="35" s="1"/>
  <c r="C32" i="33" a="1"/>
  <c r="C32" i="33" s="1"/>
  <c r="C30" i="33" a="1"/>
  <c r="C30" i="33" s="1"/>
  <c r="C27" i="33" a="1"/>
  <c r="C27" i="33" s="1"/>
  <c r="D26" i="33" a="1"/>
  <c r="D26" i="33" s="1"/>
  <c r="D24" i="33" a="1"/>
  <c r="D24" i="33" s="1"/>
  <c r="C23" i="33" a="1"/>
  <c r="C23" i="33" s="1"/>
  <c r="J19" i="33" a="1"/>
  <c r="J19" i="33" s="1"/>
  <c r="E18" i="33" a="1"/>
  <c r="E18" i="33" s="1"/>
  <c r="K15" i="33" a="1"/>
  <c r="K15" i="33" s="1"/>
  <c r="E32" i="35" a="1"/>
  <c r="E32" i="35" s="1"/>
  <c r="I28" i="35" a="1"/>
  <c r="I28" i="35" s="1"/>
  <c r="M26" i="35" a="1"/>
  <c r="M26" i="35" s="1"/>
  <c r="D15" i="35" a="1"/>
  <c r="D15" i="35" s="1"/>
  <c r="F6" i="35" a="1"/>
  <c r="F6" i="35" s="1"/>
  <c r="I4" i="35" a="1"/>
  <c r="I4" i="35" s="1"/>
  <c r="E25" i="33" a="1"/>
  <c r="E25" i="33" s="1"/>
  <c r="I19" i="33" a="1"/>
  <c r="I19" i="33" s="1"/>
  <c r="D18" i="33" a="1"/>
  <c r="D18" i="33" s="1"/>
  <c r="M34" i="35" a="1"/>
  <c r="M34" i="35" s="1"/>
  <c r="F28" i="35" a="1"/>
  <c r="F28" i="35" s="1"/>
  <c r="D26" i="35" a="1"/>
  <c r="D26" i="35" s="1"/>
  <c r="J22" i="35" a="1"/>
  <c r="J22" i="35" s="1"/>
  <c r="E6" i="35" a="1"/>
  <c r="E6" i="35" s="1"/>
  <c r="G4" i="35" a="1"/>
  <c r="G4" i="35" s="1"/>
  <c r="C25" i="33" a="1"/>
  <c r="C25" i="33" s="1"/>
  <c r="N21" i="33" a="1"/>
  <c r="N21" i="33" s="1"/>
  <c r="M20" i="33" a="1"/>
  <c r="M20" i="33" s="1"/>
  <c r="H19" i="33" a="1"/>
  <c r="H19" i="33" s="1"/>
  <c r="M16" i="33" a="1"/>
  <c r="M16" i="33" s="1"/>
  <c r="G14" i="33" a="1"/>
  <c r="G14" i="33" s="1"/>
  <c r="F8" i="33" a="1"/>
  <c r="F8" i="33" s="1"/>
  <c r="M6" i="33" a="1"/>
  <c r="M6" i="33" s="1"/>
  <c r="N18" i="35" a="1"/>
  <c r="N18" i="35" s="1"/>
  <c r="C4" i="35" a="1"/>
  <c r="C4" i="35" s="1"/>
  <c r="K31" i="33" a="1"/>
  <c r="K31" i="33" s="1"/>
  <c r="J28" i="33" a="1"/>
  <c r="J28" i="33" s="1"/>
  <c r="J24" i="33" a="1"/>
  <c r="J24" i="33" s="1"/>
  <c r="L16" i="33" a="1"/>
  <c r="L16" i="33" s="1"/>
  <c r="H14" i="33" a="1"/>
  <c r="H14" i="33" s="1"/>
  <c r="C10" i="33" a="1"/>
  <c r="C10" i="33" s="1"/>
  <c r="M8" i="33" a="1"/>
  <c r="M8" i="33" s="1"/>
  <c r="D7" i="33" a="1"/>
  <c r="D7" i="33" s="1"/>
  <c r="J5" i="33" a="1"/>
  <c r="J5" i="33" s="1"/>
  <c r="N27" i="35" a="1"/>
  <c r="N27" i="35" s="1"/>
  <c r="F18" i="35" a="1"/>
  <c r="F18" i="35" s="1"/>
  <c r="N15" i="35" a="1"/>
  <c r="N15" i="35" s="1"/>
  <c r="G12" i="35" a="1"/>
  <c r="G12" i="35" s="1"/>
  <c r="F9" i="35" a="1"/>
  <c r="F9" i="35" s="1"/>
  <c r="H32" i="33" a="1"/>
  <c r="H32" i="33" s="1"/>
  <c r="J31" i="33" a="1"/>
  <c r="J31" i="33" s="1"/>
  <c r="I28" i="33" a="1"/>
  <c r="I28" i="33" s="1"/>
  <c r="N27" i="33" a="1"/>
  <c r="N27" i="33" s="1"/>
  <c r="I24" i="33" a="1"/>
  <c r="I24" i="33" s="1"/>
  <c r="N23" i="33" a="1"/>
  <c r="N23" i="33" s="1"/>
  <c r="I17" i="33" a="1"/>
  <c r="I17" i="33" s="1"/>
  <c r="K16" i="33" a="1"/>
  <c r="K16" i="33" s="1"/>
  <c r="F14" i="33" a="1"/>
  <c r="F14" i="33" s="1"/>
  <c r="N12" i="33" a="1"/>
  <c r="N12" i="33" s="1"/>
  <c r="I11" i="33" a="1"/>
  <c r="I11" i="33" s="1"/>
  <c r="L8" i="33" a="1"/>
  <c r="L8" i="33" s="1"/>
  <c r="C7" i="33" a="1"/>
  <c r="C7" i="33" s="1"/>
  <c r="I5" i="33" a="1"/>
  <c r="I5" i="33" s="1"/>
  <c r="H30" i="35" a="1"/>
  <c r="H30" i="35" s="1"/>
  <c r="M27" i="35" a="1"/>
  <c r="M27" i="35" s="1"/>
  <c r="C9" i="35" a="1"/>
  <c r="C9" i="35" s="1"/>
  <c r="I31" i="33" a="1"/>
  <c r="I31" i="33" s="1"/>
  <c r="M27" i="33" a="1"/>
  <c r="M27" i="33" s="1"/>
  <c r="C24" i="33" a="1"/>
  <c r="C24" i="33" s="1"/>
  <c r="L23" i="33" a="1"/>
  <c r="L23" i="33" s="1"/>
  <c r="E14" i="33" a="1"/>
  <c r="E14" i="33" s="1"/>
  <c r="M12" i="33" a="1"/>
  <c r="M12" i="33" s="1"/>
  <c r="K8" i="33" a="1"/>
  <c r="K8" i="33" s="1"/>
  <c r="G5" i="33" a="1"/>
  <c r="G5" i="33" s="1"/>
  <c r="L27" i="35" a="1"/>
  <c r="L27" i="35" s="1"/>
  <c r="N6" i="35" a="1"/>
  <c r="N6" i="35" s="1"/>
  <c r="N34" i="33" a="1"/>
  <c r="N34" i="33" s="1"/>
  <c r="H31" i="33" a="1"/>
  <c r="H31" i="33" s="1"/>
  <c r="L27" i="33" a="1"/>
  <c r="L27" i="33" s="1"/>
  <c r="H17" i="33" a="1"/>
  <c r="H17" i="33" s="1"/>
  <c r="J16" i="33" a="1"/>
  <c r="J16" i="33" s="1"/>
  <c r="K12" i="33" a="1"/>
  <c r="K12" i="33" s="1"/>
  <c r="H11" i="33" a="1"/>
  <c r="H11" i="33" s="1"/>
  <c r="F5" i="33" a="1"/>
  <c r="F5" i="33" s="1"/>
  <c r="K27" i="35" a="1"/>
  <c r="K27" i="35" s="1"/>
  <c r="M6" i="35" a="1"/>
  <c r="M6" i="35" s="1"/>
  <c r="M34" i="33" a="1"/>
  <c r="M34" i="33" s="1"/>
  <c r="G31" i="33" a="1"/>
  <c r="G31" i="33" s="1"/>
  <c r="N30" i="33" a="1"/>
  <c r="N30" i="33" s="1"/>
  <c r="K23" i="33" a="1"/>
  <c r="K23" i="33" s="1"/>
  <c r="G17" i="33" a="1"/>
  <c r="G17" i="33" s="1"/>
  <c r="I16" i="33" a="1"/>
  <c r="I16" i="33" s="1"/>
  <c r="D14" i="33" a="1"/>
  <c r="D14" i="33" s="1"/>
  <c r="G11" i="33" a="1"/>
  <c r="G11" i="33" s="1"/>
  <c r="J8" i="33" a="1"/>
  <c r="J8" i="33" s="1"/>
  <c r="N6" i="33" a="1"/>
  <c r="N6" i="33" s="1"/>
  <c r="E5" i="33" a="1"/>
  <c r="E5" i="33" s="1"/>
  <c r="J27" i="35" a="1"/>
  <c r="J27" i="35" s="1"/>
  <c r="L34" i="33" a="1"/>
  <c r="L34" i="33" s="1"/>
  <c r="K27" i="33" a="1"/>
  <c r="K27" i="33" s="1"/>
  <c r="J23" i="33" a="1"/>
  <c r="J23" i="33" s="1"/>
  <c r="F17" i="33" a="1"/>
  <c r="F17" i="33" s="1"/>
  <c r="H16" i="33" a="1"/>
  <c r="H16" i="33" s="1"/>
  <c r="J12" i="33" a="1"/>
  <c r="J12" i="33" s="1"/>
  <c r="F11" i="33" a="1"/>
  <c r="F11" i="33" s="1"/>
  <c r="N9" i="33" a="1"/>
  <c r="N9" i="33" s="1"/>
  <c r="I8" i="33" a="1"/>
  <c r="I8" i="33" s="1"/>
  <c r="K6" i="33" a="1"/>
  <c r="K6" i="33" s="1"/>
  <c r="D5" i="33" a="1"/>
  <c r="D5" i="33" s="1"/>
  <c r="N20" i="35" a="1"/>
  <c r="N20" i="35" s="1"/>
  <c r="F31" i="33" a="1"/>
  <c r="F31" i="33" s="1"/>
  <c r="M30" i="33" a="1"/>
  <c r="M30" i="33" s="1"/>
  <c r="J27" i="33" a="1"/>
  <c r="J27" i="33" s="1"/>
  <c r="N26" i="33" a="1"/>
  <c r="N26" i="33" s="1"/>
  <c r="I23" i="33" a="1"/>
  <c r="I23" i="33" s="1"/>
  <c r="N22" i="33" a="1"/>
  <c r="N22" i="33" s="1"/>
  <c r="G16" i="33" a="1"/>
  <c r="G16" i="33" s="1"/>
  <c r="M15" i="33" a="1"/>
  <c r="M15" i="33" s="1"/>
  <c r="C14" i="33" a="1"/>
  <c r="C14" i="33" s="1"/>
  <c r="I12" i="33" a="1"/>
  <c r="I12" i="33" s="1"/>
  <c r="E11" i="33" a="1"/>
  <c r="E11" i="33" s="1"/>
  <c r="M9" i="33" a="1"/>
  <c r="M9" i="33" s="1"/>
  <c r="H8" i="33" a="1"/>
  <c r="H8" i="33" s="1"/>
  <c r="C5" i="33" a="1"/>
  <c r="C5" i="33" s="1"/>
  <c r="H27" i="35" a="1"/>
  <c r="H27" i="35" s="1"/>
  <c r="E20" i="35" a="1"/>
  <c r="E20" i="35" s="1"/>
  <c r="L30" i="33" a="1"/>
  <c r="L30" i="33" s="1"/>
  <c r="I27" i="33" a="1"/>
  <c r="I27" i="33" s="1"/>
  <c r="M26" i="33" a="1"/>
  <c r="M26" i="33" s="1"/>
  <c r="H23" i="33" a="1"/>
  <c r="H23" i="33" s="1"/>
  <c r="M22" i="33" a="1"/>
  <c r="M22" i="33" s="1"/>
  <c r="M21" i="33" a="1"/>
  <c r="M21" i="33" s="1"/>
  <c r="F16" i="33" a="1"/>
  <c r="F16" i="33" s="1"/>
  <c r="L15" i="33" a="1"/>
  <c r="L15" i="33" s="1"/>
  <c r="H12" i="33" a="1"/>
  <c r="H12" i="33" s="1"/>
  <c r="D11" i="33" a="1"/>
  <c r="D11" i="33" s="1"/>
  <c r="G8" i="33" a="1"/>
  <c r="G8" i="33" s="1"/>
  <c r="J6" i="33" a="1"/>
  <c r="J6" i="33" s="1"/>
  <c r="C26" i="35" a="1"/>
  <c r="C26" i="35" s="1"/>
  <c r="N8" i="35" a="1"/>
  <c r="N8" i="35" s="1"/>
  <c r="N33" i="33" a="1"/>
  <c r="N33" i="33" s="1"/>
  <c r="J30" i="33" a="1"/>
  <c r="J30" i="33" s="1"/>
  <c r="N29" i="33" a="1"/>
  <c r="N29" i="33" s="1"/>
  <c r="L21" i="33" a="1"/>
  <c r="L21" i="33" s="1"/>
  <c r="D16" i="33" a="1"/>
  <c r="D16" i="33" s="1"/>
  <c r="J15" i="33" a="1"/>
  <c r="J15" i="33" s="1"/>
  <c r="F12" i="33" a="1"/>
  <c r="F12" i="33" s="1"/>
  <c r="K9" i="33" a="1"/>
  <c r="K9" i="33" s="1"/>
  <c r="D8" i="33" a="1"/>
  <c r="D8" i="33" s="1"/>
  <c r="H6" i="33" a="1"/>
  <c r="H6" i="33" s="1"/>
  <c r="M4" i="33" a="1"/>
  <c r="M4" i="33" s="1"/>
  <c r="M32" i="34" a="1"/>
  <c r="M32" i="34" s="1"/>
  <c r="C31" i="34" a="1"/>
  <c r="C31" i="34" s="1"/>
  <c r="D29" i="34" a="1"/>
  <c r="D29" i="34" s="1"/>
  <c r="D27" i="34" a="1"/>
  <c r="D27" i="34" s="1"/>
  <c r="F23" i="34" a="1"/>
  <c r="F23" i="34" s="1"/>
  <c r="F21" i="34" a="1"/>
  <c r="F21" i="34" s="1"/>
  <c r="H19" i="34" a="1"/>
  <c r="H19" i="34" s="1"/>
  <c r="K17" i="34" a="1"/>
  <c r="K17" i="34" s="1"/>
  <c r="N31" i="35" a="1"/>
  <c r="N31" i="35" s="1"/>
  <c r="L16" i="35" a="1"/>
  <c r="L16" i="35" s="1"/>
  <c r="D7" i="35" a="1"/>
  <c r="D7" i="35" s="1"/>
  <c r="K33" i="33" a="1"/>
  <c r="K33" i="33" s="1"/>
  <c r="N20" i="33" a="1"/>
  <c r="N20" i="33" s="1"/>
  <c r="D19" i="33" a="1"/>
  <c r="D19" i="33" s="1"/>
  <c r="N16" i="33" a="1"/>
  <c r="N16" i="33" s="1"/>
  <c r="C15" i="33" a="1"/>
  <c r="C15" i="33" s="1"/>
  <c r="D13" i="33" a="1"/>
  <c r="D13" i="33" s="1"/>
  <c r="J11" i="33" a="1"/>
  <c r="J11" i="33" s="1"/>
  <c r="I9" i="33" a="1"/>
  <c r="I9" i="33" s="1"/>
  <c r="L7" i="33" a="1"/>
  <c r="L7" i="33" s="1"/>
  <c r="K4" i="33" a="1"/>
  <c r="K4" i="33" s="1"/>
  <c r="K16" i="35" a="1"/>
  <c r="K16" i="35" s="1"/>
  <c r="K32" i="33" a="1"/>
  <c r="K32" i="33" s="1"/>
  <c r="M28" i="33" a="1"/>
  <c r="M28" i="33" s="1"/>
  <c r="L20" i="33" a="1"/>
  <c r="L20" i="33" s="1"/>
  <c r="C19" i="33" a="1"/>
  <c r="C19" i="33" s="1"/>
  <c r="E16" i="33" a="1"/>
  <c r="E16" i="33" s="1"/>
  <c r="C13" i="33" a="1"/>
  <c r="C13" i="33" s="1"/>
  <c r="C11" i="33" a="1"/>
  <c r="C11" i="33" s="1"/>
  <c r="J10" i="33" a="1"/>
  <c r="J10" i="33" s="1"/>
  <c r="K7" i="33" a="1"/>
  <c r="K7" i="33" s="1"/>
  <c r="I6" i="33" a="1"/>
  <c r="I6" i="33" s="1"/>
  <c r="N5" i="33" a="1"/>
  <c r="N5" i="33" s="1"/>
  <c r="E31" i="35" a="1"/>
  <c r="E31" i="35" s="1"/>
  <c r="C20" i="35" a="1"/>
  <c r="C20" i="35" s="1"/>
  <c r="J16" i="35" a="1"/>
  <c r="J16" i="35" s="1"/>
  <c r="J33" i="33" a="1"/>
  <c r="J33" i="33" s="1"/>
  <c r="J32" i="33" a="1"/>
  <c r="J32" i="33" s="1"/>
  <c r="M29" i="33" a="1"/>
  <c r="M29" i="33" s="1"/>
  <c r="K20" i="33" a="1"/>
  <c r="K20" i="33" s="1"/>
  <c r="H10" i="33" a="1"/>
  <c r="H10" i="33" s="1"/>
  <c r="H9" i="33" a="1"/>
  <c r="H9" i="33" s="1"/>
  <c r="N8" i="33" a="1"/>
  <c r="N8" i="33" s="1"/>
  <c r="G6" i="33" a="1"/>
  <c r="G6" i="33" s="1"/>
  <c r="M5" i="33" a="1"/>
  <c r="M5" i="33" s="1"/>
  <c r="J4" i="33" a="1"/>
  <c r="J4" i="33" s="1"/>
  <c r="C31" i="35" a="1"/>
  <c r="C31" i="35" s="1"/>
  <c r="I16" i="35" a="1"/>
  <c r="I16" i="35" s="1"/>
  <c r="I33" i="33" a="1"/>
  <c r="I33" i="33" s="1"/>
  <c r="I32" i="33" a="1"/>
  <c r="I32" i="33" s="1"/>
  <c r="L29" i="33" a="1"/>
  <c r="L29" i="33" s="1"/>
  <c r="L28" i="33" a="1"/>
  <c r="L28" i="33" s="1"/>
  <c r="I20" i="33" a="1"/>
  <c r="I20" i="33" s="1"/>
  <c r="N17" i="33" a="1"/>
  <c r="N17" i="33" s="1"/>
  <c r="C16" i="33" a="1"/>
  <c r="C16" i="33" s="1"/>
  <c r="G10" i="33" a="1"/>
  <c r="G10" i="33" s="1"/>
  <c r="G9" i="33" a="1"/>
  <c r="G9" i="33" s="1"/>
  <c r="J7" i="33" a="1"/>
  <c r="J7" i="33" s="1"/>
  <c r="F6" i="33" a="1"/>
  <c r="F6" i="33" s="1"/>
  <c r="L5" i="33" a="1"/>
  <c r="L5" i="33" s="1"/>
  <c r="I4" i="33" a="1"/>
  <c r="I4" i="33" s="1"/>
  <c r="H16" i="35" a="1"/>
  <c r="H16" i="35" s="1"/>
  <c r="M17" i="33" a="1"/>
  <c r="M17" i="33" s="1"/>
  <c r="F10" i="33" a="1"/>
  <c r="F10" i="33" s="1"/>
  <c r="E9" i="33" a="1"/>
  <c r="E9" i="33" s="1"/>
  <c r="E8" i="33" a="1"/>
  <c r="E8" i="33" s="1"/>
  <c r="E6" i="33" a="1"/>
  <c r="E6" i="33" s="1"/>
  <c r="H4" i="33" a="1"/>
  <c r="H4" i="33" s="1"/>
  <c r="G16" i="35" a="1"/>
  <c r="G16" i="35" s="1"/>
  <c r="H33" i="33" a="1"/>
  <c r="H33" i="33" s="1"/>
  <c r="K29" i="33" a="1"/>
  <c r="K29" i="33" s="1"/>
  <c r="K28" i="33" a="1"/>
  <c r="K28" i="33" s="1"/>
  <c r="H20" i="33" a="1"/>
  <c r="H20" i="33" s="1"/>
  <c r="E10" i="33" a="1"/>
  <c r="E10" i="33" s="1"/>
  <c r="D9" i="33" a="1"/>
  <c r="D9" i="33" s="1"/>
  <c r="I7" i="33" a="1"/>
  <c r="I7" i="33" s="1"/>
  <c r="D6" i="33" a="1"/>
  <c r="D6" i="33" s="1"/>
  <c r="K5" i="33" a="1"/>
  <c r="K5" i="33" s="1"/>
  <c r="I25" i="35" a="1"/>
  <c r="I25" i="35" s="1"/>
  <c r="G33" i="33" a="1"/>
  <c r="G33" i="33" s="1"/>
  <c r="N24" i="33" a="1"/>
  <c r="N24" i="33" s="1"/>
  <c r="G20" i="33" a="1"/>
  <c r="G20" i="33" s="1"/>
  <c r="L17" i="33" a="1"/>
  <c r="L17" i="33" s="1"/>
  <c r="D10" i="33" a="1"/>
  <c r="D10" i="33" s="1"/>
  <c r="C9" i="33" a="1"/>
  <c r="C9" i="33" s="1"/>
  <c r="H7" i="33" a="1"/>
  <c r="H7" i="33" s="1"/>
  <c r="C6" i="33" a="1"/>
  <c r="C6" i="33" s="1"/>
  <c r="G4" i="33" a="1"/>
  <c r="G4" i="33" s="1"/>
  <c r="J34" i="33" a="1"/>
  <c r="J34" i="33" s="1"/>
  <c r="J29" i="33" a="1"/>
  <c r="J29" i="33" s="1"/>
  <c r="M24" i="33" a="1"/>
  <c r="M24" i="33" s="1"/>
  <c r="F20" i="33" a="1"/>
  <c r="F20" i="33" s="1"/>
  <c r="K17" i="33" a="1"/>
  <c r="K17" i="33" s="1"/>
  <c r="G7" i="33" a="1"/>
  <c r="G7" i="33" s="1"/>
  <c r="F4" i="33" a="1"/>
  <c r="F4" i="33" s="1"/>
  <c r="E25" i="35" a="1"/>
  <c r="E25" i="35" s="1"/>
  <c r="N10" i="35" a="1"/>
  <c r="N10" i="35" s="1"/>
  <c r="I29" i="33" a="1"/>
  <c r="I29" i="33" s="1"/>
  <c r="N25" i="33" a="1"/>
  <c r="N25" i="33" s="1"/>
  <c r="J21" i="33" a="1"/>
  <c r="J21" i="33" s="1"/>
  <c r="J17" i="33" a="1"/>
  <c r="J17" i="33" s="1"/>
  <c r="E7" i="33" a="1"/>
  <c r="E7" i="33" s="1"/>
  <c r="N34" i="34" a="1"/>
  <c r="N34" i="34" s="1"/>
  <c r="D33" i="34" a="1"/>
  <c r="D33" i="34" s="1"/>
  <c r="E31" i="34" a="1"/>
  <c r="E31" i="34" s="1"/>
  <c r="C27" i="34" a="1"/>
  <c r="C27" i="34" s="1"/>
  <c r="D25" i="34" a="1"/>
  <c r="D25" i="34" s="1"/>
  <c r="C23" i="34" a="1"/>
  <c r="C23" i="34" s="1"/>
  <c r="F15" i="34" a="1"/>
  <c r="F15" i="34" s="1"/>
  <c r="F13" i="34" a="1"/>
  <c r="F13" i="34" s="1"/>
  <c r="H11" i="34" a="1"/>
  <c r="H11" i="34" s="1"/>
  <c r="K9" i="34" a="1"/>
  <c r="K9" i="34" s="1"/>
  <c r="L7" i="34" a="1"/>
  <c r="L7" i="34" s="1"/>
  <c r="L5" i="34" a="1"/>
  <c r="L5" i="34" s="1"/>
  <c r="G28" i="35" a="1"/>
  <c r="G28" i="35" s="1"/>
  <c r="E22" i="35" a="1"/>
  <c r="E22" i="35" s="1"/>
  <c r="C5" i="35" a="1"/>
  <c r="C5" i="35" s="1"/>
  <c r="M31" i="33" a="1"/>
  <c r="M31" i="33" s="1"/>
  <c r="H29" i="33" a="1"/>
  <c r="H29" i="33" s="1"/>
  <c r="K25" i="33" a="1"/>
  <c r="K25" i="33" s="1"/>
  <c r="D21" i="33" a="1"/>
  <c r="D21" i="33" s="1"/>
  <c r="F13" i="33" a="1"/>
  <c r="F13" i="33" s="1"/>
  <c r="E32" i="34" a="1"/>
  <c r="E32" i="34" s="1"/>
  <c r="D30" i="34" a="1"/>
  <c r="D30" i="34" s="1"/>
  <c r="C28" i="34" a="1"/>
  <c r="C28" i="34" s="1"/>
  <c r="N25" i="34" a="1"/>
  <c r="N25" i="34" s="1"/>
  <c r="M23" i="34" a="1"/>
  <c r="M23" i="34" s="1"/>
  <c r="K21" i="34" a="1"/>
  <c r="K21" i="34" s="1"/>
  <c r="K19" i="34" a="1"/>
  <c r="K19" i="34" s="1"/>
  <c r="L17" i="34" a="1"/>
  <c r="L17" i="34" s="1"/>
  <c r="K15" i="34" a="1"/>
  <c r="K15" i="34" s="1"/>
  <c r="J13" i="34" a="1"/>
  <c r="J13" i="34" s="1"/>
  <c r="K11" i="34" a="1"/>
  <c r="K11" i="34" s="1"/>
  <c r="M9" i="34" a="1"/>
  <c r="M9" i="34" s="1"/>
  <c r="M7" i="34" a="1"/>
  <c r="M7" i="34" s="1"/>
  <c r="K5" i="34" a="1"/>
  <c r="K5" i="34" s="1"/>
  <c r="D22" i="35" a="1"/>
  <c r="D22" i="35" s="1"/>
  <c r="M33" i="33" a="1"/>
  <c r="M33" i="33" s="1"/>
  <c r="G29" i="33" a="1"/>
  <c r="G29" i="33" s="1"/>
  <c r="J25" i="33" a="1"/>
  <c r="J25" i="33" s="1"/>
  <c r="E13" i="33" a="1"/>
  <c r="E13" i="33" s="1"/>
  <c r="D34" i="34" a="1"/>
  <c r="D34" i="34" s="1"/>
  <c r="D32" i="34" a="1"/>
  <c r="D32" i="34" s="1"/>
  <c r="C30" i="34" a="1"/>
  <c r="C30" i="34" s="1"/>
  <c r="N27" i="34" a="1"/>
  <c r="N27" i="34" s="1"/>
  <c r="M25" i="34" a="1"/>
  <c r="M25" i="34" s="1"/>
  <c r="L23" i="34" a="1"/>
  <c r="L23" i="34" s="1"/>
  <c r="J21" i="34" a="1"/>
  <c r="J21" i="34" s="1"/>
  <c r="J19" i="34" a="1"/>
  <c r="J19" i="34" s="1"/>
  <c r="J17" i="34" a="1"/>
  <c r="J17" i="34" s="1"/>
  <c r="J15" i="34" a="1"/>
  <c r="J15" i="34" s="1"/>
  <c r="I13" i="34" a="1"/>
  <c r="I13" i="34" s="1"/>
  <c r="J11" i="34" a="1"/>
  <c r="J11" i="34" s="1"/>
  <c r="L9" i="34" a="1"/>
  <c r="L9" i="34" s="1"/>
  <c r="K7" i="34" a="1"/>
  <c r="K7" i="34" s="1"/>
  <c r="J5" i="34" a="1"/>
  <c r="J5" i="34" s="1"/>
  <c r="E28" i="35" a="1"/>
  <c r="E28" i="35" s="1"/>
  <c r="F33" i="33" a="1"/>
  <c r="F33" i="33" s="1"/>
  <c r="L31" i="33" a="1"/>
  <c r="L31" i="33" s="1"/>
  <c r="D25" i="33" a="1"/>
  <c r="D25" i="33" s="1"/>
  <c r="C34" i="34" a="1"/>
  <c r="C34" i="34" s="1"/>
  <c r="C32" i="34" a="1"/>
  <c r="C32" i="34" s="1"/>
  <c r="N29" i="34" a="1"/>
  <c r="N29" i="34" s="1"/>
  <c r="M27" i="34" a="1"/>
  <c r="M27" i="34" s="1"/>
  <c r="L25" i="34" a="1"/>
  <c r="L25" i="34" s="1"/>
  <c r="K23" i="34" a="1"/>
  <c r="K23" i="34" s="1"/>
  <c r="I21" i="34" a="1"/>
  <c r="I21" i="34" s="1"/>
  <c r="I19" i="34" a="1"/>
  <c r="I19" i="34" s="1"/>
  <c r="I17" i="34" a="1"/>
  <c r="I17" i="34" s="1"/>
  <c r="I15" i="34" a="1"/>
  <c r="I15" i="34" s="1"/>
  <c r="H13" i="34" a="1"/>
  <c r="H13" i="34" s="1"/>
  <c r="I11" i="34" a="1"/>
  <c r="I11" i="34" s="1"/>
  <c r="J9" i="34" a="1"/>
  <c r="J9" i="34" s="1"/>
  <c r="J7" i="34" a="1"/>
  <c r="J7" i="34" s="1"/>
  <c r="I5" i="34" a="1"/>
  <c r="I5" i="34" s="1"/>
  <c r="D28" i="35" a="1"/>
  <c r="D28" i="35" s="1"/>
  <c r="N18" i="33" a="1"/>
  <c r="N18" i="33" s="1"/>
  <c r="N11" i="33" a="1"/>
  <c r="N11" i="33" s="1"/>
  <c r="N33" i="34" a="1"/>
  <c r="N33" i="34" s="1"/>
  <c r="N31" i="34" a="1"/>
  <c r="N31" i="34" s="1"/>
  <c r="M29" i="34" a="1"/>
  <c r="M29" i="34" s="1"/>
  <c r="L27" i="34" a="1"/>
  <c r="L27" i="34" s="1"/>
  <c r="K25" i="34" a="1"/>
  <c r="K25" i="34" s="1"/>
  <c r="J23" i="34" a="1"/>
  <c r="J23" i="34" s="1"/>
  <c r="H21" i="34" a="1"/>
  <c r="H21" i="34" s="1"/>
  <c r="G19" i="34" a="1"/>
  <c r="G19" i="34" s="1"/>
  <c r="H17" i="34" a="1"/>
  <c r="H17" i="34" s="1"/>
  <c r="H15" i="34" a="1"/>
  <c r="H15" i="34" s="1"/>
  <c r="G13" i="34" a="1"/>
  <c r="G13" i="34" s="1"/>
  <c r="G11" i="34" a="1"/>
  <c r="G11" i="34" s="1"/>
  <c r="I9" i="34" a="1"/>
  <c r="I9" i="34" s="1"/>
  <c r="I7" i="34" a="1"/>
  <c r="I7" i="34" s="1"/>
  <c r="H5" i="34" a="1"/>
  <c r="H5" i="34" s="1"/>
  <c r="M18" i="33" a="1"/>
  <c r="M18" i="33" s="1"/>
  <c r="M14" i="33" a="1"/>
  <c r="M14" i="33" s="1"/>
  <c r="M11" i="33" a="1"/>
  <c r="M11" i="33" s="1"/>
  <c r="M33" i="34" a="1"/>
  <c r="M33" i="34" s="1"/>
  <c r="M31" i="34" a="1"/>
  <c r="M31" i="34" s="1"/>
  <c r="L29" i="34" a="1"/>
  <c r="L29" i="34" s="1"/>
  <c r="K27" i="34" a="1"/>
  <c r="K27" i="34" s="1"/>
  <c r="J25" i="34" a="1"/>
  <c r="J25" i="34" s="1"/>
  <c r="I23" i="34" a="1"/>
  <c r="I23" i="34" s="1"/>
  <c r="G21" i="34" a="1"/>
  <c r="G21" i="34" s="1"/>
  <c r="F19" i="34" a="1"/>
  <c r="F19" i="34" s="1"/>
  <c r="G17" i="34" a="1"/>
  <c r="G17" i="34" s="1"/>
  <c r="G15" i="34" a="1"/>
  <c r="G15" i="34" s="1"/>
  <c r="E13" i="34" a="1"/>
  <c r="E13" i="34" s="1"/>
  <c r="F11" i="34" a="1"/>
  <c r="F11" i="34" s="1"/>
  <c r="H9" i="34" a="1"/>
  <c r="H9" i="34" s="1"/>
  <c r="H7" i="34" a="1"/>
  <c r="H7" i="34" s="1"/>
  <c r="G5" i="34" a="1"/>
  <c r="G5" i="34" s="1"/>
  <c r="G19" i="35" a="1"/>
  <c r="G19" i="35" s="1"/>
  <c r="L18" i="33" a="1"/>
  <c r="L18" i="33" s="1"/>
  <c r="L11" i="33" a="1"/>
  <c r="L11" i="33" s="1"/>
  <c r="L33" i="34" a="1"/>
  <c r="L33" i="34" s="1"/>
  <c r="L31" i="34" a="1"/>
  <c r="L31" i="34" s="1"/>
  <c r="K29" i="34" a="1"/>
  <c r="K29" i="34" s="1"/>
  <c r="J27" i="34" a="1"/>
  <c r="J27" i="34" s="1"/>
  <c r="I25" i="34" a="1"/>
  <c r="I25" i="34" s="1"/>
  <c r="H23" i="34" a="1"/>
  <c r="H23" i="34" s="1"/>
  <c r="E21" i="34" a="1"/>
  <c r="E21" i="34" s="1"/>
  <c r="F17" i="34" a="1"/>
  <c r="F17" i="34" s="1"/>
  <c r="E15" i="34" a="1"/>
  <c r="E15" i="34" s="1"/>
  <c r="G9" i="34" a="1"/>
  <c r="G9" i="34" s="1"/>
  <c r="G7" i="34" a="1"/>
  <c r="G7" i="34" s="1"/>
  <c r="F5" i="34" a="1"/>
  <c r="F5" i="34" s="1"/>
  <c r="D4" i="35" a="1"/>
  <c r="D4" i="35" s="1"/>
  <c r="N34" i="35" a="1"/>
  <c r="N34" i="35" s="1"/>
  <c r="H4" i="35" a="1"/>
  <c r="H4" i="35" s="1"/>
  <c r="J14" i="33" a="1"/>
  <c r="J14" i="33" s="1"/>
  <c r="K33" i="34" a="1"/>
  <c r="K33" i="34" s="1"/>
  <c r="K31" i="34" a="1"/>
  <c r="K31" i="34" s="1"/>
  <c r="J29" i="34" a="1"/>
  <c r="J29" i="34" s="1"/>
  <c r="I27" i="34" a="1"/>
  <c r="I27" i="34" s="1"/>
  <c r="H25" i="34" a="1"/>
  <c r="H25" i="34" s="1"/>
  <c r="G23" i="34" a="1"/>
  <c r="G23" i="34" s="1"/>
  <c r="E19" i="34" a="1"/>
  <c r="E19" i="34" s="1"/>
  <c r="E17" i="34" a="1"/>
  <c r="E17" i="34" s="1"/>
  <c r="D15" i="34" a="1"/>
  <c r="D15" i="34" s="1"/>
  <c r="D13" i="34" a="1"/>
  <c r="D13" i="34" s="1"/>
  <c r="E11" i="34" a="1"/>
  <c r="E11" i="34" s="1"/>
  <c r="F9" i="34" a="1"/>
  <c r="F9" i="34" s="1"/>
  <c r="F7" i="34" a="1"/>
  <c r="F7" i="34" s="1"/>
  <c r="E5" i="34" a="1"/>
  <c r="E5" i="34" s="1"/>
  <c r="E20" i="33" a="1"/>
  <c r="E20" i="33" s="1"/>
  <c r="F26" i="35" a="1"/>
  <c r="F26" i="35" s="1"/>
  <c r="F4" i="35" a="1"/>
  <c r="F4" i="35" s="1"/>
  <c r="K18" i="33" a="1"/>
  <c r="K18" i="33" s="1"/>
  <c r="I14" i="33" a="1"/>
  <c r="I14" i="33" s="1"/>
  <c r="K11" i="33" a="1"/>
  <c r="K11" i="33" s="1"/>
  <c r="I29" i="34" a="1"/>
  <c r="I29" i="34" s="1"/>
  <c r="H27" i="34" a="1"/>
  <c r="H27" i="34" s="1"/>
  <c r="G25" i="34" a="1"/>
  <c r="G25" i="34" s="1"/>
  <c r="E23" i="34" a="1"/>
  <c r="E23" i="34" s="1"/>
  <c r="D21" i="34" a="1"/>
  <c r="D21" i="34" s="1"/>
  <c r="D19" i="34" a="1"/>
  <c r="D19" i="34" s="1"/>
  <c r="D17" i="34" a="1"/>
  <c r="D17" i="34" s="1"/>
  <c r="C15" i="34" a="1"/>
  <c r="C15" i="34" s="1"/>
  <c r="E7" i="34" a="1"/>
  <c r="E7" i="34" s="1"/>
  <c r="L10" i="35" a="1"/>
  <c r="L10" i="35" s="1"/>
  <c r="K30" i="33" a="1"/>
  <c r="K30" i="33" s="1"/>
  <c r="L26" i="33" a="1"/>
  <c r="L26" i="33" s="1"/>
  <c r="L22" i="33" a="1"/>
  <c r="L22" i="33" s="1"/>
  <c r="D20" i="33" a="1"/>
  <c r="D20" i="33" s="1"/>
  <c r="I33" i="34" a="1"/>
  <c r="I33" i="34" s="1"/>
  <c r="I31" i="34" a="1"/>
  <c r="I31" i="34" s="1"/>
  <c r="G29" i="34" a="1"/>
  <c r="G29" i="34" s="1"/>
  <c r="F27" i="34" a="1"/>
  <c r="F27" i="34" s="1"/>
  <c r="E25" i="34" a="1"/>
  <c r="E25" i="34" s="1"/>
  <c r="N22" i="34" a="1"/>
  <c r="N22" i="34" s="1"/>
  <c r="N20" i="34" a="1"/>
  <c r="N20" i="34" s="1"/>
  <c r="N18" i="34" a="1"/>
  <c r="N18" i="34" s="1"/>
  <c r="N16" i="34" a="1"/>
  <c r="N16" i="34" s="1"/>
  <c r="M14" i="34" a="1"/>
  <c r="M14" i="34" s="1"/>
  <c r="N12" i="34" a="1"/>
  <c r="N12" i="34" s="1"/>
  <c r="C11" i="34" a="1"/>
  <c r="C11" i="34" s="1"/>
  <c r="D9" i="34" a="1"/>
  <c r="D9" i="34" s="1"/>
  <c r="C7" i="34" a="1"/>
  <c r="C7" i="34" s="1"/>
  <c r="C5" i="34" a="1"/>
  <c r="C5" i="34" s="1"/>
  <c r="M33" i="35" a="1"/>
  <c r="M33" i="35" s="1"/>
  <c r="K10" i="35" a="1"/>
  <c r="K10" i="35" s="1"/>
  <c r="K26" i="33" a="1"/>
  <c r="K26" i="33" s="1"/>
  <c r="K22" i="33" a="1"/>
  <c r="K22" i="33" s="1"/>
  <c r="C20" i="33" a="1"/>
  <c r="C20" i="33" s="1"/>
  <c r="I22" i="35" a="1"/>
  <c r="I22" i="35" s="1"/>
  <c r="J8" i="35" a="1"/>
  <c r="J8" i="35" s="1"/>
  <c r="C26" i="33" a="1"/>
  <c r="C26" i="33" s="1"/>
  <c r="I22" i="33" a="1"/>
  <c r="I22" i="33" s="1"/>
  <c r="I34" i="34" a="1"/>
  <c r="I34" i="34" s="1"/>
  <c r="D31" i="34" a="1"/>
  <c r="D31" i="34" s="1"/>
  <c r="E28" i="34" a="1"/>
  <c r="E28" i="34" s="1"/>
  <c r="I24" i="34" a="1"/>
  <c r="I24" i="34" s="1"/>
  <c r="M20" i="34" a="1"/>
  <c r="M20" i="34" s="1"/>
  <c r="I14" i="34" a="1"/>
  <c r="I14" i="34" s="1"/>
  <c r="M11" i="34" a="1"/>
  <c r="M11" i="34" s="1"/>
  <c r="I8" i="34" a="1"/>
  <c r="I8" i="34" s="1"/>
  <c r="N4" i="34" a="1"/>
  <c r="N4" i="34" s="1"/>
  <c r="G30" i="34" a="1"/>
  <c r="G30" i="34" s="1"/>
  <c r="F4" i="34" a="1"/>
  <c r="F4" i="34" s="1"/>
  <c r="L32" i="33" a="1"/>
  <c r="L32" i="33" s="1"/>
  <c r="K22" i="34" a="1"/>
  <c r="K22" i="34" s="1"/>
  <c r="H13" i="33" a="1"/>
  <c r="H13" i="33" s="1"/>
  <c r="G6" i="34" a="1"/>
  <c r="G6" i="34" s="1"/>
  <c r="N31" i="33" a="1"/>
  <c r="N31" i="33" s="1"/>
  <c r="H22" i="35" a="1"/>
  <c r="H22" i="35" s="1"/>
  <c r="H22" i="33" a="1"/>
  <c r="H22" i="33" s="1"/>
  <c r="H34" i="34" a="1"/>
  <c r="H34" i="34" s="1"/>
  <c r="N30" i="34" a="1"/>
  <c r="N30" i="34" s="1"/>
  <c r="D28" i="34" a="1"/>
  <c r="D28" i="34" s="1"/>
  <c r="H24" i="34" a="1"/>
  <c r="H24" i="34" s="1"/>
  <c r="L20" i="34" a="1"/>
  <c r="L20" i="34" s="1"/>
  <c r="D18" i="34" a="1"/>
  <c r="D18" i="34" s="1"/>
  <c r="H14" i="34" a="1"/>
  <c r="H14" i="34" s="1"/>
  <c r="L11" i="34" a="1"/>
  <c r="L11" i="34" s="1"/>
  <c r="H8" i="34" a="1"/>
  <c r="H8" i="34" s="1"/>
  <c r="M4" i="34" a="1"/>
  <c r="M4" i="34" s="1"/>
  <c r="D7" i="34" a="1"/>
  <c r="D7" i="34" s="1"/>
  <c r="N32" i="34" a="1"/>
  <c r="N32" i="34" s="1"/>
  <c r="K6" i="34" a="1"/>
  <c r="K6" i="34" s="1"/>
  <c r="M29" i="35" a="1"/>
  <c r="M29" i="35" s="1"/>
  <c r="E29" i="34" a="1"/>
  <c r="E29" i="34" s="1"/>
  <c r="E16" i="34" a="1"/>
  <c r="E16" i="34" s="1"/>
  <c r="E4" i="33" a="1"/>
  <c r="E4" i="33" s="1"/>
  <c r="D16" i="34" a="1"/>
  <c r="D16" i="34" s="1"/>
  <c r="I32" i="34" a="1"/>
  <c r="I32" i="34" s="1"/>
  <c r="G22" i="35" a="1"/>
  <c r="G22" i="35" s="1"/>
  <c r="G34" i="34" a="1"/>
  <c r="G34" i="34" s="1"/>
  <c r="M30" i="34" a="1"/>
  <c r="M30" i="34" s="1"/>
  <c r="G27" i="34" a="1"/>
  <c r="G27" i="34" s="1"/>
  <c r="G24" i="34" a="1"/>
  <c r="G24" i="34" s="1"/>
  <c r="K20" i="34" a="1"/>
  <c r="K20" i="34" s="1"/>
  <c r="C18" i="34" a="1"/>
  <c r="C18" i="34" s="1"/>
  <c r="G14" i="34" a="1"/>
  <c r="G14" i="34" s="1"/>
  <c r="D11" i="34" a="1"/>
  <c r="D11" i="34" s="1"/>
  <c r="G8" i="34" a="1"/>
  <c r="G8" i="34" s="1"/>
  <c r="L4" i="34" a="1"/>
  <c r="L4" i="34" s="1"/>
  <c r="F33" i="34" a="1"/>
  <c r="F33" i="34" s="1"/>
  <c r="I10" i="34" a="1"/>
  <c r="I10" i="34" s="1"/>
  <c r="H29" i="34" a="1"/>
  <c r="H29" i="34" s="1"/>
  <c r="C4" i="34" a="1"/>
  <c r="C4" i="34" s="1"/>
  <c r="N29" i="35" a="1"/>
  <c r="N29" i="35" s="1"/>
  <c r="J22" i="34" a="1"/>
  <c r="J22" i="34" s="1"/>
  <c r="I13" i="33" a="1"/>
  <c r="I13" i="33" s="1"/>
  <c r="I22" i="34" a="1"/>
  <c r="I22" i="34" s="1"/>
  <c r="K12" i="34" a="1"/>
  <c r="K12" i="34" s="1"/>
  <c r="M7" i="33" a="1"/>
  <c r="M7" i="33" s="1"/>
  <c r="G22" i="34" a="1"/>
  <c r="G22" i="34" s="1"/>
  <c r="D4" i="33" a="1"/>
  <c r="D4" i="33" s="1"/>
  <c r="M28" i="34" a="1"/>
  <c r="M28" i="34" s="1"/>
  <c r="D33" i="35" a="1"/>
  <c r="D33" i="35" s="1"/>
  <c r="F34" i="34" a="1"/>
  <c r="F34" i="34" s="1"/>
  <c r="L30" i="34" a="1"/>
  <c r="L30" i="34" s="1"/>
  <c r="E27" i="34" a="1"/>
  <c r="E27" i="34" s="1"/>
  <c r="F24" i="34" a="1"/>
  <c r="F24" i="34" s="1"/>
  <c r="J20" i="34" a="1"/>
  <c r="J20" i="34" s="1"/>
  <c r="N17" i="34" a="1"/>
  <c r="N17" i="34" s="1"/>
  <c r="F14" i="34" a="1"/>
  <c r="F14" i="34" s="1"/>
  <c r="N10" i="34" a="1"/>
  <c r="N10" i="34" s="1"/>
  <c r="F8" i="34" a="1"/>
  <c r="F8" i="34" s="1"/>
  <c r="K4" i="34" a="1"/>
  <c r="K4" i="34" s="1"/>
  <c r="M13" i="34" a="1"/>
  <c r="M13" i="34" s="1"/>
  <c r="G26" i="34" a="1"/>
  <c r="G26" i="34" s="1"/>
  <c r="F26" i="34" a="1"/>
  <c r="F26" i="34" s="1"/>
  <c r="C10" i="34" a="1"/>
  <c r="C10" i="34" s="1"/>
  <c r="I12" i="34" a="1"/>
  <c r="I12" i="34" s="1"/>
  <c r="I34" i="33" a="1"/>
  <c r="I34" i="33" s="1"/>
  <c r="D32" i="35" a="1"/>
  <c r="D32" i="35" s="1"/>
  <c r="F22" i="35" a="1"/>
  <c r="F22" i="35" s="1"/>
  <c r="E34" i="34" a="1"/>
  <c r="E34" i="34" s="1"/>
  <c r="K30" i="34" a="1"/>
  <c r="K30" i="34" s="1"/>
  <c r="N26" i="34" a="1"/>
  <c r="N26" i="34" s="1"/>
  <c r="E24" i="34" a="1"/>
  <c r="E24" i="34" s="1"/>
  <c r="I20" i="34" a="1"/>
  <c r="I20" i="34" s="1"/>
  <c r="M17" i="34" a="1"/>
  <c r="M17" i="34" s="1"/>
  <c r="E14" i="34" a="1"/>
  <c r="E14" i="34" s="1"/>
  <c r="M10" i="34" a="1"/>
  <c r="M10" i="34" s="1"/>
  <c r="E8" i="34" a="1"/>
  <c r="E8" i="34" s="1"/>
  <c r="J4" i="34" a="1"/>
  <c r="J4" i="34" s="1"/>
  <c r="I4" i="34" a="1"/>
  <c r="I4" i="34" s="1"/>
  <c r="J26" i="34" a="1"/>
  <c r="J26" i="34" s="1"/>
  <c r="F10" i="34" a="1"/>
  <c r="F10" i="34" s="1"/>
  <c r="E10" i="34" a="1"/>
  <c r="E10" i="34" s="1"/>
  <c r="L19" i="34" a="1"/>
  <c r="L19" i="34" s="1"/>
  <c r="K29" i="35" a="1"/>
  <c r="K29" i="35" s="1"/>
  <c r="H22" i="34" a="1"/>
  <c r="H22" i="34" s="1"/>
  <c r="D26" i="34" a="1"/>
  <c r="D26" i="34" s="1"/>
  <c r="C32" i="35" a="1"/>
  <c r="C32" i="35" s="1"/>
  <c r="N7" i="35" a="1"/>
  <c r="N7" i="35" s="1"/>
  <c r="K21" i="33" a="1"/>
  <c r="K21" i="33" s="1"/>
  <c r="J33" i="34" a="1"/>
  <c r="J33" i="34" s="1"/>
  <c r="J30" i="34" a="1"/>
  <c r="J30" i="34" s="1"/>
  <c r="M26" i="34" a="1"/>
  <c r="M26" i="34" s="1"/>
  <c r="D24" i="34" a="1"/>
  <c r="D24" i="34" s="1"/>
  <c r="H20" i="34" a="1"/>
  <c r="H20" i="34" s="1"/>
  <c r="C17" i="34" a="1"/>
  <c r="C17" i="34" s="1"/>
  <c r="D14" i="34" a="1"/>
  <c r="D14" i="34" s="1"/>
  <c r="L10" i="34" a="1"/>
  <c r="L10" i="34" s="1"/>
  <c r="D8" i="34" a="1"/>
  <c r="D8" i="34" s="1"/>
  <c r="D23" i="34" a="1"/>
  <c r="D23" i="34" s="1"/>
  <c r="L6" i="34" a="1"/>
  <c r="L6" i="34" s="1"/>
  <c r="J13" i="33" a="1"/>
  <c r="J13" i="33" s="1"/>
  <c r="M19" i="34" a="1"/>
  <c r="M19" i="34" s="1"/>
  <c r="N10" i="33" a="1"/>
  <c r="N10" i="33" s="1"/>
  <c r="L12" i="34" a="1"/>
  <c r="L12" i="34" s="1"/>
  <c r="M10" i="33" a="1"/>
  <c r="M10" i="33" s="1"/>
  <c r="D10" i="34" a="1"/>
  <c r="D10" i="34" s="1"/>
  <c r="L10" i="33" a="1"/>
  <c r="L10" i="33" s="1"/>
  <c r="M18" i="34" a="1"/>
  <c r="M18" i="34" s="1"/>
  <c r="F22" i="34" a="1"/>
  <c r="F22" i="34" s="1"/>
  <c r="G12" i="33" a="1"/>
  <c r="G12" i="33" s="1"/>
  <c r="N5" i="35" a="1"/>
  <c r="N5" i="35" s="1"/>
  <c r="I21" i="33" a="1"/>
  <c r="I21" i="33" s="1"/>
  <c r="H33" i="34" a="1"/>
  <c r="H33" i="34" s="1"/>
  <c r="I30" i="34" a="1"/>
  <c r="I30" i="34" s="1"/>
  <c r="L26" i="34" a="1"/>
  <c r="L26" i="34" s="1"/>
  <c r="C24" i="34" a="1"/>
  <c r="C24" i="34" s="1"/>
  <c r="G20" i="34" a="1"/>
  <c r="G20" i="34" s="1"/>
  <c r="M16" i="34" a="1"/>
  <c r="M16" i="34" s="1"/>
  <c r="C14" i="34" a="1"/>
  <c r="C14" i="34" s="1"/>
  <c r="K10" i="34" a="1"/>
  <c r="K10" i="34" s="1"/>
  <c r="C8" i="34" a="1"/>
  <c r="C8" i="34" s="1"/>
  <c r="H4" i="34" a="1"/>
  <c r="H4" i="34" s="1"/>
  <c r="H21" i="33" a="1"/>
  <c r="H21" i="33" s="1"/>
  <c r="K16" i="34" a="1"/>
  <c r="K16" i="34" s="1"/>
  <c r="C13" i="34" a="1"/>
  <c r="C13" i="34" s="1"/>
  <c r="L32" i="34" a="1"/>
  <c r="L32" i="34" s="1"/>
  <c r="K32" i="34" a="1"/>
  <c r="K32" i="34" s="1"/>
  <c r="K10" i="33" a="1"/>
  <c r="K10" i="33" s="1"/>
  <c r="L18" i="34" a="1"/>
  <c r="L18" i="34" s="1"/>
  <c r="H15" i="33" a="1"/>
  <c r="H15" i="33" s="1"/>
  <c r="N32" i="33" a="1"/>
  <c r="N32" i="33" s="1"/>
  <c r="M25" i="33" a="1"/>
  <c r="M25" i="33" s="1"/>
  <c r="G33" i="34" a="1"/>
  <c r="G33" i="34" s="1"/>
  <c r="H30" i="34" a="1"/>
  <c r="H30" i="34" s="1"/>
  <c r="K26" i="34" a="1"/>
  <c r="K26" i="34" s="1"/>
  <c r="N23" i="34" a="1"/>
  <c r="N23" i="34" s="1"/>
  <c r="F20" i="34" a="1"/>
  <c r="F20" i="34" s="1"/>
  <c r="L16" i="34" a="1"/>
  <c r="L16" i="34" s="1"/>
  <c r="N13" i="34" a="1"/>
  <c r="N13" i="34" s="1"/>
  <c r="J10" i="34" a="1"/>
  <c r="J10" i="34" s="1"/>
  <c r="N7" i="34" a="1"/>
  <c r="N7" i="34" s="1"/>
  <c r="G4" i="34" a="1"/>
  <c r="G4" i="34" s="1"/>
  <c r="M13" i="33" a="1"/>
  <c r="M13" i="33" s="1"/>
  <c r="E20" i="34" a="1"/>
  <c r="E20" i="34" s="1"/>
  <c r="E21" i="33" a="1"/>
  <c r="E21" i="33" s="1"/>
  <c r="H16" i="34" a="1"/>
  <c r="H16" i="34" s="1"/>
  <c r="M12" i="34" a="1"/>
  <c r="M12" i="34" s="1"/>
  <c r="F16" i="34" a="1"/>
  <c r="F16" i="34" s="1"/>
  <c r="L4" i="33" a="1"/>
  <c r="L4" i="33" s="1"/>
  <c r="C29" i="34" a="1"/>
  <c r="C29" i="34" s="1"/>
  <c r="N28" i="34" a="1"/>
  <c r="N28" i="34" s="1"/>
  <c r="F25" i="35" a="1"/>
  <c r="F25" i="35" s="1"/>
  <c r="F7" i="33" a="1"/>
  <c r="F7" i="33" s="1"/>
  <c r="C16" i="34" a="1"/>
  <c r="C16" i="34" s="1"/>
  <c r="M32" i="33" a="1"/>
  <c r="M32" i="33" s="1"/>
  <c r="L25" i="33" a="1"/>
  <c r="L25" i="33" s="1"/>
  <c r="G21" i="33" a="1"/>
  <c r="G21" i="33" s="1"/>
  <c r="L13" i="33" a="1"/>
  <c r="L13" i="33" s="1"/>
  <c r="E33" i="34" a="1"/>
  <c r="E33" i="34" s="1"/>
  <c r="F30" i="34" a="1"/>
  <c r="F30" i="34" s="1"/>
  <c r="I26" i="34" a="1"/>
  <c r="I26" i="34" s="1"/>
  <c r="M22" i="34" a="1"/>
  <c r="M22" i="34" s="1"/>
  <c r="D20" i="34" a="1"/>
  <c r="D20" i="34" s="1"/>
  <c r="J16" i="34" a="1"/>
  <c r="J16" i="34" s="1"/>
  <c r="L13" i="34" a="1"/>
  <c r="L13" i="34" s="1"/>
  <c r="H10" i="34" a="1"/>
  <c r="H10" i="34" s="1"/>
  <c r="N6" i="34" a="1"/>
  <c r="N6" i="34" s="1"/>
  <c r="E4" i="34" a="1"/>
  <c r="E4" i="34" s="1"/>
  <c r="M16" i="35" a="1"/>
  <c r="M16" i="35" s="1"/>
  <c r="N28" i="33" a="1"/>
  <c r="N28" i="33" s="1"/>
  <c r="K24" i="33" a="1"/>
  <c r="K24" i="33" s="1"/>
  <c r="F21" i="33" a="1"/>
  <c r="F21" i="33" s="1"/>
  <c r="C33" i="34" a="1"/>
  <c r="C33" i="34" s="1"/>
  <c r="E30" i="34" a="1"/>
  <c r="E30" i="34" s="1"/>
  <c r="H26" i="34" a="1"/>
  <c r="H26" i="34" s="1"/>
  <c r="L22" i="34" a="1"/>
  <c r="L22" i="34" s="1"/>
  <c r="C20" i="34" a="1"/>
  <c r="C20" i="34" s="1"/>
  <c r="I16" i="34" a="1"/>
  <c r="I16" i="34" s="1"/>
  <c r="K13" i="34" a="1"/>
  <c r="K13" i="34" s="1"/>
  <c r="G10" i="34" a="1"/>
  <c r="G10" i="34" s="1"/>
  <c r="M6" i="34" a="1"/>
  <c r="M6" i="34" s="1"/>
  <c r="D4" i="34" a="1"/>
  <c r="D4" i="34" s="1"/>
  <c r="N19" i="34" a="1"/>
  <c r="N19" i="34" s="1"/>
  <c r="F29" i="34" a="1"/>
  <c r="F29" i="34" s="1"/>
  <c r="G16" i="34" a="1"/>
  <c r="G16" i="34" s="1"/>
  <c r="N4" i="33" a="1"/>
  <c r="N4" i="33" s="1"/>
  <c r="E26" i="34" a="1"/>
  <c r="E26" i="34" s="1"/>
  <c r="J6" i="34" a="1"/>
  <c r="J6" i="34" s="1"/>
  <c r="N7" i="33" a="1"/>
  <c r="N7" i="33" s="1"/>
  <c r="C19" i="34" a="1"/>
  <c r="C19" i="34" s="1"/>
  <c r="I6" i="34" a="1"/>
  <c r="I6" i="34" s="1"/>
  <c r="G13" i="33" a="1"/>
  <c r="G13" i="33" s="1"/>
  <c r="J32" i="34" a="1"/>
  <c r="J32" i="34" s="1"/>
  <c r="J12" i="34" a="1"/>
  <c r="J12" i="34" s="1"/>
  <c r="H6" i="34" a="1"/>
  <c r="H6" i="34" s="1"/>
  <c r="I15" i="33" a="1"/>
  <c r="I15" i="33" s="1"/>
  <c r="C26" i="34" a="1"/>
  <c r="C26" i="34" s="1"/>
  <c r="N9" i="34" a="1"/>
  <c r="N9" i="34" s="1"/>
  <c r="G15" i="33" a="1"/>
  <c r="G15" i="33" s="1"/>
  <c r="L28" i="34" a="1"/>
  <c r="L28" i="34" s="1"/>
  <c r="H18" i="34" a="1"/>
  <c r="H18" i="34" s="1"/>
  <c r="J8" i="34" a="1"/>
  <c r="J8" i="34" s="1"/>
  <c r="D12" i="33" a="1"/>
  <c r="D12" i="33" s="1"/>
  <c r="L9" i="33" a="1"/>
  <c r="L9" i="33" s="1"/>
  <c r="C12" i="34" a="1"/>
  <c r="C12" i="34" s="1"/>
  <c r="N21" i="34" a="1"/>
  <c r="N21" i="34" s="1"/>
  <c r="C9" i="34" a="1"/>
  <c r="C9" i="34" s="1"/>
  <c r="K18" i="34" a="1"/>
  <c r="K18" i="34" s="1"/>
  <c r="I30" i="33" a="1"/>
  <c r="I30" i="33" s="1"/>
  <c r="K28" i="34" a="1"/>
  <c r="K28" i="34" s="1"/>
  <c r="G18" i="34" a="1"/>
  <c r="G18" i="34" s="1"/>
  <c r="F6" i="34" a="1"/>
  <c r="F6" i="34" s="1"/>
  <c r="L8" i="35" a="1"/>
  <c r="L8" i="35" s="1"/>
  <c r="K24" i="34" a="1"/>
  <c r="K24" i="34" s="1"/>
  <c r="C22" i="34" a="1"/>
  <c r="C22" i="34" s="1"/>
  <c r="N11" i="34" a="1"/>
  <c r="N11" i="34" s="1"/>
  <c r="G34" i="33" a="1"/>
  <c r="G34" i="33" s="1"/>
  <c r="C21" i="34" a="1"/>
  <c r="C21" i="34" s="1"/>
  <c r="E19" i="33" a="1"/>
  <c r="E19" i="33" s="1"/>
  <c r="F15" i="33" a="1"/>
  <c r="F15" i="33" s="1"/>
  <c r="J28" i="34" a="1"/>
  <c r="J28" i="34" s="1"/>
  <c r="F18" i="34" a="1"/>
  <c r="F18" i="34" s="1"/>
  <c r="E6" i="34" a="1"/>
  <c r="E6" i="34" s="1"/>
  <c r="H12" i="34" a="1"/>
  <c r="H12" i="34" s="1"/>
  <c r="G12" i="34" a="1"/>
  <c r="G12" i="34" s="1"/>
  <c r="L34" i="34" a="1"/>
  <c r="L34" i="34" s="1"/>
  <c r="E9" i="34" a="1"/>
  <c r="E9" i="34" s="1"/>
  <c r="H31" i="34" a="1"/>
  <c r="H31" i="34" s="1"/>
  <c r="J18" i="34" a="1"/>
  <c r="J18" i="34" s="1"/>
  <c r="H30" i="33" a="1"/>
  <c r="H30" i="33" s="1"/>
  <c r="E15" i="33" a="1"/>
  <c r="E15" i="33" s="1"/>
  <c r="I28" i="34" a="1"/>
  <c r="I28" i="34" s="1"/>
  <c r="E18" i="34" a="1"/>
  <c r="E18" i="34" s="1"/>
  <c r="D6" i="34" a="1"/>
  <c r="D6" i="34" s="1"/>
  <c r="L14" i="34" a="1"/>
  <c r="L14" i="34" s="1"/>
  <c r="F12" i="34" a="1"/>
  <c r="F12" i="34" s="1"/>
  <c r="D15" i="33" a="1"/>
  <c r="D15" i="33" s="1"/>
  <c r="H28" i="34" a="1"/>
  <c r="H28" i="34" s="1"/>
  <c r="N15" i="34" a="1"/>
  <c r="N15" i="34" s="1"/>
  <c r="C6" i="34" a="1"/>
  <c r="C6" i="34" s="1"/>
  <c r="C25" i="34" a="1"/>
  <c r="C25" i="34" s="1"/>
  <c r="J9" i="33" a="1"/>
  <c r="J9" i="33" s="1"/>
  <c r="K34" i="34" a="1"/>
  <c r="K34" i="34" s="1"/>
  <c r="H34" i="33" a="1"/>
  <c r="H34" i="33" s="1"/>
  <c r="M21" i="34" a="1"/>
  <c r="M21" i="34" s="1"/>
  <c r="F19" i="33" a="1"/>
  <c r="F19" i="33" s="1"/>
  <c r="G31" i="34" a="1"/>
  <c r="G31" i="34" s="1"/>
  <c r="G28" i="34" a="1"/>
  <c r="G28" i="34" s="1"/>
  <c r="M15" i="34" a="1"/>
  <c r="M15" i="34" s="1"/>
  <c r="N5" i="34" a="1"/>
  <c r="N5" i="34" s="1"/>
  <c r="J24" i="34" a="1"/>
  <c r="J24" i="34" s="1"/>
  <c r="M8" i="34" a="1"/>
  <c r="M8" i="34" s="1"/>
  <c r="E12" i="33" a="1"/>
  <c r="E12" i="33" s="1"/>
  <c r="F28" i="34" a="1"/>
  <c r="F28" i="34" s="1"/>
  <c r="L15" i="34" a="1"/>
  <c r="L15" i="34" s="1"/>
  <c r="M5" i="34" a="1"/>
  <c r="M5" i="34" s="1"/>
  <c r="M34" i="34" a="1"/>
  <c r="M34" i="34" s="1"/>
  <c r="E22" i="34" a="1"/>
  <c r="E22" i="34" s="1"/>
  <c r="L8" i="34" a="1"/>
  <c r="L8" i="34" s="1"/>
  <c r="F31" i="34" a="1"/>
  <c r="F31" i="34" s="1"/>
  <c r="F25" i="34" a="1"/>
  <c r="F25" i="34" s="1"/>
  <c r="N14" i="34" a="1"/>
  <c r="N14" i="34" s="1"/>
  <c r="D5" i="34" a="1"/>
  <c r="D5" i="34" s="1"/>
  <c r="E12" i="34" a="1"/>
  <c r="E12" i="34" s="1"/>
  <c r="D22" i="34" a="1"/>
  <c r="D22" i="34" s="1"/>
  <c r="J22" i="33" a="1"/>
  <c r="J22" i="33" s="1"/>
  <c r="N8" i="34" a="1"/>
  <c r="N8" i="34" s="1"/>
  <c r="K8" i="34" a="1"/>
  <c r="K8" i="34" s="1"/>
  <c r="C12" i="33" a="1"/>
  <c r="C12" i="33" s="1"/>
  <c r="N24" i="34" a="1"/>
  <c r="N24" i="34" s="1"/>
  <c r="K14" i="34" a="1"/>
  <c r="K14" i="34" s="1"/>
  <c r="J26" i="33" a="1"/>
  <c r="J26" i="33" s="1"/>
  <c r="M24" i="34" a="1"/>
  <c r="M24" i="34" s="1"/>
  <c r="J14" i="34" a="1"/>
  <c r="J14" i="34" s="1"/>
  <c r="M8" i="35" a="1"/>
  <c r="M8" i="35" s="1"/>
  <c r="L24" i="34" a="1"/>
  <c r="L24" i="34" s="1"/>
  <c r="K8" i="35" a="1"/>
  <c r="K8" i="35" s="1"/>
  <c r="D12" i="34" a="1"/>
  <c r="D12" i="34" s="1"/>
  <c r="J34" i="34" a="1"/>
  <c r="J34" i="34" s="1"/>
  <c r="H32" i="34" a="1"/>
  <c r="H32" i="34" s="1"/>
  <c r="G32" i="34" a="1"/>
  <c r="G32" i="34" s="1"/>
  <c r="F32" i="34" a="1"/>
  <c r="F32" i="34" s="1"/>
  <c r="L21" i="34" a="1"/>
  <c r="L21" i="34" s="1"/>
  <c r="J31" i="34" a="1"/>
  <c r="J31" i="34" s="1"/>
  <c r="I18" i="34" a="1"/>
  <c r="I18" i="34" s="1"/>
  <c r="J63" i="35" a="1"/>
  <c r="J63" i="35" s="1"/>
  <c r="M62" i="35" a="1"/>
  <c r="M62" i="35" s="1"/>
  <c r="E59" i="35" a="1"/>
  <c r="E59" i="35" s="1"/>
  <c r="J57" i="35" a="1"/>
  <c r="J57" i="35" s="1"/>
  <c r="M56" i="35" a="1"/>
  <c r="M56" i="35" s="1"/>
  <c r="J52" i="35" a="1"/>
  <c r="J52" i="35" s="1"/>
  <c r="K50" i="35" a="1"/>
  <c r="K50" i="35" s="1"/>
  <c r="D45" i="35" a="1"/>
  <c r="D45" i="35" s="1"/>
  <c r="D44" i="35" a="1"/>
  <c r="D44" i="35" s="1"/>
  <c r="F43" i="35" a="1"/>
  <c r="F43" i="35" s="1"/>
  <c r="J42" i="35" a="1"/>
  <c r="J42" i="35" s="1"/>
  <c r="L66" i="35" a="1"/>
  <c r="L66" i="35" s="1"/>
  <c r="F63" i="35" a="1"/>
  <c r="F63" i="35" s="1"/>
  <c r="I60" i="35" a="1"/>
  <c r="I60" i="35" s="1"/>
  <c r="E52" i="35" a="1"/>
  <c r="E52" i="35" s="1"/>
  <c r="D51" i="35" a="1"/>
  <c r="D51" i="35" s="1"/>
  <c r="C49" i="35" a="1"/>
  <c r="C49" i="35" s="1"/>
  <c r="F66" i="35" a="1"/>
  <c r="F66" i="35" s="1"/>
  <c r="J62" i="35" a="1"/>
  <c r="J62" i="35" s="1"/>
  <c r="I61" i="35" a="1"/>
  <c r="I61" i="35" s="1"/>
  <c r="H57" i="35" a="1"/>
  <c r="H57" i="35" s="1"/>
  <c r="I55" i="35" a="1"/>
  <c r="I55" i="35" s="1"/>
  <c r="I54" i="35" a="1"/>
  <c r="I54" i="35" s="1"/>
  <c r="H51" i="35" a="1"/>
  <c r="H51" i="35" s="1"/>
  <c r="E49" i="35" a="1"/>
  <c r="E49" i="35" s="1"/>
  <c r="C48" i="35" a="1"/>
  <c r="C48" i="35" s="1"/>
  <c r="C47" i="35" a="1"/>
  <c r="C47" i="35" s="1"/>
  <c r="C45" i="35" a="1"/>
  <c r="C45" i="35" s="1"/>
  <c r="H41" i="35" a="1"/>
  <c r="H41" i="35" s="1"/>
  <c r="H40" i="35" a="1"/>
  <c r="H40" i="35" s="1"/>
  <c r="H38" i="35" a="1"/>
  <c r="H38" i="35" s="1"/>
  <c r="C67" i="35" a="1"/>
  <c r="C67" i="35" s="1"/>
  <c r="D65" i="35" a="1"/>
  <c r="D65" i="35" s="1"/>
  <c r="C63" i="35" a="1"/>
  <c r="C63" i="35" s="1"/>
  <c r="L58" i="35" a="1"/>
  <c r="L58" i="35" s="1"/>
  <c r="L57" i="35" a="1"/>
  <c r="L57" i="35" s="1"/>
  <c r="I56" i="35" a="1"/>
  <c r="I56" i="35" s="1"/>
  <c r="H55" i="35" a="1"/>
  <c r="H55" i="35" s="1"/>
  <c r="G54" i="35" a="1"/>
  <c r="G54" i="35" s="1"/>
  <c r="G53" i="35" a="1"/>
  <c r="G53" i="35" s="1"/>
  <c r="N49" i="35" a="1"/>
  <c r="N49" i="35" s="1"/>
  <c r="J48" i="35" a="1"/>
  <c r="J48" i="35" s="1"/>
  <c r="I47" i="35" a="1"/>
  <c r="I47" i="35" s="1"/>
  <c r="G45" i="35" a="1"/>
  <c r="G45" i="35" s="1"/>
  <c r="C44" i="35" a="1"/>
  <c r="C44" i="35" s="1"/>
  <c r="D42" i="35" a="1"/>
  <c r="D42" i="35" s="1"/>
  <c r="C40" i="35" a="1"/>
  <c r="C40" i="35" s="1"/>
  <c r="D39" i="35" a="1"/>
  <c r="D39" i="35" s="1"/>
  <c r="C67" i="33" a="1"/>
  <c r="C67" i="33" s="1"/>
  <c r="E66" i="33" a="1"/>
  <c r="E66" i="33" s="1"/>
  <c r="D65" i="33" a="1"/>
  <c r="D65" i="33" s="1"/>
  <c r="H64" i="33" a="1"/>
  <c r="H64" i="33" s="1"/>
  <c r="G62" i="33" a="1"/>
  <c r="G62" i="33" s="1"/>
  <c r="F61" i="33" a="1"/>
  <c r="F61" i="33" s="1"/>
  <c r="G60" i="33" a="1"/>
  <c r="G60" i="33" s="1"/>
  <c r="G59" i="33" a="1"/>
  <c r="G59" i="33" s="1"/>
  <c r="H58" i="33" a="1"/>
  <c r="H58" i="33" s="1"/>
  <c r="K54" i="33" a="1"/>
  <c r="K54" i="33" s="1"/>
  <c r="K53" i="33" a="1"/>
  <c r="K53" i="33" s="1"/>
  <c r="L52" i="33" a="1"/>
  <c r="L52" i="33" s="1"/>
  <c r="L51" i="33" a="1"/>
  <c r="L51" i="33" s="1"/>
  <c r="K50" i="33" a="1"/>
  <c r="K50" i="33" s="1"/>
  <c r="M49" i="33" a="1"/>
  <c r="M49" i="33" s="1"/>
  <c r="M48" i="33" a="1"/>
  <c r="M48" i="33" s="1"/>
  <c r="N44" i="33" a="1"/>
  <c r="N44" i="33" s="1"/>
  <c r="I67" i="35" a="1"/>
  <c r="I67" i="35" s="1"/>
  <c r="J68" i="35" a="1"/>
  <c r="J68" i="35" s="1"/>
  <c r="N67" i="35" a="1"/>
  <c r="N67" i="35" s="1"/>
  <c r="I65" i="35" a="1"/>
  <c r="I65" i="35" s="1"/>
  <c r="C62" i="35" a="1"/>
  <c r="C62" i="35" s="1"/>
  <c r="K59" i="35" a="1"/>
  <c r="K59" i="35" s="1"/>
  <c r="G58" i="35" a="1"/>
  <c r="G58" i="35" s="1"/>
  <c r="D57" i="35" a="1"/>
  <c r="D57" i="35" s="1"/>
  <c r="E68" i="35" a="1"/>
  <c r="E68" i="35" s="1"/>
  <c r="K66" i="35" a="1"/>
  <c r="K66" i="35" s="1"/>
  <c r="F64" i="35" a="1"/>
  <c r="F64" i="35" s="1"/>
  <c r="L61" i="35" a="1"/>
  <c r="L61" i="35" s="1"/>
  <c r="N57" i="35" a="1"/>
  <c r="N57" i="35" s="1"/>
  <c r="D55" i="35" a="1"/>
  <c r="D55" i="35" s="1"/>
  <c r="J51" i="35" a="1"/>
  <c r="J51" i="35" s="1"/>
  <c r="D50" i="35" a="1"/>
  <c r="D50" i="35" s="1"/>
  <c r="K47" i="35" a="1"/>
  <c r="K47" i="35" s="1"/>
  <c r="F46" i="35" a="1"/>
  <c r="F46" i="35" s="1"/>
  <c r="F45" i="35" a="1"/>
  <c r="F45" i="35" s="1"/>
  <c r="M40" i="35" a="1"/>
  <c r="M40" i="35" s="1"/>
  <c r="G38" i="35" a="1"/>
  <c r="G38" i="35" s="1"/>
  <c r="D68" i="35" a="1"/>
  <c r="D68" i="35" s="1"/>
  <c r="E64" i="35" a="1"/>
  <c r="E64" i="35" s="1"/>
  <c r="K61" i="35" a="1"/>
  <c r="K61" i="35" s="1"/>
  <c r="G60" i="35" a="1"/>
  <c r="G60" i="35" s="1"/>
  <c r="M57" i="35" a="1"/>
  <c r="M57" i="35" s="1"/>
  <c r="F56" i="35" a="1"/>
  <c r="F56" i="35" s="1"/>
  <c r="N52" i="35" a="1"/>
  <c r="N52" i="35" s="1"/>
  <c r="I51" i="35" a="1"/>
  <c r="I51" i="35" s="1"/>
  <c r="C50" i="35" a="1"/>
  <c r="C50" i="35" s="1"/>
  <c r="N48" i="35" a="1"/>
  <c r="N48" i="35" s="1"/>
  <c r="E46" i="35" a="1"/>
  <c r="E46" i="35" s="1"/>
  <c r="E45" i="35" a="1"/>
  <c r="E45" i="35" s="1"/>
  <c r="L39" i="35" a="1"/>
  <c r="L39" i="35" s="1"/>
  <c r="C68" i="35" a="1"/>
  <c r="C68" i="35" s="1"/>
  <c r="J66" i="35" a="1"/>
  <c r="J66" i="35" s="1"/>
  <c r="H65" i="35" a="1"/>
  <c r="H65" i="35" s="1"/>
  <c r="D64" i="35" a="1"/>
  <c r="D64" i="35" s="1"/>
  <c r="J61" i="35" a="1"/>
  <c r="J61" i="35" s="1"/>
  <c r="K57" i="35" a="1"/>
  <c r="K57" i="35" s="1"/>
  <c r="E56" i="35" a="1"/>
  <c r="E56" i="35" s="1"/>
  <c r="C55" i="35" a="1"/>
  <c r="C55" i="35" s="1"/>
  <c r="M48" i="35" a="1"/>
  <c r="M48" i="35" s="1"/>
  <c r="J47" i="35" a="1"/>
  <c r="J47" i="35" s="1"/>
  <c r="D46" i="35" a="1"/>
  <c r="D46" i="35" s="1"/>
  <c r="L40" i="35" a="1"/>
  <c r="L40" i="35" s="1"/>
  <c r="K39" i="35" a="1"/>
  <c r="K39" i="35" s="1"/>
  <c r="F38" i="35" a="1"/>
  <c r="F38" i="35" s="1"/>
  <c r="I66" i="35" a="1"/>
  <c r="I66" i="35" s="1"/>
  <c r="G65" i="35" a="1"/>
  <c r="G65" i="35" s="1"/>
  <c r="C64" i="35" a="1"/>
  <c r="C64" i="35" s="1"/>
  <c r="F60" i="35" a="1"/>
  <c r="F60" i="35" s="1"/>
  <c r="N58" i="35" a="1"/>
  <c r="N58" i="35" s="1"/>
  <c r="D56" i="35" a="1"/>
  <c r="D56" i="35" s="1"/>
  <c r="M52" i="35" a="1"/>
  <c r="M52" i="35" s="1"/>
  <c r="G51" i="35" a="1"/>
  <c r="G51" i="35" s="1"/>
  <c r="L48" i="35" a="1"/>
  <c r="L48" i="35" s="1"/>
  <c r="H47" i="35" a="1"/>
  <c r="H47" i="35" s="1"/>
  <c r="N42" i="35" a="1"/>
  <c r="N42" i="35" s="1"/>
  <c r="N41" i="35" a="1"/>
  <c r="N41" i="35" s="1"/>
  <c r="K40" i="35" a="1"/>
  <c r="K40" i="35" s="1"/>
  <c r="J39" i="35" a="1"/>
  <c r="J39" i="35" s="1"/>
  <c r="E38" i="35" a="1"/>
  <c r="E38" i="35" s="1"/>
  <c r="E60" i="35" a="1"/>
  <c r="E60" i="35" s="1"/>
  <c r="M58" i="35" a="1"/>
  <c r="M58" i="35" s="1"/>
  <c r="I57" i="35" a="1"/>
  <c r="I57" i="35" s="1"/>
  <c r="N53" i="35" a="1"/>
  <c r="N53" i="35" s="1"/>
  <c r="L52" i="35" a="1"/>
  <c r="L52" i="35" s="1"/>
  <c r="K48" i="35" a="1"/>
  <c r="K48" i="35" s="1"/>
  <c r="C46" i="35" a="1"/>
  <c r="C46" i="35" s="1"/>
  <c r="J40" i="35" a="1"/>
  <c r="J40" i="35" s="1"/>
  <c r="I39" i="35" a="1"/>
  <c r="I39" i="35" s="1"/>
  <c r="M67" i="35" a="1"/>
  <c r="M67" i="35" s="1"/>
  <c r="H66" i="35" a="1"/>
  <c r="H66" i="35" s="1"/>
  <c r="F65" i="35" a="1"/>
  <c r="F65" i="35" s="1"/>
  <c r="N62" i="35" a="1"/>
  <c r="N62" i="35" s="1"/>
  <c r="H61" i="35" a="1"/>
  <c r="H61" i="35" s="1"/>
  <c r="D60" i="35" a="1"/>
  <c r="D60" i="35" s="1"/>
  <c r="C56" i="35" a="1"/>
  <c r="C56" i="35" s="1"/>
  <c r="K52" i="35" a="1"/>
  <c r="K52" i="35" s="1"/>
  <c r="F51" i="35" a="1"/>
  <c r="F51" i="35" s="1"/>
  <c r="I48" i="35" a="1"/>
  <c r="I48" i="35" s="1"/>
  <c r="G47" i="35" a="1"/>
  <c r="G47" i="35" s="1"/>
  <c r="N43" i="35" a="1"/>
  <c r="N43" i="35" s="1"/>
  <c r="M42" i="35" a="1"/>
  <c r="M42" i="35" s="1"/>
  <c r="M41" i="35" a="1"/>
  <c r="M41" i="35" s="1"/>
  <c r="H39" i="35" a="1"/>
  <c r="H39" i="35" s="1"/>
  <c r="D38" i="35" a="1"/>
  <c r="D38" i="35" s="1"/>
  <c r="E65" i="35" a="1"/>
  <c r="E65" i="35" s="1"/>
  <c r="G61" i="35" a="1"/>
  <c r="G61" i="35" s="1"/>
  <c r="C60" i="35" a="1"/>
  <c r="C60" i="35" s="1"/>
  <c r="G57" i="35" a="1"/>
  <c r="G57" i="35" s="1"/>
  <c r="M53" i="35" a="1"/>
  <c r="M53" i="35" s="1"/>
  <c r="I52" i="35" a="1"/>
  <c r="I52" i="35" s="1"/>
  <c r="E51" i="35" a="1"/>
  <c r="E51" i="35" s="1"/>
  <c r="H48" i="35" a="1"/>
  <c r="H48" i="35" s="1"/>
  <c r="M43" i="35" a="1"/>
  <c r="M43" i="35" s="1"/>
  <c r="L42" i="35" a="1"/>
  <c r="L42" i="35" s="1"/>
  <c r="L41" i="35" a="1"/>
  <c r="L41" i="35" s="1"/>
  <c r="I40" i="35" a="1"/>
  <c r="I40" i="35" s="1"/>
  <c r="C38" i="35" a="1"/>
  <c r="C38" i="35" s="1"/>
  <c r="L67" i="35" a="1"/>
  <c r="L67" i="35" s="1"/>
  <c r="G66" i="35" a="1"/>
  <c r="G66" i="35" s="1"/>
  <c r="L62" i="35" a="1"/>
  <c r="L62" i="35" s="1"/>
  <c r="K58" i="35" a="1"/>
  <c r="K58" i="35" s="1"/>
  <c r="L53" i="35" a="1"/>
  <c r="L53" i="35" s="1"/>
  <c r="H52" i="35" a="1"/>
  <c r="H52" i="35" s="1"/>
  <c r="C51" i="35" a="1"/>
  <c r="C51" i="35" s="1"/>
  <c r="M49" i="35" a="1"/>
  <c r="M49" i="35" s="1"/>
  <c r="G48" i="35" a="1"/>
  <c r="G48" i="35" s="1"/>
  <c r="F47" i="35" a="1"/>
  <c r="F47" i="35" s="1"/>
  <c r="E66" i="35" a="1"/>
  <c r="E66" i="35" s="1"/>
  <c r="E61" i="35" a="1"/>
  <c r="E61" i="35" s="1"/>
  <c r="E57" i="35" a="1"/>
  <c r="E57" i="35" s="1"/>
  <c r="N55" i="35" a="1"/>
  <c r="N55" i="35" s="1"/>
  <c r="N54" i="35" a="1"/>
  <c r="N54" i="35" s="1"/>
  <c r="K53" i="35" a="1"/>
  <c r="K53" i="35" s="1"/>
  <c r="G52" i="35" a="1"/>
  <c r="G52" i="35" s="1"/>
  <c r="K49" i="35" a="1"/>
  <c r="K49" i="35" s="1"/>
  <c r="F48" i="35" a="1"/>
  <c r="F48" i="35" s="1"/>
  <c r="D47" i="35" a="1"/>
  <c r="D47" i="35" s="1"/>
  <c r="L44" i="35" a="1"/>
  <c r="L44" i="35" s="1"/>
  <c r="K43" i="35" a="1"/>
  <c r="K43" i="35" s="1"/>
  <c r="F40" i="35" a="1"/>
  <c r="F40" i="35" s="1"/>
  <c r="F39" i="35" a="1"/>
  <c r="F39" i="35" s="1"/>
  <c r="M68" i="35" a="1"/>
  <c r="M68" i="35" s="1"/>
  <c r="E63" i="35" a="1"/>
  <c r="E63" i="35" s="1"/>
  <c r="F61" i="35" a="1"/>
  <c r="F61" i="35" s="1"/>
  <c r="L60" i="35" a="1"/>
  <c r="L60" i="35" s="1"/>
  <c r="M59" i="35" a="1"/>
  <c r="M59" i="35" s="1"/>
  <c r="F53" i="35" a="1"/>
  <c r="F53" i="35" s="1"/>
  <c r="M50" i="35" a="1"/>
  <c r="M50" i="35" s="1"/>
  <c r="I45" i="35" a="1"/>
  <c r="I45" i="35" s="1"/>
  <c r="H44" i="35" a="1"/>
  <c r="H44" i="35" s="1"/>
  <c r="F41" i="35" a="1"/>
  <c r="F41" i="35" s="1"/>
  <c r="D63" i="35" a="1"/>
  <c r="D63" i="35" s="1"/>
  <c r="F62" i="35" a="1"/>
  <c r="F62" i="35" s="1"/>
  <c r="D61" i="35" a="1"/>
  <c r="D61" i="35" s="1"/>
  <c r="K60" i="35" a="1"/>
  <c r="K60" i="35" s="1"/>
  <c r="L59" i="35" a="1"/>
  <c r="L59" i="35" s="1"/>
  <c r="E53" i="35" a="1"/>
  <c r="E53" i="35" s="1"/>
  <c r="H45" i="35" a="1"/>
  <c r="H45" i="35" s="1"/>
  <c r="E41" i="35" a="1"/>
  <c r="E41" i="35" s="1"/>
  <c r="N40" i="35" a="1"/>
  <c r="N40" i="35" s="1"/>
  <c r="L68" i="35" a="1"/>
  <c r="L68" i="35" s="1"/>
  <c r="E62" i="35" a="1"/>
  <c r="E62" i="35" s="1"/>
  <c r="C61" i="35" a="1"/>
  <c r="C61" i="35" s="1"/>
  <c r="J59" i="35" a="1"/>
  <c r="J59" i="35" s="1"/>
  <c r="D53" i="35" a="1"/>
  <c r="D53" i="35" s="1"/>
  <c r="F52" i="35" a="1"/>
  <c r="F52" i="35" s="1"/>
  <c r="N51" i="35" a="1"/>
  <c r="N51" i="35" s="1"/>
  <c r="L50" i="35" a="1"/>
  <c r="L50" i="35" s="1"/>
  <c r="G44" i="35" a="1"/>
  <c r="G44" i="35" s="1"/>
  <c r="D41" i="35" a="1"/>
  <c r="D41" i="35" s="1"/>
  <c r="G40" i="35" a="1"/>
  <c r="G40" i="35" s="1"/>
  <c r="K67" i="35" a="1"/>
  <c r="K67" i="35" s="1"/>
  <c r="D62" i="35" a="1"/>
  <c r="D62" i="35" s="1"/>
  <c r="J60" i="35" a="1"/>
  <c r="J60" i="35" s="1"/>
  <c r="I59" i="35" a="1"/>
  <c r="I59" i="35" s="1"/>
  <c r="J58" i="35" a="1"/>
  <c r="J58" i="35" s="1"/>
  <c r="C53" i="35" a="1"/>
  <c r="C53" i="35" s="1"/>
  <c r="D52" i="35" a="1"/>
  <c r="D52" i="35" s="1"/>
  <c r="M51" i="35" a="1"/>
  <c r="M51" i="35" s="1"/>
  <c r="L49" i="35" a="1"/>
  <c r="L49" i="35" s="1"/>
  <c r="L43" i="35" a="1"/>
  <c r="L43" i="35" s="1"/>
  <c r="C41" i="35" a="1"/>
  <c r="C41" i="35" s="1"/>
  <c r="K68" i="35" a="1"/>
  <c r="K68" i="35" s="1"/>
  <c r="J67" i="35" a="1"/>
  <c r="J67" i="35" s="1"/>
  <c r="H59" i="35" a="1"/>
  <c r="H59" i="35" s="1"/>
  <c r="I58" i="35" a="1"/>
  <c r="I58" i="35" s="1"/>
  <c r="C52" i="35" a="1"/>
  <c r="C52" i="35" s="1"/>
  <c r="L51" i="35" a="1"/>
  <c r="L51" i="35" s="1"/>
  <c r="J50" i="35" a="1"/>
  <c r="J50" i="35" s="1"/>
  <c r="F44" i="35" a="1"/>
  <c r="F44" i="35" s="1"/>
  <c r="J43" i="35" a="1"/>
  <c r="J43" i="35" s="1"/>
  <c r="E40" i="35" a="1"/>
  <c r="E40" i="35" s="1"/>
  <c r="H67" i="35" a="1"/>
  <c r="H67" i="35" s="1"/>
  <c r="H60" i="35" a="1"/>
  <c r="H60" i="35" s="1"/>
  <c r="H58" i="35" a="1"/>
  <c r="H58" i="35" s="1"/>
  <c r="K51" i="35" a="1"/>
  <c r="K51" i="35" s="1"/>
  <c r="I50" i="35" a="1"/>
  <c r="I50" i="35" s="1"/>
  <c r="J49" i="35" a="1"/>
  <c r="J49" i="35" s="1"/>
  <c r="I43" i="35" a="1"/>
  <c r="I43" i="35" s="1"/>
  <c r="D40" i="35" a="1"/>
  <c r="D40" i="35" s="1"/>
  <c r="I68" i="35" a="1"/>
  <c r="I68" i="35" s="1"/>
  <c r="G59" i="35" a="1"/>
  <c r="G59" i="35" s="1"/>
  <c r="H50" i="35" a="1"/>
  <c r="H50" i="35" s="1"/>
  <c r="I49" i="35" a="1"/>
  <c r="I49" i="35" s="1"/>
  <c r="E44" i="35" a="1"/>
  <c r="E44" i="35" s="1"/>
  <c r="H43" i="35" a="1"/>
  <c r="H43" i="35" s="1"/>
  <c r="G67" i="35" a="1"/>
  <c r="G67" i="35" s="1"/>
  <c r="N66" i="35" a="1"/>
  <c r="N66" i="35" s="1"/>
  <c r="F58" i="35" a="1"/>
  <c r="F58" i="35" s="1"/>
  <c r="G50" i="35" a="1"/>
  <c r="G50" i="35" s="1"/>
  <c r="H49" i="35" a="1"/>
  <c r="H49" i="35" s="1"/>
  <c r="G43" i="35" a="1"/>
  <c r="G43" i="35" s="1"/>
  <c r="N39" i="35" a="1"/>
  <c r="N39" i="35" s="1"/>
  <c r="F67" i="35" a="1"/>
  <c r="F67" i="35" s="1"/>
  <c r="M65" i="35" a="1"/>
  <c r="M65" i="35" s="1"/>
  <c r="D59" i="35" a="1"/>
  <c r="D59" i="35" s="1"/>
  <c r="D58" i="35" a="1"/>
  <c r="D58" i="35" s="1"/>
  <c r="F57" i="35" a="1"/>
  <c r="F57" i="35" s="1"/>
  <c r="L56" i="35" a="1"/>
  <c r="L56" i="35" s="1"/>
  <c r="F50" i="35" a="1"/>
  <c r="F50" i="35" s="1"/>
  <c r="N47" i="35" a="1"/>
  <c r="N47" i="35" s="1"/>
  <c r="E43" i="35" a="1"/>
  <c r="E43" i="35" s="1"/>
  <c r="M39" i="35" a="1"/>
  <c r="M39" i="35" s="1"/>
  <c r="N65" i="33" a="1"/>
  <c r="N65" i="33" s="1"/>
  <c r="N62" i="33" a="1"/>
  <c r="N62" i="33" s="1"/>
  <c r="K61" i="33" a="1"/>
  <c r="K61" i="33" s="1"/>
  <c r="K60" i="33" a="1"/>
  <c r="K60" i="33" s="1"/>
  <c r="I59" i="33" a="1"/>
  <c r="I59" i="33" s="1"/>
  <c r="G55" i="33" a="1"/>
  <c r="G55" i="33" s="1"/>
  <c r="D53" i="33" a="1"/>
  <c r="D53" i="33" s="1"/>
  <c r="D52" i="33" a="1"/>
  <c r="D52" i="33" s="1"/>
  <c r="M66" i="35" a="1"/>
  <c r="M66" i="35" s="1"/>
  <c r="F59" i="35" a="1"/>
  <c r="F59" i="35" s="1"/>
  <c r="J56" i="35" a="1"/>
  <c r="J56" i="35" s="1"/>
  <c r="D49" i="35" a="1"/>
  <c r="D49" i="35" s="1"/>
  <c r="K46" i="35" a="1"/>
  <c r="K46" i="35" s="1"/>
  <c r="I42" i="35" a="1"/>
  <c r="I42" i="35" s="1"/>
  <c r="F68" i="33" a="1"/>
  <c r="F68" i="33" s="1"/>
  <c r="E67" i="33" a="1"/>
  <c r="E67" i="33" s="1"/>
  <c r="D66" i="33" a="1"/>
  <c r="D66" i="33" s="1"/>
  <c r="M62" i="33" a="1"/>
  <c r="M62" i="33" s="1"/>
  <c r="H53" i="33" a="1"/>
  <c r="H53" i="33" s="1"/>
  <c r="N48" i="33" a="1"/>
  <c r="N48" i="33" s="1"/>
  <c r="K47" i="33" a="1"/>
  <c r="K47" i="33" s="1"/>
  <c r="I46" i="33" a="1"/>
  <c r="I46" i="33" s="1"/>
  <c r="H45" i="33" a="1"/>
  <c r="H45" i="33" s="1"/>
  <c r="D66" i="35" a="1"/>
  <c r="D66" i="35" s="1"/>
  <c r="N63" i="35" a="1"/>
  <c r="N63" i="35" s="1"/>
  <c r="H62" i="35" a="1"/>
  <c r="H62" i="35" s="1"/>
  <c r="C59" i="35" a="1"/>
  <c r="C59" i="35" s="1"/>
  <c r="H56" i="35" a="1"/>
  <c r="H56" i="35" s="1"/>
  <c r="J46" i="35" a="1"/>
  <c r="J46" i="35" s="1"/>
  <c r="H42" i="35" a="1"/>
  <c r="H42" i="35" s="1"/>
  <c r="G41" i="35" a="1"/>
  <c r="G41" i="35" s="1"/>
  <c r="C66" i="33" a="1"/>
  <c r="C66" i="33" s="1"/>
  <c r="L62" i="33" a="1"/>
  <c r="L62" i="33" s="1"/>
  <c r="H61" i="33" a="1"/>
  <c r="H61" i="33" s="1"/>
  <c r="F60" i="33" a="1"/>
  <c r="F60" i="33" s="1"/>
  <c r="C59" i="33" a="1"/>
  <c r="C59" i="33" s="1"/>
  <c r="J54" i="33" a="1"/>
  <c r="J54" i="33" s="1"/>
  <c r="G53" i="33" a="1"/>
  <c r="G53" i="33" s="1"/>
  <c r="F52" i="33" a="1"/>
  <c r="F52" i="33" s="1"/>
  <c r="C51" i="33" a="1"/>
  <c r="C51" i="33" s="1"/>
  <c r="L48" i="33" a="1"/>
  <c r="L48" i="33" s="1"/>
  <c r="C66" i="35" a="1"/>
  <c r="C66" i="35" s="1"/>
  <c r="M63" i="35" a="1"/>
  <c r="M63" i="35" s="1"/>
  <c r="G62" i="35" a="1"/>
  <c r="G62" i="35" s="1"/>
  <c r="G56" i="35" a="1"/>
  <c r="G56" i="35" s="1"/>
  <c r="I46" i="35" a="1"/>
  <c r="I46" i="35" s="1"/>
  <c r="G42" i="35" a="1"/>
  <c r="G42" i="35" s="1"/>
  <c r="N38" i="35" a="1"/>
  <c r="N38" i="35" s="1"/>
  <c r="E68" i="33" a="1"/>
  <c r="E68" i="33" s="1"/>
  <c r="D67" i="33" a="1"/>
  <c r="D67" i="33" s="1"/>
  <c r="G61" i="33" a="1"/>
  <c r="G61" i="33" s="1"/>
  <c r="N55" i="33" a="1"/>
  <c r="N55" i="33" s="1"/>
  <c r="I54" i="33" a="1"/>
  <c r="I54" i="33" s="1"/>
  <c r="J47" i="33" a="1"/>
  <c r="J47" i="33" s="1"/>
  <c r="L63" i="35" a="1"/>
  <c r="L63" i="35" s="1"/>
  <c r="H46" i="35" a="1"/>
  <c r="H46" i="35" s="1"/>
  <c r="M38" i="35" a="1"/>
  <c r="M38" i="35" s="1"/>
  <c r="D68" i="33" a="1"/>
  <c r="D68" i="33" s="1"/>
  <c r="N63" i="33" a="1"/>
  <c r="N63" i="33" s="1"/>
  <c r="K62" i="33" a="1"/>
  <c r="K62" i="33" s="1"/>
  <c r="E60" i="33" a="1"/>
  <c r="E60" i="33" s="1"/>
  <c r="M55" i="33" a="1"/>
  <c r="M55" i="33" s="1"/>
  <c r="F53" i="33" a="1"/>
  <c r="F53" i="33" s="1"/>
  <c r="E52" i="33" a="1"/>
  <c r="E52" i="33" s="1"/>
  <c r="N49" i="33" a="1"/>
  <c r="N49" i="33" s="1"/>
  <c r="K48" i="33" a="1"/>
  <c r="K48" i="33" s="1"/>
  <c r="J53" i="35" a="1"/>
  <c r="J53" i="35" s="1"/>
  <c r="G46" i="35" a="1"/>
  <c r="G46" i="35" s="1"/>
  <c r="F42" i="35" a="1"/>
  <c r="F42" i="35" s="1"/>
  <c r="L38" i="35" a="1"/>
  <c r="L38" i="35" s="1"/>
  <c r="M63" i="33" a="1"/>
  <c r="M63" i="33" s="1"/>
  <c r="J62" i="33" a="1"/>
  <c r="J62" i="33" s="1"/>
  <c r="E61" i="33" a="1"/>
  <c r="E61" i="33" s="1"/>
  <c r="D60" i="33" a="1"/>
  <c r="D60" i="33" s="1"/>
  <c r="L55" i="33" a="1"/>
  <c r="L55" i="33" s="1"/>
  <c r="H54" i="33" a="1"/>
  <c r="H54" i="33" s="1"/>
  <c r="E53" i="33" a="1"/>
  <c r="E53" i="33" s="1"/>
  <c r="C52" i="33" a="1"/>
  <c r="C52" i="33" s="1"/>
  <c r="N50" i="33" a="1"/>
  <c r="N50" i="33" s="1"/>
  <c r="H47" i="33" a="1"/>
  <c r="H47" i="33" s="1"/>
  <c r="K63" i="35" a="1"/>
  <c r="K63" i="35" s="1"/>
  <c r="N50" i="35" a="1"/>
  <c r="N50" i="35" s="1"/>
  <c r="M47" i="35" a="1"/>
  <c r="M47" i="35" s="1"/>
  <c r="E42" i="35" a="1"/>
  <c r="E42" i="35" s="1"/>
  <c r="K38" i="35" a="1"/>
  <c r="K38" i="35" s="1"/>
  <c r="I53" i="35" a="1"/>
  <c r="I53" i="35" s="1"/>
  <c r="J38" i="35" a="1"/>
  <c r="J38" i="35" s="1"/>
  <c r="M65" i="33" a="1"/>
  <c r="M65" i="33" s="1"/>
  <c r="K63" i="33" a="1"/>
  <c r="K63" i="33" s="1"/>
  <c r="D61" i="33" a="1"/>
  <c r="D61" i="33" s="1"/>
  <c r="N56" i="33" a="1"/>
  <c r="N56" i="33" s="1"/>
  <c r="M50" i="33" a="1"/>
  <c r="M50" i="33" s="1"/>
  <c r="I48" i="33" a="1"/>
  <c r="I48" i="33" s="1"/>
  <c r="F47" i="33" a="1"/>
  <c r="F47" i="33" s="1"/>
  <c r="I63" i="35" a="1"/>
  <c r="I63" i="35" s="1"/>
  <c r="N60" i="35" a="1"/>
  <c r="N60" i="35" s="1"/>
  <c r="C57" i="35" a="1"/>
  <c r="C57" i="35" s="1"/>
  <c r="M54" i="35" a="1"/>
  <c r="M54" i="35" s="1"/>
  <c r="H53" i="35" a="1"/>
  <c r="H53" i="35" s="1"/>
  <c r="E50" i="35" a="1"/>
  <c r="E50" i="35" s="1"/>
  <c r="L47" i="35" a="1"/>
  <c r="L47" i="35" s="1"/>
  <c r="D43" i="35" a="1"/>
  <c r="D43" i="35" s="1"/>
  <c r="I38" i="35" a="1"/>
  <c r="I38" i="35" s="1"/>
  <c r="M64" i="35" a="1"/>
  <c r="M64" i="35" s="1"/>
  <c r="H63" i="35" a="1"/>
  <c r="H63" i="35" s="1"/>
  <c r="K54" i="35" a="1"/>
  <c r="K54" i="35" s="1"/>
  <c r="E47" i="35" a="1"/>
  <c r="E47" i="35" s="1"/>
  <c r="N44" i="35" a="1"/>
  <c r="N44" i="35" s="1"/>
  <c r="K65" i="33" a="1"/>
  <c r="K65" i="33" s="1"/>
  <c r="M64" i="33" a="1"/>
  <c r="M64" i="33" s="1"/>
  <c r="E62" i="33" a="1"/>
  <c r="E62" i="33" s="1"/>
  <c r="N58" i="33" a="1"/>
  <c r="N58" i="33" s="1"/>
  <c r="K56" i="33" a="1"/>
  <c r="K56" i="33" s="1"/>
  <c r="H55" i="33" a="1"/>
  <c r="H55" i="33" s="1"/>
  <c r="D54" i="33" a="1"/>
  <c r="D54" i="33" s="1"/>
  <c r="I49" i="33" a="1"/>
  <c r="I49" i="33" s="1"/>
  <c r="F48" i="33" a="1"/>
  <c r="F48" i="33" s="1"/>
  <c r="C47" i="33" a="1"/>
  <c r="C47" i="33" s="1"/>
  <c r="D42" i="33" a="1"/>
  <c r="D42" i="33" s="1"/>
  <c r="E41" i="33" a="1"/>
  <c r="E41" i="33" s="1"/>
  <c r="E40" i="33" a="1"/>
  <c r="E40" i="33" s="1"/>
  <c r="I39" i="33" a="1"/>
  <c r="I39" i="33" s="1"/>
  <c r="L64" i="35" a="1"/>
  <c r="L64" i="35" s="1"/>
  <c r="M46" i="35" a="1"/>
  <c r="M46" i="35" s="1"/>
  <c r="K67" i="33" a="1"/>
  <c r="K67" i="33" s="1"/>
  <c r="L64" i="33" a="1"/>
  <c r="L64" i="33" s="1"/>
  <c r="I58" i="33" a="1"/>
  <c r="I58" i="33" s="1"/>
  <c r="I55" i="33" a="1"/>
  <c r="I55" i="33" s="1"/>
  <c r="I52" i="33" a="1"/>
  <c r="I52" i="33" s="1"/>
  <c r="E49" i="33" a="1"/>
  <c r="E49" i="33" s="1"/>
  <c r="M46" i="33" a="1"/>
  <c r="M46" i="33" s="1"/>
  <c r="E44" i="33" a="1"/>
  <c r="E44" i="33" s="1"/>
  <c r="F41" i="33" a="1"/>
  <c r="F41" i="33" s="1"/>
  <c r="D40" i="33" a="1"/>
  <c r="D40" i="33" s="1"/>
  <c r="G38" i="33" a="1"/>
  <c r="G38" i="33" s="1"/>
  <c r="K64" i="35" a="1"/>
  <c r="K64" i="35" s="1"/>
  <c r="J55" i="35" a="1"/>
  <c r="J55" i="35" s="1"/>
  <c r="E48" i="35" a="1"/>
  <c r="E48" i="35" s="1"/>
  <c r="L46" i="35" a="1"/>
  <c r="L46" i="35" s="1"/>
  <c r="J67" i="33" a="1"/>
  <c r="J67" i="33" s="1"/>
  <c r="C65" i="33" a="1"/>
  <c r="C65" i="33" s="1"/>
  <c r="K64" i="33" a="1"/>
  <c r="K64" i="33" s="1"/>
  <c r="J61" i="33" a="1"/>
  <c r="J61" i="33" s="1"/>
  <c r="G58" i="33" a="1"/>
  <c r="G58" i="33" s="1"/>
  <c r="C56" i="33" a="1"/>
  <c r="C56" i="33" s="1"/>
  <c r="N51" i="33" a="1"/>
  <c r="N51" i="33" s="1"/>
  <c r="D49" i="33" a="1"/>
  <c r="D49" i="33" s="1"/>
  <c r="L46" i="33" a="1"/>
  <c r="L46" i="33" s="1"/>
  <c r="G45" i="33" a="1"/>
  <c r="G45" i="33" s="1"/>
  <c r="D44" i="33" a="1"/>
  <c r="D44" i="33" s="1"/>
  <c r="C43" i="33" a="1"/>
  <c r="C43" i="33" s="1"/>
  <c r="E42" i="33" a="1"/>
  <c r="E42" i="33" s="1"/>
  <c r="D41" i="33" a="1"/>
  <c r="D41" i="33" s="1"/>
  <c r="E39" i="33" a="1"/>
  <c r="E39" i="33" s="1"/>
  <c r="F38" i="33" a="1"/>
  <c r="F38" i="33" s="1"/>
  <c r="K62" i="35" a="1"/>
  <c r="K62" i="35" s="1"/>
  <c r="I67" i="33" a="1"/>
  <c r="I67" i="33" s="1"/>
  <c r="J64" i="33" a="1"/>
  <c r="J64" i="33" s="1"/>
  <c r="I61" i="33" a="1"/>
  <c r="I61" i="33" s="1"/>
  <c r="F55" i="33" a="1"/>
  <c r="F55" i="33" s="1"/>
  <c r="H52" i="33" a="1"/>
  <c r="H52" i="33" s="1"/>
  <c r="M51" i="33" a="1"/>
  <c r="M51" i="33" s="1"/>
  <c r="C40" i="33" a="1"/>
  <c r="C40" i="33" s="1"/>
  <c r="D39" i="33" a="1"/>
  <c r="D39" i="33" s="1"/>
  <c r="E38" i="33" a="1"/>
  <c r="E38" i="33" s="1"/>
  <c r="J64" i="35" a="1"/>
  <c r="J64" i="35" s="1"/>
  <c r="G55" i="35" a="1"/>
  <c r="G55" i="35" s="1"/>
  <c r="D48" i="35" a="1"/>
  <c r="D48" i="35" s="1"/>
  <c r="N60" i="33" a="1"/>
  <c r="N60" i="33" s="1"/>
  <c r="F58" i="33" a="1"/>
  <c r="F58" i="33" s="1"/>
  <c r="E55" i="33" a="1"/>
  <c r="E55" i="33" s="1"/>
  <c r="G52" i="33" a="1"/>
  <c r="G52" i="33" s="1"/>
  <c r="K51" i="33" a="1"/>
  <c r="K51" i="33" s="1"/>
  <c r="C49" i="33" a="1"/>
  <c r="C49" i="33" s="1"/>
  <c r="J48" i="33" a="1"/>
  <c r="J48" i="33" s="1"/>
  <c r="K46" i="33" a="1"/>
  <c r="K46" i="33" s="1"/>
  <c r="F45" i="33" a="1"/>
  <c r="F45" i="33" s="1"/>
  <c r="C44" i="33" a="1"/>
  <c r="C44" i="33" s="1"/>
  <c r="C41" i="33" a="1"/>
  <c r="C41" i="33" s="1"/>
  <c r="D38" i="33" a="1"/>
  <c r="D38" i="33" s="1"/>
  <c r="I62" i="35" a="1"/>
  <c r="I62" i="35" s="1"/>
  <c r="H67" i="33" a="1"/>
  <c r="H67" i="33" s="1"/>
  <c r="N66" i="33" a="1"/>
  <c r="N66" i="33" s="1"/>
  <c r="I64" i="33" a="1"/>
  <c r="I64" i="33" s="1"/>
  <c r="E58" i="33" a="1"/>
  <c r="E58" i="33" s="1"/>
  <c r="N57" i="33" a="1"/>
  <c r="N57" i="33" s="1"/>
  <c r="D55" i="33" a="1"/>
  <c r="D55" i="33" s="1"/>
  <c r="J51" i="33" a="1"/>
  <c r="J51" i="33" s="1"/>
  <c r="H48" i="33" a="1"/>
  <c r="H48" i="33" s="1"/>
  <c r="J46" i="33" a="1"/>
  <c r="J46" i="33" s="1"/>
  <c r="E45" i="33" a="1"/>
  <c r="E45" i="33" s="1"/>
  <c r="C42" i="33" a="1"/>
  <c r="C42" i="33" s="1"/>
  <c r="C39" i="33" a="1"/>
  <c r="C39" i="33" s="1"/>
  <c r="C38" i="33" a="1"/>
  <c r="C38" i="33" s="1"/>
  <c r="I64" i="35" a="1"/>
  <c r="I64" i="35" s="1"/>
  <c r="F55" i="35" a="1"/>
  <c r="F55" i="35" s="1"/>
  <c r="M66" i="33" a="1"/>
  <c r="M66" i="33" s="1"/>
  <c r="C61" i="33" a="1"/>
  <c r="C61" i="33" s="1"/>
  <c r="M60" i="33" a="1"/>
  <c r="M60" i="33" s="1"/>
  <c r="M57" i="33" a="1"/>
  <c r="M57" i="33" s="1"/>
  <c r="C55" i="33" a="1"/>
  <c r="C55" i="33" s="1"/>
  <c r="N54" i="33" a="1"/>
  <c r="N54" i="33" s="1"/>
  <c r="G48" i="33" a="1"/>
  <c r="G48" i="33" s="1"/>
  <c r="D45" i="33" a="1"/>
  <c r="D45" i="33" s="1"/>
  <c r="H64" i="35" a="1"/>
  <c r="H64" i="35" s="1"/>
  <c r="G39" i="35" a="1"/>
  <c r="G39" i="35" s="1"/>
  <c r="G67" i="33" a="1"/>
  <c r="G67" i="33" s="1"/>
  <c r="G64" i="33" a="1"/>
  <c r="G64" i="33" s="1"/>
  <c r="D58" i="33" a="1"/>
  <c r="D58" i="33" s="1"/>
  <c r="L57" i="33" a="1"/>
  <c r="L57" i="33" s="1"/>
  <c r="M54" i="33" a="1"/>
  <c r="M54" i="33" s="1"/>
  <c r="I51" i="33" a="1"/>
  <c r="I51" i="33" s="1"/>
  <c r="E48" i="33" a="1"/>
  <c r="E48" i="33" s="1"/>
  <c r="H46" i="33" a="1"/>
  <c r="H46" i="33" s="1"/>
  <c r="C45" i="33" a="1"/>
  <c r="C45" i="33" s="1"/>
  <c r="G64" i="35" a="1"/>
  <c r="G64" i="35" s="1"/>
  <c r="E55" i="35" a="1"/>
  <c r="E55" i="35" s="1"/>
  <c r="F67" i="33" a="1"/>
  <c r="F67" i="33" s="1"/>
  <c r="L66" i="33" a="1"/>
  <c r="L66" i="33" s="1"/>
  <c r="F64" i="33" a="1"/>
  <c r="F64" i="33" s="1"/>
  <c r="L63" i="33" a="1"/>
  <c r="L63" i="33" s="1"/>
  <c r="L60" i="33" a="1"/>
  <c r="L60" i="33" s="1"/>
  <c r="K57" i="33" a="1"/>
  <c r="K57" i="33" s="1"/>
  <c r="L54" i="33" a="1"/>
  <c r="L54" i="33" s="1"/>
  <c r="D48" i="33" a="1"/>
  <c r="D48" i="33" s="1"/>
  <c r="G46" i="33" a="1"/>
  <c r="G46" i="33" s="1"/>
  <c r="J54" i="35" a="1"/>
  <c r="J54" i="35" s="1"/>
  <c r="M45" i="35" a="1"/>
  <c r="M45" i="35" s="1"/>
  <c r="C39" i="35" a="1"/>
  <c r="C39" i="35" s="1"/>
  <c r="J66" i="33" a="1"/>
  <c r="J66" i="33" s="1"/>
  <c r="D64" i="33" a="1"/>
  <c r="D64" i="33" s="1"/>
  <c r="J63" i="33" a="1"/>
  <c r="J63" i="33" s="1"/>
  <c r="J60" i="33" a="1"/>
  <c r="J60" i="33" s="1"/>
  <c r="I57" i="33" a="1"/>
  <c r="I57" i="33" s="1"/>
  <c r="F54" i="33" a="1"/>
  <c r="F54" i="33" s="1"/>
  <c r="G51" i="33" a="1"/>
  <c r="G51" i="33" s="1"/>
  <c r="L50" i="33" a="1"/>
  <c r="L50" i="33" s="1"/>
  <c r="C48" i="33" a="1"/>
  <c r="C48" i="33" s="1"/>
  <c r="F46" i="33" a="1"/>
  <c r="F46" i="33" s="1"/>
  <c r="N43" i="33" a="1"/>
  <c r="N43" i="33" s="1"/>
  <c r="L65" i="35" a="1"/>
  <c r="L65" i="35" s="1"/>
  <c r="F54" i="35" a="1"/>
  <c r="F54" i="35" s="1"/>
  <c r="I63" i="33" a="1"/>
  <c r="I63" i="33" s="1"/>
  <c r="F62" i="33" a="1"/>
  <c r="F62" i="33" s="1"/>
  <c r="H57" i="33" a="1"/>
  <c r="H57" i="33" s="1"/>
  <c r="G56" i="33" a="1"/>
  <c r="G56" i="33" s="1"/>
  <c r="D50" i="33" a="1"/>
  <c r="D50" i="33" s="1"/>
  <c r="E43" i="33" a="1"/>
  <c r="E43" i="33" s="1"/>
  <c r="K42" i="33" a="1"/>
  <c r="K42" i="33" s="1"/>
  <c r="G39" i="33" a="1"/>
  <c r="G39" i="33" s="1"/>
  <c r="K65" i="35" a="1"/>
  <c r="K65" i="35" s="1"/>
  <c r="E54" i="35" a="1"/>
  <c r="E54" i="35" s="1"/>
  <c r="I68" i="33" a="1"/>
  <c r="I68" i="33" s="1"/>
  <c r="H63" i="33" a="1"/>
  <c r="H63" i="33" s="1"/>
  <c r="D62" i="33" a="1"/>
  <c r="D62" i="33" s="1"/>
  <c r="G57" i="33" a="1"/>
  <c r="G57" i="33" s="1"/>
  <c r="F56" i="33" a="1"/>
  <c r="F56" i="33" s="1"/>
  <c r="F51" i="33" a="1"/>
  <c r="F51" i="33" s="1"/>
  <c r="D43" i="33" a="1"/>
  <c r="D43" i="33" s="1"/>
  <c r="F39" i="33" a="1"/>
  <c r="F39" i="33" s="1"/>
  <c r="M38" i="33" a="1"/>
  <c r="M38" i="33" s="1"/>
  <c r="N61" i="35" a="1"/>
  <c r="N61" i="35" s="1"/>
  <c r="D54" i="35" a="1"/>
  <c r="D54" i="35" s="1"/>
  <c r="H68" i="33" a="1"/>
  <c r="H68" i="33" s="1"/>
  <c r="G63" i="33" a="1"/>
  <c r="G63" i="33" s="1"/>
  <c r="C62" i="33" a="1"/>
  <c r="C62" i="33" s="1"/>
  <c r="N52" i="33" a="1"/>
  <c r="N52" i="33" s="1"/>
  <c r="E51" i="33" a="1"/>
  <c r="E51" i="33" s="1"/>
  <c r="C50" i="33" a="1"/>
  <c r="C50" i="33" s="1"/>
  <c r="J42" i="33" a="1"/>
  <c r="J42" i="33" s="1"/>
  <c r="L38" i="33" a="1"/>
  <c r="L38" i="33" s="1"/>
  <c r="N68" i="35" a="1"/>
  <c r="N68" i="35" s="1"/>
  <c r="J65" i="35" a="1"/>
  <c r="J65" i="35" s="1"/>
  <c r="M61" i="35" a="1"/>
  <c r="M61" i="35" s="1"/>
  <c r="C54" i="35" a="1"/>
  <c r="C54" i="35" s="1"/>
  <c r="G68" i="33" a="1"/>
  <c r="G68" i="33" s="1"/>
  <c r="F63" i="33" a="1"/>
  <c r="F63" i="33" s="1"/>
  <c r="M58" i="33" a="1"/>
  <c r="M58" i="33" s="1"/>
  <c r="F57" i="33" a="1"/>
  <c r="F57" i="33" s="1"/>
  <c r="E56" i="33" a="1"/>
  <c r="E56" i="33" s="1"/>
  <c r="N53" i="33" a="1"/>
  <c r="N53" i="33" s="1"/>
  <c r="M52" i="33" a="1"/>
  <c r="M52" i="33" s="1"/>
  <c r="D51" i="33" a="1"/>
  <c r="D51" i="33" s="1"/>
  <c r="I42" i="33" a="1"/>
  <c r="I42" i="33" s="1"/>
  <c r="K38" i="33" a="1"/>
  <c r="K38" i="33" s="1"/>
  <c r="H68" i="35" a="1"/>
  <c r="H68" i="35" s="1"/>
  <c r="C65" i="35" a="1"/>
  <c r="C65" i="35" s="1"/>
  <c r="C68" i="33" a="1"/>
  <c r="C68" i="33" s="1"/>
  <c r="E63" i="33" a="1"/>
  <c r="E63" i="33" s="1"/>
  <c r="N59" i="33" a="1"/>
  <c r="N59" i="33" s="1"/>
  <c r="L58" i="33" a="1"/>
  <c r="L58" i="33" s="1"/>
  <c r="E57" i="33" a="1"/>
  <c r="E57" i="33" s="1"/>
  <c r="D56" i="33" a="1"/>
  <c r="D56" i="33" s="1"/>
  <c r="N47" i="33" a="1"/>
  <c r="N47" i="33" s="1"/>
  <c r="H42" i="33" a="1"/>
  <c r="H42" i="33" s="1"/>
  <c r="N41" i="33" a="1"/>
  <c r="N41" i="33" s="1"/>
  <c r="J38" i="33" a="1"/>
  <c r="J38" i="33" s="1"/>
  <c r="G68" i="35" a="1"/>
  <c r="G68" i="35" s="1"/>
  <c r="E39" i="35" a="1"/>
  <c r="E39" i="35" s="1"/>
  <c r="D63" i="33" a="1"/>
  <c r="D63" i="33" s="1"/>
  <c r="M59" i="33" a="1"/>
  <c r="M59" i="33" s="1"/>
  <c r="K58" i="33" a="1"/>
  <c r="K58" i="33" s="1"/>
  <c r="D57" i="33" a="1"/>
  <c r="D57" i="33" s="1"/>
  <c r="M53" i="33" a="1"/>
  <c r="M53" i="33" s="1"/>
  <c r="M47" i="33" a="1"/>
  <c r="M47" i="33" s="1"/>
  <c r="N45" i="33" a="1"/>
  <c r="N45" i="33" s="1"/>
  <c r="G42" i="33" a="1"/>
  <c r="G42" i="33" s="1"/>
  <c r="I38" i="33" a="1"/>
  <c r="I38" i="33" s="1"/>
  <c r="F68" i="35" a="1"/>
  <c r="F68" i="35" s="1"/>
  <c r="L65" i="33" a="1"/>
  <c r="L65" i="33" s="1"/>
  <c r="C63" i="33" a="1"/>
  <c r="C63" i="33" s="1"/>
  <c r="L59" i="33" a="1"/>
  <c r="L59" i="33" s="1"/>
  <c r="J58" i="33" a="1"/>
  <c r="J58" i="33" s="1"/>
  <c r="L53" i="33" a="1"/>
  <c r="L53" i="33" s="1"/>
  <c r="K52" i="33" a="1"/>
  <c r="K52" i="33" s="1"/>
  <c r="L47" i="33" a="1"/>
  <c r="L47" i="33" s="1"/>
  <c r="M41" i="33" a="1"/>
  <c r="M41" i="33" s="1"/>
  <c r="N64" i="35" a="1"/>
  <c r="N64" i="35" s="1"/>
  <c r="N46" i="35" a="1"/>
  <c r="N46" i="35" s="1"/>
  <c r="J65" i="33" a="1"/>
  <c r="J65" i="33" s="1"/>
  <c r="N64" i="33" a="1"/>
  <c r="N64" i="33" s="1"/>
  <c r="K59" i="33" a="1"/>
  <c r="K59" i="33" s="1"/>
  <c r="C57" i="33" a="1"/>
  <c r="C57" i="33" s="1"/>
  <c r="J52" i="33" a="1"/>
  <c r="J52" i="33" s="1"/>
  <c r="N46" i="33" a="1"/>
  <c r="N46" i="33" s="1"/>
  <c r="M45" i="33" a="1"/>
  <c r="M45" i="33" s="1"/>
  <c r="F42" i="33" a="1"/>
  <c r="F42" i="33" s="1"/>
  <c r="L41" i="33" a="1"/>
  <c r="L41" i="33" s="1"/>
  <c r="N40" i="33" a="1"/>
  <c r="N40" i="33" s="1"/>
  <c r="H38" i="33" a="1"/>
  <c r="H38" i="33" s="1"/>
  <c r="H65" i="33" a="1"/>
  <c r="H65" i="33" s="1"/>
  <c r="C64" i="33" a="1"/>
  <c r="C64" i="33" s="1"/>
  <c r="J59" i="33" a="1"/>
  <c r="J59" i="33" s="1"/>
  <c r="I53" i="33" a="1"/>
  <c r="I53" i="33" s="1"/>
  <c r="I47" i="33" a="1"/>
  <c r="I47" i="33" s="1"/>
  <c r="E46" i="33" a="1"/>
  <c r="E46" i="33" s="1"/>
  <c r="M44" i="33" a="1"/>
  <c r="M44" i="33" s="1"/>
  <c r="L40" i="33" a="1"/>
  <c r="L40" i="33" s="1"/>
  <c r="I68" i="34" a="1"/>
  <c r="I68" i="34" s="1"/>
  <c r="M64" i="34" a="1"/>
  <c r="M64" i="34" s="1"/>
  <c r="E63" i="34" a="1"/>
  <c r="E63" i="34" s="1"/>
  <c r="H61" i="34" a="1"/>
  <c r="H61" i="34" s="1"/>
  <c r="J59" i="34" a="1"/>
  <c r="J59" i="34" s="1"/>
  <c r="C58" i="34" a="1"/>
  <c r="C58" i="34" s="1"/>
  <c r="E56" i="34" a="1"/>
  <c r="E56" i="34" s="1"/>
  <c r="I54" i="34" a="1"/>
  <c r="I54" i="34" s="1"/>
  <c r="K52" i="34" a="1"/>
  <c r="K52" i="34" s="1"/>
  <c r="N50" i="34" a="1"/>
  <c r="N50" i="34" s="1"/>
  <c r="J47" i="34" a="1"/>
  <c r="J47" i="34" s="1"/>
  <c r="K45" i="34" a="1"/>
  <c r="K45" i="34" s="1"/>
  <c r="C44" i="34" a="1"/>
  <c r="C44" i="34" s="1"/>
  <c r="F42" i="34" a="1"/>
  <c r="F42" i="34" s="1"/>
  <c r="I40" i="34" a="1"/>
  <c r="I40" i="34" s="1"/>
  <c r="K38" i="34" a="1"/>
  <c r="K38" i="34" s="1"/>
  <c r="L68" i="33" a="1"/>
  <c r="L68" i="33" s="1"/>
  <c r="H66" i="33" a="1"/>
  <c r="H66" i="33" s="1"/>
  <c r="I40" i="33" a="1"/>
  <c r="I40" i="33" s="1"/>
  <c r="H39" i="33" a="1"/>
  <c r="H39" i="33" s="1"/>
  <c r="L67" i="34" a="1"/>
  <c r="L67" i="34" s="1"/>
  <c r="N65" i="34" a="1"/>
  <c r="N65" i="34" s="1"/>
  <c r="D64" i="34" a="1"/>
  <c r="D64" i="34" s="1"/>
  <c r="F62" i="34" a="1"/>
  <c r="F62" i="34" s="1"/>
  <c r="H60" i="34" a="1"/>
  <c r="H60" i="34" s="1"/>
  <c r="K58" i="34" a="1"/>
  <c r="K58" i="34" s="1"/>
  <c r="M56" i="34" a="1"/>
  <c r="M56" i="34" s="1"/>
  <c r="H51" i="34" a="1"/>
  <c r="H51" i="34" s="1"/>
  <c r="I49" i="34" a="1"/>
  <c r="I49" i="34" s="1"/>
  <c r="M47" i="34" a="1"/>
  <c r="M47" i="34" s="1"/>
  <c r="N45" i="34" a="1"/>
  <c r="N45" i="34" s="1"/>
  <c r="E44" i="34" a="1"/>
  <c r="E44" i="34" s="1"/>
  <c r="G42" i="34" a="1"/>
  <c r="G42" i="34" s="1"/>
  <c r="H40" i="34" a="1"/>
  <c r="H40" i="34" s="1"/>
  <c r="E67" i="35" a="1"/>
  <c r="E67" i="35" s="1"/>
  <c r="M44" i="35" a="1"/>
  <c r="M44" i="35" s="1"/>
  <c r="E64" i="33" a="1"/>
  <c r="E64" i="33" s="1"/>
  <c r="I60" i="33" a="1"/>
  <c r="I60" i="33" s="1"/>
  <c r="L45" i="33" a="1"/>
  <c r="L45" i="33" s="1"/>
  <c r="F44" i="33" a="1"/>
  <c r="F44" i="33" s="1"/>
  <c r="K67" i="34" a="1"/>
  <c r="K67" i="34" s="1"/>
  <c r="M65" i="34" a="1"/>
  <c r="M65" i="34" s="1"/>
  <c r="C64" i="34" a="1"/>
  <c r="C64" i="34" s="1"/>
  <c r="G60" i="34" a="1"/>
  <c r="G60" i="34" s="1"/>
  <c r="L56" i="34" a="1"/>
  <c r="L56" i="34" s="1"/>
  <c r="C55" i="34" a="1"/>
  <c r="C55" i="34" s="1"/>
  <c r="E53" i="34" a="1"/>
  <c r="E53" i="34" s="1"/>
  <c r="G51" i="34" a="1"/>
  <c r="G51" i="34" s="1"/>
  <c r="H49" i="34" a="1"/>
  <c r="H49" i="34" s="1"/>
  <c r="L47" i="34" a="1"/>
  <c r="L47" i="34" s="1"/>
  <c r="M45" i="34" a="1"/>
  <c r="M45" i="34" s="1"/>
  <c r="D44" i="34" a="1"/>
  <c r="D44" i="34" s="1"/>
  <c r="E42" i="34" a="1"/>
  <c r="E42" i="34" s="1"/>
  <c r="D67" i="35" a="1"/>
  <c r="D67" i="35" s="1"/>
  <c r="K44" i="35" a="1"/>
  <c r="K44" i="35" s="1"/>
  <c r="K68" i="33" a="1"/>
  <c r="K68" i="33" s="1"/>
  <c r="G66" i="33" a="1"/>
  <c r="G66" i="33" s="1"/>
  <c r="K45" i="33" a="1"/>
  <c r="K45" i="33" s="1"/>
  <c r="H40" i="33" a="1"/>
  <c r="H40" i="33" s="1"/>
  <c r="L65" i="34" a="1"/>
  <c r="L65" i="34" s="1"/>
  <c r="N63" i="34" a="1"/>
  <c r="N63" i="34" s="1"/>
  <c r="E62" i="34" a="1"/>
  <c r="E62" i="34" s="1"/>
  <c r="F60" i="34" a="1"/>
  <c r="F60" i="34" s="1"/>
  <c r="J58" i="34" a="1"/>
  <c r="J58" i="34" s="1"/>
  <c r="K56" i="34" a="1"/>
  <c r="K56" i="34" s="1"/>
  <c r="N54" i="34" a="1"/>
  <c r="N54" i="34" s="1"/>
  <c r="D53" i="34" a="1"/>
  <c r="D53" i="34" s="1"/>
  <c r="F51" i="34" a="1"/>
  <c r="F51" i="34" s="1"/>
  <c r="G49" i="34" a="1"/>
  <c r="G49" i="34" s="1"/>
  <c r="K47" i="34" a="1"/>
  <c r="K47" i="34" s="1"/>
  <c r="L45" i="34" a="1"/>
  <c r="L45" i="34" s="1"/>
  <c r="N43" i="34" a="1"/>
  <c r="N43" i="34" s="1"/>
  <c r="D42" i="34" a="1"/>
  <c r="D42" i="34" s="1"/>
  <c r="M55" i="35" a="1"/>
  <c r="M55" i="35" s="1"/>
  <c r="G49" i="35" a="1"/>
  <c r="G49" i="35" s="1"/>
  <c r="J68" i="33" a="1"/>
  <c r="J68" i="33" s="1"/>
  <c r="H60" i="33" a="1"/>
  <c r="H60" i="33" s="1"/>
  <c r="G54" i="33" a="1"/>
  <c r="G54" i="33" s="1"/>
  <c r="G40" i="33" a="1"/>
  <c r="G40" i="33" s="1"/>
  <c r="J67" i="34" a="1"/>
  <c r="J67" i="34" s="1"/>
  <c r="K65" i="34" a="1"/>
  <c r="K65" i="34" s="1"/>
  <c r="M63" i="34" a="1"/>
  <c r="M63" i="34" s="1"/>
  <c r="D62" i="34" a="1"/>
  <c r="D62" i="34" s="1"/>
  <c r="E60" i="34" a="1"/>
  <c r="E60" i="34" s="1"/>
  <c r="I58" i="34" a="1"/>
  <c r="I58" i="34" s="1"/>
  <c r="M54" i="34" a="1"/>
  <c r="M54" i="34" s="1"/>
  <c r="C53" i="34" a="1"/>
  <c r="C53" i="34" s="1"/>
  <c r="E51" i="34" a="1"/>
  <c r="E51" i="34" s="1"/>
  <c r="M43" i="34" a="1"/>
  <c r="M43" i="34" s="1"/>
  <c r="L55" i="35" a="1"/>
  <c r="L55" i="35" s="1"/>
  <c r="F49" i="35" a="1"/>
  <c r="F49" i="35" s="1"/>
  <c r="J44" i="35" a="1"/>
  <c r="J44" i="35" s="1"/>
  <c r="F66" i="33" a="1"/>
  <c r="F66" i="33" s="1"/>
  <c r="C60" i="33" a="1"/>
  <c r="C60" i="33" s="1"/>
  <c r="C58" i="33" a="1"/>
  <c r="C58" i="33" s="1"/>
  <c r="M56" i="33" a="1"/>
  <c r="M56" i="33" s="1"/>
  <c r="E54" i="33" a="1"/>
  <c r="E54" i="33" s="1"/>
  <c r="J50" i="33" a="1"/>
  <c r="J50" i="33" s="1"/>
  <c r="J45" i="33" a="1"/>
  <c r="J45" i="33" s="1"/>
  <c r="K41" i="33" a="1"/>
  <c r="K41" i="33" s="1"/>
  <c r="F40" i="33" a="1"/>
  <c r="F40" i="33" s="1"/>
  <c r="I67" i="34" a="1"/>
  <c r="I67" i="34" s="1"/>
  <c r="L63" i="34" a="1"/>
  <c r="L63" i="34" s="1"/>
  <c r="C62" i="34" a="1"/>
  <c r="C62" i="34" s="1"/>
  <c r="D60" i="34" a="1"/>
  <c r="D60" i="34" s="1"/>
  <c r="H58" i="34" a="1"/>
  <c r="H58" i="34" s="1"/>
  <c r="J56" i="34" a="1"/>
  <c r="J56" i="34" s="1"/>
  <c r="L54" i="34" a="1"/>
  <c r="L54" i="34" s="1"/>
  <c r="N52" i="34" a="1"/>
  <c r="N52" i="34" s="1"/>
  <c r="D51" i="34" a="1"/>
  <c r="D51" i="34" s="1"/>
  <c r="F49" i="34" a="1"/>
  <c r="F49" i="34" s="1"/>
  <c r="I47" i="34" a="1"/>
  <c r="I47" i="34" s="1"/>
  <c r="J45" i="34" a="1"/>
  <c r="J45" i="34" s="1"/>
  <c r="L43" i="34" a="1"/>
  <c r="L43" i="34" s="1"/>
  <c r="I44" i="35" a="1"/>
  <c r="I44" i="35" s="1"/>
  <c r="I62" i="33" a="1"/>
  <c r="I62" i="33" s="1"/>
  <c r="L56" i="33" a="1"/>
  <c r="L56" i="33" s="1"/>
  <c r="C54" i="33" a="1"/>
  <c r="C54" i="33" s="1"/>
  <c r="I45" i="33" a="1"/>
  <c r="I45" i="33" s="1"/>
  <c r="J41" i="33" a="1"/>
  <c r="J41" i="33" s="1"/>
  <c r="H67" i="34" a="1"/>
  <c r="H67" i="34" s="1"/>
  <c r="J65" i="34" a="1"/>
  <c r="J65" i="34" s="1"/>
  <c r="K63" i="34" a="1"/>
  <c r="K63" i="34" s="1"/>
  <c r="N61" i="34" a="1"/>
  <c r="N61" i="34" s="1"/>
  <c r="C60" i="34" a="1"/>
  <c r="C60" i="34" s="1"/>
  <c r="G58" i="34" a="1"/>
  <c r="G58" i="34" s="1"/>
  <c r="I56" i="34" a="1"/>
  <c r="I56" i="34" s="1"/>
  <c r="K54" i="34" a="1"/>
  <c r="K54" i="34" s="1"/>
  <c r="M52" i="34" a="1"/>
  <c r="M52" i="34" s="1"/>
  <c r="C51" i="34" a="1"/>
  <c r="C51" i="34" s="1"/>
  <c r="E49" i="34" a="1"/>
  <c r="E49" i="34" s="1"/>
  <c r="H47" i="34" a="1"/>
  <c r="H47" i="34" s="1"/>
  <c r="I45" i="34" a="1"/>
  <c r="I45" i="34" s="1"/>
  <c r="K43" i="34" a="1"/>
  <c r="K43" i="34" s="1"/>
  <c r="M41" i="34" a="1"/>
  <c r="M41" i="34" s="1"/>
  <c r="M60" i="35" a="1"/>
  <c r="M60" i="35" s="1"/>
  <c r="K55" i="35" a="1"/>
  <c r="K55" i="35" s="1"/>
  <c r="H62" i="33" a="1"/>
  <c r="H62" i="33" s="1"/>
  <c r="I50" i="33" a="1"/>
  <c r="I50" i="33" s="1"/>
  <c r="I41" i="33" a="1"/>
  <c r="I41" i="33" s="1"/>
  <c r="G67" i="34" a="1"/>
  <c r="G67" i="34" s="1"/>
  <c r="I65" i="34" a="1"/>
  <c r="I65" i="34" s="1"/>
  <c r="M61" i="34" a="1"/>
  <c r="M61" i="34" s="1"/>
  <c r="N59" i="34" a="1"/>
  <c r="N59" i="34" s="1"/>
  <c r="F58" i="34" a="1"/>
  <c r="F58" i="34" s="1"/>
  <c r="H56" i="34" a="1"/>
  <c r="H56" i="34" s="1"/>
  <c r="L52" i="34" a="1"/>
  <c r="L52" i="34" s="1"/>
  <c r="M50" i="34" a="1"/>
  <c r="M50" i="34" s="1"/>
  <c r="D49" i="34" a="1"/>
  <c r="D49" i="34" s="1"/>
  <c r="G47" i="34" a="1"/>
  <c r="G47" i="34" s="1"/>
  <c r="H45" i="34" a="1"/>
  <c r="H45" i="34" s="1"/>
  <c r="L41" i="34" a="1"/>
  <c r="L41" i="34" s="1"/>
  <c r="L54" i="35" a="1"/>
  <c r="L54" i="35" s="1"/>
  <c r="C43" i="35" a="1"/>
  <c r="C43" i="35" s="1"/>
  <c r="J56" i="33" a="1"/>
  <c r="J56" i="33" s="1"/>
  <c r="H50" i="33" a="1"/>
  <c r="H50" i="33" s="1"/>
  <c r="H41" i="33" a="1"/>
  <c r="H41" i="33" s="1"/>
  <c r="F67" i="34" a="1"/>
  <c r="F67" i="34" s="1"/>
  <c r="H65" i="34" a="1"/>
  <c r="H65" i="34" s="1"/>
  <c r="J63" i="34" a="1"/>
  <c r="J63" i="34" s="1"/>
  <c r="L61" i="34" a="1"/>
  <c r="L61" i="34" s="1"/>
  <c r="M59" i="34" a="1"/>
  <c r="M59" i="34" s="1"/>
  <c r="E58" i="34" a="1"/>
  <c r="E58" i="34" s="1"/>
  <c r="G56" i="34" a="1"/>
  <c r="G56" i="34" s="1"/>
  <c r="J54" i="34" a="1"/>
  <c r="J54" i="34" s="1"/>
  <c r="L50" i="34" a="1"/>
  <c r="L50" i="34" s="1"/>
  <c r="F47" i="34" a="1"/>
  <c r="F47" i="34" s="1"/>
  <c r="H56" i="33" a="1"/>
  <c r="H56" i="33" s="1"/>
  <c r="N42" i="33" a="1"/>
  <c r="N42" i="33" s="1"/>
  <c r="D67" i="34" a="1"/>
  <c r="D67" i="34" s="1"/>
  <c r="F65" i="34" a="1"/>
  <c r="F65" i="34" s="1"/>
  <c r="H63" i="34" a="1"/>
  <c r="H63" i="34" s="1"/>
  <c r="K59" i="34" a="1"/>
  <c r="K59" i="34" s="1"/>
  <c r="D56" i="34" a="1"/>
  <c r="D56" i="34" s="1"/>
  <c r="G54" i="34" a="1"/>
  <c r="G54" i="34" s="1"/>
  <c r="I52" i="34" a="1"/>
  <c r="I52" i="34" s="1"/>
  <c r="N48" i="34" a="1"/>
  <c r="N48" i="34" s="1"/>
  <c r="D47" i="34" a="1"/>
  <c r="D47" i="34" s="1"/>
  <c r="H43" i="34" a="1"/>
  <c r="H43" i="34" s="1"/>
  <c r="J41" i="34" a="1"/>
  <c r="J41" i="34" s="1"/>
  <c r="K39" i="34" a="1"/>
  <c r="K39" i="34" s="1"/>
  <c r="C53" i="33" a="1"/>
  <c r="C53" i="33" s="1"/>
  <c r="D47" i="33" a="1"/>
  <c r="D47" i="33" s="1"/>
  <c r="M42" i="33" a="1"/>
  <c r="M42" i="33" s="1"/>
  <c r="M40" i="33" a="1"/>
  <c r="M40" i="33" s="1"/>
  <c r="N67" i="34" a="1"/>
  <c r="N67" i="34" s="1"/>
  <c r="J61" i="34" a="1"/>
  <c r="J61" i="34" s="1"/>
  <c r="D59" i="34" a="1"/>
  <c r="D59" i="34" s="1"/>
  <c r="L55" i="34" a="1"/>
  <c r="L55" i="34" s="1"/>
  <c r="G53" i="34" a="1"/>
  <c r="G53" i="34" s="1"/>
  <c r="D50" i="34" a="1"/>
  <c r="D50" i="34" s="1"/>
  <c r="C47" i="34" a="1"/>
  <c r="C47" i="34" s="1"/>
  <c r="K41" i="34" a="1"/>
  <c r="K41" i="34" s="1"/>
  <c r="F65" i="33" a="1"/>
  <c r="F65" i="33" s="1"/>
  <c r="F59" i="33" a="1"/>
  <c r="F59" i="33" s="1"/>
  <c r="L44" i="33" a="1"/>
  <c r="L44" i="33" s="1"/>
  <c r="L42" i="33" a="1"/>
  <c r="L42" i="33" s="1"/>
  <c r="M67" i="34" a="1"/>
  <c r="M67" i="34" s="1"/>
  <c r="J64" i="34" a="1"/>
  <c r="J64" i="34" s="1"/>
  <c r="I61" i="34" a="1"/>
  <c r="I61" i="34" s="1"/>
  <c r="C59" i="34" a="1"/>
  <c r="C59" i="34" s="1"/>
  <c r="K55" i="34" a="1"/>
  <c r="K55" i="34" s="1"/>
  <c r="F53" i="34" a="1"/>
  <c r="F53" i="34" s="1"/>
  <c r="C50" i="34" a="1"/>
  <c r="C50" i="34" s="1"/>
  <c r="N46" i="34" a="1"/>
  <c r="N46" i="34" s="1"/>
  <c r="J44" i="34" a="1"/>
  <c r="J44" i="34" s="1"/>
  <c r="J39" i="34" a="1"/>
  <c r="J39" i="34" s="1"/>
  <c r="E58" i="35" a="1"/>
  <c r="E58" i="35" s="1"/>
  <c r="N68" i="33" a="1"/>
  <c r="N68" i="33" s="1"/>
  <c r="E59" i="33" a="1"/>
  <c r="E59" i="33" s="1"/>
  <c r="K44" i="33" a="1"/>
  <c r="K44" i="33" s="1"/>
  <c r="K40" i="33" a="1"/>
  <c r="K40" i="33" s="1"/>
  <c r="N38" i="33" a="1"/>
  <c r="N38" i="33" s="1"/>
  <c r="E67" i="34" a="1"/>
  <c r="E67" i="34" s="1"/>
  <c r="I64" i="34" a="1"/>
  <c r="I64" i="34" s="1"/>
  <c r="G61" i="34" a="1"/>
  <c r="G61" i="34" s="1"/>
  <c r="N58" i="34" a="1"/>
  <c r="N58" i="34" s="1"/>
  <c r="J52" i="34" a="1"/>
  <c r="J52" i="34" s="1"/>
  <c r="N49" i="34" a="1"/>
  <c r="N49" i="34" s="1"/>
  <c r="M46" i="34" a="1"/>
  <c r="M46" i="34" s="1"/>
  <c r="I44" i="34" a="1"/>
  <c r="I44" i="34" s="1"/>
  <c r="I41" i="34" a="1"/>
  <c r="I41" i="34" s="1"/>
  <c r="I39" i="34" a="1"/>
  <c r="I39" i="34" s="1"/>
  <c r="C58" i="35" a="1"/>
  <c r="C58" i="35" s="1"/>
  <c r="M68" i="33" a="1"/>
  <c r="M68" i="33" s="1"/>
  <c r="E65" i="33" a="1"/>
  <c r="E65" i="33" s="1"/>
  <c r="D59" i="33" a="1"/>
  <c r="D59" i="33" s="1"/>
  <c r="J44" i="33" a="1"/>
  <c r="J44" i="33" s="1"/>
  <c r="C67" i="34" a="1"/>
  <c r="C67" i="34" s="1"/>
  <c r="H64" i="34" a="1"/>
  <c r="H64" i="34" s="1"/>
  <c r="F61" i="34" a="1"/>
  <c r="F61" i="34" s="1"/>
  <c r="M58" i="34" a="1"/>
  <c r="M58" i="34" s="1"/>
  <c r="J55" i="34" a="1"/>
  <c r="J55" i="34" s="1"/>
  <c r="H52" i="34" a="1"/>
  <c r="H52" i="34" s="1"/>
  <c r="M49" i="34" a="1"/>
  <c r="M49" i="34" s="1"/>
  <c r="L46" i="34" a="1"/>
  <c r="L46" i="34" s="1"/>
  <c r="H44" i="34" a="1"/>
  <c r="H44" i="34" s="1"/>
  <c r="H41" i="34" a="1"/>
  <c r="H41" i="34" s="1"/>
  <c r="H39" i="34" a="1"/>
  <c r="H39" i="34" s="1"/>
  <c r="L49" i="33" a="1"/>
  <c r="L49" i="33" s="1"/>
  <c r="D46" i="33" a="1"/>
  <c r="D46" i="33" s="1"/>
  <c r="I44" i="33" a="1"/>
  <c r="I44" i="33" s="1"/>
  <c r="J40" i="33" a="1"/>
  <c r="J40" i="33" s="1"/>
  <c r="N66" i="34" a="1"/>
  <c r="N66" i="34" s="1"/>
  <c r="E61" i="34" a="1"/>
  <c r="E61" i="34" s="1"/>
  <c r="L58" i="34" a="1"/>
  <c r="L58" i="34" s="1"/>
  <c r="I55" i="34" a="1"/>
  <c r="I55" i="34" s="1"/>
  <c r="G52" i="34" a="1"/>
  <c r="G52" i="34" s="1"/>
  <c r="L49" i="34" a="1"/>
  <c r="L49" i="34" s="1"/>
  <c r="K46" i="34" a="1"/>
  <c r="K46" i="34" s="1"/>
  <c r="G44" i="34" a="1"/>
  <c r="G44" i="34" s="1"/>
  <c r="G41" i="34" a="1"/>
  <c r="G41" i="34" s="1"/>
  <c r="G39" i="34" a="1"/>
  <c r="G39" i="34" s="1"/>
  <c r="M67" i="33" a="1"/>
  <c r="M67" i="33" s="1"/>
  <c r="N65" i="35" a="1"/>
  <c r="N65" i="35" s="1"/>
  <c r="N56" i="35" a="1"/>
  <c r="N56" i="35" s="1"/>
  <c r="K49" i="33" a="1"/>
  <c r="K49" i="33" s="1"/>
  <c r="C46" i="33" a="1"/>
  <c r="C46" i="33" s="1"/>
  <c r="M66" i="34" a="1"/>
  <c r="M66" i="34" s="1"/>
  <c r="G64" i="34" a="1"/>
  <c r="G64" i="34" s="1"/>
  <c r="D61" i="34" a="1"/>
  <c r="D61" i="34" s="1"/>
  <c r="D58" i="34" a="1"/>
  <c r="D58" i="34" s="1"/>
  <c r="H55" i="34" a="1"/>
  <c r="H55" i="34" s="1"/>
  <c r="K49" i="34" a="1"/>
  <c r="K49" i="34" s="1"/>
  <c r="F44" i="34" a="1"/>
  <c r="F44" i="34" s="1"/>
  <c r="F41" i="34" a="1"/>
  <c r="F41" i="34" s="1"/>
  <c r="F39" i="34" a="1"/>
  <c r="F39" i="34" s="1"/>
  <c r="L45" i="35" a="1"/>
  <c r="L45" i="35" s="1"/>
  <c r="N61" i="33" a="1"/>
  <c r="N61" i="33" s="1"/>
  <c r="K56" i="35" a="1"/>
  <c r="K56" i="35" s="1"/>
  <c r="J49" i="33" a="1"/>
  <c r="J49" i="33" s="1"/>
  <c r="H44" i="33" a="1"/>
  <c r="H44" i="33" s="1"/>
  <c r="L66" i="34" a="1"/>
  <c r="L66" i="34" s="1"/>
  <c r="F64" i="34" a="1"/>
  <c r="F64" i="34" s="1"/>
  <c r="C61" i="34" a="1"/>
  <c r="C61" i="34" s="1"/>
  <c r="N57" i="34" a="1"/>
  <c r="N57" i="34" s="1"/>
  <c r="G55" i="34" a="1"/>
  <c r="G55" i="34" s="1"/>
  <c r="F52" i="34" a="1"/>
  <c r="F52" i="34" s="1"/>
  <c r="J46" i="34" a="1"/>
  <c r="J46" i="34" s="1"/>
  <c r="J43" i="34" a="1"/>
  <c r="J43" i="34" s="1"/>
  <c r="E41" i="34" a="1"/>
  <c r="E41" i="34" s="1"/>
  <c r="E39" i="34" a="1"/>
  <c r="E39" i="34" s="1"/>
  <c r="H49" i="33" a="1"/>
  <c r="H49" i="33" s="1"/>
  <c r="N45" i="35" a="1"/>
  <c r="N45" i="35" s="1"/>
  <c r="N67" i="33" a="1"/>
  <c r="N67" i="33" s="1"/>
  <c r="G44" i="33" a="1"/>
  <c r="G44" i="33" s="1"/>
  <c r="K66" i="34" a="1"/>
  <c r="K66" i="34" s="1"/>
  <c r="E64" i="34" a="1"/>
  <c r="E64" i="34" s="1"/>
  <c r="N60" i="34" a="1"/>
  <c r="N60" i="34" s="1"/>
  <c r="M57" i="34" a="1"/>
  <c r="M57" i="34" s="1"/>
  <c r="F55" i="34" a="1"/>
  <c r="F55" i="34" s="1"/>
  <c r="E52" i="34" a="1"/>
  <c r="E52" i="34" s="1"/>
  <c r="J49" i="34" a="1"/>
  <c r="J49" i="34" s="1"/>
  <c r="I46" i="34" a="1"/>
  <c r="I46" i="34" s="1"/>
  <c r="I43" i="34" a="1"/>
  <c r="I43" i="34" s="1"/>
  <c r="D41" i="34" a="1"/>
  <c r="D41" i="34" s="1"/>
  <c r="H54" i="35" a="1"/>
  <c r="H54" i="35" s="1"/>
  <c r="L67" i="33" a="1"/>
  <c r="L67" i="33" s="1"/>
  <c r="M61" i="33" a="1"/>
  <c r="M61" i="33" s="1"/>
  <c r="K55" i="33" a="1"/>
  <c r="K55" i="33" s="1"/>
  <c r="G49" i="33" a="1"/>
  <c r="G49" i="33" s="1"/>
  <c r="M43" i="33" a="1"/>
  <c r="M43" i="33" s="1"/>
  <c r="I66" i="34" a="1"/>
  <c r="I66" i="34" s="1"/>
  <c r="G63" i="34" a="1"/>
  <c r="G63" i="34" s="1"/>
  <c r="L60" i="34" a="1"/>
  <c r="L60" i="34" s="1"/>
  <c r="K57" i="34" a="1"/>
  <c r="K57" i="34" s="1"/>
  <c r="C52" i="34" a="1"/>
  <c r="C52" i="34" s="1"/>
  <c r="M48" i="34" a="1"/>
  <c r="M48" i="34" s="1"/>
  <c r="G46" i="34" a="1"/>
  <c r="G46" i="34" s="1"/>
  <c r="C41" i="34" a="1"/>
  <c r="C41" i="34" s="1"/>
  <c r="C39" i="34" a="1"/>
  <c r="C39" i="34" s="1"/>
  <c r="K45" i="35" a="1"/>
  <c r="K45" i="35" s="1"/>
  <c r="L61" i="33" a="1"/>
  <c r="L61" i="33" s="1"/>
  <c r="J55" i="33" a="1"/>
  <c r="J55" i="33" s="1"/>
  <c r="F49" i="33" a="1"/>
  <c r="F49" i="33" s="1"/>
  <c r="L43" i="33" a="1"/>
  <c r="L43" i="33" s="1"/>
  <c r="J41" i="35" a="1"/>
  <c r="J41" i="35" s="1"/>
  <c r="K66" i="33" a="1"/>
  <c r="K66" i="33" s="1"/>
  <c r="H66" i="34" a="1"/>
  <c r="H66" i="34" s="1"/>
  <c r="J62" i="34" a="1"/>
  <c r="J62" i="34" s="1"/>
  <c r="H57" i="34" a="1"/>
  <c r="H57" i="34" s="1"/>
  <c r="I53" i="34" a="1"/>
  <c r="I53" i="34" s="1"/>
  <c r="G48" i="34" a="1"/>
  <c r="G48" i="34" s="1"/>
  <c r="F43" i="34" a="1"/>
  <c r="F43" i="34" s="1"/>
  <c r="D40" i="34" a="1"/>
  <c r="D40" i="34" s="1"/>
  <c r="J60" i="34" a="1"/>
  <c r="J60" i="34" s="1"/>
  <c r="E55" i="34" a="1"/>
  <c r="E55" i="34" s="1"/>
  <c r="D63" i="34" a="1"/>
  <c r="D63" i="34" s="1"/>
  <c r="I41" i="35" a="1"/>
  <c r="I41" i="35" s="1"/>
  <c r="G66" i="34" a="1"/>
  <c r="G66" i="34" s="1"/>
  <c r="I62" i="34" a="1"/>
  <c r="I62" i="34" s="1"/>
  <c r="G57" i="34" a="1"/>
  <c r="G57" i="34" s="1"/>
  <c r="H53" i="34" a="1"/>
  <c r="H53" i="34" s="1"/>
  <c r="F48" i="34" a="1"/>
  <c r="F48" i="34" s="1"/>
  <c r="E43" i="34" a="1"/>
  <c r="E43" i="34" s="1"/>
  <c r="C40" i="34" a="1"/>
  <c r="C40" i="34" s="1"/>
  <c r="L64" i="34" a="1"/>
  <c r="L64" i="34" s="1"/>
  <c r="H50" i="34" a="1"/>
  <c r="H50" i="34" s="1"/>
  <c r="G50" i="34" a="1"/>
  <c r="G50" i="34" s="1"/>
  <c r="L40" i="34" a="1"/>
  <c r="L40" i="34" s="1"/>
  <c r="I66" i="33" a="1"/>
  <c r="I66" i="33" s="1"/>
  <c r="F66" i="34" a="1"/>
  <c r="F66" i="34" s="1"/>
  <c r="H62" i="34" a="1"/>
  <c r="H62" i="34" s="1"/>
  <c r="F57" i="34" a="1"/>
  <c r="F57" i="34" s="1"/>
  <c r="D52" i="34" a="1"/>
  <c r="D52" i="34" s="1"/>
  <c r="E48" i="34" a="1"/>
  <c r="E48" i="34" s="1"/>
  <c r="D43" i="34" a="1"/>
  <c r="D43" i="34" s="1"/>
  <c r="N39" i="34" a="1"/>
  <c r="N39" i="34" s="1"/>
  <c r="L38" i="34" a="1"/>
  <c r="L38" i="34" s="1"/>
  <c r="I38" i="34" a="1"/>
  <c r="I38" i="34" s="1"/>
  <c r="I59" i="34" a="1"/>
  <c r="I59" i="34" s="1"/>
  <c r="G38" i="34" a="1"/>
  <c r="G38" i="34" s="1"/>
  <c r="F54" i="34" a="1"/>
  <c r="F54" i="34" s="1"/>
  <c r="N40" i="34" a="1"/>
  <c r="N40" i="34" s="1"/>
  <c r="F59" i="34" a="1"/>
  <c r="F59" i="34" s="1"/>
  <c r="H68" i="34" a="1"/>
  <c r="H68" i="34" s="1"/>
  <c r="K43" i="33" a="1"/>
  <c r="K43" i="33" s="1"/>
  <c r="G62" i="34" a="1"/>
  <c r="G62" i="34" s="1"/>
  <c r="E57" i="34" a="1"/>
  <c r="E57" i="34" s="1"/>
  <c r="N51" i="34" a="1"/>
  <c r="N51" i="34" s="1"/>
  <c r="C43" i="34" a="1"/>
  <c r="C43" i="34" s="1"/>
  <c r="M39" i="34" a="1"/>
  <c r="M39" i="34" s="1"/>
  <c r="N68" i="34" a="1"/>
  <c r="N68" i="34" s="1"/>
  <c r="C46" i="34" a="1"/>
  <c r="C46" i="34" s="1"/>
  <c r="E45" i="34" a="1"/>
  <c r="E45" i="34" s="1"/>
  <c r="C54" i="34" a="1"/>
  <c r="C54" i="34" s="1"/>
  <c r="I65" i="33" a="1"/>
  <c r="I65" i="33" s="1"/>
  <c r="N39" i="33" a="1"/>
  <c r="N39" i="33" s="1"/>
  <c r="E66" i="34" a="1"/>
  <c r="E66" i="34" s="1"/>
  <c r="K61" i="34" a="1"/>
  <c r="K61" i="34" s="1"/>
  <c r="D57" i="34" a="1"/>
  <c r="D57" i="34" s="1"/>
  <c r="M51" i="34" a="1"/>
  <c r="M51" i="34" s="1"/>
  <c r="D48" i="34" a="1"/>
  <c r="D48" i="34" s="1"/>
  <c r="N42" i="34" a="1"/>
  <c r="N42" i="34" s="1"/>
  <c r="L39" i="34" a="1"/>
  <c r="L39" i="34" s="1"/>
  <c r="E65" i="34" a="1"/>
  <c r="E65" i="34" s="1"/>
  <c r="J50" i="34" a="1"/>
  <c r="J50" i="34" s="1"/>
  <c r="E47" i="33" a="1"/>
  <c r="E47" i="33" s="1"/>
  <c r="M68" i="34" a="1"/>
  <c r="M68" i="34" s="1"/>
  <c r="G45" i="34" a="1"/>
  <c r="G45" i="34" s="1"/>
  <c r="K68" i="34" a="1"/>
  <c r="K68" i="34" s="1"/>
  <c r="F63" i="34" a="1"/>
  <c r="F63" i="34" s="1"/>
  <c r="J43" i="33" a="1"/>
  <c r="J43" i="33" s="1"/>
  <c r="D66" i="34" a="1"/>
  <c r="D66" i="34" s="1"/>
  <c r="M60" i="34" a="1"/>
  <c r="M60" i="34" s="1"/>
  <c r="C57" i="34" a="1"/>
  <c r="C57" i="34" s="1"/>
  <c r="L51" i="34" a="1"/>
  <c r="L51" i="34" s="1"/>
  <c r="C48" i="34" a="1"/>
  <c r="C48" i="34" s="1"/>
  <c r="M42" i="34" a="1"/>
  <c r="M42" i="34" s="1"/>
  <c r="D39" i="34" a="1"/>
  <c r="D39" i="34" s="1"/>
  <c r="C56" i="34" a="1"/>
  <c r="C56" i="34" s="1"/>
  <c r="G47" i="33" a="1"/>
  <c r="G47" i="33" s="1"/>
  <c r="H42" i="34" a="1"/>
  <c r="H42" i="34" s="1"/>
  <c r="D55" i="34" a="1"/>
  <c r="D55" i="34" s="1"/>
  <c r="K64" i="34" a="1"/>
  <c r="K64" i="34" s="1"/>
  <c r="F45" i="34" a="1"/>
  <c r="F45" i="34" s="1"/>
  <c r="J45" i="35" a="1"/>
  <c r="J45" i="35" s="1"/>
  <c r="J57" i="33" a="1"/>
  <c r="J57" i="33" s="1"/>
  <c r="E38" i="34" a="1"/>
  <c r="E38" i="34" s="1"/>
  <c r="J68" i="34" a="1"/>
  <c r="J68" i="34" s="1"/>
  <c r="D45" i="34" a="1"/>
  <c r="D45" i="34" s="1"/>
  <c r="G65" i="33" a="1"/>
  <c r="G65" i="33" s="1"/>
  <c r="I43" i="33" a="1"/>
  <c r="I43" i="33" s="1"/>
  <c r="M39" i="33" a="1"/>
  <c r="M39" i="33" s="1"/>
  <c r="C66" i="34" a="1"/>
  <c r="C66" i="34" s="1"/>
  <c r="K60" i="34" a="1"/>
  <c r="K60" i="34" s="1"/>
  <c r="N56" i="34" a="1"/>
  <c r="N56" i="34" s="1"/>
  <c r="K51" i="34" a="1"/>
  <c r="K51" i="34" s="1"/>
  <c r="N47" i="34" a="1"/>
  <c r="N47" i="34" s="1"/>
  <c r="L42" i="34" a="1"/>
  <c r="L42" i="34" s="1"/>
  <c r="N38" i="34" a="1"/>
  <c r="N38" i="34" s="1"/>
  <c r="J53" i="33" a="1"/>
  <c r="J53" i="33" s="1"/>
  <c r="L39" i="33" a="1"/>
  <c r="L39" i="33" s="1"/>
  <c r="H46" i="34" a="1"/>
  <c r="H46" i="34" s="1"/>
  <c r="F43" i="33" a="1"/>
  <c r="F43" i="33" s="1"/>
  <c r="N64" i="34" a="1"/>
  <c r="N64" i="34" s="1"/>
  <c r="H38" i="34" a="1"/>
  <c r="H38" i="34" s="1"/>
  <c r="H59" i="34" a="1"/>
  <c r="H59" i="34" s="1"/>
  <c r="D54" i="34" a="1"/>
  <c r="D54" i="34" s="1"/>
  <c r="G65" i="34" a="1"/>
  <c r="G65" i="34" s="1"/>
  <c r="F56" i="34" a="1"/>
  <c r="F56" i="34" s="1"/>
  <c r="E47" i="34" a="1"/>
  <c r="E47" i="34" s="1"/>
  <c r="K42" i="34" a="1"/>
  <c r="K42" i="34" s="1"/>
  <c r="M38" i="34" a="1"/>
  <c r="M38" i="34" s="1"/>
  <c r="H59" i="33" a="1"/>
  <c r="H59" i="33" s="1"/>
  <c r="H43" i="33" a="1"/>
  <c r="H43" i="33" s="1"/>
  <c r="J51" i="34" a="1"/>
  <c r="J51" i="34" s="1"/>
  <c r="D46" i="34" a="1"/>
  <c r="D46" i="34" s="1"/>
  <c r="J39" i="33" a="1"/>
  <c r="J39" i="33" s="1"/>
  <c r="C42" i="34" a="1"/>
  <c r="C42" i="34" s="1"/>
  <c r="L68" i="34" a="1"/>
  <c r="L68" i="34" s="1"/>
  <c r="N41" i="34" a="1"/>
  <c r="N41" i="34" s="1"/>
  <c r="G63" i="35" a="1"/>
  <c r="G63" i="35" s="1"/>
  <c r="I63" i="34" a="1"/>
  <c r="I63" i="34" s="1"/>
  <c r="E54" i="34" a="1"/>
  <c r="E54" i="34" s="1"/>
  <c r="M40" i="34" a="1"/>
  <c r="M40" i="34" s="1"/>
  <c r="D38" i="34" a="1"/>
  <c r="D38" i="34" s="1"/>
  <c r="G43" i="33" a="1"/>
  <c r="G43" i="33" s="1"/>
  <c r="D65" i="34" a="1"/>
  <c r="D65" i="34" s="1"/>
  <c r="I60" i="34" a="1"/>
  <c r="I60" i="34" s="1"/>
  <c r="N55" i="34" a="1"/>
  <c r="N55" i="34" s="1"/>
  <c r="I51" i="34" a="1"/>
  <c r="I51" i="34" s="1"/>
  <c r="F46" i="34" a="1"/>
  <c r="F46" i="34" s="1"/>
  <c r="J42" i="34" a="1"/>
  <c r="J42" i="34" s="1"/>
  <c r="K39" i="33" a="1"/>
  <c r="K39" i="33" s="1"/>
  <c r="C65" i="34" a="1"/>
  <c r="C65" i="34" s="1"/>
  <c r="L59" i="34" a="1"/>
  <c r="L59" i="34" s="1"/>
  <c r="M55" i="34" a="1"/>
  <c r="M55" i="34" s="1"/>
  <c r="K50" i="34" a="1"/>
  <c r="K50" i="34" s="1"/>
  <c r="E46" i="34" a="1"/>
  <c r="E46" i="34" s="1"/>
  <c r="I42" i="34" a="1"/>
  <c r="I42" i="34" s="1"/>
  <c r="J38" i="34" a="1"/>
  <c r="J38" i="34" s="1"/>
  <c r="I50" i="34" a="1"/>
  <c r="I50" i="34" s="1"/>
  <c r="H54" i="34" a="1"/>
  <c r="H54" i="34" s="1"/>
  <c r="G59" i="34" a="1"/>
  <c r="G59" i="34" s="1"/>
  <c r="F38" i="34" a="1"/>
  <c r="F38" i="34" s="1"/>
  <c r="F50" i="34" a="1"/>
  <c r="F50" i="34" s="1"/>
  <c r="E50" i="34" a="1"/>
  <c r="E50" i="34" s="1"/>
  <c r="H51" i="33" a="1"/>
  <c r="H51" i="33" s="1"/>
  <c r="C49" i="34" a="1"/>
  <c r="C49" i="34" s="1"/>
  <c r="F68" i="34" a="1"/>
  <c r="F68" i="34" s="1"/>
  <c r="K48" i="34" a="1"/>
  <c r="K48" i="34" s="1"/>
  <c r="K40" i="34" a="1"/>
  <c r="K40" i="34" s="1"/>
  <c r="K42" i="35" a="1"/>
  <c r="K42" i="35" s="1"/>
  <c r="K41" i="35" a="1"/>
  <c r="K41" i="35" s="1"/>
  <c r="E68" i="34" a="1"/>
  <c r="E68" i="34" s="1"/>
  <c r="J57" i="34" a="1"/>
  <c r="J57" i="34" s="1"/>
  <c r="N59" i="35" a="1"/>
  <c r="N59" i="35" s="1"/>
  <c r="L53" i="34" a="1"/>
  <c r="L53" i="34" s="1"/>
  <c r="G50" i="33" a="1"/>
  <c r="G50" i="33" s="1"/>
  <c r="D68" i="34" a="1"/>
  <c r="D68" i="34" s="1"/>
  <c r="J48" i="34" a="1"/>
  <c r="J48" i="34" s="1"/>
  <c r="F40" i="34" a="1"/>
  <c r="F40" i="34" s="1"/>
  <c r="F50" i="33" a="1"/>
  <c r="F50" i="33" s="1"/>
  <c r="C68" i="34" a="1"/>
  <c r="C68" i="34" s="1"/>
  <c r="I48" i="34" a="1"/>
  <c r="I48" i="34" s="1"/>
  <c r="E50" i="33" a="1"/>
  <c r="E50" i="33" s="1"/>
  <c r="J66" i="34" a="1"/>
  <c r="J66" i="34" s="1"/>
  <c r="H48" i="34" a="1"/>
  <c r="H48" i="34" s="1"/>
  <c r="L62" i="34" a="1"/>
  <c r="L62" i="34" s="1"/>
  <c r="G41" i="33" a="1"/>
  <c r="G41" i="33" s="1"/>
  <c r="L57" i="34" a="1"/>
  <c r="L57" i="34" s="1"/>
  <c r="N53" i="34" a="1"/>
  <c r="N53" i="34" s="1"/>
  <c r="I56" i="33" a="1"/>
  <c r="I56" i="33" s="1"/>
  <c r="C42" i="35" a="1"/>
  <c r="C42" i="35" s="1"/>
  <c r="J53" i="34" a="1"/>
  <c r="J53" i="34" s="1"/>
  <c r="C63" i="34" a="1"/>
  <c r="C63" i="34" s="1"/>
  <c r="C45" i="34" a="1"/>
  <c r="C45" i="34" s="1"/>
  <c r="I57" i="34" a="1"/>
  <c r="I57" i="34" s="1"/>
  <c r="N62" i="34" a="1"/>
  <c r="N62" i="34" s="1"/>
  <c r="N44" i="34" a="1"/>
  <c r="N44" i="34" s="1"/>
  <c r="M62" i="34" a="1"/>
  <c r="M62" i="34" s="1"/>
  <c r="M44" i="34" a="1"/>
  <c r="M44" i="34" s="1"/>
  <c r="L44" i="34" a="1"/>
  <c r="L44" i="34" s="1"/>
  <c r="E59" i="34" a="1"/>
  <c r="E59" i="34" s="1"/>
  <c r="E40" i="34" a="1"/>
  <c r="E40" i="34" s="1"/>
  <c r="C38" i="34" a="1"/>
  <c r="C38" i="34" s="1"/>
  <c r="M53" i="34" a="1"/>
  <c r="M53" i="34" s="1"/>
  <c r="G68" i="34" a="1"/>
  <c r="G68" i="34" s="1"/>
  <c r="K62" i="34" a="1"/>
  <c r="K62" i="34" s="1"/>
  <c r="K44" i="34" a="1"/>
  <c r="K44" i="34" s="1"/>
  <c r="G43" i="34" a="1"/>
  <c r="G43" i="34" s="1"/>
  <c r="J40" i="34" a="1"/>
  <c r="J40" i="34" s="1"/>
  <c r="G40" i="34" a="1"/>
  <c r="G40" i="34" s="1"/>
  <c r="K53" i="34" a="1"/>
  <c r="K53" i="34" s="1"/>
  <c r="L48" i="34" a="1"/>
  <c r="L48" i="34" s="1"/>
  <c r="Y67" i="35" a="1"/>
  <c r="Y67" i="35" s="1"/>
  <c r="T65" i="35" a="1"/>
  <c r="T65" i="35" s="1"/>
  <c r="AA63" i="35" a="1"/>
  <c r="AA63" i="35" s="1"/>
  <c r="S61" i="35" a="1"/>
  <c r="S61" i="35" s="1"/>
  <c r="X58" i="35" a="1"/>
  <c r="X58" i="35" s="1"/>
  <c r="AA57" i="35" a="1"/>
  <c r="AA57" i="35" s="1"/>
  <c r="Q55" i="35" a="1"/>
  <c r="Q55" i="35" s="1"/>
  <c r="V54" i="35" a="1"/>
  <c r="V54" i="35" s="1"/>
  <c r="Z53" i="35" a="1"/>
  <c r="Z53" i="35" s="1"/>
  <c r="R48" i="35" a="1"/>
  <c r="R48" i="35" s="1"/>
  <c r="R47" i="35" a="1"/>
  <c r="R47" i="35" s="1"/>
  <c r="V45" i="35" a="1"/>
  <c r="V45" i="35" s="1"/>
  <c r="X44" i="35" a="1"/>
  <c r="X44" i="35" s="1"/>
  <c r="X43" i="35" a="1"/>
  <c r="X43" i="35" s="1"/>
  <c r="S40" i="35" a="1"/>
  <c r="S40" i="35" s="1"/>
  <c r="T39" i="35" a="1"/>
  <c r="T39" i="35" s="1"/>
  <c r="W38" i="35" a="1"/>
  <c r="W38" i="35" s="1"/>
  <c r="W68" i="35" a="1"/>
  <c r="W68" i="35" s="1"/>
  <c r="AB67" i="35" a="1"/>
  <c r="AB67" i="35" s="1"/>
  <c r="U64" i="35" a="1"/>
  <c r="U64" i="35" s="1"/>
  <c r="Y62" i="35" a="1"/>
  <c r="Y62" i="35" s="1"/>
  <c r="AA61" i="35" a="1"/>
  <c r="AA61" i="35" s="1"/>
  <c r="Q56" i="35" a="1"/>
  <c r="Q56" i="35" s="1"/>
  <c r="X52" i="35" a="1"/>
  <c r="X52" i="35" s="1"/>
  <c r="W51" i="35" a="1"/>
  <c r="W51" i="35" s="1"/>
  <c r="X50" i="35" a="1"/>
  <c r="X50" i="35" s="1"/>
  <c r="U49" i="35" a="1"/>
  <c r="U49" i="35" s="1"/>
  <c r="Y48" i="35" a="1"/>
  <c r="Y48" i="35" s="1"/>
  <c r="W47" i="35" a="1"/>
  <c r="W47" i="35" s="1"/>
  <c r="S68" i="35" a="1"/>
  <c r="S68" i="35" s="1"/>
  <c r="V67" i="35" a="1"/>
  <c r="V67" i="35" s="1"/>
  <c r="Y65" i="35" a="1"/>
  <c r="Y65" i="35" s="1"/>
  <c r="AB64" i="35" a="1"/>
  <c r="AB64" i="35" s="1"/>
  <c r="AA58" i="35" a="1"/>
  <c r="AA58" i="35" s="1"/>
  <c r="Z57" i="35" a="1"/>
  <c r="Z57" i="35" s="1"/>
  <c r="AB54" i="35" a="1"/>
  <c r="AB54" i="35" s="1"/>
  <c r="AB50" i="35" a="1"/>
  <c r="AB50" i="35" s="1"/>
  <c r="X49" i="35" a="1"/>
  <c r="X49" i="35" s="1"/>
  <c r="W46" i="35" a="1"/>
  <c r="W46" i="35" s="1"/>
  <c r="W45" i="35" a="1"/>
  <c r="W45" i="35" s="1"/>
  <c r="W44" i="35" a="1"/>
  <c r="W44" i="35" s="1"/>
  <c r="U43" i="35" a="1"/>
  <c r="U43" i="35" s="1"/>
  <c r="Z41" i="35" a="1"/>
  <c r="Z41" i="35" s="1"/>
  <c r="W65" i="35" a="1"/>
  <c r="W65" i="35" s="1"/>
  <c r="W64" i="35" a="1"/>
  <c r="W64" i="35" s="1"/>
  <c r="W63" i="35" a="1"/>
  <c r="W63" i="35" s="1"/>
  <c r="T60" i="35" a="1"/>
  <c r="T60" i="35" s="1"/>
  <c r="R59" i="35" a="1"/>
  <c r="R59" i="35" s="1"/>
  <c r="AA54" i="35" a="1"/>
  <c r="AA54" i="35" s="1"/>
  <c r="AB53" i="35" a="1"/>
  <c r="AB53" i="35" s="1"/>
  <c r="S50" i="35" a="1"/>
  <c r="S50" i="35" s="1"/>
  <c r="AA45" i="35" a="1"/>
  <c r="AA45" i="35" s="1"/>
  <c r="Y44" i="35" a="1"/>
  <c r="Y44" i="35" s="1"/>
  <c r="X42" i="35" a="1"/>
  <c r="X42" i="35" s="1"/>
  <c r="W41" i="35" a="1"/>
  <c r="W41" i="35" s="1"/>
  <c r="Y40" i="35" a="1"/>
  <c r="Y40" i="35" s="1"/>
  <c r="V39" i="35" a="1"/>
  <c r="V39" i="35" s="1"/>
  <c r="V38" i="35" a="1"/>
  <c r="V38" i="35" s="1"/>
  <c r="W67" i="33" a="1"/>
  <c r="W67" i="33" s="1"/>
  <c r="V66" i="33" a="1"/>
  <c r="V66" i="33" s="1"/>
  <c r="X65" i="33" a="1"/>
  <c r="X65" i="33" s="1"/>
  <c r="AB63" i="33" a="1"/>
  <c r="AB63" i="33" s="1"/>
  <c r="Z62" i="33" a="1"/>
  <c r="Z62" i="33" s="1"/>
  <c r="AA61" i="33" a="1"/>
  <c r="AA61" i="33" s="1"/>
  <c r="AA60" i="33" a="1"/>
  <c r="AA60" i="33" s="1"/>
  <c r="AB59" i="33" a="1"/>
  <c r="AB59" i="33" s="1"/>
  <c r="AA58" i="33" a="1"/>
  <c r="AA58" i="33" s="1"/>
  <c r="Q43" i="33" a="1"/>
  <c r="Q43" i="33" s="1"/>
  <c r="U68" i="35" a="1"/>
  <c r="U68" i="35" s="1"/>
  <c r="V66" i="35" a="1"/>
  <c r="V66" i="35" s="1"/>
  <c r="AA66" i="35" a="1"/>
  <c r="AA66" i="35" s="1"/>
  <c r="V68" i="35" a="1"/>
  <c r="V68" i="35" s="1"/>
  <c r="U61" i="35" a="1"/>
  <c r="U61" i="35" s="1"/>
  <c r="Q60" i="35" a="1"/>
  <c r="Q60" i="35" s="1"/>
  <c r="AB58" i="35" a="1"/>
  <c r="AB58" i="35" s="1"/>
  <c r="T55" i="35" a="1"/>
  <c r="T55" i="35" s="1"/>
  <c r="AA68" i="35" a="1"/>
  <c r="AA68" i="35" s="1"/>
  <c r="T67" i="35" a="1"/>
  <c r="T67" i="35" s="1"/>
  <c r="AA64" i="35" a="1"/>
  <c r="AA64" i="35" s="1"/>
  <c r="X63" i="35" a="1"/>
  <c r="X63" i="35" s="1"/>
  <c r="S58" i="35" a="1"/>
  <c r="S58" i="35" s="1"/>
  <c r="Y55" i="35" a="1"/>
  <c r="Y55" i="35" s="1"/>
  <c r="W54" i="35" a="1"/>
  <c r="W54" i="35" s="1"/>
  <c r="S53" i="35" a="1"/>
  <c r="S53" i="35" s="1"/>
  <c r="Q52" i="35" a="1"/>
  <c r="Q52" i="35" s="1"/>
  <c r="AA50" i="35" a="1"/>
  <c r="AA50" i="35" s="1"/>
  <c r="Q48" i="35" a="1"/>
  <c r="Q48" i="35" s="1"/>
  <c r="V44" i="35" a="1"/>
  <c r="V44" i="35" s="1"/>
  <c r="S42" i="35" a="1"/>
  <c r="S42" i="35" s="1"/>
  <c r="R41" i="35" a="1"/>
  <c r="R41" i="35" s="1"/>
  <c r="Z68" i="35" a="1"/>
  <c r="Z68" i="35" s="1"/>
  <c r="S67" i="35" a="1"/>
  <c r="S67" i="35" s="1"/>
  <c r="Z64" i="35" a="1"/>
  <c r="Z64" i="35" s="1"/>
  <c r="T62" i="35" a="1"/>
  <c r="T62" i="35" s="1"/>
  <c r="X59" i="35" a="1"/>
  <c r="X59" i="35" s="1"/>
  <c r="R58" i="35" a="1"/>
  <c r="R58" i="35" s="1"/>
  <c r="X55" i="35" a="1"/>
  <c r="X55" i="35" s="1"/>
  <c r="S49" i="35" a="1"/>
  <c r="S49" i="35" s="1"/>
  <c r="AA46" i="35" a="1"/>
  <c r="AA46" i="35" s="1"/>
  <c r="Z45" i="35" a="1"/>
  <c r="Z45" i="35" s="1"/>
  <c r="U44" i="35" a="1"/>
  <c r="U44" i="35" s="1"/>
  <c r="R43" i="35" a="1"/>
  <c r="R43" i="35" s="1"/>
  <c r="R42" i="35" a="1"/>
  <c r="R42" i="35" s="1"/>
  <c r="AB38" i="35" a="1"/>
  <c r="AB38" i="35" s="1"/>
  <c r="Y68" i="35" a="1"/>
  <c r="Y68" i="35" s="1"/>
  <c r="R67" i="35" a="1"/>
  <c r="R67" i="35" s="1"/>
  <c r="Y64" i="35" a="1"/>
  <c r="Y64" i="35" s="1"/>
  <c r="V63" i="35" a="1"/>
  <c r="V63" i="35" s="1"/>
  <c r="S62" i="35" a="1"/>
  <c r="S62" i="35" s="1"/>
  <c r="AB60" i="35" a="1"/>
  <c r="AB60" i="35" s="1"/>
  <c r="W59" i="35" a="1"/>
  <c r="W59" i="35" s="1"/>
  <c r="Q58" i="35" a="1"/>
  <c r="Q58" i="35" s="1"/>
  <c r="AB56" i="35" a="1"/>
  <c r="AB56" i="35" s="1"/>
  <c r="W55" i="35" a="1"/>
  <c r="W55" i="35" s="1"/>
  <c r="U54" i="35" a="1"/>
  <c r="U54" i="35" s="1"/>
  <c r="R53" i="35" a="1"/>
  <c r="R53" i="35" s="1"/>
  <c r="Z50" i="35" a="1"/>
  <c r="Z50" i="35" s="1"/>
  <c r="Z46" i="35" a="1"/>
  <c r="Z46" i="35" s="1"/>
  <c r="Y45" i="35" a="1"/>
  <c r="Y45" i="35" s="1"/>
  <c r="Q42" i="35" a="1"/>
  <c r="Q42" i="35" s="1"/>
  <c r="Q41" i="35" a="1"/>
  <c r="Q41" i="35" s="1"/>
  <c r="AB65" i="35" a="1"/>
  <c r="AB65" i="35" s="1"/>
  <c r="R62" i="35" a="1"/>
  <c r="R62" i="35" s="1"/>
  <c r="AA60" i="35" a="1"/>
  <c r="AA60" i="35" s="1"/>
  <c r="V55" i="35" a="1"/>
  <c r="V55" i="35" s="1"/>
  <c r="T54" i="35" a="1"/>
  <c r="T54" i="35" s="1"/>
  <c r="Q53" i="35" a="1"/>
  <c r="Q53" i="35" s="1"/>
  <c r="Y50" i="35" a="1"/>
  <c r="Y50" i="35" s="1"/>
  <c r="R49" i="35" a="1"/>
  <c r="R49" i="35" s="1"/>
  <c r="X45" i="35" a="1"/>
  <c r="X45" i="35" s="1"/>
  <c r="T44" i="35" a="1"/>
  <c r="T44" i="35" s="1"/>
  <c r="Q43" i="35" a="1"/>
  <c r="Q43" i="35" s="1"/>
  <c r="AA38" i="35" a="1"/>
  <c r="AA38" i="35" s="1"/>
  <c r="X68" i="35" a="1"/>
  <c r="X68" i="35" s="1"/>
  <c r="Q67" i="35" a="1"/>
  <c r="Q67" i="35" s="1"/>
  <c r="AA65" i="35" a="1"/>
  <c r="AA65" i="35" s="1"/>
  <c r="X64" i="35" a="1"/>
  <c r="X64" i="35" s="1"/>
  <c r="U63" i="35" a="1"/>
  <c r="U63" i="35" s="1"/>
  <c r="Q62" i="35" a="1"/>
  <c r="Q62" i="35" s="1"/>
  <c r="V59" i="35" a="1"/>
  <c r="V59" i="35" s="1"/>
  <c r="AA56" i="35" a="1"/>
  <c r="AA56" i="35" s="1"/>
  <c r="S54" i="35" a="1"/>
  <c r="S54" i="35" s="1"/>
  <c r="W50" i="35" a="1"/>
  <c r="W50" i="35" s="1"/>
  <c r="Y46" i="35" a="1"/>
  <c r="Y46" i="35" s="1"/>
  <c r="S44" i="35" a="1"/>
  <c r="S44" i="35" s="1"/>
  <c r="Z65" i="35" a="1"/>
  <c r="Z65" i="35" s="1"/>
  <c r="Z60" i="35" a="1"/>
  <c r="Z60" i="35" s="1"/>
  <c r="U55" i="35" a="1"/>
  <c r="U55" i="35" s="1"/>
  <c r="AB51" i="35" a="1"/>
  <c r="AB51" i="35" s="1"/>
  <c r="V50" i="35" a="1"/>
  <c r="V50" i="35" s="1"/>
  <c r="Q49" i="35" a="1"/>
  <c r="Q49" i="35" s="1"/>
  <c r="U45" i="35" a="1"/>
  <c r="U45" i="35" s="1"/>
  <c r="R44" i="35" a="1"/>
  <c r="R44" i="35" s="1"/>
  <c r="AB39" i="35" a="1"/>
  <c r="AB39" i="35" s="1"/>
  <c r="Z38" i="35" a="1"/>
  <c r="Z38" i="35" s="1"/>
  <c r="V64" i="35" a="1"/>
  <c r="V64" i="35" s="1"/>
  <c r="T63" i="35" a="1"/>
  <c r="T63" i="35" s="1"/>
  <c r="Y60" i="35" a="1"/>
  <c r="Y60" i="35" s="1"/>
  <c r="U59" i="35" a="1"/>
  <c r="U59" i="35" s="1"/>
  <c r="Z56" i="35" a="1"/>
  <c r="Z56" i="35" s="1"/>
  <c r="R54" i="35" a="1"/>
  <c r="R54" i="35" s="1"/>
  <c r="AA51" i="35" a="1"/>
  <c r="AA51" i="35" s="1"/>
  <c r="U50" i="35" a="1"/>
  <c r="U50" i="35" s="1"/>
  <c r="AB47" i="35" a="1"/>
  <c r="AB47" i="35" s="1"/>
  <c r="X46" i="35" a="1"/>
  <c r="X46" i="35" s="1"/>
  <c r="Q44" i="35" a="1"/>
  <c r="Q44" i="35" s="1"/>
  <c r="AA39" i="35" a="1"/>
  <c r="AA39" i="35" s="1"/>
  <c r="T68" i="35" a="1"/>
  <c r="T68" i="35" s="1"/>
  <c r="X65" i="35" a="1"/>
  <c r="X65" i="35" s="1"/>
  <c r="S63" i="35" a="1"/>
  <c r="S63" i="35" s="1"/>
  <c r="X60" i="35" a="1"/>
  <c r="X60" i="35" s="1"/>
  <c r="AB57" i="35" a="1"/>
  <c r="AB57" i="35" s="1"/>
  <c r="Y56" i="35" a="1"/>
  <c r="Y56" i="35" s="1"/>
  <c r="S55" i="35" a="1"/>
  <c r="S55" i="35" s="1"/>
  <c r="Q54" i="35" a="1"/>
  <c r="Q54" i="35" s="1"/>
  <c r="Z51" i="35" a="1"/>
  <c r="Z51" i="35" s="1"/>
  <c r="AA47" i="35" a="1"/>
  <c r="AA47" i="35" s="1"/>
  <c r="T45" i="35" a="1"/>
  <c r="T45" i="35" s="1"/>
  <c r="Z66" i="35" a="1"/>
  <c r="Z66" i="35" s="1"/>
  <c r="T64" i="35" a="1"/>
  <c r="T64" i="35" s="1"/>
  <c r="Q63" i="35" a="1"/>
  <c r="Q63" i="35" s="1"/>
  <c r="AB61" i="35" a="1"/>
  <c r="AB61" i="35" s="1"/>
  <c r="W60" i="35" a="1"/>
  <c r="W60" i="35" s="1"/>
  <c r="S59" i="35" a="1"/>
  <c r="S59" i="35" s="1"/>
  <c r="Y57" i="35" a="1"/>
  <c r="Y57" i="35" s="1"/>
  <c r="W56" i="35" a="1"/>
  <c r="W56" i="35" s="1"/>
  <c r="AB52" i="35" a="1"/>
  <c r="AB52" i="35" s="1"/>
  <c r="X51" i="35" a="1"/>
  <c r="X51" i="35" s="1"/>
  <c r="R50" i="35" a="1"/>
  <c r="R50" i="35" s="1"/>
  <c r="Y47" i="35" a="1"/>
  <c r="Y47" i="35" s="1"/>
  <c r="U46" i="35" a="1"/>
  <c r="U46" i="35" s="1"/>
  <c r="R45" i="35" a="1"/>
  <c r="R45" i="35" s="1"/>
  <c r="AB40" i="35" a="1"/>
  <c r="AB40" i="35" s="1"/>
  <c r="Y39" i="35" a="1"/>
  <c r="Y39" i="35" s="1"/>
  <c r="W67" i="35" a="1"/>
  <c r="W67" i="35" s="1"/>
  <c r="U66" i="35" a="1"/>
  <c r="U66" i="35" s="1"/>
  <c r="U58" i="35" a="1"/>
  <c r="U58" i="35" s="1"/>
  <c r="X56" i="35" a="1"/>
  <c r="X56" i="35" s="1"/>
  <c r="V49" i="35" a="1"/>
  <c r="V49" i="35" s="1"/>
  <c r="Z48" i="35" a="1"/>
  <c r="Z48" i="35" s="1"/>
  <c r="Z47" i="35" a="1"/>
  <c r="Z47" i="35" s="1"/>
  <c r="AA42" i="35" a="1"/>
  <c r="AA42" i="35" s="1"/>
  <c r="Q40" i="35" a="1"/>
  <c r="Q40" i="35" s="1"/>
  <c r="U67" i="35" a="1"/>
  <c r="U67" i="35" s="1"/>
  <c r="V65" i="35" a="1"/>
  <c r="V65" i="35" s="1"/>
  <c r="T57" i="35" a="1"/>
  <c r="T57" i="35" s="1"/>
  <c r="V56" i="35" a="1"/>
  <c r="V56" i="35" s="1"/>
  <c r="Q51" i="35" a="1"/>
  <c r="Q51" i="35" s="1"/>
  <c r="X48" i="35" a="1"/>
  <c r="X48" i="35" s="1"/>
  <c r="X47" i="35" a="1"/>
  <c r="X47" i="35" s="1"/>
  <c r="S43" i="35" a="1"/>
  <c r="S43" i="35" s="1"/>
  <c r="T66" i="35" a="1"/>
  <c r="T66" i="35" s="1"/>
  <c r="T58" i="35" a="1"/>
  <c r="T58" i="35" s="1"/>
  <c r="T49" i="35" a="1"/>
  <c r="T49" i="35" s="1"/>
  <c r="W48" i="35" a="1"/>
  <c r="W48" i="35" s="1"/>
  <c r="V47" i="35" a="1"/>
  <c r="V47" i="35" s="1"/>
  <c r="Z42" i="35" a="1"/>
  <c r="Z42" i="35" s="1"/>
  <c r="S39" i="35" a="1"/>
  <c r="S39" i="35" s="1"/>
  <c r="Y38" i="35" a="1"/>
  <c r="Y38" i="35" s="1"/>
  <c r="S66" i="35" a="1"/>
  <c r="S66" i="35" s="1"/>
  <c r="U65" i="35" a="1"/>
  <c r="U65" i="35" s="1"/>
  <c r="S57" i="35" a="1"/>
  <c r="S57" i="35" s="1"/>
  <c r="U56" i="35" a="1"/>
  <c r="U56" i="35" s="1"/>
  <c r="AB55" i="35" a="1"/>
  <c r="AB55" i="35" s="1"/>
  <c r="V48" i="35" a="1"/>
  <c r="V48" i="35" s="1"/>
  <c r="U47" i="35" a="1"/>
  <c r="U47" i="35" s="1"/>
  <c r="Y42" i="35" a="1"/>
  <c r="Y42" i="35" s="1"/>
  <c r="X38" i="35" a="1"/>
  <c r="X38" i="35" s="1"/>
  <c r="R66" i="35" a="1"/>
  <c r="R66" i="35" s="1"/>
  <c r="AA55" i="35" a="1"/>
  <c r="AA55" i="35" s="1"/>
  <c r="U48" i="35" a="1"/>
  <c r="U48" i="35" s="1"/>
  <c r="W42" i="35" a="1"/>
  <c r="W42" i="35" s="1"/>
  <c r="R39" i="35" a="1"/>
  <c r="R39" i="35" s="1"/>
  <c r="U38" i="35" a="1"/>
  <c r="U38" i="35" s="1"/>
  <c r="S65" i="35" a="1"/>
  <c r="S65" i="35" s="1"/>
  <c r="R57" i="35" a="1"/>
  <c r="R57" i="35" s="1"/>
  <c r="T56" i="35" a="1"/>
  <c r="T56" i="35" s="1"/>
  <c r="Z55" i="35" a="1"/>
  <c r="Z55" i="35" s="1"/>
  <c r="T47" i="35" a="1"/>
  <c r="T47" i="35" s="1"/>
  <c r="AB46" i="35" a="1"/>
  <c r="AB46" i="35" s="1"/>
  <c r="V42" i="35" a="1"/>
  <c r="V42" i="35" s="1"/>
  <c r="AB41" i="35" a="1"/>
  <c r="AB41" i="35" s="1"/>
  <c r="Q39" i="35" a="1"/>
  <c r="Q39" i="35" s="1"/>
  <c r="Q66" i="35" a="1"/>
  <c r="Q66" i="35" s="1"/>
  <c r="R65" i="35" a="1"/>
  <c r="R65" i="35" s="1"/>
  <c r="S56" i="35" a="1"/>
  <c r="S56" i="35" s="1"/>
  <c r="R55" i="35" a="1"/>
  <c r="R55" i="35" s="1"/>
  <c r="Z54" i="35" a="1"/>
  <c r="Z54" i="35" s="1"/>
  <c r="T48" i="35" a="1"/>
  <c r="T48" i="35" s="1"/>
  <c r="S47" i="35" a="1"/>
  <c r="S47" i="35" s="1"/>
  <c r="V46" i="35" a="1"/>
  <c r="V46" i="35" s="1"/>
  <c r="AA41" i="35" a="1"/>
  <c r="AA41" i="35" s="1"/>
  <c r="T38" i="35" a="1"/>
  <c r="T38" i="35" s="1"/>
  <c r="Q65" i="35" a="1"/>
  <c r="Q65" i="35" s="1"/>
  <c r="S64" i="35" a="1"/>
  <c r="S64" i="35" s="1"/>
  <c r="AB63" i="35" a="1"/>
  <c r="AB63" i="35" s="1"/>
  <c r="Q57" i="35" a="1"/>
  <c r="Q57" i="35" s="1"/>
  <c r="R56" i="35" a="1"/>
  <c r="R56" i="35" s="1"/>
  <c r="S48" i="35" a="1"/>
  <c r="S48" i="35" s="1"/>
  <c r="Q47" i="35" a="1"/>
  <c r="Q47" i="35" s="1"/>
  <c r="T46" i="35" a="1"/>
  <c r="T46" i="35" s="1"/>
  <c r="U42" i="35" a="1"/>
  <c r="U42" i="35" s="1"/>
  <c r="Y41" i="35" a="1"/>
  <c r="Y41" i="35" s="1"/>
  <c r="S38" i="35" a="1"/>
  <c r="S38" i="35" s="1"/>
  <c r="Z63" i="35" a="1"/>
  <c r="Z63" i="35" s="1"/>
  <c r="AB62" i="35" a="1"/>
  <c r="AB62" i="35" s="1"/>
  <c r="R46" i="35" a="1"/>
  <c r="R46" i="35" s="1"/>
  <c r="T42" i="35" a="1"/>
  <c r="T42" i="35" s="1"/>
  <c r="X41" i="35" a="1"/>
  <c r="X41" i="35" s="1"/>
  <c r="R38" i="35" a="1"/>
  <c r="R38" i="35" s="1"/>
  <c r="Q68" i="33" a="1"/>
  <c r="Q68" i="33" s="1"/>
  <c r="S67" i="33" a="1"/>
  <c r="S67" i="33" s="1"/>
  <c r="R66" i="33" a="1"/>
  <c r="R66" i="33" s="1"/>
  <c r="S64" i="33" a="1"/>
  <c r="S64" i="33" s="1"/>
  <c r="AB57" i="33" a="1"/>
  <c r="AB57" i="33" s="1"/>
  <c r="AB56" i="33" a="1"/>
  <c r="AB56" i="33" s="1"/>
  <c r="Y54" i="33" a="1"/>
  <c r="Y54" i="33" s="1"/>
  <c r="Y53" i="33" a="1"/>
  <c r="Y53" i="33" s="1"/>
  <c r="W52" i="33" a="1"/>
  <c r="W52" i="33" s="1"/>
  <c r="V51" i="33" a="1"/>
  <c r="V51" i="33" s="1"/>
  <c r="S50" i="33" a="1"/>
  <c r="S50" i="33" s="1"/>
  <c r="S49" i="33" a="1"/>
  <c r="S49" i="33" s="1"/>
  <c r="Q47" i="33" a="1"/>
  <c r="Q47" i="33" s="1"/>
  <c r="R63" i="35" a="1"/>
  <c r="R63" i="35" s="1"/>
  <c r="U53" i="35" a="1"/>
  <c r="U53" i="35" s="1"/>
  <c r="Z43" i="35" a="1"/>
  <c r="Z43" i="35" s="1"/>
  <c r="Z68" i="33" a="1"/>
  <c r="Z68" i="33" s="1"/>
  <c r="W66" i="33" a="1"/>
  <c r="W66" i="33" s="1"/>
  <c r="U65" i="33" a="1"/>
  <c r="U65" i="33" s="1"/>
  <c r="V64" i="33" a="1"/>
  <c r="V64" i="33" s="1"/>
  <c r="AB60" i="33" a="1"/>
  <c r="AB60" i="33" s="1"/>
  <c r="Z59" i="33" a="1"/>
  <c r="Z59" i="33" s="1"/>
  <c r="U57" i="33" a="1"/>
  <c r="U57" i="33" s="1"/>
  <c r="Q55" i="33" a="1"/>
  <c r="Q55" i="33" s="1"/>
  <c r="AA52" i="33" a="1"/>
  <c r="AA52" i="33" s="1"/>
  <c r="Y51" i="33" a="1"/>
  <c r="Y51" i="33" s="1"/>
  <c r="X57" i="35" a="1"/>
  <c r="X57" i="35" s="1"/>
  <c r="Y43" i="35" a="1"/>
  <c r="Y43" i="35" s="1"/>
  <c r="Q38" i="35" a="1"/>
  <c r="Q38" i="35" s="1"/>
  <c r="Z67" i="33" a="1"/>
  <c r="Z67" i="33" s="1"/>
  <c r="T65" i="33" a="1"/>
  <c r="T65" i="33" s="1"/>
  <c r="R63" i="33" a="1"/>
  <c r="R63" i="33" s="1"/>
  <c r="Y59" i="33" a="1"/>
  <c r="Y59" i="33" s="1"/>
  <c r="V58" i="33" a="1"/>
  <c r="V58" i="33" s="1"/>
  <c r="T57" i="33" a="1"/>
  <c r="T57" i="33" s="1"/>
  <c r="S56" i="33" a="1"/>
  <c r="S56" i="33" s="1"/>
  <c r="Z52" i="33" a="1"/>
  <c r="Z52" i="33" s="1"/>
  <c r="X51" i="33" a="1"/>
  <c r="X51" i="33" s="1"/>
  <c r="R50" i="33" a="1"/>
  <c r="R50" i="33" s="1"/>
  <c r="Q49" i="33" a="1"/>
  <c r="Q49" i="33" s="1"/>
  <c r="V60" i="35" a="1"/>
  <c r="V60" i="35" s="1"/>
  <c r="W57" i="35" a="1"/>
  <c r="W57" i="35" s="1"/>
  <c r="T53" i="35" a="1"/>
  <c r="T53" i="35" s="1"/>
  <c r="W43" i="35" a="1"/>
  <c r="W43" i="35" s="1"/>
  <c r="Y68" i="33" a="1"/>
  <c r="Y68" i="33" s="1"/>
  <c r="Y67" i="33" a="1"/>
  <c r="Y67" i="33" s="1"/>
  <c r="S65" i="33" a="1"/>
  <c r="S65" i="33" s="1"/>
  <c r="U64" i="33" a="1"/>
  <c r="U64" i="33" s="1"/>
  <c r="Q63" i="33" a="1"/>
  <c r="Q63" i="33" s="1"/>
  <c r="Z60" i="33" a="1"/>
  <c r="Z60" i="33" s="1"/>
  <c r="X59" i="33" a="1"/>
  <c r="X59" i="33" s="1"/>
  <c r="U58" i="33" a="1"/>
  <c r="U58" i="33" s="1"/>
  <c r="Y52" i="33" a="1"/>
  <c r="Y52" i="33" s="1"/>
  <c r="W51" i="33" a="1"/>
  <c r="W51" i="33" s="1"/>
  <c r="Q50" i="33" a="1"/>
  <c r="Q50" i="33" s="1"/>
  <c r="AB46" i="33" a="1"/>
  <c r="AB46" i="33" s="1"/>
  <c r="U60" i="35" a="1"/>
  <c r="U60" i="35" s="1"/>
  <c r="V57" i="35" a="1"/>
  <c r="V57" i="35" s="1"/>
  <c r="Y54" i="35" a="1"/>
  <c r="Y54" i="35" s="1"/>
  <c r="T50" i="35" a="1"/>
  <c r="T50" i="35" s="1"/>
  <c r="V43" i="35" a="1"/>
  <c r="V43" i="35" s="1"/>
  <c r="Z39" i="35" a="1"/>
  <c r="Z39" i="35" s="1"/>
  <c r="U66" i="33" a="1"/>
  <c r="U66" i="33" s="1"/>
  <c r="R65" i="33" a="1"/>
  <c r="R65" i="33" s="1"/>
  <c r="T64" i="33" a="1"/>
  <c r="T64" i="33" s="1"/>
  <c r="Y60" i="33" a="1"/>
  <c r="Y60" i="33" s="1"/>
  <c r="W59" i="33" a="1"/>
  <c r="W59" i="33" s="1"/>
  <c r="T58" i="33" a="1"/>
  <c r="T58" i="33" s="1"/>
  <c r="S57" i="33" a="1"/>
  <c r="S57" i="33" s="1"/>
  <c r="R56" i="33" a="1"/>
  <c r="R56" i="33" s="1"/>
  <c r="AB53" i="33" a="1"/>
  <c r="AB53" i="33" s="1"/>
  <c r="U51" i="33" a="1"/>
  <c r="U51" i="33" s="1"/>
  <c r="AA67" i="35" a="1"/>
  <c r="AA67" i="35" s="1"/>
  <c r="Z61" i="35" a="1"/>
  <c r="Z61" i="35" s="1"/>
  <c r="X54" i="35" a="1"/>
  <c r="X54" i="35" s="1"/>
  <c r="Q50" i="35" a="1"/>
  <c r="Q50" i="35" s="1"/>
  <c r="AB44" i="35" a="1"/>
  <c r="AB44" i="35" s="1"/>
  <c r="X68" i="33" a="1"/>
  <c r="X68" i="33" s="1"/>
  <c r="X67" i="33" a="1"/>
  <c r="X67" i="33" s="1"/>
  <c r="T66" i="33" a="1"/>
  <c r="T66" i="33" s="1"/>
  <c r="V59" i="33" a="1"/>
  <c r="V59" i="33" s="1"/>
  <c r="R57" i="33" a="1"/>
  <c r="R57" i="33" s="1"/>
  <c r="Q56" i="33" a="1"/>
  <c r="Q56" i="33" s="1"/>
  <c r="X52" i="33" a="1"/>
  <c r="X52" i="33" s="1"/>
  <c r="T51" i="33" a="1"/>
  <c r="T51" i="33" s="1"/>
  <c r="AB47" i="33" a="1"/>
  <c r="AB47" i="33" s="1"/>
  <c r="AA46" i="33" a="1"/>
  <c r="AA46" i="33" s="1"/>
  <c r="Z67" i="35" a="1"/>
  <c r="Z67" i="35" s="1"/>
  <c r="S60" i="35" a="1"/>
  <c r="S60" i="35" s="1"/>
  <c r="U57" i="35" a="1"/>
  <c r="U57" i="35" s="1"/>
  <c r="AA44" i="35" a="1"/>
  <c r="AA44" i="35" s="1"/>
  <c r="T43" i="35" a="1"/>
  <c r="T43" i="35" s="1"/>
  <c r="X39" i="35" a="1"/>
  <c r="X39" i="35" s="1"/>
  <c r="R64" i="35" a="1"/>
  <c r="R64" i="35" s="1"/>
  <c r="Y61" i="35" a="1"/>
  <c r="Y61" i="35" s="1"/>
  <c r="R60" i="35" a="1"/>
  <c r="R60" i="35" s="1"/>
  <c r="Y51" i="35" a="1"/>
  <c r="Y51" i="35" s="1"/>
  <c r="Z44" i="35" a="1"/>
  <c r="Z44" i="35" s="1"/>
  <c r="W39" i="35" a="1"/>
  <c r="W39" i="35" s="1"/>
  <c r="V68" i="33" a="1"/>
  <c r="V68" i="33" s="1"/>
  <c r="S66" i="33" a="1"/>
  <c r="S66" i="33" s="1"/>
  <c r="Z61" i="33" a="1"/>
  <c r="Z61" i="33" s="1"/>
  <c r="W60" i="33" a="1"/>
  <c r="W60" i="33" s="1"/>
  <c r="T59" i="33" a="1"/>
  <c r="T59" i="33" s="1"/>
  <c r="R58" i="33" a="1"/>
  <c r="R58" i="33" s="1"/>
  <c r="Q57" i="33" a="1"/>
  <c r="Q57" i="33" s="1"/>
  <c r="Z53" i="33" a="1"/>
  <c r="Z53" i="33" s="1"/>
  <c r="U52" i="33" a="1"/>
  <c r="U52" i="33" s="1"/>
  <c r="S51" i="33" a="1"/>
  <c r="S51" i="33" s="1"/>
  <c r="AA47" i="33" a="1"/>
  <c r="AA47" i="33" s="1"/>
  <c r="Z46" i="33" a="1"/>
  <c r="Z46" i="33" s="1"/>
  <c r="X67" i="35" a="1"/>
  <c r="X67" i="35" s="1"/>
  <c r="Q64" i="35" a="1"/>
  <c r="Q64" i="35" s="1"/>
  <c r="X61" i="35" a="1"/>
  <c r="X61" i="35" s="1"/>
  <c r="V51" i="35" a="1"/>
  <c r="V51" i="35" s="1"/>
  <c r="AA40" i="35" a="1"/>
  <c r="AA40" i="35" s="1"/>
  <c r="U68" i="33" a="1"/>
  <c r="U68" i="33" s="1"/>
  <c r="W61" i="35" a="1"/>
  <c r="W61" i="35" s="1"/>
  <c r="Y58" i="35" a="1"/>
  <c r="Y58" i="35" s="1"/>
  <c r="Z40" i="35" a="1"/>
  <c r="Z40" i="35" s="1"/>
  <c r="T68" i="33" a="1"/>
  <c r="T68" i="33" s="1"/>
  <c r="T67" i="33" a="1"/>
  <c r="T67" i="33" s="1"/>
  <c r="AA62" i="33" a="1"/>
  <c r="AA62" i="33" s="1"/>
  <c r="X61" i="33" a="1"/>
  <c r="X61" i="33" s="1"/>
  <c r="T60" i="33" a="1"/>
  <c r="T60" i="33" s="1"/>
  <c r="W53" i="33" a="1"/>
  <c r="W53" i="33" s="1"/>
  <c r="S52" i="33" a="1"/>
  <c r="S52" i="33" s="1"/>
  <c r="Q51" i="33" a="1"/>
  <c r="Q51" i="33" s="1"/>
  <c r="AB48" i="33" a="1"/>
  <c r="AB48" i="33" s="1"/>
  <c r="X46" i="33" a="1"/>
  <c r="X46" i="33" s="1"/>
  <c r="U45" i="33" a="1"/>
  <c r="U45" i="33" s="1"/>
  <c r="T44" i="33" a="1"/>
  <c r="T44" i="33" s="1"/>
  <c r="W42" i="33" a="1"/>
  <c r="W42" i="33" s="1"/>
  <c r="X41" i="33" a="1"/>
  <c r="X41" i="33" s="1"/>
  <c r="Z40" i="33" a="1"/>
  <c r="Z40" i="33" s="1"/>
  <c r="AA52" i="35" a="1"/>
  <c r="AA52" i="35" s="1"/>
  <c r="X66" i="33" a="1"/>
  <c r="X66" i="33" s="1"/>
  <c r="Y63" i="33" a="1"/>
  <c r="Y63" i="33" s="1"/>
  <c r="S60" i="33" a="1"/>
  <c r="S60" i="33" s="1"/>
  <c r="T54" i="33" a="1"/>
  <c r="T54" i="33" s="1"/>
  <c r="Z50" i="33" a="1"/>
  <c r="Z50" i="33" s="1"/>
  <c r="R48" i="33" a="1"/>
  <c r="R48" i="33" s="1"/>
  <c r="Y47" i="33" a="1"/>
  <c r="Y47" i="33" s="1"/>
  <c r="Y44" i="33" a="1"/>
  <c r="Y44" i="33" s="1"/>
  <c r="X43" i="33" a="1"/>
  <c r="X43" i="33" s="1"/>
  <c r="Z42" i="33" a="1"/>
  <c r="Z42" i="33" s="1"/>
  <c r="Z41" i="33" a="1"/>
  <c r="Z41" i="33" s="1"/>
  <c r="Y40" i="33" a="1"/>
  <c r="Y40" i="33" s="1"/>
  <c r="Y39" i="33" a="1"/>
  <c r="Y39" i="33" s="1"/>
  <c r="U62" i="35" a="1"/>
  <c r="U62" i="35" s="1"/>
  <c r="X63" i="33" a="1"/>
  <c r="X63" i="33" s="1"/>
  <c r="R60" i="33" a="1"/>
  <c r="R60" i="33" s="1"/>
  <c r="V57" i="33" a="1"/>
  <c r="V57" i="33" s="1"/>
  <c r="S54" i="33" a="1"/>
  <c r="S54" i="33" s="1"/>
  <c r="AA53" i="33" a="1"/>
  <c r="AA53" i="33" s="1"/>
  <c r="Y50" i="33" a="1"/>
  <c r="Y50" i="33" s="1"/>
  <c r="Q48" i="33" a="1"/>
  <c r="Q48" i="33" s="1"/>
  <c r="X47" i="33" a="1"/>
  <c r="X47" i="33" s="1"/>
  <c r="W43" i="33" a="1"/>
  <c r="W43" i="33" s="1"/>
  <c r="Y42" i="33" a="1"/>
  <c r="Y42" i="33" s="1"/>
  <c r="Y41" i="33" a="1"/>
  <c r="Y41" i="33" s="1"/>
  <c r="X40" i="33" a="1"/>
  <c r="X40" i="33" s="1"/>
  <c r="Z38" i="33" a="1"/>
  <c r="Z38" i="33" s="1"/>
  <c r="AB66" i="35" a="1"/>
  <c r="AB66" i="35" s="1"/>
  <c r="Z52" i="35" a="1"/>
  <c r="Z52" i="35" s="1"/>
  <c r="W63" i="33" a="1"/>
  <c r="W63" i="33" s="1"/>
  <c r="AB62" i="33" a="1"/>
  <c r="AB62" i="33" s="1"/>
  <c r="Q60" i="33" a="1"/>
  <c r="Q60" i="33" s="1"/>
  <c r="AA56" i="33" a="1"/>
  <c r="AA56" i="33" s="1"/>
  <c r="R54" i="33" a="1"/>
  <c r="R54" i="33" s="1"/>
  <c r="X50" i="33" a="1"/>
  <c r="X50" i="33" s="1"/>
  <c r="W47" i="33" a="1"/>
  <c r="W47" i="33" s="1"/>
  <c r="X44" i="33" a="1"/>
  <c r="X44" i="33" s="1"/>
  <c r="V43" i="33" a="1"/>
  <c r="V43" i="33" s="1"/>
  <c r="X42" i="33" a="1"/>
  <c r="X42" i="33" s="1"/>
  <c r="W41" i="33" a="1"/>
  <c r="W41" i="33" s="1"/>
  <c r="W40" i="33" a="1"/>
  <c r="W40" i="33" s="1"/>
  <c r="X39" i="33" a="1"/>
  <c r="X39" i="33" s="1"/>
  <c r="Y66" i="35" a="1"/>
  <c r="Y66" i="35" s="1"/>
  <c r="AB59" i="35" a="1"/>
  <c r="AB59" i="35" s="1"/>
  <c r="Y52" i="35" a="1"/>
  <c r="Y52" i="35" s="1"/>
  <c r="V41" i="35" a="1"/>
  <c r="V41" i="35" s="1"/>
  <c r="Q66" i="33" a="1"/>
  <c r="Q66" i="33" s="1"/>
  <c r="V63" i="33" a="1"/>
  <c r="V63" i="33" s="1"/>
  <c r="Y62" i="33" a="1"/>
  <c r="Y62" i="33" s="1"/>
  <c r="Q54" i="33" a="1"/>
  <c r="Q54" i="33" s="1"/>
  <c r="X53" i="33" a="1"/>
  <c r="X53" i="33" s="1"/>
  <c r="W50" i="33" a="1"/>
  <c r="W50" i="33" s="1"/>
  <c r="AB45" i="33" a="1"/>
  <c r="AB45" i="33" s="1"/>
  <c r="U43" i="33" a="1"/>
  <c r="U43" i="33" s="1"/>
  <c r="V40" i="33" a="1"/>
  <c r="V40" i="33" s="1"/>
  <c r="W39" i="33" a="1"/>
  <c r="W39" i="33" s="1"/>
  <c r="Y38" i="33" a="1"/>
  <c r="Y38" i="33" s="1"/>
  <c r="AA59" i="35" a="1"/>
  <c r="AA59" i="35" s="1"/>
  <c r="AB45" i="35" a="1"/>
  <c r="AB45" i="35" s="1"/>
  <c r="U63" i="33" a="1"/>
  <c r="U63" i="33" s="1"/>
  <c r="AA59" i="33" a="1"/>
  <c r="AA59" i="33" s="1"/>
  <c r="Z56" i="33" a="1"/>
  <c r="Z56" i="33" s="1"/>
  <c r="V53" i="33" a="1"/>
  <c r="V53" i="33" s="1"/>
  <c r="V50" i="33" a="1"/>
  <c r="V50" i="33" s="1"/>
  <c r="AB49" i="33" a="1"/>
  <c r="AB49" i="33" s="1"/>
  <c r="V47" i="33" a="1"/>
  <c r="V47" i="33" s="1"/>
  <c r="AA45" i="33" a="1"/>
  <c r="AA45" i="33" s="1"/>
  <c r="W44" i="33" a="1"/>
  <c r="W44" i="33" s="1"/>
  <c r="V42" i="33" a="1"/>
  <c r="V42" i="33" s="1"/>
  <c r="V41" i="33" a="1"/>
  <c r="V41" i="33" s="1"/>
  <c r="U40" i="33" a="1"/>
  <c r="U40" i="33" s="1"/>
  <c r="V39" i="33" a="1"/>
  <c r="V39" i="33" s="1"/>
  <c r="X66" i="35" a="1"/>
  <c r="X66" i="35" s="1"/>
  <c r="S45" i="35" a="1"/>
  <c r="S45" i="35" s="1"/>
  <c r="AB43" i="35" a="1"/>
  <c r="AB43" i="35" s="1"/>
  <c r="U41" i="35" a="1"/>
  <c r="U41" i="35" s="1"/>
  <c r="U39" i="35" a="1"/>
  <c r="U39" i="35" s="1"/>
  <c r="AB68" i="33" a="1"/>
  <c r="AB68" i="33" s="1"/>
  <c r="AB65" i="33" a="1"/>
  <c r="AB65" i="33" s="1"/>
  <c r="T63" i="33" a="1"/>
  <c r="T63" i="33" s="1"/>
  <c r="X62" i="33" a="1"/>
  <c r="X62" i="33" s="1"/>
  <c r="Y56" i="33" a="1"/>
  <c r="Y56" i="33" s="1"/>
  <c r="U53" i="33" a="1"/>
  <c r="U53" i="33" s="1"/>
  <c r="U50" i="33" a="1"/>
  <c r="U50" i="33" s="1"/>
  <c r="U47" i="33" a="1"/>
  <c r="U47" i="33" s="1"/>
  <c r="Z45" i="33" a="1"/>
  <c r="Z45" i="33" s="1"/>
  <c r="T43" i="33" a="1"/>
  <c r="T43" i="33" s="1"/>
  <c r="U42" i="33" a="1"/>
  <c r="U42" i="33" s="1"/>
  <c r="U41" i="33" a="1"/>
  <c r="U41" i="33" s="1"/>
  <c r="U39" i="33" a="1"/>
  <c r="U39" i="33" s="1"/>
  <c r="X38" i="33" a="1"/>
  <c r="X38" i="33" s="1"/>
  <c r="W66" i="35" a="1"/>
  <c r="W66" i="35" s="1"/>
  <c r="Z59" i="35" a="1"/>
  <c r="Z59" i="35" s="1"/>
  <c r="W52" i="35" a="1"/>
  <c r="W52" i="35" s="1"/>
  <c r="Q45" i="35" a="1"/>
  <c r="Q45" i="35" s="1"/>
  <c r="AA68" i="33" a="1"/>
  <c r="AA68" i="33" s="1"/>
  <c r="AA65" i="33" a="1"/>
  <c r="AA65" i="33" s="1"/>
  <c r="S63" i="33" a="1"/>
  <c r="S63" i="33" s="1"/>
  <c r="U59" i="33" a="1"/>
  <c r="U59" i="33" s="1"/>
  <c r="X56" i="33" a="1"/>
  <c r="X56" i="33" s="1"/>
  <c r="T53" i="33" a="1"/>
  <c r="T53" i="33" s="1"/>
  <c r="T50" i="33" a="1"/>
  <c r="T50" i="33" s="1"/>
  <c r="AA49" i="33" a="1"/>
  <c r="AA49" i="33" s="1"/>
  <c r="Y45" i="33" a="1"/>
  <c r="Y45" i="33" s="1"/>
  <c r="V44" i="33" a="1"/>
  <c r="V44" i="33" s="1"/>
  <c r="S43" i="33" a="1"/>
  <c r="S43" i="33" s="1"/>
  <c r="T42" i="33" a="1"/>
  <c r="T42" i="33" s="1"/>
  <c r="T41" i="33" a="1"/>
  <c r="T41" i="33" s="1"/>
  <c r="T40" i="33" a="1"/>
  <c r="T40" i="33" s="1"/>
  <c r="AB68" i="35" a="1"/>
  <c r="AB68" i="35" s="1"/>
  <c r="V61" i="35" a="1"/>
  <c r="V61" i="35" s="1"/>
  <c r="Y59" i="35" a="1"/>
  <c r="Y59" i="35" s="1"/>
  <c r="V52" i="35" a="1"/>
  <c r="V52" i="35" s="1"/>
  <c r="AA43" i="35" a="1"/>
  <c r="AA43" i="35" s="1"/>
  <c r="T41" i="35" a="1"/>
  <c r="T41" i="35" s="1"/>
  <c r="W68" i="33" a="1"/>
  <c r="W68" i="33" s="1"/>
  <c r="Z65" i="33" a="1"/>
  <c r="Z65" i="33" s="1"/>
  <c r="W62" i="33" a="1"/>
  <c r="W62" i="33" s="1"/>
  <c r="W56" i="33" a="1"/>
  <c r="W56" i="33" s="1"/>
  <c r="S53" i="33" a="1"/>
  <c r="S53" i="33" s="1"/>
  <c r="T47" i="33" a="1"/>
  <c r="T47" i="33" s="1"/>
  <c r="U44" i="33" a="1"/>
  <c r="U44" i="33" s="1"/>
  <c r="S40" i="33" a="1"/>
  <c r="S40" i="33" s="1"/>
  <c r="T39" i="33" a="1"/>
  <c r="T39" i="33" s="1"/>
  <c r="W38" i="33" a="1"/>
  <c r="W38" i="33" s="1"/>
  <c r="Q68" i="35" a="1"/>
  <c r="Q68" i="35" s="1"/>
  <c r="T61" i="35" a="1"/>
  <c r="T61" i="35" s="1"/>
  <c r="Q59" i="35" a="1"/>
  <c r="Q59" i="35" s="1"/>
  <c r="U52" i="35" a="1"/>
  <c r="U52" i="35" s="1"/>
  <c r="S41" i="35" a="1"/>
  <c r="S41" i="35" s="1"/>
  <c r="S68" i="33" a="1"/>
  <c r="S68" i="33" s="1"/>
  <c r="W65" i="33" a="1"/>
  <c r="W65" i="33" s="1"/>
  <c r="V62" i="33" a="1"/>
  <c r="V62" i="33" s="1"/>
  <c r="R59" i="33" a="1"/>
  <c r="R59" i="33" s="1"/>
  <c r="AB58" i="33" a="1"/>
  <c r="AB58" i="33" s="1"/>
  <c r="U56" i="33" a="1"/>
  <c r="U56" i="33" s="1"/>
  <c r="AB55" i="33" a="1"/>
  <c r="AB55" i="33" s="1"/>
  <c r="Q53" i="33" a="1"/>
  <c r="Q53" i="33" s="1"/>
  <c r="AB52" i="33" a="1"/>
  <c r="AB52" i="33" s="1"/>
  <c r="Y49" i="33" a="1"/>
  <c r="Y49" i="33" s="1"/>
  <c r="R47" i="33" a="1"/>
  <c r="R47" i="33" s="1"/>
  <c r="W45" i="33" a="1"/>
  <c r="W45" i="33" s="1"/>
  <c r="S44" i="33" a="1"/>
  <c r="S44" i="33" s="1"/>
  <c r="R42" i="33" a="1"/>
  <c r="R42" i="33" s="1"/>
  <c r="Q40" i="33" a="1"/>
  <c r="Q40" i="33" s="1"/>
  <c r="R39" i="33" a="1"/>
  <c r="R39" i="33" s="1"/>
  <c r="U38" i="33" a="1"/>
  <c r="U38" i="33" s="1"/>
  <c r="R61" i="35" a="1"/>
  <c r="R61" i="35" s="1"/>
  <c r="S58" i="33" a="1"/>
  <c r="S58" i="33" s="1"/>
  <c r="W46" i="33" a="1"/>
  <c r="W46" i="33" s="1"/>
  <c r="V45" i="33" a="1"/>
  <c r="V45" i="33" s="1"/>
  <c r="R41" i="33" a="1"/>
  <c r="R41" i="33" s="1"/>
  <c r="Q61" i="35" a="1"/>
  <c r="Q61" i="35" s="1"/>
  <c r="T40" i="35" a="1"/>
  <c r="T40" i="35" s="1"/>
  <c r="Y64" i="33" a="1"/>
  <c r="Y64" i="33" s="1"/>
  <c r="Q58" i="33" a="1"/>
  <c r="Q58" i="33" s="1"/>
  <c r="Q52" i="33" a="1"/>
  <c r="Q52" i="33" s="1"/>
  <c r="AA48" i="33" a="1"/>
  <c r="AA48" i="33" s="1"/>
  <c r="Z47" i="33" a="1"/>
  <c r="Z47" i="33" s="1"/>
  <c r="V46" i="33" a="1"/>
  <c r="V46" i="33" s="1"/>
  <c r="T45" i="33" a="1"/>
  <c r="T45" i="33" s="1"/>
  <c r="AB40" i="33" a="1"/>
  <c r="AB40" i="33" s="1"/>
  <c r="R68" i="35" a="1"/>
  <c r="R68" i="35" s="1"/>
  <c r="Y65" i="33" a="1"/>
  <c r="Y65" i="33" s="1"/>
  <c r="X64" i="33" a="1"/>
  <c r="X64" i="33" s="1"/>
  <c r="S59" i="33" a="1"/>
  <c r="S59" i="33" s="1"/>
  <c r="AB54" i="33" a="1"/>
  <c r="AB54" i="33" s="1"/>
  <c r="R53" i="33" a="1"/>
  <c r="R53" i="33" s="1"/>
  <c r="S47" i="33" a="1"/>
  <c r="S47" i="33" s="1"/>
  <c r="U46" i="33" a="1"/>
  <c r="U46" i="33" s="1"/>
  <c r="S45" i="33" a="1"/>
  <c r="S45" i="33" s="1"/>
  <c r="AB44" i="33" a="1"/>
  <c r="AB44" i="33" s="1"/>
  <c r="Q41" i="33" a="1"/>
  <c r="Q41" i="33" s="1"/>
  <c r="R40" i="35" a="1"/>
  <c r="R40" i="35" s="1"/>
  <c r="V65" i="33" a="1"/>
  <c r="V65" i="33" s="1"/>
  <c r="W64" i="33" a="1"/>
  <c r="W64" i="33" s="1"/>
  <c r="Q59" i="33" a="1"/>
  <c r="Q59" i="33" s="1"/>
  <c r="AA54" i="33" a="1"/>
  <c r="AA54" i="33" s="1"/>
  <c r="Z48" i="33" a="1"/>
  <c r="Z48" i="33" s="1"/>
  <c r="T46" i="33" a="1"/>
  <c r="T46" i="33" s="1"/>
  <c r="R45" i="33" a="1"/>
  <c r="R45" i="33" s="1"/>
  <c r="AA44" i="33" a="1"/>
  <c r="AA44" i="33" s="1"/>
  <c r="AA40" i="33" a="1"/>
  <c r="AA40" i="33" s="1"/>
  <c r="S46" i="35" a="1"/>
  <c r="S46" i="35" s="1"/>
  <c r="Q65" i="33" a="1"/>
  <c r="Q65" i="33" s="1"/>
  <c r="Z54" i="33" a="1"/>
  <c r="Z54" i="33" s="1"/>
  <c r="Y48" i="33" a="1"/>
  <c r="Y48" i="33" s="1"/>
  <c r="S46" i="33" a="1"/>
  <c r="S46" i="33" s="1"/>
  <c r="Q45" i="33" a="1"/>
  <c r="Q45" i="33" s="1"/>
  <c r="Z44" i="33" a="1"/>
  <c r="Z44" i="33" s="1"/>
  <c r="AA53" i="35" a="1"/>
  <c r="AA53" i="35" s="1"/>
  <c r="AB49" i="35" a="1"/>
  <c r="AB49" i="35" s="1"/>
  <c r="R64" i="33" a="1"/>
  <c r="R64" i="33" s="1"/>
  <c r="X54" i="33" a="1"/>
  <c r="X54" i="33" s="1"/>
  <c r="Z49" i="33" a="1"/>
  <c r="Z49" i="33" s="1"/>
  <c r="X48" i="33" a="1"/>
  <c r="X48" i="33" s="1"/>
  <c r="R46" i="33" a="1"/>
  <c r="R46" i="33" s="1"/>
  <c r="AB43" i="33" a="1"/>
  <c r="AB43" i="33" s="1"/>
  <c r="R40" i="33" a="1"/>
  <c r="R40" i="33" s="1"/>
  <c r="Y53" i="35" a="1"/>
  <c r="Y53" i="35" s="1"/>
  <c r="AA49" i="35" a="1"/>
  <c r="AA49" i="35" s="1"/>
  <c r="Q46" i="35" a="1"/>
  <c r="Q46" i="35" s="1"/>
  <c r="Q64" i="33" a="1"/>
  <c r="Q64" i="33" s="1"/>
  <c r="AB61" i="33" a="1"/>
  <c r="AB61" i="33" s="1"/>
  <c r="X49" i="33" a="1"/>
  <c r="X49" i="33" s="1"/>
  <c r="W48" i="33" a="1"/>
  <c r="W48" i="33" s="1"/>
  <c r="Q46" i="33" a="1"/>
  <c r="Q46" i="33" s="1"/>
  <c r="X53" i="35" a="1"/>
  <c r="X53" i="35" s="1"/>
  <c r="Z49" i="35" a="1"/>
  <c r="Z49" i="35" s="1"/>
  <c r="AB66" i="33" a="1"/>
  <c r="AB66" i="33" s="1"/>
  <c r="Y61" i="33" a="1"/>
  <c r="Y61" i="33" s="1"/>
  <c r="X60" i="33" a="1"/>
  <c r="X60" i="33" s="1"/>
  <c r="AA55" i="33" a="1"/>
  <c r="AA55" i="33" s="1"/>
  <c r="W54" i="33" a="1"/>
  <c r="W54" i="33" s="1"/>
  <c r="W49" i="33" a="1"/>
  <c r="W49" i="33" s="1"/>
  <c r="V48" i="33" a="1"/>
  <c r="V48" i="33" s="1"/>
  <c r="R44" i="33" a="1"/>
  <c r="R44" i="33" s="1"/>
  <c r="AA43" i="33" a="1"/>
  <c r="AA43" i="33" s="1"/>
  <c r="V53" i="35" a="1"/>
  <c r="V53" i="35" s="1"/>
  <c r="W49" i="35" a="1"/>
  <c r="W49" i="35" s="1"/>
  <c r="AB42" i="35" a="1"/>
  <c r="AB42" i="35" s="1"/>
  <c r="AB67" i="33" a="1"/>
  <c r="AB67" i="33" s="1"/>
  <c r="Z66" i="33" a="1"/>
  <c r="Z66" i="33" s="1"/>
  <c r="W61" i="33" a="1"/>
  <c r="W61" i="33" s="1"/>
  <c r="U60" i="33" a="1"/>
  <c r="U60" i="33" s="1"/>
  <c r="Y55" i="33" a="1"/>
  <c r="Y55" i="33" s="1"/>
  <c r="U54" i="33" a="1"/>
  <c r="U54" i="33" s="1"/>
  <c r="U49" i="33" a="1"/>
  <c r="U49" i="33" s="1"/>
  <c r="T48" i="33" a="1"/>
  <c r="T48" i="33" s="1"/>
  <c r="AA39" i="33" a="1"/>
  <c r="AA39" i="33" s="1"/>
  <c r="Q68" i="34" a="1"/>
  <c r="Q68" i="34" s="1"/>
  <c r="S66" i="34" a="1"/>
  <c r="S66" i="34" s="1"/>
  <c r="U64" i="34" a="1"/>
  <c r="U64" i="34" s="1"/>
  <c r="Y62" i="34" a="1"/>
  <c r="Y62" i="34" s="1"/>
  <c r="AA60" i="34" a="1"/>
  <c r="AA60" i="34" s="1"/>
  <c r="S59" i="34" a="1"/>
  <c r="S59" i="34" s="1"/>
  <c r="V57" i="34" a="1"/>
  <c r="V57" i="34" s="1"/>
  <c r="Y55" i="34" a="1"/>
  <c r="Y55" i="34" s="1"/>
  <c r="AB53" i="34" a="1"/>
  <c r="AB53" i="34" s="1"/>
  <c r="T52" i="34" a="1"/>
  <c r="T52" i="34" s="1"/>
  <c r="V50" i="34" a="1"/>
  <c r="V50" i="34" s="1"/>
  <c r="AA48" i="34" a="1"/>
  <c r="AA48" i="34" s="1"/>
  <c r="Q47" i="34" a="1"/>
  <c r="Q47" i="34" s="1"/>
  <c r="T45" i="34" a="1"/>
  <c r="T45" i="34" s="1"/>
  <c r="U41" i="34" a="1"/>
  <c r="U41" i="34" s="1"/>
  <c r="V39" i="34" a="1"/>
  <c r="V39" i="34" s="1"/>
  <c r="Z64" i="33" a="1"/>
  <c r="Z64" i="33" s="1"/>
  <c r="T62" i="33" a="1"/>
  <c r="T62" i="33" s="1"/>
  <c r="Y58" i="33" a="1"/>
  <c r="Y58" i="33" s="1"/>
  <c r="V56" i="33" a="1"/>
  <c r="V56" i="33" s="1"/>
  <c r="AB50" i="33" a="1"/>
  <c r="AB50" i="33" s="1"/>
  <c r="X45" i="33" a="1"/>
  <c r="X45" i="33" s="1"/>
  <c r="AB41" i="33" a="1"/>
  <c r="AB41" i="33" s="1"/>
  <c r="Y68" i="34" a="1"/>
  <c r="Y68" i="34" s="1"/>
  <c r="Z66" i="34" a="1"/>
  <c r="Z66" i="34" s="1"/>
  <c r="AA64" i="34" a="1"/>
  <c r="AA64" i="34" s="1"/>
  <c r="S63" i="34" a="1"/>
  <c r="S63" i="34" s="1"/>
  <c r="T61" i="34" a="1"/>
  <c r="T61" i="34" s="1"/>
  <c r="W59" i="34" a="1"/>
  <c r="W59" i="34" s="1"/>
  <c r="AA55" i="34" a="1"/>
  <c r="AA55" i="34" s="1"/>
  <c r="Q54" i="34" a="1"/>
  <c r="Q54" i="34" s="1"/>
  <c r="S52" i="34" a="1"/>
  <c r="S52" i="34" s="1"/>
  <c r="Y46" i="34" a="1"/>
  <c r="Y46" i="34" s="1"/>
  <c r="AA44" i="34" a="1"/>
  <c r="AA44" i="34" s="1"/>
  <c r="AA42" i="34" a="1"/>
  <c r="AA42" i="34" s="1"/>
  <c r="Z40" i="34" a="1"/>
  <c r="Z40" i="34" s="1"/>
  <c r="Z38" i="34" a="1"/>
  <c r="Z38" i="34" s="1"/>
  <c r="X62" i="35" a="1"/>
  <c r="X62" i="35" s="1"/>
  <c r="V54" i="33" a="1"/>
  <c r="V54" i="33" s="1"/>
  <c r="AA50" i="33" a="1"/>
  <c r="AA50" i="33" s="1"/>
  <c r="Y66" i="34" a="1"/>
  <c r="Y66" i="34" s="1"/>
  <c r="Z64" i="34" a="1"/>
  <c r="Z64" i="34" s="1"/>
  <c r="R63" i="34" a="1"/>
  <c r="R63" i="34" s="1"/>
  <c r="S61" i="34" a="1"/>
  <c r="S61" i="34" s="1"/>
  <c r="V59" i="34" a="1"/>
  <c r="V59" i="34" s="1"/>
  <c r="X57" i="34" a="1"/>
  <c r="X57" i="34" s="1"/>
  <c r="Z55" i="34" a="1"/>
  <c r="Z55" i="34" s="1"/>
  <c r="AA53" i="34" a="1"/>
  <c r="AA53" i="34" s="1"/>
  <c r="R52" i="34" a="1"/>
  <c r="R52" i="34" s="1"/>
  <c r="T50" i="34" a="1"/>
  <c r="T50" i="34" s="1"/>
  <c r="X48" i="34" a="1"/>
  <c r="X48" i="34" s="1"/>
  <c r="Z44" i="34" a="1"/>
  <c r="Z44" i="34" s="1"/>
  <c r="Z42" i="34" a="1"/>
  <c r="Z42" i="34" s="1"/>
  <c r="Y40" i="34" a="1"/>
  <c r="Y40" i="34" s="1"/>
  <c r="Y38" i="34" a="1"/>
  <c r="Y38" i="34" s="1"/>
  <c r="W62" i="35" a="1"/>
  <c r="W62" i="35" s="1"/>
  <c r="Y49" i="35" a="1"/>
  <c r="Y49" i="35" s="1"/>
  <c r="S62" i="33" a="1"/>
  <c r="S62" i="33" s="1"/>
  <c r="X58" i="33" a="1"/>
  <c r="X58" i="33" s="1"/>
  <c r="T56" i="33" a="1"/>
  <c r="T56" i="33" s="1"/>
  <c r="V52" i="33" a="1"/>
  <c r="V52" i="33" s="1"/>
  <c r="AB42" i="33" a="1"/>
  <c r="AB42" i="33" s="1"/>
  <c r="AA41" i="33" a="1"/>
  <c r="AA41" i="33" s="1"/>
  <c r="X68" i="34" a="1"/>
  <c r="X68" i="34" s="1"/>
  <c r="Y64" i="34" a="1"/>
  <c r="Y64" i="34" s="1"/>
  <c r="Q63" i="34" a="1"/>
  <c r="Q63" i="34" s="1"/>
  <c r="R61" i="34" a="1"/>
  <c r="R61" i="34" s="1"/>
  <c r="U59" i="34" a="1"/>
  <c r="U59" i="34" s="1"/>
  <c r="W57" i="34" a="1"/>
  <c r="W57" i="34" s="1"/>
  <c r="Z53" i="34" a="1"/>
  <c r="Z53" i="34" s="1"/>
  <c r="Q52" i="34" a="1"/>
  <c r="Q52" i="34" s="1"/>
  <c r="W48" i="34" a="1"/>
  <c r="W48" i="34" s="1"/>
  <c r="X46" i="34" a="1"/>
  <c r="X46" i="34" s="1"/>
  <c r="Y44" i="34" a="1"/>
  <c r="Y44" i="34" s="1"/>
  <c r="Y42" i="34" a="1"/>
  <c r="Y42" i="34" s="1"/>
  <c r="X40" i="34" a="1"/>
  <c r="X40" i="34" s="1"/>
  <c r="X38" i="34" a="1"/>
  <c r="X38" i="34" s="1"/>
  <c r="V62" i="35" a="1"/>
  <c r="V62" i="35" s="1"/>
  <c r="R62" i="33" a="1"/>
  <c r="R62" i="33" s="1"/>
  <c r="W58" i="33" a="1"/>
  <c r="W58" i="33" s="1"/>
  <c r="T52" i="33" a="1"/>
  <c r="T52" i="33" s="1"/>
  <c r="S41" i="33" a="1"/>
  <c r="S41" i="33" s="1"/>
  <c r="W68" i="34" a="1"/>
  <c r="W68" i="34" s="1"/>
  <c r="X66" i="34" a="1"/>
  <c r="X66" i="34" s="1"/>
  <c r="AB62" i="34" a="1"/>
  <c r="AB62" i="34" s="1"/>
  <c r="Q61" i="34" a="1"/>
  <c r="Q61" i="34" s="1"/>
  <c r="T59" i="34" a="1"/>
  <c r="T59" i="34" s="1"/>
  <c r="U57" i="34" a="1"/>
  <c r="U57" i="34" s="1"/>
  <c r="X55" i="34" a="1"/>
  <c r="X55" i="34" s="1"/>
  <c r="Y53" i="34" a="1"/>
  <c r="Y53" i="34" s="1"/>
  <c r="AB51" i="34" a="1"/>
  <c r="AB51" i="34" s="1"/>
  <c r="S50" i="34" a="1"/>
  <c r="S50" i="34" s="1"/>
  <c r="V48" i="34" a="1"/>
  <c r="V48" i="34" s="1"/>
  <c r="W46" i="34" a="1"/>
  <c r="W46" i="34" s="1"/>
  <c r="X44" i="34" a="1"/>
  <c r="X44" i="34" s="1"/>
  <c r="X42" i="34" a="1"/>
  <c r="X42" i="34" s="1"/>
  <c r="W40" i="34" a="1"/>
  <c r="W40" i="34" s="1"/>
  <c r="W38" i="34" a="1"/>
  <c r="W38" i="34" s="1"/>
  <c r="Q62" i="33" a="1"/>
  <c r="Q62" i="33" s="1"/>
  <c r="U48" i="33" a="1"/>
  <c r="U48" i="33" s="1"/>
  <c r="AA42" i="33" a="1"/>
  <c r="AA42" i="33" s="1"/>
  <c r="V68" i="34" a="1"/>
  <c r="V68" i="34" s="1"/>
  <c r="W66" i="34" a="1"/>
  <c r="W66" i="34" s="1"/>
  <c r="X64" i="34" a="1"/>
  <c r="X64" i="34" s="1"/>
  <c r="AA62" i="34" a="1"/>
  <c r="AA62" i="34" s="1"/>
  <c r="AB60" i="34" a="1"/>
  <c r="AB60" i="34" s="1"/>
  <c r="R59" i="34" a="1"/>
  <c r="R59" i="34" s="1"/>
  <c r="T57" i="34" a="1"/>
  <c r="T57" i="34" s="1"/>
  <c r="W55" i="34" a="1"/>
  <c r="W55" i="34" s="1"/>
  <c r="AA51" i="34" a="1"/>
  <c r="AA51" i="34" s="1"/>
  <c r="R50" i="34" a="1"/>
  <c r="R50" i="34" s="1"/>
  <c r="U48" i="34" a="1"/>
  <c r="U48" i="34" s="1"/>
  <c r="V46" i="34" a="1"/>
  <c r="V46" i="34" s="1"/>
  <c r="W44" i="34" a="1"/>
  <c r="W44" i="34" s="1"/>
  <c r="W42" i="34" a="1"/>
  <c r="W42" i="34" s="1"/>
  <c r="V40" i="34" a="1"/>
  <c r="V40" i="34" s="1"/>
  <c r="V38" i="34" a="1"/>
  <c r="V38" i="34" s="1"/>
  <c r="AA67" i="33" a="1"/>
  <c r="AA67" i="33" s="1"/>
  <c r="S48" i="33" a="1"/>
  <c r="S48" i="33" s="1"/>
  <c r="U68" i="34" a="1"/>
  <c r="U68" i="34" s="1"/>
  <c r="V66" i="34" a="1"/>
  <c r="V66" i="34" s="1"/>
  <c r="W64" i="34" a="1"/>
  <c r="W64" i="34" s="1"/>
  <c r="Z62" i="34" a="1"/>
  <c r="Z62" i="34" s="1"/>
  <c r="Z60" i="34" a="1"/>
  <c r="Z60" i="34" s="1"/>
  <c r="V55" i="34" a="1"/>
  <c r="V55" i="34" s="1"/>
  <c r="X53" i="34" a="1"/>
  <c r="X53" i="34" s="1"/>
  <c r="Z51" i="34" a="1"/>
  <c r="Z51" i="34" s="1"/>
  <c r="T48" i="34" a="1"/>
  <c r="T48" i="34" s="1"/>
  <c r="U46" i="34" a="1"/>
  <c r="U46" i="34" s="1"/>
  <c r="V44" i="34" a="1"/>
  <c r="V44" i="34" s="1"/>
  <c r="V42" i="34" a="1"/>
  <c r="V42" i="34" s="1"/>
  <c r="U40" i="34" a="1"/>
  <c r="U40" i="34" s="1"/>
  <c r="U38" i="34" a="1"/>
  <c r="U38" i="34" s="1"/>
  <c r="AB48" i="35" a="1"/>
  <c r="AB48" i="35" s="1"/>
  <c r="R52" i="33" a="1"/>
  <c r="R52" i="33" s="1"/>
  <c r="S42" i="33" a="1"/>
  <c r="S42" i="33" s="1"/>
  <c r="AB38" i="33" a="1"/>
  <c r="AB38" i="33" s="1"/>
  <c r="T68" i="34" a="1"/>
  <c r="T68" i="34" s="1"/>
  <c r="U66" i="34" a="1"/>
  <c r="U66" i="34" s="1"/>
  <c r="V64" i="34" a="1"/>
  <c r="V64" i="34" s="1"/>
  <c r="Y60" i="34" a="1"/>
  <c r="Y60" i="34" s="1"/>
  <c r="Q59" i="34" a="1"/>
  <c r="Q59" i="34" s="1"/>
  <c r="S57" i="34" a="1"/>
  <c r="S57" i="34" s="1"/>
  <c r="U55" i="34" a="1"/>
  <c r="U55" i="34" s="1"/>
  <c r="W53" i="34" a="1"/>
  <c r="W53" i="34" s="1"/>
  <c r="Y51" i="34" a="1"/>
  <c r="Y51" i="34" s="1"/>
  <c r="Q50" i="34" a="1"/>
  <c r="Q50" i="34" s="1"/>
  <c r="S48" i="34" a="1"/>
  <c r="S48" i="34" s="1"/>
  <c r="T46" i="34" a="1"/>
  <c r="T46" i="34" s="1"/>
  <c r="U44" i="34" a="1"/>
  <c r="U44" i="34" s="1"/>
  <c r="U42" i="34" a="1"/>
  <c r="U42" i="34" s="1"/>
  <c r="T38" i="34" a="1"/>
  <c r="T38" i="34" s="1"/>
  <c r="AA48" i="35" a="1"/>
  <c r="AA48" i="35" s="1"/>
  <c r="V67" i="33" a="1"/>
  <c r="V67" i="33" s="1"/>
  <c r="Y46" i="33" a="1"/>
  <c r="Y46" i="33" s="1"/>
  <c r="Z43" i="33" a="1"/>
  <c r="Z43" i="33" s="1"/>
  <c r="Q42" i="33" a="1"/>
  <c r="Q42" i="33" s="1"/>
  <c r="S68" i="34" a="1"/>
  <c r="S68" i="34" s="1"/>
  <c r="T66" i="34" a="1"/>
  <c r="T66" i="34" s="1"/>
  <c r="X62" i="34" a="1"/>
  <c r="X62" i="34" s="1"/>
  <c r="AB58" i="34" a="1"/>
  <c r="AB58" i="34" s="1"/>
  <c r="R57" i="34" a="1"/>
  <c r="R57" i="34" s="1"/>
  <c r="T55" i="34" a="1"/>
  <c r="T55" i="34" s="1"/>
  <c r="V53" i="34" a="1"/>
  <c r="V53" i="34" s="1"/>
  <c r="AB49" i="34" a="1"/>
  <c r="AB49" i="34" s="1"/>
  <c r="R48" i="34" a="1"/>
  <c r="R48" i="34" s="1"/>
  <c r="S46" i="34" a="1"/>
  <c r="S46" i="34" s="1"/>
  <c r="T44" i="34" a="1"/>
  <c r="T44" i="34" s="1"/>
  <c r="T42" i="34" a="1"/>
  <c r="T42" i="34" s="1"/>
  <c r="T40" i="34" a="1"/>
  <c r="T40" i="34" s="1"/>
  <c r="S38" i="34" a="1"/>
  <c r="S38" i="34" s="1"/>
  <c r="R67" i="33" a="1"/>
  <c r="R67" i="33" s="1"/>
  <c r="U61" i="33" a="1"/>
  <c r="U61" i="33" s="1"/>
  <c r="R43" i="33" a="1"/>
  <c r="R43" i="33" s="1"/>
  <c r="V38" i="33" a="1"/>
  <c r="V38" i="33" s="1"/>
  <c r="AB67" i="34" a="1"/>
  <c r="AB67" i="34" s="1"/>
  <c r="Q66" i="34" a="1"/>
  <c r="Q66" i="34" s="1"/>
  <c r="S64" i="34" a="1"/>
  <c r="S64" i="34" s="1"/>
  <c r="V62" i="34" a="1"/>
  <c r="V62" i="34" s="1"/>
  <c r="W60" i="34" a="1"/>
  <c r="W60" i="34" s="1"/>
  <c r="Z58" i="34" a="1"/>
  <c r="Z58" i="34" s="1"/>
  <c r="AB56" i="34" a="1"/>
  <c r="AB56" i="34" s="1"/>
  <c r="R55" i="34" a="1"/>
  <c r="R55" i="34" s="1"/>
  <c r="W51" i="34" a="1"/>
  <c r="W51" i="34" s="1"/>
  <c r="Z49" i="34" a="1"/>
  <c r="Z49" i="34" s="1"/>
  <c r="AB47" i="34" a="1"/>
  <c r="AB47" i="34" s="1"/>
  <c r="R46" i="34" a="1"/>
  <c r="R46" i="34" s="1"/>
  <c r="R44" i="34" a="1"/>
  <c r="R44" i="34" s="1"/>
  <c r="R42" i="34" a="1"/>
  <c r="R42" i="34" s="1"/>
  <c r="R40" i="34" a="1"/>
  <c r="R40" i="34" s="1"/>
  <c r="Q38" i="34" a="1"/>
  <c r="Q38" i="34" s="1"/>
  <c r="V58" i="35" a="1"/>
  <c r="V58" i="35" s="1"/>
  <c r="X40" i="35" a="1"/>
  <c r="X40" i="35" s="1"/>
  <c r="R68" i="33" a="1"/>
  <c r="R68" i="33" s="1"/>
  <c r="Z55" i="33" a="1"/>
  <c r="Z55" i="33" s="1"/>
  <c r="V49" i="33" a="1"/>
  <c r="V49" i="33" s="1"/>
  <c r="Q44" i="33" a="1"/>
  <c r="Q44" i="33" s="1"/>
  <c r="Q38" i="33" a="1"/>
  <c r="Q38" i="33" s="1"/>
  <c r="AB66" i="34" a="1"/>
  <c r="AB66" i="34" s="1"/>
  <c r="Y63" i="34" a="1"/>
  <c r="Y63" i="34" s="1"/>
  <c r="V60" i="34" a="1"/>
  <c r="V60" i="34" s="1"/>
  <c r="Q58" i="34" a="1"/>
  <c r="Q58" i="34" s="1"/>
  <c r="Z54" i="34" a="1"/>
  <c r="Z54" i="34" s="1"/>
  <c r="V52" i="34" a="1"/>
  <c r="V52" i="34" s="1"/>
  <c r="T49" i="34" a="1"/>
  <c r="T49" i="34" s="1"/>
  <c r="Q46" i="34" a="1"/>
  <c r="Q46" i="34" s="1"/>
  <c r="T43" i="34" a="1"/>
  <c r="T43" i="34" s="1"/>
  <c r="Z39" i="34" a="1"/>
  <c r="Z39" i="34" s="1"/>
  <c r="W40" i="35" a="1"/>
  <c r="W40" i="35" s="1"/>
  <c r="U62" i="33" a="1"/>
  <c r="U62" i="33" s="1"/>
  <c r="T49" i="33" a="1"/>
  <c r="T49" i="33" s="1"/>
  <c r="AA66" i="34" a="1"/>
  <c r="AA66" i="34" s="1"/>
  <c r="U60" i="34" a="1"/>
  <c r="U60" i="34" s="1"/>
  <c r="AB57" i="34" a="1"/>
  <c r="AB57" i="34" s="1"/>
  <c r="Y54" i="34" a="1"/>
  <c r="Y54" i="34" s="1"/>
  <c r="U52" i="34" a="1"/>
  <c r="U52" i="34" s="1"/>
  <c r="S49" i="34" a="1"/>
  <c r="S49" i="34" s="1"/>
  <c r="AB45" i="34" a="1"/>
  <c r="AB45" i="34" s="1"/>
  <c r="S43" i="34" a="1"/>
  <c r="S43" i="34" s="1"/>
  <c r="Y39" i="34" a="1"/>
  <c r="Y39" i="34" s="1"/>
  <c r="W62" i="34" a="1"/>
  <c r="W62" i="34" s="1"/>
  <c r="V40" i="35" a="1"/>
  <c r="V40" i="35" s="1"/>
  <c r="V61" i="33" a="1"/>
  <c r="V61" i="33" s="1"/>
  <c r="X55" i="33" a="1"/>
  <c r="X55" i="33" s="1"/>
  <c r="R66" i="34" a="1"/>
  <c r="R66" i="34" s="1"/>
  <c r="X63" i="34" a="1"/>
  <c r="X63" i="34" s="1"/>
  <c r="T60" i="34" a="1"/>
  <c r="T60" i="34" s="1"/>
  <c r="AA57" i="34" a="1"/>
  <c r="AA57" i="34" s="1"/>
  <c r="X51" i="34" a="1"/>
  <c r="X51" i="34" s="1"/>
  <c r="AA45" i="34" a="1"/>
  <c r="AA45" i="34" s="1"/>
  <c r="R43" i="34" a="1"/>
  <c r="R43" i="34" s="1"/>
  <c r="X39" i="34" a="1"/>
  <c r="X39" i="34" s="1"/>
  <c r="AB68" i="34" a="1"/>
  <c r="AB68" i="34" s="1"/>
  <c r="U40" i="35" a="1"/>
  <c r="U40" i="35" s="1"/>
  <c r="T61" i="33" a="1"/>
  <c r="T61" i="33" s="1"/>
  <c r="W55" i="33" a="1"/>
  <c r="W55" i="33" s="1"/>
  <c r="R49" i="33" a="1"/>
  <c r="R49" i="33" s="1"/>
  <c r="AB65" i="34" a="1"/>
  <c r="AB65" i="34" s="1"/>
  <c r="W63" i="34" a="1"/>
  <c r="W63" i="34" s="1"/>
  <c r="Z57" i="34" a="1"/>
  <c r="Z57" i="34" s="1"/>
  <c r="X54" i="34" a="1"/>
  <c r="X54" i="34" s="1"/>
  <c r="V51" i="34" a="1"/>
  <c r="V51" i="34" s="1"/>
  <c r="R49" i="34" a="1"/>
  <c r="R49" i="34" s="1"/>
  <c r="Z45" i="34" a="1"/>
  <c r="Z45" i="34" s="1"/>
  <c r="Q43" i="34" a="1"/>
  <c r="Q43" i="34" s="1"/>
  <c r="W39" i="34" a="1"/>
  <c r="W39" i="34" s="1"/>
  <c r="Y43" i="33" a="1"/>
  <c r="Y43" i="33" s="1"/>
  <c r="X65" i="34" a="1"/>
  <c r="X65" i="34" s="1"/>
  <c r="S61" i="33" a="1"/>
  <c r="S61" i="33" s="1"/>
  <c r="V55" i="33" a="1"/>
  <c r="V55" i="33" s="1"/>
  <c r="AA65" i="34" a="1"/>
  <c r="AA65" i="34" s="1"/>
  <c r="V63" i="34" a="1"/>
  <c r="V63" i="34" s="1"/>
  <c r="S60" i="34" a="1"/>
  <c r="S60" i="34" s="1"/>
  <c r="Y57" i="34" a="1"/>
  <c r="Y57" i="34" s="1"/>
  <c r="W54" i="34" a="1"/>
  <c r="W54" i="34" s="1"/>
  <c r="U51" i="34" a="1"/>
  <c r="U51" i="34" s="1"/>
  <c r="Q49" i="34" a="1"/>
  <c r="Q49" i="34" s="1"/>
  <c r="Y45" i="34" a="1"/>
  <c r="Y45" i="34" s="1"/>
  <c r="AB42" i="34" a="1"/>
  <c r="AB42" i="34" s="1"/>
  <c r="U39" i="34" a="1"/>
  <c r="U39" i="34" s="1"/>
  <c r="Q51" i="34" a="1"/>
  <c r="Q51" i="34" s="1"/>
  <c r="U67" i="33" a="1"/>
  <c r="U67" i="33" s="1"/>
  <c r="U55" i="33" a="1"/>
  <c r="U55" i="33" s="1"/>
  <c r="Z65" i="34" a="1"/>
  <c r="Z65" i="34" s="1"/>
  <c r="U63" i="34" a="1"/>
  <c r="U63" i="34" s="1"/>
  <c r="Q57" i="34" a="1"/>
  <c r="Q57" i="34" s="1"/>
  <c r="V54" i="34" a="1"/>
  <c r="V54" i="34" s="1"/>
  <c r="T51" i="34" a="1"/>
  <c r="T51" i="34" s="1"/>
  <c r="AB48" i="34" a="1"/>
  <c r="AB48" i="34" s="1"/>
  <c r="S42" i="34" a="1"/>
  <c r="S42" i="34" s="1"/>
  <c r="T39" i="34" a="1"/>
  <c r="T39" i="34" s="1"/>
  <c r="S39" i="33" a="1"/>
  <c r="S39" i="33" s="1"/>
  <c r="AB59" i="34" a="1"/>
  <c r="AB59" i="34" s="1"/>
  <c r="Q67" i="33" a="1"/>
  <c r="Q67" i="33" s="1"/>
  <c r="R61" i="33" a="1"/>
  <c r="R61" i="33" s="1"/>
  <c r="Z58" i="33" a="1"/>
  <c r="Z58" i="33" s="1"/>
  <c r="T55" i="33" a="1"/>
  <c r="T55" i="33" s="1"/>
  <c r="AB39" i="33" a="1"/>
  <c r="AB39" i="33" s="1"/>
  <c r="Y65" i="34" a="1"/>
  <c r="Y65" i="34" s="1"/>
  <c r="T63" i="34" a="1"/>
  <c r="T63" i="34" s="1"/>
  <c r="R60" i="34" a="1"/>
  <c r="R60" i="34" s="1"/>
  <c r="AA56" i="34" a="1"/>
  <c r="AA56" i="34" s="1"/>
  <c r="U54" i="34" a="1"/>
  <c r="U54" i="34" s="1"/>
  <c r="S51" i="34" a="1"/>
  <c r="S51" i="34" s="1"/>
  <c r="Z48" i="34" a="1"/>
  <c r="Z48" i="34" s="1"/>
  <c r="X45" i="34" a="1"/>
  <c r="X45" i="34" s="1"/>
  <c r="Q42" i="34" a="1"/>
  <c r="Q42" i="34" s="1"/>
  <c r="S39" i="34" a="1"/>
  <c r="S39" i="34" s="1"/>
  <c r="Y56" i="34" a="1"/>
  <c r="Y56" i="34" s="1"/>
  <c r="Q61" i="33" a="1"/>
  <c r="Q61" i="33" s="1"/>
  <c r="S55" i="33" a="1"/>
  <c r="S55" i="33" s="1"/>
  <c r="Z39" i="33" a="1"/>
  <c r="Z39" i="33" s="1"/>
  <c r="Q60" i="34" a="1"/>
  <c r="Q60" i="34" s="1"/>
  <c r="Z56" i="34" a="1"/>
  <c r="Z56" i="34" s="1"/>
  <c r="T54" i="34" a="1"/>
  <c r="T54" i="34" s="1"/>
  <c r="R51" i="34" a="1"/>
  <c r="R51" i="34" s="1"/>
  <c r="Y48" i="34" a="1"/>
  <c r="Y48" i="34" s="1"/>
  <c r="W45" i="34" a="1"/>
  <c r="W45" i="34" s="1"/>
  <c r="AB41" i="34" a="1"/>
  <c r="AB41" i="34" s="1"/>
  <c r="R39" i="34" a="1"/>
  <c r="R39" i="34" s="1"/>
  <c r="R55" i="33" a="1"/>
  <c r="R55" i="33" s="1"/>
  <c r="Y63" i="35" a="1"/>
  <c r="Y63" i="35" s="1"/>
  <c r="AB64" i="33" a="1"/>
  <c r="AB64" i="33" s="1"/>
  <c r="Q39" i="33" a="1"/>
  <c r="Q39" i="33" s="1"/>
  <c r="AA68" i="34" a="1"/>
  <c r="AA68" i="34" s="1"/>
  <c r="W65" i="34" a="1"/>
  <c r="W65" i="34" s="1"/>
  <c r="U62" i="34" a="1"/>
  <c r="U62" i="34" s="1"/>
  <c r="AA59" i="34" a="1"/>
  <c r="AA59" i="34" s="1"/>
  <c r="S54" i="34" a="1"/>
  <c r="S54" i="34" s="1"/>
  <c r="AB50" i="34" a="1"/>
  <c r="AB50" i="34" s="1"/>
  <c r="AA47" i="34" a="1"/>
  <c r="AA47" i="34" s="1"/>
  <c r="U45" i="34" a="1"/>
  <c r="U45" i="34" s="1"/>
  <c r="Z41" i="34" a="1"/>
  <c r="Z41" i="34" s="1"/>
  <c r="AB38" i="34" a="1"/>
  <c r="AB38" i="34" s="1"/>
  <c r="W53" i="35" a="1"/>
  <c r="W53" i="35" s="1"/>
  <c r="AA64" i="33" a="1"/>
  <c r="AA64" i="33" s="1"/>
  <c r="AB51" i="33" a="1"/>
  <c r="AB51" i="33" s="1"/>
  <c r="Z68" i="34" a="1"/>
  <c r="Z68" i="34" s="1"/>
  <c r="V65" i="34" a="1"/>
  <c r="V65" i="34" s="1"/>
  <c r="T62" i="34" a="1"/>
  <c r="T62" i="34" s="1"/>
  <c r="Z59" i="34" a="1"/>
  <c r="Z59" i="34" s="1"/>
  <c r="X56" i="34" a="1"/>
  <c r="X56" i="34" s="1"/>
  <c r="R54" i="34" a="1"/>
  <c r="R54" i="34" s="1"/>
  <c r="AA50" i="34" a="1"/>
  <c r="AA50" i="34" s="1"/>
  <c r="Z47" i="34" a="1"/>
  <c r="Z47" i="34" s="1"/>
  <c r="V60" i="33" a="1"/>
  <c r="V60" i="33" s="1"/>
  <c r="V67" i="34" a="1"/>
  <c r="V67" i="34" s="1"/>
  <c r="Z61" i="34" a="1"/>
  <c r="Z61" i="34" s="1"/>
  <c r="T56" i="34" a="1"/>
  <c r="T56" i="34" s="1"/>
  <c r="Y50" i="34" a="1"/>
  <c r="Y50" i="34" s="1"/>
  <c r="Z46" i="34" a="1"/>
  <c r="Z46" i="34" s="1"/>
  <c r="R41" i="34" a="1"/>
  <c r="R41" i="34" s="1"/>
  <c r="AB64" i="34" a="1"/>
  <c r="AB64" i="34" s="1"/>
  <c r="R53" i="34" a="1"/>
  <c r="R53" i="34" s="1"/>
  <c r="U67" i="34" a="1"/>
  <c r="U67" i="34" s="1"/>
  <c r="Y61" i="34" a="1"/>
  <c r="Y61" i="34" s="1"/>
  <c r="S56" i="34" a="1"/>
  <c r="S56" i="34" s="1"/>
  <c r="Q41" i="34" a="1"/>
  <c r="Q41" i="34" s="1"/>
  <c r="T51" i="35" a="1"/>
  <c r="T51" i="35" s="1"/>
  <c r="AB54" i="34" a="1"/>
  <c r="AB54" i="34" s="1"/>
  <c r="Z63" i="33" a="1"/>
  <c r="Z63" i="33" s="1"/>
  <c r="Z43" i="34" a="1"/>
  <c r="Z43" i="34" s="1"/>
  <c r="T38" i="33" a="1"/>
  <c r="T38" i="33" s="1"/>
  <c r="R64" i="34" a="1"/>
  <c r="R64" i="34" s="1"/>
  <c r="S38" i="33" a="1"/>
  <c r="S38" i="33" s="1"/>
  <c r="X47" i="34" a="1"/>
  <c r="X47" i="34" s="1"/>
  <c r="AA62" i="35" a="1"/>
  <c r="AA62" i="35" s="1"/>
  <c r="U43" i="34" a="1"/>
  <c r="U43" i="34" s="1"/>
  <c r="T67" i="34" a="1"/>
  <c r="T67" i="34" s="1"/>
  <c r="R56" i="34" a="1"/>
  <c r="R56" i="34" s="1"/>
  <c r="X50" i="34" a="1"/>
  <c r="X50" i="34" s="1"/>
  <c r="V45" i="34" a="1"/>
  <c r="V45" i="34" s="1"/>
  <c r="AB40" i="34" a="1"/>
  <c r="AB40" i="34" s="1"/>
  <c r="Q44" i="34" a="1"/>
  <c r="Q44" i="34" s="1"/>
  <c r="Y57" i="33" a="1"/>
  <c r="Y57" i="33" s="1"/>
  <c r="U49" i="34" a="1"/>
  <c r="U49" i="34" s="1"/>
  <c r="Y47" i="34" a="1"/>
  <c r="Y47" i="34" s="1"/>
  <c r="W58" i="34" a="1"/>
  <c r="W58" i="34" s="1"/>
  <c r="AB63" i="34" a="1"/>
  <c r="AB63" i="34" s="1"/>
  <c r="Z62" i="35" a="1"/>
  <c r="Z62" i="35" s="1"/>
  <c r="S67" i="34" a="1"/>
  <c r="S67" i="34" s="1"/>
  <c r="X61" i="34" a="1"/>
  <c r="X61" i="34" s="1"/>
  <c r="W50" i="34" a="1"/>
  <c r="W50" i="34" s="1"/>
  <c r="S45" i="34" a="1"/>
  <c r="S45" i="34" s="1"/>
  <c r="AA40" i="34" a="1"/>
  <c r="AA40" i="34" s="1"/>
  <c r="Q39" i="34" a="1"/>
  <c r="Q39" i="34" s="1"/>
  <c r="T64" i="34" a="1"/>
  <c r="T64" i="34" s="1"/>
  <c r="V58" i="34" a="1"/>
  <c r="V58" i="34" s="1"/>
  <c r="R68" i="34" a="1"/>
  <c r="R68" i="34" s="1"/>
  <c r="T52" i="35" a="1"/>
  <c r="T52" i="35" s="1"/>
  <c r="R67" i="34" a="1"/>
  <c r="R67" i="34" s="1"/>
  <c r="W61" i="34" a="1"/>
  <c r="W61" i="34" s="1"/>
  <c r="Q56" i="34" a="1"/>
  <c r="Q56" i="34" s="1"/>
  <c r="U50" i="34" a="1"/>
  <c r="U50" i="34" s="1"/>
  <c r="R45" i="34" a="1"/>
  <c r="R45" i="34" s="1"/>
  <c r="S40" i="34" a="1"/>
  <c r="S40" i="34" s="1"/>
  <c r="S53" i="34" a="1"/>
  <c r="S53" i="34" s="1"/>
  <c r="S52" i="35" a="1"/>
  <c r="S52" i="35" s="1"/>
  <c r="Q67" i="34" a="1"/>
  <c r="Q67" i="34" s="1"/>
  <c r="V61" i="34" a="1"/>
  <c r="V61" i="34" s="1"/>
  <c r="AB55" i="34" a="1"/>
  <c r="AB55" i="34" s="1"/>
  <c r="AA49" i="34" a="1"/>
  <c r="AA49" i="34" s="1"/>
  <c r="Q45" i="34" a="1"/>
  <c r="Q45" i="34" s="1"/>
  <c r="Q40" i="34" a="1"/>
  <c r="Q40" i="34" s="1"/>
  <c r="S65" i="34" a="1"/>
  <c r="S65" i="34" s="1"/>
  <c r="T53" i="34" a="1"/>
  <c r="T53" i="34" s="1"/>
  <c r="AA38" i="33" a="1"/>
  <c r="AA38" i="33" s="1"/>
  <c r="X58" i="34" a="1"/>
  <c r="X58" i="34" s="1"/>
  <c r="Q53" i="34" a="1"/>
  <c r="Q53" i="34" s="1"/>
  <c r="R38" i="33" a="1"/>
  <c r="R38" i="33" s="1"/>
  <c r="AA52" i="34" a="1"/>
  <c r="AA52" i="34" s="1"/>
  <c r="R52" i="35" a="1"/>
  <c r="R52" i="35" s="1"/>
  <c r="U65" i="34" a="1"/>
  <c r="U65" i="34" s="1"/>
  <c r="U61" i="34" a="1"/>
  <c r="U61" i="34" s="1"/>
  <c r="S55" i="34" a="1"/>
  <c r="S55" i="34" s="1"/>
  <c r="Y49" i="34" a="1"/>
  <c r="Y49" i="34" s="1"/>
  <c r="AB44" i="34" a="1"/>
  <c r="AB44" i="34" s="1"/>
  <c r="AB39" i="34" a="1"/>
  <c r="AB39" i="34" s="1"/>
  <c r="X49" i="34" a="1"/>
  <c r="X49" i="34" s="1"/>
  <c r="Q48" i="34" a="1"/>
  <c r="Q48" i="34" s="1"/>
  <c r="V47" i="34" a="1"/>
  <c r="V47" i="34" s="1"/>
  <c r="U51" i="35" a="1"/>
  <c r="U51" i="35" s="1"/>
  <c r="T65" i="34" a="1"/>
  <c r="T65" i="34" s="1"/>
  <c r="X60" i="34" a="1"/>
  <c r="X60" i="34" s="1"/>
  <c r="Q55" i="34" a="1"/>
  <c r="Q55" i="34" s="1"/>
  <c r="S44" i="34" a="1"/>
  <c r="S44" i="34" s="1"/>
  <c r="AA39" i="34" a="1"/>
  <c r="AA39" i="34" s="1"/>
  <c r="Y59" i="34" a="1"/>
  <c r="Y59" i="34" s="1"/>
  <c r="AA51" i="33" a="1"/>
  <c r="AA51" i="33" s="1"/>
  <c r="AA58" i="34" a="1"/>
  <c r="AA58" i="34" s="1"/>
  <c r="R51" i="35" a="1"/>
  <c r="R51" i="35" s="1"/>
  <c r="Y58" i="34" a="1"/>
  <c r="Y58" i="34" s="1"/>
  <c r="W57" i="33" a="1"/>
  <c r="W57" i="33" s="1"/>
  <c r="U58" i="34" a="1"/>
  <c r="U58" i="34" s="1"/>
  <c r="AA57" i="33" a="1"/>
  <c r="AA57" i="33" s="1"/>
  <c r="R65" i="34" a="1"/>
  <c r="R65" i="34" s="1"/>
  <c r="AA54" i="34" a="1"/>
  <c r="AA54" i="34" s="1"/>
  <c r="W49" i="34" a="1"/>
  <c r="W49" i="34" s="1"/>
  <c r="AB43" i="34" a="1"/>
  <c r="AB43" i="34" s="1"/>
  <c r="AA38" i="34" a="1"/>
  <c r="AA38" i="34" s="1"/>
  <c r="S51" i="35" a="1"/>
  <c r="S51" i="35" s="1"/>
  <c r="AA63" i="33" a="1"/>
  <c r="AA63" i="33" s="1"/>
  <c r="Z57" i="33" a="1"/>
  <c r="Z57" i="33" s="1"/>
  <c r="Q65" i="34" a="1"/>
  <c r="Q65" i="34" s="1"/>
  <c r="X59" i="34" a="1"/>
  <c r="X59" i="34" s="1"/>
  <c r="U53" i="34" a="1"/>
  <c r="U53" i="34" s="1"/>
  <c r="V49" i="34" a="1"/>
  <c r="V49" i="34" s="1"/>
  <c r="AA43" i="34" a="1"/>
  <c r="AA43" i="34" s="1"/>
  <c r="R38" i="34" a="1"/>
  <c r="R38" i="34" s="1"/>
  <c r="Z51" i="33" a="1"/>
  <c r="Z51" i="33" s="1"/>
  <c r="Y43" i="34" a="1"/>
  <c r="Y43" i="34" s="1"/>
  <c r="X57" i="33" a="1"/>
  <c r="X57" i="33" s="1"/>
  <c r="X43" i="34" a="1"/>
  <c r="X43" i="34" s="1"/>
  <c r="W43" i="34" a="1"/>
  <c r="W43" i="34" s="1"/>
  <c r="Q64" i="34" a="1"/>
  <c r="Q64" i="34" s="1"/>
  <c r="V43" i="34" a="1"/>
  <c r="V43" i="34" s="1"/>
  <c r="R51" i="33" a="1"/>
  <c r="R51" i="33" s="1"/>
  <c r="AB52" i="34" a="1"/>
  <c r="AB52" i="34" s="1"/>
  <c r="W47" i="34" a="1"/>
  <c r="W47" i="34" s="1"/>
  <c r="AA41" i="34" a="1"/>
  <c r="AA41" i="34" s="1"/>
  <c r="S58" i="34" a="1"/>
  <c r="S58" i="34" s="1"/>
  <c r="Y67" i="34" a="1"/>
  <c r="Y67" i="34" s="1"/>
  <c r="R47" i="34" a="1"/>
  <c r="R47" i="34" s="1"/>
  <c r="T59" i="35" a="1"/>
  <c r="T59" i="35" s="1"/>
  <c r="AB46" i="34" a="1"/>
  <c r="AB46" i="34" s="1"/>
  <c r="AA63" i="34" a="1"/>
  <c r="AA63" i="34" s="1"/>
  <c r="R62" i="34" a="1"/>
  <c r="R62" i="34" s="1"/>
  <c r="AB61" i="34" a="1"/>
  <c r="AB61" i="34" s="1"/>
  <c r="R58" i="34" a="1"/>
  <c r="R58" i="34" s="1"/>
  <c r="W56" i="34" a="1"/>
  <c r="W56" i="34" s="1"/>
  <c r="X52" i="34" a="1"/>
  <c r="X52" i="34" s="1"/>
  <c r="Y41" i="34" a="1"/>
  <c r="Y41" i="34" s="1"/>
  <c r="X41" i="34" a="1"/>
  <c r="X41" i="34" s="1"/>
  <c r="V56" i="34" a="1"/>
  <c r="V56" i="34" s="1"/>
  <c r="U47" i="34" a="1"/>
  <c r="U47" i="34" s="1"/>
  <c r="AA46" i="34" a="1"/>
  <c r="AA46" i="34" s="1"/>
  <c r="U56" i="34" a="1"/>
  <c r="U56" i="34" s="1"/>
  <c r="Z67" i="34" a="1"/>
  <c r="Z67" i="34" s="1"/>
  <c r="S62" i="34" a="1"/>
  <c r="S62" i="34" s="1"/>
  <c r="Z52" i="34" a="1"/>
  <c r="Z52" i="34" s="1"/>
  <c r="T47" i="34" a="1"/>
  <c r="T47" i="34" s="1"/>
  <c r="T41" i="34" a="1"/>
  <c r="T41" i="34" s="1"/>
  <c r="S41" i="34" a="1"/>
  <c r="S41" i="34" s="1"/>
  <c r="Y52" i="34" a="1"/>
  <c r="Y52" i="34" s="1"/>
  <c r="AA61" i="34" a="1"/>
  <c r="AA61" i="34" s="1"/>
  <c r="T58" i="34" a="1"/>
  <c r="T58" i="34" s="1"/>
  <c r="X67" i="34" a="1"/>
  <c r="X67" i="34" s="1"/>
  <c r="W41" i="34" a="1"/>
  <c r="W41" i="34" s="1"/>
  <c r="Q62" i="34" a="1"/>
  <c r="Q62" i="34" s="1"/>
  <c r="W52" i="34" a="1"/>
  <c r="W52" i="34" s="1"/>
  <c r="AA66" i="33" a="1"/>
  <c r="AA66" i="33" s="1"/>
  <c r="AA67" i="34" a="1"/>
  <c r="AA67" i="34" s="1"/>
  <c r="Z50" i="34" a="1"/>
  <c r="Z50" i="34" s="1"/>
  <c r="Y66" i="33" a="1"/>
  <c r="Y66" i="33" s="1"/>
  <c r="S47" i="34" a="1"/>
  <c r="S47" i="34" s="1"/>
  <c r="W67" i="34" a="1"/>
  <c r="W67" i="34" s="1"/>
  <c r="Z58" i="35" a="1"/>
  <c r="Z58" i="35" s="1"/>
  <c r="Z63" i="34" a="1"/>
  <c r="Z63" i="34" s="1"/>
  <c r="W58" i="35" a="1"/>
  <c r="W58" i="35" s="1"/>
  <c r="V41" i="34" a="1"/>
  <c r="V41" i="34" s="1"/>
  <c r="W34" i="39" a="1"/>
  <c r="W34" i="39" s="1"/>
  <c r="Y33" i="39" a="1"/>
  <c r="Y33" i="39" s="1"/>
  <c r="AB32" i="39" a="1"/>
  <c r="AB32" i="39" s="1"/>
  <c r="S26" i="39" a="1"/>
  <c r="S26" i="39" s="1"/>
  <c r="W25" i="39" a="1"/>
  <c r="W25" i="39" s="1"/>
  <c r="X23" i="39" a="1"/>
  <c r="X23" i="39" s="1"/>
  <c r="AA21" i="39" a="1"/>
  <c r="AA21" i="39" s="1"/>
  <c r="Z20" i="39" a="1"/>
  <c r="Z20" i="39" s="1"/>
  <c r="V34" i="39" a="1"/>
  <c r="V34" i="39" s="1"/>
  <c r="AA32" i="39" a="1"/>
  <c r="AA32" i="39" s="1"/>
  <c r="AB31" i="39" a="1"/>
  <c r="AB31" i="39" s="1"/>
  <c r="V25" i="39" a="1"/>
  <c r="V25" i="39" s="1"/>
  <c r="U24" i="39" a="1"/>
  <c r="U24" i="39" s="1"/>
  <c r="W23" i="39" a="1"/>
  <c r="W23" i="39" s="1"/>
  <c r="W22" i="39" a="1"/>
  <c r="W22" i="39" s="1"/>
  <c r="X33" i="39" a="1"/>
  <c r="X33" i="39" s="1"/>
  <c r="AB30" i="39" a="1"/>
  <c r="AB30" i="39" s="1"/>
  <c r="R26" i="39" a="1"/>
  <c r="R26" i="39" s="1"/>
  <c r="U25" i="39" a="1"/>
  <c r="U25" i="39" s="1"/>
  <c r="T24" i="39" a="1"/>
  <c r="T24" i="39" s="1"/>
  <c r="V23" i="39" a="1"/>
  <c r="V23" i="39" s="1"/>
  <c r="U34" i="39" a="1"/>
  <c r="U34" i="39" s="1"/>
  <c r="Z32" i="39" a="1"/>
  <c r="Z32" i="39" s="1"/>
  <c r="AA31" i="39" a="1"/>
  <c r="AA31" i="39" s="1"/>
  <c r="AA30" i="39" a="1"/>
  <c r="AA30" i="39" s="1"/>
  <c r="T25" i="39" a="1"/>
  <c r="T25" i="39" s="1"/>
  <c r="S24" i="39" a="1"/>
  <c r="S24" i="39" s="1"/>
  <c r="U23" i="39" a="1"/>
  <c r="U23" i="39" s="1"/>
  <c r="T34" i="39" a="1"/>
  <c r="T34" i="39" s="1"/>
  <c r="W33" i="39" a="1"/>
  <c r="W33" i="39" s="1"/>
  <c r="Y32" i="39" a="1"/>
  <c r="Y32" i="39" s="1"/>
  <c r="Z31" i="39" a="1"/>
  <c r="Z31" i="39" s="1"/>
  <c r="Z30" i="39" a="1"/>
  <c r="Z30" i="39" s="1"/>
  <c r="AB28" i="39" a="1"/>
  <c r="AB28" i="39" s="1"/>
  <c r="Q26" i="39" a="1"/>
  <c r="Q26" i="39" s="1"/>
  <c r="S25" i="39" a="1"/>
  <c r="S25" i="39" s="1"/>
  <c r="R24" i="39" a="1"/>
  <c r="R24" i="39" s="1"/>
  <c r="V33" i="39" a="1"/>
  <c r="V33" i="39" s="1"/>
  <c r="Y30" i="39" a="1"/>
  <c r="Y30" i="39" s="1"/>
  <c r="AA28" i="39" a="1"/>
  <c r="AA28" i="39" s="1"/>
  <c r="R25" i="39" a="1"/>
  <c r="R25" i="39" s="1"/>
  <c r="S23" i="39" a="1"/>
  <c r="S23" i="39" s="1"/>
  <c r="U22" i="39" a="1"/>
  <c r="U22" i="39" s="1"/>
  <c r="S34" i="39" a="1"/>
  <c r="S34" i="39" s="1"/>
  <c r="U33" i="39" a="1"/>
  <c r="U33" i="39" s="1"/>
  <c r="X32" i="39" a="1"/>
  <c r="X32" i="39" s="1"/>
  <c r="Y31" i="39" a="1"/>
  <c r="Y31" i="39" s="1"/>
  <c r="AB29" i="39" a="1"/>
  <c r="AB29" i="39" s="1"/>
  <c r="Z28" i="39" a="1"/>
  <c r="Z28" i="39" s="1"/>
  <c r="Q24" i="39" a="1"/>
  <c r="Q24" i="39" s="1"/>
  <c r="R23" i="39" a="1"/>
  <c r="R23" i="39" s="1"/>
  <c r="W21" i="39" a="1"/>
  <c r="W21" i="39" s="1"/>
  <c r="W32" i="39" a="1"/>
  <c r="W32" i="39" s="1"/>
  <c r="X31" i="39" a="1"/>
  <c r="X31" i="39" s="1"/>
  <c r="X30" i="39" a="1"/>
  <c r="X30" i="39" s="1"/>
  <c r="Y28" i="39" a="1"/>
  <c r="Y28" i="39" s="1"/>
  <c r="Q25" i="39" a="1"/>
  <c r="Q25" i="39" s="1"/>
  <c r="Q23" i="39" a="1"/>
  <c r="Q23" i="39" s="1"/>
  <c r="T22" i="39" a="1"/>
  <c r="T22" i="39" s="1"/>
  <c r="V20" i="39" a="1"/>
  <c r="V20" i="39" s="1"/>
  <c r="T33" i="39" a="1"/>
  <c r="T33" i="39" s="1"/>
  <c r="R31" i="39" a="1"/>
  <c r="R31" i="39" s="1"/>
  <c r="Y23" i="39" a="1"/>
  <c r="Y23" i="39" s="1"/>
  <c r="T20" i="39" a="1"/>
  <c r="T20" i="39" s="1"/>
  <c r="S33" i="39" a="1"/>
  <c r="S33" i="39" s="1"/>
  <c r="W30" i="39" a="1"/>
  <c r="W30" i="39" s="1"/>
  <c r="S28" i="39" a="1"/>
  <c r="S28" i="39" s="1"/>
  <c r="AB27" i="39" a="1"/>
  <c r="AB27" i="39" s="1"/>
  <c r="AA25" i="39" a="1"/>
  <c r="AA25" i="39" s="1"/>
  <c r="T23" i="39" a="1"/>
  <c r="T23" i="39" s="1"/>
  <c r="AB21" i="39" a="1"/>
  <c r="AB21" i="39" s="1"/>
  <c r="S20" i="39" a="1"/>
  <c r="S20" i="39" s="1"/>
  <c r="R33" i="39" a="1"/>
  <c r="R33" i="39" s="1"/>
  <c r="Q31" i="39" a="1"/>
  <c r="Q31" i="39" s="1"/>
  <c r="V30" i="39" a="1"/>
  <c r="V30" i="39" s="1"/>
  <c r="AA27" i="39" a="1"/>
  <c r="AA27" i="39" s="1"/>
  <c r="Z21" i="39" a="1"/>
  <c r="Z21" i="39" s="1"/>
  <c r="R20" i="39" a="1"/>
  <c r="R20" i="39" s="1"/>
  <c r="Q33" i="39" a="1"/>
  <c r="Q33" i="39" s="1"/>
  <c r="R28" i="39" a="1"/>
  <c r="R28" i="39" s="1"/>
  <c r="Z27" i="39" a="1"/>
  <c r="Z27" i="39" s="1"/>
  <c r="Z25" i="39" a="1"/>
  <c r="Z25" i="39" s="1"/>
  <c r="U30" i="39" a="1"/>
  <c r="U30" i="39" s="1"/>
  <c r="Q28" i="39" a="1"/>
  <c r="Q28" i="39" s="1"/>
  <c r="Y27" i="39" a="1"/>
  <c r="Y27" i="39" s="1"/>
  <c r="AB22" i="39" a="1"/>
  <c r="AB22" i="39" s="1"/>
  <c r="Y21" i="39" a="1"/>
  <c r="Y21" i="39" s="1"/>
  <c r="Q20" i="39" a="1"/>
  <c r="Q20" i="39" s="1"/>
  <c r="AB14" i="39" a="1"/>
  <c r="AB14" i="39" s="1"/>
  <c r="AB12" i="39" a="1"/>
  <c r="AB12" i="39" s="1"/>
  <c r="T30" i="39" a="1"/>
  <c r="T30" i="39" s="1"/>
  <c r="AA22" i="39" a="1"/>
  <c r="AA22" i="39" s="1"/>
  <c r="V21" i="39" a="1"/>
  <c r="V21" i="39" s="1"/>
  <c r="Z14" i="39" a="1"/>
  <c r="Z14" i="39" s="1"/>
  <c r="Z12" i="39" a="1"/>
  <c r="Z12" i="39" s="1"/>
  <c r="Z11" i="39" a="1"/>
  <c r="Z11" i="39" s="1"/>
  <c r="AB9" i="39" a="1"/>
  <c r="AB9" i="39" s="1"/>
  <c r="AB34" i="39" a="1"/>
  <c r="AB34" i="39" s="1"/>
  <c r="W27" i="39" a="1"/>
  <c r="W27" i="39" s="1"/>
  <c r="X25" i="39" a="1"/>
  <c r="X25" i="39" s="1"/>
  <c r="Z22" i="39" a="1"/>
  <c r="Z22" i="39" s="1"/>
  <c r="U21" i="39" a="1"/>
  <c r="U21" i="39" s="1"/>
  <c r="AB17" i="39" a="1"/>
  <c r="AB17" i="39" s="1"/>
  <c r="AB15" i="39" a="1"/>
  <c r="AB15" i="39" s="1"/>
  <c r="Y14" i="39" a="1"/>
  <c r="Y14" i="39" s="1"/>
  <c r="AA9" i="39" a="1"/>
  <c r="AA9" i="39" s="1"/>
  <c r="AB8" i="39" a="1"/>
  <c r="AB8" i="39" s="1"/>
  <c r="Q34" i="39" a="1"/>
  <c r="Q34" i="39" s="1"/>
  <c r="R32" i="39" a="1"/>
  <c r="R32" i="39" s="1"/>
  <c r="S31" i="39" a="1"/>
  <c r="S31" i="39" s="1"/>
  <c r="R29" i="39" a="1"/>
  <c r="R29" i="39" s="1"/>
  <c r="T26" i="39" a="1"/>
  <c r="T26" i="39" s="1"/>
  <c r="Q22" i="39" a="1"/>
  <c r="Q22" i="39" s="1"/>
  <c r="R19" i="39" a="1"/>
  <c r="R19" i="39" s="1"/>
  <c r="V17" i="39" a="1"/>
  <c r="V17" i="39" s="1"/>
  <c r="Z13" i="39" a="1"/>
  <c r="Z13" i="39" s="1"/>
  <c r="AB11" i="39" a="1"/>
  <c r="AB11" i="39" s="1"/>
  <c r="V10" i="39" a="1"/>
  <c r="V10" i="39" s="1"/>
  <c r="Y8" i="39" a="1"/>
  <c r="Y8" i="39" s="1"/>
  <c r="S7" i="39" a="1"/>
  <c r="S7" i="39" s="1"/>
  <c r="Q32" i="39" a="1"/>
  <c r="Q32" i="39" s="1"/>
  <c r="Q19" i="39" a="1"/>
  <c r="Q19" i="39" s="1"/>
  <c r="AB18" i="39" a="1"/>
  <c r="AB18" i="39" s="1"/>
  <c r="U17" i="39" a="1"/>
  <c r="U17" i="39" s="1"/>
  <c r="U15" i="39" a="1"/>
  <c r="U15" i="39" s="1"/>
  <c r="Y13" i="39" a="1"/>
  <c r="Y13" i="39" s="1"/>
  <c r="AA11" i="39" a="1"/>
  <c r="AA11" i="39" s="1"/>
  <c r="U10" i="39" a="1"/>
  <c r="U10" i="39" s="1"/>
  <c r="X8" i="39" a="1"/>
  <c r="X8" i="39" s="1"/>
  <c r="R7" i="39" a="1"/>
  <c r="R7" i="39" s="1"/>
  <c r="Q29" i="39" a="1"/>
  <c r="Q29" i="39" s="1"/>
  <c r="T17" i="39" a="1"/>
  <c r="T17" i="39" s="1"/>
  <c r="X13" i="39" a="1"/>
  <c r="X13" i="39" s="1"/>
  <c r="Y11" i="39" a="1"/>
  <c r="Y11" i="39" s="1"/>
  <c r="T10" i="39" a="1"/>
  <c r="T10" i="39" s="1"/>
  <c r="W8" i="39" a="1"/>
  <c r="W8" i="39" s="1"/>
  <c r="Q7" i="39" a="1"/>
  <c r="Q7" i="39" s="1"/>
  <c r="AB5" i="39" a="1"/>
  <c r="AB5" i="39" s="1"/>
  <c r="AB4" i="39" a="1"/>
  <c r="AB4" i="39" s="1"/>
  <c r="X21" i="39" a="1"/>
  <c r="X21" i="39" s="1"/>
  <c r="AA18" i="39" a="1"/>
  <c r="AA18" i="39" s="1"/>
  <c r="S17" i="39" a="1"/>
  <c r="S17" i="39" s="1"/>
  <c r="T15" i="39" a="1"/>
  <c r="T15" i="39" s="1"/>
  <c r="W13" i="39" a="1"/>
  <c r="W13" i="39" s="1"/>
  <c r="X11" i="39" a="1"/>
  <c r="X11" i="39" s="1"/>
  <c r="S10" i="39" a="1"/>
  <c r="S10" i="39" s="1"/>
  <c r="V8" i="39" a="1"/>
  <c r="V8" i="39" s="1"/>
  <c r="AA5" i="39" a="1"/>
  <c r="AA5" i="39" s="1"/>
  <c r="AA4" i="39" a="1"/>
  <c r="AA4" i="39" s="1"/>
  <c r="T21" i="39" a="1"/>
  <c r="T21" i="39" s="1"/>
  <c r="R17" i="39" a="1"/>
  <c r="R17" i="39" s="1"/>
  <c r="S15" i="39" a="1"/>
  <c r="S15" i="39" s="1"/>
  <c r="V13" i="39" a="1"/>
  <c r="V13" i="39" s="1"/>
  <c r="W11" i="39" a="1"/>
  <c r="W11" i="39" s="1"/>
  <c r="R10" i="39" a="1"/>
  <c r="R10" i="39" s="1"/>
  <c r="U8" i="39" a="1"/>
  <c r="U8" i="39" s="1"/>
  <c r="Z5" i="39" a="1"/>
  <c r="Z5" i="39" s="1"/>
  <c r="S21" i="39" a="1"/>
  <c r="S21" i="39" s="1"/>
  <c r="Z18" i="39" a="1"/>
  <c r="Z18" i="39" s="1"/>
  <c r="Q17" i="39" a="1"/>
  <c r="Q17" i="39" s="1"/>
  <c r="R15" i="39" a="1"/>
  <c r="R15" i="39" s="1"/>
  <c r="U13" i="39" a="1"/>
  <c r="U13" i="39" s="1"/>
  <c r="Q10" i="39" a="1"/>
  <c r="Q10" i="39" s="1"/>
  <c r="T8" i="39" a="1"/>
  <c r="T8" i="39" s="1"/>
  <c r="Z4" i="39" a="1"/>
  <c r="Z4" i="39" s="1"/>
  <c r="R21" i="39" a="1"/>
  <c r="R21" i="39" s="1"/>
  <c r="AB20" i="39" a="1"/>
  <c r="AB20" i="39" s="1"/>
  <c r="Y18" i="39" a="1"/>
  <c r="Y18" i="39" s="1"/>
  <c r="AB16" i="39" a="1"/>
  <c r="AB16" i="39" s="1"/>
  <c r="T13" i="39" a="1"/>
  <c r="T13" i="39" s="1"/>
  <c r="V11" i="39" a="1"/>
  <c r="V11" i="39" s="1"/>
  <c r="Z9" i="39" a="1"/>
  <c r="Z9" i="39" s="1"/>
  <c r="S8" i="39" a="1"/>
  <c r="S8" i="39" s="1"/>
  <c r="Y5" i="39" a="1"/>
  <c r="Y5" i="39" s="1"/>
  <c r="Y4" i="39" a="1"/>
  <c r="Y4" i="39" s="1"/>
  <c r="Q21" i="39" a="1"/>
  <c r="Q21" i="39" s="1"/>
  <c r="AA20" i="39" a="1"/>
  <c r="AA20" i="39" s="1"/>
  <c r="X18" i="39" a="1"/>
  <c r="X18" i="39" s="1"/>
  <c r="AA16" i="39" a="1"/>
  <c r="AA16" i="39" s="1"/>
  <c r="Q15" i="39" a="1"/>
  <c r="Q15" i="39" s="1"/>
  <c r="AA14" i="39" a="1"/>
  <c r="AA14" i="39" s="1"/>
  <c r="S13" i="39" a="1"/>
  <c r="S13" i="39" s="1"/>
  <c r="Y9" i="39" a="1"/>
  <c r="Y9" i="39" s="1"/>
  <c r="R8" i="39" a="1"/>
  <c r="R8" i="39" s="1"/>
  <c r="AB6" i="39" a="1"/>
  <c r="AB6" i="39" s="1"/>
  <c r="X5" i="39" a="1"/>
  <c r="X5" i="39" s="1"/>
  <c r="X4" i="39" a="1"/>
  <c r="X4" i="39" s="1"/>
  <c r="U29" i="39" a="1"/>
  <c r="U29" i="39" s="1"/>
  <c r="V26" i="39" a="1"/>
  <c r="V26" i="39" s="1"/>
  <c r="AB24" i="39" a="1"/>
  <c r="AB24" i="39" s="1"/>
  <c r="V6" i="39" a="1"/>
  <c r="V6" i="39" s="1"/>
  <c r="S32" i="39" a="1"/>
  <c r="S32" i="39" s="1"/>
  <c r="T29" i="39" a="1"/>
  <c r="T29" i="39" s="1"/>
  <c r="AA24" i="39" a="1"/>
  <c r="AA24" i="39" s="1"/>
  <c r="Z19" i="39" a="1"/>
  <c r="Z19" i="39" s="1"/>
  <c r="U7" i="39" a="1"/>
  <c r="U7" i="39" s="1"/>
  <c r="S29" i="39" a="1"/>
  <c r="S29" i="39" s="1"/>
  <c r="X27" i="39" a="1"/>
  <c r="X27" i="39" s="1"/>
  <c r="U26" i="39" a="1"/>
  <c r="U26" i="39" s="1"/>
  <c r="Z24" i="39" a="1"/>
  <c r="Z24" i="39" s="1"/>
  <c r="AA17" i="39" a="1"/>
  <c r="AA17" i="39" s="1"/>
  <c r="T7" i="39" a="1"/>
  <c r="T7" i="39" s="1"/>
  <c r="U6" i="39" a="1"/>
  <c r="U6" i="39" s="1"/>
  <c r="Y24" i="39" a="1"/>
  <c r="Y24" i="39" s="1"/>
  <c r="Y19" i="39" a="1"/>
  <c r="Y19" i="39" s="1"/>
  <c r="W18" i="39" a="1"/>
  <c r="W18" i="39" s="1"/>
  <c r="Z16" i="39" a="1"/>
  <c r="Z16" i="39" s="1"/>
  <c r="T6" i="39" a="1"/>
  <c r="T6" i="39" s="1"/>
  <c r="W5" i="39" a="1"/>
  <c r="W5" i="39" s="1"/>
  <c r="U27" i="39" a="1"/>
  <c r="U27" i="39" s="1"/>
  <c r="W24" i="39" a="1"/>
  <c r="W24" i="39" s="1"/>
  <c r="W19" i="39" a="1"/>
  <c r="W19" i="39" s="1"/>
  <c r="V18" i="39" a="1"/>
  <c r="V18" i="39" s="1"/>
  <c r="Y17" i="39" a="1"/>
  <c r="Y17" i="39" s="1"/>
  <c r="X16" i="39" a="1"/>
  <c r="X16" i="39" s="1"/>
  <c r="AA15" i="39" a="1"/>
  <c r="AA15" i="39" s="1"/>
  <c r="R6" i="39" a="1"/>
  <c r="R6" i="39" s="1"/>
  <c r="T27" i="39" a="1"/>
  <c r="T27" i="39" s="1"/>
  <c r="V24" i="39" a="1"/>
  <c r="V24" i="39" s="1"/>
  <c r="X20" i="39" a="1"/>
  <c r="X20" i="39" s="1"/>
  <c r="V19" i="39" a="1"/>
  <c r="V19" i="39" s="1"/>
  <c r="U18" i="39" a="1"/>
  <c r="U18" i="39" s="1"/>
  <c r="W16" i="39" a="1"/>
  <c r="W16" i="39" s="1"/>
  <c r="Z15" i="39" a="1"/>
  <c r="Z15" i="39" s="1"/>
  <c r="W14" i="39" a="1"/>
  <c r="W14" i="39" s="1"/>
  <c r="AA12" i="39" a="1"/>
  <c r="AA12" i="39" s="1"/>
  <c r="U5" i="39" a="1"/>
  <c r="U5" i="39" s="1"/>
  <c r="S18" i="39" a="1"/>
  <c r="S18" i="39" s="1"/>
  <c r="Q8" i="39" a="1"/>
  <c r="Q8" i="39" s="1"/>
  <c r="X28" i="39" a="1"/>
  <c r="X28" i="39" s="1"/>
  <c r="AB26" i="39" a="1"/>
  <c r="AB26" i="39" s="1"/>
  <c r="AB19" i="39" a="1"/>
  <c r="AB19" i="39" s="1"/>
  <c r="R18" i="39" a="1"/>
  <c r="R18" i="39" s="1"/>
  <c r="U14" i="39" a="1"/>
  <c r="U14" i="39" s="1"/>
  <c r="V9" i="39" a="1"/>
  <c r="V9" i="39" s="1"/>
  <c r="AA34" i="39" a="1"/>
  <c r="AA34" i="39" s="1"/>
  <c r="W28" i="39" a="1"/>
  <c r="W28" i="39" s="1"/>
  <c r="Q18" i="39" a="1"/>
  <c r="Q18" i="39" s="1"/>
  <c r="U9" i="39" a="1"/>
  <c r="U9" i="39" s="1"/>
  <c r="AA26" i="39" a="1"/>
  <c r="AA26" i="39" s="1"/>
  <c r="Y22" i="39" a="1"/>
  <c r="Y22" i="39" s="1"/>
  <c r="AA19" i="39" a="1"/>
  <c r="AA19" i="39" s="1"/>
  <c r="T14" i="39" a="1"/>
  <c r="T14" i="39" s="1"/>
  <c r="T9" i="39" a="1"/>
  <c r="T9" i="39" s="1"/>
  <c r="Z34" i="39" a="1"/>
  <c r="Z34" i="39" s="1"/>
  <c r="V28" i="39" a="1"/>
  <c r="V28" i="39" s="1"/>
  <c r="X24" i="39" a="1"/>
  <c r="X24" i="39" s="1"/>
  <c r="X19" i="39" a="1"/>
  <c r="X19" i="39" s="1"/>
  <c r="S14" i="39" a="1"/>
  <c r="S14" i="39" s="1"/>
  <c r="AB10" i="39" a="1"/>
  <c r="AB10" i="39" s="1"/>
  <c r="S9" i="39" a="1"/>
  <c r="S9" i="39" s="1"/>
  <c r="S30" i="39" a="1"/>
  <c r="S30" i="39" s="1"/>
  <c r="Z26" i="39" a="1"/>
  <c r="Z26" i="39" s="1"/>
  <c r="X22" i="39" a="1"/>
  <c r="X22" i="39" s="1"/>
  <c r="U19" i="39" a="1"/>
  <c r="U19" i="39" s="1"/>
  <c r="Y15" i="39" a="1"/>
  <c r="Y15" i="39" s="1"/>
  <c r="AA10" i="39" a="1"/>
  <c r="AA10" i="39" s="1"/>
  <c r="Y34" i="39" a="1"/>
  <c r="Y34" i="39" s="1"/>
  <c r="U28" i="39" a="1"/>
  <c r="U28" i="39" s="1"/>
  <c r="Y26" i="39" a="1"/>
  <c r="Y26" i="39" s="1"/>
  <c r="X15" i="39" a="1"/>
  <c r="X15" i="39" s="1"/>
  <c r="R14" i="39" a="1"/>
  <c r="R14" i="39" s="1"/>
  <c r="Z10" i="39" a="1"/>
  <c r="Z10" i="39" s="1"/>
  <c r="R9" i="39" a="1"/>
  <c r="R9" i="39" s="1"/>
  <c r="X34" i="39" a="1"/>
  <c r="X34" i="39" s="1"/>
  <c r="V32" i="39" a="1"/>
  <c r="V32" i="39" s="1"/>
  <c r="R30" i="39" a="1"/>
  <c r="R30" i="39" s="1"/>
  <c r="X26" i="39" a="1"/>
  <c r="X26" i="39" s="1"/>
  <c r="V22" i="39" a="1"/>
  <c r="V22" i="39" s="1"/>
  <c r="T19" i="39" a="1"/>
  <c r="T19" i="39" s="1"/>
  <c r="W15" i="39" a="1"/>
  <c r="W15" i="39" s="1"/>
  <c r="Y10" i="39" a="1"/>
  <c r="Y10" i="39" s="1"/>
  <c r="S16" i="39" a="1"/>
  <c r="S16" i="39" s="1"/>
  <c r="X14" i="39" a="1"/>
  <c r="X14" i="39" s="1"/>
  <c r="V12" i="39" a="1"/>
  <c r="V12" i="39" s="1"/>
  <c r="S5" i="39" a="1"/>
  <c r="S5" i="39" s="1"/>
  <c r="T18" i="39" a="1"/>
  <c r="T18" i="39" s="1"/>
  <c r="R16" i="39" a="1"/>
  <c r="R16" i="39" s="1"/>
  <c r="V14" i="39" a="1"/>
  <c r="V14" i="39" s="1"/>
  <c r="U12" i="39" a="1"/>
  <c r="U12" i="39" s="1"/>
  <c r="R5" i="39" a="1"/>
  <c r="R5" i="39" s="1"/>
  <c r="T28" i="39" a="1"/>
  <c r="T28" i="39" s="1"/>
  <c r="AB25" i="39" a="1"/>
  <c r="AB25" i="39" s="1"/>
  <c r="Q16" i="39" a="1"/>
  <c r="Q16" i="39" s="1"/>
  <c r="Q14" i="39" a="1"/>
  <c r="Q14" i="39" s="1"/>
  <c r="T12" i="39" a="1"/>
  <c r="T12" i="39" s="1"/>
  <c r="X10" i="39" a="1"/>
  <c r="X10" i="39" s="1"/>
  <c r="Q5" i="39" a="1"/>
  <c r="Q5" i="39" s="1"/>
  <c r="R34" i="39" a="1"/>
  <c r="R34" i="39" s="1"/>
  <c r="Y25" i="39" a="1"/>
  <c r="Y25" i="39" s="1"/>
  <c r="S22" i="39" a="1"/>
  <c r="S22" i="39" s="1"/>
  <c r="S12" i="39" a="1"/>
  <c r="S12" i="39" s="1"/>
  <c r="W10" i="39" a="1"/>
  <c r="W10" i="39" s="1"/>
  <c r="W31" i="39" a="1"/>
  <c r="W31" i="39" s="1"/>
  <c r="R22" i="39" a="1"/>
  <c r="R22" i="39" s="1"/>
  <c r="R12" i="39" a="1"/>
  <c r="R12" i="39" s="1"/>
  <c r="V31" i="39" a="1"/>
  <c r="V31" i="39" s="1"/>
  <c r="Q12" i="39" a="1"/>
  <c r="Q12" i="39" s="1"/>
  <c r="AA6" i="39" a="1"/>
  <c r="AA6" i="39" s="1"/>
  <c r="U31" i="39" a="1"/>
  <c r="U31" i="39" s="1"/>
  <c r="AA8" i="39" a="1"/>
  <c r="AA8" i="39" s="1"/>
  <c r="Z6" i="39" a="1"/>
  <c r="Z6" i="39" s="1"/>
  <c r="T31" i="39" a="1"/>
  <c r="T31" i="39" s="1"/>
  <c r="Y6" i="39" a="1"/>
  <c r="Y6" i="39" s="1"/>
  <c r="Z8" i="39" a="1"/>
  <c r="Z8" i="39" s="1"/>
  <c r="X6" i="39" a="1"/>
  <c r="X6" i="39" s="1"/>
  <c r="Q9" i="39" a="1"/>
  <c r="Q9" i="39" s="1"/>
  <c r="Q4" i="39" a="1"/>
  <c r="Q4" i="39" s="1"/>
  <c r="Q30" i="39" a="1"/>
  <c r="Q30" i="39" s="1"/>
  <c r="W26" i="39" a="1"/>
  <c r="W26" i="39" s="1"/>
  <c r="U11" i="39" a="1"/>
  <c r="U11" i="39" s="1"/>
  <c r="T11" i="39" a="1"/>
  <c r="T11" i="39" s="1"/>
  <c r="Z17" i="39" a="1"/>
  <c r="Z17" i="39" s="1"/>
  <c r="S11" i="39" a="1"/>
  <c r="S11" i="39" s="1"/>
  <c r="X17" i="39" a="1"/>
  <c r="X17" i="39" s="1"/>
  <c r="R11" i="39" a="1"/>
  <c r="R11" i="39" s="1"/>
  <c r="AA29" i="39" a="1"/>
  <c r="AA29" i="39" s="1"/>
  <c r="W17" i="39" a="1"/>
  <c r="W17" i="39" s="1"/>
  <c r="Y20" i="39" a="1"/>
  <c r="Y20" i="39" s="1"/>
  <c r="Q11" i="39" a="1"/>
  <c r="Q11" i="39" s="1"/>
  <c r="T32" i="39" a="1"/>
  <c r="T32" i="39" s="1"/>
  <c r="Q13" i="39" a="1"/>
  <c r="Q13" i="39" s="1"/>
  <c r="U4" i="39" a="1"/>
  <c r="U4" i="39" s="1"/>
  <c r="T4" i="39" a="1"/>
  <c r="T4" i="39" s="1"/>
  <c r="S4" i="39" a="1"/>
  <c r="S4" i="39" s="1"/>
  <c r="AB7" i="39" a="1"/>
  <c r="AB7" i="39" s="1"/>
  <c r="R4" i="39" a="1"/>
  <c r="R4" i="39" s="1"/>
  <c r="AB23" i="39" a="1"/>
  <c r="AB23" i="39" s="1"/>
  <c r="Z29" i="39" a="1"/>
  <c r="Z29" i="39" s="1"/>
  <c r="AA23" i="39" a="1"/>
  <c r="AA23" i="39" s="1"/>
  <c r="Y12" i="39" a="1"/>
  <c r="Y12" i="39" s="1"/>
  <c r="AA7" i="39" a="1"/>
  <c r="AA7" i="39" s="1"/>
  <c r="X12" i="39" a="1"/>
  <c r="X12" i="39" s="1"/>
  <c r="Z7" i="39" a="1"/>
  <c r="Z7" i="39" s="1"/>
  <c r="Y29" i="39" a="1"/>
  <c r="Y29" i="39" s="1"/>
  <c r="Z23" i="39" a="1"/>
  <c r="Z23" i="39" s="1"/>
  <c r="Y16" i="39" a="1"/>
  <c r="Y16" i="39" s="1"/>
  <c r="W12" i="39" a="1"/>
  <c r="W12" i="39" s="1"/>
  <c r="Y7" i="39" a="1"/>
  <c r="Y7" i="39" s="1"/>
  <c r="X29" i="39" a="1"/>
  <c r="X29" i="39" s="1"/>
  <c r="V16" i="39" a="1"/>
  <c r="V16" i="39" s="1"/>
  <c r="X7" i="39" a="1"/>
  <c r="X7" i="39" s="1"/>
  <c r="R27" i="39" a="1"/>
  <c r="R27" i="39" s="1"/>
  <c r="Q27" i="39" a="1"/>
  <c r="Q27" i="39" s="1"/>
  <c r="U16" i="39" a="1"/>
  <c r="U16" i="39" s="1"/>
  <c r="T16" i="39" a="1"/>
  <c r="T16" i="39" s="1"/>
  <c r="V15" i="39" a="1"/>
  <c r="V15" i="39" s="1"/>
  <c r="X9" i="39" a="1"/>
  <c r="X9" i="39" s="1"/>
  <c r="W9" i="39" a="1"/>
  <c r="W9" i="39" s="1"/>
  <c r="W7" i="39" a="1"/>
  <c r="W7" i="39" s="1"/>
  <c r="V7" i="39" a="1"/>
  <c r="V7" i="39" s="1"/>
  <c r="W20" i="39" a="1"/>
  <c r="W20" i="39" s="1"/>
  <c r="U20" i="39" a="1"/>
  <c r="U20" i="39" s="1"/>
  <c r="W6" i="39" a="1"/>
  <c r="W6" i="39" s="1"/>
  <c r="S19" i="39" a="1"/>
  <c r="S19" i="39" s="1"/>
  <c r="S6" i="39" a="1"/>
  <c r="S6" i="39" s="1"/>
  <c r="Q6" i="39" a="1"/>
  <c r="Q6" i="39" s="1"/>
  <c r="V4" i="39" a="1"/>
  <c r="V4" i="39" s="1"/>
  <c r="AB13" i="39" a="1"/>
  <c r="AB13" i="39" s="1"/>
  <c r="AA13" i="39" a="1"/>
  <c r="AA13" i="39" s="1"/>
  <c r="R13" i="39" a="1"/>
  <c r="R13" i="39" s="1"/>
  <c r="V5" i="39" a="1"/>
  <c r="V5" i="39" s="1"/>
  <c r="T5" i="39" a="1"/>
  <c r="T5" i="39" s="1"/>
  <c r="W4" i="39" a="1"/>
  <c r="W4" i="39" s="1"/>
  <c r="AB33" i="39" a="1"/>
  <c r="AB33" i="39" s="1"/>
  <c r="AA33" i="39" a="1"/>
  <c r="AA33" i="39" s="1"/>
  <c r="Z33" i="39" a="1"/>
  <c r="Z33" i="39" s="1"/>
  <c r="U32" i="39" a="1"/>
  <c r="U32" i="39" s="1"/>
  <c r="W29" i="39" a="1"/>
  <c r="W29" i="39" s="1"/>
  <c r="V29" i="39" a="1"/>
  <c r="V29" i="39" s="1"/>
  <c r="V27" i="39" a="1"/>
  <c r="V27" i="39" s="1"/>
  <c r="S27" i="39" a="1"/>
  <c r="S27" i="39" s="1"/>
  <c r="AG66" i="35" a="1"/>
  <c r="AG66" i="35" s="1"/>
  <c r="AK65" i="35" a="1"/>
  <c r="AK65" i="35" s="1"/>
  <c r="AP64" i="35" a="1"/>
  <c r="AP64" i="35" s="1"/>
  <c r="AI62" i="35" a="1"/>
  <c r="AI62" i="35" s="1"/>
  <c r="AK61" i="35" a="1"/>
  <c r="AK61" i="35" s="1"/>
  <c r="AM60" i="35" a="1"/>
  <c r="AM60" i="35" s="1"/>
  <c r="AP59" i="35" a="1"/>
  <c r="AP59" i="35" s="1"/>
  <c r="AG56" i="35" a="1"/>
  <c r="AG56" i="35" s="1"/>
  <c r="AN54" i="35" a="1"/>
  <c r="AN54" i="35" s="1"/>
  <c r="AP53" i="35" a="1"/>
  <c r="AP53" i="35" s="1"/>
  <c r="AG51" i="35" a="1"/>
  <c r="AG51" i="35" s="1"/>
  <c r="AI49" i="35" a="1"/>
  <c r="AI49" i="35" s="1"/>
  <c r="AI48" i="35" a="1"/>
  <c r="AI48" i="35" s="1"/>
  <c r="AM46" i="35" a="1"/>
  <c r="AM46" i="35" s="1"/>
  <c r="AE42" i="35" a="1"/>
  <c r="AE42" i="35" s="1"/>
  <c r="AI41" i="35" a="1"/>
  <c r="AI41" i="35" s="1"/>
  <c r="AJ40" i="35" a="1"/>
  <c r="AJ40" i="35" s="1"/>
  <c r="AP38" i="35" a="1"/>
  <c r="AP38" i="35" s="1"/>
  <c r="AP68" i="35" a="1"/>
  <c r="AP68" i="35" s="1"/>
  <c r="AH66" i="35" a="1"/>
  <c r="AH66" i="35" s="1"/>
  <c r="AJ65" i="35" a="1"/>
  <c r="AJ65" i="35" s="1"/>
  <c r="AP63" i="35" a="1"/>
  <c r="AP63" i="35" s="1"/>
  <c r="AE60" i="35" a="1"/>
  <c r="AE60" i="35" s="1"/>
  <c r="AF59" i="35" a="1"/>
  <c r="AF59" i="35" s="1"/>
  <c r="AF58" i="35" a="1"/>
  <c r="AF58" i="35" s="1"/>
  <c r="AH57" i="35" a="1"/>
  <c r="AH57" i="35" s="1"/>
  <c r="AL55" i="35" a="1"/>
  <c r="AL55" i="35" s="1"/>
  <c r="AL54" i="35" a="1"/>
  <c r="AL54" i="35" s="1"/>
  <c r="AL68" i="35" a="1"/>
  <c r="AL68" i="35" s="1"/>
  <c r="AN67" i="35" a="1"/>
  <c r="AN67" i="35" s="1"/>
  <c r="AE63" i="35" a="1"/>
  <c r="AE63" i="35" s="1"/>
  <c r="AG62" i="35" a="1"/>
  <c r="AG62" i="35" s="1"/>
  <c r="AG61" i="35" a="1"/>
  <c r="AG61" i="35" s="1"/>
  <c r="AG60" i="35" a="1"/>
  <c r="AG60" i="35" s="1"/>
  <c r="AE59" i="35" a="1"/>
  <c r="AE59" i="35" s="1"/>
  <c r="AE52" i="35" a="1"/>
  <c r="AE52" i="35" s="1"/>
  <c r="AP42" i="35" a="1"/>
  <c r="AP42" i="35" s="1"/>
  <c r="AE39" i="35" a="1"/>
  <c r="AE39" i="35" s="1"/>
  <c r="AE38" i="35" a="1"/>
  <c r="AE38" i="35" s="1"/>
  <c r="AO68" i="35" a="1"/>
  <c r="AO68" i="35" s="1"/>
  <c r="AP67" i="35" a="1"/>
  <c r="AP67" i="35" s="1"/>
  <c r="AP61" i="35" a="1"/>
  <c r="AP61" i="35" s="1"/>
  <c r="AF56" i="35" a="1"/>
  <c r="AF56" i="35" s="1"/>
  <c r="AF55" i="35" a="1"/>
  <c r="AF55" i="35" s="1"/>
  <c r="AO50" i="35" a="1"/>
  <c r="AO50" i="35" s="1"/>
  <c r="AG48" i="35" a="1"/>
  <c r="AG48" i="35" s="1"/>
  <c r="AO42" i="35" a="1"/>
  <c r="AO42" i="35" s="1"/>
  <c r="AO67" i="33" a="1"/>
  <c r="AO67" i="33" s="1"/>
  <c r="AE57" i="33" a="1"/>
  <c r="AE57" i="33" s="1"/>
  <c r="AI55" i="33" a="1"/>
  <c r="AI55" i="33" s="1"/>
  <c r="AG52" i="33" a="1"/>
  <c r="AG52" i="33" s="1"/>
  <c r="AI51" i="33" a="1"/>
  <c r="AI51" i="33" s="1"/>
  <c r="AH49" i="33" a="1"/>
  <c r="AH49" i="33" s="1"/>
  <c r="AI48" i="33" a="1"/>
  <c r="AI48" i="33" s="1"/>
  <c r="AI47" i="33" a="1"/>
  <c r="AI47" i="33" s="1"/>
  <c r="AJ44" i="33" a="1"/>
  <c r="AJ44" i="33" s="1"/>
  <c r="AN68" i="35" a="1"/>
  <c r="AN68" i="35" s="1"/>
  <c r="AO67" i="35" a="1"/>
  <c r="AO67" i="35" s="1"/>
  <c r="AP66" i="35" a="1"/>
  <c r="AP66" i="35" s="1"/>
  <c r="AH68" i="35" a="1"/>
  <c r="AH68" i="35" s="1"/>
  <c r="AG67" i="35" a="1"/>
  <c r="AG67" i="35" s="1"/>
  <c r="AG68" i="35" a="1"/>
  <c r="AG68" i="35" s="1"/>
  <c r="AF67" i="35" a="1"/>
  <c r="AF67" i="35" s="1"/>
  <c r="AL67" i="35" a="1"/>
  <c r="AL67" i="35" s="1"/>
  <c r="AI66" i="35" a="1"/>
  <c r="AI66" i="35" s="1"/>
  <c r="AE64" i="35" a="1"/>
  <c r="AE64" i="35" s="1"/>
  <c r="AL60" i="35" a="1"/>
  <c r="AL60" i="35" s="1"/>
  <c r="AK66" i="35" a="1"/>
  <c r="AK66" i="35" s="1"/>
  <c r="AG65" i="35" a="1"/>
  <c r="AG65" i="35" s="1"/>
  <c r="AO62" i="35" a="1"/>
  <c r="AO62" i="35" s="1"/>
  <c r="AH60" i="35" a="1"/>
  <c r="AH60" i="35" s="1"/>
  <c r="AO58" i="35" a="1"/>
  <c r="AO58" i="35" s="1"/>
  <c r="AM53" i="35" a="1"/>
  <c r="AM53" i="35" s="1"/>
  <c r="AK52" i="35" a="1"/>
  <c r="AK52" i="35" s="1"/>
  <c r="AI51" i="35" a="1"/>
  <c r="AI51" i="35" s="1"/>
  <c r="AI47" i="35" a="1"/>
  <c r="AI47" i="35" s="1"/>
  <c r="AI39" i="35" a="1"/>
  <c r="AI39" i="35" s="1"/>
  <c r="AF38" i="35" a="1"/>
  <c r="AF38" i="35" s="1"/>
  <c r="AF65" i="35" a="1"/>
  <c r="AF65" i="35" s="1"/>
  <c r="AN62" i="35" a="1"/>
  <c r="AN62" i="35" s="1"/>
  <c r="AF60" i="35" a="1"/>
  <c r="AF60" i="35" s="1"/>
  <c r="AN58" i="35" a="1"/>
  <c r="AN58" i="35" s="1"/>
  <c r="AJ57" i="35" a="1"/>
  <c r="AJ57" i="35" s="1"/>
  <c r="AE56" i="35" a="1"/>
  <c r="AE56" i="35" s="1"/>
  <c r="AJ52" i="35" a="1"/>
  <c r="AJ52" i="35" s="1"/>
  <c r="AL48" i="35" a="1"/>
  <c r="AL48" i="35" s="1"/>
  <c r="AM43" i="35" a="1"/>
  <c r="AM43" i="35" s="1"/>
  <c r="AK42" i="35" a="1"/>
  <c r="AK42" i="35" s="1"/>
  <c r="AM41" i="35" a="1"/>
  <c r="AM41" i="35" s="1"/>
  <c r="AI40" i="35" a="1"/>
  <c r="AI40" i="35" s="1"/>
  <c r="AJ66" i="35" a="1"/>
  <c r="AJ66" i="35" s="1"/>
  <c r="AE65" i="35" a="1"/>
  <c r="AE65" i="35" s="1"/>
  <c r="AJ61" i="35" a="1"/>
  <c r="AJ61" i="35" s="1"/>
  <c r="AM58" i="35" a="1"/>
  <c r="AM58" i="35" s="1"/>
  <c r="AL53" i="35" a="1"/>
  <c r="AL53" i="35" s="1"/>
  <c r="AH51" i="35" a="1"/>
  <c r="AH51" i="35" s="1"/>
  <c r="AK48" i="35" a="1"/>
  <c r="AK48" i="35" s="1"/>
  <c r="AH47" i="35" a="1"/>
  <c r="AH47" i="35" s="1"/>
  <c r="AP44" i="35" a="1"/>
  <c r="AP44" i="35" s="1"/>
  <c r="AL43" i="35" a="1"/>
  <c r="AL43" i="35" s="1"/>
  <c r="AJ42" i="35" a="1"/>
  <c r="AJ42" i="35" s="1"/>
  <c r="AL41" i="35" a="1"/>
  <c r="AL41" i="35" s="1"/>
  <c r="AH39" i="35" a="1"/>
  <c r="AH39" i="35" s="1"/>
  <c r="AM62" i="35" a="1"/>
  <c r="AM62" i="35" s="1"/>
  <c r="AL58" i="35" a="1"/>
  <c r="AL58" i="35" s="1"/>
  <c r="AI57" i="35" a="1"/>
  <c r="AI57" i="35" s="1"/>
  <c r="AP54" i="35" a="1"/>
  <c r="AP54" i="35" s="1"/>
  <c r="AI52" i="35" a="1"/>
  <c r="AI52" i="35" s="1"/>
  <c r="AF51" i="35" a="1"/>
  <c r="AF51" i="35" s="1"/>
  <c r="AP49" i="35" a="1"/>
  <c r="AP49" i="35" s="1"/>
  <c r="AJ48" i="35" a="1"/>
  <c r="AJ48" i="35" s="1"/>
  <c r="AG47" i="35" a="1"/>
  <c r="AG47" i="35" s="1"/>
  <c r="AH40" i="35" a="1"/>
  <c r="AH40" i="35" s="1"/>
  <c r="AG39" i="35" a="1"/>
  <c r="AG39" i="35" s="1"/>
  <c r="AM67" i="35" a="1"/>
  <c r="AM67" i="35" s="1"/>
  <c r="AO63" i="35" a="1"/>
  <c r="AO63" i="35" s="1"/>
  <c r="AI61" i="35" a="1"/>
  <c r="AI61" i="35" s="1"/>
  <c r="AG57" i="35" a="1"/>
  <c r="AG57" i="35" s="1"/>
  <c r="AO54" i="35" a="1"/>
  <c r="AO54" i="35" s="1"/>
  <c r="AK53" i="35" a="1"/>
  <c r="AK53" i="35" s="1"/>
  <c r="AE51" i="35" a="1"/>
  <c r="AE51" i="35" s="1"/>
  <c r="AO49" i="35" a="1"/>
  <c r="AO49" i="35" s="1"/>
  <c r="AF47" i="35" a="1"/>
  <c r="AF47" i="35" s="1"/>
  <c r="AO44" i="35" a="1"/>
  <c r="AO44" i="35" s="1"/>
  <c r="AK43" i="35" a="1"/>
  <c r="AK43" i="35" s="1"/>
  <c r="AI42" i="35" a="1"/>
  <c r="AI42" i="35" s="1"/>
  <c r="AK41" i="35" a="1"/>
  <c r="AK41" i="35" s="1"/>
  <c r="AG40" i="35" a="1"/>
  <c r="AG40" i="35" s="1"/>
  <c r="AF39" i="35" a="1"/>
  <c r="AF39" i="35" s="1"/>
  <c r="AF66" i="35" a="1"/>
  <c r="AF66" i="35" s="1"/>
  <c r="AN63" i="35" a="1"/>
  <c r="AN63" i="35" s="1"/>
  <c r="AL62" i="35" a="1"/>
  <c r="AL62" i="35" s="1"/>
  <c r="AK58" i="35" a="1"/>
  <c r="AK58" i="35" s="1"/>
  <c r="AF57" i="35" a="1"/>
  <c r="AF57" i="35" s="1"/>
  <c r="AM54" i="35" a="1"/>
  <c r="AM54" i="35" s="1"/>
  <c r="AJ53" i="35" a="1"/>
  <c r="AJ53" i="35" s="1"/>
  <c r="AH52" i="35" a="1"/>
  <c r="AH52" i="35" s="1"/>
  <c r="AN49" i="35" a="1"/>
  <c r="AN49" i="35" s="1"/>
  <c r="AH48" i="35" a="1"/>
  <c r="AH48" i="35" s="1"/>
  <c r="AE47" i="35" a="1"/>
  <c r="AE47" i="35" s="1"/>
  <c r="AP45" i="35" a="1"/>
  <c r="AP45" i="35" s="1"/>
  <c r="AN44" i="35" a="1"/>
  <c r="AN44" i="35" s="1"/>
  <c r="AJ43" i="35" a="1"/>
  <c r="AJ43" i="35" s="1"/>
  <c r="AJ41" i="35" a="1"/>
  <c r="AJ41" i="35" s="1"/>
  <c r="AM63" i="35" a="1"/>
  <c r="AM63" i="35" s="1"/>
  <c r="AH61" i="35" a="1"/>
  <c r="AH61" i="35" s="1"/>
  <c r="AE57" i="35" a="1"/>
  <c r="AE57" i="35" s="1"/>
  <c r="AK54" i="35" a="1"/>
  <c r="AK54" i="35" s="1"/>
  <c r="AG52" i="35" a="1"/>
  <c r="AG52" i="35" s="1"/>
  <c r="AM49" i="35" a="1"/>
  <c r="AM49" i="35" s="1"/>
  <c r="AO45" i="35" a="1"/>
  <c r="AO45" i="35" s="1"/>
  <c r="AI43" i="35" a="1"/>
  <c r="AI43" i="35" s="1"/>
  <c r="AH42" i="35" a="1"/>
  <c r="AH42" i="35" s="1"/>
  <c r="AF40" i="35" a="1"/>
  <c r="AF40" i="35" s="1"/>
  <c r="AK67" i="35" a="1"/>
  <c r="AK67" i="35" s="1"/>
  <c r="AE66" i="35" a="1"/>
  <c r="AE66" i="35" s="1"/>
  <c r="AK62" i="35" a="1"/>
  <c r="AK62" i="35" s="1"/>
  <c r="AF61" i="35" a="1"/>
  <c r="AF61" i="35" s="1"/>
  <c r="AO59" i="35" a="1"/>
  <c r="AO59" i="35" s="1"/>
  <c r="AJ58" i="35" a="1"/>
  <c r="AJ58" i="35" s="1"/>
  <c r="AP55" i="35" a="1"/>
  <c r="AP55" i="35" s="1"/>
  <c r="AJ54" i="35" a="1"/>
  <c r="AJ54" i="35" s="1"/>
  <c r="AI53" i="35" a="1"/>
  <c r="AI53" i="35" s="1"/>
  <c r="AF52" i="35" a="1"/>
  <c r="AF52" i="35" s="1"/>
  <c r="AL49" i="35" a="1"/>
  <c r="AL49" i="35" s="1"/>
  <c r="AF48" i="35" a="1"/>
  <c r="AF48" i="35" s="1"/>
  <c r="AN45" i="35" a="1"/>
  <c r="AN45" i="35" s="1"/>
  <c r="AM44" i="35" a="1"/>
  <c r="AM44" i="35" s="1"/>
  <c r="AJ67" i="35" a="1"/>
  <c r="AJ67" i="35" s="1"/>
  <c r="AO64" i="35" a="1"/>
  <c r="AO64" i="35" s="1"/>
  <c r="AJ62" i="35" a="1"/>
  <c r="AJ62" i="35" s="1"/>
  <c r="AM59" i="35" a="1"/>
  <c r="AM59" i="35" s="1"/>
  <c r="AI54" i="35" a="1"/>
  <c r="AI54" i="35" s="1"/>
  <c r="AH53" i="35" a="1"/>
  <c r="AH53" i="35" s="1"/>
  <c r="AJ49" i="35" a="1"/>
  <c r="AJ49" i="35" s="1"/>
  <c r="AE48" i="35" a="1"/>
  <c r="AE48" i="35" s="1"/>
  <c r="AM45" i="35" a="1"/>
  <c r="AM45" i="35" s="1"/>
  <c r="AK44" i="35" a="1"/>
  <c r="AK44" i="35" s="1"/>
  <c r="AG43" i="35" a="1"/>
  <c r="AG43" i="35" s="1"/>
  <c r="AF41" i="35" a="1"/>
  <c r="AF41" i="35" s="1"/>
  <c r="AI64" i="35" a="1"/>
  <c r="AI64" i="35" s="1"/>
  <c r="AJ63" i="35" a="1"/>
  <c r="AJ63" i="35" s="1"/>
  <c r="AH55" i="35" a="1"/>
  <c r="AH55" i="35" s="1"/>
  <c r="AG54" i="35" a="1"/>
  <c r="AG54" i="35" s="1"/>
  <c r="AO53" i="35" a="1"/>
  <c r="AO53" i="35" s="1"/>
  <c r="AH46" i="35" a="1"/>
  <c r="AH46" i="35" s="1"/>
  <c r="AO41" i="35" a="1"/>
  <c r="AO41" i="35" s="1"/>
  <c r="AG38" i="35" a="1"/>
  <c r="AG38" i="35" s="1"/>
  <c r="AG55" i="35" a="1"/>
  <c r="AG55" i="35" s="1"/>
  <c r="AF54" i="35" a="1"/>
  <c r="AF54" i="35" s="1"/>
  <c r="AG46" i="35" a="1"/>
  <c r="AG46" i="35" s="1"/>
  <c r="AK45" i="35" a="1"/>
  <c r="AK45" i="35" s="1"/>
  <c r="AN41" i="35" a="1"/>
  <c r="AN41" i="35" s="1"/>
  <c r="AH64" i="35" a="1"/>
  <c r="AH64" i="35" s="1"/>
  <c r="AI63" i="35" a="1"/>
  <c r="AI63" i="35" s="1"/>
  <c r="AP62" i="35" a="1"/>
  <c r="AP62" i="35" s="1"/>
  <c r="AE55" i="35" a="1"/>
  <c r="AE55" i="35" s="1"/>
  <c r="AE54" i="35" a="1"/>
  <c r="AE54" i="35" s="1"/>
  <c r="AN53" i="35" a="1"/>
  <c r="AN53" i="35" s="1"/>
  <c r="AJ45" i="35" a="1"/>
  <c r="AJ45" i="35" s="1"/>
  <c r="AH41" i="35" a="1"/>
  <c r="AH41" i="35" s="1"/>
  <c r="AG64" i="35" a="1"/>
  <c r="AG64" i="35" s="1"/>
  <c r="AP60" i="35" a="1"/>
  <c r="AP60" i="35" s="1"/>
  <c r="AF46" i="35" a="1"/>
  <c r="AF46" i="35" s="1"/>
  <c r="AI45" i="35" a="1"/>
  <c r="AI45" i="35" s="1"/>
  <c r="AL44" i="35" a="1"/>
  <c r="AL44" i="35" s="1"/>
  <c r="AG41" i="35" a="1"/>
  <c r="AG41" i="35" s="1"/>
  <c r="AF64" i="35" a="1"/>
  <c r="AF64" i="35" s="1"/>
  <c r="AH63" i="35" a="1"/>
  <c r="AH63" i="35" s="1"/>
  <c r="AO61" i="35" a="1"/>
  <c r="AO61" i="35" s="1"/>
  <c r="AO60" i="35" a="1"/>
  <c r="AO60" i="35" s="1"/>
  <c r="AP52" i="35" a="1"/>
  <c r="AP52" i="35" s="1"/>
  <c r="AE46" i="35" a="1"/>
  <c r="AE46" i="35" s="1"/>
  <c r="AJ44" i="35" a="1"/>
  <c r="AJ44" i="35" s="1"/>
  <c r="AE41" i="35" a="1"/>
  <c r="AE41" i="35" s="1"/>
  <c r="AP40" i="35" a="1"/>
  <c r="AP40" i="35" s="1"/>
  <c r="AG63" i="35" a="1"/>
  <c r="AG63" i="35" s="1"/>
  <c r="AN61" i="35" a="1"/>
  <c r="AN61" i="35" s="1"/>
  <c r="AG53" i="35" a="1"/>
  <c r="AG53" i="35" s="1"/>
  <c r="AO52" i="35" a="1"/>
  <c r="AO52" i="35" s="1"/>
  <c r="AP51" i="35" a="1"/>
  <c r="AP51" i="35" s="1"/>
  <c r="AH45" i="35" a="1"/>
  <c r="AH45" i="35" s="1"/>
  <c r="AO40" i="35" a="1"/>
  <c r="AO40" i="35" s="1"/>
  <c r="AF63" i="35" a="1"/>
  <c r="AF63" i="35" s="1"/>
  <c r="AH62" i="35" a="1"/>
  <c r="AH62" i="35" s="1"/>
  <c r="AM61" i="35" a="1"/>
  <c r="AM61" i="35" s="1"/>
  <c r="AN60" i="35" a="1"/>
  <c r="AN60" i="35" s="1"/>
  <c r="AN59" i="35" a="1"/>
  <c r="AN59" i="35" s="1"/>
  <c r="AF53" i="35" a="1"/>
  <c r="AF53" i="35" s="1"/>
  <c r="AN52" i="35" a="1"/>
  <c r="AN52" i="35" s="1"/>
  <c r="AO51" i="35" a="1"/>
  <c r="AO51" i="35" s="1"/>
  <c r="AP50" i="35" a="1"/>
  <c r="AP50" i="35" s="1"/>
  <c r="AG45" i="35" a="1"/>
  <c r="AG45" i="35" s="1"/>
  <c r="AI44" i="35" a="1"/>
  <c r="AI44" i="35" s="1"/>
  <c r="AN40" i="35" a="1"/>
  <c r="AN40" i="35" s="1"/>
  <c r="AF62" i="35" a="1"/>
  <c r="AF62" i="35" s="1"/>
  <c r="AM52" i="35" a="1"/>
  <c r="AM52" i="35" s="1"/>
  <c r="AN51" i="35" a="1"/>
  <c r="AN51" i="35" s="1"/>
  <c r="AN50" i="35" a="1"/>
  <c r="AN50" i="35" s="1"/>
  <c r="AP43" i="35" a="1"/>
  <c r="AP43" i="35" s="1"/>
  <c r="AM40" i="35" a="1"/>
  <c r="AM40" i="35" s="1"/>
  <c r="AM68" i="35" a="1"/>
  <c r="AM68" i="35" s="1"/>
  <c r="AE61" i="35" a="1"/>
  <c r="AE61" i="35" s="1"/>
  <c r="AK60" i="35" a="1"/>
  <c r="AK60" i="35" s="1"/>
  <c r="AK59" i="35" a="1"/>
  <c r="AK59" i="35" s="1"/>
  <c r="AL50" i="35" a="1"/>
  <c r="AL50" i="35" s="1"/>
  <c r="AE45" i="35" a="1"/>
  <c r="AE45" i="35" s="1"/>
  <c r="AN43" i="35" a="1"/>
  <c r="AN43" i="35" s="1"/>
  <c r="AK40" i="35" a="1"/>
  <c r="AK40" i="35" s="1"/>
  <c r="AL68" i="33" a="1"/>
  <c r="AL68" i="33" s="1"/>
  <c r="AK65" i="33" a="1"/>
  <c r="AK65" i="33" s="1"/>
  <c r="AK64" i="33" a="1"/>
  <c r="AK64" i="33" s="1"/>
  <c r="AL63" i="33" a="1"/>
  <c r="AL63" i="33" s="1"/>
  <c r="AK62" i="33" a="1"/>
  <c r="AK62" i="33" s="1"/>
  <c r="AI61" i="33" a="1"/>
  <c r="AI61" i="33" s="1"/>
  <c r="AH60" i="33" a="1"/>
  <c r="AH60" i="33" s="1"/>
  <c r="AG59" i="33" a="1"/>
  <c r="AG59" i="33" s="1"/>
  <c r="AE58" i="33" a="1"/>
  <c r="AE58" i="33" s="1"/>
  <c r="AE55" i="33" a="1"/>
  <c r="AE55" i="33" s="1"/>
  <c r="AP50" i="33" a="1"/>
  <c r="AP50" i="33" s="1"/>
  <c r="AO49" i="33" a="1"/>
  <c r="AO49" i="33" s="1"/>
  <c r="AM48" i="33" a="1"/>
  <c r="AM48" i="33" s="1"/>
  <c r="AM47" i="33" a="1"/>
  <c r="AM47" i="33" s="1"/>
  <c r="AL64" i="35" a="1"/>
  <c r="AL64" i="35" s="1"/>
  <c r="AM51" i="35" a="1"/>
  <c r="AM51" i="35" s="1"/>
  <c r="AF50" i="35" a="1"/>
  <c r="AF50" i="35" s="1"/>
  <c r="AL47" i="35" a="1"/>
  <c r="AL47" i="35" s="1"/>
  <c r="AH44" i="35" a="1"/>
  <c r="AH44" i="35" s="1"/>
  <c r="AK39" i="35" a="1"/>
  <c r="AK39" i="35" s="1"/>
  <c r="AN63" i="33" a="1"/>
  <c r="AN63" i="33" s="1"/>
  <c r="AL62" i="33" a="1"/>
  <c r="AL62" i="33" s="1"/>
  <c r="AG61" i="33" a="1"/>
  <c r="AG61" i="33" s="1"/>
  <c r="AO56" i="33" a="1"/>
  <c r="AO56" i="33" s="1"/>
  <c r="AN55" i="33" a="1"/>
  <c r="AN55" i="33" s="1"/>
  <c r="AI54" i="33" a="1"/>
  <c r="AI54" i="33" s="1"/>
  <c r="AN49" i="33" a="1"/>
  <c r="AN49" i="33" s="1"/>
  <c r="AG47" i="33" a="1"/>
  <c r="AG47" i="33" s="1"/>
  <c r="AE45" i="33" a="1"/>
  <c r="AE45" i="33" s="1"/>
  <c r="AH67" i="35" a="1"/>
  <c r="AH67" i="35" s="1"/>
  <c r="AL51" i="35" a="1"/>
  <c r="AL51" i="35" s="1"/>
  <c r="AP48" i="35" a="1"/>
  <c r="AP48" i="35" s="1"/>
  <c r="AK47" i="35" a="1"/>
  <c r="AK47" i="35" s="1"/>
  <c r="AG44" i="35" a="1"/>
  <c r="AG44" i="35" s="1"/>
  <c r="AJ39" i="35" a="1"/>
  <c r="AJ39" i="35" s="1"/>
  <c r="AN64" i="33" a="1"/>
  <c r="AN64" i="33" s="1"/>
  <c r="AM63" i="33" a="1"/>
  <c r="AM63" i="33" s="1"/>
  <c r="AJ62" i="33" a="1"/>
  <c r="AJ62" i="33" s="1"/>
  <c r="AP57" i="33" a="1"/>
  <c r="AP57" i="33" s="1"/>
  <c r="AH54" i="33" a="1"/>
  <c r="AH54" i="33" s="1"/>
  <c r="AF53" i="33" a="1"/>
  <c r="AF53" i="33" s="1"/>
  <c r="AM49" i="33" a="1"/>
  <c r="AM49" i="33" s="1"/>
  <c r="AK48" i="33" a="1"/>
  <c r="AK48" i="33" s="1"/>
  <c r="AK64" i="35" a="1"/>
  <c r="AK64" i="35" s="1"/>
  <c r="AP58" i="35" a="1"/>
  <c r="AP58" i="35" s="1"/>
  <c r="AH54" i="35" a="1"/>
  <c r="AH54" i="35" s="1"/>
  <c r="AE50" i="35" a="1"/>
  <c r="AE50" i="35" s="1"/>
  <c r="AO48" i="35" a="1"/>
  <c r="AO48" i="35" s="1"/>
  <c r="AJ47" i="35" a="1"/>
  <c r="AJ47" i="35" s="1"/>
  <c r="AF44" i="35" a="1"/>
  <c r="AF44" i="35" s="1"/>
  <c r="AP65" i="33" a="1"/>
  <c r="AP65" i="33" s="1"/>
  <c r="AM64" i="33" a="1"/>
  <c r="AM64" i="33" s="1"/>
  <c r="AI62" i="33" a="1"/>
  <c r="AI62" i="33" s="1"/>
  <c r="AF61" i="33" a="1"/>
  <c r="AF61" i="33" s="1"/>
  <c r="AP58" i="33" a="1"/>
  <c r="AP58" i="33" s="1"/>
  <c r="AO57" i="33" a="1"/>
  <c r="AO57" i="33" s="1"/>
  <c r="AN56" i="33" a="1"/>
  <c r="AN56" i="33" s="1"/>
  <c r="AM55" i="33" a="1"/>
  <c r="AM55" i="33" s="1"/>
  <c r="AG54" i="33" a="1"/>
  <c r="AG54" i="33" s="1"/>
  <c r="AE53" i="33" a="1"/>
  <c r="AE53" i="33" s="1"/>
  <c r="AO50" i="33" a="1"/>
  <c r="AO50" i="33" s="1"/>
  <c r="AL49" i="33" a="1"/>
  <c r="AL49" i="33" s="1"/>
  <c r="AJ48" i="33" a="1"/>
  <c r="AJ48" i="33" s="1"/>
  <c r="AE67" i="35" a="1"/>
  <c r="AE67" i="35" s="1"/>
  <c r="AP65" i="35" a="1"/>
  <c r="AP65" i="35" s="1"/>
  <c r="AL61" i="35" a="1"/>
  <c r="AL61" i="35" s="1"/>
  <c r="AI58" i="35" a="1"/>
  <c r="AI58" i="35" s="1"/>
  <c r="AO55" i="35" a="1"/>
  <c r="AO55" i="35" s="1"/>
  <c r="AK51" i="35" a="1"/>
  <c r="AK51" i="35" s="1"/>
  <c r="AN48" i="35" a="1"/>
  <c r="AN48" i="35" s="1"/>
  <c r="AE44" i="35" a="1"/>
  <c r="AE44" i="35" s="1"/>
  <c r="AL40" i="35" a="1"/>
  <c r="AL40" i="35" s="1"/>
  <c r="AO65" i="33" a="1"/>
  <c r="AO65" i="33" s="1"/>
  <c r="AL64" i="33" a="1"/>
  <c r="AL64" i="33" s="1"/>
  <c r="AK63" i="33" a="1"/>
  <c r="AK63" i="33" s="1"/>
  <c r="AH62" i="33" a="1"/>
  <c r="AH62" i="33" s="1"/>
  <c r="AN57" i="33" a="1"/>
  <c r="AN57" i="33" s="1"/>
  <c r="AM56" i="33" a="1"/>
  <c r="AM56" i="33" s="1"/>
  <c r="AL55" i="33" a="1"/>
  <c r="AL55" i="33" s="1"/>
  <c r="AF54" i="33" a="1"/>
  <c r="AF54" i="33" s="1"/>
  <c r="AN50" i="33" a="1"/>
  <c r="AN50" i="33" s="1"/>
  <c r="AK49" i="33" a="1"/>
  <c r="AK49" i="33" s="1"/>
  <c r="AH48" i="33" a="1"/>
  <c r="AH48" i="33" s="1"/>
  <c r="AO65" i="35" a="1"/>
  <c r="AO65" i="35" s="1"/>
  <c r="AJ64" i="35" a="1"/>
  <c r="AJ64" i="35" s="1"/>
  <c r="AH58" i="35" a="1"/>
  <c r="AH58" i="35" s="1"/>
  <c r="AN55" i="35" a="1"/>
  <c r="AN55" i="35" s="1"/>
  <c r="AJ51" i="35" a="1"/>
  <c r="AJ51" i="35" s="1"/>
  <c r="AP66" i="33" a="1"/>
  <c r="AP66" i="33" s="1"/>
  <c r="AN65" i="33" a="1"/>
  <c r="AN65" i="33" s="1"/>
  <c r="AJ63" i="33" a="1"/>
  <c r="AJ63" i="33" s="1"/>
  <c r="AE61" i="33" a="1"/>
  <c r="AE61" i="33" s="1"/>
  <c r="AO58" i="33" a="1"/>
  <c r="AO58" i="33" s="1"/>
  <c r="AM57" i="33" a="1"/>
  <c r="AM57" i="33" s="1"/>
  <c r="AL56" i="33" a="1"/>
  <c r="AL56" i="33" s="1"/>
  <c r="AK55" i="33" a="1"/>
  <c r="AK55" i="33" s="1"/>
  <c r="AE54" i="33" a="1"/>
  <c r="AE54" i="33" s="1"/>
  <c r="AM50" i="33" a="1"/>
  <c r="AM50" i="33" s="1"/>
  <c r="AG48" i="33" a="1"/>
  <c r="AG48" i="33" s="1"/>
  <c r="AK68" i="35" a="1"/>
  <c r="AK68" i="35" s="1"/>
  <c r="AN65" i="35" a="1"/>
  <c r="AN65" i="35" s="1"/>
  <c r="AG58" i="35" a="1"/>
  <c r="AG58" i="35" s="1"/>
  <c r="AM48" i="35" a="1"/>
  <c r="AM48" i="35" s="1"/>
  <c r="AE40" i="35" a="1"/>
  <c r="AE40" i="35" s="1"/>
  <c r="AM65" i="35" a="1"/>
  <c r="AM65" i="35" s="1"/>
  <c r="AE58" i="35" a="1"/>
  <c r="AE58" i="35" s="1"/>
  <c r="AM55" i="35" a="1"/>
  <c r="AM55" i="35" s="1"/>
  <c r="AN66" i="33" a="1"/>
  <c r="AN66" i="33" s="1"/>
  <c r="AL65" i="33" a="1"/>
  <c r="AL65" i="33" s="1"/>
  <c r="AJ64" i="33" a="1"/>
  <c r="AJ64" i="33" s="1"/>
  <c r="AF62" i="33" a="1"/>
  <c r="AF62" i="33" s="1"/>
  <c r="AN58" i="33" a="1"/>
  <c r="AN58" i="33" s="1"/>
  <c r="AL57" i="33" a="1"/>
  <c r="AL57" i="33" s="1"/>
  <c r="AJ55" i="33" a="1"/>
  <c r="AJ55" i="33" s="1"/>
  <c r="AP51" i="33" a="1"/>
  <c r="AP51" i="33" s="1"/>
  <c r="AK50" i="33" a="1"/>
  <c r="AK50" i="33" s="1"/>
  <c r="AI49" i="33" a="1"/>
  <c r="AI49" i="33" s="1"/>
  <c r="AF48" i="33" a="1"/>
  <c r="AF48" i="33" s="1"/>
  <c r="AJ68" i="35" a="1"/>
  <c r="AJ68" i="35" s="1"/>
  <c r="AK55" i="35" a="1"/>
  <c r="AK55" i="35" s="1"/>
  <c r="AP67" i="33" a="1"/>
  <c r="AP67" i="33" s="1"/>
  <c r="AI68" i="35" a="1"/>
  <c r="AI68" i="35" s="1"/>
  <c r="AL59" i="35" a="1"/>
  <c r="AL59" i="35" s="1"/>
  <c r="AO56" i="35" a="1"/>
  <c r="AO56" i="35" s="1"/>
  <c r="AL52" i="35" a="1"/>
  <c r="AL52" i="35" s="1"/>
  <c r="AK49" i="35" a="1"/>
  <c r="AK49" i="35" s="1"/>
  <c r="AF45" i="35" a="1"/>
  <c r="AF45" i="35" s="1"/>
  <c r="AO68" i="33" a="1"/>
  <c r="AO68" i="33" s="1"/>
  <c r="AK66" i="33" a="1"/>
  <c r="AK66" i="33" s="1"/>
  <c r="AI65" i="33" a="1"/>
  <c r="AI65" i="33" s="1"/>
  <c r="AH64" i="33" a="1"/>
  <c r="AH64" i="33" s="1"/>
  <c r="AP60" i="33" a="1"/>
  <c r="AP60" i="33" s="1"/>
  <c r="AN59" i="33" a="1"/>
  <c r="AN59" i="33" s="1"/>
  <c r="AK58" i="33" a="1"/>
  <c r="AK58" i="33" s="1"/>
  <c r="AI57" i="33" a="1"/>
  <c r="AI57" i="33" s="1"/>
  <c r="AH56" i="33" a="1"/>
  <c r="AH56" i="33" s="1"/>
  <c r="AF55" i="33" a="1"/>
  <c r="AF55" i="33" s="1"/>
  <c r="AO52" i="33" a="1"/>
  <c r="AO52" i="33" s="1"/>
  <c r="AN51" i="33" a="1"/>
  <c r="AN51" i="33" s="1"/>
  <c r="AH50" i="33" a="1"/>
  <c r="AH50" i="33" s="1"/>
  <c r="AF49" i="33" a="1"/>
  <c r="AF49" i="33" s="1"/>
  <c r="AP45" i="33" a="1"/>
  <c r="AP45" i="33" s="1"/>
  <c r="AN43" i="33" a="1"/>
  <c r="AN43" i="33" s="1"/>
  <c r="AO42" i="33" a="1"/>
  <c r="AO42" i="33" s="1"/>
  <c r="AL66" i="35" a="1"/>
  <c r="AL66" i="35" s="1"/>
  <c r="AI50" i="35" a="1"/>
  <c r="AI50" i="35" s="1"/>
  <c r="AP41" i="35" a="1"/>
  <c r="AP41" i="35" s="1"/>
  <c r="AO39" i="35" a="1"/>
  <c r="AO39" i="35" s="1"/>
  <c r="AN67" i="33" a="1"/>
  <c r="AN67" i="33" s="1"/>
  <c r="AG62" i="33" a="1"/>
  <c r="AG62" i="33" s="1"/>
  <c r="AO61" i="33" a="1"/>
  <c r="AO61" i="33" s="1"/>
  <c r="AH59" i="33" a="1"/>
  <c r="AH59" i="33" s="1"/>
  <c r="AM58" i="33" a="1"/>
  <c r="AM58" i="33" s="1"/>
  <c r="AE56" i="33" a="1"/>
  <c r="AE56" i="33" s="1"/>
  <c r="AG53" i="33" a="1"/>
  <c r="AG53" i="33" s="1"/>
  <c r="AJ49" i="33" a="1"/>
  <c r="AJ49" i="33" s="1"/>
  <c r="AM46" i="33" a="1"/>
  <c r="AM46" i="33" s="1"/>
  <c r="AH59" i="35" a="1"/>
  <c r="AH59" i="35" s="1"/>
  <c r="AK57" i="35" a="1"/>
  <c r="AK57" i="35" s="1"/>
  <c r="AH43" i="35" a="1"/>
  <c r="AH43" i="35" s="1"/>
  <c r="AN39" i="35" a="1"/>
  <c r="AN39" i="35" s="1"/>
  <c r="AH68" i="33" a="1"/>
  <c r="AH68" i="33" s="1"/>
  <c r="AM67" i="33" a="1"/>
  <c r="AM67" i="33" s="1"/>
  <c r="AF65" i="33" a="1"/>
  <c r="AF65" i="33" s="1"/>
  <c r="AE62" i="33" a="1"/>
  <c r="AE62" i="33" s="1"/>
  <c r="AL58" i="33" a="1"/>
  <c r="AL58" i="33" s="1"/>
  <c r="AK52" i="33" a="1"/>
  <c r="AK52" i="33" s="1"/>
  <c r="AG49" i="33" a="1"/>
  <c r="AG49" i="33" s="1"/>
  <c r="AL46" i="33" a="1"/>
  <c r="AL46" i="33" s="1"/>
  <c r="AG45" i="33" a="1"/>
  <c r="AG45" i="33" s="1"/>
  <c r="AG59" i="35" a="1"/>
  <c r="AG59" i="35" s="1"/>
  <c r="AP56" i="35" a="1"/>
  <c r="AP56" i="35" s="1"/>
  <c r="AH50" i="35" a="1"/>
  <c r="AH50" i="35" s="1"/>
  <c r="AL45" i="35" a="1"/>
  <c r="AL45" i="35" s="1"/>
  <c r="AF43" i="35" a="1"/>
  <c r="AF43" i="35" s="1"/>
  <c r="AM39" i="35" a="1"/>
  <c r="AM39" i="35" s="1"/>
  <c r="AG68" i="33" a="1"/>
  <c r="AG68" i="33" s="1"/>
  <c r="AL67" i="33" a="1"/>
  <c r="AL67" i="33" s="1"/>
  <c r="AP64" i="33" a="1"/>
  <c r="AP64" i="33" s="1"/>
  <c r="AN61" i="33" a="1"/>
  <c r="AN61" i="33" s="1"/>
  <c r="AF59" i="33" a="1"/>
  <c r="AF59" i="33" s="1"/>
  <c r="AJ58" i="33" a="1"/>
  <c r="AJ58" i="33" s="1"/>
  <c r="AP55" i="33" a="1"/>
  <c r="AP55" i="33" s="1"/>
  <c r="AJ52" i="33" a="1"/>
  <c r="AJ52" i="33" s="1"/>
  <c r="AF45" i="33" a="1"/>
  <c r="AF45" i="33" s="1"/>
  <c r="AN56" i="35" a="1"/>
  <c r="AN56" i="35" s="1"/>
  <c r="AG50" i="35" a="1"/>
  <c r="AG50" i="35" s="1"/>
  <c r="AF68" i="33" a="1"/>
  <c r="AF68" i="33" s="1"/>
  <c r="AK67" i="33" a="1"/>
  <c r="AK67" i="33" s="1"/>
  <c r="AE65" i="33" a="1"/>
  <c r="AE65" i="33" s="1"/>
  <c r="AO64" i="33" a="1"/>
  <c r="AO64" i="33" s="1"/>
  <c r="AM61" i="33" a="1"/>
  <c r="AM61" i="33" s="1"/>
  <c r="AE59" i="33" a="1"/>
  <c r="AE59" i="33" s="1"/>
  <c r="AI58" i="33" a="1"/>
  <c r="AI58" i="33" s="1"/>
  <c r="AO55" i="33" a="1"/>
  <c r="AO55" i="33" s="1"/>
  <c r="AI52" i="33" a="1"/>
  <c r="AI52" i="33" s="1"/>
  <c r="AE49" i="33" a="1"/>
  <c r="AE49" i="33" s="1"/>
  <c r="AK46" i="33" a="1"/>
  <c r="AK46" i="33" s="1"/>
  <c r="AP42" i="33" a="1"/>
  <c r="AP42" i="33" s="1"/>
  <c r="AF68" i="35" a="1"/>
  <c r="AF68" i="35" s="1"/>
  <c r="AM56" i="35" a="1"/>
  <c r="AM56" i="35" s="1"/>
  <c r="AE43" i="35" a="1"/>
  <c r="AE43" i="35" s="1"/>
  <c r="AL39" i="35" a="1"/>
  <c r="AL39" i="35" s="1"/>
  <c r="AE68" i="33" a="1"/>
  <c r="AE68" i="33" s="1"/>
  <c r="AL61" i="33" a="1"/>
  <c r="AL61" i="33" s="1"/>
  <c r="AH58" i="33" a="1"/>
  <c r="AH58" i="33" s="1"/>
  <c r="AP48" i="33" a="1"/>
  <c r="AP48" i="33" s="1"/>
  <c r="AJ46" i="33" a="1"/>
  <c r="AJ46" i="33" s="1"/>
  <c r="AP40" i="33" a="1"/>
  <c r="AP40" i="33" s="1"/>
  <c r="AP39" i="33" a="1"/>
  <c r="AP39" i="33" s="1"/>
  <c r="AL56" i="35" a="1"/>
  <c r="AL56" i="35" s="1"/>
  <c r="AP47" i="35" a="1"/>
  <c r="AP47" i="35" s="1"/>
  <c r="AJ67" i="33" a="1"/>
  <c r="AJ67" i="33" s="1"/>
  <c r="AI64" i="33" a="1"/>
  <c r="AI64" i="33" s="1"/>
  <c r="AG58" i="33" a="1"/>
  <c r="AG58" i="33" s="1"/>
  <c r="AH52" i="33" a="1"/>
  <c r="AH52" i="33" s="1"/>
  <c r="AO48" i="33" a="1"/>
  <c r="AO48" i="33" s="1"/>
  <c r="AI46" i="33" a="1"/>
  <c r="AI46" i="33" s="1"/>
  <c r="AP43" i="33" a="1"/>
  <c r="AP43" i="33" s="1"/>
  <c r="AN42" i="33" a="1"/>
  <c r="AN42" i="33" s="1"/>
  <c r="AO40" i="33" a="1"/>
  <c r="AO40" i="33" s="1"/>
  <c r="AE68" i="35" a="1"/>
  <c r="AE68" i="35" s="1"/>
  <c r="AI67" i="33" a="1"/>
  <c r="AI67" i="33" s="1"/>
  <c r="AK61" i="33" a="1"/>
  <c r="AK61" i="33" s="1"/>
  <c r="AO60" i="33" a="1"/>
  <c r="AO60" i="33" s="1"/>
  <c r="AH55" i="33" a="1"/>
  <c r="AH55" i="33" s="1"/>
  <c r="AP54" i="33" a="1"/>
  <c r="AP54" i="33" s="1"/>
  <c r="AF52" i="33" a="1"/>
  <c r="AF52" i="33" s="1"/>
  <c r="AO51" i="33" a="1"/>
  <c r="AO51" i="33" s="1"/>
  <c r="AH46" i="33" a="1"/>
  <c r="AH46" i="33" s="1"/>
  <c r="AO43" i="33" a="1"/>
  <c r="AO43" i="33" s="1"/>
  <c r="AP41" i="33" a="1"/>
  <c r="AP41" i="33" s="1"/>
  <c r="AO39" i="33" a="1"/>
  <c r="AO39" i="33" s="1"/>
  <c r="AP38" i="33" a="1"/>
  <c r="AP38" i="33" s="1"/>
  <c r="AK56" i="35" a="1"/>
  <c r="AK56" i="35" s="1"/>
  <c r="AO47" i="35" a="1"/>
  <c r="AO47" i="35" s="1"/>
  <c r="AH67" i="33" a="1"/>
  <c r="AH67" i="33" s="1"/>
  <c r="AG64" i="33" a="1"/>
  <c r="AG64" i="33" s="1"/>
  <c r="AF58" i="33" a="1"/>
  <c r="AF58" i="33" s="1"/>
  <c r="AG55" i="33" a="1"/>
  <c r="AG55" i="33" s="1"/>
  <c r="AO54" i="33" a="1"/>
  <c r="AO54" i="33" s="1"/>
  <c r="AE52" i="33" a="1"/>
  <c r="AE52" i="33" s="1"/>
  <c r="AM51" i="33" a="1"/>
  <c r="AM51" i="33" s="1"/>
  <c r="AN48" i="33" a="1"/>
  <c r="AN48" i="33" s="1"/>
  <c r="AG46" i="33" a="1"/>
  <c r="AG46" i="33" s="1"/>
  <c r="AP44" i="33" a="1"/>
  <c r="AP44" i="33" s="1"/>
  <c r="AM43" i="33" a="1"/>
  <c r="AM43" i="33" s="1"/>
  <c r="AM42" i="33" a="1"/>
  <c r="AM42" i="33" s="1"/>
  <c r="AO41" i="33" a="1"/>
  <c r="AO41" i="33" s="1"/>
  <c r="AN40" i="33" a="1"/>
  <c r="AN40" i="33" s="1"/>
  <c r="AO38" i="33" a="1"/>
  <c r="AO38" i="33" s="1"/>
  <c r="AK63" i="35" a="1"/>
  <c r="AK63" i="35" s="1"/>
  <c r="AG49" i="35" a="1"/>
  <c r="AG49" i="35" s="1"/>
  <c r="AN47" i="35" a="1"/>
  <c r="AN47" i="35" s="1"/>
  <c r="AM66" i="33" a="1"/>
  <c r="AM66" i="33" s="1"/>
  <c r="AF64" i="33" a="1"/>
  <c r="AF64" i="33" s="1"/>
  <c r="AH61" i="33" a="1"/>
  <c r="AH61" i="33" s="1"/>
  <c r="AN54" i="33" a="1"/>
  <c r="AN54" i="33" s="1"/>
  <c r="AL48" i="33" a="1"/>
  <c r="AL48" i="33" s="1"/>
  <c r="AF46" i="33" a="1"/>
  <c r="AF46" i="33" s="1"/>
  <c r="AN44" i="33" a="1"/>
  <c r="AN44" i="33" s="1"/>
  <c r="AK42" i="33" a="1"/>
  <c r="AK42" i="33" s="1"/>
  <c r="AM41" i="33" a="1"/>
  <c r="AM41" i="33" s="1"/>
  <c r="AL40" i="33" a="1"/>
  <c r="AL40" i="33" s="1"/>
  <c r="AN38" i="33" a="1"/>
  <c r="AN38" i="33" s="1"/>
  <c r="AP57" i="35" a="1"/>
  <c r="AP57" i="35" s="1"/>
  <c r="AJ50" i="35" a="1"/>
  <c r="AJ50" i="35" s="1"/>
  <c r="AK46" i="35" a="1"/>
  <c r="AK46" i="35" s="1"/>
  <c r="AN42" i="35" a="1"/>
  <c r="AN42" i="35" s="1"/>
  <c r="AI66" i="33" a="1"/>
  <c r="AI66" i="33" s="1"/>
  <c r="AH65" i="33" a="1"/>
  <c r="AH65" i="33" s="1"/>
  <c r="AK60" i="33" a="1"/>
  <c r="AK60" i="33" s="1"/>
  <c r="AJ59" i="33" a="1"/>
  <c r="AJ59" i="33" s="1"/>
  <c r="AK54" i="33" a="1"/>
  <c r="AK54" i="33" s="1"/>
  <c r="AI53" i="33" a="1"/>
  <c r="AI53" i="33" s="1"/>
  <c r="AF44" i="33" a="1"/>
  <c r="AF44" i="33" s="1"/>
  <c r="AH43" i="33" a="1"/>
  <c r="AH43" i="33" s="1"/>
  <c r="AJ39" i="33" a="1"/>
  <c r="AJ39" i="33" s="1"/>
  <c r="AO57" i="35" a="1"/>
  <c r="AO57" i="35" s="1"/>
  <c r="AJ46" i="35" a="1"/>
  <c r="AJ46" i="35" s="1"/>
  <c r="AM42" i="35" a="1"/>
  <c r="AM42" i="35" s="1"/>
  <c r="AG65" i="33" a="1"/>
  <c r="AG65" i="33" s="1"/>
  <c r="AJ60" i="33" a="1"/>
  <c r="AJ60" i="33" s="1"/>
  <c r="AI59" i="33" a="1"/>
  <c r="AI59" i="33" s="1"/>
  <c r="AJ54" i="33" a="1"/>
  <c r="AJ54" i="33" s="1"/>
  <c r="AH53" i="33" a="1"/>
  <c r="AH53" i="33" s="1"/>
  <c r="AE44" i="33" a="1"/>
  <c r="AE44" i="33" s="1"/>
  <c r="AG43" i="33" a="1"/>
  <c r="AG43" i="33" s="1"/>
  <c r="AI39" i="33" a="1"/>
  <c r="AI39" i="33" s="1"/>
  <c r="AN57" i="35" a="1"/>
  <c r="AN57" i="35" s="1"/>
  <c r="AH49" i="35" a="1"/>
  <c r="AH49" i="35" s="1"/>
  <c r="AI46" i="35" a="1"/>
  <c r="AI46" i="35" s="1"/>
  <c r="AH66" i="33" a="1"/>
  <c r="AH66" i="33" s="1"/>
  <c r="AI60" i="33" a="1"/>
  <c r="AI60" i="33" s="1"/>
  <c r="AL42" i="33" a="1"/>
  <c r="AL42" i="33" s="1"/>
  <c r="AM57" i="35" a="1"/>
  <c r="AM57" i="35" s="1"/>
  <c r="AF49" i="35" a="1"/>
  <c r="AF49" i="35" s="1"/>
  <c r="AL42" i="35" a="1"/>
  <c r="AL42" i="35" s="1"/>
  <c r="AG66" i="33" a="1"/>
  <c r="AG66" i="33" s="1"/>
  <c r="AP61" i="33" a="1"/>
  <c r="AP61" i="33" s="1"/>
  <c r="AF43" i="33" a="1"/>
  <c r="AF43" i="33" s="1"/>
  <c r="AJ42" i="33" a="1"/>
  <c r="AJ42" i="33" s="1"/>
  <c r="AH39" i="33" a="1"/>
  <c r="AH39" i="33" s="1"/>
  <c r="AM38" i="33" a="1"/>
  <c r="AM38" i="33" s="1"/>
  <c r="AL57" i="35" a="1"/>
  <c r="AL57" i="35" s="1"/>
  <c r="AE53" i="35" a="1"/>
  <c r="AE53" i="35" s="1"/>
  <c r="AE49" i="35" a="1"/>
  <c r="AE49" i="35" s="1"/>
  <c r="AP39" i="35" a="1"/>
  <c r="AP39" i="35" s="1"/>
  <c r="AG60" i="33" a="1"/>
  <c r="AG60" i="33" s="1"/>
  <c r="AL50" i="33" a="1"/>
  <c r="AL50" i="33" s="1"/>
  <c r="AP49" i="33" a="1"/>
  <c r="AP49" i="33" s="1"/>
  <c r="AE43" i="33" a="1"/>
  <c r="AE43" i="33" s="1"/>
  <c r="AI42" i="33" a="1"/>
  <c r="AI42" i="33" s="1"/>
  <c r="AG39" i="33" a="1"/>
  <c r="AG39" i="33" s="1"/>
  <c r="AL38" i="33" a="1"/>
  <c r="AL38" i="33" s="1"/>
  <c r="AN64" i="35" a="1"/>
  <c r="AN64" i="35" s="1"/>
  <c r="AJ56" i="35" a="1"/>
  <c r="AJ56" i="35" s="1"/>
  <c r="AG42" i="35" a="1"/>
  <c r="AG42" i="35" s="1"/>
  <c r="AG67" i="33" a="1"/>
  <c r="AG67" i="33" s="1"/>
  <c r="AF66" i="33" a="1"/>
  <c r="AF66" i="33" s="1"/>
  <c r="AJ61" i="33" a="1"/>
  <c r="AJ61" i="33" s="1"/>
  <c r="AF60" i="33" a="1"/>
  <c r="AF60" i="33" s="1"/>
  <c r="AJ50" i="33" a="1"/>
  <c r="AJ50" i="33" s="1"/>
  <c r="AF39" i="33" a="1"/>
  <c r="AF39" i="33" s="1"/>
  <c r="AM64" i="35" a="1"/>
  <c r="AM64" i="35" s="1"/>
  <c r="AJ60" i="35" a="1"/>
  <c r="AJ60" i="35" s="1"/>
  <c r="AI56" i="35" a="1"/>
  <c r="AI56" i="35" s="1"/>
  <c r="AF42" i="35" a="1"/>
  <c r="AF42" i="35" s="1"/>
  <c r="AO38" i="35" a="1"/>
  <c r="AO38" i="35" s="1"/>
  <c r="AP68" i="33" a="1"/>
  <c r="AP68" i="33" s="1"/>
  <c r="AF67" i="33" a="1"/>
  <c r="AF67" i="33" s="1"/>
  <c r="AE66" i="33" a="1"/>
  <c r="AE66" i="33" s="1"/>
  <c r="AE60" i="33" a="1"/>
  <c r="AE60" i="33" s="1"/>
  <c r="AI50" i="33" a="1"/>
  <c r="AI50" i="33" s="1"/>
  <c r="AH42" i="33" a="1"/>
  <c r="AH42" i="33" s="1"/>
  <c r="AK38" i="33" a="1"/>
  <c r="AK38" i="33" s="1"/>
  <c r="AH56" i="35" a="1"/>
  <c r="AH56" i="35" s="1"/>
  <c r="AN38" i="35" a="1"/>
  <c r="AN38" i="35" s="1"/>
  <c r="AP62" i="33" a="1"/>
  <c r="AP62" i="33" s="1"/>
  <c r="AG50" i="33" a="1"/>
  <c r="AG50" i="33" s="1"/>
  <c r="AE39" i="33" a="1"/>
  <c r="AE39" i="33" s="1"/>
  <c r="AI67" i="35" a="1"/>
  <c r="AI67" i="35" s="1"/>
  <c r="AL38" i="35" a="1"/>
  <c r="AL38" i="35" s="1"/>
  <c r="AM68" i="33" a="1"/>
  <c r="AM68" i="33" s="1"/>
  <c r="AK57" i="33" a="1"/>
  <c r="AK57" i="33" s="1"/>
  <c r="AK56" i="33" a="1"/>
  <c r="AK56" i="33" s="1"/>
  <c r="AK51" i="33" a="1"/>
  <c r="AK51" i="33" s="1"/>
  <c r="AI38" i="33" a="1"/>
  <c r="AI38" i="33" s="1"/>
  <c r="AP67" i="34" a="1"/>
  <c r="AP67" i="34" s="1"/>
  <c r="AF66" i="34" a="1"/>
  <c r="AF66" i="34" s="1"/>
  <c r="AH64" i="34" a="1"/>
  <c r="AH64" i="34" s="1"/>
  <c r="AJ62" i="34" a="1"/>
  <c r="AJ62" i="34" s="1"/>
  <c r="AM60" i="34" a="1"/>
  <c r="AM60" i="34" s="1"/>
  <c r="AO58" i="34" a="1"/>
  <c r="AO58" i="34" s="1"/>
  <c r="AE57" i="34" a="1"/>
  <c r="AE57" i="34" s="1"/>
  <c r="AH55" i="34" a="1"/>
  <c r="AH55" i="34" s="1"/>
  <c r="AK53" i="34" a="1"/>
  <c r="AK53" i="34" s="1"/>
  <c r="AM51" i="34" a="1"/>
  <c r="AM51" i="34" s="1"/>
  <c r="AO49" i="34" a="1"/>
  <c r="AO49" i="34" s="1"/>
  <c r="AE48" i="34" a="1"/>
  <c r="AE48" i="34" s="1"/>
  <c r="AG46" i="34" a="1"/>
  <c r="AG46" i="34" s="1"/>
  <c r="AJ44" i="34" a="1"/>
  <c r="AJ44" i="34" s="1"/>
  <c r="AL42" i="34" a="1"/>
  <c r="AL42" i="34" s="1"/>
  <c r="AM40" i="34" a="1"/>
  <c r="AM40" i="34" s="1"/>
  <c r="AO38" i="34" a="1"/>
  <c r="AO38" i="34" s="1"/>
  <c r="AJ55" i="35" a="1"/>
  <c r="AJ55" i="35" s="1"/>
  <c r="AM50" i="35" a="1"/>
  <c r="AM50" i="35" s="1"/>
  <c r="AK38" i="35" a="1"/>
  <c r="AK38" i="35" s="1"/>
  <c r="AO46" i="33" a="1"/>
  <c r="AO46" i="33" s="1"/>
  <c r="AF68" i="34" a="1"/>
  <c r="AF68" i="34" s="1"/>
  <c r="AG66" i="34" a="1"/>
  <c r="AG66" i="34" s="1"/>
  <c r="AG64" i="34" a="1"/>
  <c r="AG64" i="34" s="1"/>
  <c r="AH62" i="34" a="1"/>
  <c r="AH62" i="34" s="1"/>
  <c r="AK60" i="34" a="1"/>
  <c r="AK60" i="34" s="1"/>
  <c r="AL58" i="34" a="1"/>
  <c r="AL58" i="34" s="1"/>
  <c r="AN54" i="34" a="1"/>
  <c r="AN54" i="34" s="1"/>
  <c r="AE53" i="34" a="1"/>
  <c r="AE53" i="34" s="1"/>
  <c r="AF51" i="34" a="1"/>
  <c r="AF51" i="34" s="1"/>
  <c r="AG49" i="34" a="1"/>
  <c r="AG49" i="34" s="1"/>
  <c r="AH47" i="34" a="1"/>
  <c r="AH47" i="34" s="1"/>
  <c r="AI45" i="34" a="1"/>
  <c r="AI45" i="34" s="1"/>
  <c r="AK43" i="34" a="1"/>
  <c r="AK43" i="34" s="1"/>
  <c r="AL41" i="34" a="1"/>
  <c r="AL41" i="34" s="1"/>
  <c r="AI55" i="35" a="1"/>
  <c r="AI55" i="35" s="1"/>
  <c r="AK50" i="35" a="1"/>
  <c r="AK50" i="35" s="1"/>
  <c r="AJ38" i="35" a="1"/>
  <c r="AJ38" i="35" s="1"/>
  <c r="AE42" i="33" a="1"/>
  <c r="AE42" i="33" s="1"/>
  <c r="AJ38" i="33" a="1"/>
  <c r="AJ38" i="33" s="1"/>
  <c r="AE68" i="34" a="1"/>
  <c r="AE68" i="34" s="1"/>
  <c r="AE66" i="34" a="1"/>
  <c r="AE66" i="34" s="1"/>
  <c r="AF64" i="34" a="1"/>
  <c r="AF64" i="34" s="1"/>
  <c r="AG62" i="34" a="1"/>
  <c r="AG62" i="34" s="1"/>
  <c r="AJ60" i="34" a="1"/>
  <c r="AJ60" i="34" s="1"/>
  <c r="AK58" i="34" a="1"/>
  <c r="AK58" i="34" s="1"/>
  <c r="AL56" i="34" a="1"/>
  <c r="AL56" i="34" s="1"/>
  <c r="AM54" i="34" a="1"/>
  <c r="AM54" i="34" s="1"/>
  <c r="AP52" i="34" a="1"/>
  <c r="AP52" i="34" s="1"/>
  <c r="AE51" i="34" a="1"/>
  <c r="AE51" i="34" s="1"/>
  <c r="AF49" i="34" a="1"/>
  <c r="AF49" i="34" s="1"/>
  <c r="AG47" i="34" a="1"/>
  <c r="AG47" i="34" s="1"/>
  <c r="AH45" i="34" a="1"/>
  <c r="AH45" i="34" s="1"/>
  <c r="AJ43" i="34" a="1"/>
  <c r="AJ43" i="34" s="1"/>
  <c r="AK41" i="34" a="1"/>
  <c r="AK41" i="34" s="1"/>
  <c r="AL39" i="34" a="1"/>
  <c r="AL39" i="34" s="1"/>
  <c r="AI38" i="35" a="1"/>
  <c r="AI38" i="35" s="1"/>
  <c r="AP63" i="33" a="1"/>
  <c r="AP63" i="33" s="1"/>
  <c r="AN46" i="33" a="1"/>
  <c r="AN46" i="33" s="1"/>
  <c r="AH38" i="33" a="1"/>
  <c r="AH38" i="33" s="1"/>
  <c r="AO67" i="34" a="1"/>
  <c r="AO67" i="34" s="1"/>
  <c r="AP65" i="34" a="1"/>
  <c r="AP65" i="34" s="1"/>
  <c r="AE64" i="34" a="1"/>
  <c r="AE64" i="34" s="1"/>
  <c r="AF62" i="34" a="1"/>
  <c r="AF62" i="34" s="1"/>
  <c r="AI60" i="34" a="1"/>
  <c r="AI60" i="34" s="1"/>
  <c r="AJ58" i="34" a="1"/>
  <c r="AJ58" i="34" s="1"/>
  <c r="AK56" i="34" a="1"/>
  <c r="AK56" i="34" s="1"/>
  <c r="AO52" i="34" a="1"/>
  <c r="AO52" i="34" s="1"/>
  <c r="AP50" i="34" a="1"/>
  <c r="AP50" i="34" s="1"/>
  <c r="AE49" i="34" a="1"/>
  <c r="AE49" i="34" s="1"/>
  <c r="AF47" i="34" a="1"/>
  <c r="AF47" i="34" s="1"/>
  <c r="AG45" i="34" a="1"/>
  <c r="AG45" i="34" s="1"/>
  <c r="AI43" i="34" a="1"/>
  <c r="AI43" i="34" s="1"/>
  <c r="AJ41" i="34" a="1"/>
  <c r="AJ41" i="34" s="1"/>
  <c r="AK39" i="34" a="1"/>
  <c r="AK39" i="34" s="1"/>
  <c r="AO66" i="35" a="1"/>
  <c r="AO66" i="35" s="1"/>
  <c r="AO63" i="33" a="1"/>
  <c r="AO63" i="33" s="1"/>
  <c r="AE48" i="33" a="1"/>
  <c r="AE48" i="33" s="1"/>
  <c r="AL43" i="33" a="1"/>
  <c r="AL43" i="33" s="1"/>
  <c r="AG38" i="33" a="1"/>
  <c r="AG38" i="33" s="1"/>
  <c r="AN67" i="34" a="1"/>
  <c r="AN67" i="34" s="1"/>
  <c r="AO65" i="34" a="1"/>
  <c r="AO65" i="34" s="1"/>
  <c r="AP63" i="34" a="1"/>
  <c r="AP63" i="34" s="1"/>
  <c r="AH60" i="34" a="1"/>
  <c r="AH60" i="34" s="1"/>
  <c r="AI58" i="34" a="1"/>
  <c r="AI58" i="34" s="1"/>
  <c r="AJ56" i="34" a="1"/>
  <c r="AJ56" i="34" s="1"/>
  <c r="AL54" i="34" a="1"/>
  <c r="AL54" i="34" s="1"/>
  <c r="AN52" i="34" a="1"/>
  <c r="AN52" i="34" s="1"/>
  <c r="AO50" i="34" a="1"/>
  <c r="AO50" i="34" s="1"/>
  <c r="AP48" i="34" a="1"/>
  <c r="AP48" i="34" s="1"/>
  <c r="AE47" i="34" a="1"/>
  <c r="AE47" i="34" s="1"/>
  <c r="AF45" i="34" a="1"/>
  <c r="AF45" i="34" s="1"/>
  <c r="AH43" i="34" a="1"/>
  <c r="AH43" i="34" s="1"/>
  <c r="AI41" i="34" a="1"/>
  <c r="AI41" i="34" s="1"/>
  <c r="AJ39" i="34" a="1"/>
  <c r="AJ39" i="34" s="1"/>
  <c r="AN66" i="35" a="1"/>
  <c r="AN66" i="35" s="1"/>
  <c r="AH38" i="35" a="1"/>
  <c r="AH38" i="35" s="1"/>
  <c r="AE67" i="33" a="1"/>
  <c r="AE67" i="33" s="1"/>
  <c r="AE46" i="33" a="1"/>
  <c r="AE46" i="33" s="1"/>
  <c r="AK43" i="33" a="1"/>
  <c r="AK43" i="33" s="1"/>
  <c r="AF38" i="33" a="1"/>
  <c r="AF38" i="33" s="1"/>
  <c r="AM67" i="34" a="1"/>
  <c r="AM67" i="34" s="1"/>
  <c r="AN65" i="34" a="1"/>
  <c r="AN65" i="34" s="1"/>
  <c r="AO63" i="34" a="1"/>
  <c r="AO63" i="34" s="1"/>
  <c r="AE62" i="34" a="1"/>
  <c r="AE62" i="34" s="1"/>
  <c r="AG60" i="34" a="1"/>
  <c r="AG60" i="34" s="1"/>
  <c r="AH58" i="34" a="1"/>
  <c r="AH58" i="34" s="1"/>
  <c r="AI56" i="34" a="1"/>
  <c r="AI56" i="34" s="1"/>
  <c r="AK54" i="34" a="1"/>
  <c r="AK54" i="34" s="1"/>
  <c r="AM52" i="34" a="1"/>
  <c r="AM52" i="34" s="1"/>
  <c r="AN50" i="34" a="1"/>
  <c r="AN50" i="34" s="1"/>
  <c r="AO48" i="34" a="1"/>
  <c r="AO48" i="34" s="1"/>
  <c r="AP46" i="34" a="1"/>
  <c r="AP46" i="34" s="1"/>
  <c r="AG43" i="34" a="1"/>
  <c r="AG43" i="34" s="1"/>
  <c r="AH41" i="34" a="1"/>
  <c r="AH41" i="34" s="1"/>
  <c r="AI39" i="34" a="1"/>
  <c r="AI39" i="34" s="1"/>
  <c r="AM66" i="35" a="1"/>
  <c r="AM66" i="35" s="1"/>
  <c r="AI60" i="35" a="1"/>
  <c r="AI60" i="35" s="1"/>
  <c r="AI63" i="33" a="1"/>
  <c r="AI63" i="33" s="1"/>
  <c r="AP59" i="33" a="1"/>
  <c r="AP59" i="33" s="1"/>
  <c r="AJ57" i="33" a="1"/>
  <c r="AJ57" i="33" s="1"/>
  <c r="AJ43" i="33" a="1"/>
  <c r="AJ43" i="33" s="1"/>
  <c r="AE38" i="33" a="1"/>
  <c r="AE38" i="33" s="1"/>
  <c r="AM65" i="34" a="1"/>
  <c r="AM65" i="34" s="1"/>
  <c r="AN63" i="34" a="1"/>
  <c r="AN63" i="34" s="1"/>
  <c r="AP61" i="34" a="1"/>
  <c r="AP61" i="34" s="1"/>
  <c r="AF60" i="34" a="1"/>
  <c r="AF60" i="34" s="1"/>
  <c r="AG58" i="34" a="1"/>
  <c r="AG58" i="34" s="1"/>
  <c r="AH56" i="34" a="1"/>
  <c r="AH56" i="34" s="1"/>
  <c r="AJ54" i="34" a="1"/>
  <c r="AJ54" i="34" s="1"/>
  <c r="AM50" i="34" a="1"/>
  <c r="AM50" i="34" s="1"/>
  <c r="AN48" i="34" a="1"/>
  <c r="AN48" i="34" s="1"/>
  <c r="AO46" i="34" a="1"/>
  <c r="AO46" i="34" s="1"/>
  <c r="AE45" i="34" a="1"/>
  <c r="AE45" i="34" s="1"/>
  <c r="AF43" i="34" a="1"/>
  <c r="AF43" i="34" s="1"/>
  <c r="AG41" i="34" a="1"/>
  <c r="AG41" i="34" s="1"/>
  <c r="AH39" i="34" a="1"/>
  <c r="AH39" i="34" s="1"/>
  <c r="AO43" i="35" a="1"/>
  <c r="AO43" i="35" s="1"/>
  <c r="AM65" i="33" a="1"/>
  <c r="AM65" i="33" s="1"/>
  <c r="AH63" i="33" a="1"/>
  <c r="AH63" i="33" s="1"/>
  <c r="AO59" i="33" a="1"/>
  <c r="AO59" i="33" s="1"/>
  <c r="AP53" i="33" a="1"/>
  <c r="AP53" i="33" s="1"/>
  <c r="AO44" i="33" a="1"/>
  <c r="AO44" i="33" s="1"/>
  <c r="AI43" i="33" a="1"/>
  <c r="AI43" i="33" s="1"/>
  <c r="AN39" i="33" a="1"/>
  <c r="AN39" i="33" s="1"/>
  <c r="AL67" i="34" a="1"/>
  <c r="AL67" i="34" s="1"/>
  <c r="AM63" i="34" a="1"/>
  <c r="AM63" i="34" s="1"/>
  <c r="AO61" i="34" a="1"/>
  <c r="AO61" i="34" s="1"/>
  <c r="AE60" i="34" a="1"/>
  <c r="AE60" i="34" s="1"/>
  <c r="AF58" i="34" a="1"/>
  <c r="AF58" i="34" s="1"/>
  <c r="AG56" i="34" a="1"/>
  <c r="AG56" i="34" s="1"/>
  <c r="AI54" i="34" a="1"/>
  <c r="AI54" i="34" s="1"/>
  <c r="AL52" i="34" a="1"/>
  <c r="AL52" i="34" s="1"/>
  <c r="AM48" i="34" a="1"/>
  <c r="AM48" i="34" s="1"/>
  <c r="AN46" i="34" a="1"/>
  <c r="AN46" i="34" s="1"/>
  <c r="AP44" i="34" a="1"/>
  <c r="AP44" i="34" s="1"/>
  <c r="AE43" i="34" a="1"/>
  <c r="AE43" i="34" s="1"/>
  <c r="AF41" i="34" a="1"/>
  <c r="AF41" i="34" s="1"/>
  <c r="AG39" i="34" a="1"/>
  <c r="AG39" i="34" s="1"/>
  <c r="AL65" i="35" a="1"/>
  <c r="AL65" i="35" s="1"/>
  <c r="AJ65" i="33" a="1"/>
  <c r="AJ65" i="33" s="1"/>
  <c r="AG63" i="33" a="1"/>
  <c r="AG63" i="33" s="1"/>
  <c r="AH57" i="33" a="1"/>
  <c r="AH57" i="33" s="1"/>
  <c r="AO53" i="33" a="1"/>
  <c r="AO53" i="33" s="1"/>
  <c r="AL51" i="33" a="1"/>
  <c r="AL51" i="33" s="1"/>
  <c r="AM39" i="33" a="1"/>
  <c r="AM39" i="33" s="1"/>
  <c r="AK67" i="34" a="1"/>
  <c r="AK67" i="34" s="1"/>
  <c r="AL65" i="34" a="1"/>
  <c r="AL65" i="34" s="1"/>
  <c r="AN61" i="34" a="1"/>
  <c r="AN61" i="34" s="1"/>
  <c r="AP59" i="34" a="1"/>
  <c r="AP59" i="34" s="1"/>
  <c r="AE58" i="34" a="1"/>
  <c r="AE58" i="34" s="1"/>
  <c r="AF56" i="34" a="1"/>
  <c r="AF56" i="34" s="1"/>
  <c r="AH54" i="34" a="1"/>
  <c r="AH54" i="34" s="1"/>
  <c r="AK52" i="34" a="1"/>
  <c r="AK52" i="34" s="1"/>
  <c r="AL50" i="34" a="1"/>
  <c r="AL50" i="34" s="1"/>
  <c r="AM46" i="34" a="1"/>
  <c r="AM46" i="34" s="1"/>
  <c r="AO44" i="34" a="1"/>
  <c r="AO44" i="34" s="1"/>
  <c r="AP42" i="34" a="1"/>
  <c r="AP42" i="34" s="1"/>
  <c r="AE41" i="34" a="1"/>
  <c r="AE41" i="34" s="1"/>
  <c r="AF39" i="34" a="1"/>
  <c r="AF39" i="34" s="1"/>
  <c r="AI65" i="35" a="1"/>
  <c r="AI65" i="35" s="1"/>
  <c r="AI59" i="35" a="1"/>
  <c r="AI59" i="35" s="1"/>
  <c r="AN53" i="33" a="1"/>
  <c r="AN53" i="33" s="1"/>
  <c r="AH51" i="33" a="1"/>
  <c r="AH51" i="33" s="1"/>
  <c r="AO47" i="33" a="1"/>
  <c r="AO47" i="33" s="1"/>
  <c r="AL44" i="33" a="1"/>
  <c r="AL44" i="33" s="1"/>
  <c r="AM40" i="33" a="1"/>
  <c r="AM40" i="33" s="1"/>
  <c r="AK39" i="33" a="1"/>
  <c r="AK39" i="33" s="1"/>
  <c r="AI67" i="34" a="1"/>
  <c r="AI67" i="34" s="1"/>
  <c r="AJ65" i="34" a="1"/>
  <c r="AJ65" i="34" s="1"/>
  <c r="AK63" i="34" a="1"/>
  <c r="AK63" i="34" s="1"/>
  <c r="AN59" i="34" a="1"/>
  <c r="AN59" i="34" s="1"/>
  <c r="AO57" i="34" a="1"/>
  <c r="AO57" i="34" s="1"/>
  <c r="AE56" i="34" a="1"/>
  <c r="AE56" i="34" s="1"/>
  <c r="AF54" i="34" a="1"/>
  <c r="AF54" i="34" s="1"/>
  <c r="AI52" i="34" a="1"/>
  <c r="AI52" i="34" s="1"/>
  <c r="AJ50" i="34" a="1"/>
  <c r="AJ50" i="34" s="1"/>
  <c r="AK48" i="34" a="1"/>
  <c r="AK48" i="34" s="1"/>
  <c r="AL46" i="34" a="1"/>
  <c r="AL46" i="34" s="1"/>
  <c r="AM44" i="34" a="1"/>
  <c r="AM44" i="34" s="1"/>
  <c r="AN42" i="34" a="1"/>
  <c r="AN42" i="34" s="1"/>
  <c r="AO40" i="34" a="1"/>
  <c r="AO40" i="34" s="1"/>
  <c r="AP38" i="34" a="1"/>
  <c r="AP38" i="34" s="1"/>
  <c r="AP68" i="34" a="1"/>
  <c r="AP68" i="34" s="1"/>
  <c r="AI66" i="34" a="1"/>
  <c r="AI66" i="34" s="1"/>
  <c r="AP62" i="34" a="1"/>
  <c r="AP62" i="34" s="1"/>
  <c r="AM59" i="34" a="1"/>
  <c r="AM59" i="34" s="1"/>
  <c r="AF57" i="34" a="1"/>
  <c r="AF57" i="34" s="1"/>
  <c r="AO53" i="34" a="1"/>
  <c r="AO53" i="34" s="1"/>
  <c r="AH51" i="34" a="1"/>
  <c r="AH51" i="34" s="1"/>
  <c r="AO47" i="34" a="1"/>
  <c r="AO47" i="34" s="1"/>
  <c r="AP41" i="34" a="1"/>
  <c r="AP41" i="34" s="1"/>
  <c r="AL38" i="34" a="1"/>
  <c r="AL38" i="34" s="1"/>
  <c r="AN45" i="33" a="1"/>
  <c r="AN45" i="33" s="1"/>
  <c r="AI68" i="34" a="1"/>
  <c r="AI68" i="34" s="1"/>
  <c r="AL40" i="34" a="1"/>
  <c r="AL40" i="34" s="1"/>
  <c r="AM47" i="35" a="1"/>
  <c r="AM47" i="35" s="1"/>
  <c r="AP52" i="33" a="1"/>
  <c r="AP52" i="33" s="1"/>
  <c r="AP46" i="33" a="1"/>
  <c r="AP46" i="33" s="1"/>
  <c r="AO68" i="34" a="1"/>
  <c r="AO68" i="34" s="1"/>
  <c r="AH66" i="34" a="1"/>
  <c r="AH66" i="34" s="1"/>
  <c r="AO62" i="34" a="1"/>
  <c r="AO62" i="34" s="1"/>
  <c r="AP56" i="34" a="1"/>
  <c r="AP56" i="34" s="1"/>
  <c r="AN53" i="34" a="1"/>
  <c r="AN53" i="34" s="1"/>
  <c r="AG51" i="34" a="1"/>
  <c r="AG51" i="34" s="1"/>
  <c r="AN47" i="34" a="1"/>
  <c r="AN47" i="34" s="1"/>
  <c r="AL44" i="34" a="1"/>
  <c r="AL44" i="34" s="1"/>
  <c r="AO41" i="34" a="1"/>
  <c r="AO41" i="34" s="1"/>
  <c r="AK38" i="34" a="1"/>
  <c r="AK38" i="34" s="1"/>
  <c r="AF51" i="33" a="1"/>
  <c r="AF51" i="33" s="1"/>
  <c r="AF59" i="34" a="1"/>
  <c r="AF59" i="34" s="1"/>
  <c r="AN52" i="33" a="1"/>
  <c r="AN52" i="33" s="1"/>
  <c r="AN68" i="34" a="1"/>
  <c r="AN68" i="34" s="1"/>
  <c r="AK65" i="34" a="1"/>
  <c r="AK65" i="34" s="1"/>
  <c r="AN62" i="34" a="1"/>
  <c r="AN62" i="34" s="1"/>
  <c r="AL59" i="34" a="1"/>
  <c r="AL59" i="34" s="1"/>
  <c r="AO56" i="34" a="1"/>
  <c r="AO56" i="34" s="1"/>
  <c r="AM53" i="34" a="1"/>
  <c r="AM53" i="34" s="1"/>
  <c r="AK50" i="34" a="1"/>
  <c r="AK50" i="34" s="1"/>
  <c r="AM47" i="34" a="1"/>
  <c r="AM47" i="34" s="1"/>
  <c r="AK44" i="34" a="1"/>
  <c r="AK44" i="34" s="1"/>
  <c r="AN41" i="34" a="1"/>
  <c r="AN41" i="34" s="1"/>
  <c r="AJ38" i="34" a="1"/>
  <c r="AJ38" i="34" s="1"/>
  <c r="AG57" i="33" a="1"/>
  <c r="AG57" i="33" s="1"/>
  <c r="AP64" i="34" a="1"/>
  <c r="AP64" i="34" s="1"/>
  <c r="AP46" i="35" a="1"/>
  <c r="AP46" i="35" s="1"/>
  <c r="AM52" i="33" a="1"/>
  <c r="AM52" i="33" s="1"/>
  <c r="AN41" i="33" a="1"/>
  <c r="AN41" i="33" s="1"/>
  <c r="AM68" i="34" a="1"/>
  <c r="AM68" i="34" s="1"/>
  <c r="AI65" i="34" a="1"/>
  <c r="AI65" i="34" s="1"/>
  <c r="AM62" i="34" a="1"/>
  <c r="AM62" i="34" s="1"/>
  <c r="AK59" i="34" a="1"/>
  <c r="AK59" i="34" s="1"/>
  <c r="AN56" i="34" a="1"/>
  <c r="AN56" i="34" s="1"/>
  <c r="AI50" i="34" a="1"/>
  <c r="AI50" i="34" s="1"/>
  <c r="AI44" i="34" a="1"/>
  <c r="AI44" i="34" s="1"/>
  <c r="AM41" i="34" a="1"/>
  <c r="AM41" i="34" s="1"/>
  <c r="AI38" i="34" a="1"/>
  <c r="AI38" i="34" s="1"/>
  <c r="AM61" i="34" a="1"/>
  <c r="AM61" i="34" s="1"/>
  <c r="AH65" i="35" a="1"/>
  <c r="AH65" i="35" s="1"/>
  <c r="AO46" i="35" a="1"/>
  <c r="AO46" i="35" s="1"/>
  <c r="AM38" i="35" a="1"/>
  <c r="AM38" i="35" s="1"/>
  <c r="AL52" i="33" a="1"/>
  <c r="AL52" i="33" s="1"/>
  <c r="AL41" i="33" a="1"/>
  <c r="AL41" i="33" s="1"/>
  <c r="AH65" i="34" a="1"/>
  <c r="AH65" i="34" s="1"/>
  <c r="AJ59" i="34" a="1"/>
  <c r="AJ59" i="34" s="1"/>
  <c r="AM56" i="34" a="1"/>
  <c r="AM56" i="34" s="1"/>
  <c r="AL53" i="34" a="1"/>
  <c r="AL53" i="34" s="1"/>
  <c r="AH50" i="34" a="1"/>
  <c r="AH50" i="34" s="1"/>
  <c r="AL47" i="34" a="1"/>
  <c r="AL47" i="34" s="1"/>
  <c r="AH44" i="34" a="1"/>
  <c r="AH44" i="34" s="1"/>
  <c r="AH38" i="34" a="1"/>
  <c r="AH38" i="34" s="1"/>
  <c r="AI41" i="33" a="1"/>
  <c r="AI41" i="33" s="1"/>
  <c r="AP43" i="34" a="1"/>
  <c r="AP43" i="34" s="1"/>
  <c r="AN46" i="35" a="1"/>
  <c r="AN46" i="35" s="1"/>
  <c r="AJ51" i="33" a="1"/>
  <c r="AJ51" i="33" s="1"/>
  <c r="AL39" i="33" a="1"/>
  <c r="AL39" i="33" s="1"/>
  <c r="AL68" i="34" a="1"/>
  <c r="AL68" i="34" s="1"/>
  <c r="AG65" i="34" a="1"/>
  <c r="AG65" i="34" s="1"/>
  <c r="AL62" i="34" a="1"/>
  <c r="AL62" i="34" s="1"/>
  <c r="AI59" i="34" a="1"/>
  <c r="AI59" i="34" s="1"/>
  <c r="AJ53" i="34" a="1"/>
  <c r="AJ53" i="34" s="1"/>
  <c r="AG50" i="34" a="1"/>
  <c r="AG50" i="34" s="1"/>
  <c r="AK47" i="34" a="1"/>
  <c r="AK47" i="34" s="1"/>
  <c r="AG44" i="34" a="1"/>
  <c r="AG44" i="34" s="1"/>
  <c r="AP40" i="34" a="1"/>
  <c r="AP40" i="34" s="1"/>
  <c r="AG38" i="34" a="1"/>
  <c r="AG38" i="34" s="1"/>
  <c r="AN55" i="34" a="1"/>
  <c r="AN55" i="34" s="1"/>
  <c r="AL46" i="35" a="1"/>
  <c r="AL46" i="35" s="1"/>
  <c r="AG51" i="33" a="1"/>
  <c r="AG51" i="33" s="1"/>
  <c r="AO45" i="33" a="1"/>
  <c r="AO45" i="33" s="1"/>
  <c r="AK41" i="33" a="1"/>
  <c r="AK41" i="33" s="1"/>
  <c r="AK68" i="34" a="1"/>
  <c r="AK68" i="34" s="1"/>
  <c r="AF65" i="34" a="1"/>
  <c r="AF65" i="34" s="1"/>
  <c r="AK62" i="34" a="1"/>
  <c r="AK62" i="34" s="1"/>
  <c r="AH59" i="34" a="1"/>
  <c r="AH59" i="34" s="1"/>
  <c r="AP55" i="34" a="1"/>
  <c r="AP55" i="34" s="1"/>
  <c r="AI53" i="34" a="1"/>
  <c r="AI53" i="34" s="1"/>
  <c r="AF50" i="34" a="1"/>
  <c r="AF50" i="34" s="1"/>
  <c r="AJ47" i="34" a="1"/>
  <c r="AJ47" i="34" s="1"/>
  <c r="AF44" i="34" a="1"/>
  <c r="AF44" i="34" s="1"/>
  <c r="AN40" i="34" a="1"/>
  <c r="AN40" i="34" s="1"/>
  <c r="AF38" i="34" a="1"/>
  <c r="AF38" i="34" s="1"/>
  <c r="AG53" i="34" a="1"/>
  <c r="AG53" i="34" s="1"/>
  <c r="AL63" i="35" a="1"/>
  <c r="AL63" i="35" s="1"/>
  <c r="AE64" i="33" a="1"/>
  <c r="AE64" i="33" s="1"/>
  <c r="AJ41" i="33" a="1"/>
  <c r="AJ41" i="33" s="1"/>
  <c r="AJ68" i="34" a="1"/>
  <c r="AJ68" i="34" s="1"/>
  <c r="AE65" i="34" a="1"/>
  <c r="AE65" i="34" s="1"/>
  <c r="AI62" i="34" a="1"/>
  <c r="AI62" i="34" s="1"/>
  <c r="AG59" i="34" a="1"/>
  <c r="AG59" i="34" s="1"/>
  <c r="AO55" i="34" a="1"/>
  <c r="AO55" i="34" s="1"/>
  <c r="AH53" i="34" a="1"/>
  <c r="AH53" i="34" s="1"/>
  <c r="AE50" i="34" a="1"/>
  <c r="AE50" i="34" s="1"/>
  <c r="AI47" i="34" a="1"/>
  <c r="AI47" i="34" s="1"/>
  <c r="AE44" i="34" a="1"/>
  <c r="AE44" i="34" s="1"/>
  <c r="AE38" i="34" a="1"/>
  <c r="AE38" i="34" s="1"/>
  <c r="AP49" i="34" a="1"/>
  <c r="AP49" i="34" s="1"/>
  <c r="AF57" i="33" a="1"/>
  <c r="AF57" i="33" s="1"/>
  <c r="AE51" i="33" a="1"/>
  <c r="AE51" i="33" s="1"/>
  <c r="AH41" i="33" a="1"/>
  <c r="AH41" i="33" s="1"/>
  <c r="AH68" i="34" a="1"/>
  <c r="AH68" i="34" s="1"/>
  <c r="AO64" i="34" a="1"/>
  <c r="AO64" i="34" s="1"/>
  <c r="AL61" i="34" a="1"/>
  <c r="AL61" i="34" s="1"/>
  <c r="AE59" i="34" a="1"/>
  <c r="AE59" i="34" s="1"/>
  <c r="AM55" i="34" a="1"/>
  <c r="AM55" i="34" s="1"/>
  <c r="AF53" i="34" a="1"/>
  <c r="AF53" i="34" s="1"/>
  <c r="AN49" i="34" a="1"/>
  <c r="AN49" i="34" s="1"/>
  <c r="AK46" i="34" a="1"/>
  <c r="AK46" i="34" s="1"/>
  <c r="AO43" i="34" a="1"/>
  <c r="AO43" i="34" s="1"/>
  <c r="AK40" i="34" a="1"/>
  <c r="AK40" i="34" s="1"/>
  <c r="AM45" i="33" a="1"/>
  <c r="AM45" i="33" s="1"/>
  <c r="AG41" i="33" a="1"/>
  <c r="AG41" i="33" s="1"/>
  <c r="AG68" i="34" a="1"/>
  <c r="AG68" i="34" s="1"/>
  <c r="AN64" i="34" a="1"/>
  <c r="AN64" i="34" s="1"/>
  <c r="AK61" i="34" a="1"/>
  <c r="AK61" i="34" s="1"/>
  <c r="AP58" i="34" a="1"/>
  <c r="AP58" i="34" s="1"/>
  <c r="AM49" i="34" a="1"/>
  <c r="AM49" i="34" s="1"/>
  <c r="AJ46" i="34" a="1"/>
  <c r="AJ46" i="34" s="1"/>
  <c r="AN43" i="34" a="1"/>
  <c r="AN43" i="34" s="1"/>
  <c r="AJ40" i="34" a="1"/>
  <c r="AJ40" i="34" s="1"/>
  <c r="AL54" i="33" a="1"/>
  <c r="AL54" i="33" s="1"/>
  <c r="AP47" i="33" a="1"/>
  <c r="AP47" i="33" s="1"/>
  <c r="AH44" i="33" a="1"/>
  <c r="AH44" i="33" s="1"/>
  <c r="AJ64" i="34" a="1"/>
  <c r="AJ64" i="34" s="1"/>
  <c r="AJ52" i="34" a="1"/>
  <c r="AJ52" i="34" s="1"/>
  <c r="AF48" i="34" a="1"/>
  <c r="AF48" i="34" s="1"/>
  <c r="AH42" i="34" a="1"/>
  <c r="AH42" i="34" s="1"/>
  <c r="AN45" i="34" a="1"/>
  <c r="AN45" i="34" s="1"/>
  <c r="AE55" i="34" a="1"/>
  <c r="AE55" i="34" s="1"/>
  <c r="AG44" i="33" a="1"/>
  <c r="AG44" i="33" s="1"/>
  <c r="AF40" i="33" a="1"/>
  <c r="AF40" i="33" s="1"/>
  <c r="AI64" i="34" a="1"/>
  <c r="AI64" i="34" s="1"/>
  <c r="AP57" i="34" a="1"/>
  <c r="AP57" i="34" s="1"/>
  <c r="AH52" i="34" a="1"/>
  <c r="AH52" i="34" s="1"/>
  <c r="AP47" i="34" a="1"/>
  <c r="AP47" i="34" s="1"/>
  <c r="AG42" i="34" a="1"/>
  <c r="AG42" i="34" s="1"/>
  <c r="AH61" i="34" a="1"/>
  <c r="AH61" i="34" s="1"/>
  <c r="AJ45" i="34" a="1"/>
  <c r="AJ45" i="34" s="1"/>
  <c r="AE61" i="34" a="1"/>
  <c r="AE61" i="34" s="1"/>
  <c r="AP56" i="33" a="1"/>
  <c r="AP56" i="33" s="1"/>
  <c r="AI45" i="33" a="1"/>
  <c r="AI45" i="33" s="1"/>
  <c r="AI49" i="34" a="1"/>
  <c r="AI49" i="34" s="1"/>
  <c r="AM59" i="33" a="1"/>
  <c r="AM59" i="33" s="1"/>
  <c r="AM53" i="33" a="1"/>
  <c r="AM53" i="33" s="1"/>
  <c r="AN47" i="33" a="1"/>
  <c r="AN47" i="33" s="1"/>
  <c r="AL63" i="34" a="1"/>
  <c r="AL63" i="34" s="1"/>
  <c r="AN57" i="34" a="1"/>
  <c r="AN57" i="34" s="1"/>
  <c r="AG52" i="34" a="1"/>
  <c r="AG52" i="34" s="1"/>
  <c r="AI46" i="34" a="1"/>
  <c r="AI46" i="34" s="1"/>
  <c r="AF42" i="34" a="1"/>
  <c r="AF42" i="34" s="1"/>
  <c r="AE63" i="34" a="1"/>
  <c r="AE63" i="34" s="1"/>
  <c r="AJ51" i="34" a="1"/>
  <c r="AJ51" i="34" s="1"/>
  <c r="AG61" i="34" a="1"/>
  <c r="AG61" i="34" s="1"/>
  <c r="AL45" i="33" a="1"/>
  <c r="AL45" i="33" s="1"/>
  <c r="AO66" i="34" a="1"/>
  <c r="AO66" i="34" s="1"/>
  <c r="AN38" i="34" a="1"/>
  <c r="AN38" i="34" s="1"/>
  <c r="AK45" i="33" a="1"/>
  <c r="AK45" i="33" s="1"/>
  <c r="AF41" i="33" a="1"/>
  <c r="AF41" i="33" s="1"/>
  <c r="AE41" i="33" a="1"/>
  <c r="AE41" i="33" s="1"/>
  <c r="AO60" i="34" a="1"/>
  <c r="AO60" i="34" s="1"/>
  <c r="AL59" i="33" a="1"/>
  <c r="AL59" i="33" s="1"/>
  <c r="AL53" i="33" a="1"/>
  <c r="AL53" i="33" s="1"/>
  <c r="AE40" i="33" a="1"/>
  <c r="AE40" i="33" s="1"/>
  <c r="AJ63" i="34" a="1"/>
  <c r="AJ63" i="34" s="1"/>
  <c r="AM57" i="34" a="1"/>
  <c r="AM57" i="34" s="1"/>
  <c r="AF52" i="34" a="1"/>
  <c r="AF52" i="34" s="1"/>
  <c r="AH46" i="34" a="1"/>
  <c r="AH46" i="34" s="1"/>
  <c r="AE42" i="34" a="1"/>
  <c r="AE42" i="34" s="1"/>
  <c r="AH67" i="34" a="1"/>
  <c r="AH67" i="34" s="1"/>
  <c r="AL55" i="34" a="1"/>
  <c r="AL55" i="34" s="1"/>
  <c r="AG42" i="33" a="1"/>
  <c r="AG42" i="33" s="1"/>
  <c r="AK49" i="34" a="1"/>
  <c r="AK49" i="34" s="1"/>
  <c r="AL47" i="33" a="1"/>
  <c r="AL47" i="33" s="1"/>
  <c r="AI63" i="34" a="1"/>
  <c r="AI63" i="34" s="1"/>
  <c r="AE52" i="34" a="1"/>
  <c r="AE52" i="34" s="1"/>
  <c r="AF46" i="34" a="1"/>
  <c r="AF46" i="34" s="1"/>
  <c r="AI40" i="34" a="1"/>
  <c r="AI40" i="34" s="1"/>
  <c r="AE40" i="34" a="1"/>
  <c r="AE40" i="34" s="1"/>
  <c r="AN39" i="34" a="1"/>
  <c r="AN39" i="34" s="1"/>
  <c r="AI51" i="34" a="1"/>
  <c r="AI51" i="34" s="1"/>
  <c r="AI55" i="34" a="1"/>
  <c r="AI55" i="34" s="1"/>
  <c r="AM43" i="34" a="1"/>
  <c r="AM43" i="34" s="1"/>
  <c r="AK59" i="33" a="1"/>
  <c r="AK59" i="33" s="1"/>
  <c r="AK53" i="33" a="1"/>
  <c r="AK53" i="33" s="1"/>
  <c r="AK47" i="33" a="1"/>
  <c r="AK47" i="33" s="1"/>
  <c r="AH63" i="34" a="1"/>
  <c r="AH63" i="34" s="1"/>
  <c r="AL57" i="34" a="1"/>
  <c r="AL57" i="34" s="1"/>
  <c r="AP51" i="34" a="1"/>
  <c r="AP51" i="34" s="1"/>
  <c r="AE46" i="34" a="1"/>
  <c r="AE46" i="34" s="1"/>
  <c r="AH40" i="34" a="1"/>
  <c r="AH40" i="34" s="1"/>
  <c r="AF47" i="33" a="1"/>
  <c r="AF47" i="33" s="1"/>
  <c r="AE67" i="34" a="1"/>
  <c r="AE67" i="34" s="1"/>
  <c r="AK55" i="34" a="1"/>
  <c r="AK55" i="34" s="1"/>
  <c r="AF61" i="34" a="1"/>
  <c r="AF61" i="34" s="1"/>
  <c r="AM66" i="34" a="1"/>
  <c r="AM66" i="34" s="1"/>
  <c r="AP60" i="34" a="1"/>
  <c r="AP60" i="34" s="1"/>
  <c r="AJ56" i="33" a="1"/>
  <c r="AJ56" i="33" s="1"/>
  <c r="AJ47" i="33" a="1"/>
  <c r="AJ47" i="33" s="1"/>
  <c r="AG63" i="34" a="1"/>
  <c r="AG63" i="34" s="1"/>
  <c r="AK57" i="34" a="1"/>
  <c r="AK57" i="34" s="1"/>
  <c r="AO51" i="34" a="1"/>
  <c r="AO51" i="34" s="1"/>
  <c r="AP45" i="34" a="1"/>
  <c r="AP45" i="34" s="1"/>
  <c r="AG40" i="34" a="1"/>
  <c r="AG40" i="34" s="1"/>
  <c r="AE63" i="33" a="1"/>
  <c r="AE63" i="33" s="1"/>
  <c r="AI57" i="34" a="1"/>
  <c r="AI57" i="34" s="1"/>
  <c r="AL45" i="34" a="1"/>
  <c r="AL45" i="34" s="1"/>
  <c r="AN68" i="33" a="1"/>
  <c r="AN68" i="33" s="1"/>
  <c r="AP66" i="34" a="1"/>
  <c r="AP66" i="34" s="1"/>
  <c r="AF42" i="33" a="1"/>
  <c r="AF42" i="33" s="1"/>
  <c r="AJ55" i="34" a="1"/>
  <c r="AJ55" i="34" s="1"/>
  <c r="AI68" i="33" a="1"/>
  <c r="AI68" i="33" s="1"/>
  <c r="AJ49" i="34" a="1"/>
  <c r="AJ49" i="34" s="1"/>
  <c r="AM62" i="33" a="1"/>
  <c r="AM62" i="33" s="1"/>
  <c r="AF63" i="33" a="1"/>
  <c r="AF63" i="33" s="1"/>
  <c r="AJ53" i="33" a="1"/>
  <c r="AJ53" i="33" s="1"/>
  <c r="AH47" i="33" a="1"/>
  <c r="AH47" i="33" s="1"/>
  <c r="AJ67" i="34" a="1"/>
  <c r="AJ67" i="34" s="1"/>
  <c r="AF63" i="34" a="1"/>
  <c r="AF63" i="34" s="1"/>
  <c r="AJ57" i="34" a="1"/>
  <c r="AJ57" i="34" s="1"/>
  <c r="AN51" i="34" a="1"/>
  <c r="AN51" i="34" s="1"/>
  <c r="AO45" i="34" a="1"/>
  <c r="AO45" i="34" s="1"/>
  <c r="AF40" i="34" a="1"/>
  <c r="AF40" i="34" s="1"/>
  <c r="AK68" i="33" a="1"/>
  <c r="AK68" i="33" s="1"/>
  <c r="AL49" i="34" a="1"/>
  <c r="AL49" i="34" s="1"/>
  <c r="AE62" i="35" a="1"/>
  <c r="AE62" i="35" s="1"/>
  <c r="AM38" i="34" a="1"/>
  <c r="AM38" i="34" s="1"/>
  <c r="AJ45" i="33" a="1"/>
  <c r="AJ45" i="33" s="1"/>
  <c r="AF55" i="34" a="1"/>
  <c r="AF55" i="34" s="1"/>
  <c r="AE47" i="33" a="1"/>
  <c r="AE47" i="33" s="1"/>
  <c r="AG67" i="34" a="1"/>
  <c r="AG67" i="34" s="1"/>
  <c r="AJ61" i="34" a="1"/>
  <c r="AJ61" i="34" s="1"/>
  <c r="AH57" i="34" a="1"/>
  <c r="AH57" i="34" s="1"/>
  <c r="AL51" i="34" a="1"/>
  <c r="AL51" i="34" s="1"/>
  <c r="AM45" i="34" a="1"/>
  <c r="AM45" i="34" s="1"/>
  <c r="AP39" i="34" a="1"/>
  <c r="AP39" i="34" s="1"/>
  <c r="AF67" i="34" a="1"/>
  <c r="AF67" i="34" s="1"/>
  <c r="AI61" i="34" a="1"/>
  <c r="AI61" i="34" s="1"/>
  <c r="AG57" i="34" a="1"/>
  <c r="AG57" i="34" s="1"/>
  <c r="AK51" i="34" a="1"/>
  <c r="AK51" i="34" s="1"/>
  <c r="AO39" i="34" a="1"/>
  <c r="AO39" i="34" s="1"/>
  <c r="AK45" i="34" a="1"/>
  <c r="AK45" i="34" s="1"/>
  <c r="AM39" i="34" a="1"/>
  <c r="AM39" i="34" s="1"/>
  <c r="AE39" i="34" a="1"/>
  <c r="AE39" i="34" s="1"/>
  <c r="AJ68" i="33" a="1"/>
  <c r="AJ68" i="33" s="1"/>
  <c r="AO62" i="33" a="1"/>
  <c r="AO62" i="33" s="1"/>
  <c r="AN66" i="34" a="1"/>
  <c r="AN66" i="34" s="1"/>
  <c r="AN44" i="34" a="1"/>
  <c r="AN44" i="34" s="1"/>
  <c r="AN62" i="33" a="1"/>
  <c r="AN62" i="33" s="1"/>
  <c r="AG55" i="34" a="1"/>
  <c r="AG55" i="34" s="1"/>
  <c r="AL66" i="34" a="1"/>
  <c r="AL66" i="34" s="1"/>
  <c r="AL43" i="34" a="1"/>
  <c r="AL43" i="34" s="1"/>
  <c r="AF50" i="33" a="1"/>
  <c r="AF50" i="33" s="1"/>
  <c r="AJ48" i="34" a="1"/>
  <c r="AJ48" i="34" s="1"/>
  <c r="AL60" i="33" a="1"/>
  <c r="AL60" i="33" s="1"/>
  <c r="AI56" i="33" a="1"/>
  <c r="AI56" i="33" s="1"/>
  <c r="AE54" i="34" a="1"/>
  <c r="AE54" i="34" s="1"/>
  <c r="AE50" i="33" a="1"/>
  <c r="AE50" i="33" s="1"/>
  <c r="AI48" i="34" a="1"/>
  <c r="AI48" i="34" s="1"/>
  <c r="AL64" i="34" a="1"/>
  <c r="AL64" i="34" s="1"/>
  <c r="AK40" i="33" a="1"/>
  <c r="AK40" i="33" s="1"/>
  <c r="AM60" i="33" a="1"/>
  <c r="AM60" i="33" s="1"/>
  <c r="AP54" i="34" a="1"/>
  <c r="AP54" i="34" s="1"/>
  <c r="AO54" i="34" a="1"/>
  <c r="AO54" i="34" s="1"/>
  <c r="AF56" i="33" a="1"/>
  <c r="AF56" i="33" s="1"/>
  <c r="AH48" i="34" a="1"/>
  <c r="AH48" i="34" s="1"/>
  <c r="AG48" i="34" a="1"/>
  <c r="AG48" i="34" s="1"/>
  <c r="AJ42" i="34" a="1"/>
  <c r="AJ42" i="34" s="1"/>
  <c r="AJ40" i="33" a="1"/>
  <c r="AJ40" i="33" s="1"/>
  <c r="AH40" i="33" a="1"/>
  <c r="AH40" i="33" s="1"/>
  <c r="AG40" i="33" a="1"/>
  <c r="AG40" i="33" s="1"/>
  <c r="AH49" i="34" a="1"/>
  <c r="AH49" i="34" s="1"/>
  <c r="AL48" i="34" a="1"/>
  <c r="AL48" i="34" s="1"/>
  <c r="AK66" i="34" a="1"/>
  <c r="AK66" i="34" s="1"/>
  <c r="AO42" i="34" a="1"/>
  <c r="AO42" i="34" s="1"/>
  <c r="AM58" i="34" a="1"/>
  <c r="AM58" i="34" s="1"/>
  <c r="AP53" i="34" a="1"/>
  <c r="AP53" i="34" s="1"/>
  <c r="AJ66" i="34" a="1"/>
  <c r="AJ66" i="34" s="1"/>
  <c r="AM42" i="34" a="1"/>
  <c r="AM42" i="34" s="1"/>
  <c r="AN60" i="33" a="1"/>
  <c r="AN60" i="33" s="1"/>
  <c r="AI40" i="33" a="1"/>
  <c r="AI40" i="33" s="1"/>
  <c r="AO66" i="33" a="1"/>
  <c r="AO66" i="33" s="1"/>
  <c r="AH45" i="33" a="1"/>
  <c r="AH45" i="33" s="1"/>
  <c r="AM64" i="34" a="1"/>
  <c r="AM64" i="34" s="1"/>
  <c r="AO59" i="34" a="1"/>
  <c r="AO59" i="34" s="1"/>
  <c r="AN58" i="34" a="1"/>
  <c r="AN58" i="34" s="1"/>
  <c r="AL66" i="33" a="1"/>
  <c r="AL66" i="33" s="1"/>
  <c r="AM44" i="33" a="1"/>
  <c r="AM44" i="33" s="1"/>
  <c r="AK42" i="34" a="1"/>
  <c r="AK42" i="34" s="1"/>
  <c r="AG56" i="33" a="1"/>
  <c r="AG56" i="33" s="1"/>
  <c r="AM54" i="33" a="1"/>
  <c r="AM54" i="33" s="1"/>
  <c r="AJ66" i="33" a="1"/>
  <c r="AJ66" i="33" s="1"/>
  <c r="AK44" i="33" a="1"/>
  <c r="AK44" i="33" s="1"/>
  <c r="AK64" i="34" a="1"/>
  <c r="AK64" i="34" s="1"/>
  <c r="AI42" i="34" a="1"/>
  <c r="AI42" i="34" s="1"/>
  <c r="AI44" i="33" a="1"/>
  <c r="AI44" i="33" s="1"/>
  <c r="AN60" i="34" a="1"/>
  <c r="AN60" i="34" s="1"/>
  <c r="AL60" i="34" a="1"/>
  <c r="AL60" i="34" s="1"/>
  <c r="AJ59" i="35" a="1"/>
  <c r="AJ59" i="35" s="1"/>
  <c r="AG54" i="34" a="1"/>
  <c r="AG54" i="34" s="1"/>
  <c r="AP102" i="35" a="1"/>
  <c r="AP102" i="35" s="1"/>
  <c r="AJ101" i="35" a="1"/>
  <c r="AJ101" i="35" s="1"/>
  <c r="AP99" i="35" a="1"/>
  <c r="AP99" i="35" s="1"/>
  <c r="AK98" i="35" a="1"/>
  <c r="AK98" i="35" s="1"/>
  <c r="AE97" i="35" a="1"/>
  <c r="AE97" i="35" s="1"/>
  <c r="AG94" i="35" a="1"/>
  <c r="AG94" i="35" s="1"/>
  <c r="AP92" i="35" a="1"/>
  <c r="AP92" i="35" s="1"/>
  <c r="AJ91" i="35" a="1"/>
  <c r="AJ91" i="35" s="1"/>
  <c r="AO89" i="35" a="1"/>
  <c r="AO89" i="35" s="1"/>
  <c r="AI88" i="35" a="1"/>
  <c r="AI88" i="35" s="1"/>
  <c r="AK86" i="35" a="1"/>
  <c r="AK86" i="35" s="1"/>
  <c r="AG85" i="35" a="1"/>
  <c r="AG85" i="35" s="1"/>
  <c r="AG81" i="35" a="1"/>
  <c r="AG81" i="35" s="1"/>
  <c r="AK75" i="35" a="1"/>
  <c r="AK75" i="35" s="1"/>
  <c r="AL74" i="35" a="1"/>
  <c r="AL74" i="35" s="1"/>
  <c r="AH72" i="35" a="1"/>
  <c r="AH72" i="35" s="1"/>
  <c r="AF102" i="35" a="1"/>
  <c r="AF102" i="35" s="1"/>
  <c r="AK100" i="35" a="1"/>
  <c r="AK100" i="35" s="1"/>
  <c r="AI97" i="35" a="1"/>
  <c r="AI97" i="35" s="1"/>
  <c r="AL95" i="35" a="1"/>
  <c r="AL95" i="35" s="1"/>
  <c r="AE94" i="35" a="1"/>
  <c r="AE94" i="35" s="1"/>
  <c r="AK92" i="35" a="1"/>
  <c r="AK92" i="35" s="1"/>
  <c r="AG89" i="35" a="1"/>
  <c r="AG89" i="35" s="1"/>
  <c r="AI87" i="35" a="1"/>
  <c r="AI87" i="35" s="1"/>
  <c r="AL85" i="35" a="1"/>
  <c r="AL85" i="35" s="1"/>
  <c r="AG84" i="35" a="1"/>
  <c r="AG84" i="35" s="1"/>
  <c r="AM82" i="35" a="1"/>
  <c r="AM82" i="35" s="1"/>
  <c r="AN79" i="35" a="1"/>
  <c r="AN79" i="35" s="1"/>
  <c r="AH78" i="35" a="1"/>
  <c r="AH78" i="35" s="1"/>
  <c r="AK76" i="35" a="1"/>
  <c r="AK76" i="35" s="1"/>
  <c r="AE74" i="35" a="1"/>
  <c r="AE74" i="35" s="1"/>
  <c r="AI73" i="35" a="1"/>
  <c r="AI73" i="35" s="1"/>
  <c r="AL72" i="35" a="1"/>
  <c r="AL72" i="35" s="1"/>
  <c r="AE102" i="35" a="1"/>
  <c r="AE102" i="35" s="1"/>
  <c r="AG100" i="35" a="1"/>
  <c r="AG100" i="35" s="1"/>
  <c r="AI98" i="35" a="1"/>
  <c r="AI98" i="35" s="1"/>
  <c r="AK96" i="35" a="1"/>
  <c r="AK96" i="35" s="1"/>
  <c r="AE93" i="35" a="1"/>
  <c r="AE93" i="35" s="1"/>
  <c r="AI89" i="35" a="1"/>
  <c r="AI89" i="35" s="1"/>
  <c r="AH87" i="35" a="1"/>
  <c r="AH87" i="35" s="1"/>
  <c r="AN83" i="35" a="1"/>
  <c r="AN83" i="35" s="1"/>
  <c r="AF82" i="35" a="1"/>
  <c r="AF82" i="35" s="1"/>
  <c r="AO78" i="35" a="1"/>
  <c r="AO78" i="35" s="1"/>
  <c r="AE77" i="35" a="1"/>
  <c r="AE77" i="35" s="1"/>
  <c r="AP76" i="35" a="1"/>
  <c r="AP76" i="35" s="1"/>
  <c r="AF74" i="35" a="1"/>
  <c r="AF74" i="35" s="1"/>
  <c r="AO100" i="33" a="1"/>
  <c r="AO100" i="33" s="1"/>
  <c r="AO99" i="33" a="1"/>
  <c r="AO99" i="33" s="1"/>
  <c r="AJ98" i="33" a="1"/>
  <c r="AJ98" i="33" s="1"/>
  <c r="AE97" i="33" a="1"/>
  <c r="AE97" i="33" s="1"/>
  <c r="AP95" i="33" a="1"/>
  <c r="AP95" i="33" s="1"/>
  <c r="AM94" i="33" a="1"/>
  <c r="AM94" i="33" s="1"/>
  <c r="AL93" i="33" a="1"/>
  <c r="AL93" i="33" s="1"/>
  <c r="AG92" i="33" a="1"/>
  <c r="AG92" i="33" s="1"/>
  <c r="AP101" i="35" a="1"/>
  <c r="AP101" i="35" s="1"/>
  <c r="AF100" i="35" a="1"/>
  <c r="AF100" i="35" s="1"/>
  <c r="AH98" i="35" a="1"/>
  <c r="AH98" i="35" s="1"/>
  <c r="AJ96" i="35" a="1"/>
  <c r="AJ96" i="35" s="1"/>
  <c r="AP94" i="35" a="1"/>
  <c r="AP94" i="35" s="1"/>
  <c r="AI91" i="35" a="1"/>
  <c r="AI91" i="35" s="1"/>
  <c r="AG87" i="35" a="1"/>
  <c r="AG87" i="35" s="1"/>
  <c r="AI85" i="35" a="1"/>
  <c r="AI85" i="35" s="1"/>
  <c r="AM83" i="35" a="1"/>
  <c r="AM83" i="35" s="1"/>
  <c r="AE82" i="35" a="1"/>
  <c r="AE82" i="35" s="1"/>
  <c r="AJ80" i="35" a="1"/>
  <c r="AJ80" i="35" s="1"/>
  <c r="AN78" i="35" a="1"/>
  <c r="AN78" i="35" s="1"/>
  <c r="AE75" i="35" a="1"/>
  <c r="AE75" i="35" s="1"/>
  <c r="AE98" i="35" a="1"/>
  <c r="AE98" i="35" s="1"/>
  <c r="AK94" i="35" a="1"/>
  <c r="AK94" i="35" s="1"/>
  <c r="AM92" i="35" a="1"/>
  <c r="AM92" i="35" s="1"/>
  <c r="AO90" i="35" a="1"/>
  <c r="AO90" i="35" s="1"/>
  <c r="AK99" i="35" a="1"/>
  <c r="AK99" i="35" s="1"/>
  <c r="AP97" i="35" a="1"/>
  <c r="AP97" i="35" s="1"/>
  <c r="AE96" i="35" a="1"/>
  <c r="AE96" i="35" s="1"/>
  <c r="AO102" i="35" a="1"/>
  <c r="AO102" i="35" s="1"/>
  <c r="AJ99" i="35" a="1"/>
  <c r="AJ99" i="35" s="1"/>
  <c r="AP95" i="35" a="1"/>
  <c r="AP95" i="35" s="1"/>
  <c r="AK93" i="35" a="1"/>
  <c r="AK93" i="35" s="1"/>
  <c r="AE91" i="35" a="1"/>
  <c r="AE91" i="35" s="1"/>
  <c r="AL90" i="35" a="1"/>
  <c r="AL90" i="35" s="1"/>
  <c r="AL87" i="35" a="1"/>
  <c r="AL87" i="35" s="1"/>
  <c r="AE85" i="35" a="1"/>
  <c r="AE85" i="35" s="1"/>
  <c r="AE83" i="35" a="1"/>
  <c r="AE83" i="35" s="1"/>
  <c r="AO80" i="35" a="1"/>
  <c r="AO80" i="35" s="1"/>
  <c r="AL78" i="35" a="1"/>
  <c r="AL78" i="35" s="1"/>
  <c r="AI76" i="35" a="1"/>
  <c r="AI76" i="35" s="1"/>
  <c r="AM73" i="35" a="1"/>
  <c r="AM73" i="35" s="1"/>
  <c r="AO72" i="35" a="1"/>
  <c r="AO72" i="35" s="1"/>
  <c r="AN102" i="33" a="1"/>
  <c r="AN102" i="33" s="1"/>
  <c r="AI101" i="33" a="1"/>
  <c r="AI101" i="33" s="1"/>
  <c r="AF100" i="33" a="1"/>
  <c r="AF100" i="33" s="1"/>
  <c r="AO98" i="33" a="1"/>
  <c r="AO98" i="33" s="1"/>
  <c r="AH93" i="33" a="1"/>
  <c r="AH93" i="33" s="1"/>
  <c r="AL90" i="33" a="1"/>
  <c r="AL90" i="33" s="1"/>
  <c r="AM89" i="33" a="1"/>
  <c r="AM89" i="33" s="1"/>
  <c r="AG88" i="33" a="1"/>
  <c r="AG88" i="33" s="1"/>
  <c r="AE79" i="33" a="1"/>
  <c r="AE79" i="33" s="1"/>
  <c r="AG78" i="33" a="1"/>
  <c r="AG78" i="33" s="1"/>
  <c r="AF77" i="33" a="1"/>
  <c r="AF77" i="33" s="1"/>
  <c r="AH76" i="33" a="1"/>
  <c r="AH76" i="33" s="1"/>
  <c r="AK75" i="33" a="1"/>
  <c r="AK75" i="33" s="1"/>
  <c r="AL74" i="33" a="1"/>
  <c r="AL74" i="33" s="1"/>
  <c r="AL73" i="33" a="1"/>
  <c r="AL73" i="33" s="1"/>
  <c r="AL72" i="33" a="1"/>
  <c r="AL72" i="33" s="1"/>
  <c r="AN102" i="35" a="1"/>
  <c r="AN102" i="35" s="1"/>
  <c r="AI99" i="35" a="1"/>
  <c r="AI99" i="35" s="1"/>
  <c r="AH96" i="35" a="1"/>
  <c r="AH96" i="35" s="1"/>
  <c r="AO95" i="35" a="1"/>
  <c r="AO95" i="35" s="1"/>
  <c r="AJ93" i="35" a="1"/>
  <c r="AJ93" i="35" s="1"/>
  <c r="AK90" i="35" a="1"/>
  <c r="AK90" i="35" s="1"/>
  <c r="AK87" i="35" a="1"/>
  <c r="AK87" i="35" s="1"/>
  <c r="AO84" i="35" a="1"/>
  <c r="AO84" i="35" s="1"/>
  <c r="AO82" i="35" a="1"/>
  <c r="AO82" i="35" s="1"/>
  <c r="AN80" i="35" a="1"/>
  <c r="AN80" i="35" s="1"/>
  <c r="AK78" i="35" a="1"/>
  <c r="AK78" i="35" s="1"/>
  <c r="AN72" i="35" a="1"/>
  <c r="AN72" i="35" s="1"/>
  <c r="AH100" i="35" a="1"/>
  <c r="AH100" i="35" s="1"/>
  <c r="AH99" i="35" a="1"/>
  <c r="AH99" i="35" s="1"/>
  <c r="AF95" i="35" a="1"/>
  <c r="AF95" i="35" s="1"/>
  <c r="AM94" i="35" a="1"/>
  <c r="AM94" i="35" s="1"/>
  <c r="AG91" i="35" a="1"/>
  <c r="AG91" i="35" s="1"/>
  <c r="AJ90" i="35" a="1"/>
  <c r="AJ90" i="35" s="1"/>
  <c r="AG86" i="35" a="1"/>
  <c r="AG86" i="35" s="1"/>
  <c r="AP85" i="35" a="1"/>
  <c r="AP85" i="35" s="1"/>
  <c r="AI80" i="35" a="1"/>
  <c r="AI80" i="35" s="1"/>
  <c r="AH77" i="35" a="1"/>
  <c r="AH77" i="35" s="1"/>
  <c r="AN74" i="35" a="1"/>
  <c r="AN74" i="35" s="1"/>
  <c r="AM96" i="35" a="1"/>
  <c r="AM96" i="35" s="1"/>
  <c r="AN95" i="35" a="1"/>
  <c r="AN95" i="35" s="1"/>
  <c r="AF92" i="35" a="1"/>
  <c r="AF92" i="35" s="1"/>
  <c r="AM91" i="35" a="1"/>
  <c r="AM91" i="35" s="1"/>
  <c r="AM85" i="35" a="1"/>
  <c r="AM85" i="35" s="1"/>
  <c r="AI82" i="35" a="1"/>
  <c r="AI82" i="35" s="1"/>
  <c r="AG79" i="35" a="1"/>
  <c r="AG79" i="35" s="1"/>
  <c r="AH97" i="35" a="1"/>
  <c r="AH97" i="35" s="1"/>
  <c r="AL96" i="35" a="1"/>
  <c r="AL96" i="35" s="1"/>
  <c r="AM95" i="35" a="1"/>
  <c r="AM95" i="35" s="1"/>
  <c r="AL91" i="35" a="1"/>
  <c r="AL91" i="35" s="1"/>
  <c r="AP90" i="35" a="1"/>
  <c r="AP90" i="35" s="1"/>
  <c r="AL102" i="35" a="1"/>
  <c r="AL102" i="35" s="1"/>
  <c r="AF97" i="35" a="1"/>
  <c r="AF97" i="35" s="1"/>
  <c r="AG96" i="35" a="1"/>
  <c r="AG96" i="35" s="1"/>
  <c r="AM90" i="35" a="1"/>
  <c r="AM90" i="35" s="1"/>
  <c r="AP89" i="35" a="1"/>
  <c r="AP89" i="35" s="1"/>
  <c r="AJ85" i="35" a="1"/>
  <c r="AJ85" i="35" s="1"/>
  <c r="AP84" i="35" a="1"/>
  <c r="AP84" i="35" s="1"/>
  <c r="AG82" i="35" a="1"/>
  <c r="AG82" i="35" s="1"/>
  <c r="AO81" i="35" a="1"/>
  <c r="AO81" i="35" s="1"/>
  <c r="AE79" i="35" a="1"/>
  <c r="AE79" i="35" s="1"/>
  <c r="AP77" i="35" a="1"/>
  <c r="AP77" i="35" s="1"/>
  <c r="AL73" i="35" a="1"/>
  <c r="AL73" i="35" s="1"/>
  <c r="AJ72" i="35" a="1"/>
  <c r="AJ72" i="35" s="1"/>
  <c r="AK102" i="35" a="1"/>
  <c r="AK102" i="35" s="1"/>
  <c r="AO101" i="35" a="1"/>
  <c r="AO101" i="35" s="1"/>
  <c r="AF96" i="35" a="1"/>
  <c r="AF96" i="35" s="1"/>
  <c r="AJ95" i="35" a="1"/>
  <c r="AJ95" i="35" s="1"/>
  <c r="AH91" i="35" a="1"/>
  <c r="AH91" i="35" s="1"/>
  <c r="AI90" i="35" a="1"/>
  <c r="AI90" i="35" s="1"/>
  <c r="AN89" i="35" a="1"/>
  <c r="AN89" i="35" s="1"/>
  <c r="AH85" i="35" a="1"/>
  <c r="AH85" i="35" s="1"/>
  <c r="AN84" i="35" a="1"/>
  <c r="AN84" i="35" s="1"/>
  <c r="AN81" i="35" a="1"/>
  <c r="AN81" i="35" s="1"/>
  <c r="AI78" i="35" a="1"/>
  <c r="AI78" i="35" s="1"/>
  <c r="AO77" i="35" a="1"/>
  <c r="AO77" i="35" s="1"/>
  <c r="AJ102" i="35" a="1"/>
  <c r="AJ102" i="35" s="1"/>
  <c r="AN101" i="35" a="1"/>
  <c r="AN101" i="35" s="1"/>
  <c r="AF91" i="35" a="1"/>
  <c r="AF91" i="35" s="1"/>
  <c r="AM89" i="35" a="1"/>
  <c r="AM89" i="35" s="1"/>
  <c r="AM84" i="35" a="1"/>
  <c r="AM84" i="35" s="1"/>
  <c r="AM81" i="35" a="1"/>
  <c r="AM81" i="35" s="1"/>
  <c r="AI102" i="35" a="1"/>
  <c r="AI102" i="35" s="1"/>
  <c r="AM101" i="35" a="1"/>
  <c r="AM101" i="35" s="1"/>
  <c r="AI95" i="35" a="1"/>
  <c r="AI95" i="35" s="1"/>
  <c r="AH90" i="35" a="1"/>
  <c r="AH90" i="35" s="1"/>
  <c r="AL89" i="35" a="1"/>
  <c r="AL89" i="35" s="1"/>
  <c r="AF85" i="35" a="1"/>
  <c r="AF85" i="35" s="1"/>
  <c r="AL84" i="35" a="1"/>
  <c r="AL84" i="35" s="1"/>
  <c r="AL81" i="35" a="1"/>
  <c r="AL81" i="35" s="1"/>
  <c r="AG78" i="35" a="1"/>
  <c r="AG78" i="35" s="1"/>
  <c r="AM77" i="35" a="1"/>
  <c r="AM77" i="35" s="1"/>
  <c r="AO74" i="35" a="1"/>
  <c r="AO74" i="35" s="1"/>
  <c r="AL101" i="35" a="1"/>
  <c r="AL101" i="35" s="1"/>
  <c r="AO94" i="35" a="1"/>
  <c r="AO94" i="35" s="1"/>
  <c r="AG90" i="35" a="1"/>
  <c r="AG90" i="35" s="1"/>
  <c r="AK89" i="35" a="1"/>
  <c r="AK89" i="35" s="1"/>
  <c r="AK84" i="35" a="1"/>
  <c r="AK84" i="35" s="1"/>
  <c r="AI101" i="35" a="1"/>
  <c r="AI101" i="35" s="1"/>
  <c r="AE100" i="35" a="1"/>
  <c r="AE100" i="35" s="1"/>
  <c r="AE95" i="35" a="1"/>
  <c r="AE95" i="35" s="1"/>
  <c r="AH89" i="35" a="1"/>
  <c r="AH89" i="35" s="1"/>
  <c r="AG88" i="35" a="1"/>
  <c r="AG88" i="35" s="1"/>
  <c r="AF76" i="35" a="1"/>
  <c r="AF76" i="35" s="1"/>
  <c r="AH75" i="35" a="1"/>
  <c r="AH75" i="35" s="1"/>
  <c r="AO99" i="35" a="1"/>
  <c r="AO99" i="35" s="1"/>
  <c r="AJ98" i="35" a="1"/>
  <c r="AJ98" i="35" s="1"/>
  <c r="AL94" i="35" a="1"/>
  <c r="AL94" i="35" s="1"/>
  <c r="AG93" i="35" a="1"/>
  <c r="AG93" i="35" s="1"/>
  <c r="AK88" i="35" a="1"/>
  <c r="AK88" i="35" s="1"/>
  <c r="AN99" i="35" a="1"/>
  <c r="AN99" i="35" s="1"/>
  <c r="AJ94" i="35" a="1"/>
  <c r="AJ94" i="35" s="1"/>
  <c r="AF93" i="35" a="1"/>
  <c r="AF93" i="35" s="1"/>
  <c r="AJ88" i="35" a="1"/>
  <c r="AJ88" i="35" s="1"/>
  <c r="AK72" i="35" a="1"/>
  <c r="AK72" i="35" s="1"/>
  <c r="AM99" i="35" a="1"/>
  <c r="AM99" i="35" s="1"/>
  <c r="AG98" i="35" a="1"/>
  <c r="AG98" i="35" s="1"/>
  <c r="AI94" i="35" a="1"/>
  <c r="AI94" i="35" s="1"/>
  <c r="AJ89" i="35" a="1"/>
  <c r="AJ89" i="35" s="1"/>
  <c r="AH88" i="35" a="1"/>
  <c r="AH88" i="35" s="1"/>
  <c r="AI72" i="35" a="1"/>
  <c r="AI72" i="35" s="1"/>
  <c r="AL99" i="35" a="1"/>
  <c r="AL99" i="35" s="1"/>
  <c r="AF98" i="35" a="1"/>
  <c r="AF98" i="35" s="1"/>
  <c r="AH94" i="35" a="1"/>
  <c r="AH94" i="35" s="1"/>
  <c r="AF88" i="35" a="1"/>
  <c r="AF88" i="35" s="1"/>
  <c r="AG99" i="35" a="1"/>
  <c r="AG99" i="35" s="1"/>
  <c r="AF94" i="35" a="1"/>
  <c r="AF94" i="35" s="1"/>
  <c r="AF89" i="35" a="1"/>
  <c r="AF89" i="35" s="1"/>
  <c r="AE88" i="35" a="1"/>
  <c r="AE88" i="35" s="1"/>
  <c r="AP80" i="35" a="1"/>
  <c r="AP80" i="35" s="1"/>
  <c r="AG72" i="35" a="1"/>
  <c r="AG72" i="35" s="1"/>
  <c r="AF99" i="35" a="1"/>
  <c r="AF99" i="35" s="1"/>
  <c r="AE89" i="35" a="1"/>
  <c r="AE89" i="35" s="1"/>
  <c r="AP79" i="35" a="1"/>
  <c r="AP79" i="35" s="1"/>
  <c r="AP73" i="35" a="1"/>
  <c r="AP73" i="35" s="1"/>
  <c r="AF72" i="35" a="1"/>
  <c r="AF72" i="35" s="1"/>
  <c r="AP100" i="35" a="1"/>
  <c r="AP100" i="35" s="1"/>
  <c r="AE99" i="35" a="1"/>
  <c r="AE99" i="35" s="1"/>
  <c r="AK95" i="35" a="1"/>
  <c r="AK95" i="35" s="1"/>
  <c r="AP83" i="35" a="1"/>
  <c r="AP83" i="35" s="1"/>
  <c r="AP82" i="35" a="1"/>
  <c r="AP82" i="35" s="1"/>
  <c r="AM80" i="35" a="1"/>
  <c r="AM80" i="35" s="1"/>
  <c r="AO79" i="35" a="1"/>
  <c r="AO79" i="35" s="1"/>
  <c r="AN77" i="35" a="1"/>
  <c r="AN77" i="35" s="1"/>
  <c r="AO76" i="35" a="1"/>
  <c r="AO76" i="35" s="1"/>
  <c r="AO73" i="35" a="1"/>
  <c r="AO73" i="35" s="1"/>
  <c r="AO100" i="35" a="1"/>
  <c r="AO100" i="35" s="1"/>
  <c r="AH95" i="35" a="1"/>
  <c r="AH95" i="35" s="1"/>
  <c r="AN90" i="35" a="1"/>
  <c r="AN90" i="35" s="1"/>
  <c r="AO83" i="35" a="1"/>
  <c r="AO83" i="35" s="1"/>
  <c r="AN82" i="35" a="1"/>
  <c r="AN82" i="35" s="1"/>
  <c r="AP81" i="35" a="1"/>
  <c r="AP81" i="35" s="1"/>
  <c r="AL80" i="35" a="1"/>
  <c r="AL80" i="35" s="1"/>
  <c r="AM79" i="35" a="1"/>
  <c r="AM79" i="35" s="1"/>
  <c r="AL77" i="35" a="1"/>
  <c r="AL77" i="35" s="1"/>
  <c r="AN76" i="35" a="1"/>
  <c r="AN76" i="35" s="1"/>
  <c r="AP75" i="35" a="1"/>
  <c r="AP75" i="35" s="1"/>
  <c r="AN73" i="35" a="1"/>
  <c r="AN73" i="35" s="1"/>
  <c r="AE72" i="35" a="1"/>
  <c r="AE72" i="35" s="1"/>
  <c r="AM100" i="35" a="1"/>
  <c r="AM100" i="35" s="1"/>
  <c r="AF90" i="35" a="1"/>
  <c r="AF90" i="35" s="1"/>
  <c r="AK83" i="35" a="1"/>
  <c r="AK83" i="35" s="1"/>
  <c r="AK82" i="35" a="1"/>
  <c r="AK82" i="35" s="1"/>
  <c r="AJ81" i="35" a="1"/>
  <c r="AJ81" i="35" s="1"/>
  <c r="AK79" i="35" a="1"/>
  <c r="AK79" i="35" s="1"/>
  <c r="AM78" i="35" a="1"/>
  <c r="AM78" i="35" s="1"/>
  <c r="AJ77" i="35" a="1"/>
  <c r="AJ77" i="35" s="1"/>
  <c r="AL76" i="35" a="1"/>
  <c r="AL76" i="35" s="1"/>
  <c r="AN75" i="35" a="1"/>
  <c r="AN75" i="35" s="1"/>
  <c r="AG102" i="35" a="1"/>
  <c r="AG102" i="35" s="1"/>
  <c r="AH86" i="35" a="1"/>
  <c r="AH86" i="35" s="1"/>
  <c r="AI84" i="35" a="1"/>
  <c r="AI84" i="35" s="1"/>
  <c r="AL79" i="35" a="1"/>
  <c r="AL79" i="35" s="1"/>
  <c r="AI102" i="33" a="1"/>
  <c r="AI102" i="33" s="1"/>
  <c r="AP100" i="33" a="1"/>
  <c r="AP100" i="33" s="1"/>
  <c r="AK99" i="33" a="1"/>
  <c r="AK99" i="33" s="1"/>
  <c r="AK93" i="33" a="1"/>
  <c r="AK93" i="33" s="1"/>
  <c r="AJ90" i="33" a="1"/>
  <c r="AJ90" i="33" s="1"/>
  <c r="AI89" i="33" a="1"/>
  <c r="AI89" i="33" s="1"/>
  <c r="AL86" i="33" a="1"/>
  <c r="AL86" i="33" s="1"/>
  <c r="AI85" i="33" a="1"/>
  <c r="AI85" i="33" s="1"/>
  <c r="AH84" i="33" a="1"/>
  <c r="AH84" i="33" s="1"/>
  <c r="AF82" i="33" a="1"/>
  <c r="AF82" i="33" s="1"/>
  <c r="AE80" i="33" a="1"/>
  <c r="AE80" i="33" s="1"/>
  <c r="AG92" i="35" a="1"/>
  <c r="AG92" i="35" s="1"/>
  <c r="AJ79" i="35" a="1"/>
  <c r="AJ79" i="35" s="1"/>
  <c r="AH76" i="35" a="1"/>
  <c r="AH76" i="35" s="1"/>
  <c r="AH102" i="33" a="1"/>
  <c r="AH102" i="33" s="1"/>
  <c r="AN100" i="33" a="1"/>
  <c r="AN100" i="33" s="1"/>
  <c r="AP97" i="33" a="1"/>
  <c r="AP97" i="33" s="1"/>
  <c r="AG96" i="33" a="1"/>
  <c r="AG96" i="33" s="1"/>
  <c r="AP94" i="33" a="1"/>
  <c r="AP94" i="33" s="1"/>
  <c r="AJ93" i="33" a="1"/>
  <c r="AJ93" i="33" s="1"/>
  <c r="AI90" i="33" a="1"/>
  <c r="AI90" i="33" s="1"/>
  <c r="AH89" i="33" a="1"/>
  <c r="AH89" i="33" s="1"/>
  <c r="AK86" i="33" a="1"/>
  <c r="AK86" i="33" s="1"/>
  <c r="AH85" i="33" a="1"/>
  <c r="AH85" i="33" s="1"/>
  <c r="AF83" i="33" a="1"/>
  <c r="AF83" i="33" s="1"/>
  <c r="AE82" i="33" a="1"/>
  <c r="AE82" i="33" s="1"/>
  <c r="AE92" i="35" a="1"/>
  <c r="AE92" i="35" s="1"/>
  <c r="AF86" i="35" a="1"/>
  <c r="AF86" i="35" s="1"/>
  <c r="AH84" i="35" a="1"/>
  <c r="AH84" i="35" s="1"/>
  <c r="AI79" i="35" a="1"/>
  <c r="AI79" i="35" s="1"/>
  <c r="AG76" i="35" a="1"/>
  <c r="AG76" i="35" s="1"/>
  <c r="AG102" i="33" a="1"/>
  <c r="AG102" i="33" s="1"/>
  <c r="AM100" i="33" a="1"/>
  <c r="AM100" i="33" s="1"/>
  <c r="AJ99" i="33" a="1"/>
  <c r="AJ99" i="33" s="1"/>
  <c r="AO97" i="33" a="1"/>
  <c r="AO97" i="33" s="1"/>
  <c r="AF96" i="33" a="1"/>
  <c r="AF96" i="33" s="1"/>
  <c r="AO94" i="33" a="1"/>
  <c r="AO94" i="33" s="1"/>
  <c r="AE86" i="35" a="1"/>
  <c r="AE86" i="35" s="1"/>
  <c r="AF84" i="35" a="1"/>
  <c r="AF84" i="35" s="1"/>
  <c r="AL82" i="35" a="1"/>
  <c r="AL82" i="35" s="1"/>
  <c r="AH79" i="35" a="1"/>
  <c r="AH79" i="35" s="1"/>
  <c r="AE76" i="35" a="1"/>
  <c r="AE76" i="35" s="1"/>
  <c r="AP93" i="35" a="1"/>
  <c r="AP93" i="35" s="1"/>
  <c r="AE84" i="35" a="1"/>
  <c r="AE84" i="35" s="1"/>
  <c r="AJ82" i="35" a="1"/>
  <c r="AJ82" i="35" s="1"/>
  <c r="AE102" i="33" a="1"/>
  <c r="AE102" i="33" s="1"/>
  <c r="AI99" i="33" a="1"/>
  <c r="AI99" i="33" s="1"/>
  <c r="AM97" i="33" a="1"/>
  <c r="AM97" i="33" s="1"/>
  <c r="AL94" i="33" a="1"/>
  <c r="AL94" i="33" s="1"/>
  <c r="AF93" i="33" a="1"/>
  <c r="AF93" i="33" s="1"/>
  <c r="AO91" i="33" a="1"/>
  <c r="AO91" i="33" s="1"/>
  <c r="AG90" i="33" a="1"/>
  <c r="AG90" i="33" s="1"/>
  <c r="AE89" i="33" a="1"/>
  <c r="AE89" i="33" s="1"/>
  <c r="AO87" i="33" a="1"/>
  <c r="AO87" i="33" s="1"/>
  <c r="AO93" i="35" a="1"/>
  <c r="AO93" i="35" s="1"/>
  <c r="AF79" i="35" a="1"/>
  <c r="AF79" i="35" s="1"/>
  <c r="AK100" i="33" a="1"/>
  <c r="AK100" i="33" s="1"/>
  <c r="AH99" i="33" a="1"/>
  <c r="AH99" i="33" s="1"/>
  <c r="AL97" i="33" a="1"/>
  <c r="AL97" i="33" s="1"/>
  <c r="AK94" i="33" a="1"/>
  <c r="AK94" i="33" s="1"/>
  <c r="AE93" i="33" a="1"/>
  <c r="AE93" i="33" s="1"/>
  <c r="AN91" i="33" a="1"/>
  <c r="AN91" i="33" s="1"/>
  <c r="AF90" i="33" a="1"/>
  <c r="AF90" i="33" s="1"/>
  <c r="AO97" i="35" a="1"/>
  <c r="AO97" i="35" s="1"/>
  <c r="AG95" i="35" a="1"/>
  <c r="AG95" i="35" s="1"/>
  <c r="AN93" i="35" a="1"/>
  <c r="AN93" i="35" s="1"/>
  <c r="AP91" i="35" a="1"/>
  <c r="AP91" i="35" s="1"/>
  <c r="AK77" i="35" a="1"/>
  <c r="AK77" i="35" s="1"/>
  <c r="AK101" i="35" a="1"/>
  <c r="AK101" i="35" s="1"/>
  <c r="AN97" i="35" a="1"/>
  <c r="AN97" i="35" s="1"/>
  <c r="AM93" i="35" a="1"/>
  <c r="AM93" i="35" s="1"/>
  <c r="AO91" i="35" a="1"/>
  <c r="AO91" i="35" s="1"/>
  <c r="AP87" i="35" a="1"/>
  <c r="AP87" i="35" s="1"/>
  <c r="AH82" i="35" a="1"/>
  <c r="AH82" i="35" s="1"/>
  <c r="AI77" i="35" a="1"/>
  <c r="AI77" i="35" s="1"/>
  <c r="AJ100" i="33" a="1"/>
  <c r="AJ100" i="33" s="1"/>
  <c r="AF99" i="33" a="1"/>
  <c r="AF99" i="33" s="1"/>
  <c r="AJ97" i="33" a="1"/>
  <c r="AJ97" i="33" s="1"/>
  <c r="AO95" i="33" a="1"/>
  <c r="AO95" i="33" s="1"/>
  <c r="AJ94" i="33" a="1"/>
  <c r="AJ94" i="33" s="1"/>
  <c r="AL91" i="33" a="1"/>
  <c r="AL91" i="33" s="1"/>
  <c r="AE90" i="33" a="1"/>
  <c r="AE90" i="33" s="1"/>
  <c r="AH101" i="35" a="1"/>
  <c r="AH101" i="35" s="1"/>
  <c r="AL97" i="35" a="1"/>
  <c r="AL97" i="35" s="1"/>
  <c r="AL93" i="35" a="1"/>
  <c r="AL93" i="35" s="1"/>
  <c r="AK91" i="35" a="1"/>
  <c r="AK91" i="35" s="1"/>
  <c r="AN87" i="35" a="1"/>
  <c r="AN87" i="35" s="1"/>
  <c r="AO85" i="35" a="1"/>
  <c r="AO85" i="35" s="1"/>
  <c r="AK80" i="35" a="1"/>
  <c r="AK80" i="35" s="1"/>
  <c r="AG77" i="35" a="1"/>
  <c r="AG77" i="35" s="1"/>
  <c r="AM74" i="35" a="1"/>
  <c r="AM74" i="35" s="1"/>
  <c r="AK73" i="35" a="1"/>
  <c r="AK73" i="35" s="1"/>
  <c r="AI100" i="33" a="1"/>
  <c r="AI100" i="33" s="1"/>
  <c r="AH97" i="33" a="1"/>
  <c r="AH97" i="33" s="1"/>
  <c r="AM95" i="33" a="1"/>
  <c r="AM95" i="33" s="1"/>
  <c r="AI94" i="33" a="1"/>
  <c r="AI94" i="33" s="1"/>
  <c r="AJ91" i="33" a="1"/>
  <c r="AJ91" i="33" s="1"/>
  <c r="AO88" i="33" a="1"/>
  <c r="AO88" i="33" s="1"/>
  <c r="AE86" i="33" a="1"/>
  <c r="AE86" i="33" s="1"/>
  <c r="AP82" i="33" a="1"/>
  <c r="AP82" i="33" s="1"/>
  <c r="AO80" i="33" a="1"/>
  <c r="AO80" i="33" s="1"/>
  <c r="AO79" i="33" a="1"/>
  <c r="AO79" i="33" s="1"/>
  <c r="AO77" i="33" a="1"/>
  <c r="AO77" i="33" s="1"/>
  <c r="AP75" i="33" a="1"/>
  <c r="AP75" i="33" s="1"/>
  <c r="AP74" i="33" a="1"/>
  <c r="AP74" i="33" s="1"/>
  <c r="AO73" i="33" a="1"/>
  <c r="AO73" i="33" s="1"/>
  <c r="AM72" i="33" a="1"/>
  <c r="AM72" i="33" s="1"/>
  <c r="AE101" i="35" a="1"/>
  <c r="AE101" i="35" s="1"/>
  <c r="AN98" i="35" a="1"/>
  <c r="AN98" i="35" s="1"/>
  <c r="AN91" i="35" a="1"/>
  <c r="AN91" i="35" s="1"/>
  <c r="AF75" i="35" a="1"/>
  <c r="AF75" i="35" s="1"/>
  <c r="AG73" i="35" a="1"/>
  <c r="AG73" i="35" s="1"/>
  <c r="AH100" i="33" a="1"/>
  <c r="AH100" i="33" s="1"/>
  <c r="AE91" i="33" a="1"/>
  <c r="AE91" i="33" s="1"/>
  <c r="AM90" i="33" a="1"/>
  <c r="AM90" i="33" s="1"/>
  <c r="AE88" i="33" a="1"/>
  <c r="AE88" i="33" s="1"/>
  <c r="AP85" i="33" a="1"/>
  <c r="AP85" i="33" s="1"/>
  <c r="AL81" i="33" a="1"/>
  <c r="AL81" i="33" s="1"/>
  <c r="AH80" i="33" a="1"/>
  <c r="AH80" i="33" s="1"/>
  <c r="AP77" i="33" a="1"/>
  <c r="AP77" i="33" s="1"/>
  <c r="AM75" i="33" a="1"/>
  <c r="AM75" i="33" s="1"/>
  <c r="AM98" i="35" a="1"/>
  <c r="AM98" i="35" s="1"/>
  <c r="AP88" i="35" a="1"/>
  <c r="AP88" i="35" s="1"/>
  <c r="AF77" i="35" a="1"/>
  <c r="AF77" i="35" s="1"/>
  <c r="AF73" i="35" a="1"/>
  <c r="AF73" i="35" s="1"/>
  <c r="AF95" i="33" a="1"/>
  <c r="AF95" i="33" s="1"/>
  <c r="AK90" i="33" a="1"/>
  <c r="AK90" i="33" s="1"/>
  <c r="AP87" i="33" a="1"/>
  <c r="AP87" i="33" s="1"/>
  <c r="AO85" i="33" a="1"/>
  <c r="AO85" i="33" s="1"/>
  <c r="AK84" i="33" a="1"/>
  <c r="AK84" i="33" s="1"/>
  <c r="AK81" i="33" a="1"/>
  <c r="AK81" i="33" s="1"/>
  <c r="AG80" i="33" a="1"/>
  <c r="AG80" i="33" s="1"/>
  <c r="AL76" i="33" a="1"/>
  <c r="AL76" i="33" s="1"/>
  <c r="AJ74" i="33" a="1"/>
  <c r="AJ74" i="33" s="1"/>
  <c r="AG73" i="33" a="1"/>
  <c r="AG73" i="33" s="1"/>
  <c r="AE72" i="33" a="1"/>
  <c r="AE72" i="33" s="1"/>
  <c r="AL98" i="35" a="1"/>
  <c r="AL98" i="35" s="1"/>
  <c r="AO88" i="35" a="1"/>
  <c r="AO88" i="35" s="1"/>
  <c r="AG100" i="33" a="1"/>
  <c r="AG100" i="33" s="1"/>
  <c r="AP99" i="33" a="1"/>
  <c r="AP99" i="33" s="1"/>
  <c r="AH94" i="33" a="1"/>
  <c r="AH94" i="33" s="1"/>
  <c r="AN87" i="33" a="1"/>
  <c r="AN87" i="33" s="1"/>
  <c r="AN85" i="33" a="1"/>
  <c r="AN85" i="33" s="1"/>
  <c r="AJ84" i="33" a="1"/>
  <c r="AJ84" i="33" s="1"/>
  <c r="AO82" i="33" a="1"/>
  <c r="AO82" i="33" s="1"/>
  <c r="AJ81" i="33" a="1"/>
  <c r="AJ81" i="33" s="1"/>
  <c r="AN77" i="33" a="1"/>
  <c r="AN77" i="33" s="1"/>
  <c r="AK76" i="33" a="1"/>
  <c r="AK76" i="33" s="1"/>
  <c r="AL75" i="33" a="1"/>
  <c r="AL75" i="33" s="1"/>
  <c r="AM97" i="35" a="1"/>
  <c r="AM97" i="35" s="1"/>
  <c r="AN88" i="35" a="1"/>
  <c r="AN88" i="35" s="1"/>
  <c r="AE73" i="35" a="1"/>
  <c r="AE73" i="35" s="1"/>
  <c r="AN99" i="33" a="1"/>
  <c r="AN99" i="33" s="1"/>
  <c r="AP98" i="33" a="1"/>
  <c r="AP98" i="33" s="1"/>
  <c r="AE95" i="33" a="1"/>
  <c r="AE95" i="33" s="1"/>
  <c r="AG94" i="33" a="1"/>
  <c r="AG94" i="33" s="1"/>
  <c r="AM87" i="33" a="1"/>
  <c r="AM87" i="33" s="1"/>
  <c r="AM85" i="33" a="1"/>
  <c r="AM85" i="33" s="1"/>
  <c r="AI84" i="33" a="1"/>
  <c r="AI84" i="33" s="1"/>
  <c r="AI81" i="33" a="1"/>
  <c r="AI81" i="33" s="1"/>
  <c r="AF80" i="33" a="1"/>
  <c r="AF80" i="33" s="1"/>
  <c r="AP78" i="33" a="1"/>
  <c r="AP78" i="33" s="1"/>
  <c r="AM77" i="33" a="1"/>
  <c r="AM77" i="33" s="1"/>
  <c r="AJ76" i="33" a="1"/>
  <c r="AJ76" i="33" s="1"/>
  <c r="AJ75" i="33" a="1"/>
  <c r="AJ75" i="33" s="1"/>
  <c r="AI74" i="33" a="1"/>
  <c r="AI74" i="33" s="1"/>
  <c r="AF73" i="33" a="1"/>
  <c r="AF73" i="33" s="1"/>
  <c r="AK97" i="35" a="1"/>
  <c r="AK97" i="35" s="1"/>
  <c r="AM88" i="35" a="1"/>
  <c r="AM88" i="35" s="1"/>
  <c r="AE100" i="33" a="1"/>
  <c r="AE100" i="33" s="1"/>
  <c r="AM99" i="33" a="1"/>
  <c r="AM99" i="33" s="1"/>
  <c r="AN98" i="33" a="1"/>
  <c r="AN98" i="33" s="1"/>
  <c r="AH90" i="33" a="1"/>
  <c r="AH90" i="33" s="1"/>
  <c r="AL87" i="33" a="1"/>
  <c r="AL87" i="33" s="1"/>
  <c r="AL85" i="33" a="1"/>
  <c r="AL85" i="33" s="1"/>
  <c r="AG84" i="33" a="1"/>
  <c r="AG84" i="33" s="1"/>
  <c r="AN82" i="33" a="1"/>
  <c r="AN82" i="33" s="1"/>
  <c r="AH81" i="33" a="1"/>
  <c r="AH81" i="33" s="1"/>
  <c r="AO78" i="33" a="1"/>
  <c r="AO78" i="33" s="1"/>
  <c r="AL77" i="33" a="1"/>
  <c r="AL77" i="33" s="1"/>
  <c r="AH74" i="33" a="1"/>
  <c r="AH74" i="33" s="1"/>
  <c r="AJ97" i="35" a="1"/>
  <c r="AJ97" i="35" s="1"/>
  <c r="AN94" i="35" a="1"/>
  <c r="AN94" i="35" s="1"/>
  <c r="AL88" i="35" a="1"/>
  <c r="AL88" i="35" s="1"/>
  <c r="AL99" i="33" a="1"/>
  <c r="AL99" i="33" s="1"/>
  <c r="AM98" i="33" a="1"/>
  <c r="AM98" i="33" s="1"/>
  <c r="AF94" i="33" a="1"/>
  <c r="AF94" i="33" s="1"/>
  <c r="AP93" i="33" a="1"/>
  <c r="AP93" i="33" s="1"/>
  <c r="AK87" i="33" a="1"/>
  <c r="AK87" i="33" s="1"/>
  <c r="AG81" i="33" a="1"/>
  <c r="AG81" i="33" s="1"/>
  <c r="AK77" i="33" a="1"/>
  <c r="AK77" i="33" s="1"/>
  <c r="AN100" i="35" a="1"/>
  <c r="AN100" i="35" s="1"/>
  <c r="AG97" i="35" a="1"/>
  <c r="AG97" i="35" s="1"/>
  <c r="AO87" i="35" a="1"/>
  <c r="AO87" i="35" s="1"/>
  <c r="AP74" i="35" a="1"/>
  <c r="AP74" i="35" s="1"/>
  <c r="AL98" i="33" a="1"/>
  <c r="AL98" i="33" s="1"/>
  <c r="AE94" i="33" a="1"/>
  <c r="AE94" i="33" s="1"/>
  <c r="AO93" i="33" a="1"/>
  <c r="AO93" i="33" s="1"/>
  <c r="AJ87" i="33" a="1"/>
  <c r="AJ87" i="33" s="1"/>
  <c r="AK85" i="33" a="1"/>
  <c r="AK85" i="33" s="1"/>
  <c r="AF84" i="33" a="1"/>
  <c r="AF84" i="33" s="1"/>
  <c r="AM82" i="33" a="1"/>
  <c r="AM82" i="33" s="1"/>
  <c r="AN78" i="33" a="1"/>
  <c r="AN78" i="33" s="1"/>
  <c r="AJ77" i="33" a="1"/>
  <c r="AJ77" i="33" s="1"/>
  <c r="AH75" i="33" a="1"/>
  <c r="AH75" i="33" s="1"/>
  <c r="AG74" i="33" a="1"/>
  <c r="AG74" i="33" s="1"/>
  <c r="AL100" i="35" a="1"/>
  <c r="AL100" i="35" s="1"/>
  <c r="AM87" i="35" a="1"/>
  <c r="AM87" i="35" s="1"/>
  <c r="AK74" i="35" a="1"/>
  <c r="AK74" i="35" s="1"/>
  <c r="AG99" i="33" a="1"/>
  <c r="AG99" i="33" s="1"/>
  <c r="AK98" i="33" a="1"/>
  <c r="AK98" i="33" s="1"/>
  <c r="AN93" i="33" a="1"/>
  <c r="AN93" i="33" s="1"/>
  <c r="AP92" i="33" a="1"/>
  <c r="AP92" i="33" s="1"/>
  <c r="AI87" i="33" a="1"/>
  <c r="AI87" i="33" s="1"/>
  <c r="AF81" i="33" a="1"/>
  <c r="AF81" i="33" s="1"/>
  <c r="AP79" i="33" a="1"/>
  <c r="AP79" i="33" s="1"/>
  <c r="AM78" i="33" a="1"/>
  <c r="AM78" i="33" s="1"/>
  <c r="AI77" i="33" a="1"/>
  <c r="AI77" i="33" s="1"/>
  <c r="AG76" i="33" a="1"/>
  <c r="AG76" i="33" s="1"/>
  <c r="AF74" i="33" a="1"/>
  <c r="AF74" i="33" s="1"/>
  <c r="AI100" i="35" a="1"/>
  <c r="AI100" i="35" s="1"/>
  <c r="AF87" i="35" a="1"/>
  <c r="AF87" i="35" s="1"/>
  <c r="AJ74" i="35" a="1"/>
  <c r="AJ74" i="35" s="1"/>
  <c r="AN97" i="33" a="1"/>
  <c r="AN97" i="33" s="1"/>
  <c r="AI93" i="33" a="1"/>
  <c r="AI93" i="33" s="1"/>
  <c r="AN92" i="33" a="1"/>
  <c r="AN92" i="33" s="1"/>
  <c r="AO89" i="33" a="1"/>
  <c r="AO89" i="33" s="1"/>
  <c r="AK82" i="33" a="1"/>
  <c r="AK82" i="33" s="1"/>
  <c r="AN79" i="33" a="1"/>
  <c r="AN79" i="33" s="1"/>
  <c r="AK78" i="33" a="1"/>
  <c r="AK78" i="33" s="1"/>
  <c r="AG77" i="33" a="1"/>
  <c r="AG77" i="33" s="1"/>
  <c r="AF76" i="33" a="1"/>
  <c r="AF76" i="33" s="1"/>
  <c r="AF75" i="33" a="1"/>
  <c r="AF75" i="33" s="1"/>
  <c r="AM102" i="35" a="1"/>
  <c r="AM102" i="35" s="1"/>
  <c r="AI96" i="35" a="1"/>
  <c r="AI96" i="35" s="1"/>
  <c r="AM86" i="35" a="1"/>
  <c r="AM86" i="35" s="1"/>
  <c r="AE78" i="35" a="1"/>
  <c r="AE78" i="35" s="1"/>
  <c r="AH74" i="35" a="1"/>
  <c r="AH74" i="35" s="1"/>
  <c r="AM102" i="33" a="1"/>
  <c r="AM102" i="33" s="1"/>
  <c r="AG101" i="33" a="1"/>
  <c r="AG101" i="33" s="1"/>
  <c r="AK89" i="33" a="1"/>
  <c r="AK89" i="33" s="1"/>
  <c r="AG83" i="33" a="1"/>
  <c r="AG83" i="33" s="1"/>
  <c r="AE81" i="33" a="1"/>
  <c r="AE81" i="33" s="1"/>
  <c r="AL80" i="33" a="1"/>
  <c r="AL80" i="33" s="1"/>
  <c r="AG75" i="33" a="1"/>
  <c r="AG75" i="33" s="1"/>
  <c r="AH102" i="35" a="1"/>
  <c r="AH102" i="35" s="1"/>
  <c r="AH92" i="35" a="1"/>
  <c r="AH92" i="35" s="1"/>
  <c r="AL86" i="35" a="1"/>
  <c r="AL86" i="35" s="1"/>
  <c r="AG74" i="35" a="1"/>
  <c r="AG74" i="35" s="1"/>
  <c r="AL102" i="33" a="1"/>
  <c r="AL102" i="33" s="1"/>
  <c r="AF101" i="33" a="1"/>
  <c r="AF101" i="33" s="1"/>
  <c r="AI98" i="33" a="1"/>
  <c r="AI98" i="33" s="1"/>
  <c r="AN94" i="33" a="1"/>
  <c r="AN94" i="33" s="1"/>
  <c r="AJ89" i="33" a="1"/>
  <c r="AJ89" i="33" s="1"/>
  <c r="AE83" i="33" a="1"/>
  <c r="AE83" i="33" s="1"/>
  <c r="AL79" i="33" a="1"/>
  <c r="AL79" i="33" s="1"/>
  <c r="AE75" i="33" a="1"/>
  <c r="AE75" i="33" s="1"/>
  <c r="AJ86" i="35" a="1"/>
  <c r="AJ86" i="35" s="1"/>
  <c r="AK81" i="35" a="1"/>
  <c r="AK81" i="35" s="1"/>
  <c r="AK102" i="33" a="1"/>
  <c r="AK102" i="33" s="1"/>
  <c r="AE101" i="33" a="1"/>
  <c r="AE101" i="33" s="1"/>
  <c r="AN95" i="33" a="1"/>
  <c r="AN95" i="33" s="1"/>
  <c r="AF88" i="33" a="1"/>
  <c r="AF88" i="33" s="1"/>
  <c r="AK80" i="33" a="1"/>
  <c r="AK80" i="33" s="1"/>
  <c r="AK79" i="33" a="1"/>
  <c r="AK79" i="33" s="1"/>
  <c r="AO74" i="33" a="1"/>
  <c r="AO74" i="33" s="1"/>
  <c r="AG101" i="35" a="1"/>
  <c r="AG101" i="35" s="1"/>
  <c r="AE90" i="35" a="1"/>
  <c r="AE90" i="35" s="1"/>
  <c r="AI86" i="35" a="1"/>
  <c r="AI86" i="35" s="1"/>
  <c r="AI81" i="35" a="1"/>
  <c r="AI81" i="35" s="1"/>
  <c r="AH98" i="33" a="1"/>
  <c r="AH98" i="33" s="1"/>
  <c r="AL95" i="33" a="1"/>
  <c r="AL95" i="33" s="1"/>
  <c r="AP90" i="33" a="1"/>
  <c r="AP90" i="33" s="1"/>
  <c r="AG89" i="33" a="1"/>
  <c r="AG89" i="33" s="1"/>
  <c r="AJ80" i="33" a="1"/>
  <c r="AJ80" i="33" s="1"/>
  <c r="AJ79" i="33" a="1"/>
  <c r="AJ79" i="33" s="1"/>
  <c r="AL78" i="33" a="1"/>
  <c r="AL78" i="33" s="1"/>
  <c r="AN74" i="33" a="1"/>
  <c r="AN74" i="33" s="1"/>
  <c r="AF101" i="35" a="1"/>
  <c r="AF101" i="35" s="1"/>
  <c r="AH81" i="35" a="1"/>
  <c r="AH81" i="35" s="1"/>
  <c r="AJ102" i="33" a="1"/>
  <c r="AJ102" i="33" s="1"/>
  <c r="AG98" i="33" a="1"/>
  <c r="AG98" i="33" s="1"/>
  <c r="AK95" i="33" a="1"/>
  <c r="AK95" i="33" s="1"/>
  <c r="AO90" i="33" a="1"/>
  <c r="AO90" i="33" s="1"/>
  <c r="AF89" i="33" a="1"/>
  <c r="AF89" i="33" s="1"/>
  <c r="AI79" i="33" a="1"/>
  <c r="AI79" i="33" s="1"/>
  <c r="AJ78" i="33" a="1"/>
  <c r="AJ78" i="33" s="1"/>
  <c r="AM74" i="33" a="1"/>
  <c r="AM74" i="33" s="1"/>
  <c r="AJ100" i="35" a="1"/>
  <c r="AJ100" i="35" s="1"/>
  <c r="AF81" i="35" a="1"/>
  <c r="AF81" i="35" s="1"/>
  <c r="AF102" i="33" a="1"/>
  <c r="AF102" i="33" s="1"/>
  <c r="AF98" i="33" a="1"/>
  <c r="AF98" i="33" s="1"/>
  <c r="AJ95" i="33" a="1"/>
  <c r="AJ95" i="33" s="1"/>
  <c r="AN90" i="33" a="1"/>
  <c r="AN90" i="33" s="1"/>
  <c r="AI80" i="33" a="1"/>
  <c r="AI80" i="33" s="1"/>
  <c r="AN85" i="35" a="1"/>
  <c r="AN85" i="35" s="1"/>
  <c r="AE98" i="33" a="1"/>
  <c r="AE98" i="33" s="1"/>
  <c r="AH79" i="33" a="1"/>
  <c r="AH79" i="33" s="1"/>
  <c r="AI78" i="33" a="1"/>
  <c r="AI78" i="33" s="1"/>
  <c r="AK74" i="33" a="1"/>
  <c r="AK74" i="33" s="1"/>
  <c r="AK85" i="35" a="1"/>
  <c r="AK85" i="35" s="1"/>
  <c r="AE81" i="35" a="1"/>
  <c r="AE81" i="35" s="1"/>
  <c r="AP96" i="33" a="1"/>
  <c r="AP96" i="33" s="1"/>
  <c r="AI95" i="33" a="1"/>
  <c r="AI95" i="33" s="1"/>
  <c r="AP91" i="33" a="1"/>
  <c r="AP91" i="33" s="1"/>
  <c r="AG79" i="33" a="1"/>
  <c r="AG79" i="33" s="1"/>
  <c r="AP73" i="33" a="1"/>
  <c r="AP73" i="33" s="1"/>
  <c r="AJ84" i="35" a="1"/>
  <c r="AJ84" i="35" s="1"/>
  <c r="AJ73" i="35" a="1"/>
  <c r="AJ73" i="35" s="1"/>
  <c r="AE99" i="33" a="1"/>
  <c r="AE99" i="33" s="1"/>
  <c r="AN96" i="33" a="1"/>
  <c r="AN96" i="33" s="1"/>
  <c r="AH95" i="33" a="1"/>
  <c r="AH95" i="33" s="1"/>
  <c r="AO92" i="33" a="1"/>
  <c r="AO92" i="33" s="1"/>
  <c r="AK91" i="33" a="1"/>
  <c r="AK91" i="33" s="1"/>
  <c r="AF79" i="33" a="1"/>
  <c r="AF79" i="33" s="1"/>
  <c r="AH77" i="33" a="1"/>
  <c r="AH77" i="33" s="1"/>
  <c r="AM73" i="33" a="1"/>
  <c r="AM73" i="33" s="1"/>
  <c r="AN101" i="34" a="1"/>
  <c r="AN101" i="34" s="1"/>
  <c r="AP99" i="34" a="1"/>
  <c r="AP99" i="34" s="1"/>
  <c r="AF98" i="34" a="1"/>
  <c r="AF98" i="34" s="1"/>
  <c r="AH96" i="34" a="1"/>
  <c r="AH96" i="34" s="1"/>
  <c r="AJ94" i="34" a="1"/>
  <c r="AJ94" i="34" s="1"/>
  <c r="AL92" i="34" a="1"/>
  <c r="AL92" i="34" s="1"/>
  <c r="AM90" i="34" a="1"/>
  <c r="AM90" i="34" s="1"/>
  <c r="AO88" i="34" a="1"/>
  <c r="AO88" i="34" s="1"/>
  <c r="AE87" i="34" a="1"/>
  <c r="AE87" i="34" s="1"/>
  <c r="AG85" i="34" a="1"/>
  <c r="AG85" i="34" s="1"/>
  <c r="AI83" i="34" a="1"/>
  <c r="AI83" i="34" s="1"/>
  <c r="AK81" i="34" a="1"/>
  <c r="AK81" i="34" s="1"/>
  <c r="AN77" i="34" a="1"/>
  <c r="AN77" i="34" s="1"/>
  <c r="AP75" i="34" a="1"/>
  <c r="AP75" i="34" s="1"/>
  <c r="AF74" i="34" a="1"/>
  <c r="AF74" i="34" s="1"/>
  <c r="AH72" i="34" a="1"/>
  <c r="AH72" i="34" s="1"/>
  <c r="AF83" i="35" a="1"/>
  <c r="AF83" i="35" s="1"/>
  <c r="AK97" i="33" a="1"/>
  <c r="AK97" i="33" s="1"/>
  <c r="AG93" i="33" a="1"/>
  <c r="AG93" i="33" s="1"/>
  <c r="AG91" i="33" a="1"/>
  <c r="AG91" i="33" s="1"/>
  <c r="AN89" i="33" a="1"/>
  <c r="AN89" i="33" s="1"/>
  <c r="AN81" i="33" a="1"/>
  <c r="AN81" i="33" s="1"/>
  <c r="AF78" i="33" a="1"/>
  <c r="AF78" i="33" s="1"/>
  <c r="AJ102" i="34" a="1"/>
  <c r="AJ102" i="34" s="1"/>
  <c r="AK100" i="34" a="1"/>
  <c r="AK100" i="34" s="1"/>
  <c r="AL98" i="34" a="1"/>
  <c r="AL98" i="34" s="1"/>
  <c r="AM94" i="34" a="1"/>
  <c r="AM94" i="34" s="1"/>
  <c r="AN92" i="34" a="1"/>
  <c r="AN92" i="34" s="1"/>
  <c r="AO90" i="34" a="1"/>
  <c r="AO90" i="34" s="1"/>
  <c r="AP88" i="34" a="1"/>
  <c r="AP88" i="34" s="1"/>
  <c r="AP86" i="34" a="1"/>
  <c r="AP86" i="34" s="1"/>
  <c r="AE85" i="34" a="1"/>
  <c r="AE85" i="34" s="1"/>
  <c r="AF83" i="34" a="1"/>
  <c r="AF83" i="34" s="1"/>
  <c r="AG81" i="34" a="1"/>
  <c r="AG81" i="34" s="1"/>
  <c r="AH79" i="34" a="1"/>
  <c r="AH79" i="34" s="1"/>
  <c r="AI77" i="34" a="1"/>
  <c r="AI77" i="34" s="1"/>
  <c r="AJ75" i="34" a="1"/>
  <c r="AJ75" i="34" s="1"/>
  <c r="AK73" i="34" a="1"/>
  <c r="AK73" i="34" s="1"/>
  <c r="AO75" i="35" a="1"/>
  <c r="AO75" i="35" s="1"/>
  <c r="AI97" i="33" a="1"/>
  <c r="AI97" i="33" s="1"/>
  <c r="AG95" i="33" a="1"/>
  <c r="AG95" i="33" s="1"/>
  <c r="AF91" i="33" a="1"/>
  <c r="AF91" i="33" s="1"/>
  <c r="AL89" i="33" a="1"/>
  <c r="AL89" i="33" s="1"/>
  <c r="AL84" i="33" a="1"/>
  <c r="AL84" i="33" s="1"/>
  <c r="AM81" i="33" a="1"/>
  <c r="AM81" i="33" s="1"/>
  <c r="AI102" i="34" a="1"/>
  <c r="AI102" i="34" s="1"/>
  <c r="AJ100" i="34" a="1"/>
  <c r="AJ100" i="34" s="1"/>
  <c r="AK98" i="34" a="1"/>
  <c r="AK98" i="34" s="1"/>
  <c r="AL96" i="34" a="1"/>
  <c r="AL96" i="34" s="1"/>
  <c r="AM92" i="34" a="1"/>
  <c r="AM92" i="34" s="1"/>
  <c r="AN90" i="34" a="1"/>
  <c r="AN90" i="34" s="1"/>
  <c r="AN88" i="34" a="1"/>
  <c r="AN88" i="34" s="1"/>
  <c r="AO86" i="34" a="1"/>
  <c r="AO86" i="34" s="1"/>
  <c r="AP84" i="34" a="1"/>
  <c r="AP84" i="34" s="1"/>
  <c r="AE83" i="34" a="1"/>
  <c r="AE83" i="34" s="1"/>
  <c r="AF81" i="34" a="1"/>
  <c r="AF81" i="34" s="1"/>
  <c r="AG79" i="34" a="1"/>
  <c r="AG79" i="34" s="1"/>
  <c r="AH77" i="34" a="1"/>
  <c r="AH77" i="34" s="1"/>
  <c r="AI75" i="34" a="1"/>
  <c r="AI75" i="34" s="1"/>
  <c r="AJ73" i="34" a="1"/>
  <c r="AJ73" i="34" s="1"/>
  <c r="AP98" i="35" a="1"/>
  <c r="AP98" i="35" s="1"/>
  <c r="AM75" i="35" a="1"/>
  <c r="AM75" i="35" s="1"/>
  <c r="AG97" i="33" a="1"/>
  <c r="AG97" i="33" s="1"/>
  <c r="AH87" i="33" a="1"/>
  <c r="AH87" i="33" s="1"/>
  <c r="AE84" i="33" a="1"/>
  <c r="AE84" i="33" s="1"/>
  <c r="AE78" i="33" a="1"/>
  <c r="AE78" i="33" s="1"/>
  <c r="AE74" i="33" a="1"/>
  <c r="AE74" i="33" s="1"/>
  <c r="AH102" i="34" a="1"/>
  <c r="AH102" i="34" s="1"/>
  <c r="AI100" i="34" a="1"/>
  <c r="AI100" i="34" s="1"/>
  <c r="AJ98" i="34" a="1"/>
  <c r="AJ98" i="34" s="1"/>
  <c r="AK96" i="34" a="1"/>
  <c r="AK96" i="34" s="1"/>
  <c r="AL94" i="34" a="1"/>
  <c r="AL94" i="34" s="1"/>
  <c r="AM88" i="34" a="1"/>
  <c r="AM88" i="34" s="1"/>
  <c r="AN86" i="34" a="1"/>
  <c r="AN86" i="34" s="1"/>
  <c r="AO84" i="34" a="1"/>
  <c r="AO84" i="34" s="1"/>
  <c r="AP82" i="34" a="1"/>
  <c r="AP82" i="34" s="1"/>
  <c r="AE81" i="34" a="1"/>
  <c r="AE81" i="34" s="1"/>
  <c r="AF79" i="34" a="1"/>
  <c r="AF79" i="34" s="1"/>
  <c r="AG77" i="34" a="1"/>
  <c r="AG77" i="34" s="1"/>
  <c r="AH75" i="34" a="1"/>
  <c r="AH75" i="34" s="1"/>
  <c r="AI73" i="34" a="1"/>
  <c r="AI73" i="34" s="1"/>
  <c r="AO98" i="35" a="1"/>
  <c r="AO98" i="35" s="1"/>
  <c r="AL75" i="35" a="1"/>
  <c r="AL75" i="35" s="1"/>
  <c r="AP101" i="33" a="1"/>
  <c r="AP101" i="33" s="1"/>
  <c r="AG87" i="33" a="1"/>
  <c r="AG87" i="33" s="1"/>
  <c r="AG102" i="34" a="1"/>
  <c r="AG102" i="34" s="1"/>
  <c r="AH100" i="34" a="1"/>
  <c r="AH100" i="34" s="1"/>
  <c r="AI98" i="34" a="1"/>
  <c r="AI98" i="34" s="1"/>
  <c r="AJ96" i="34" a="1"/>
  <c r="AJ96" i="34" s="1"/>
  <c r="AK94" i="34" a="1"/>
  <c r="AK94" i="34" s="1"/>
  <c r="AK92" i="34" a="1"/>
  <c r="AK92" i="34" s="1"/>
  <c r="AL90" i="34" a="1"/>
  <c r="AL90" i="34" s="1"/>
  <c r="AM86" i="34" a="1"/>
  <c r="AM86" i="34" s="1"/>
  <c r="AN84" i="34" a="1"/>
  <c r="AN84" i="34" s="1"/>
  <c r="AO82" i="34" a="1"/>
  <c r="AO82" i="34" s="1"/>
  <c r="AP80" i="34" a="1"/>
  <c r="AP80" i="34" s="1"/>
  <c r="AE79" i="34" a="1"/>
  <c r="AE79" i="34" s="1"/>
  <c r="AF77" i="34" a="1"/>
  <c r="AF77" i="34" s="1"/>
  <c r="AG75" i="34" a="1"/>
  <c r="AG75" i="34" s="1"/>
  <c r="AH73" i="34" a="1"/>
  <c r="AH73" i="34" s="1"/>
  <c r="AJ75" i="35" a="1"/>
  <c r="AJ75" i="35" s="1"/>
  <c r="AO101" i="33" a="1"/>
  <c r="AO101" i="33" s="1"/>
  <c r="AF97" i="33" a="1"/>
  <c r="AF97" i="33" s="1"/>
  <c r="AF87" i="33" a="1"/>
  <c r="AF87" i="33" s="1"/>
  <c r="AF102" i="34" a="1"/>
  <c r="AF102" i="34" s="1"/>
  <c r="AG100" i="34" a="1"/>
  <c r="AG100" i="34" s="1"/>
  <c r="AH98" i="34" a="1"/>
  <c r="AH98" i="34" s="1"/>
  <c r="AI96" i="34" a="1"/>
  <c r="AI96" i="34" s="1"/>
  <c r="AI94" i="34" a="1"/>
  <c r="AI94" i="34" s="1"/>
  <c r="AJ92" i="34" a="1"/>
  <c r="AJ92" i="34" s="1"/>
  <c r="AK90" i="34" a="1"/>
  <c r="AK90" i="34" s="1"/>
  <c r="AL88" i="34" a="1"/>
  <c r="AL88" i="34" s="1"/>
  <c r="AM84" i="34" a="1"/>
  <c r="AM84" i="34" s="1"/>
  <c r="AN82" i="34" a="1"/>
  <c r="AN82" i="34" s="1"/>
  <c r="AO80" i="34" a="1"/>
  <c r="AO80" i="34" s="1"/>
  <c r="AP78" i="34" a="1"/>
  <c r="AP78" i="34" s="1"/>
  <c r="AE77" i="34" a="1"/>
  <c r="AE77" i="34" s="1"/>
  <c r="AF75" i="34" a="1"/>
  <c r="AF75" i="34" s="1"/>
  <c r="AG73" i="34" a="1"/>
  <c r="AG73" i="34" s="1"/>
  <c r="AP96" i="35" a="1"/>
  <c r="AP96" i="35" s="1"/>
  <c r="AI75" i="35" a="1"/>
  <c r="AI75" i="35" s="1"/>
  <c r="AN101" i="33" a="1"/>
  <c r="AN101" i="33" s="1"/>
  <c r="AE87" i="33" a="1"/>
  <c r="AE87" i="33" s="1"/>
  <c r="AJ85" i="33" a="1"/>
  <c r="AJ85" i="33" s="1"/>
  <c r="AL82" i="33" a="1"/>
  <c r="AL82" i="33" s="1"/>
  <c r="AE102" i="34" a="1"/>
  <c r="AE102" i="34" s="1"/>
  <c r="AF100" i="34" a="1"/>
  <c r="AF100" i="34" s="1"/>
  <c r="AG98" i="34" a="1"/>
  <c r="AG98" i="34" s="1"/>
  <c r="AG96" i="34" a="1"/>
  <c r="AG96" i="34" s="1"/>
  <c r="AH94" i="34" a="1"/>
  <c r="AH94" i="34" s="1"/>
  <c r="AI92" i="34" a="1"/>
  <c r="AI92" i="34" s="1"/>
  <c r="AJ90" i="34" a="1"/>
  <c r="AJ90" i="34" s="1"/>
  <c r="AK88" i="34" a="1"/>
  <c r="AK88" i="34" s="1"/>
  <c r="AL86" i="34" a="1"/>
  <c r="AL86" i="34" s="1"/>
  <c r="AM82" i="34" a="1"/>
  <c r="AM82" i="34" s="1"/>
  <c r="AN80" i="34" a="1"/>
  <c r="AN80" i="34" s="1"/>
  <c r="AO78" i="34" a="1"/>
  <c r="AO78" i="34" s="1"/>
  <c r="AP76" i="34" a="1"/>
  <c r="AP76" i="34" s="1"/>
  <c r="AE75" i="34" a="1"/>
  <c r="AE75" i="34" s="1"/>
  <c r="AF73" i="34" a="1"/>
  <c r="AF73" i="34" s="1"/>
  <c r="AO96" i="35" a="1"/>
  <c r="AO96" i="35" s="1"/>
  <c r="AH80" i="35" a="1"/>
  <c r="AH80" i="35" s="1"/>
  <c r="AG75" i="35" a="1"/>
  <c r="AG75" i="35" s="1"/>
  <c r="AM101" i="33" a="1"/>
  <c r="AM101" i="33" s="1"/>
  <c r="AM92" i="33" a="1"/>
  <c r="AM92" i="33" s="1"/>
  <c r="AG85" i="33" a="1"/>
  <c r="AG85" i="33" s="1"/>
  <c r="AJ82" i="33" a="1"/>
  <c r="AJ82" i="33" s="1"/>
  <c r="AP76" i="33" a="1"/>
  <c r="AP76" i="33" s="1"/>
  <c r="AP101" i="34" a="1"/>
  <c r="AP101" i="34" s="1"/>
  <c r="AE100" i="34" a="1"/>
  <c r="AE100" i="34" s="1"/>
  <c r="AE98" i="34" a="1"/>
  <c r="AE98" i="34" s="1"/>
  <c r="AF96" i="34" a="1"/>
  <c r="AF96" i="34" s="1"/>
  <c r="AG94" i="34" a="1"/>
  <c r="AG94" i="34" s="1"/>
  <c r="AH92" i="34" a="1"/>
  <c r="AH92" i="34" s="1"/>
  <c r="AI90" i="34" a="1"/>
  <c r="AI90" i="34" s="1"/>
  <c r="AJ88" i="34" a="1"/>
  <c r="AJ88" i="34" s="1"/>
  <c r="AK86" i="34" a="1"/>
  <c r="AK86" i="34" s="1"/>
  <c r="AL84" i="34" a="1"/>
  <c r="AL84" i="34" s="1"/>
  <c r="AM80" i="34" a="1"/>
  <c r="AM80" i="34" s="1"/>
  <c r="AN78" i="34" a="1"/>
  <c r="AN78" i="34" s="1"/>
  <c r="AO76" i="34" a="1"/>
  <c r="AO76" i="34" s="1"/>
  <c r="AP74" i="34" a="1"/>
  <c r="AP74" i="34" s="1"/>
  <c r="AE73" i="34" a="1"/>
  <c r="AE73" i="34" s="1"/>
  <c r="AN96" i="35" a="1"/>
  <c r="AN96" i="35" s="1"/>
  <c r="AJ87" i="35" a="1"/>
  <c r="AJ87" i="35" s="1"/>
  <c r="AG80" i="35" a="1"/>
  <c r="AG80" i="35" s="1"/>
  <c r="AL101" i="33" a="1"/>
  <c r="AL101" i="33" s="1"/>
  <c r="AL92" i="33" a="1"/>
  <c r="AL92" i="33" s="1"/>
  <c r="AF85" i="33" a="1"/>
  <c r="AF85" i="33" s="1"/>
  <c r="AM79" i="33" a="1"/>
  <c r="AM79" i="33" s="1"/>
  <c r="AO76" i="33" a="1"/>
  <c r="AO76" i="33" s="1"/>
  <c r="AO75" i="33" a="1"/>
  <c r="AO75" i="33" s="1"/>
  <c r="AO101" i="34" a="1"/>
  <c r="AO101" i="34" s="1"/>
  <c r="AO99" i="34" a="1"/>
  <c r="AO99" i="34" s="1"/>
  <c r="AP97" i="34" a="1"/>
  <c r="AP97" i="34" s="1"/>
  <c r="AE96" i="34" a="1"/>
  <c r="AE96" i="34" s="1"/>
  <c r="AF94" i="34" a="1"/>
  <c r="AF94" i="34" s="1"/>
  <c r="AG92" i="34" a="1"/>
  <c r="AG92" i="34" s="1"/>
  <c r="AH90" i="34" a="1"/>
  <c r="AH90" i="34" s="1"/>
  <c r="AI88" i="34" a="1"/>
  <c r="AI88" i="34" s="1"/>
  <c r="AJ86" i="34" a="1"/>
  <c r="AJ86" i="34" s="1"/>
  <c r="AK84" i="34" a="1"/>
  <c r="AK84" i="34" s="1"/>
  <c r="AL82" i="34" a="1"/>
  <c r="AL82" i="34" s="1"/>
  <c r="AM78" i="34" a="1"/>
  <c r="AM78" i="34" s="1"/>
  <c r="AN76" i="34" a="1"/>
  <c r="AN76" i="34" s="1"/>
  <c r="AO74" i="34" a="1"/>
  <c r="AO74" i="34" s="1"/>
  <c r="AP72" i="34" a="1"/>
  <c r="AP72" i="34" s="1"/>
  <c r="AE80" i="35" a="1"/>
  <c r="AE80" i="35" s="1"/>
  <c r="AI74" i="35" a="1"/>
  <c r="AI74" i="35" s="1"/>
  <c r="AJ101" i="33" a="1"/>
  <c r="AJ101" i="33" s="1"/>
  <c r="AM96" i="33" a="1"/>
  <c r="AM96" i="33" s="1"/>
  <c r="AJ92" i="33" a="1"/>
  <c r="AJ92" i="33" s="1"/>
  <c r="AP88" i="33" a="1"/>
  <c r="AP88" i="33" s="1"/>
  <c r="AH82" i="33" a="1"/>
  <c r="AH82" i="33" s="1"/>
  <c r="AN76" i="33" a="1"/>
  <c r="AN76" i="33" s="1"/>
  <c r="AN75" i="33" a="1"/>
  <c r="AN75" i="33" s="1"/>
  <c r="AM99" i="34" a="1"/>
  <c r="AM99" i="34" s="1"/>
  <c r="AN97" i="34" a="1"/>
  <c r="AN97" i="34" s="1"/>
  <c r="AO95" i="34" a="1"/>
  <c r="AO95" i="34" s="1"/>
  <c r="AP93" i="34" a="1"/>
  <c r="AP93" i="34" s="1"/>
  <c r="AE92" i="34" a="1"/>
  <c r="AE92" i="34" s="1"/>
  <c r="AF90" i="34" a="1"/>
  <c r="AF90" i="34" s="1"/>
  <c r="AG88" i="34" a="1"/>
  <c r="AG88" i="34" s="1"/>
  <c r="AH86" i="34" a="1"/>
  <c r="AH86" i="34" s="1"/>
  <c r="AI84" i="34" a="1"/>
  <c r="AI84" i="34" s="1"/>
  <c r="AJ82" i="34" a="1"/>
  <c r="AJ82" i="34" s="1"/>
  <c r="AK80" i="34" a="1"/>
  <c r="AK80" i="34" s="1"/>
  <c r="AL78" i="34" a="1"/>
  <c r="AL78" i="34" s="1"/>
  <c r="AM74" i="34" a="1"/>
  <c r="AM74" i="34" s="1"/>
  <c r="AN72" i="34" a="1"/>
  <c r="AN72" i="34" s="1"/>
  <c r="AI92" i="35" a="1"/>
  <c r="AI92" i="35" s="1"/>
  <c r="AP78" i="35" a="1"/>
  <c r="AP78" i="35" s="1"/>
  <c r="AE92" i="33" a="1"/>
  <c r="AE92" i="33" s="1"/>
  <c r="AP89" i="33" a="1"/>
  <c r="AP89" i="33" s="1"/>
  <c r="AO83" i="33" a="1"/>
  <c r="AO83" i="33" s="1"/>
  <c r="AO72" i="33" a="1"/>
  <c r="AO72" i="33" s="1"/>
  <c r="AM100" i="34" a="1"/>
  <c r="AM100" i="34" s="1"/>
  <c r="AI97" i="34" a="1"/>
  <c r="AI97" i="34" s="1"/>
  <c r="AE94" i="34" a="1"/>
  <c r="AE94" i="34" s="1"/>
  <c r="AI91" i="34" a="1"/>
  <c r="AI91" i="34" s="1"/>
  <c r="AP87" i="34" a="1"/>
  <c r="AP87" i="34" s="1"/>
  <c r="AI85" i="34" a="1"/>
  <c r="AI85" i="34" s="1"/>
  <c r="AP81" i="34" a="1"/>
  <c r="AP81" i="34" s="1"/>
  <c r="AO75" i="34" a="1"/>
  <c r="AO75" i="34" s="1"/>
  <c r="AL72" i="34" a="1"/>
  <c r="AL72" i="34" s="1"/>
  <c r="AJ78" i="35" a="1"/>
  <c r="AJ78" i="35" s="1"/>
  <c r="AP102" i="33" a="1"/>
  <c r="AP102" i="33" s="1"/>
  <c r="AI86" i="33" a="1"/>
  <c r="AI86" i="33" s="1"/>
  <c r="AN83" i="33" a="1"/>
  <c r="AN83" i="33" s="1"/>
  <c r="AN72" i="33" a="1"/>
  <c r="AN72" i="33" s="1"/>
  <c r="AH97" i="34" a="1"/>
  <c r="AH97" i="34" s="1"/>
  <c r="AO93" i="34" a="1"/>
  <c r="AO93" i="34" s="1"/>
  <c r="AH91" i="34" a="1"/>
  <c r="AH91" i="34" s="1"/>
  <c r="AO87" i="34" a="1"/>
  <c r="AO87" i="34" s="1"/>
  <c r="AH85" i="34" a="1"/>
  <c r="AH85" i="34" s="1"/>
  <c r="AO81" i="34" a="1"/>
  <c r="AO81" i="34" s="1"/>
  <c r="AK78" i="34" a="1"/>
  <c r="AK78" i="34" s="1"/>
  <c r="AN75" i="34" a="1"/>
  <c r="AN75" i="34" s="1"/>
  <c r="AK72" i="34" a="1"/>
  <c r="AK72" i="34" s="1"/>
  <c r="AE87" i="35" a="1"/>
  <c r="AE87" i="35" s="1"/>
  <c r="AO102" i="33" a="1"/>
  <c r="AO102" i="33" s="1"/>
  <c r="AN88" i="33" a="1"/>
  <c r="AN88" i="33" s="1"/>
  <c r="AH86" i="33" a="1"/>
  <c r="AH86" i="33" s="1"/>
  <c r="AM83" i="33" a="1"/>
  <c r="AM83" i="33" s="1"/>
  <c r="AP81" i="33" a="1"/>
  <c r="AP81" i="33" s="1"/>
  <c r="AM76" i="33" a="1"/>
  <c r="AM76" i="33" s="1"/>
  <c r="AK72" i="33" a="1"/>
  <c r="AK72" i="33" s="1"/>
  <c r="AL100" i="34" a="1"/>
  <c r="AL100" i="34" s="1"/>
  <c r="AG97" i="34" a="1"/>
  <c r="AG97" i="34" s="1"/>
  <c r="AN93" i="34" a="1"/>
  <c r="AN93" i="34" s="1"/>
  <c r="AG91" i="34" a="1"/>
  <c r="AG91" i="34" s="1"/>
  <c r="AN87" i="34" a="1"/>
  <c r="AN87" i="34" s="1"/>
  <c r="AF85" i="34" a="1"/>
  <c r="AF85" i="34" s="1"/>
  <c r="AN81" i="34" a="1"/>
  <c r="AN81" i="34" s="1"/>
  <c r="AJ78" i="34" a="1"/>
  <c r="AJ78" i="34" s="1"/>
  <c r="AM75" i="34" a="1"/>
  <c r="AM75" i="34" s="1"/>
  <c r="AJ72" i="34" a="1"/>
  <c r="AJ72" i="34" s="1"/>
  <c r="AF78" i="35" a="1"/>
  <c r="AF78" i="35" s="1"/>
  <c r="AM88" i="33" a="1"/>
  <c r="AM88" i="33" s="1"/>
  <c r="AG86" i="33" a="1"/>
  <c r="AG86" i="33" s="1"/>
  <c r="AO81" i="33" a="1"/>
  <c r="AO81" i="33" s="1"/>
  <c r="AI76" i="33" a="1"/>
  <c r="AI76" i="33" s="1"/>
  <c r="AJ72" i="33" a="1"/>
  <c r="AJ72" i="33" s="1"/>
  <c r="AN99" i="34" a="1"/>
  <c r="AN99" i="34" s="1"/>
  <c r="AF97" i="34" a="1"/>
  <c r="AF97" i="34" s="1"/>
  <c r="AM93" i="34" a="1"/>
  <c r="AM93" i="34" s="1"/>
  <c r="AF91" i="34" a="1"/>
  <c r="AF91" i="34" s="1"/>
  <c r="AM87" i="34" a="1"/>
  <c r="AM87" i="34" s="1"/>
  <c r="AJ84" i="34" a="1"/>
  <c r="AJ84" i="34" s="1"/>
  <c r="AM81" i="34" a="1"/>
  <c r="AM81" i="34" s="1"/>
  <c r="AI78" i="34" a="1"/>
  <c r="AI78" i="34" s="1"/>
  <c r="AI72" i="34" a="1"/>
  <c r="AI72" i="34" s="1"/>
  <c r="AP86" i="35" a="1"/>
  <c r="AP86" i="35" s="1"/>
  <c r="AM76" i="35" a="1"/>
  <c r="AM76" i="35" s="1"/>
  <c r="AL88" i="33" a="1"/>
  <c r="AL88" i="33" s="1"/>
  <c r="AF86" i="33" a="1"/>
  <c r="AF86" i="33" s="1"/>
  <c r="AL83" i="33" a="1"/>
  <c r="AL83" i="33" s="1"/>
  <c r="AE97" i="34" a="1"/>
  <c r="AE97" i="34" s="1"/>
  <c r="AE91" i="34" a="1"/>
  <c r="AE91" i="34" s="1"/>
  <c r="AH84" i="34" a="1"/>
  <c r="AH84" i="34" s="1"/>
  <c r="AH78" i="34" a="1"/>
  <c r="AH78" i="34" s="1"/>
  <c r="AL75" i="34" a="1"/>
  <c r="AL75" i="34" s="1"/>
  <c r="AG72" i="34" a="1"/>
  <c r="AG72" i="34" s="1"/>
  <c r="AO86" i="35" a="1"/>
  <c r="AO86" i="35" s="1"/>
  <c r="AJ76" i="35" a="1"/>
  <c r="AJ76" i="35" s="1"/>
  <c r="AK88" i="33" a="1"/>
  <c r="AK88" i="33" s="1"/>
  <c r="AK83" i="33" a="1"/>
  <c r="AK83" i="33" s="1"/>
  <c r="AI72" i="33" a="1"/>
  <c r="AI72" i="33" s="1"/>
  <c r="AP102" i="34" a="1"/>
  <c r="AP102" i="34" s="1"/>
  <c r="AL99" i="34" a="1"/>
  <c r="AL99" i="34" s="1"/>
  <c r="AP96" i="34" a="1"/>
  <c r="AP96" i="34" s="1"/>
  <c r="AL93" i="34" a="1"/>
  <c r="AL93" i="34" s="1"/>
  <c r="AP90" i="34" a="1"/>
  <c r="AP90" i="34" s="1"/>
  <c r="AL87" i="34" a="1"/>
  <c r="AL87" i="34" s="1"/>
  <c r="AG84" i="34" a="1"/>
  <c r="AG84" i="34" s="1"/>
  <c r="AL81" i="34" a="1"/>
  <c r="AL81" i="34" s="1"/>
  <c r="AG78" i="34" a="1"/>
  <c r="AG78" i="34" s="1"/>
  <c r="AK75" i="34" a="1"/>
  <c r="AK75" i="34" s="1"/>
  <c r="AF72" i="34" a="1"/>
  <c r="AF72" i="34" s="1"/>
  <c r="AN86" i="35" a="1"/>
  <c r="AN86" i="35" s="1"/>
  <c r="AM91" i="33" a="1"/>
  <c r="AM91" i="33" s="1"/>
  <c r="AJ88" i="33" a="1"/>
  <c r="AJ88" i="33" s="1"/>
  <c r="AJ83" i="33" a="1"/>
  <c r="AJ83" i="33" s="1"/>
  <c r="AE76" i="33" a="1"/>
  <c r="AE76" i="33" s="1"/>
  <c r="AO102" i="34" a="1"/>
  <c r="AO102" i="34" s="1"/>
  <c r="AK99" i="34" a="1"/>
  <c r="AK99" i="34" s="1"/>
  <c r="AO96" i="34" a="1"/>
  <c r="AO96" i="34" s="1"/>
  <c r="AK93" i="34" a="1"/>
  <c r="AK93" i="34" s="1"/>
  <c r="AG90" i="34" a="1"/>
  <c r="AG90" i="34" s="1"/>
  <c r="AK87" i="34" a="1"/>
  <c r="AK87" i="34" s="1"/>
  <c r="AF84" i="34" a="1"/>
  <c r="AF84" i="34" s="1"/>
  <c r="AJ81" i="34" a="1"/>
  <c r="AJ81" i="34" s="1"/>
  <c r="AF78" i="34" a="1"/>
  <c r="AF78" i="34" s="1"/>
  <c r="AN74" i="34" a="1"/>
  <c r="AN74" i="34" s="1"/>
  <c r="AE72" i="34" a="1"/>
  <c r="AE72" i="34" s="1"/>
  <c r="AK101" i="33" a="1"/>
  <c r="AK101" i="33" s="1"/>
  <c r="AI91" i="33" a="1"/>
  <c r="AI91" i="33" s="1"/>
  <c r="AI88" i="33" a="1"/>
  <c r="AI88" i="33" s="1"/>
  <c r="AE85" i="33" a="1"/>
  <c r="AE85" i="33" s="1"/>
  <c r="AI83" i="33" a="1"/>
  <c r="AI83" i="33" s="1"/>
  <c r="AP80" i="33" a="1"/>
  <c r="AP80" i="33" s="1"/>
  <c r="AH72" i="33" a="1"/>
  <c r="AH72" i="33" s="1"/>
  <c r="AN102" i="34" a="1"/>
  <c r="AN102" i="34" s="1"/>
  <c r="AJ99" i="34" a="1"/>
  <c r="AJ99" i="34" s="1"/>
  <c r="AN96" i="34" a="1"/>
  <c r="AN96" i="34" s="1"/>
  <c r="AJ93" i="34" a="1"/>
  <c r="AJ93" i="34" s="1"/>
  <c r="AE90" i="34" a="1"/>
  <c r="AE90" i="34" s="1"/>
  <c r="AJ87" i="34" a="1"/>
  <c r="AJ87" i="34" s="1"/>
  <c r="AE84" i="34" a="1"/>
  <c r="AE84" i="34" s="1"/>
  <c r="AI81" i="34" a="1"/>
  <c r="AI81" i="34" s="1"/>
  <c r="AE78" i="34" a="1"/>
  <c r="AE78" i="34" s="1"/>
  <c r="AH78" i="33" a="1"/>
  <c r="AH78" i="33" s="1"/>
  <c r="AG72" i="33" a="1"/>
  <c r="AG72" i="33" s="1"/>
  <c r="AH99" i="34" a="1"/>
  <c r="AH99" i="34" s="1"/>
  <c r="AP95" i="34" a="1"/>
  <c r="AP95" i="34" s="1"/>
  <c r="AH93" i="34" a="1"/>
  <c r="AH93" i="34" s="1"/>
  <c r="AO89" i="34" a="1"/>
  <c r="AO89" i="34" s="1"/>
  <c r="AH87" i="34" a="1"/>
  <c r="AH87" i="34" s="1"/>
  <c r="AO83" i="34" a="1"/>
  <c r="AO83" i="34" s="1"/>
  <c r="AL80" i="34" a="1"/>
  <c r="AL80" i="34" s="1"/>
  <c r="AO77" i="34" a="1"/>
  <c r="AO77" i="34" s="1"/>
  <c r="AK74" i="34" a="1"/>
  <c r="AK74" i="34" s="1"/>
  <c r="AJ83" i="35" a="1"/>
  <c r="AJ83" i="35" s="1"/>
  <c r="AF101" i="34" a="1"/>
  <c r="AF101" i="34" s="1"/>
  <c r="AL95" i="34" a="1"/>
  <c r="AL95" i="34" s="1"/>
  <c r="AK91" i="34" a="1"/>
  <c r="AK91" i="34" s="1"/>
  <c r="AP85" i="34" a="1"/>
  <c r="AP85" i="34" s="1"/>
  <c r="AJ80" i="34" a="1"/>
  <c r="AJ80" i="34" s="1"/>
  <c r="AI76" i="34" a="1"/>
  <c r="AI76" i="34" s="1"/>
  <c r="AI83" i="35" a="1"/>
  <c r="AI83" i="35" s="1"/>
  <c r="AE77" i="33" a="1"/>
  <c r="AE77" i="33" s="1"/>
  <c r="AE101" i="34" a="1"/>
  <c r="AE101" i="34" s="1"/>
  <c r="AK95" i="34" a="1"/>
  <c r="AK95" i="34" s="1"/>
  <c r="AJ91" i="34" a="1"/>
  <c r="AJ91" i="34" s="1"/>
  <c r="AO85" i="34" a="1"/>
  <c r="AO85" i="34" s="1"/>
  <c r="AI80" i="34" a="1"/>
  <c r="AI80" i="34" s="1"/>
  <c r="AH76" i="34" a="1"/>
  <c r="AH76" i="34" s="1"/>
  <c r="AE99" i="34" a="1"/>
  <c r="AE99" i="34" s="1"/>
  <c r="AH83" i="35" a="1"/>
  <c r="AH83" i="35" s="1"/>
  <c r="AN80" i="33" a="1"/>
  <c r="AN80" i="33" s="1"/>
  <c r="AP100" i="34" a="1"/>
  <c r="AP100" i="34" s="1"/>
  <c r="AJ95" i="34" a="1"/>
  <c r="AJ95" i="34" s="1"/>
  <c r="AP89" i="34" a="1"/>
  <c r="AP89" i="34" s="1"/>
  <c r="AN85" i="34" a="1"/>
  <c r="AN85" i="34" s="1"/>
  <c r="AH80" i="34" a="1"/>
  <c r="AH80" i="34" s="1"/>
  <c r="AG76" i="34" a="1"/>
  <c r="AG76" i="34" s="1"/>
  <c r="AH74" i="34" a="1"/>
  <c r="AH74" i="34" s="1"/>
  <c r="AG83" i="35" a="1"/>
  <c r="AG83" i="35" s="1"/>
  <c r="AM80" i="33" a="1"/>
  <c r="AM80" i="33" s="1"/>
  <c r="AO100" i="34" a="1"/>
  <c r="AO100" i="34" s="1"/>
  <c r="AI95" i="34" a="1"/>
  <c r="AI95" i="34" s="1"/>
  <c r="AN89" i="34" a="1"/>
  <c r="AN89" i="34" s="1"/>
  <c r="AM85" i="34" a="1"/>
  <c r="AM85" i="34" s="1"/>
  <c r="AG80" i="34" a="1"/>
  <c r="AG80" i="34" s="1"/>
  <c r="AF76" i="34" a="1"/>
  <c r="AF76" i="34" s="1"/>
  <c r="AF80" i="35" a="1"/>
  <c r="AF80" i="35" s="1"/>
  <c r="AP84" i="33" a="1"/>
  <c r="AP84" i="33" s="1"/>
  <c r="AN100" i="34" a="1"/>
  <c r="AN100" i="34" s="1"/>
  <c r="AH95" i="34" a="1"/>
  <c r="AH95" i="34" s="1"/>
  <c r="AM89" i="34" a="1"/>
  <c r="AM89" i="34" s="1"/>
  <c r="AF80" i="34" a="1"/>
  <c r="AF80" i="34" s="1"/>
  <c r="AE76" i="34" a="1"/>
  <c r="AE76" i="34" s="1"/>
  <c r="AN79" i="34" a="1"/>
  <c r="AN79" i="34" s="1"/>
  <c r="AH88" i="33" a="1"/>
  <c r="AH88" i="33" s="1"/>
  <c r="AO84" i="33" a="1"/>
  <c r="AO84" i="33" s="1"/>
  <c r="AN73" i="33" a="1"/>
  <c r="AN73" i="33" s="1"/>
  <c r="AI99" i="34" a="1"/>
  <c r="AI99" i="34" s="1"/>
  <c r="AG95" i="34" a="1"/>
  <c r="AG95" i="34" s="1"/>
  <c r="AL85" i="34" a="1"/>
  <c r="AL85" i="34" s="1"/>
  <c r="AE80" i="34" a="1"/>
  <c r="AE80" i="34" s="1"/>
  <c r="AL74" i="34" a="1"/>
  <c r="AL74" i="34" s="1"/>
  <c r="AM84" i="33" a="1"/>
  <c r="AM84" i="33" s="1"/>
  <c r="AP94" i="34" a="1"/>
  <c r="AP94" i="34" s="1"/>
  <c r="AN84" i="33" a="1"/>
  <c r="AN84" i="33" s="1"/>
  <c r="AK73" i="33" a="1"/>
  <c r="AK73" i="33" s="1"/>
  <c r="AG99" i="34" a="1"/>
  <c r="AG99" i="34" s="1"/>
  <c r="AF95" i="34" a="1"/>
  <c r="AF95" i="34" s="1"/>
  <c r="AL89" i="34" a="1"/>
  <c r="AL89" i="34" s="1"/>
  <c r="AK85" i="34" a="1"/>
  <c r="AK85" i="34" s="1"/>
  <c r="AP79" i="34" a="1"/>
  <c r="AP79" i="34" s="1"/>
  <c r="AJ74" i="34" a="1"/>
  <c r="AJ74" i="34" s="1"/>
  <c r="AM93" i="33" a="1"/>
  <c r="AM93" i="33" s="1"/>
  <c r="AJ89" i="34" a="1"/>
  <c r="AJ89" i="34" s="1"/>
  <c r="AJ73" i="33" a="1"/>
  <c r="AJ73" i="33" s="1"/>
  <c r="AF99" i="34" a="1"/>
  <c r="AF99" i="34" s="1"/>
  <c r="AE95" i="34" a="1"/>
  <c r="AE95" i="34" s="1"/>
  <c r="AK89" i="34" a="1"/>
  <c r="AK89" i="34" s="1"/>
  <c r="AJ85" i="34" a="1"/>
  <c r="AJ85" i="34" s="1"/>
  <c r="AO79" i="34" a="1"/>
  <c r="AO79" i="34" s="1"/>
  <c r="AI74" i="34" a="1"/>
  <c r="AI74" i="34" s="1"/>
  <c r="AP83" i="34" a="1"/>
  <c r="AP83" i="34" s="1"/>
  <c r="AI93" i="35" a="1"/>
  <c r="AI93" i="35" s="1"/>
  <c r="AK92" i="33" a="1"/>
  <c r="AK92" i="33" s="1"/>
  <c r="AI73" i="33" a="1"/>
  <c r="AI73" i="33" s="1"/>
  <c r="AP98" i="34" a="1"/>
  <c r="AP98" i="34" s="1"/>
  <c r="AO94" i="34" a="1"/>
  <c r="AO94" i="34" s="1"/>
  <c r="AI89" i="34" a="1"/>
  <c r="AI89" i="34" s="1"/>
  <c r="AN83" i="34" a="1"/>
  <c r="AN83" i="34" s="1"/>
  <c r="AM79" i="34" a="1"/>
  <c r="AM79" i="34" s="1"/>
  <c r="AG74" i="34" a="1"/>
  <c r="AG74" i="34" s="1"/>
  <c r="AH93" i="35" a="1"/>
  <c r="AH93" i="35" s="1"/>
  <c r="AP83" i="33" a="1"/>
  <c r="AP83" i="33" s="1"/>
  <c r="AH73" i="33" a="1"/>
  <c r="AH73" i="33" s="1"/>
  <c r="AO98" i="34" a="1"/>
  <c r="AO98" i="34" s="1"/>
  <c r="AN94" i="34" a="1"/>
  <c r="AN94" i="34" s="1"/>
  <c r="AH89" i="34" a="1"/>
  <c r="AH89" i="34" s="1"/>
  <c r="AM83" i="34" a="1"/>
  <c r="AM83" i="34" s="1"/>
  <c r="AL79" i="34" a="1"/>
  <c r="AL79" i="34" s="1"/>
  <c r="AE74" i="34" a="1"/>
  <c r="AE74" i="34" s="1"/>
  <c r="AO96" i="33" a="1"/>
  <c r="AO96" i="33" s="1"/>
  <c r="AG89" i="34" a="1"/>
  <c r="AG89" i="34" s="1"/>
  <c r="AE82" i="34" a="1"/>
  <c r="AE82" i="34" s="1"/>
  <c r="AI93" i="34" a="1"/>
  <c r="AI93" i="34" s="1"/>
  <c r="AH83" i="33" a="1"/>
  <c r="AH83" i="33" s="1"/>
  <c r="AJ76" i="34" a="1"/>
  <c r="AJ76" i="34" s="1"/>
  <c r="AL101" i="34" a="1"/>
  <c r="AL101" i="34" s="1"/>
  <c r="AH73" i="35" a="1"/>
  <c r="AH73" i="35" s="1"/>
  <c r="AL96" i="33" a="1"/>
  <c r="AL96" i="33" s="1"/>
  <c r="AO97" i="34" a="1"/>
  <c r="AO97" i="34" s="1"/>
  <c r="AF89" i="34" a="1"/>
  <c r="AF89" i="34" s="1"/>
  <c r="AH81" i="34" a="1"/>
  <c r="AH81" i="34" s="1"/>
  <c r="AN95" i="34" a="1"/>
  <c r="AN95" i="34" s="1"/>
  <c r="AM76" i="34" a="1"/>
  <c r="AM76" i="34" s="1"/>
  <c r="AI92" i="33" a="1"/>
  <c r="AI92" i="33" s="1"/>
  <c r="AE86" i="34" a="1"/>
  <c r="AE86" i="34" s="1"/>
  <c r="AL83" i="34" a="1"/>
  <c r="AL83" i="34" s="1"/>
  <c r="AJ83" i="34" a="1"/>
  <c r="AJ83" i="34" s="1"/>
  <c r="AL92" i="35" a="1"/>
  <c r="AL92" i="35" s="1"/>
  <c r="AK96" i="33" a="1"/>
  <c r="AK96" i="33" s="1"/>
  <c r="AM97" i="34" a="1"/>
  <c r="AM97" i="34" s="1"/>
  <c r="AE89" i="34" a="1"/>
  <c r="AE89" i="34" s="1"/>
  <c r="AK79" i="34" a="1"/>
  <c r="AK79" i="34" s="1"/>
  <c r="AL76" i="34" a="1"/>
  <c r="AL76" i="34" s="1"/>
  <c r="AK83" i="34" a="1"/>
  <c r="AK83" i="34" s="1"/>
  <c r="AO73" i="34" a="1"/>
  <c r="AO73" i="34" s="1"/>
  <c r="AJ96" i="33" a="1"/>
  <c r="AJ96" i="33" s="1"/>
  <c r="AH88" i="34" a="1"/>
  <c r="AH88" i="34" s="1"/>
  <c r="AJ79" i="34" a="1"/>
  <c r="AJ79" i="34" s="1"/>
  <c r="AP72" i="35" a="1"/>
  <c r="AP72" i="35" s="1"/>
  <c r="AF87" i="34" a="1"/>
  <c r="AF87" i="34" s="1"/>
  <c r="AH91" i="33" a="1"/>
  <c r="AH91" i="33" s="1"/>
  <c r="AH83" i="34" a="1"/>
  <c r="AH83" i="34" s="1"/>
  <c r="AI96" i="33" a="1"/>
  <c r="AI96" i="33" s="1"/>
  <c r="AP86" i="33" a="1"/>
  <c r="AP86" i="33" s="1"/>
  <c r="AL97" i="34" a="1"/>
  <c r="AL97" i="34" s="1"/>
  <c r="AF88" i="34" a="1"/>
  <c r="AF88" i="34" s="1"/>
  <c r="AI79" i="34" a="1"/>
  <c r="AI79" i="34" s="1"/>
  <c r="AL77" i="34" a="1"/>
  <c r="AL77" i="34" s="1"/>
  <c r="AO92" i="35" a="1"/>
  <c r="AO92" i="35" s="1"/>
  <c r="AH96" i="33" a="1"/>
  <c r="AH96" i="33" s="1"/>
  <c r="AO86" i="33" a="1"/>
  <c r="AO86" i="33" s="1"/>
  <c r="AE73" i="33" a="1"/>
  <c r="AE73" i="33" s="1"/>
  <c r="AK97" i="34" a="1"/>
  <c r="AK97" i="34" s="1"/>
  <c r="AE88" i="34" a="1"/>
  <c r="AE88" i="34" s="1"/>
  <c r="AP77" i="34" a="1"/>
  <c r="AP77" i="34" s="1"/>
  <c r="AK76" i="34" a="1"/>
  <c r="AK76" i="34" s="1"/>
  <c r="AE93" i="34" a="1"/>
  <c r="AE93" i="34" s="1"/>
  <c r="AP73" i="34" a="1"/>
  <c r="AP73" i="34" s="1"/>
  <c r="AF92" i="34" a="1"/>
  <c r="AF92" i="34" s="1"/>
  <c r="AE96" i="33" a="1"/>
  <c r="AE96" i="33" s="1"/>
  <c r="AN86" i="33" a="1"/>
  <c r="AN86" i="33" s="1"/>
  <c r="AJ97" i="34" a="1"/>
  <c r="AJ97" i="34" s="1"/>
  <c r="AI87" i="34" a="1"/>
  <c r="AI87" i="34" s="1"/>
  <c r="AM77" i="34" a="1"/>
  <c r="AM77" i="34" s="1"/>
  <c r="AH92" i="33" a="1"/>
  <c r="AH92" i="33" s="1"/>
  <c r="AK101" i="34" a="1"/>
  <c r="AK101" i="34" s="1"/>
  <c r="AM86" i="33" a="1"/>
  <c r="AM86" i="33" s="1"/>
  <c r="AP72" i="33" a="1"/>
  <c r="AP72" i="33" s="1"/>
  <c r="AM96" i="34" a="1"/>
  <c r="AM96" i="34" s="1"/>
  <c r="AG87" i="34" a="1"/>
  <c r="AG87" i="34" s="1"/>
  <c r="AF86" i="34" a="1"/>
  <c r="AF86" i="34" s="1"/>
  <c r="AM102" i="34" a="1"/>
  <c r="AM102" i="34" s="1"/>
  <c r="AL102" i="34" a="1"/>
  <c r="AL102" i="34" s="1"/>
  <c r="AM101" i="34" a="1"/>
  <c r="AM101" i="34" s="1"/>
  <c r="AM72" i="35" a="1"/>
  <c r="AM72" i="35" s="1"/>
  <c r="AJ86" i="33" a="1"/>
  <c r="AJ86" i="33" s="1"/>
  <c r="AF72" i="33" a="1"/>
  <c r="AF72" i="33" s="1"/>
  <c r="AM95" i="34" a="1"/>
  <c r="AM95" i="34" s="1"/>
  <c r="AI86" i="34" a="1"/>
  <c r="AI86" i="34" s="1"/>
  <c r="AK77" i="34" a="1"/>
  <c r="AK77" i="34" s="1"/>
  <c r="AG86" i="34" a="1"/>
  <c r="AG86" i="34" s="1"/>
  <c r="AJ77" i="34" a="1"/>
  <c r="AJ77" i="34" s="1"/>
  <c r="AG93" i="34" a="1"/>
  <c r="AG93" i="34" s="1"/>
  <c r="AF93" i="34" a="1"/>
  <c r="AF93" i="34" s="1"/>
  <c r="AF92" i="33" a="1"/>
  <c r="AF92" i="33" s="1"/>
  <c r="AK102" i="34" a="1"/>
  <c r="AK102" i="34" s="1"/>
  <c r="AP92" i="34" a="1"/>
  <c r="AP92" i="34" s="1"/>
  <c r="AN92" i="35" a="1"/>
  <c r="AN92" i="35" s="1"/>
  <c r="AH101" i="33" a="1"/>
  <c r="AH101" i="33" s="1"/>
  <c r="AO92" i="34" a="1"/>
  <c r="AO92" i="34" s="1"/>
  <c r="AN73" i="34" a="1"/>
  <c r="AN73" i="34" s="1"/>
  <c r="AL73" i="34" a="1"/>
  <c r="AL73" i="34" s="1"/>
  <c r="AG82" i="33" a="1"/>
  <c r="AG82" i="33" s="1"/>
  <c r="AO72" i="34" a="1"/>
  <c r="AO72" i="34" s="1"/>
  <c r="AH82" i="34" a="1"/>
  <c r="AH82" i="34" s="1"/>
  <c r="AM72" i="34" a="1"/>
  <c r="AM72" i="34" s="1"/>
  <c r="AM91" i="34" a="1"/>
  <c r="AM91" i="34" s="1"/>
  <c r="AF82" i="34" a="1"/>
  <c r="AF82" i="34" s="1"/>
  <c r="AI75" i="33" a="1"/>
  <c r="AI75" i="33" s="1"/>
  <c r="AJ101" i="34" a="1"/>
  <c r="AJ101" i="34" s="1"/>
  <c r="AI101" i="34" a="1"/>
  <c r="AI101" i="34" s="1"/>
  <c r="AN98" i="34" a="1"/>
  <c r="AN98" i="34" s="1"/>
  <c r="AL83" i="35" a="1"/>
  <c r="AL83" i="35" s="1"/>
  <c r="AI82" i="34" a="1"/>
  <c r="AI82" i="34" s="1"/>
  <c r="AM73" i="34" a="1"/>
  <c r="AM73" i="34" s="1"/>
  <c r="AH101" i="34" a="1"/>
  <c r="AH101" i="34" s="1"/>
  <c r="AL91" i="34" a="1"/>
  <c r="AL91" i="34" s="1"/>
  <c r="AG83" i="34" a="1"/>
  <c r="AG83" i="34" s="1"/>
  <c r="AK82" i="34" a="1"/>
  <c r="AK82" i="34" s="1"/>
  <c r="AG101" i="34" a="1"/>
  <c r="AG101" i="34" s="1"/>
  <c r="AJ92" i="35" a="1"/>
  <c r="AJ92" i="35" s="1"/>
  <c r="AL100" i="33" a="1"/>
  <c r="AL100" i="33" s="1"/>
  <c r="AM98" i="34" a="1"/>
  <c r="AM98" i="34" s="1"/>
  <c r="AP91" i="34" a="1"/>
  <c r="AP91" i="34" s="1"/>
  <c r="AO91" i="34" a="1"/>
  <c r="AO91" i="34" s="1"/>
  <c r="AN91" i="34" a="1"/>
  <c r="AN91" i="34" s="1"/>
  <c r="AI82" i="33" a="1"/>
  <c r="AI82" i="33" s="1"/>
  <c r="AG82" i="34" a="1"/>
  <c r="AG82" i="34" s="1"/>
  <c r="AN34" i="39" a="1"/>
  <c r="AN34" i="39" s="1"/>
  <c r="AE31" i="39" a="1"/>
  <c r="AE31" i="39" s="1"/>
  <c r="AF30" i="39" a="1"/>
  <c r="AF30" i="39" s="1"/>
  <c r="AI27" i="39" a="1"/>
  <c r="AI27" i="39" s="1"/>
  <c r="AP22" i="39" a="1"/>
  <c r="AP22" i="39" s="1"/>
  <c r="AM34" i="39" a="1"/>
  <c r="AM34" i="39" s="1"/>
  <c r="AE30" i="39" a="1"/>
  <c r="AE30" i="39" s="1"/>
  <c r="AH29" i="39" a="1"/>
  <c r="AH29" i="39" s="1"/>
  <c r="AG28" i="39" a="1"/>
  <c r="AG28" i="39" s="1"/>
  <c r="AJ26" i="39" a="1"/>
  <c r="AJ26" i="39" s="1"/>
  <c r="AP23" i="39" a="1"/>
  <c r="AP23" i="39" s="1"/>
  <c r="AL34" i="39" a="1"/>
  <c r="AL34" i="39" s="1"/>
  <c r="AF28" i="39" a="1"/>
  <c r="AF28" i="39" s="1"/>
  <c r="AH27" i="39" a="1"/>
  <c r="AH27" i="39" s="1"/>
  <c r="AP25" i="39" a="1"/>
  <c r="AP25" i="39" s="1"/>
  <c r="AO23" i="39" a="1"/>
  <c r="AO23" i="39" s="1"/>
  <c r="AO22" i="39" a="1"/>
  <c r="AO22" i="39" s="1"/>
  <c r="AG29" i="39" a="1"/>
  <c r="AG29" i="39" s="1"/>
  <c r="AE28" i="39" a="1"/>
  <c r="AE28" i="39" s="1"/>
  <c r="AG27" i="39" a="1"/>
  <c r="AG27" i="39" s="1"/>
  <c r="AI26" i="39" a="1"/>
  <c r="AI26" i="39" s="1"/>
  <c r="AO25" i="39" a="1"/>
  <c r="AO25" i="39" s="1"/>
  <c r="AP24" i="39" a="1"/>
  <c r="AP24" i="39" s="1"/>
  <c r="AN23" i="39" a="1"/>
  <c r="AN23" i="39" s="1"/>
  <c r="AN22" i="39" a="1"/>
  <c r="AN22" i="39" s="1"/>
  <c r="AK34" i="39" a="1"/>
  <c r="AK34" i="39" s="1"/>
  <c r="AF29" i="39" a="1"/>
  <c r="AF29" i="39" s="1"/>
  <c r="AN25" i="39" a="1"/>
  <c r="AN25" i="39" s="1"/>
  <c r="AO24" i="39" a="1"/>
  <c r="AO24" i="39" s="1"/>
  <c r="AJ34" i="39" a="1"/>
  <c r="AJ34" i="39" s="1"/>
  <c r="AP32" i="39" a="1"/>
  <c r="AP32" i="39" s="1"/>
  <c r="AE29" i="39" a="1"/>
  <c r="AE29" i="39" s="1"/>
  <c r="AF27" i="39" a="1"/>
  <c r="AF27" i="39" s="1"/>
  <c r="AH26" i="39" a="1"/>
  <c r="AH26" i="39" s="1"/>
  <c r="AM25" i="39" a="1"/>
  <c r="AM25" i="39" s="1"/>
  <c r="AL23" i="39" a="1"/>
  <c r="AL23" i="39" s="1"/>
  <c r="AL22" i="39" a="1"/>
  <c r="AL22" i="39" s="1"/>
  <c r="AP21" i="39" a="1"/>
  <c r="AP21" i="39" s="1"/>
  <c r="AP33" i="39" a="1"/>
  <c r="AP33" i="39" s="1"/>
  <c r="AG26" i="39" a="1"/>
  <c r="AG26" i="39" s="1"/>
  <c r="AN24" i="39" a="1"/>
  <c r="AN24" i="39" s="1"/>
  <c r="AK22" i="39" a="1"/>
  <c r="AK22" i="39" s="1"/>
  <c r="AO21" i="39" a="1"/>
  <c r="AO21" i="39" s="1"/>
  <c r="AI34" i="39" a="1"/>
  <c r="AI34" i="39" s="1"/>
  <c r="AO33" i="39" a="1"/>
  <c r="AO33" i="39" s="1"/>
  <c r="AO32" i="39" a="1"/>
  <c r="AO32" i="39" s="1"/>
  <c r="AE27" i="39" a="1"/>
  <c r="AE27" i="39" s="1"/>
  <c r="AF26" i="39" a="1"/>
  <c r="AF26" i="39" s="1"/>
  <c r="AL25" i="39" a="1"/>
  <c r="AL25" i="39" s="1"/>
  <c r="AM24" i="39" a="1"/>
  <c r="AM24" i="39" s="1"/>
  <c r="AK23" i="39" a="1"/>
  <c r="AK23" i="39" s="1"/>
  <c r="AJ22" i="39" a="1"/>
  <c r="AJ22" i="39" s="1"/>
  <c r="AN21" i="39" a="1"/>
  <c r="AN21" i="39" s="1"/>
  <c r="AO19" i="39" a="1"/>
  <c r="AO19" i="39" s="1"/>
  <c r="AP31" i="39" a="1"/>
  <c r="AP31" i="39" s="1"/>
  <c r="AM29" i="39" a="1"/>
  <c r="AM29" i="39" s="1"/>
  <c r="AP26" i="39" a="1"/>
  <c r="AP26" i="39" s="1"/>
  <c r="AL24" i="39" a="1"/>
  <c r="AL24" i="39" s="1"/>
  <c r="AF22" i="39" a="1"/>
  <c r="AF22" i="39" s="1"/>
  <c r="AL19" i="39" a="1"/>
  <c r="AL19" i="39" s="1"/>
  <c r="AJ17" i="39" a="1"/>
  <c r="AJ17" i="39" s="1"/>
  <c r="AJ15" i="39" a="1"/>
  <c r="AJ15" i="39" s="1"/>
  <c r="AG14" i="39" a="1"/>
  <c r="AG14" i="39" s="1"/>
  <c r="AH12" i="39" a="1"/>
  <c r="AH12" i="39" s="1"/>
  <c r="AG11" i="39" a="1"/>
  <c r="AG11" i="39" s="1"/>
  <c r="AK10" i="39" a="1"/>
  <c r="AK10" i="39" s="1"/>
  <c r="AI9" i="39" a="1"/>
  <c r="AI9" i="39" s="1"/>
  <c r="AI6" i="39" a="1"/>
  <c r="AI6" i="39" s="1"/>
  <c r="AF5" i="39" a="1"/>
  <c r="AF5" i="39" s="1"/>
  <c r="AH34" i="39" a="1"/>
  <c r="AH34" i="39" s="1"/>
  <c r="AI32" i="39" a="1"/>
  <c r="AI32" i="39" s="1"/>
  <c r="AO31" i="39" a="1"/>
  <c r="AO31" i="39" s="1"/>
  <c r="AO26" i="39" a="1"/>
  <c r="AO26" i="39" s="1"/>
  <c r="AK24" i="39" a="1"/>
  <c r="AK24" i="39" s="1"/>
  <c r="AK19" i="39" a="1"/>
  <c r="AK19" i="39" s="1"/>
  <c r="AI18" i="39" a="1"/>
  <c r="AI18" i="39" s="1"/>
  <c r="AJ16" i="39" a="1"/>
  <c r="AJ16" i="39" s="1"/>
  <c r="AI15" i="39" a="1"/>
  <c r="AI15" i="39" s="1"/>
  <c r="AF14" i="39" a="1"/>
  <c r="AF14" i="39" s="1"/>
  <c r="AH13" i="39" a="1"/>
  <c r="AH13" i="39" s="1"/>
  <c r="AG12" i="39" a="1"/>
  <c r="AG12" i="39" s="1"/>
  <c r="AF11" i="39" a="1"/>
  <c r="AF11" i="39" s="1"/>
  <c r="AJ10" i="39" a="1"/>
  <c r="AJ10" i="39" s="1"/>
  <c r="AH9" i="39" a="1"/>
  <c r="AH9" i="39" s="1"/>
  <c r="AH8" i="39" a="1"/>
  <c r="AH8" i="39" s="1"/>
  <c r="AL29" i="39" a="1"/>
  <c r="AL29" i="39" s="1"/>
  <c r="AE22" i="39" a="1"/>
  <c r="AE22" i="39" s="1"/>
  <c r="AP20" i="39" a="1"/>
  <c r="AP20" i="39" s="1"/>
  <c r="AJ19" i="39" a="1"/>
  <c r="AJ19" i="39" s="1"/>
  <c r="AG34" i="39" a="1"/>
  <c r="AG34" i="39" s="1"/>
  <c r="AH32" i="39" a="1"/>
  <c r="AH32" i="39" s="1"/>
  <c r="AN31" i="39" a="1"/>
  <c r="AN31" i="39" s="1"/>
  <c r="AN26" i="39" a="1"/>
  <c r="AN26" i="39" s="1"/>
  <c r="AJ24" i="39" a="1"/>
  <c r="AJ24" i="39" s="1"/>
  <c r="AK29" i="39" a="1"/>
  <c r="AK29" i="39" s="1"/>
  <c r="AM26" i="39" a="1"/>
  <c r="AM26" i="39" s="1"/>
  <c r="AI24" i="39" a="1"/>
  <c r="AI24" i="39" s="1"/>
  <c r="AO20" i="39" a="1"/>
  <c r="AO20" i="39" s="1"/>
  <c r="AH19" i="39" a="1"/>
  <c r="AH19" i="39" s="1"/>
  <c r="AG18" i="39" a="1"/>
  <c r="AG18" i="39" s="1"/>
  <c r="AG17" i="39" a="1"/>
  <c r="AG17" i="39" s="1"/>
  <c r="AH16" i="39" a="1"/>
  <c r="AH16" i="39" s="1"/>
  <c r="AF15" i="39" a="1"/>
  <c r="AF15" i="39" s="1"/>
  <c r="AF13" i="39" a="1"/>
  <c r="AF13" i="39" s="1"/>
  <c r="AG10" i="39" a="1"/>
  <c r="AG10" i="39" s="1"/>
  <c r="AF9" i="39" a="1"/>
  <c r="AF9" i="39" s="1"/>
  <c r="AH7" i="39" a="1"/>
  <c r="AH7" i="39" s="1"/>
  <c r="AE34" i="39" a="1"/>
  <c r="AE34" i="39" s="1"/>
  <c r="AF32" i="39" a="1"/>
  <c r="AF32" i="39" s="1"/>
  <c r="AL31" i="39" a="1"/>
  <c r="AL31" i="39" s="1"/>
  <c r="AJ29" i="39" a="1"/>
  <c r="AJ29" i="39" s="1"/>
  <c r="AP28" i="39" a="1"/>
  <c r="AP28" i="39" s="1"/>
  <c r="AL26" i="39" a="1"/>
  <c r="AL26" i="39" s="1"/>
  <c r="AG24" i="39" a="1"/>
  <c r="AG24" i="39" s="1"/>
  <c r="AM20" i="39" a="1"/>
  <c r="AM20" i="39" s="1"/>
  <c r="AF19" i="39" a="1"/>
  <c r="AF19" i="39" s="1"/>
  <c r="AE17" i="39" a="1"/>
  <c r="AE17" i="39" s="1"/>
  <c r="AF16" i="39" a="1"/>
  <c r="AF16" i="39" s="1"/>
  <c r="AE13" i="39" a="1"/>
  <c r="AE13" i="39" s="1"/>
  <c r="AF10" i="39" a="1"/>
  <c r="AF10" i="39" s="1"/>
  <c r="AF7" i="39" a="1"/>
  <c r="AF7" i="39" s="1"/>
  <c r="AE32" i="39" a="1"/>
  <c r="AE32" i="39" s="1"/>
  <c r="AK31" i="39" a="1"/>
  <c r="AK31" i="39" s="1"/>
  <c r="AI29" i="39" a="1"/>
  <c r="AI29" i="39" s="1"/>
  <c r="AO28" i="39" a="1"/>
  <c r="AO28" i="39" s="1"/>
  <c r="AK26" i="39" a="1"/>
  <c r="AK26" i="39" s="1"/>
  <c r="AF24" i="39" a="1"/>
  <c r="AF24" i="39" s="1"/>
  <c r="AL20" i="39" a="1"/>
  <c r="AL20" i="39" s="1"/>
  <c r="AE19" i="39" a="1"/>
  <c r="AE19" i="39" s="1"/>
  <c r="AE18" i="39" a="1"/>
  <c r="AE18" i="39" s="1"/>
  <c r="AE7" i="39" a="1"/>
  <c r="AE7" i="39" s="1"/>
  <c r="AI20" i="39" a="1"/>
  <c r="AI20" i="39" s="1"/>
  <c r="AK16" i="39" a="1"/>
  <c r="AK16" i="39" s="1"/>
  <c r="AK14" i="39" a="1"/>
  <c r="AK14" i="39" s="1"/>
  <c r="AO12" i="39" a="1"/>
  <c r="AO12" i="39" s="1"/>
  <c r="AL9" i="39" a="1"/>
  <c r="AL9" i="39" s="1"/>
  <c r="AE5" i="39" a="1"/>
  <c r="AE5" i="39" s="1"/>
  <c r="AE21" i="39" a="1"/>
  <c r="AE21" i="39" s="1"/>
  <c r="AH20" i="39" a="1"/>
  <c r="AH20" i="39" s="1"/>
  <c r="AJ14" i="39" a="1"/>
  <c r="AJ14" i="39" s="1"/>
  <c r="AK9" i="39" a="1"/>
  <c r="AK9" i="39" s="1"/>
  <c r="AP7" i="39" a="1"/>
  <c r="AP7" i="39" s="1"/>
  <c r="AJ6" i="39" a="1"/>
  <c r="AJ6" i="39" s="1"/>
  <c r="AE4" i="39" a="1"/>
  <c r="AE4" i="39" s="1"/>
  <c r="AG20" i="39" a="1"/>
  <c r="AG20" i="39" s="1"/>
  <c r="AI16" i="39" a="1"/>
  <c r="AI16" i="39" s="1"/>
  <c r="AI14" i="39" a="1"/>
  <c r="AI14" i="39" s="1"/>
  <c r="AN12" i="39" a="1"/>
  <c r="AN12" i="39" s="1"/>
  <c r="AJ9" i="39" a="1"/>
  <c r="AJ9" i="39" s="1"/>
  <c r="AO7" i="39" a="1"/>
  <c r="AO7" i="39" s="1"/>
  <c r="AG16" i="39" a="1"/>
  <c r="AG16" i="39" s="1"/>
  <c r="AM12" i="39" a="1"/>
  <c r="AM12" i="39" s="1"/>
  <c r="AG9" i="39" a="1"/>
  <c r="AG9" i="39" s="1"/>
  <c r="AH6" i="39" a="1"/>
  <c r="AH6" i="39" s="1"/>
  <c r="AF20" i="39" a="1"/>
  <c r="AF20" i="39" s="1"/>
  <c r="AP19" i="39" a="1"/>
  <c r="AP19" i="39" s="1"/>
  <c r="AE16" i="39" a="1"/>
  <c r="AE16" i="39" s="1"/>
  <c r="AH14" i="39" a="1"/>
  <c r="AH14" i="39" s="1"/>
  <c r="AL12" i="39" a="1"/>
  <c r="AL12" i="39" s="1"/>
  <c r="AP10" i="39" a="1"/>
  <c r="AP10" i="39" s="1"/>
  <c r="AN7" i="39" a="1"/>
  <c r="AN7" i="39" s="1"/>
  <c r="AG6" i="39" a="1"/>
  <c r="AG6" i="39" s="1"/>
  <c r="AP30" i="39" a="1"/>
  <c r="AP30" i="39" s="1"/>
  <c r="AM23" i="39" a="1"/>
  <c r="AM23" i="39" s="1"/>
  <c r="AE20" i="39" a="1"/>
  <c r="AE20" i="39" s="1"/>
  <c r="AN19" i="39" a="1"/>
  <c r="AN19" i="39" s="1"/>
  <c r="AP17" i="39" a="1"/>
  <c r="AP17" i="39" s="1"/>
  <c r="AE14" i="39" a="1"/>
  <c r="AE14" i="39" s="1"/>
  <c r="AK12" i="39" a="1"/>
  <c r="AK12" i="39" s="1"/>
  <c r="AE9" i="39" a="1"/>
  <c r="AE9" i="39" s="1"/>
  <c r="AM7" i="39" a="1"/>
  <c r="AM7" i="39" s="1"/>
  <c r="AF6" i="39" a="1"/>
  <c r="AF6" i="39" s="1"/>
  <c r="AO30" i="39" a="1"/>
  <c r="AO30" i="39" s="1"/>
  <c r="AN28" i="39" a="1"/>
  <c r="AN28" i="39" s="1"/>
  <c r="AP27" i="39" a="1"/>
  <c r="AP27" i="39" s="1"/>
  <c r="AM19" i="39" a="1"/>
  <c r="AM19" i="39" s="1"/>
  <c r="AO17" i="39" a="1"/>
  <c r="AO17" i="39" s="1"/>
  <c r="AJ12" i="39" a="1"/>
  <c r="AJ12" i="39" s="1"/>
  <c r="AO10" i="39" a="1"/>
  <c r="AO10" i="39" s="1"/>
  <c r="AP8" i="39" a="1"/>
  <c r="AP8" i="39" s="1"/>
  <c r="AE6" i="39" a="1"/>
  <c r="AE6" i="39" s="1"/>
  <c r="AN33" i="39" a="1"/>
  <c r="AN33" i="39" s="1"/>
  <c r="AN30" i="39" a="1"/>
  <c r="AN30" i="39" s="1"/>
  <c r="AJ23" i="39" a="1"/>
  <c r="AJ23" i="39" s="1"/>
  <c r="AN17" i="39" a="1"/>
  <c r="AN17" i="39" s="1"/>
  <c r="AP15" i="39" a="1"/>
  <c r="AP15" i="39" s="1"/>
  <c r="AL7" i="39" a="1"/>
  <c r="AL7" i="39" s="1"/>
  <c r="AI33" i="39" a="1"/>
  <c r="AI33" i="39" s="1"/>
  <c r="AJ30" i="39" a="1"/>
  <c r="AJ30" i="39" s="1"/>
  <c r="AK27" i="39" a="1"/>
  <c r="AK27" i="39" s="1"/>
  <c r="AL21" i="39" a="1"/>
  <c r="AL21" i="39" s="1"/>
  <c r="AN20" i="39" a="1"/>
  <c r="AN20" i="39" s="1"/>
  <c r="AF17" i="39" a="1"/>
  <c r="AF17" i="39" s="1"/>
  <c r="AM16" i="39" a="1"/>
  <c r="AM16" i="39" s="1"/>
  <c r="AL15" i="39" a="1"/>
  <c r="AL15" i="39" s="1"/>
  <c r="AN14" i="39" a="1"/>
  <c r="AN14" i="39" s="1"/>
  <c r="AM13" i="39" a="1"/>
  <c r="AM13" i="39" s="1"/>
  <c r="AN11" i="39" a="1"/>
  <c r="AN11" i="39" s="1"/>
  <c r="AH33" i="39" a="1"/>
  <c r="AH33" i="39" s="1"/>
  <c r="AJ27" i="39" a="1"/>
  <c r="AJ27" i="39" s="1"/>
  <c r="AK20" i="39" a="1"/>
  <c r="AK20" i="39" s="1"/>
  <c r="AH18" i="39" a="1"/>
  <c r="AH18" i="39" s="1"/>
  <c r="AL16" i="39" a="1"/>
  <c r="AL16" i="39" s="1"/>
  <c r="AK15" i="39" a="1"/>
  <c r="AK15" i="39" s="1"/>
  <c r="AM14" i="39" a="1"/>
  <c r="AM14" i="39" s="1"/>
  <c r="AL13" i="39" a="1"/>
  <c r="AL13" i="39" s="1"/>
  <c r="AP12" i="39" a="1"/>
  <c r="AP12" i="39" s="1"/>
  <c r="AM11" i="39" a="1"/>
  <c r="AM11" i="39" s="1"/>
  <c r="AG5" i="39" a="1"/>
  <c r="AG5" i="39" s="1"/>
  <c r="AM4" i="39" a="1"/>
  <c r="AM4" i="39" s="1"/>
  <c r="AI30" i="39" a="1"/>
  <c r="AI30" i="39" s="1"/>
  <c r="AK21" i="39" a="1"/>
  <c r="AK21" i="39" s="1"/>
  <c r="AJ20" i="39" a="1"/>
  <c r="AJ20" i="39" s="1"/>
  <c r="AF18" i="39" a="1"/>
  <c r="AF18" i="39" s="1"/>
  <c r="AH15" i="39" a="1"/>
  <c r="AH15" i="39" s="1"/>
  <c r="AL14" i="39" a="1"/>
  <c r="AL14" i="39" s="1"/>
  <c r="AK13" i="39" a="1"/>
  <c r="AK13" i="39" s="1"/>
  <c r="AG33" i="39" a="1"/>
  <c r="AG33" i="39" s="1"/>
  <c r="AM28" i="39" a="1"/>
  <c r="AM28" i="39" s="1"/>
  <c r="AM22" i="39" a="1"/>
  <c r="AM22" i="39" s="1"/>
  <c r="AJ21" i="39" a="1"/>
  <c r="AJ21" i="39" s="1"/>
  <c r="AG15" i="39" a="1"/>
  <c r="AG15" i="39" s="1"/>
  <c r="AJ13" i="39" a="1"/>
  <c r="AJ13" i="39" s="1"/>
  <c r="AI12" i="39" a="1"/>
  <c r="AI12" i="39" s="1"/>
  <c r="AL11" i="39" a="1"/>
  <c r="AL11" i="39" s="1"/>
  <c r="AN10" i="39" a="1"/>
  <c r="AN10" i="39" s="1"/>
  <c r="AO8" i="39" a="1"/>
  <c r="AO8" i="39" s="1"/>
  <c r="AL4" i="39" a="1"/>
  <c r="AL4" i="39" s="1"/>
  <c r="AF33" i="39" a="1"/>
  <c r="AF33" i="39" s="1"/>
  <c r="AJ31" i="39" a="1"/>
  <c r="AJ31" i="39" s="1"/>
  <c r="AG30" i="39" a="1"/>
  <c r="AG30" i="39" s="1"/>
  <c r="AK28" i="39" a="1"/>
  <c r="AK28" i="39" s="1"/>
  <c r="AK25" i="39" a="1"/>
  <c r="AK25" i="39" s="1"/>
  <c r="AI22" i="39" a="1"/>
  <c r="AI22" i="39" s="1"/>
  <c r="AI21" i="39" a="1"/>
  <c r="AI21" i="39" s="1"/>
  <c r="AI13" i="39" a="1"/>
  <c r="AI13" i="39" s="1"/>
  <c r="AE12" i="39" a="1"/>
  <c r="AE12" i="39" s="1"/>
  <c r="AP9" i="39" a="1"/>
  <c r="AP9" i="39" s="1"/>
  <c r="AM8" i="39" a="1"/>
  <c r="AM8" i="39" s="1"/>
  <c r="AJ4" i="39" a="1"/>
  <c r="AJ4" i="39" s="1"/>
  <c r="AP34" i="39" a="1"/>
  <c r="AP34" i="39" s="1"/>
  <c r="AE33" i="39" a="1"/>
  <c r="AE33" i="39" s="1"/>
  <c r="AI31" i="39" a="1"/>
  <c r="AI31" i="39" s="1"/>
  <c r="AJ28" i="39" a="1"/>
  <c r="AJ28" i="39" s="1"/>
  <c r="AJ25" i="39" a="1"/>
  <c r="AJ25" i="39" s="1"/>
  <c r="AG13" i="39" a="1"/>
  <c r="AG13" i="39" s="1"/>
  <c r="AJ11" i="39" a="1"/>
  <c r="AJ11" i="39" s="1"/>
  <c r="AL10" i="39" a="1"/>
  <c r="AL10" i="39" s="1"/>
  <c r="AO9" i="39" a="1"/>
  <c r="AO9" i="39" s="1"/>
  <c r="AL8" i="39" a="1"/>
  <c r="AL8" i="39" s="1"/>
  <c r="AI4" i="39" a="1"/>
  <c r="AI4" i="39" s="1"/>
  <c r="AF34" i="39" a="1"/>
  <c r="AF34" i="39" s="1"/>
  <c r="AL32" i="39" a="1"/>
  <c r="AL32" i="39" s="1"/>
  <c r="AM30" i="39" a="1"/>
  <c r="AM30" i="39" s="1"/>
  <c r="AH28" i="39" a="1"/>
  <c r="AH28" i="39" s="1"/>
  <c r="AG22" i="39" a="1"/>
  <c r="AG22" i="39" s="1"/>
  <c r="AG19" i="39" a="1"/>
  <c r="AG19" i="39" s="1"/>
  <c r="AI10" i="39" a="1"/>
  <c r="AI10" i="39" s="1"/>
  <c r="AO5" i="39" a="1"/>
  <c r="AO5" i="39" s="1"/>
  <c r="AL30" i="39" a="1"/>
  <c r="AL30" i="39" s="1"/>
  <c r="AN15" i="39" a="1"/>
  <c r="AN15" i="39" s="1"/>
  <c r="AH10" i="39" a="1"/>
  <c r="AH10" i="39" s="1"/>
  <c r="AP4" i="39" a="1"/>
  <c r="AP4" i="39" s="1"/>
  <c r="AK32" i="39" a="1"/>
  <c r="AK32" i="39" s="1"/>
  <c r="AK30" i="39" a="1"/>
  <c r="AK30" i="39" s="1"/>
  <c r="AH24" i="39" a="1"/>
  <c r="AH24" i="39" s="1"/>
  <c r="AP11" i="39" a="1"/>
  <c r="AP11" i="39" s="1"/>
  <c r="AN5" i="39" a="1"/>
  <c r="AN5" i="39" s="1"/>
  <c r="AE24" i="39" a="1"/>
  <c r="AE24" i="39" s="1"/>
  <c r="AM15" i="39" a="1"/>
  <c r="AM15" i="39" s="1"/>
  <c r="AO11" i="39" a="1"/>
  <c r="AO11" i="39" s="1"/>
  <c r="AE10" i="39" a="1"/>
  <c r="AE10" i="39" s="1"/>
  <c r="AM5" i="39" a="1"/>
  <c r="AM5" i="39" s="1"/>
  <c r="AO4" i="39" a="1"/>
  <c r="AO4" i="39" s="1"/>
  <c r="AJ32" i="39" a="1"/>
  <c r="AJ32" i="39" s="1"/>
  <c r="AH30" i="39" a="1"/>
  <c r="AH30" i="39" s="1"/>
  <c r="AE15" i="39" a="1"/>
  <c r="AE15" i="39" s="1"/>
  <c r="AK11" i="39" a="1"/>
  <c r="AK11" i="39" s="1"/>
  <c r="AP6" i="39" a="1"/>
  <c r="AP6" i="39" s="1"/>
  <c r="AL5" i="39" a="1"/>
  <c r="AL5" i="39" s="1"/>
  <c r="AN4" i="39" a="1"/>
  <c r="AN4" i="39" s="1"/>
  <c r="AG32" i="39" a="1"/>
  <c r="AG32" i="39" s="1"/>
  <c r="AI11" i="39" a="1"/>
  <c r="AI11" i="39" s="1"/>
  <c r="AO6" i="39" a="1"/>
  <c r="AO6" i="39" s="1"/>
  <c r="AK5" i="39" a="1"/>
  <c r="AK5" i="39" s="1"/>
  <c r="AN6" i="39" a="1"/>
  <c r="AN6" i="39" s="1"/>
  <c r="AK4" i="39" a="1"/>
  <c r="AK4" i="39" s="1"/>
  <c r="AP16" i="39" a="1"/>
  <c r="AP16" i="39" s="1"/>
  <c r="AH11" i="39" a="1"/>
  <c r="AH11" i="39" s="1"/>
  <c r="AM6" i="39" a="1"/>
  <c r="AM6" i="39" s="1"/>
  <c r="AJ5" i="39" a="1"/>
  <c r="AJ5" i="39" s="1"/>
  <c r="AH4" i="39" a="1"/>
  <c r="AH4" i="39" s="1"/>
  <c r="AL28" i="39" a="1"/>
  <c r="AL28" i="39" s="1"/>
  <c r="AF25" i="39" a="1"/>
  <c r="AF25" i="39" s="1"/>
  <c r="AM10" i="39" a="1"/>
  <c r="AM10" i="39" s="1"/>
  <c r="AO34" i="39" a="1"/>
  <c r="AO34" i="39" s="1"/>
  <c r="AF31" i="39" a="1"/>
  <c r="AF31" i="39" s="1"/>
  <c r="AI28" i="39" a="1"/>
  <c r="AI28" i="39" s="1"/>
  <c r="AE25" i="39" a="1"/>
  <c r="AE25" i="39" s="1"/>
  <c r="AH22" i="39" a="1"/>
  <c r="AH22" i="39" s="1"/>
  <c r="AI8" i="39" a="1"/>
  <c r="AI8" i="39" s="1"/>
  <c r="AG8" i="39" a="1"/>
  <c r="AG8" i="39" s="1"/>
  <c r="AF8" i="39" a="1"/>
  <c r="AF8" i="39" s="1"/>
  <c r="AL6" i="39" a="1"/>
  <c r="AL6" i="39" s="1"/>
  <c r="AE8" i="39" a="1"/>
  <c r="AE8" i="39" s="1"/>
  <c r="AK6" i="39" a="1"/>
  <c r="AK6" i="39" s="1"/>
  <c r="AM33" i="39" a="1"/>
  <c r="AM33" i="39" s="1"/>
  <c r="AO27" i="39" a="1"/>
  <c r="AO27" i="39" s="1"/>
  <c r="AM17" i="39" a="1"/>
  <c r="AM17" i="39" s="1"/>
  <c r="AL33" i="39" a="1"/>
  <c r="AL33" i="39" s="1"/>
  <c r="AL17" i="39" a="1"/>
  <c r="AL17" i="39" s="1"/>
  <c r="AP13" i="39" a="1"/>
  <c r="AP13" i="39" s="1"/>
  <c r="AK33" i="39" a="1"/>
  <c r="AK33" i="39" s="1"/>
  <c r="AN27" i="39" a="1"/>
  <c r="AN27" i="39" s="1"/>
  <c r="AK17" i="39" a="1"/>
  <c r="AK17" i="39" s="1"/>
  <c r="AM27" i="39" a="1"/>
  <c r="AM27" i="39" s="1"/>
  <c r="AI17" i="39" a="1"/>
  <c r="AI17" i="39" s="1"/>
  <c r="AO13" i="39" a="1"/>
  <c r="AO13" i="39" s="1"/>
  <c r="AG21" i="39" a="1"/>
  <c r="AG21" i="39" s="1"/>
  <c r="AL18" i="39" a="1"/>
  <c r="AL18" i="39" s="1"/>
  <c r="AK18" i="39" a="1"/>
  <c r="AK18" i="39" s="1"/>
  <c r="AE11" i="39" a="1"/>
  <c r="AE11" i="39" s="1"/>
  <c r="AP29" i="39" a="1"/>
  <c r="AP29" i="39" s="1"/>
  <c r="AF21" i="39" a="1"/>
  <c r="AF21" i="39" s="1"/>
  <c r="AJ18" i="39" a="1"/>
  <c r="AJ18" i="39" s="1"/>
  <c r="AN8" i="39" a="1"/>
  <c r="AN8" i="39" s="1"/>
  <c r="AO29" i="39" a="1"/>
  <c r="AO29" i="39" s="1"/>
  <c r="AI25" i="39" a="1"/>
  <c r="AI25" i="39" s="1"/>
  <c r="AH17" i="39" a="1"/>
  <c r="AH17" i="39" s="1"/>
  <c r="AN29" i="39" a="1"/>
  <c r="AN29" i="39" s="1"/>
  <c r="AH25" i="39" a="1"/>
  <c r="AH25" i="39" s="1"/>
  <c r="AK8" i="39" a="1"/>
  <c r="AK8" i="39" s="1"/>
  <c r="AG25" i="39" a="1"/>
  <c r="AG25" i="39" s="1"/>
  <c r="AJ8" i="39" a="1"/>
  <c r="AJ8" i="39" s="1"/>
  <c r="AP5" i="39" a="1"/>
  <c r="AP5" i="39" s="1"/>
  <c r="AP14" i="39" a="1"/>
  <c r="AP14" i="39" s="1"/>
  <c r="AO14" i="39" a="1"/>
  <c r="AO14" i="39" s="1"/>
  <c r="AI5" i="39" a="1"/>
  <c r="AI5" i="39" s="1"/>
  <c r="AK7" i="39" a="1"/>
  <c r="AK7" i="39" s="1"/>
  <c r="AH5" i="39" a="1"/>
  <c r="AH5" i="39" s="1"/>
  <c r="AF23" i="39" a="1"/>
  <c r="AF23" i="39" s="1"/>
  <c r="AM18" i="39" a="1"/>
  <c r="AM18" i="39" s="1"/>
  <c r="AI7" i="39" a="1"/>
  <c r="AI7" i="39" s="1"/>
  <c r="AM31" i="39" a="1"/>
  <c r="AM31" i="39" s="1"/>
  <c r="AG7" i="39" a="1"/>
  <c r="AG7" i="39" s="1"/>
  <c r="AH31" i="39" a="1"/>
  <c r="AH31" i="39" s="1"/>
  <c r="AE23" i="39" a="1"/>
  <c r="AE23" i="39" s="1"/>
  <c r="AG31" i="39" a="1"/>
  <c r="AG31" i="39" s="1"/>
  <c r="AF12" i="39" a="1"/>
  <c r="AF12" i="39" s="1"/>
  <c r="AO16" i="39" a="1"/>
  <c r="AO16" i="39" s="1"/>
  <c r="AN16" i="39" a="1"/>
  <c r="AN16" i="39" s="1"/>
  <c r="AM21" i="39" a="1"/>
  <c r="AM21" i="39" s="1"/>
  <c r="AN9" i="39" a="1"/>
  <c r="AN9" i="39" s="1"/>
  <c r="AM9" i="39" a="1"/>
  <c r="AM9" i="39" s="1"/>
  <c r="AO15" i="39" a="1"/>
  <c r="AO15" i="39" s="1"/>
  <c r="AE26" i="39" a="1"/>
  <c r="AE26" i="39" s="1"/>
  <c r="AI23" i="39" a="1"/>
  <c r="AI23" i="39" s="1"/>
  <c r="AJ7" i="39" a="1"/>
  <c r="AJ7" i="39" s="1"/>
  <c r="AH23" i="39" a="1"/>
  <c r="AH23" i="39" s="1"/>
  <c r="AG23" i="39" a="1"/>
  <c r="AG23" i="39" s="1"/>
  <c r="AH21" i="39" a="1"/>
  <c r="AH21" i="39" s="1"/>
  <c r="AI19" i="39" a="1"/>
  <c r="AI19" i="39" s="1"/>
  <c r="AP18" i="39" a="1"/>
  <c r="AP18" i="39" s="1"/>
  <c r="AO18" i="39" a="1"/>
  <c r="AO18" i="39" s="1"/>
  <c r="AN18" i="39" a="1"/>
  <c r="AN18" i="39" s="1"/>
  <c r="AN13" i="39" a="1"/>
  <c r="AN13" i="39" s="1"/>
  <c r="AJ33" i="39" a="1"/>
  <c r="AJ33" i="39" s="1"/>
  <c r="AG4" i="39" a="1"/>
  <c r="AG4" i="39" s="1"/>
  <c r="AF4" i="39" a="1"/>
  <c r="AF4" i="39" s="1"/>
  <c r="AN32" i="39" a="1"/>
  <c r="AN32" i="39" s="1"/>
  <c r="AM32" i="39" a="1"/>
  <c r="AM32" i="39" s="1"/>
  <c r="AL27" i="39" a="1"/>
  <c r="AL27" i="39" s="1"/>
  <c r="K101" i="35" a="1"/>
  <c r="K101" i="35" s="1"/>
  <c r="L98" i="35" a="1"/>
  <c r="L98" i="35" s="1"/>
  <c r="E97" i="35" a="1"/>
  <c r="E97" i="35" s="1"/>
  <c r="K91" i="35" a="1"/>
  <c r="K91" i="35" s="1"/>
  <c r="L86" i="35" a="1"/>
  <c r="L86" i="35" s="1"/>
  <c r="G85" i="35" a="1"/>
  <c r="G85" i="35" s="1"/>
  <c r="M82" i="35" a="1"/>
  <c r="M82" i="35" s="1"/>
  <c r="H81" i="35" a="1"/>
  <c r="H81" i="35" s="1"/>
  <c r="C80" i="35" a="1"/>
  <c r="C80" i="35" s="1"/>
  <c r="K78" i="35" a="1"/>
  <c r="K78" i="35" s="1"/>
  <c r="D77" i="35" a="1"/>
  <c r="D77" i="35" s="1"/>
  <c r="D74" i="35" a="1"/>
  <c r="D74" i="35" s="1"/>
  <c r="I73" i="35" a="1"/>
  <c r="I73" i="35" s="1"/>
  <c r="M72" i="35" a="1"/>
  <c r="M72" i="35" s="1"/>
  <c r="E102" i="35" a="1"/>
  <c r="E102" i="35" s="1"/>
  <c r="I100" i="35" a="1"/>
  <c r="I100" i="35" s="1"/>
  <c r="C99" i="35" a="1"/>
  <c r="C99" i="35" s="1"/>
  <c r="H97" i="35" a="1"/>
  <c r="H97" i="35" s="1"/>
  <c r="E94" i="35" a="1"/>
  <c r="E94" i="35" s="1"/>
  <c r="L92" i="35" a="1"/>
  <c r="L92" i="35" s="1"/>
  <c r="C91" i="35" a="1"/>
  <c r="C91" i="35" s="1"/>
  <c r="F89" i="35" a="1"/>
  <c r="F89" i="35" s="1"/>
  <c r="F87" i="35" a="1"/>
  <c r="F87" i="35" s="1"/>
  <c r="N85" i="35" a="1"/>
  <c r="N85" i="35" s="1"/>
  <c r="F84" i="35" a="1"/>
  <c r="F84" i="35" s="1"/>
  <c r="G81" i="35" a="1"/>
  <c r="G81" i="35" s="1"/>
  <c r="F78" i="35" a="1"/>
  <c r="F78" i="35" s="1"/>
  <c r="K76" i="35" a="1"/>
  <c r="K76" i="35" s="1"/>
  <c r="N73" i="35" a="1"/>
  <c r="N73" i="35" s="1"/>
  <c r="C102" i="35" a="1"/>
  <c r="C102" i="35" s="1"/>
  <c r="E100" i="35" a="1"/>
  <c r="E100" i="35" s="1"/>
  <c r="I98" i="35" a="1"/>
  <c r="I98" i="35" s="1"/>
  <c r="C95" i="35" a="1"/>
  <c r="C95" i="35" s="1"/>
  <c r="N94" i="35" a="1"/>
  <c r="N94" i="35" s="1"/>
  <c r="E93" i="35" a="1"/>
  <c r="E93" i="35" s="1"/>
  <c r="H91" i="35" a="1"/>
  <c r="H91" i="35" s="1"/>
  <c r="G89" i="35" a="1"/>
  <c r="G89" i="35" s="1"/>
  <c r="I85" i="35" a="1"/>
  <c r="I85" i="35" s="1"/>
  <c r="N83" i="35" a="1"/>
  <c r="N83" i="35" s="1"/>
  <c r="E82" i="35" a="1"/>
  <c r="E82" i="35" s="1"/>
  <c r="K80" i="35" a="1"/>
  <c r="K80" i="35" s="1"/>
  <c r="N78" i="35" a="1"/>
  <c r="N78" i="35" s="1"/>
  <c r="I75" i="35" a="1"/>
  <c r="I75" i="35" s="1"/>
  <c r="K74" i="35" a="1"/>
  <c r="K74" i="35" s="1"/>
  <c r="F102" i="33" a="1"/>
  <c r="F102" i="33" s="1"/>
  <c r="K98" i="33" a="1"/>
  <c r="K98" i="33" s="1"/>
  <c r="F97" i="33" a="1"/>
  <c r="F97" i="33" s="1"/>
  <c r="K93" i="33" a="1"/>
  <c r="K93" i="33" s="1"/>
  <c r="E91" i="33" a="1"/>
  <c r="E91" i="33" s="1"/>
  <c r="D100" i="35" a="1"/>
  <c r="D100" i="35" s="1"/>
  <c r="H98" i="35" a="1"/>
  <c r="H98" i="35" s="1"/>
  <c r="J96" i="35" a="1"/>
  <c r="J96" i="35" s="1"/>
  <c r="M94" i="35" a="1"/>
  <c r="M94" i="35" s="1"/>
  <c r="G91" i="35" a="1"/>
  <c r="G91" i="35" s="1"/>
  <c r="D87" i="35" a="1"/>
  <c r="D87" i="35" s="1"/>
  <c r="H85" i="35" a="1"/>
  <c r="H85" i="35" s="1"/>
  <c r="M83" i="35" a="1"/>
  <c r="M83" i="35" s="1"/>
  <c r="J80" i="35" a="1"/>
  <c r="J80" i="35" s="1"/>
  <c r="M78" i="35" a="1"/>
  <c r="M78" i="35" s="1"/>
  <c r="L101" i="35" a="1"/>
  <c r="L101" i="35" s="1"/>
  <c r="L99" i="35" a="1"/>
  <c r="L99" i="35" s="1"/>
  <c r="D98" i="35" a="1"/>
  <c r="D98" i="35" s="1"/>
  <c r="E96" i="35" a="1"/>
  <c r="E96" i="35" s="1"/>
  <c r="M92" i="35" a="1"/>
  <c r="M92" i="35" s="1"/>
  <c r="M90" i="35" a="1"/>
  <c r="M90" i="35" s="1"/>
  <c r="C89" i="35" a="1"/>
  <c r="C89" i="35" s="1"/>
  <c r="M88" i="35" a="1"/>
  <c r="M88" i="35" s="1"/>
  <c r="I101" i="35" a="1"/>
  <c r="I101" i="35" s="1"/>
  <c r="J99" i="35" a="1"/>
  <c r="J99" i="35" s="1"/>
  <c r="N97" i="35" a="1"/>
  <c r="N97" i="35" s="1"/>
  <c r="C96" i="35" a="1"/>
  <c r="C96" i="35" s="1"/>
  <c r="N95" i="35" a="1"/>
  <c r="N95" i="35" s="1"/>
  <c r="G90" i="35" a="1"/>
  <c r="G90" i="35" s="1"/>
  <c r="E87" i="35" a="1"/>
  <c r="E87" i="35" s="1"/>
  <c r="N84" i="35" a="1"/>
  <c r="N84" i="35" s="1"/>
  <c r="N82" i="35" a="1"/>
  <c r="N82" i="35" s="1"/>
  <c r="N80" i="35" a="1"/>
  <c r="N80" i="35" s="1"/>
  <c r="H78" i="35" a="1"/>
  <c r="H78" i="35" s="1"/>
  <c r="D76" i="35" a="1"/>
  <c r="D76" i="35" s="1"/>
  <c r="I101" i="33" a="1"/>
  <c r="I101" i="33" s="1"/>
  <c r="G100" i="33" a="1"/>
  <c r="G100" i="33" s="1"/>
  <c r="H97" i="33" a="1"/>
  <c r="H97" i="33" s="1"/>
  <c r="C96" i="33" a="1"/>
  <c r="C96" i="33" s="1"/>
  <c r="H93" i="33" a="1"/>
  <c r="H93" i="33" s="1"/>
  <c r="L88" i="33" a="1"/>
  <c r="L88" i="33" s="1"/>
  <c r="H87" i="33" a="1"/>
  <c r="H87" i="33" s="1"/>
  <c r="D86" i="33" a="1"/>
  <c r="D86" i="33" s="1"/>
  <c r="E85" i="33" a="1"/>
  <c r="E85" i="33" s="1"/>
  <c r="E83" i="33" a="1"/>
  <c r="E83" i="33" s="1"/>
  <c r="E82" i="33" a="1"/>
  <c r="E82" i="33" s="1"/>
  <c r="H80" i="33" a="1"/>
  <c r="H80" i="33" s="1"/>
  <c r="K79" i="33" a="1"/>
  <c r="K79" i="33" s="1"/>
  <c r="J77" i="33" a="1"/>
  <c r="J77" i="33" s="1"/>
  <c r="M76" i="33" a="1"/>
  <c r="M76" i="33" s="1"/>
  <c r="J102" i="35" a="1"/>
  <c r="J102" i="35" s="1"/>
  <c r="F99" i="35" a="1"/>
  <c r="F99" i="35" s="1"/>
  <c r="M95" i="35" a="1"/>
  <c r="M95" i="35" s="1"/>
  <c r="F93" i="35" a="1"/>
  <c r="F93" i="35" s="1"/>
  <c r="F90" i="35" a="1"/>
  <c r="F90" i="35" s="1"/>
  <c r="C87" i="35" a="1"/>
  <c r="C87" i="35" s="1"/>
  <c r="N86" i="35" a="1"/>
  <c r="N86" i="35" s="1"/>
  <c r="M84" i="35" a="1"/>
  <c r="M84" i="35" s="1"/>
  <c r="L82" i="35" a="1"/>
  <c r="L82" i="35" s="1"/>
  <c r="M80" i="35" a="1"/>
  <c r="M80" i="35" s="1"/>
  <c r="D99" i="35" a="1"/>
  <c r="D99" i="35" s="1"/>
  <c r="M97" i="35" a="1"/>
  <c r="M97" i="35" s="1"/>
  <c r="D94" i="35" a="1"/>
  <c r="D94" i="35" s="1"/>
  <c r="L93" i="35" a="1"/>
  <c r="L93" i="35" s="1"/>
  <c r="C90" i="35" a="1"/>
  <c r="C90" i="35" s="1"/>
  <c r="J89" i="35" a="1"/>
  <c r="J89" i="35" s="1"/>
  <c r="L85" i="35" a="1"/>
  <c r="L85" i="35" s="1"/>
  <c r="C83" i="35" a="1"/>
  <c r="C83" i="35" s="1"/>
  <c r="K82" i="35" a="1"/>
  <c r="K82" i="35" s="1"/>
  <c r="E80" i="35" a="1"/>
  <c r="E80" i="35" s="1"/>
  <c r="M79" i="35" a="1"/>
  <c r="M79" i="35" s="1"/>
  <c r="C77" i="35" a="1"/>
  <c r="C77" i="35" s="1"/>
  <c r="J76" i="35" a="1"/>
  <c r="J76" i="35" s="1"/>
  <c r="H102" i="35" a="1"/>
  <c r="H102" i="35" s="1"/>
  <c r="M101" i="35" a="1"/>
  <c r="M101" i="35" s="1"/>
  <c r="I95" i="35" a="1"/>
  <c r="I95" i="35" s="1"/>
  <c r="D91" i="35" a="1"/>
  <c r="D91" i="35" s="1"/>
  <c r="H90" i="35" a="1"/>
  <c r="H90" i="35" s="1"/>
  <c r="L89" i="35" a="1"/>
  <c r="L89" i="35" s="1"/>
  <c r="E85" i="35" a="1"/>
  <c r="E85" i="35" s="1"/>
  <c r="C82" i="35" a="1"/>
  <c r="C82" i="35" s="1"/>
  <c r="M81" i="35" a="1"/>
  <c r="M81" i="35" s="1"/>
  <c r="E78" i="35" a="1"/>
  <c r="E78" i="35" s="1"/>
  <c r="G102" i="35" a="1"/>
  <c r="G102" i="35" s="1"/>
  <c r="J101" i="35" a="1"/>
  <c r="J101" i="35" s="1"/>
  <c r="N100" i="35" a="1"/>
  <c r="N100" i="35" s="1"/>
  <c r="H95" i="35" a="1"/>
  <c r="H95" i="35" s="1"/>
  <c r="L94" i="35" a="1"/>
  <c r="L94" i="35" s="1"/>
  <c r="D102" i="35" a="1"/>
  <c r="D102" i="35" s="1"/>
  <c r="G101" i="35" a="1"/>
  <c r="G101" i="35" s="1"/>
  <c r="L100" i="35" a="1"/>
  <c r="L100" i="35" s="1"/>
  <c r="F95" i="35" a="1"/>
  <c r="F95" i="35" s="1"/>
  <c r="J94" i="35" a="1"/>
  <c r="J94" i="35" s="1"/>
  <c r="H89" i="35" a="1"/>
  <c r="H89" i="35" s="1"/>
  <c r="K88" i="35" a="1"/>
  <c r="K88" i="35" s="1"/>
  <c r="J84" i="35" a="1"/>
  <c r="J84" i="35" s="1"/>
  <c r="J81" i="35" a="1"/>
  <c r="J81" i="35" s="1"/>
  <c r="K77" i="35" a="1"/>
  <c r="K77" i="35" s="1"/>
  <c r="L72" i="35" a="1"/>
  <c r="L72" i="35" s="1"/>
  <c r="F101" i="35" a="1"/>
  <c r="F101" i="35" s="1"/>
  <c r="K100" i="35" a="1"/>
  <c r="K100" i="35" s="1"/>
  <c r="I94" i="35" a="1"/>
  <c r="I94" i="35" s="1"/>
  <c r="J88" i="35" a="1"/>
  <c r="J88" i="35" s="1"/>
  <c r="I84" i="35" a="1"/>
  <c r="I84" i="35" s="1"/>
  <c r="I81" i="35" a="1"/>
  <c r="I81" i="35" s="1"/>
  <c r="J77" i="35" a="1"/>
  <c r="J77" i="35" s="1"/>
  <c r="C75" i="35" a="1"/>
  <c r="C75" i="35" s="1"/>
  <c r="K72" i="35" a="1"/>
  <c r="K72" i="35" s="1"/>
  <c r="J100" i="35" a="1"/>
  <c r="J100" i="35" s="1"/>
  <c r="N99" i="35" a="1"/>
  <c r="N99" i="35" s="1"/>
  <c r="E95" i="35" a="1"/>
  <c r="E95" i="35" s="1"/>
  <c r="H94" i="35" a="1"/>
  <c r="H94" i="35" s="1"/>
  <c r="N93" i="35" a="1"/>
  <c r="N93" i="35" s="1"/>
  <c r="E89" i="35" a="1"/>
  <c r="E89" i="35" s="1"/>
  <c r="I88" i="35" a="1"/>
  <c r="I88" i="35" s="1"/>
  <c r="N87" i="35" a="1"/>
  <c r="N87" i="35" s="1"/>
  <c r="H84" i="35" a="1"/>
  <c r="H84" i="35" s="1"/>
  <c r="F81" i="35" a="1"/>
  <c r="F81" i="35" s="1"/>
  <c r="E101" i="35" a="1"/>
  <c r="E101" i="35" s="1"/>
  <c r="H100" i="35" a="1"/>
  <c r="H100" i="35" s="1"/>
  <c r="M99" i="35" a="1"/>
  <c r="M99" i="35" s="1"/>
  <c r="D95" i="35" a="1"/>
  <c r="D95" i="35" s="1"/>
  <c r="G94" i="35" a="1"/>
  <c r="G94" i="35" s="1"/>
  <c r="M93" i="35" a="1"/>
  <c r="M93" i="35" s="1"/>
  <c r="D89" i="35" a="1"/>
  <c r="D89" i="35" s="1"/>
  <c r="H88" i="35" a="1"/>
  <c r="H88" i="35" s="1"/>
  <c r="M87" i="35" a="1"/>
  <c r="M87" i="35" s="1"/>
  <c r="E81" i="35" a="1"/>
  <c r="E81" i="35" s="1"/>
  <c r="H77" i="35" a="1"/>
  <c r="H77" i="35" s="1"/>
  <c r="N76" i="35" a="1"/>
  <c r="N76" i="35" s="1"/>
  <c r="D101" i="35" a="1"/>
  <c r="D101" i="35" s="1"/>
  <c r="K99" i="35" a="1"/>
  <c r="K99" i="35" s="1"/>
  <c r="F94" i="35" a="1"/>
  <c r="F94" i="35" s="1"/>
  <c r="K93" i="35" a="1"/>
  <c r="K93" i="35" s="1"/>
  <c r="G88" i="35" a="1"/>
  <c r="G88" i="35" s="1"/>
  <c r="L87" i="35" a="1"/>
  <c r="L87" i="35" s="1"/>
  <c r="G84" i="35" a="1"/>
  <c r="G84" i="35" s="1"/>
  <c r="C97" i="35" a="1"/>
  <c r="C97" i="35" s="1"/>
  <c r="H92" i="35" a="1"/>
  <c r="H92" i="35" s="1"/>
  <c r="I91" i="35" a="1"/>
  <c r="I91" i="35" s="1"/>
  <c r="M86" i="35" a="1"/>
  <c r="M86" i="35" s="1"/>
  <c r="L83" i="35" a="1"/>
  <c r="L83" i="35" s="1"/>
  <c r="E75" i="35" a="1"/>
  <c r="E75" i="35" s="1"/>
  <c r="J73" i="35" a="1"/>
  <c r="J73" i="35" s="1"/>
  <c r="F72" i="35" a="1"/>
  <c r="F72" i="35" s="1"/>
  <c r="K96" i="35" a="1"/>
  <c r="K96" i="35" s="1"/>
  <c r="E90" i="35" a="1"/>
  <c r="E90" i="35" s="1"/>
  <c r="L84" i="35" a="1"/>
  <c r="L84" i="35" s="1"/>
  <c r="I83" i="35" a="1"/>
  <c r="I83" i="35" s="1"/>
  <c r="I82" i="35" a="1"/>
  <c r="I82" i="35" s="1"/>
  <c r="L81" i="35" a="1"/>
  <c r="L81" i="35" s="1"/>
  <c r="H80" i="35" a="1"/>
  <c r="H80" i="35" s="1"/>
  <c r="J79" i="35" a="1"/>
  <c r="J79" i="35" s="1"/>
  <c r="L78" i="35" a="1"/>
  <c r="L78" i="35" s="1"/>
  <c r="M77" i="35" a="1"/>
  <c r="M77" i="35" s="1"/>
  <c r="L76" i="35" a="1"/>
  <c r="L76" i="35" s="1"/>
  <c r="J72" i="35" a="1"/>
  <c r="J72" i="35" s="1"/>
  <c r="I96" i="35" a="1"/>
  <c r="I96" i="35" s="1"/>
  <c r="N91" i="35" a="1"/>
  <c r="N91" i="35" s="1"/>
  <c r="D90" i="35" a="1"/>
  <c r="D90" i="35" s="1"/>
  <c r="K86" i="35" a="1"/>
  <c r="K86" i="35" s="1"/>
  <c r="K84" i="35" a="1"/>
  <c r="K84" i="35" s="1"/>
  <c r="H83" i="35" a="1"/>
  <c r="H83" i="35" s="1"/>
  <c r="H82" i="35" a="1"/>
  <c r="H82" i="35" s="1"/>
  <c r="K81" i="35" a="1"/>
  <c r="K81" i="35" s="1"/>
  <c r="I79" i="35" a="1"/>
  <c r="I79" i="35" s="1"/>
  <c r="J78" i="35" a="1"/>
  <c r="J78" i="35" s="1"/>
  <c r="L77" i="35" a="1"/>
  <c r="L77" i="35" s="1"/>
  <c r="I76" i="35" a="1"/>
  <c r="I76" i="35" s="1"/>
  <c r="N75" i="35" a="1"/>
  <c r="N75" i="35" s="1"/>
  <c r="F74" i="35" a="1"/>
  <c r="F74" i="35" s="1"/>
  <c r="L97" i="35" a="1"/>
  <c r="L97" i="35" s="1"/>
  <c r="H96" i="35" a="1"/>
  <c r="H96" i="35" s="1"/>
  <c r="N92" i="35" a="1"/>
  <c r="N92" i="35" s="1"/>
  <c r="M91" i="35" a="1"/>
  <c r="M91" i="35" s="1"/>
  <c r="J86" i="35" a="1"/>
  <c r="J86" i="35" s="1"/>
  <c r="E84" i="35" a="1"/>
  <c r="E84" i="35" s="1"/>
  <c r="G83" i="35" a="1"/>
  <c r="G83" i="35" s="1"/>
  <c r="D81" i="35" a="1"/>
  <c r="D81" i="35" s="1"/>
  <c r="G80" i="35" a="1"/>
  <c r="G80" i="35" s="1"/>
  <c r="H79" i="35" a="1"/>
  <c r="H79" i="35" s="1"/>
  <c r="I78" i="35" a="1"/>
  <c r="I78" i="35" s="1"/>
  <c r="I77" i="35" a="1"/>
  <c r="I77" i="35" s="1"/>
  <c r="H76" i="35" a="1"/>
  <c r="H76" i="35" s="1"/>
  <c r="M75" i="35" a="1"/>
  <c r="M75" i="35" s="1"/>
  <c r="E74" i="35" a="1"/>
  <c r="E74" i="35" s="1"/>
  <c r="I72" i="35" a="1"/>
  <c r="I72" i="35" s="1"/>
  <c r="N101" i="35" a="1"/>
  <c r="N101" i="35" s="1"/>
  <c r="K97" i="35" a="1"/>
  <c r="K97" i="35" s="1"/>
  <c r="G96" i="35" a="1"/>
  <c r="G96" i="35" s="1"/>
  <c r="K92" i="35" a="1"/>
  <c r="K92" i="35" s="1"/>
  <c r="L91" i="35" a="1"/>
  <c r="L91" i="35" s="1"/>
  <c r="M85" i="35" a="1"/>
  <c r="M85" i="35" s="1"/>
  <c r="F83" i="35" a="1"/>
  <c r="F83" i="35" s="1"/>
  <c r="G82" i="35" a="1"/>
  <c r="G82" i="35" s="1"/>
  <c r="C81" i="35" a="1"/>
  <c r="C81" i="35" s="1"/>
  <c r="F80" i="35" a="1"/>
  <c r="F80" i="35" s="1"/>
  <c r="G79" i="35" a="1"/>
  <c r="G79" i="35" s="1"/>
  <c r="G78" i="35" a="1"/>
  <c r="G78" i="35" s="1"/>
  <c r="G77" i="35" a="1"/>
  <c r="G77" i="35" s="1"/>
  <c r="G76" i="35" a="1"/>
  <c r="G76" i="35" s="1"/>
  <c r="L75" i="35" a="1"/>
  <c r="L75" i="35" s="1"/>
  <c r="H101" i="35" a="1"/>
  <c r="H101" i="35" s="1"/>
  <c r="J97" i="35" a="1"/>
  <c r="J97" i="35" s="1"/>
  <c r="F96" i="35" a="1"/>
  <c r="F96" i="35" s="1"/>
  <c r="J92" i="35" a="1"/>
  <c r="J92" i="35" s="1"/>
  <c r="J91" i="35" a="1"/>
  <c r="J91" i="35" s="1"/>
  <c r="I86" i="35" a="1"/>
  <c r="I86" i="35" s="1"/>
  <c r="K85" i="35" a="1"/>
  <c r="K85" i="35" s="1"/>
  <c r="D84" i="35" a="1"/>
  <c r="D84" i="35" s="1"/>
  <c r="E83" i="35" a="1"/>
  <c r="E83" i="35" s="1"/>
  <c r="F82" i="35" a="1"/>
  <c r="F82" i="35" s="1"/>
  <c r="D80" i="35" a="1"/>
  <c r="D80" i="35" s="1"/>
  <c r="F79" i="35" a="1"/>
  <c r="F79" i="35" s="1"/>
  <c r="D78" i="35" a="1"/>
  <c r="D78" i="35" s="1"/>
  <c r="F77" i="35" a="1"/>
  <c r="F77" i="35" s="1"/>
  <c r="F76" i="35" a="1"/>
  <c r="F76" i="35" s="1"/>
  <c r="K75" i="35" a="1"/>
  <c r="K75" i="35" s="1"/>
  <c r="C74" i="35" a="1"/>
  <c r="C74" i="35" s="1"/>
  <c r="H72" i="35" a="1"/>
  <c r="H72" i="35" s="1"/>
  <c r="C101" i="35" a="1"/>
  <c r="C101" i="35" s="1"/>
  <c r="I97" i="35" a="1"/>
  <c r="I97" i="35" s="1"/>
  <c r="D96" i="35" a="1"/>
  <c r="D96" i="35" s="1"/>
  <c r="I92" i="35" a="1"/>
  <c r="I92" i="35" s="1"/>
  <c r="F91" i="35" a="1"/>
  <c r="F91" i="35" s="1"/>
  <c r="K87" i="35" a="1"/>
  <c r="K87" i="35" s="1"/>
  <c r="H86" i="35" a="1"/>
  <c r="H86" i="35" s="1"/>
  <c r="J85" i="35" a="1"/>
  <c r="J85" i="35" s="1"/>
  <c r="C84" i="35" a="1"/>
  <c r="C84" i="35" s="1"/>
  <c r="D83" i="35" a="1"/>
  <c r="D83" i="35" s="1"/>
  <c r="D82" i="35" a="1"/>
  <c r="D82" i="35" s="1"/>
  <c r="E79" i="35" a="1"/>
  <c r="E79" i="35" s="1"/>
  <c r="C78" i="35" a="1"/>
  <c r="C78" i="35" s="1"/>
  <c r="E77" i="35" a="1"/>
  <c r="E77" i="35" s="1"/>
  <c r="E76" i="35" a="1"/>
  <c r="E76" i="35" s="1"/>
  <c r="M73" i="35" a="1"/>
  <c r="M73" i="35" s="1"/>
  <c r="E91" i="35" a="1"/>
  <c r="E91" i="35" s="1"/>
  <c r="J87" i="35" a="1"/>
  <c r="J87" i="35" s="1"/>
  <c r="F85" i="35" a="1"/>
  <c r="F85" i="35" s="1"/>
  <c r="D79" i="35" a="1"/>
  <c r="D79" i="35" s="1"/>
  <c r="C76" i="35" a="1"/>
  <c r="C76" i="35" s="1"/>
  <c r="J75" i="35" a="1"/>
  <c r="J75" i="35" s="1"/>
  <c r="L73" i="35" a="1"/>
  <c r="L73" i="35" s="1"/>
  <c r="G72" i="35" a="1"/>
  <c r="G72" i="35" s="1"/>
  <c r="N102" i="35" a="1"/>
  <c r="N102" i="35" s="1"/>
  <c r="N98" i="35" a="1"/>
  <c r="N98" i="35" s="1"/>
  <c r="G97" i="35" a="1"/>
  <c r="G97" i="35" s="1"/>
  <c r="J93" i="35" a="1"/>
  <c r="J93" i="35" s="1"/>
  <c r="G92" i="35" a="1"/>
  <c r="G92" i="35" s="1"/>
  <c r="I87" i="35" a="1"/>
  <c r="I87" i="35" s="1"/>
  <c r="G86" i="35" a="1"/>
  <c r="G86" i="35" s="1"/>
  <c r="D85" i="35" a="1"/>
  <c r="D85" i="35" s="1"/>
  <c r="C79" i="35" a="1"/>
  <c r="C79" i="35" s="1"/>
  <c r="L102" i="35" a="1"/>
  <c r="L102" i="35" s="1"/>
  <c r="K98" i="35" a="1"/>
  <c r="K98" i="35" s="1"/>
  <c r="D97" i="35" a="1"/>
  <c r="D97" i="35" s="1"/>
  <c r="H93" i="35" a="1"/>
  <c r="H93" i="35" s="1"/>
  <c r="E92" i="35" a="1"/>
  <c r="E92" i="35" s="1"/>
  <c r="G87" i="35" a="1"/>
  <c r="G87" i="35" s="1"/>
  <c r="E86" i="35" a="1"/>
  <c r="E86" i="35" s="1"/>
  <c r="H75" i="35" a="1"/>
  <c r="H75" i="35" s="1"/>
  <c r="D72" i="35" a="1"/>
  <c r="D72" i="35" s="1"/>
  <c r="M98" i="35" a="1"/>
  <c r="M98" i="35" s="1"/>
  <c r="K73" i="35" a="1"/>
  <c r="K73" i="35" s="1"/>
  <c r="I102" i="33" a="1"/>
  <c r="I102" i="33" s="1"/>
  <c r="J99" i="33" a="1"/>
  <c r="J99" i="33" s="1"/>
  <c r="C98" i="33" a="1"/>
  <c r="C98" i="33" s="1"/>
  <c r="C95" i="33" a="1"/>
  <c r="C95" i="33" s="1"/>
  <c r="I93" i="33" a="1"/>
  <c r="I93" i="33" s="1"/>
  <c r="E92" i="33" a="1"/>
  <c r="E92" i="33" s="1"/>
  <c r="M90" i="33" a="1"/>
  <c r="M90" i="33" s="1"/>
  <c r="I89" i="33" a="1"/>
  <c r="I89" i="33" s="1"/>
  <c r="E88" i="33" a="1"/>
  <c r="E88" i="33" s="1"/>
  <c r="M85" i="33" a="1"/>
  <c r="M85" i="33" s="1"/>
  <c r="K84" i="33" a="1"/>
  <c r="K84" i="33" s="1"/>
  <c r="J83" i="33" a="1"/>
  <c r="J83" i="33" s="1"/>
  <c r="I82" i="33" a="1"/>
  <c r="I82" i="33" s="1"/>
  <c r="I81" i="33" a="1"/>
  <c r="I81" i="33" s="1"/>
  <c r="I79" i="33" a="1"/>
  <c r="I79" i="33" s="1"/>
  <c r="J98" i="35" a="1"/>
  <c r="J98" i="35" s="1"/>
  <c r="N88" i="35" a="1"/>
  <c r="N88" i="35" s="1"/>
  <c r="K83" i="35" a="1"/>
  <c r="K83" i="35" s="1"/>
  <c r="L74" i="35" a="1"/>
  <c r="L74" i="35" s="1"/>
  <c r="G96" i="33" a="1"/>
  <c r="G96" i="33" s="1"/>
  <c r="D92" i="33" a="1"/>
  <c r="D92" i="33" s="1"/>
  <c r="L90" i="33" a="1"/>
  <c r="L90" i="33" s="1"/>
  <c r="H89" i="33" a="1"/>
  <c r="H89" i="33" s="1"/>
  <c r="D88" i="33" a="1"/>
  <c r="D88" i="33" s="1"/>
  <c r="N86" i="33" a="1"/>
  <c r="N86" i="33" s="1"/>
  <c r="L85" i="33" a="1"/>
  <c r="L85" i="33" s="1"/>
  <c r="I83" i="33" a="1"/>
  <c r="I83" i="33" s="1"/>
  <c r="H82" i="33" a="1"/>
  <c r="H82" i="33" s="1"/>
  <c r="H81" i="33" a="1"/>
  <c r="H81" i="33" s="1"/>
  <c r="G80" i="33" a="1"/>
  <c r="G80" i="33" s="1"/>
  <c r="G98" i="35" a="1"/>
  <c r="G98" i="35" s="1"/>
  <c r="K94" i="35" a="1"/>
  <c r="K94" i="35" s="1"/>
  <c r="L88" i="35" a="1"/>
  <c r="L88" i="35" s="1"/>
  <c r="J83" i="35" a="1"/>
  <c r="J83" i="35" s="1"/>
  <c r="J74" i="35" a="1"/>
  <c r="J74" i="35" s="1"/>
  <c r="H102" i="33" a="1"/>
  <c r="H102" i="33" s="1"/>
  <c r="I99" i="33" a="1"/>
  <c r="I99" i="33" s="1"/>
  <c r="N97" i="33" a="1"/>
  <c r="N97" i="33" s="1"/>
  <c r="M102" i="35" a="1"/>
  <c r="M102" i="35" s="1"/>
  <c r="F98" i="35" a="1"/>
  <c r="F98" i="35" s="1"/>
  <c r="N96" i="35" a="1"/>
  <c r="N96" i="35" s="1"/>
  <c r="C94" i="35" a="1"/>
  <c r="C94" i="35" s="1"/>
  <c r="F92" i="35" a="1"/>
  <c r="F92" i="35" s="1"/>
  <c r="F88" i="35" a="1"/>
  <c r="F88" i="35" s="1"/>
  <c r="H73" i="35" a="1"/>
  <c r="H73" i="35" s="1"/>
  <c r="N72" i="35" a="1"/>
  <c r="N72" i="35" s="1"/>
  <c r="K102" i="35" a="1"/>
  <c r="K102" i="35" s="1"/>
  <c r="E98" i="35" a="1"/>
  <c r="E98" i="35" s="1"/>
  <c r="M96" i="35" a="1"/>
  <c r="M96" i="35" s="1"/>
  <c r="D92" i="35" a="1"/>
  <c r="D92" i="35" s="1"/>
  <c r="N90" i="35" a="1"/>
  <c r="N90" i="35" s="1"/>
  <c r="E88" i="35" a="1"/>
  <c r="E88" i="35" s="1"/>
  <c r="G75" i="35" a="1"/>
  <c r="G75" i="35" s="1"/>
  <c r="I74" i="35" a="1"/>
  <c r="I74" i="35" s="1"/>
  <c r="G102" i="33" a="1"/>
  <c r="G102" i="33" s="1"/>
  <c r="G99" i="33" a="1"/>
  <c r="G99" i="33" s="1"/>
  <c r="L97" i="33" a="1"/>
  <c r="L97" i="33" s="1"/>
  <c r="N94" i="33" a="1"/>
  <c r="N94" i="33" s="1"/>
  <c r="M91" i="33" a="1"/>
  <c r="M91" i="33" s="1"/>
  <c r="E89" i="33" a="1"/>
  <c r="E89" i="33" s="1"/>
  <c r="I102" i="35" a="1"/>
  <c r="I102" i="35" s="1"/>
  <c r="M100" i="35" a="1"/>
  <c r="M100" i="35" s="1"/>
  <c r="C98" i="35" a="1"/>
  <c r="C98" i="35" s="1"/>
  <c r="L96" i="35" a="1"/>
  <c r="L96" i="35" s="1"/>
  <c r="C92" i="35" a="1"/>
  <c r="C92" i="35" s="1"/>
  <c r="L90" i="35" a="1"/>
  <c r="L90" i="35" s="1"/>
  <c r="D88" i="35" a="1"/>
  <c r="D88" i="35" s="1"/>
  <c r="G73" i="35" a="1"/>
  <c r="G73" i="35" s="1"/>
  <c r="E102" i="33" a="1"/>
  <c r="E102" i="33" s="1"/>
  <c r="K97" i="33" a="1"/>
  <c r="K97" i="33" s="1"/>
  <c r="E96" i="33" a="1"/>
  <c r="E96" i="33" s="1"/>
  <c r="M94" i="33" a="1"/>
  <c r="M94" i="33" s="1"/>
  <c r="F93" i="33" a="1"/>
  <c r="F93" i="33" s="1"/>
  <c r="L91" i="33" a="1"/>
  <c r="L91" i="33" s="1"/>
  <c r="I90" i="33" a="1"/>
  <c r="I90" i="33" s="1"/>
  <c r="F102" i="35" a="1"/>
  <c r="F102" i="35" s="1"/>
  <c r="G100" i="35" a="1"/>
  <c r="G100" i="35" s="1"/>
  <c r="K90" i="35" a="1"/>
  <c r="K90" i="35" s="1"/>
  <c r="C88" i="35" a="1"/>
  <c r="C88" i="35" s="1"/>
  <c r="F86" i="35" a="1"/>
  <c r="F86" i="35" s="1"/>
  <c r="F75" i="35" a="1"/>
  <c r="F75" i="35" s="1"/>
  <c r="H74" i="35" a="1"/>
  <c r="H74" i="35" s="1"/>
  <c r="E72" i="35" a="1"/>
  <c r="E72" i="35" s="1"/>
  <c r="F100" i="35" a="1"/>
  <c r="F100" i="35" s="1"/>
  <c r="J90" i="35" a="1"/>
  <c r="J90" i="35" s="1"/>
  <c r="D86" i="35" a="1"/>
  <c r="D86" i="35" s="1"/>
  <c r="D75" i="35" a="1"/>
  <c r="D75" i="35" s="1"/>
  <c r="F73" i="35" a="1"/>
  <c r="F73" i="35" s="1"/>
  <c r="D102" i="33" a="1"/>
  <c r="D102" i="33" s="1"/>
  <c r="N100" i="33" a="1"/>
  <c r="N100" i="33" s="1"/>
  <c r="E99" i="33" a="1"/>
  <c r="E99" i="33" s="1"/>
  <c r="I97" i="33" a="1"/>
  <c r="I97" i="33" s="1"/>
  <c r="K94" i="33" a="1"/>
  <c r="K94" i="33" s="1"/>
  <c r="E93" i="33" a="1"/>
  <c r="E93" i="33" s="1"/>
  <c r="J91" i="33" a="1"/>
  <c r="J91" i="33" s="1"/>
  <c r="H90" i="33" a="1"/>
  <c r="H90" i="33" s="1"/>
  <c r="C89" i="33" a="1"/>
  <c r="C89" i="33" s="1"/>
  <c r="D73" i="35" a="1"/>
  <c r="D73" i="35" s="1"/>
  <c r="C102" i="33" a="1"/>
  <c r="C102" i="33" s="1"/>
  <c r="L100" i="33" a="1"/>
  <c r="L100" i="33" s="1"/>
  <c r="G97" i="33" a="1"/>
  <c r="G97" i="33" s="1"/>
  <c r="C93" i="33" a="1"/>
  <c r="C93" i="33" s="1"/>
  <c r="H91" i="33" a="1"/>
  <c r="H91" i="33" s="1"/>
  <c r="G90" i="33" a="1"/>
  <c r="G90" i="33" s="1"/>
  <c r="N87" i="33" a="1"/>
  <c r="N87" i="33" s="1"/>
  <c r="G86" i="33" a="1"/>
  <c r="G86" i="33" s="1"/>
  <c r="D84" i="33" a="1"/>
  <c r="D84" i="33" s="1"/>
  <c r="I89" i="35" a="1"/>
  <c r="I89" i="35" s="1"/>
  <c r="F99" i="33" a="1"/>
  <c r="F99" i="33" s="1"/>
  <c r="J98" i="33" a="1"/>
  <c r="J98" i="33" s="1"/>
  <c r="E94" i="33" a="1"/>
  <c r="E94" i="33" s="1"/>
  <c r="L93" i="33" a="1"/>
  <c r="L93" i="33" s="1"/>
  <c r="C88" i="33" a="1"/>
  <c r="C88" i="33" s="1"/>
  <c r="L84" i="33" a="1"/>
  <c r="L84" i="33" s="1"/>
  <c r="D83" i="33" a="1"/>
  <c r="D83" i="33" s="1"/>
  <c r="N81" i="33" a="1"/>
  <c r="N81" i="33" s="1"/>
  <c r="I80" i="33" a="1"/>
  <c r="I80" i="33" s="1"/>
  <c r="E79" i="33" a="1"/>
  <c r="E79" i="33" s="1"/>
  <c r="L74" i="33" a="1"/>
  <c r="L74" i="33" s="1"/>
  <c r="K73" i="33" a="1"/>
  <c r="K73" i="33" s="1"/>
  <c r="H72" i="33" a="1"/>
  <c r="H72" i="33" s="1"/>
  <c r="L95" i="35" a="1"/>
  <c r="L95" i="35" s="1"/>
  <c r="C100" i="33" a="1"/>
  <c r="C100" i="33" s="1"/>
  <c r="D99" i="33" a="1"/>
  <c r="D99" i="33" s="1"/>
  <c r="J93" i="33" a="1"/>
  <c r="J93" i="33" s="1"/>
  <c r="J84" i="33" a="1"/>
  <c r="J84" i="33" s="1"/>
  <c r="C83" i="33" a="1"/>
  <c r="C83" i="33" s="1"/>
  <c r="M81" i="33" a="1"/>
  <c r="M81" i="33" s="1"/>
  <c r="D79" i="33" a="1"/>
  <c r="D79" i="33" s="1"/>
  <c r="K74" i="33" a="1"/>
  <c r="K74" i="33" s="1"/>
  <c r="J73" i="33" a="1"/>
  <c r="J73" i="33" s="1"/>
  <c r="G72" i="33" a="1"/>
  <c r="G72" i="33" s="1"/>
  <c r="K95" i="35" a="1"/>
  <c r="K95" i="35" s="1"/>
  <c r="C99" i="33" a="1"/>
  <c r="C99" i="33" s="1"/>
  <c r="I98" i="33" a="1"/>
  <c r="I98" i="33" s="1"/>
  <c r="M97" i="33" a="1"/>
  <c r="M97" i="33" s="1"/>
  <c r="D94" i="33" a="1"/>
  <c r="D94" i="33" s="1"/>
  <c r="F90" i="33" a="1"/>
  <c r="F90" i="33" s="1"/>
  <c r="M87" i="33" a="1"/>
  <c r="M87" i="33" s="1"/>
  <c r="I84" i="33" a="1"/>
  <c r="I84" i="33" s="1"/>
  <c r="F80" i="33" a="1"/>
  <c r="F80" i="33" s="1"/>
  <c r="C79" i="33" a="1"/>
  <c r="C79" i="33" s="1"/>
  <c r="J74" i="33" a="1"/>
  <c r="J74" i="33" s="1"/>
  <c r="J95" i="35" a="1"/>
  <c r="J95" i="35" s="1"/>
  <c r="C72" i="35" a="1"/>
  <c r="C72" i="35" s="1"/>
  <c r="H98" i="33" a="1"/>
  <c r="H98" i="33" s="1"/>
  <c r="J97" i="33" a="1"/>
  <c r="J97" i="33" s="1"/>
  <c r="N96" i="33" a="1"/>
  <c r="N96" i="33" s="1"/>
  <c r="L87" i="33" a="1"/>
  <c r="L87" i="33" s="1"/>
  <c r="L81" i="33" a="1"/>
  <c r="L81" i="33" s="1"/>
  <c r="E80" i="33" a="1"/>
  <c r="E80" i="33" s="1"/>
  <c r="N75" i="33" a="1"/>
  <c r="N75" i="33" s="1"/>
  <c r="I73" i="33" a="1"/>
  <c r="I73" i="33" s="1"/>
  <c r="F72" i="33" a="1"/>
  <c r="F72" i="33" s="1"/>
  <c r="G95" i="35" a="1"/>
  <c r="G95" i="35" s="1"/>
  <c r="N102" i="33" a="1"/>
  <c r="N102" i="33" s="1"/>
  <c r="G98" i="33" a="1"/>
  <c r="G98" i="33" s="1"/>
  <c r="M96" i="33" a="1"/>
  <c r="M96" i="33" s="1"/>
  <c r="C94" i="33" a="1"/>
  <c r="C94" i="33" s="1"/>
  <c r="G93" i="33" a="1"/>
  <c r="G93" i="33" s="1"/>
  <c r="N92" i="33" a="1"/>
  <c r="N92" i="33" s="1"/>
  <c r="E90" i="33" a="1"/>
  <c r="E90" i="33" s="1"/>
  <c r="N89" i="33" a="1"/>
  <c r="N89" i="33" s="1"/>
  <c r="K87" i="33" a="1"/>
  <c r="K87" i="33" s="1"/>
  <c r="H84" i="33" a="1"/>
  <c r="H84" i="33" s="1"/>
  <c r="D80" i="33" a="1"/>
  <c r="D80" i="33" s="1"/>
  <c r="N77" i="33" a="1"/>
  <c r="N77" i="33" s="1"/>
  <c r="N76" i="33" a="1"/>
  <c r="N76" i="33" s="1"/>
  <c r="M75" i="33" a="1"/>
  <c r="M75" i="33" s="1"/>
  <c r="I74" i="33" a="1"/>
  <c r="I74" i="33" s="1"/>
  <c r="E72" i="33" a="1"/>
  <c r="E72" i="33" s="1"/>
  <c r="M102" i="33" a="1"/>
  <c r="M102" i="33" s="1"/>
  <c r="F98" i="33" a="1"/>
  <c r="F98" i="33" s="1"/>
  <c r="L96" i="33" a="1"/>
  <c r="L96" i="33" s="1"/>
  <c r="M92" i="33" a="1"/>
  <c r="M92" i="33" s="1"/>
  <c r="D90" i="33" a="1"/>
  <c r="D90" i="33" s="1"/>
  <c r="M89" i="33" a="1"/>
  <c r="M89" i="33" s="1"/>
  <c r="J87" i="33" a="1"/>
  <c r="J87" i="33" s="1"/>
  <c r="G84" i="33" a="1"/>
  <c r="G84" i="33" s="1"/>
  <c r="N82" i="33" a="1"/>
  <c r="N82" i="33" s="1"/>
  <c r="K81" i="33" a="1"/>
  <c r="K81" i="33" s="1"/>
  <c r="C80" i="33" a="1"/>
  <c r="C80" i="33" s="1"/>
  <c r="M77" i="33" a="1"/>
  <c r="M77" i="33" s="1"/>
  <c r="L102" i="33" a="1"/>
  <c r="L102" i="33" s="1"/>
  <c r="E98" i="33" a="1"/>
  <c r="E98" i="33" s="1"/>
  <c r="K96" i="33" a="1"/>
  <c r="K96" i="33" s="1"/>
  <c r="D93" i="33" a="1"/>
  <c r="D93" i="33" s="1"/>
  <c r="L92" i="33" a="1"/>
  <c r="L92" i="33" s="1"/>
  <c r="L89" i="33" a="1"/>
  <c r="L89" i="33" s="1"/>
  <c r="I87" i="33" a="1"/>
  <c r="I87" i="33" s="1"/>
  <c r="N85" i="33" a="1"/>
  <c r="N85" i="33" s="1"/>
  <c r="F84" i="33" a="1"/>
  <c r="F84" i="33" s="1"/>
  <c r="M82" i="33" a="1"/>
  <c r="M82" i="33" s="1"/>
  <c r="J81" i="33" a="1"/>
  <c r="J81" i="33" s="1"/>
  <c r="L77" i="33" a="1"/>
  <c r="L77" i="33" s="1"/>
  <c r="L76" i="33" a="1"/>
  <c r="L76" i="33" s="1"/>
  <c r="K75" i="33" a="1"/>
  <c r="K75" i="33" s="1"/>
  <c r="H74" i="33" a="1"/>
  <c r="H74" i="33" s="1"/>
  <c r="G73" i="33" a="1"/>
  <c r="G73" i="33" s="1"/>
  <c r="C72" i="33" a="1"/>
  <c r="C72" i="33" s="1"/>
  <c r="L80" i="35" a="1"/>
  <c r="L80" i="35" s="1"/>
  <c r="K102" i="33" a="1"/>
  <c r="K102" i="33" s="1"/>
  <c r="N101" i="33" a="1"/>
  <c r="N101" i="33" s="1"/>
  <c r="D98" i="33" a="1"/>
  <c r="D98" i="33" s="1"/>
  <c r="E97" i="33" a="1"/>
  <c r="E97" i="33" s="1"/>
  <c r="J96" i="33" a="1"/>
  <c r="J96" i="33" s="1"/>
  <c r="K92" i="33" a="1"/>
  <c r="K92" i="33" s="1"/>
  <c r="C90" i="33" a="1"/>
  <c r="C90" i="33" s="1"/>
  <c r="K89" i="33" a="1"/>
  <c r="K89" i="33" s="1"/>
  <c r="G87" i="33" a="1"/>
  <c r="G87" i="33" s="1"/>
  <c r="K85" i="33" a="1"/>
  <c r="K85" i="33" s="1"/>
  <c r="E84" i="33" a="1"/>
  <c r="E84" i="33" s="1"/>
  <c r="G81" i="33" a="1"/>
  <c r="G81" i="33" s="1"/>
  <c r="K77" i="33" a="1"/>
  <c r="K77" i="33" s="1"/>
  <c r="J75" i="33" a="1"/>
  <c r="J75" i="33" s="1"/>
  <c r="G74" i="33" a="1"/>
  <c r="G74" i="33" s="1"/>
  <c r="F73" i="33" a="1"/>
  <c r="F73" i="33" s="1"/>
  <c r="F97" i="35" a="1"/>
  <c r="F97" i="35" s="1"/>
  <c r="C85" i="35" a="1"/>
  <c r="C85" i="35" s="1"/>
  <c r="L101" i="33" a="1"/>
  <c r="L101" i="33" s="1"/>
  <c r="C97" i="33" a="1"/>
  <c r="C97" i="33" s="1"/>
  <c r="I96" i="33" a="1"/>
  <c r="I96" i="33" s="1"/>
  <c r="I92" i="33" a="1"/>
  <c r="I92" i="33" s="1"/>
  <c r="G89" i="33" a="1"/>
  <c r="G89" i="33" s="1"/>
  <c r="E87" i="33" a="1"/>
  <c r="E87" i="33" s="1"/>
  <c r="C84" i="33" a="1"/>
  <c r="C84" i="33" s="1"/>
  <c r="I77" i="33" a="1"/>
  <c r="I77" i="33" s="1"/>
  <c r="F74" i="33" a="1"/>
  <c r="F74" i="33" s="1"/>
  <c r="M100" i="33" a="1"/>
  <c r="M100" i="33" s="1"/>
  <c r="F96" i="33" a="1"/>
  <c r="F96" i="33" s="1"/>
  <c r="D95" i="33" a="1"/>
  <c r="D95" i="33" s="1"/>
  <c r="J92" i="33" a="1"/>
  <c r="J92" i="33" s="1"/>
  <c r="D91" i="33" a="1"/>
  <c r="D91" i="33" s="1"/>
  <c r="G79" i="33" a="1"/>
  <c r="G79" i="33" s="1"/>
  <c r="J78" i="33" a="1"/>
  <c r="J78" i="33" s="1"/>
  <c r="C75" i="33" a="1"/>
  <c r="C75" i="33" s="1"/>
  <c r="J82" i="35" a="1"/>
  <c r="J82" i="35" s="1"/>
  <c r="K100" i="33" a="1"/>
  <c r="K100" i="33" s="1"/>
  <c r="D96" i="33" a="1"/>
  <c r="D96" i="33" s="1"/>
  <c r="H92" i="33" a="1"/>
  <c r="H92" i="33" s="1"/>
  <c r="F79" i="33" a="1"/>
  <c r="F79" i="33" s="1"/>
  <c r="I78" i="33" a="1"/>
  <c r="I78" i="33" s="1"/>
  <c r="J100" i="33" a="1"/>
  <c r="J100" i="33" s="1"/>
  <c r="C91" i="33" a="1"/>
  <c r="C91" i="33" s="1"/>
  <c r="H78" i="33" a="1"/>
  <c r="H78" i="33" s="1"/>
  <c r="H77" i="33" a="1"/>
  <c r="H77" i="33" s="1"/>
  <c r="E74" i="33" a="1"/>
  <c r="E74" i="33" s="1"/>
  <c r="M101" i="33" a="1"/>
  <c r="M101" i="33" s="1"/>
  <c r="I100" i="33" a="1"/>
  <c r="I100" i="33" s="1"/>
  <c r="G92" i="33" a="1"/>
  <c r="G92" i="33" s="1"/>
  <c r="G78" i="33" a="1"/>
  <c r="G78" i="33" s="1"/>
  <c r="G77" i="33" a="1"/>
  <c r="G77" i="33" s="1"/>
  <c r="K101" i="33" a="1"/>
  <c r="K101" i="33" s="1"/>
  <c r="H100" i="33" a="1"/>
  <c r="H100" i="33" s="1"/>
  <c r="M86" i="33" a="1"/>
  <c r="M86" i="33" s="1"/>
  <c r="F78" i="33" a="1"/>
  <c r="F78" i="33" s="1"/>
  <c r="F77" i="33" a="1"/>
  <c r="F77" i="33" s="1"/>
  <c r="D74" i="33" a="1"/>
  <c r="D74" i="33" s="1"/>
  <c r="N73" i="33" a="1"/>
  <c r="N73" i="33" s="1"/>
  <c r="C86" i="35" a="1"/>
  <c r="C86" i="35" s="1"/>
  <c r="J101" i="33" a="1"/>
  <c r="J101" i="33" s="1"/>
  <c r="F92" i="33" a="1"/>
  <c r="F92" i="33" s="1"/>
  <c r="L86" i="33" a="1"/>
  <c r="L86" i="33" s="1"/>
  <c r="E78" i="33" a="1"/>
  <c r="E78" i="33" s="1"/>
  <c r="E77" i="33" a="1"/>
  <c r="E77" i="33" s="1"/>
  <c r="C74" i="33" a="1"/>
  <c r="C74" i="33" s="1"/>
  <c r="M73" i="33" a="1"/>
  <c r="M73" i="33" s="1"/>
  <c r="N74" i="35" a="1"/>
  <c r="N74" i="35" s="1"/>
  <c r="H101" i="33" a="1"/>
  <c r="H101" i="33" s="1"/>
  <c r="F100" i="33" a="1"/>
  <c r="F100" i="33" s="1"/>
  <c r="D97" i="33" a="1"/>
  <c r="D97" i="33" s="1"/>
  <c r="C92" i="33" a="1"/>
  <c r="C92" i="33" s="1"/>
  <c r="K86" i="33" a="1"/>
  <c r="K86" i="33" s="1"/>
  <c r="J85" i="33" a="1"/>
  <c r="J85" i="33" s="1"/>
  <c r="D78" i="33" a="1"/>
  <c r="D78" i="33" s="1"/>
  <c r="L73" i="33" a="1"/>
  <c r="L73" i="33" s="1"/>
  <c r="N77" i="35" a="1"/>
  <c r="N77" i="35" s="1"/>
  <c r="M74" i="35" a="1"/>
  <c r="M74" i="35" s="1"/>
  <c r="G101" i="33" a="1"/>
  <c r="G101" i="33" s="1"/>
  <c r="E100" i="33" a="1"/>
  <c r="E100" i="33" s="1"/>
  <c r="N93" i="33" a="1"/>
  <c r="N93" i="33" s="1"/>
  <c r="J86" i="33" a="1"/>
  <c r="J86" i="33" s="1"/>
  <c r="I85" i="33" a="1"/>
  <c r="I85" i="33" s="1"/>
  <c r="D77" i="33" a="1"/>
  <c r="D77" i="33" s="1"/>
  <c r="H73" i="33" a="1"/>
  <c r="H73" i="33" s="1"/>
  <c r="N72" i="33" a="1"/>
  <c r="N72" i="33" s="1"/>
  <c r="F101" i="33" a="1"/>
  <c r="F101" i="33" s="1"/>
  <c r="N88" i="33" a="1"/>
  <c r="N88" i="33" s="1"/>
  <c r="F87" i="33" a="1"/>
  <c r="F87" i="33" s="1"/>
  <c r="I86" i="33" a="1"/>
  <c r="I86" i="33" s="1"/>
  <c r="H85" i="33" a="1"/>
  <c r="H85" i="33" s="1"/>
  <c r="N84" i="33" a="1"/>
  <c r="N84" i="33" s="1"/>
  <c r="N83" i="33" a="1"/>
  <c r="N83" i="33" s="1"/>
  <c r="L82" i="33" a="1"/>
  <c r="L82" i="33" s="1"/>
  <c r="C77" i="33" a="1"/>
  <c r="C77" i="33" s="1"/>
  <c r="J76" i="33" a="1"/>
  <c r="J76" i="33" s="1"/>
  <c r="D73" i="33" a="1"/>
  <c r="D73" i="33" s="1"/>
  <c r="L72" i="33" a="1"/>
  <c r="L72" i="33" s="1"/>
  <c r="I101" i="34" a="1"/>
  <c r="I101" i="34" s="1"/>
  <c r="I99" i="34" a="1"/>
  <c r="I99" i="34" s="1"/>
  <c r="I97" i="34" a="1"/>
  <c r="I97" i="34" s="1"/>
  <c r="J95" i="34" a="1"/>
  <c r="J95" i="34" s="1"/>
  <c r="K93" i="34" a="1"/>
  <c r="K93" i="34" s="1"/>
  <c r="L91" i="34" a="1"/>
  <c r="L91" i="34" s="1"/>
  <c r="L89" i="34" a="1"/>
  <c r="L89" i="34" s="1"/>
  <c r="M87" i="34" a="1"/>
  <c r="M87" i="34" s="1"/>
  <c r="E99" i="35" a="1"/>
  <c r="E99" i="35" s="1"/>
  <c r="M76" i="35" a="1"/>
  <c r="M76" i="35" s="1"/>
  <c r="H86" i="33" a="1"/>
  <c r="H86" i="33" s="1"/>
  <c r="E75" i="33" a="1"/>
  <c r="E75" i="33" s="1"/>
  <c r="G101" i="34" a="1"/>
  <c r="G101" i="34" s="1"/>
  <c r="F99" i="34" a="1"/>
  <c r="F99" i="34" s="1"/>
  <c r="F88" i="33" a="1"/>
  <c r="F88" i="33" s="1"/>
  <c r="F86" i="33" a="1"/>
  <c r="F86" i="33" s="1"/>
  <c r="H83" i="33" a="1"/>
  <c r="H83" i="33" s="1"/>
  <c r="L80" i="33" a="1"/>
  <c r="L80" i="33" s="1"/>
  <c r="G76" i="33" a="1"/>
  <c r="G76" i="33" s="1"/>
  <c r="D75" i="33" a="1"/>
  <c r="D75" i="33" s="1"/>
  <c r="K72" i="33" a="1"/>
  <c r="K72" i="33" s="1"/>
  <c r="D100" i="33" a="1"/>
  <c r="D100" i="33" s="1"/>
  <c r="E86" i="33" a="1"/>
  <c r="E86" i="33" s="1"/>
  <c r="G83" i="33" a="1"/>
  <c r="G83" i="33" s="1"/>
  <c r="K80" i="33" a="1"/>
  <c r="K80" i="33" s="1"/>
  <c r="F76" i="33" a="1"/>
  <c r="F76" i="33" s="1"/>
  <c r="E101" i="34" a="1"/>
  <c r="E101" i="34" s="1"/>
  <c r="N95" i="33" a="1"/>
  <c r="N95" i="33" s="1"/>
  <c r="N91" i="33" a="1"/>
  <c r="N91" i="33" s="1"/>
  <c r="F83" i="33" a="1"/>
  <c r="F83" i="33" s="1"/>
  <c r="J80" i="33" a="1"/>
  <c r="J80" i="33" s="1"/>
  <c r="E76" i="33" a="1"/>
  <c r="E76" i="33" s="1"/>
  <c r="J72" i="33" a="1"/>
  <c r="J72" i="33" s="1"/>
  <c r="D101" i="34" a="1"/>
  <c r="D101" i="34" s="1"/>
  <c r="C99" i="34" a="1"/>
  <c r="C99" i="34" s="1"/>
  <c r="N96" i="34" a="1"/>
  <c r="N96" i="34" s="1"/>
  <c r="N94" i="34" a="1"/>
  <c r="N94" i="34" s="1"/>
  <c r="N89" i="35" a="1"/>
  <c r="N89" i="35" s="1"/>
  <c r="M95" i="33" a="1"/>
  <c r="M95" i="33" s="1"/>
  <c r="K91" i="33" a="1"/>
  <c r="K91" i="33" s="1"/>
  <c r="C86" i="33" a="1"/>
  <c r="C86" i="33" s="1"/>
  <c r="I72" i="33" a="1"/>
  <c r="I72" i="33" s="1"/>
  <c r="C101" i="34" a="1"/>
  <c r="C101" i="34" s="1"/>
  <c r="M89" i="35" a="1"/>
  <c r="M89" i="35" s="1"/>
  <c r="N81" i="35" a="1"/>
  <c r="N81" i="35" s="1"/>
  <c r="L95" i="33" a="1"/>
  <c r="L95" i="33" s="1"/>
  <c r="M93" i="33" a="1"/>
  <c r="M93" i="33" s="1"/>
  <c r="I91" i="33" a="1"/>
  <c r="I91" i="33" s="1"/>
  <c r="J89" i="33" a="1"/>
  <c r="J89" i="33" s="1"/>
  <c r="D76" i="33" a="1"/>
  <c r="D76" i="33" s="1"/>
  <c r="D72" i="33" a="1"/>
  <c r="D72" i="33" s="1"/>
  <c r="N100" i="34" a="1"/>
  <c r="N100" i="34" s="1"/>
  <c r="K89" i="35" a="1"/>
  <c r="K89" i="35" s="1"/>
  <c r="K95" i="33" a="1"/>
  <c r="K95" i="33" s="1"/>
  <c r="G91" i="33" a="1"/>
  <c r="G91" i="33" s="1"/>
  <c r="F89" i="33" a="1"/>
  <c r="F89" i="33" s="1"/>
  <c r="M84" i="33" a="1"/>
  <c r="M84" i="33" s="1"/>
  <c r="C76" i="33" a="1"/>
  <c r="C76" i="33" s="1"/>
  <c r="N102" i="34" a="1"/>
  <c r="N102" i="34" s="1"/>
  <c r="J95" i="33" a="1"/>
  <c r="J95" i="33" s="1"/>
  <c r="M102" i="34" a="1"/>
  <c r="M102" i="34" s="1"/>
  <c r="I95" i="33" a="1"/>
  <c r="I95" i="33" s="1"/>
  <c r="D87" i="33" a="1"/>
  <c r="D87" i="33" s="1"/>
  <c r="E81" i="33" a="1"/>
  <c r="E81" i="33" s="1"/>
  <c r="C73" i="33" a="1"/>
  <c r="C73" i="33" s="1"/>
  <c r="K102" i="34" a="1"/>
  <c r="K102" i="34" s="1"/>
  <c r="J100" i="34" a="1"/>
  <c r="J100" i="34" s="1"/>
  <c r="I98" i="34" a="1"/>
  <c r="I98" i="34" s="1"/>
  <c r="H96" i="34" a="1"/>
  <c r="H96" i="34" s="1"/>
  <c r="H94" i="34" a="1"/>
  <c r="H94" i="34" s="1"/>
  <c r="I92" i="34" a="1"/>
  <c r="I92" i="34" s="1"/>
  <c r="H90" i="34" a="1"/>
  <c r="H90" i="34" s="1"/>
  <c r="G88" i="34" a="1"/>
  <c r="G88" i="34" s="1"/>
  <c r="G86" i="34" a="1"/>
  <c r="G86" i="34" s="1"/>
  <c r="I84" i="34" a="1"/>
  <c r="I84" i="34" s="1"/>
  <c r="I82" i="34" a="1"/>
  <c r="I82" i="34" s="1"/>
  <c r="I80" i="34" a="1"/>
  <c r="I80" i="34" s="1"/>
  <c r="J78" i="34" a="1"/>
  <c r="J78" i="34" s="1"/>
  <c r="L76" i="34" a="1"/>
  <c r="L76" i="34" s="1"/>
  <c r="L74" i="34" a="1"/>
  <c r="L74" i="34" s="1"/>
  <c r="L72" i="34" a="1"/>
  <c r="L72" i="34" s="1"/>
  <c r="L75" i="33" a="1"/>
  <c r="L75" i="33" s="1"/>
  <c r="F100" i="34" a="1"/>
  <c r="F100" i="34" s="1"/>
  <c r="N97" i="34" a="1"/>
  <c r="N97" i="34" s="1"/>
  <c r="L95" i="34" a="1"/>
  <c r="L95" i="34" s="1"/>
  <c r="I93" i="34" a="1"/>
  <c r="I93" i="34" s="1"/>
  <c r="H91" i="34" a="1"/>
  <c r="H91" i="34" s="1"/>
  <c r="F89" i="34" a="1"/>
  <c r="F89" i="34" s="1"/>
  <c r="E87" i="34" a="1"/>
  <c r="E87" i="34" s="1"/>
  <c r="E83" i="34" a="1"/>
  <c r="E83" i="34" s="1"/>
  <c r="D81" i="34" a="1"/>
  <c r="D81" i="34" s="1"/>
  <c r="D79" i="34" a="1"/>
  <c r="D79" i="34" s="1"/>
  <c r="E77" i="34" a="1"/>
  <c r="E77" i="34" s="1"/>
  <c r="D75" i="34" a="1"/>
  <c r="D75" i="34" s="1"/>
  <c r="C73" i="34" a="1"/>
  <c r="C73" i="34" s="1"/>
  <c r="I90" i="35" a="1"/>
  <c r="I90" i="35" s="1"/>
  <c r="N99" i="33" a="1"/>
  <c r="N99" i="33" s="1"/>
  <c r="D89" i="33" a="1"/>
  <c r="D89" i="33" s="1"/>
  <c r="C82" i="33" a="1"/>
  <c r="C82" i="33" s="1"/>
  <c r="I75" i="33" a="1"/>
  <c r="I75" i="33" s="1"/>
  <c r="E100" i="34" a="1"/>
  <c r="E100" i="34" s="1"/>
  <c r="M97" i="34" a="1"/>
  <c r="M97" i="34" s="1"/>
  <c r="K95" i="34" a="1"/>
  <c r="K95" i="34" s="1"/>
  <c r="H93" i="34" a="1"/>
  <c r="H93" i="34" s="1"/>
  <c r="G91" i="34" a="1"/>
  <c r="G91" i="34" s="1"/>
  <c r="E89" i="34" a="1"/>
  <c r="E89" i="34" s="1"/>
  <c r="D87" i="34" a="1"/>
  <c r="D87" i="34" s="1"/>
  <c r="E85" i="34" a="1"/>
  <c r="E85" i="34" s="1"/>
  <c r="D83" i="34" a="1"/>
  <c r="D83" i="34" s="1"/>
  <c r="C81" i="34" a="1"/>
  <c r="C81" i="34" s="1"/>
  <c r="C79" i="34" a="1"/>
  <c r="C79" i="34" s="1"/>
  <c r="D77" i="34" a="1"/>
  <c r="D77" i="34" s="1"/>
  <c r="C75" i="34" a="1"/>
  <c r="C75" i="34" s="1"/>
  <c r="N72" i="34" a="1"/>
  <c r="N72" i="34" s="1"/>
  <c r="M99" i="33" a="1"/>
  <c r="M99" i="33" s="1"/>
  <c r="H96" i="33" a="1"/>
  <c r="H96" i="33" s="1"/>
  <c r="H75" i="33" a="1"/>
  <c r="H75" i="33" s="1"/>
  <c r="L102" i="34" a="1"/>
  <c r="L102" i="34" s="1"/>
  <c r="D100" i="34" a="1"/>
  <c r="D100" i="34" s="1"/>
  <c r="L97" i="34" a="1"/>
  <c r="L97" i="34" s="1"/>
  <c r="I95" i="34" a="1"/>
  <c r="I95" i="34" s="1"/>
  <c r="G93" i="34" a="1"/>
  <c r="G93" i="34" s="1"/>
  <c r="F91" i="34" a="1"/>
  <c r="F91" i="34" s="1"/>
  <c r="D89" i="34" a="1"/>
  <c r="D89" i="34" s="1"/>
  <c r="C87" i="34" a="1"/>
  <c r="C87" i="34" s="1"/>
  <c r="D85" i="34" a="1"/>
  <c r="D85" i="34" s="1"/>
  <c r="C83" i="34" a="1"/>
  <c r="C83" i="34" s="1"/>
  <c r="N80" i="34" a="1"/>
  <c r="N80" i="34" s="1"/>
  <c r="N78" i="34" a="1"/>
  <c r="N78" i="34" s="1"/>
  <c r="C77" i="34" a="1"/>
  <c r="C77" i="34" s="1"/>
  <c r="N74" i="34" a="1"/>
  <c r="N74" i="34" s="1"/>
  <c r="M72" i="34" a="1"/>
  <c r="M72" i="34" s="1"/>
  <c r="H87" i="35" a="1"/>
  <c r="H87" i="35" s="1"/>
  <c r="L99" i="33" a="1"/>
  <c r="L99" i="33" s="1"/>
  <c r="N79" i="33" a="1"/>
  <c r="N79" i="33" s="1"/>
  <c r="J102" i="34" a="1"/>
  <c r="J102" i="34" s="1"/>
  <c r="C100" i="34" a="1"/>
  <c r="C100" i="34" s="1"/>
  <c r="K97" i="34" a="1"/>
  <c r="K97" i="34" s="1"/>
  <c r="H95" i="34" a="1"/>
  <c r="H95" i="34" s="1"/>
  <c r="F93" i="34" a="1"/>
  <c r="F93" i="34" s="1"/>
  <c r="E91" i="34" a="1"/>
  <c r="E91" i="34" s="1"/>
  <c r="C89" i="34" a="1"/>
  <c r="C89" i="34" s="1"/>
  <c r="N86" i="34" a="1"/>
  <c r="N86" i="34" s="1"/>
  <c r="C85" i="34" a="1"/>
  <c r="C85" i="34" s="1"/>
  <c r="N82" i="34" a="1"/>
  <c r="N82" i="34" s="1"/>
  <c r="M80" i="34" a="1"/>
  <c r="M80" i="34" s="1"/>
  <c r="M78" i="34" a="1"/>
  <c r="M78" i="34" s="1"/>
  <c r="N76" i="34" a="1"/>
  <c r="N76" i="34" s="1"/>
  <c r="M74" i="34" a="1"/>
  <c r="M74" i="34" s="1"/>
  <c r="K72" i="34" a="1"/>
  <c r="K72" i="34" s="1"/>
  <c r="C100" i="35" a="1"/>
  <c r="C100" i="35" s="1"/>
  <c r="K99" i="33" a="1"/>
  <c r="K99" i="33" s="1"/>
  <c r="F81" i="33" a="1"/>
  <c r="F81" i="33" s="1"/>
  <c r="M79" i="33" a="1"/>
  <c r="M79" i="33" s="1"/>
  <c r="G75" i="33" a="1"/>
  <c r="G75" i="33" s="1"/>
  <c r="I102" i="34" a="1"/>
  <c r="I102" i="34" s="1"/>
  <c r="N99" i="34" a="1"/>
  <c r="N99" i="34" s="1"/>
  <c r="J97" i="34" a="1"/>
  <c r="J97" i="34" s="1"/>
  <c r="G95" i="34" a="1"/>
  <c r="G95" i="34" s="1"/>
  <c r="D91" i="34" a="1"/>
  <c r="D91" i="34" s="1"/>
  <c r="N88" i="34" a="1"/>
  <c r="N88" i="34" s="1"/>
  <c r="M86" i="34" a="1"/>
  <c r="M86" i="34" s="1"/>
  <c r="N84" i="34" a="1"/>
  <c r="N84" i="34" s="1"/>
  <c r="M82" i="34" a="1"/>
  <c r="M82" i="34" s="1"/>
  <c r="L80" i="34" a="1"/>
  <c r="L80" i="34" s="1"/>
  <c r="L78" i="34" a="1"/>
  <c r="L78" i="34" s="1"/>
  <c r="M76" i="34" a="1"/>
  <c r="M76" i="34" s="1"/>
  <c r="K74" i="34" a="1"/>
  <c r="K74" i="34" s="1"/>
  <c r="J72" i="34" a="1"/>
  <c r="J72" i="34" s="1"/>
  <c r="H99" i="33" a="1"/>
  <c r="H99" i="33" s="1"/>
  <c r="H95" i="33" a="1"/>
  <c r="H95" i="33" s="1"/>
  <c r="D81" i="33" a="1"/>
  <c r="D81" i="33" s="1"/>
  <c r="L79" i="33" a="1"/>
  <c r="L79" i="33" s="1"/>
  <c r="H102" i="34" a="1"/>
  <c r="H102" i="34" s="1"/>
  <c r="M99" i="34" a="1"/>
  <c r="M99" i="34" s="1"/>
  <c r="H97" i="34" a="1"/>
  <c r="H97" i="34" s="1"/>
  <c r="F95" i="34" a="1"/>
  <c r="F95" i="34" s="1"/>
  <c r="E93" i="34" a="1"/>
  <c r="E93" i="34" s="1"/>
  <c r="C91" i="34" a="1"/>
  <c r="C91" i="34" s="1"/>
  <c r="M88" i="34" a="1"/>
  <c r="M88" i="34" s="1"/>
  <c r="L86" i="34" a="1"/>
  <c r="L86" i="34" s="1"/>
  <c r="M84" i="34" a="1"/>
  <c r="M84" i="34" s="1"/>
  <c r="L82" i="34" a="1"/>
  <c r="L82" i="34" s="1"/>
  <c r="K80" i="34" a="1"/>
  <c r="K80" i="34" s="1"/>
  <c r="K78" i="34" a="1"/>
  <c r="K78" i="34" s="1"/>
  <c r="K76" i="34" a="1"/>
  <c r="K76" i="34" s="1"/>
  <c r="J74" i="34" a="1"/>
  <c r="J74" i="34" s="1"/>
  <c r="I72" i="34" a="1"/>
  <c r="I72" i="34" s="1"/>
  <c r="J102" i="33" a="1"/>
  <c r="J102" i="33" s="1"/>
  <c r="G95" i="33" a="1"/>
  <c r="G95" i="33" s="1"/>
  <c r="C81" i="33" a="1"/>
  <c r="C81" i="33" s="1"/>
  <c r="J79" i="33" a="1"/>
  <c r="J79" i="33" s="1"/>
  <c r="F75" i="33" a="1"/>
  <c r="F75" i="33" s="1"/>
  <c r="G102" i="34" a="1"/>
  <c r="G102" i="34" s="1"/>
  <c r="L99" i="34" a="1"/>
  <c r="L99" i="34" s="1"/>
  <c r="G97" i="34" a="1"/>
  <c r="G97" i="34" s="1"/>
  <c r="E95" i="34" a="1"/>
  <c r="E95" i="34" s="1"/>
  <c r="D93" i="34" a="1"/>
  <c r="D93" i="34" s="1"/>
  <c r="N90" i="34" a="1"/>
  <c r="N90" i="34" s="1"/>
  <c r="L88" i="34" a="1"/>
  <c r="L88" i="34" s="1"/>
  <c r="K86" i="34" a="1"/>
  <c r="K86" i="34" s="1"/>
  <c r="L84" i="34" a="1"/>
  <c r="L84" i="34" s="1"/>
  <c r="K82" i="34" a="1"/>
  <c r="K82" i="34" s="1"/>
  <c r="J80" i="34" a="1"/>
  <c r="J80" i="34" s="1"/>
  <c r="I78" i="34" a="1"/>
  <c r="I78" i="34" s="1"/>
  <c r="J76" i="34" a="1"/>
  <c r="J76" i="34" s="1"/>
  <c r="I74" i="34" a="1"/>
  <c r="I74" i="34" s="1"/>
  <c r="H72" i="34" a="1"/>
  <c r="H72" i="34" s="1"/>
  <c r="I99" i="35" a="1"/>
  <c r="I99" i="35" s="1"/>
  <c r="F95" i="33" a="1"/>
  <c r="F95" i="33" s="1"/>
  <c r="F102" i="34" a="1"/>
  <c r="F102" i="34" s="1"/>
  <c r="K99" i="34" a="1"/>
  <c r="K99" i="34" s="1"/>
  <c r="F97" i="34" a="1"/>
  <c r="F97" i="34" s="1"/>
  <c r="D95" i="34" a="1"/>
  <c r="D95" i="34" s="1"/>
  <c r="C93" i="34" a="1"/>
  <c r="C93" i="34" s="1"/>
  <c r="M90" i="34" a="1"/>
  <c r="M90" i="34" s="1"/>
  <c r="K88" i="34" a="1"/>
  <c r="K88" i="34" s="1"/>
  <c r="J86" i="34" a="1"/>
  <c r="J86" i="34" s="1"/>
  <c r="K84" i="34" a="1"/>
  <c r="K84" i="34" s="1"/>
  <c r="J82" i="34" a="1"/>
  <c r="J82" i="34" s="1"/>
  <c r="H80" i="34" a="1"/>
  <c r="H80" i="34" s="1"/>
  <c r="H78" i="34" a="1"/>
  <c r="H78" i="34" s="1"/>
  <c r="I76" i="34" a="1"/>
  <c r="I76" i="34" s="1"/>
  <c r="H74" i="34" a="1"/>
  <c r="H74" i="34" s="1"/>
  <c r="G72" i="34" a="1"/>
  <c r="G72" i="34" s="1"/>
  <c r="N98" i="33" a="1"/>
  <c r="N98" i="33" s="1"/>
  <c r="D102" i="34" a="1"/>
  <c r="D102" i="34" s="1"/>
  <c r="H99" i="34" a="1"/>
  <c r="H99" i="34" s="1"/>
  <c r="D97" i="34" a="1"/>
  <c r="D97" i="34" s="1"/>
  <c r="M94" i="34" a="1"/>
  <c r="M94" i="34" s="1"/>
  <c r="M92" i="34" a="1"/>
  <c r="M92" i="34" s="1"/>
  <c r="K90" i="34" a="1"/>
  <c r="K90" i="34" s="1"/>
  <c r="I88" i="34" a="1"/>
  <c r="I88" i="34" s="1"/>
  <c r="H86" i="34" a="1"/>
  <c r="H86" i="34" s="1"/>
  <c r="H84" i="34" a="1"/>
  <c r="H84" i="34" s="1"/>
  <c r="G82" i="34" a="1"/>
  <c r="G82" i="34" s="1"/>
  <c r="F80" i="34" a="1"/>
  <c r="F80" i="34" s="1"/>
  <c r="F78" i="34" a="1"/>
  <c r="F78" i="34" s="1"/>
  <c r="G76" i="34" a="1"/>
  <c r="G76" i="34" s="1"/>
  <c r="F74" i="34" a="1"/>
  <c r="F74" i="34" s="1"/>
  <c r="G85" i="33" a="1"/>
  <c r="G85" i="33" s="1"/>
  <c r="K98" i="34" a="1"/>
  <c r="K98" i="34" s="1"/>
  <c r="L94" i="34" a="1"/>
  <c r="L94" i="34" s="1"/>
  <c r="N91" i="34" a="1"/>
  <c r="N91" i="34" s="1"/>
  <c r="E88" i="34" a="1"/>
  <c r="E88" i="34" s="1"/>
  <c r="G85" i="34" a="1"/>
  <c r="G85" i="34" s="1"/>
  <c r="L81" i="34" a="1"/>
  <c r="L81" i="34" s="1"/>
  <c r="I75" i="34" a="1"/>
  <c r="I75" i="34" s="1"/>
  <c r="D94" i="34" a="1"/>
  <c r="D94" i="34" s="1"/>
  <c r="L94" i="33" a="1"/>
  <c r="L94" i="33" s="1"/>
  <c r="N90" i="33" a="1"/>
  <c r="N90" i="33" s="1"/>
  <c r="F85" i="33" a="1"/>
  <c r="F85" i="33" s="1"/>
  <c r="D82" i="33" a="1"/>
  <c r="D82" i="33" s="1"/>
  <c r="J98" i="34" a="1"/>
  <c r="J98" i="34" s="1"/>
  <c r="K94" i="34" a="1"/>
  <c r="K94" i="34" s="1"/>
  <c r="M91" i="34" a="1"/>
  <c r="M91" i="34" s="1"/>
  <c r="D88" i="34" a="1"/>
  <c r="D88" i="34" s="1"/>
  <c r="F85" i="34" a="1"/>
  <c r="F85" i="34" s="1"/>
  <c r="K81" i="34" a="1"/>
  <c r="K81" i="34" s="1"/>
  <c r="E78" i="34" a="1"/>
  <c r="E78" i="34" s="1"/>
  <c r="H75" i="34" a="1"/>
  <c r="H75" i="34" s="1"/>
  <c r="H87" i="34" a="1"/>
  <c r="H87" i="34" s="1"/>
  <c r="J94" i="33" a="1"/>
  <c r="J94" i="33" s="1"/>
  <c r="K90" i="33" a="1"/>
  <c r="K90" i="33" s="1"/>
  <c r="D85" i="33" a="1"/>
  <c r="D85" i="33" s="1"/>
  <c r="N74" i="33" a="1"/>
  <c r="N74" i="33" s="1"/>
  <c r="E102" i="34" a="1"/>
  <c r="E102" i="34" s="1"/>
  <c r="H98" i="34" a="1"/>
  <c r="H98" i="34" s="1"/>
  <c r="J94" i="34" a="1"/>
  <c r="J94" i="34" s="1"/>
  <c r="K91" i="34" a="1"/>
  <c r="K91" i="34" s="1"/>
  <c r="C88" i="34" a="1"/>
  <c r="C88" i="34" s="1"/>
  <c r="J84" i="34" a="1"/>
  <c r="J84" i="34" s="1"/>
  <c r="J81" i="34" a="1"/>
  <c r="J81" i="34" s="1"/>
  <c r="D78" i="34" a="1"/>
  <c r="D78" i="34" s="1"/>
  <c r="G75" i="34" a="1"/>
  <c r="G75" i="34" s="1"/>
  <c r="E97" i="34" a="1"/>
  <c r="E97" i="34" s="1"/>
  <c r="I94" i="33" a="1"/>
  <c r="I94" i="33" s="1"/>
  <c r="J90" i="33" a="1"/>
  <c r="J90" i="33" s="1"/>
  <c r="C85" i="33" a="1"/>
  <c r="C85" i="33" s="1"/>
  <c r="M74" i="33" a="1"/>
  <c r="M74" i="33" s="1"/>
  <c r="C102" i="34" a="1"/>
  <c r="C102" i="34" s="1"/>
  <c r="G98" i="34" a="1"/>
  <c r="G98" i="34" s="1"/>
  <c r="I94" i="34" a="1"/>
  <c r="I94" i="34" s="1"/>
  <c r="J91" i="34" a="1"/>
  <c r="J91" i="34" s="1"/>
  <c r="N87" i="34" a="1"/>
  <c r="N87" i="34" s="1"/>
  <c r="G84" i="34" a="1"/>
  <c r="G84" i="34" s="1"/>
  <c r="I81" i="34" a="1"/>
  <c r="I81" i="34" s="1"/>
  <c r="C78" i="34" a="1"/>
  <c r="C78" i="34" s="1"/>
  <c r="F75" i="34" a="1"/>
  <c r="F75" i="34" s="1"/>
  <c r="G90" i="34" a="1"/>
  <c r="G90" i="34" s="1"/>
  <c r="H94" i="33" a="1"/>
  <c r="H94" i="33" s="1"/>
  <c r="N101" i="34" a="1"/>
  <c r="N101" i="34" s="1"/>
  <c r="F98" i="34" a="1"/>
  <c r="F98" i="34" s="1"/>
  <c r="G94" i="34" a="1"/>
  <c r="G94" i="34" s="1"/>
  <c r="I91" i="34" a="1"/>
  <c r="I91" i="34" s="1"/>
  <c r="L87" i="34" a="1"/>
  <c r="L87" i="34" s="1"/>
  <c r="F84" i="34" a="1"/>
  <c r="F84" i="34" s="1"/>
  <c r="H81" i="34" a="1"/>
  <c r="H81" i="34" s="1"/>
  <c r="N77" i="34" a="1"/>
  <c r="N77" i="34" s="1"/>
  <c r="E75" i="34" a="1"/>
  <c r="E75" i="34" s="1"/>
  <c r="J88" i="33" a="1"/>
  <c r="J88" i="33" s="1"/>
  <c r="J101" i="34" a="1"/>
  <c r="J101" i="34" s="1"/>
  <c r="C74" i="34" a="1"/>
  <c r="C74" i="34" s="1"/>
  <c r="H99" i="35" a="1"/>
  <c r="H99" i="35" s="1"/>
  <c r="I80" i="35" a="1"/>
  <c r="I80" i="35" s="1"/>
  <c r="G94" i="33" a="1"/>
  <c r="G94" i="33" s="1"/>
  <c r="M101" i="34" a="1"/>
  <c r="M101" i="34" s="1"/>
  <c r="E98" i="34" a="1"/>
  <c r="E98" i="34" s="1"/>
  <c r="F94" i="34" a="1"/>
  <c r="F94" i="34" s="1"/>
  <c r="L90" i="34" a="1"/>
  <c r="L90" i="34" s="1"/>
  <c r="K87" i="34" a="1"/>
  <c r="K87" i="34" s="1"/>
  <c r="E84" i="34" a="1"/>
  <c r="E84" i="34" s="1"/>
  <c r="G81" i="34" a="1"/>
  <c r="G81" i="34" s="1"/>
  <c r="M77" i="34" a="1"/>
  <c r="M77" i="34" s="1"/>
  <c r="G74" i="34" a="1"/>
  <c r="G74" i="34" s="1"/>
  <c r="N83" i="34" a="1"/>
  <c r="N83" i="34" s="1"/>
  <c r="G99" i="35" a="1"/>
  <c r="G99" i="35" s="1"/>
  <c r="F94" i="33" a="1"/>
  <c r="F94" i="33" s="1"/>
  <c r="M88" i="33" a="1"/>
  <c r="M88" i="33" s="1"/>
  <c r="L101" i="34" a="1"/>
  <c r="L101" i="34" s="1"/>
  <c r="D98" i="34" a="1"/>
  <c r="D98" i="34" s="1"/>
  <c r="J90" i="34" a="1"/>
  <c r="J90" i="34" s="1"/>
  <c r="J87" i="34" a="1"/>
  <c r="J87" i="34" s="1"/>
  <c r="D84" i="34" a="1"/>
  <c r="D84" i="34" s="1"/>
  <c r="F81" i="34" a="1"/>
  <c r="F81" i="34" s="1"/>
  <c r="L77" i="34" a="1"/>
  <c r="L77" i="34" s="1"/>
  <c r="E74" i="34" a="1"/>
  <c r="E74" i="34" s="1"/>
  <c r="N79" i="35" a="1"/>
  <c r="N79" i="35" s="1"/>
  <c r="G80" i="34" a="1"/>
  <c r="G80" i="34" s="1"/>
  <c r="K88" i="33" a="1"/>
  <c r="K88" i="33" s="1"/>
  <c r="K101" i="34" a="1"/>
  <c r="K101" i="34" s="1"/>
  <c r="C98" i="34" a="1"/>
  <c r="C98" i="34" s="1"/>
  <c r="E94" i="34" a="1"/>
  <c r="E94" i="34" s="1"/>
  <c r="I90" i="34" a="1"/>
  <c r="I90" i="34" s="1"/>
  <c r="I87" i="34" a="1"/>
  <c r="I87" i="34" s="1"/>
  <c r="C84" i="34" a="1"/>
  <c r="C84" i="34" s="1"/>
  <c r="E81" i="34" a="1"/>
  <c r="E81" i="34" s="1"/>
  <c r="K77" i="34" a="1"/>
  <c r="K77" i="34" s="1"/>
  <c r="D74" i="34" a="1"/>
  <c r="D74" i="34" s="1"/>
  <c r="J77" i="34" a="1"/>
  <c r="J77" i="34" s="1"/>
  <c r="L79" i="35" a="1"/>
  <c r="L79" i="35" s="1"/>
  <c r="M98" i="33" a="1"/>
  <c r="M98" i="33" s="1"/>
  <c r="I88" i="33" a="1"/>
  <c r="I88" i="33" s="1"/>
  <c r="H101" i="34" a="1"/>
  <c r="H101" i="34" s="1"/>
  <c r="C97" i="34" a="1"/>
  <c r="C97" i="34" s="1"/>
  <c r="C94" i="34" a="1"/>
  <c r="C94" i="34" s="1"/>
  <c r="F90" i="34" a="1"/>
  <c r="F90" i="34" s="1"/>
  <c r="G87" i="34" a="1"/>
  <c r="G87" i="34" s="1"/>
  <c r="M83" i="34" a="1"/>
  <c r="M83" i="34" s="1"/>
  <c r="I77" i="34" a="1"/>
  <c r="I77" i="34" s="1"/>
  <c r="N73" i="34" a="1"/>
  <c r="N73" i="34" s="1"/>
  <c r="K79" i="35" a="1"/>
  <c r="K79" i="35" s="1"/>
  <c r="L98" i="33" a="1"/>
  <c r="L98" i="33" s="1"/>
  <c r="H88" i="33" a="1"/>
  <c r="H88" i="33" s="1"/>
  <c r="N80" i="33" a="1"/>
  <c r="N80" i="33" s="1"/>
  <c r="F101" i="34" a="1"/>
  <c r="F101" i="34" s="1"/>
  <c r="M96" i="34" a="1"/>
  <c r="M96" i="34" s="1"/>
  <c r="N93" i="34" a="1"/>
  <c r="N93" i="34" s="1"/>
  <c r="E90" i="34" a="1"/>
  <c r="E90" i="34" s="1"/>
  <c r="F87" i="34" a="1"/>
  <c r="F87" i="34" s="1"/>
  <c r="L83" i="34" a="1"/>
  <c r="L83" i="34" s="1"/>
  <c r="E80" i="34" a="1"/>
  <c r="E80" i="34" s="1"/>
  <c r="H77" i="34" a="1"/>
  <c r="H77" i="34" s="1"/>
  <c r="M73" i="34" a="1"/>
  <c r="M73" i="34" s="1"/>
  <c r="G74" i="35" a="1"/>
  <c r="G74" i="35" s="1"/>
  <c r="G82" i="33" a="1"/>
  <c r="G82" i="33" s="1"/>
  <c r="K96" i="34" a="1"/>
  <c r="K96" i="34" s="1"/>
  <c r="C92" i="34" a="1"/>
  <c r="C92" i="34" s="1"/>
  <c r="J85" i="34" a="1"/>
  <c r="J85" i="34" s="1"/>
  <c r="H79" i="34" a="1"/>
  <c r="H79" i="34" s="1"/>
  <c r="F73" i="34" a="1"/>
  <c r="F73" i="34" s="1"/>
  <c r="C96" i="34" a="1"/>
  <c r="C96" i="34" s="1"/>
  <c r="G93" i="35" a="1"/>
  <c r="G93" i="35" s="1"/>
  <c r="E82" i="34" a="1"/>
  <c r="E82" i="34" s="1"/>
  <c r="M75" i="34" a="1"/>
  <c r="M75" i="34" s="1"/>
  <c r="G88" i="33" a="1"/>
  <c r="G88" i="33" s="1"/>
  <c r="J96" i="34" a="1"/>
  <c r="J96" i="34" s="1"/>
  <c r="D90" i="34" a="1"/>
  <c r="D90" i="34" s="1"/>
  <c r="I85" i="34" a="1"/>
  <c r="I85" i="34" s="1"/>
  <c r="G79" i="34" a="1"/>
  <c r="G79" i="34" s="1"/>
  <c r="E73" i="34" a="1"/>
  <c r="E73" i="34" s="1"/>
  <c r="F83" i="34" a="1"/>
  <c r="F83" i="34" s="1"/>
  <c r="C76" i="34" a="1"/>
  <c r="C76" i="34" s="1"/>
  <c r="I100" i="34" a="1"/>
  <c r="I100" i="34" s="1"/>
  <c r="K78" i="33" a="1"/>
  <c r="K78" i="33" s="1"/>
  <c r="I86" i="34" a="1"/>
  <c r="I86" i="34" s="1"/>
  <c r="K75" i="34" a="1"/>
  <c r="K75" i="34" s="1"/>
  <c r="F82" i="33" a="1"/>
  <c r="F82" i="33" s="1"/>
  <c r="I96" i="34" a="1"/>
  <c r="I96" i="34" s="1"/>
  <c r="C90" i="34" a="1"/>
  <c r="C90" i="34" s="1"/>
  <c r="H85" i="34" a="1"/>
  <c r="H85" i="34" s="1"/>
  <c r="F79" i="34" a="1"/>
  <c r="F79" i="34" s="1"/>
  <c r="D73" i="34" a="1"/>
  <c r="D73" i="34" s="1"/>
  <c r="H88" i="34" a="1"/>
  <c r="H88" i="34" s="1"/>
  <c r="D93" i="35" a="1"/>
  <c r="D93" i="35" s="1"/>
  <c r="C93" i="35" a="1"/>
  <c r="C93" i="35" s="1"/>
  <c r="H100" i="34" a="1"/>
  <c r="H100" i="34" s="1"/>
  <c r="M81" i="34" a="1"/>
  <c r="M81" i="34" s="1"/>
  <c r="C87" i="33" a="1"/>
  <c r="C87" i="33" s="1"/>
  <c r="M80" i="33" a="1"/>
  <c r="M80" i="33" s="1"/>
  <c r="G96" i="34" a="1"/>
  <c r="G96" i="34" s="1"/>
  <c r="N89" i="34" a="1"/>
  <c r="N89" i="34" s="1"/>
  <c r="K83" i="34" a="1"/>
  <c r="K83" i="34" s="1"/>
  <c r="E79" i="34" a="1"/>
  <c r="E79" i="34" s="1"/>
  <c r="F72" i="34" a="1"/>
  <c r="F72" i="34" s="1"/>
  <c r="M72" i="33" a="1"/>
  <c r="M72" i="33" s="1"/>
  <c r="F88" i="34" a="1"/>
  <c r="F88" i="34" s="1"/>
  <c r="L83" i="33" a="1"/>
  <c r="L83" i="33" s="1"/>
  <c r="L92" i="34" a="1"/>
  <c r="L92" i="34" s="1"/>
  <c r="K92" i="34" a="1"/>
  <c r="K92" i="34" s="1"/>
  <c r="F96" i="34" a="1"/>
  <c r="F96" i="34" s="1"/>
  <c r="M89" i="34" a="1"/>
  <c r="M89" i="34" s="1"/>
  <c r="J83" i="34" a="1"/>
  <c r="J83" i="34" s="1"/>
  <c r="G78" i="34" a="1"/>
  <c r="G78" i="34" s="1"/>
  <c r="E72" i="34" a="1"/>
  <c r="E72" i="34" s="1"/>
  <c r="N78" i="33" a="1"/>
  <c r="N78" i="33" s="1"/>
  <c r="C95" i="34" a="1"/>
  <c r="C95" i="34" s="1"/>
  <c r="N75" i="34" a="1"/>
  <c r="N75" i="34" s="1"/>
  <c r="M83" i="33" a="1"/>
  <c r="M83" i="33" s="1"/>
  <c r="G100" i="34" a="1"/>
  <c r="G100" i="34" s="1"/>
  <c r="E73" i="35" a="1"/>
  <c r="E73" i="35" s="1"/>
  <c r="K89" i="34" a="1"/>
  <c r="K89" i="34" s="1"/>
  <c r="I83" i="34" a="1"/>
  <c r="I83" i="34" s="1"/>
  <c r="G77" i="34" a="1"/>
  <c r="G77" i="34" s="1"/>
  <c r="D72" i="34" a="1"/>
  <c r="D72" i="34" s="1"/>
  <c r="H89" i="34" a="1"/>
  <c r="H89" i="34" s="1"/>
  <c r="N81" i="34" a="1"/>
  <c r="N81" i="34" s="1"/>
  <c r="F91" i="33" a="1"/>
  <c r="F91" i="33" s="1"/>
  <c r="J75" i="34" a="1"/>
  <c r="J75" i="34" s="1"/>
  <c r="E73" i="33" a="1"/>
  <c r="E73" i="33" s="1"/>
  <c r="E96" i="34" a="1"/>
  <c r="E96" i="34" s="1"/>
  <c r="J89" i="34" a="1"/>
  <c r="J89" i="34" s="1"/>
  <c r="H83" i="34" a="1"/>
  <c r="H83" i="34" s="1"/>
  <c r="F77" i="34" a="1"/>
  <c r="F77" i="34" s="1"/>
  <c r="C72" i="34" a="1"/>
  <c r="C72" i="34" s="1"/>
  <c r="E95" i="33" a="1"/>
  <c r="E95" i="33" s="1"/>
  <c r="L100" i="34" a="1"/>
  <c r="L100" i="34" s="1"/>
  <c r="L75" i="34" a="1"/>
  <c r="L75" i="34" s="1"/>
  <c r="C80" i="34" a="1"/>
  <c r="C80" i="34" s="1"/>
  <c r="C73" i="35" a="1"/>
  <c r="C73" i="35" s="1"/>
  <c r="D96" i="34" a="1"/>
  <c r="D96" i="34" s="1"/>
  <c r="I89" i="34" a="1"/>
  <c r="I89" i="34" s="1"/>
  <c r="G83" i="34" a="1"/>
  <c r="G83" i="34" s="1"/>
  <c r="H76" i="34" a="1"/>
  <c r="H76" i="34" s="1"/>
  <c r="D76" i="34" a="1"/>
  <c r="D76" i="34" s="1"/>
  <c r="D82" i="34" a="1"/>
  <c r="D82" i="34" s="1"/>
  <c r="L93" i="34" a="1"/>
  <c r="L93" i="34" s="1"/>
  <c r="C78" i="33" a="1"/>
  <c r="C78" i="33" s="1"/>
  <c r="N92" i="34" a="1"/>
  <c r="N92" i="34" s="1"/>
  <c r="I76" i="33" a="1"/>
  <c r="I76" i="33" s="1"/>
  <c r="E86" i="34" a="1"/>
  <c r="E86" i="34" s="1"/>
  <c r="H79" i="33" a="1"/>
  <c r="H79" i="33" s="1"/>
  <c r="N95" i="34" a="1"/>
  <c r="N95" i="34" s="1"/>
  <c r="G89" i="34" a="1"/>
  <c r="G89" i="34" s="1"/>
  <c r="H82" i="34" a="1"/>
  <c r="H82" i="34" s="1"/>
  <c r="F76" i="34" a="1"/>
  <c r="F76" i="34" s="1"/>
  <c r="I93" i="35" a="1"/>
  <c r="I93" i="35" s="1"/>
  <c r="M100" i="34" a="1"/>
  <c r="M100" i="34" s="1"/>
  <c r="M95" i="34" a="1"/>
  <c r="M95" i="34" s="1"/>
  <c r="J88" i="34" a="1"/>
  <c r="J88" i="34" s="1"/>
  <c r="F82" i="34" a="1"/>
  <c r="F82" i="34" s="1"/>
  <c r="E76" i="34" a="1"/>
  <c r="E76" i="34" s="1"/>
  <c r="M78" i="33" a="1"/>
  <c r="M78" i="33" s="1"/>
  <c r="K100" i="34" a="1"/>
  <c r="K100" i="34" s="1"/>
  <c r="M93" i="34" a="1"/>
  <c r="M93" i="34" s="1"/>
  <c r="L78" i="33" a="1"/>
  <c r="L78" i="33" s="1"/>
  <c r="C82" i="34" a="1"/>
  <c r="C82" i="34" s="1"/>
  <c r="J93" i="34" a="1"/>
  <c r="J93" i="34" s="1"/>
  <c r="F86" i="34" a="1"/>
  <c r="F86" i="34" s="1"/>
  <c r="K76" i="33" a="1"/>
  <c r="K76" i="33" s="1"/>
  <c r="J99" i="34" a="1"/>
  <c r="J99" i="34" s="1"/>
  <c r="D80" i="34" a="1"/>
  <c r="D80" i="34" s="1"/>
  <c r="K83" i="33" a="1"/>
  <c r="K83" i="33" s="1"/>
  <c r="G99" i="34" a="1"/>
  <c r="G99" i="34" s="1"/>
  <c r="N98" i="34" a="1"/>
  <c r="N98" i="34" s="1"/>
  <c r="J73" i="34" a="1"/>
  <c r="J73" i="34" s="1"/>
  <c r="H76" i="33" a="1"/>
  <c r="H76" i="33" s="1"/>
  <c r="M98" i="34" a="1"/>
  <c r="M98" i="34" s="1"/>
  <c r="I73" i="34" a="1"/>
  <c r="I73" i="34" s="1"/>
  <c r="J79" i="34" a="1"/>
  <c r="J79" i="34" s="1"/>
  <c r="L98" i="34" a="1"/>
  <c r="L98" i="34" s="1"/>
  <c r="H73" i="34" a="1"/>
  <c r="H73" i="34" s="1"/>
  <c r="C86" i="34" a="1"/>
  <c r="C86" i="34" s="1"/>
  <c r="J82" i="33" a="1"/>
  <c r="J82" i="33" s="1"/>
  <c r="L73" i="34" a="1"/>
  <c r="L73" i="34" s="1"/>
  <c r="K73" i="34" a="1"/>
  <c r="K73" i="34" s="1"/>
  <c r="L96" i="34" a="1"/>
  <c r="L96" i="34" s="1"/>
  <c r="G73" i="34" a="1"/>
  <c r="G73" i="34" s="1"/>
  <c r="N85" i="34" a="1"/>
  <c r="N85" i="34" s="1"/>
  <c r="J92" i="34" a="1"/>
  <c r="J92" i="34" s="1"/>
  <c r="E99" i="34" a="1"/>
  <c r="E99" i="34" s="1"/>
  <c r="H92" i="34" a="1"/>
  <c r="H92" i="34" s="1"/>
  <c r="C101" i="33" a="1"/>
  <c r="C101" i="33" s="1"/>
  <c r="M79" i="34" a="1"/>
  <c r="M79" i="34" s="1"/>
  <c r="K82" i="33" a="1"/>
  <c r="K82" i="33" s="1"/>
  <c r="I79" i="34" a="1"/>
  <c r="I79" i="34" s="1"/>
  <c r="D99" i="34" a="1"/>
  <c r="D99" i="34" s="1"/>
  <c r="E101" i="33" a="1"/>
  <c r="E101" i="33" s="1"/>
  <c r="G92" i="34" a="1"/>
  <c r="G92" i="34" s="1"/>
  <c r="E92" i="34" a="1"/>
  <c r="E92" i="34" s="1"/>
  <c r="D101" i="33" a="1"/>
  <c r="D101" i="33" s="1"/>
  <c r="F92" i="34" a="1"/>
  <c r="F92" i="34" s="1"/>
  <c r="D92" i="34" a="1"/>
  <c r="D92" i="34" s="1"/>
  <c r="D86" i="34" a="1"/>
  <c r="D86" i="34" s="1"/>
  <c r="M85" i="34" a="1"/>
  <c r="M85" i="34" s="1"/>
  <c r="L85" i="34" a="1"/>
  <c r="L85" i="34" s="1"/>
  <c r="K85" i="34" a="1"/>
  <c r="K85" i="34" s="1"/>
  <c r="N79" i="34" a="1"/>
  <c r="N79" i="34" s="1"/>
  <c r="L79" i="34" a="1"/>
  <c r="L79" i="34" s="1"/>
  <c r="K79" i="34" a="1"/>
  <c r="K79" i="34" s="1"/>
  <c r="B37" i="3"/>
  <c r="C32" i="3" l="1"/>
  <c r="P32" i="3"/>
  <c r="AK69" i="30"/>
  <c r="C82" i="3"/>
  <c r="O15" i="29"/>
  <c r="N15" i="29"/>
  <c r="M15" i="29"/>
  <c r="L15" i="29"/>
  <c r="K15" i="29"/>
  <c r="J15" i="29"/>
  <c r="I15" i="29"/>
  <c r="H15" i="29"/>
  <c r="G15" i="29"/>
  <c r="F15" i="29"/>
  <c r="E15" i="29"/>
  <c r="D15" i="29"/>
  <c r="O14" i="29"/>
  <c r="N14" i="29"/>
  <c r="M14" i="29"/>
  <c r="L14" i="29"/>
  <c r="K14" i="29"/>
  <c r="J14" i="29"/>
  <c r="I14" i="29"/>
  <c r="H14" i="29"/>
  <c r="G14" i="29"/>
  <c r="F14" i="29"/>
  <c r="E14" i="29"/>
  <c r="D14" i="29"/>
  <c r="P13" i="29"/>
  <c r="P12" i="29"/>
  <c r="P11" i="29"/>
  <c r="P10" i="29"/>
  <c r="P9" i="29"/>
  <c r="P8" i="29"/>
  <c r="P7" i="29"/>
  <c r="P6" i="29"/>
  <c r="P5" i="29"/>
  <c r="P4" i="29"/>
  <c r="E24" i="3"/>
  <c r="P24" i="3" s="1"/>
  <c r="N10" i="3"/>
  <c r="O69" i="29"/>
  <c r="N69" i="29"/>
  <c r="M69" i="29"/>
  <c r="L69" i="29"/>
  <c r="K69" i="29"/>
  <c r="J69" i="29"/>
  <c r="I69" i="29"/>
  <c r="H69" i="29"/>
  <c r="G69" i="29"/>
  <c r="F69" i="29"/>
  <c r="E69" i="29"/>
  <c r="D69" i="29"/>
  <c r="P68" i="29"/>
  <c r="P67" i="29"/>
  <c r="P66" i="29"/>
  <c r="P65" i="29"/>
  <c r="P64" i="29"/>
  <c r="P63" i="29"/>
  <c r="P62" i="29"/>
  <c r="P61" i="29"/>
  <c r="P60" i="29"/>
  <c r="P59" i="29"/>
  <c r="E104" i="3"/>
  <c r="P104" i="3" s="1"/>
  <c r="E72" i="3"/>
  <c r="P72" i="3" s="1"/>
  <c r="E56" i="3"/>
  <c r="P56" i="3" s="1"/>
  <c r="E40" i="3"/>
  <c r="P40" i="3" s="1"/>
  <c r="B117" i="3"/>
  <c r="C114" i="3"/>
  <c r="B114" i="3"/>
  <c r="B85" i="3"/>
  <c r="B82" i="3"/>
  <c r="B69" i="3"/>
  <c r="C66" i="3"/>
  <c r="B66" i="3"/>
  <c r="B53" i="3"/>
  <c r="C50" i="3"/>
  <c r="B50" i="3"/>
  <c r="C34" i="3"/>
  <c r="B34" i="3"/>
  <c r="D104" i="39" l="1"/>
  <c r="D70" i="39"/>
  <c r="R70" i="39"/>
  <c r="AF70" i="39"/>
  <c r="AF36" i="39"/>
  <c r="R36" i="39"/>
  <c r="D36" i="39"/>
  <c r="D104" i="36"/>
  <c r="AF36" i="36"/>
  <c r="AF70" i="36"/>
  <c r="R70" i="36"/>
  <c r="R36" i="36"/>
  <c r="D36" i="36"/>
  <c r="D70" i="36"/>
  <c r="D104" i="35"/>
  <c r="AF70" i="35"/>
  <c r="R70" i="35"/>
  <c r="D70" i="35"/>
  <c r="R36" i="35"/>
  <c r="AF36" i="35"/>
  <c r="R2" i="35"/>
  <c r="D2" i="35"/>
  <c r="D36" i="35"/>
  <c r="AF2" i="35"/>
  <c r="D104" i="33"/>
  <c r="D70" i="33"/>
  <c r="AF36" i="33"/>
  <c r="D36" i="33"/>
  <c r="R2" i="33"/>
  <c r="AF2" i="33"/>
  <c r="D2" i="33"/>
  <c r="R36" i="33"/>
  <c r="AF70" i="33"/>
  <c r="R70" i="33"/>
  <c r="R2" i="39"/>
  <c r="AF2" i="39"/>
  <c r="D2" i="39"/>
  <c r="R2" i="36"/>
  <c r="AF2" i="36"/>
  <c r="D2" i="36"/>
  <c r="D104" i="34"/>
  <c r="AF70" i="34"/>
  <c r="D70" i="34"/>
  <c r="R70" i="34"/>
  <c r="D36" i="34"/>
  <c r="R36" i="34"/>
  <c r="AF36" i="34"/>
  <c r="R2" i="34"/>
  <c r="D2" i="34"/>
  <c r="AF2" i="34"/>
  <c r="D9" i="3"/>
  <c r="AI114" i="30"/>
  <c r="V115" i="30"/>
  <c r="AA96" i="30"/>
  <c r="AF68" i="30"/>
  <c r="T84" i="30"/>
  <c r="AI83" i="30"/>
  <c r="S111" i="30"/>
  <c r="Q125" i="30"/>
  <c r="AB125" i="30"/>
  <c r="AM82" i="30"/>
  <c r="Y96" i="30"/>
  <c r="AN82" i="30"/>
  <c r="AM110" i="30"/>
  <c r="X96" i="30"/>
  <c r="AK124" i="30"/>
  <c r="R82" i="30"/>
  <c r="AF82" i="30"/>
  <c r="AF110" i="30"/>
  <c r="AM68" i="30"/>
  <c r="Y110" i="30"/>
  <c r="W110" i="30"/>
  <c r="Y82" i="30"/>
  <c r="AI110" i="30"/>
  <c r="AK82" i="30"/>
  <c r="W82" i="30"/>
  <c r="AE124" i="30"/>
  <c r="AP124" i="30"/>
  <c r="AK68" i="30"/>
  <c r="AI82" i="30"/>
  <c r="S110" i="30"/>
  <c r="Q124" i="30"/>
  <c r="AB124" i="30"/>
  <c r="W68" i="30"/>
  <c r="U82" i="30"/>
  <c r="S96" i="30"/>
  <c r="AE110" i="30"/>
  <c r="AP110" i="30"/>
  <c r="AN124" i="30"/>
  <c r="AI68" i="30"/>
  <c r="AG82" i="30"/>
  <c r="Q110" i="30"/>
  <c r="AO82" i="30"/>
  <c r="W124" i="30"/>
  <c r="R68" i="30"/>
  <c r="AI124" i="30"/>
  <c r="AO68" i="30"/>
  <c r="U124" i="30"/>
  <c r="W96" i="30"/>
  <c r="AG124" i="30"/>
  <c r="U110" i="30"/>
  <c r="S124" i="30"/>
  <c r="Y68" i="30"/>
  <c r="U96" i="30"/>
  <c r="AG110" i="30"/>
  <c r="AB110" i="30"/>
  <c r="Z124" i="30"/>
  <c r="U68" i="30"/>
  <c r="S82" i="30"/>
  <c r="Q96" i="30"/>
  <c r="AB96" i="30"/>
  <c r="AN110" i="30"/>
  <c r="AL124" i="30"/>
  <c r="AG68" i="30"/>
  <c r="AE82" i="30"/>
  <c r="AP82" i="30"/>
  <c r="Z110" i="30"/>
  <c r="X124" i="30"/>
  <c r="S68" i="30"/>
  <c r="Q82" i="30"/>
  <c r="AB82" i="30"/>
  <c r="Z96" i="30"/>
  <c r="AL110" i="30"/>
  <c r="AJ124" i="30"/>
  <c r="AE68" i="30"/>
  <c r="AA68" i="30"/>
  <c r="AJ110" i="30"/>
  <c r="V110" i="30"/>
  <c r="V124" i="30"/>
  <c r="AH124" i="30"/>
  <c r="AL82" i="30"/>
  <c r="X110" i="30"/>
  <c r="AB68" i="30"/>
  <c r="AN68" i="30"/>
  <c r="AH110" i="30"/>
  <c r="AL68" i="30"/>
  <c r="AJ82" i="30"/>
  <c r="T110" i="30"/>
  <c r="R124" i="30"/>
  <c r="AK110" i="30"/>
  <c r="V96" i="30"/>
  <c r="X68" i="30"/>
  <c r="V82" i="30"/>
  <c r="T96" i="30"/>
  <c r="Z82" i="30"/>
  <c r="T124" i="30"/>
  <c r="AF124" i="30"/>
  <c r="AO124" i="30"/>
  <c r="AJ68" i="30"/>
  <c r="AH82" i="30"/>
  <c r="R110" i="30"/>
  <c r="AA82" i="30"/>
  <c r="AP68" i="30"/>
  <c r="Z68" i="30"/>
  <c r="AA124" i="30"/>
  <c r="V68" i="30"/>
  <c r="T82" i="30"/>
  <c r="R96" i="30"/>
  <c r="Q68" i="30"/>
  <c r="X82" i="30"/>
  <c r="AO110" i="30"/>
  <c r="AM124" i="30"/>
  <c r="AH68" i="30"/>
  <c r="AA110" i="30"/>
  <c r="Y124" i="30"/>
  <c r="T68" i="30"/>
  <c r="Y111" i="30"/>
  <c r="AP69" i="30"/>
  <c r="AP125" i="30"/>
  <c r="Q97" i="30"/>
  <c r="AG69" i="30"/>
  <c r="Q69" i="30"/>
  <c r="AE125" i="30"/>
  <c r="Q83" i="30"/>
  <c r="X111" i="30"/>
  <c r="AN69" i="30"/>
  <c r="S83" i="30"/>
  <c r="V111" i="30"/>
  <c r="X69" i="30"/>
  <c r="V83" i="30"/>
  <c r="T97" i="30"/>
  <c r="AF111" i="30"/>
  <c r="W69" i="30"/>
  <c r="U83" i="30"/>
  <c r="S97" i="30"/>
  <c r="AE111" i="30"/>
  <c r="AG83" i="30"/>
  <c r="Q111" i="30"/>
  <c r="AB111" i="30"/>
  <c r="Z125" i="30"/>
  <c r="U69" i="30"/>
  <c r="AB97" i="30"/>
  <c r="AE83" i="30"/>
  <c r="AP83" i="30"/>
  <c r="Z111" i="30"/>
  <c r="S69" i="30"/>
  <c r="Z97" i="30"/>
  <c r="AE69" i="30"/>
  <c r="AN83" i="30"/>
  <c r="V125" i="30"/>
  <c r="AB69" i="30"/>
  <c r="X97" i="30"/>
  <c r="AJ111" i="30"/>
  <c r="AH125" i="30"/>
  <c r="AL83" i="30"/>
  <c r="T125" i="30"/>
  <c r="Z69" i="30"/>
  <c r="X83" i="30"/>
  <c r="V97" i="30"/>
  <c r="AH111" i="30"/>
  <c r="AF125" i="30"/>
  <c r="AL69" i="30"/>
  <c r="AJ83" i="30"/>
  <c r="T111" i="30"/>
  <c r="R125" i="30"/>
  <c r="AO125" i="30"/>
  <c r="AJ69" i="30"/>
  <c r="AH83" i="30"/>
  <c r="R111" i="30"/>
  <c r="AN111" i="30"/>
  <c r="AB83" i="30"/>
  <c r="R97" i="30"/>
  <c r="AF83" i="30"/>
  <c r="Z83" i="30"/>
  <c r="V69" i="30"/>
  <c r="AM125" i="30"/>
  <c r="AH69" i="30"/>
  <c r="AA111" i="30"/>
  <c r="Y125" i="30"/>
  <c r="T69" i="30"/>
  <c r="R83" i="30"/>
  <c r="AI69" i="30"/>
  <c r="AJ125" i="30"/>
  <c r="AA125" i="30"/>
  <c r="T83" i="30"/>
  <c r="AO111" i="30"/>
  <c r="AA97" i="30"/>
  <c r="AM111" i="30"/>
  <c r="AK125" i="30"/>
  <c r="AF69" i="30"/>
  <c r="AN125" i="30"/>
  <c r="X125" i="30"/>
  <c r="AL125" i="30"/>
  <c r="AL111" i="30"/>
  <c r="AO83" i="30"/>
  <c r="R69" i="30"/>
  <c r="AA83" i="30"/>
  <c r="Y97" i="30"/>
  <c r="AK111" i="30"/>
  <c r="AI125" i="30"/>
  <c r="AP111" i="30"/>
  <c r="AA69" i="30"/>
  <c r="Y83" i="30"/>
  <c r="W97" i="30"/>
  <c r="AI111" i="30"/>
  <c r="AG125" i="30"/>
  <c r="W125" i="30"/>
  <c r="W111" i="30"/>
  <c r="AM69" i="30"/>
  <c r="AK83" i="30"/>
  <c r="U111" i="30"/>
  <c r="S125" i="30"/>
  <c r="AO69" i="30"/>
  <c r="AM83" i="30"/>
  <c r="U125" i="30"/>
  <c r="Y69" i="30"/>
  <c r="W83" i="30"/>
  <c r="U97" i="30"/>
  <c r="AG111" i="30"/>
  <c r="AI115" i="30"/>
  <c r="S129" i="30"/>
  <c r="AF73" i="30"/>
  <c r="Q87" i="30"/>
  <c r="AH129" i="30"/>
  <c r="AE73" i="30"/>
  <c r="V101" i="30"/>
  <c r="T101" i="30"/>
  <c r="T87" i="30"/>
  <c r="AJ129" i="30"/>
  <c r="AP73" i="30"/>
  <c r="V129" i="30"/>
  <c r="AB73" i="30"/>
  <c r="AF115" i="30"/>
  <c r="R115" i="30"/>
  <c r="R101" i="30"/>
  <c r="AM129" i="30"/>
  <c r="AH73" i="30"/>
  <c r="AA115" i="30"/>
  <c r="Y129" i="30"/>
  <c r="T73" i="30"/>
  <c r="R87" i="30"/>
  <c r="AA101" i="30"/>
  <c r="AM115" i="30"/>
  <c r="AK129" i="30"/>
  <c r="AO87" i="30"/>
  <c r="Y115" i="30"/>
  <c r="W129" i="30"/>
  <c r="R73" i="30"/>
  <c r="AA87" i="30"/>
  <c r="Y101" i="30"/>
  <c r="AK115" i="30"/>
  <c r="AI129" i="30"/>
  <c r="AO73" i="30"/>
  <c r="AM87" i="30"/>
  <c r="W115" i="30"/>
  <c r="U129" i="30"/>
  <c r="AE129" i="30"/>
  <c r="Y73" i="30"/>
  <c r="AP129" i="30"/>
  <c r="AK73" i="30"/>
  <c r="AI87" i="30"/>
  <c r="S115" i="30"/>
  <c r="Q129" i="30"/>
  <c r="AB129" i="30"/>
  <c r="W73" i="30"/>
  <c r="U87" i="30"/>
  <c r="S101" i="30"/>
  <c r="AE115" i="30"/>
  <c r="AB87" i="30"/>
  <c r="AP115" i="30"/>
  <c r="AN129" i="30"/>
  <c r="AI73" i="30"/>
  <c r="AG87" i="30"/>
  <c r="Q115" i="30"/>
  <c r="Z101" i="30"/>
  <c r="AN87" i="30"/>
  <c r="Z87" i="30"/>
  <c r="AF129" i="30"/>
  <c r="AJ87" i="30"/>
  <c r="V87" i="30"/>
  <c r="AA129" i="30"/>
  <c r="V73" i="30"/>
  <c r="AO115" i="30"/>
  <c r="AF87" i="30"/>
  <c r="AA73" i="30"/>
  <c r="W101" i="30"/>
  <c r="AK87" i="30"/>
  <c r="U115" i="30"/>
  <c r="W87" i="30"/>
  <c r="AB115" i="30"/>
  <c r="Z129" i="30"/>
  <c r="U73" i="30"/>
  <c r="S87" i="30"/>
  <c r="Q101" i="30"/>
  <c r="AL87" i="30"/>
  <c r="T129" i="30"/>
  <c r="Z73" i="30"/>
  <c r="AH115" i="30"/>
  <c r="R129" i="30"/>
  <c r="X73" i="30"/>
  <c r="AO129" i="30"/>
  <c r="AJ73" i="30"/>
  <c r="AG129" i="30"/>
  <c r="AG115" i="30"/>
  <c r="AB101" i="30"/>
  <c r="AN115" i="30"/>
  <c r="AL129" i="30"/>
  <c r="AG73" i="30"/>
  <c r="AE87" i="30"/>
  <c r="AL115" i="30"/>
  <c r="X115" i="30"/>
  <c r="Q73" i="30"/>
  <c r="X101" i="30"/>
  <c r="AJ115" i="30"/>
  <c r="AN73" i="30"/>
  <c r="X87" i="30"/>
  <c r="AL73" i="30"/>
  <c r="T115" i="30"/>
  <c r="AH87" i="30"/>
  <c r="Y87" i="30"/>
  <c r="AM73" i="30"/>
  <c r="U101" i="30"/>
  <c r="AP87" i="30"/>
  <c r="Z115" i="30"/>
  <c r="X129" i="30"/>
  <c r="S73" i="30"/>
  <c r="Y126" i="30"/>
  <c r="AA84" i="30"/>
  <c r="V98" i="30"/>
  <c r="R126" i="30"/>
  <c r="AA126" i="30"/>
  <c r="V70" i="30"/>
  <c r="R112" i="30"/>
  <c r="AM126" i="30"/>
  <c r="AI112" i="30"/>
  <c r="AE126" i="30"/>
  <c r="AB98" i="30"/>
  <c r="S98" i="30"/>
  <c r="Q112" i="30"/>
  <c r="R98" i="30"/>
  <c r="AO112" i="30"/>
  <c r="AH70" i="30"/>
  <c r="AF84" i="30"/>
  <c r="AA112" i="30"/>
  <c r="T70" i="30"/>
  <c r="R84" i="30"/>
  <c r="AA98" i="30"/>
  <c r="AM112" i="30"/>
  <c r="AF70" i="30"/>
  <c r="AO84" i="30"/>
  <c r="Y112" i="30"/>
  <c r="W126" i="30"/>
  <c r="R70" i="30"/>
  <c r="AK112" i="30"/>
  <c r="AI126" i="30"/>
  <c r="U126" i="30"/>
  <c r="AA70" i="30"/>
  <c r="W98" i="30"/>
  <c r="AG126" i="30"/>
  <c r="AM70" i="30"/>
  <c r="AK84" i="30"/>
  <c r="U112" i="30"/>
  <c r="S126" i="30"/>
  <c r="Y70" i="30"/>
  <c r="W84" i="30"/>
  <c r="U98" i="30"/>
  <c r="AG112" i="30"/>
  <c r="AP126" i="30"/>
  <c r="AK70" i="30"/>
  <c r="AI84" i="30"/>
  <c r="S112" i="30"/>
  <c r="Q126" i="30"/>
  <c r="AB126" i="30"/>
  <c r="W70" i="30"/>
  <c r="U84" i="30"/>
  <c r="AE112" i="30"/>
  <c r="AP112" i="30"/>
  <c r="AN126" i="30"/>
  <c r="AI70" i="30"/>
  <c r="AG84" i="30"/>
  <c r="AB112" i="30"/>
  <c r="Z126" i="30"/>
  <c r="U70" i="30"/>
  <c r="S84" i="30"/>
  <c r="Q98" i="30"/>
  <c r="AK126" i="30"/>
  <c r="Y84" i="30"/>
  <c r="AE84" i="30"/>
  <c r="X126" i="30"/>
  <c r="Q84" i="30"/>
  <c r="AB84" i="30"/>
  <c r="Z98" i="30"/>
  <c r="AL112" i="30"/>
  <c r="AJ126" i="30"/>
  <c r="AE70" i="30"/>
  <c r="AM84" i="30"/>
  <c r="AP70" i="30"/>
  <c r="AN84" i="30"/>
  <c r="X112" i="30"/>
  <c r="V126" i="30"/>
  <c r="Q70" i="30"/>
  <c r="AL126" i="30"/>
  <c r="Z112" i="30"/>
  <c r="S70" i="30"/>
  <c r="AB70" i="30"/>
  <c r="Z84" i="30"/>
  <c r="X98" i="30"/>
  <c r="AJ112" i="30"/>
  <c r="AH126" i="30"/>
  <c r="AO70" i="30"/>
  <c r="AP84" i="30"/>
  <c r="AN70" i="30"/>
  <c r="AL84" i="30"/>
  <c r="V112" i="30"/>
  <c r="T126" i="30"/>
  <c r="Y98" i="30"/>
  <c r="Z70" i="30"/>
  <c r="X84" i="30"/>
  <c r="AH112" i="30"/>
  <c r="AF126" i="30"/>
  <c r="W112" i="30"/>
  <c r="AG70" i="30"/>
  <c r="AL70" i="30"/>
  <c r="AJ84" i="30"/>
  <c r="T112" i="30"/>
  <c r="AN112" i="30"/>
  <c r="X70" i="30"/>
  <c r="V84" i="30"/>
  <c r="T98" i="30"/>
  <c r="AF112" i="30"/>
  <c r="AO126" i="30"/>
  <c r="AJ70" i="30"/>
  <c r="AH84" i="30"/>
  <c r="W86" i="30"/>
  <c r="AP86" i="30"/>
  <c r="AL72" i="30"/>
  <c r="AG114" i="30"/>
  <c r="AB100" i="30"/>
  <c r="Q86" i="30"/>
  <c r="AH86" i="30"/>
  <c r="AF114" i="30"/>
  <c r="AA72" i="30"/>
  <c r="Y86" i="30"/>
  <c r="W100" i="30"/>
  <c r="AG128" i="30"/>
  <c r="AM72" i="30"/>
  <c r="AK86" i="30"/>
  <c r="U114" i="30"/>
  <c r="S128" i="30"/>
  <c r="AE128" i="30"/>
  <c r="AP128" i="30"/>
  <c r="AK72" i="30"/>
  <c r="AI86" i="30"/>
  <c r="S114" i="30"/>
  <c r="Q128" i="30"/>
  <c r="AB128" i="30"/>
  <c r="W72" i="30"/>
  <c r="S100" i="30"/>
  <c r="AE114" i="30"/>
  <c r="AP114" i="30"/>
  <c r="AN128" i="30"/>
  <c r="AI72" i="30"/>
  <c r="AG86" i="30"/>
  <c r="Q114" i="30"/>
  <c r="AB114" i="30"/>
  <c r="Z128" i="30"/>
  <c r="U72" i="30"/>
  <c r="S86" i="30"/>
  <c r="Q100" i="30"/>
  <c r="AG72" i="30"/>
  <c r="AE86" i="30"/>
  <c r="Z114" i="30"/>
  <c r="X128" i="30"/>
  <c r="S72" i="30"/>
  <c r="AB86" i="30"/>
  <c r="Z100" i="30"/>
  <c r="AL114" i="30"/>
  <c r="AJ128" i="30"/>
  <c r="AE72" i="30"/>
  <c r="AP72" i="30"/>
  <c r="AN86" i="30"/>
  <c r="X114" i="30"/>
  <c r="V128" i="30"/>
  <c r="Q72" i="30"/>
  <c r="AB72" i="30"/>
  <c r="Z86" i="30"/>
  <c r="X100" i="30"/>
  <c r="AJ114" i="30"/>
  <c r="AH128" i="30"/>
  <c r="AN72" i="30"/>
  <c r="AL86" i="30"/>
  <c r="V114" i="30"/>
  <c r="T128" i="30"/>
  <c r="Z72" i="30"/>
  <c r="X86" i="30"/>
  <c r="V100" i="30"/>
  <c r="AH114" i="30"/>
  <c r="AF128" i="30"/>
  <c r="AL128" i="30"/>
  <c r="AA128" i="30"/>
  <c r="V72" i="30"/>
  <c r="T86" i="30"/>
  <c r="R100" i="30"/>
  <c r="Y72" i="30"/>
  <c r="T114" i="30"/>
  <c r="X72" i="30"/>
  <c r="AO114" i="30"/>
  <c r="AM128" i="30"/>
  <c r="AH72" i="30"/>
  <c r="AF86" i="30"/>
  <c r="U100" i="30"/>
  <c r="R128" i="30"/>
  <c r="V86" i="30"/>
  <c r="AA114" i="30"/>
  <c r="Y128" i="30"/>
  <c r="T72" i="30"/>
  <c r="R86" i="30"/>
  <c r="U86" i="30"/>
  <c r="AN114" i="30"/>
  <c r="AJ72" i="30"/>
  <c r="AA100" i="30"/>
  <c r="AM114" i="30"/>
  <c r="AK128" i="30"/>
  <c r="AF72" i="30"/>
  <c r="T100" i="30"/>
  <c r="R114" i="30"/>
  <c r="AO86" i="30"/>
  <c r="Y114" i="30"/>
  <c r="W128" i="30"/>
  <c r="R72" i="30"/>
  <c r="AJ86" i="30"/>
  <c r="AO128" i="30"/>
  <c r="AA86" i="30"/>
  <c r="Y100" i="30"/>
  <c r="AK114" i="30"/>
  <c r="AI128" i="30"/>
  <c r="AO72" i="30"/>
  <c r="AM86" i="30"/>
  <c r="W114" i="30"/>
  <c r="U128" i="30"/>
  <c r="P15" i="29"/>
  <c r="P14" i="29"/>
  <c r="P69" i="29"/>
  <c r="N12" i="3"/>
  <c r="AD121" i="30" l="1"/>
  <c r="AD122" i="30" s="1"/>
  <c r="AD123" i="30" s="1"/>
  <c r="AD124" i="30" s="1"/>
  <c r="AD125" i="30" s="1"/>
  <c r="AD126" i="30" s="1"/>
  <c r="AD127" i="30" s="1"/>
  <c r="AD128" i="30" s="1"/>
  <c r="AD129" i="30" s="1"/>
  <c r="AD130" i="30" s="1"/>
  <c r="P51" i="30"/>
  <c r="P52" i="30" s="1"/>
  <c r="P53" i="30" s="1"/>
  <c r="P54" i="30" s="1"/>
  <c r="P55" i="30" s="1"/>
  <c r="P56" i="30" s="1"/>
  <c r="P57" i="30" s="1"/>
  <c r="P58" i="30" s="1"/>
  <c r="P59" i="30" s="1"/>
  <c r="P60" i="30" s="1"/>
  <c r="P23" i="30"/>
  <c r="P24" i="30" s="1"/>
  <c r="P25" i="30" s="1"/>
  <c r="P26" i="30" s="1"/>
  <c r="P27" i="30" s="1"/>
  <c r="P28" i="30" s="1"/>
  <c r="P29" i="30" s="1"/>
  <c r="P30" i="30" s="1"/>
  <c r="P31" i="30" s="1"/>
  <c r="P32" i="30" s="1"/>
  <c r="AD37" i="30"/>
  <c r="AD38" i="30" s="1"/>
  <c r="AD39" i="30" s="1"/>
  <c r="AD40" i="30" s="1"/>
  <c r="AD41" i="30" s="1"/>
  <c r="AD42" i="30" s="1"/>
  <c r="AD43" i="30" s="1"/>
  <c r="AD44" i="30" s="1"/>
  <c r="AD45" i="30" s="1"/>
  <c r="AD46" i="30" s="1"/>
  <c r="P37" i="30"/>
  <c r="P38" i="30" s="1"/>
  <c r="P39" i="30" s="1"/>
  <c r="P40" i="30" s="1"/>
  <c r="P41" i="30" s="1"/>
  <c r="P42" i="30" s="1"/>
  <c r="P43" i="30" s="1"/>
  <c r="P44" i="30" s="1"/>
  <c r="P45" i="30" s="1"/>
  <c r="P46" i="30" s="1"/>
  <c r="AD23" i="30"/>
  <c r="AD24" i="30" s="1"/>
  <c r="AD25" i="30" s="1"/>
  <c r="AD26" i="30" s="1"/>
  <c r="AD27" i="30" s="1"/>
  <c r="AD28" i="30" s="1"/>
  <c r="AD29" i="30" s="1"/>
  <c r="AD30" i="30" s="1"/>
  <c r="AD31" i="30" s="1"/>
  <c r="AD32" i="30" s="1"/>
  <c r="AD9" i="30"/>
  <c r="AD10" i="30" s="1"/>
  <c r="AD11" i="30" s="1"/>
  <c r="AD12" i="30" s="1"/>
  <c r="AD13" i="30" s="1"/>
  <c r="AD14" i="30" s="1"/>
  <c r="AD15" i="30" s="1"/>
  <c r="AD16" i="30" s="1"/>
  <c r="AD17" i="30" s="1"/>
  <c r="AD18" i="30" s="1"/>
  <c r="E9" i="3"/>
  <c r="F9" i="3" s="1"/>
  <c r="G9" i="3" s="1"/>
  <c r="H9" i="3" s="1"/>
  <c r="I9" i="3" s="1"/>
  <c r="P9" i="30"/>
  <c r="P10" i="30" s="1"/>
  <c r="P11" i="30" s="1"/>
  <c r="P12" i="30" s="1"/>
  <c r="P13" i="30" s="1"/>
  <c r="P14" i="30" s="1"/>
  <c r="P15" i="30" s="1"/>
  <c r="P16" i="30" s="1"/>
  <c r="P17" i="30" s="1"/>
  <c r="P18" i="30" s="1"/>
  <c r="AD65" i="30"/>
  <c r="AD66" i="30" s="1"/>
  <c r="AD67" i="30" s="1"/>
  <c r="AD68" i="30" s="1"/>
  <c r="AD69" i="30" s="1"/>
  <c r="AD70" i="30" s="1"/>
  <c r="AD71" i="30" s="1"/>
  <c r="AD72" i="30" s="1"/>
  <c r="AD73" i="30" s="1"/>
  <c r="AD74" i="30" s="1"/>
  <c r="P65" i="30"/>
  <c r="P66" i="30" s="1"/>
  <c r="P67" i="30" s="1"/>
  <c r="P68" i="30" s="1"/>
  <c r="P69" i="30" s="1"/>
  <c r="P70" i="30" s="1"/>
  <c r="P71" i="30" s="1"/>
  <c r="P72" i="30" s="1"/>
  <c r="P73" i="30" s="1"/>
  <c r="P74" i="30" s="1"/>
  <c r="AD79" i="30"/>
  <c r="AD80" i="30" s="1"/>
  <c r="AD81" i="30" s="1"/>
  <c r="AD82" i="30" s="1"/>
  <c r="AD83" i="30" s="1"/>
  <c r="AD84" i="30" s="1"/>
  <c r="AD85" i="30" s="1"/>
  <c r="AD86" i="30" s="1"/>
  <c r="AD87" i="30" s="1"/>
  <c r="AD88" i="30" s="1"/>
  <c r="P79" i="30"/>
  <c r="P80" i="30" s="1"/>
  <c r="P81" i="30" s="1"/>
  <c r="P82" i="30" s="1"/>
  <c r="P83" i="30" s="1"/>
  <c r="P84" i="30" s="1"/>
  <c r="P85" i="30" s="1"/>
  <c r="P86" i="30" s="1"/>
  <c r="P87" i="30" s="1"/>
  <c r="P88" i="30" s="1"/>
  <c r="P107" i="30"/>
  <c r="P108" i="30" s="1"/>
  <c r="P109" i="30" s="1"/>
  <c r="P110" i="30" s="1"/>
  <c r="P111" i="30" s="1"/>
  <c r="P112" i="30" s="1"/>
  <c r="P113" i="30" s="1"/>
  <c r="P114" i="30" s="1"/>
  <c r="P115" i="30" s="1"/>
  <c r="P116" i="30" s="1"/>
  <c r="P93" i="30"/>
  <c r="P94" i="30" s="1"/>
  <c r="P95" i="30" s="1"/>
  <c r="P96" i="30" s="1"/>
  <c r="P97" i="30" s="1"/>
  <c r="P98" i="30" s="1"/>
  <c r="P99" i="30" s="1"/>
  <c r="P100" i="30" s="1"/>
  <c r="P101" i="30" s="1"/>
  <c r="P102" i="30" s="1"/>
  <c r="P121" i="30"/>
  <c r="P122" i="30" s="1"/>
  <c r="P123" i="30" s="1"/>
  <c r="P124" i="30" s="1"/>
  <c r="P125" i="30" s="1"/>
  <c r="P126" i="30" s="1"/>
  <c r="P127" i="30" s="1"/>
  <c r="P128" i="30" s="1"/>
  <c r="P129" i="30" s="1"/>
  <c r="P130" i="30" s="1"/>
  <c r="AD107" i="30"/>
  <c r="AD108" i="30" s="1"/>
  <c r="AD109" i="30" s="1"/>
  <c r="AD110" i="30" s="1"/>
  <c r="AD111" i="30" s="1"/>
  <c r="AD112" i="30" s="1"/>
  <c r="AD113" i="30" s="1"/>
  <c r="AD114" i="30" s="1"/>
  <c r="AD115" i="30" s="1"/>
  <c r="AD116" i="30" s="1"/>
  <c r="P135" i="30"/>
  <c r="P136" i="30" s="1"/>
  <c r="AP121" i="30"/>
  <c r="AB121" i="30"/>
  <c r="AP107" i="30"/>
  <c r="AB107" i="30"/>
  <c r="AB93" i="30"/>
  <c r="AP79" i="30"/>
  <c r="AB79" i="30"/>
  <c r="AP65" i="30"/>
  <c r="AB65" i="30"/>
  <c r="AO121" i="30"/>
  <c r="AA121" i="30"/>
  <c r="AO107" i="30"/>
  <c r="AA107" i="30"/>
  <c r="AA93" i="30"/>
  <c r="AO79" i="30"/>
  <c r="AA79" i="30"/>
  <c r="AO65" i="30"/>
  <c r="AA65" i="30"/>
  <c r="AN121" i="30"/>
  <c r="Z121" i="30"/>
  <c r="AN107" i="30"/>
  <c r="Z107" i="30"/>
  <c r="Z93" i="30"/>
  <c r="AN79" i="30"/>
  <c r="Z79" i="30"/>
  <c r="AN65" i="30"/>
  <c r="Z65" i="30"/>
  <c r="AM121" i="30"/>
  <c r="Y121" i="30"/>
  <c r="AM107" i="30"/>
  <c r="Y107" i="30"/>
  <c r="Y93" i="30"/>
  <c r="AM79" i="30"/>
  <c r="Y79" i="30"/>
  <c r="AM65" i="30"/>
  <c r="Y65" i="30"/>
  <c r="AL121" i="30"/>
  <c r="X121" i="30"/>
  <c r="AL107" i="30"/>
  <c r="X107" i="30"/>
  <c r="X93" i="30"/>
  <c r="AL79" i="30"/>
  <c r="X79" i="30"/>
  <c r="AL65" i="30"/>
  <c r="X65" i="30"/>
  <c r="AK121" i="30"/>
  <c r="W121" i="30"/>
  <c r="AK107" i="30"/>
  <c r="W107" i="30"/>
  <c r="W93" i="30"/>
  <c r="AK79" i="30"/>
  <c r="W79" i="30"/>
  <c r="AK65" i="30"/>
  <c r="W65" i="30"/>
  <c r="AJ121" i="30"/>
  <c r="V121" i="30"/>
  <c r="AJ107" i="30"/>
  <c r="V107" i="30"/>
  <c r="V93" i="30"/>
  <c r="AJ79" i="30"/>
  <c r="V79" i="30"/>
  <c r="AJ65" i="30"/>
  <c r="V65" i="30"/>
  <c r="AI121" i="30"/>
  <c r="U121" i="30"/>
  <c r="AI107" i="30"/>
  <c r="U107" i="30"/>
  <c r="U93" i="30"/>
  <c r="AI79" i="30"/>
  <c r="U79" i="30"/>
  <c r="AI65" i="30"/>
  <c r="U65" i="30"/>
  <c r="AH121" i="30"/>
  <c r="T121" i="30"/>
  <c r="AH107" i="30"/>
  <c r="T107" i="30"/>
  <c r="T93" i="30"/>
  <c r="AH79" i="30"/>
  <c r="T79" i="30"/>
  <c r="AH65" i="30"/>
  <c r="T65" i="30"/>
  <c r="AG121" i="30"/>
  <c r="S121" i="30"/>
  <c r="AG107" i="30"/>
  <c r="S107" i="30"/>
  <c r="S93" i="30"/>
  <c r="AG79" i="30"/>
  <c r="S79" i="30"/>
  <c r="AG65" i="30"/>
  <c r="S65" i="30"/>
  <c r="AF121" i="30"/>
  <c r="R121" i="30"/>
  <c r="AF107" i="30"/>
  <c r="R107" i="30"/>
  <c r="R93" i="30"/>
  <c r="AF79" i="30"/>
  <c r="R79" i="30"/>
  <c r="AF65" i="30"/>
  <c r="R65" i="30"/>
  <c r="AE121" i="30"/>
  <c r="Q121" i="30"/>
  <c r="AE107" i="30"/>
  <c r="Q107" i="30"/>
  <c r="Q93" i="30"/>
  <c r="AE79" i="30"/>
  <c r="Q79" i="30"/>
  <c r="AE65" i="30"/>
  <c r="Q65" i="30"/>
  <c r="AP122" i="30"/>
  <c r="AB122" i="30"/>
  <c r="AP108" i="30"/>
  <c r="AB108" i="30"/>
  <c r="AB94" i="30"/>
  <c r="AP80" i="30"/>
  <c r="AB80" i="30"/>
  <c r="AP66" i="30"/>
  <c r="AB66" i="30"/>
  <c r="AO122" i="30"/>
  <c r="AA122" i="30"/>
  <c r="AO108" i="30"/>
  <c r="AA108" i="30"/>
  <c r="AA94" i="30"/>
  <c r="AO80" i="30"/>
  <c r="AA80" i="30"/>
  <c r="AO66" i="30"/>
  <c r="AA66" i="30"/>
  <c r="AN122" i="30"/>
  <c r="Z122" i="30"/>
  <c r="AN108" i="30"/>
  <c r="Z108" i="30"/>
  <c r="Z94" i="30"/>
  <c r="AN80" i="30"/>
  <c r="Z80" i="30"/>
  <c r="AN66" i="30"/>
  <c r="Z66" i="30"/>
  <c r="AM122" i="30"/>
  <c r="Y122" i="30"/>
  <c r="AM108" i="30"/>
  <c r="Y108" i="30"/>
  <c r="Y94" i="30"/>
  <c r="AM80" i="30"/>
  <c r="Y80" i="30"/>
  <c r="AM66" i="30"/>
  <c r="Y66" i="30"/>
  <c r="AL122" i="30"/>
  <c r="X122" i="30"/>
  <c r="AL108" i="30"/>
  <c r="X108" i="30"/>
  <c r="X94" i="30"/>
  <c r="AL80" i="30"/>
  <c r="X80" i="30"/>
  <c r="AL66" i="30"/>
  <c r="X66" i="30"/>
  <c r="AK122" i="30"/>
  <c r="W122" i="30"/>
  <c r="AK108" i="30"/>
  <c r="W108" i="30"/>
  <c r="W94" i="30"/>
  <c r="AK80" i="30"/>
  <c r="W80" i="30"/>
  <c r="AK66" i="30"/>
  <c r="W66" i="30"/>
  <c r="AJ122" i="30"/>
  <c r="V122" i="30"/>
  <c r="AJ108" i="30"/>
  <c r="V108" i="30"/>
  <c r="V94" i="30"/>
  <c r="AJ80" i="30"/>
  <c r="V80" i="30"/>
  <c r="AJ66" i="30"/>
  <c r="V66" i="30"/>
  <c r="AI122" i="30"/>
  <c r="U122" i="30"/>
  <c r="AI108" i="30"/>
  <c r="U108" i="30"/>
  <c r="U94" i="30"/>
  <c r="AI80" i="30"/>
  <c r="U80" i="30"/>
  <c r="AI66" i="30"/>
  <c r="U66" i="30"/>
  <c r="AH122" i="30"/>
  <c r="T122" i="30"/>
  <c r="AH108" i="30"/>
  <c r="T108" i="30"/>
  <c r="T94" i="30"/>
  <c r="AH80" i="30"/>
  <c r="T80" i="30"/>
  <c r="AH66" i="30"/>
  <c r="T66" i="30"/>
  <c r="AG122" i="30"/>
  <c r="S122" i="30"/>
  <c r="AG108" i="30"/>
  <c r="S108" i="30"/>
  <c r="S94" i="30"/>
  <c r="AG80" i="30"/>
  <c r="S80" i="30"/>
  <c r="AG66" i="30"/>
  <c r="S66" i="30"/>
  <c r="AF122" i="30"/>
  <c r="R122" i="30"/>
  <c r="AF108" i="30"/>
  <c r="R108" i="30"/>
  <c r="R94" i="30"/>
  <c r="AF80" i="30"/>
  <c r="R80" i="30"/>
  <c r="AF66" i="30"/>
  <c r="R66" i="30"/>
  <c r="AE122" i="30"/>
  <c r="Q122" i="30"/>
  <c r="AE108" i="30"/>
  <c r="Q108" i="30"/>
  <c r="Q94" i="30"/>
  <c r="AE80" i="30"/>
  <c r="Q80" i="30"/>
  <c r="AE66" i="30"/>
  <c r="Q66" i="30"/>
  <c r="AP123" i="30"/>
  <c r="AB123" i="30"/>
  <c r="AP109" i="30"/>
  <c r="AB109" i="30"/>
  <c r="AB95" i="30"/>
  <c r="AP81" i="30"/>
  <c r="AB81" i="30"/>
  <c r="AP67" i="30"/>
  <c r="AB67" i="30"/>
  <c r="AO123" i="30"/>
  <c r="AA123" i="30"/>
  <c r="AO109" i="30"/>
  <c r="AA109" i="30"/>
  <c r="AA95" i="30"/>
  <c r="AO81" i="30"/>
  <c r="AA81" i="30"/>
  <c r="AO67" i="30"/>
  <c r="AA67" i="30"/>
  <c r="AN123" i="30"/>
  <c r="Z123" i="30"/>
  <c r="AN109" i="30"/>
  <c r="Z109" i="30"/>
  <c r="Z95" i="30"/>
  <c r="AN81" i="30"/>
  <c r="Z81" i="30"/>
  <c r="AN67" i="30"/>
  <c r="Z67" i="30"/>
  <c r="AM123" i="30"/>
  <c r="Y123" i="30"/>
  <c r="AM109" i="30"/>
  <c r="Y109" i="30"/>
  <c r="Y95" i="30"/>
  <c r="AM81" i="30"/>
  <c r="Y81" i="30"/>
  <c r="AM67" i="30"/>
  <c r="Y67" i="30"/>
  <c r="AL123" i="30"/>
  <c r="X123" i="30"/>
  <c r="AL109" i="30"/>
  <c r="X109" i="30"/>
  <c r="X95" i="30"/>
  <c r="AL81" i="30"/>
  <c r="X81" i="30"/>
  <c r="AL67" i="30"/>
  <c r="X67" i="30"/>
  <c r="AK123" i="30"/>
  <c r="W123" i="30"/>
  <c r="AK109" i="30"/>
  <c r="W109" i="30"/>
  <c r="W95" i="30"/>
  <c r="AK81" i="30"/>
  <c r="W81" i="30"/>
  <c r="AK67" i="30"/>
  <c r="W67" i="30"/>
  <c r="AJ123" i="30"/>
  <c r="V123" i="30"/>
  <c r="AJ109" i="30"/>
  <c r="V109" i="30"/>
  <c r="V95" i="30"/>
  <c r="AJ81" i="30"/>
  <c r="V81" i="30"/>
  <c r="AJ67" i="30"/>
  <c r="V67" i="30"/>
  <c r="AI123" i="30"/>
  <c r="U123" i="30"/>
  <c r="AI109" i="30"/>
  <c r="U109" i="30"/>
  <c r="U95" i="30"/>
  <c r="AI81" i="30"/>
  <c r="U81" i="30"/>
  <c r="AI67" i="30"/>
  <c r="U67" i="30"/>
  <c r="AH123" i="30"/>
  <c r="T123" i="30"/>
  <c r="AH109" i="30"/>
  <c r="T109" i="30"/>
  <c r="T95" i="30"/>
  <c r="AH81" i="30"/>
  <c r="T81" i="30"/>
  <c r="AH67" i="30"/>
  <c r="T67" i="30"/>
  <c r="AG123" i="30"/>
  <c r="S123" i="30"/>
  <c r="AG109" i="30"/>
  <c r="S109" i="30"/>
  <c r="S95" i="30"/>
  <c r="AG81" i="30"/>
  <c r="S81" i="30"/>
  <c r="AG67" i="30"/>
  <c r="S67" i="30"/>
  <c r="AF123" i="30"/>
  <c r="R123" i="30"/>
  <c r="AF109" i="30"/>
  <c r="R109" i="30"/>
  <c r="R95" i="30"/>
  <c r="AF81" i="30"/>
  <c r="R81" i="30"/>
  <c r="AF67" i="30"/>
  <c r="R67" i="30"/>
  <c r="AE123" i="30"/>
  <c r="Q123" i="30"/>
  <c r="AE109" i="30"/>
  <c r="Q109" i="30"/>
  <c r="Q95" i="30"/>
  <c r="AE81" i="30"/>
  <c r="Q81" i="30"/>
  <c r="AE67" i="30"/>
  <c r="Q67" i="30"/>
  <c r="AP127" i="30"/>
  <c r="AB127" i="30"/>
  <c r="AP113" i="30"/>
  <c r="AB113" i="30"/>
  <c r="AB99" i="30"/>
  <c r="AP85" i="30"/>
  <c r="AB85" i="30"/>
  <c r="AP71" i="30"/>
  <c r="AB71" i="30"/>
  <c r="AO127" i="30"/>
  <c r="AA127" i="30"/>
  <c r="AO113" i="30"/>
  <c r="AA113" i="30"/>
  <c r="AA99" i="30"/>
  <c r="AO85" i="30"/>
  <c r="AA85" i="30"/>
  <c r="AO71" i="30"/>
  <c r="AA71" i="30"/>
  <c r="AN127" i="30"/>
  <c r="Z127" i="30"/>
  <c r="AN113" i="30"/>
  <c r="Z113" i="30"/>
  <c r="Z99" i="30"/>
  <c r="AN85" i="30"/>
  <c r="Z85" i="30"/>
  <c r="AN71" i="30"/>
  <c r="Z71" i="30"/>
  <c r="AM127" i="30"/>
  <c r="Y127" i="30"/>
  <c r="AM113" i="30"/>
  <c r="Y113" i="30"/>
  <c r="Y99" i="30"/>
  <c r="AM85" i="30"/>
  <c r="Y85" i="30"/>
  <c r="AM71" i="30"/>
  <c r="Y71" i="30"/>
  <c r="AL127" i="30"/>
  <c r="X127" i="30"/>
  <c r="AL113" i="30"/>
  <c r="X113" i="30"/>
  <c r="X99" i="30"/>
  <c r="AL85" i="30"/>
  <c r="X85" i="30"/>
  <c r="AL71" i="30"/>
  <c r="X71" i="30"/>
  <c r="AK127" i="30"/>
  <c r="W127" i="30"/>
  <c r="AK113" i="30"/>
  <c r="W113" i="30"/>
  <c r="W99" i="30"/>
  <c r="AK85" i="30"/>
  <c r="W85" i="30"/>
  <c r="AK71" i="30"/>
  <c r="W71" i="30"/>
  <c r="AJ127" i="30"/>
  <c r="V127" i="30"/>
  <c r="AJ113" i="30"/>
  <c r="V113" i="30"/>
  <c r="V99" i="30"/>
  <c r="AJ85" i="30"/>
  <c r="V85" i="30"/>
  <c r="AJ71" i="30"/>
  <c r="V71" i="30"/>
  <c r="AI127" i="30"/>
  <c r="U127" i="30"/>
  <c r="AI113" i="30"/>
  <c r="U113" i="30"/>
  <c r="U99" i="30"/>
  <c r="AI85" i="30"/>
  <c r="U85" i="30"/>
  <c r="AI71" i="30"/>
  <c r="U71" i="30"/>
  <c r="AH127" i="30"/>
  <c r="T127" i="30"/>
  <c r="AH113" i="30"/>
  <c r="T113" i="30"/>
  <c r="T99" i="30"/>
  <c r="AH85" i="30"/>
  <c r="T85" i="30"/>
  <c r="AH71" i="30"/>
  <c r="T71" i="30"/>
  <c r="AG127" i="30"/>
  <c r="S127" i="30"/>
  <c r="AG113" i="30"/>
  <c r="S113" i="30"/>
  <c r="S99" i="30"/>
  <c r="AG85" i="30"/>
  <c r="S85" i="30"/>
  <c r="AG71" i="30"/>
  <c r="S71" i="30"/>
  <c r="AF127" i="30"/>
  <c r="R127" i="30"/>
  <c r="AF113" i="30"/>
  <c r="R113" i="30"/>
  <c r="R99" i="30"/>
  <c r="AF85" i="30"/>
  <c r="R85" i="30"/>
  <c r="AF71" i="30"/>
  <c r="R71" i="30"/>
  <c r="AE127" i="30"/>
  <c r="Q127" i="30"/>
  <c r="AE113" i="30"/>
  <c r="Q113" i="30"/>
  <c r="Q99" i="30"/>
  <c r="AE85" i="30"/>
  <c r="Q85" i="30"/>
  <c r="AE71" i="30"/>
  <c r="Q71" i="30"/>
  <c r="AP130" i="30"/>
  <c r="AB130" i="30"/>
  <c r="AP116" i="30"/>
  <c r="AB116" i="30"/>
  <c r="AB102" i="30"/>
  <c r="AP88" i="30"/>
  <c r="AB88" i="30"/>
  <c r="AP74" i="30"/>
  <c r="AB74" i="30"/>
  <c r="AO130" i="30"/>
  <c r="AA130" i="30"/>
  <c r="AO116" i="30"/>
  <c r="AA116" i="30"/>
  <c r="AA102" i="30"/>
  <c r="AO88" i="30"/>
  <c r="AA88" i="30"/>
  <c r="AO74" i="30"/>
  <c r="AA74" i="30"/>
  <c r="AN130" i="30"/>
  <c r="Z130" i="30"/>
  <c r="AN116" i="30"/>
  <c r="Z116" i="30"/>
  <c r="Z102" i="30"/>
  <c r="AN88" i="30"/>
  <c r="Z88" i="30"/>
  <c r="AN74" i="30"/>
  <c r="Z74" i="30"/>
  <c r="AM130" i="30"/>
  <c r="Y130" i="30"/>
  <c r="AM116" i="30"/>
  <c r="Y116" i="30"/>
  <c r="Y102" i="30"/>
  <c r="AM88" i="30"/>
  <c r="Y88" i="30"/>
  <c r="AM74" i="30"/>
  <c r="Y74" i="30"/>
  <c r="AL130" i="30"/>
  <c r="X130" i="30"/>
  <c r="AL116" i="30"/>
  <c r="X116" i="30"/>
  <c r="X102" i="30"/>
  <c r="AL88" i="30"/>
  <c r="X88" i="30"/>
  <c r="AL74" i="30"/>
  <c r="X74" i="30"/>
  <c r="AK130" i="30"/>
  <c r="W130" i="30"/>
  <c r="AK116" i="30"/>
  <c r="W116" i="30"/>
  <c r="W102" i="30"/>
  <c r="AK88" i="30"/>
  <c r="W88" i="30"/>
  <c r="AK74" i="30"/>
  <c r="W74" i="30"/>
  <c r="AJ130" i="30"/>
  <c r="V130" i="30"/>
  <c r="AJ116" i="30"/>
  <c r="V116" i="30"/>
  <c r="V102" i="30"/>
  <c r="AJ88" i="30"/>
  <c r="V88" i="30"/>
  <c r="AJ74" i="30"/>
  <c r="V74" i="30"/>
  <c r="AI130" i="30"/>
  <c r="U130" i="30"/>
  <c r="AI116" i="30"/>
  <c r="U116" i="30"/>
  <c r="U102" i="30"/>
  <c r="AI88" i="30"/>
  <c r="U88" i="30"/>
  <c r="AI74" i="30"/>
  <c r="U74" i="30"/>
  <c r="AH130" i="30"/>
  <c r="T130" i="30"/>
  <c r="AH116" i="30"/>
  <c r="T116" i="30"/>
  <c r="T102" i="30"/>
  <c r="AH88" i="30"/>
  <c r="T88" i="30"/>
  <c r="AH74" i="30"/>
  <c r="T74" i="30"/>
  <c r="AG130" i="30"/>
  <c r="S130" i="30"/>
  <c r="AG116" i="30"/>
  <c r="S116" i="30"/>
  <c r="S102" i="30"/>
  <c r="AG88" i="30"/>
  <c r="S88" i="30"/>
  <c r="AG74" i="30"/>
  <c r="S74" i="30"/>
  <c r="AF130" i="30"/>
  <c r="R130" i="30"/>
  <c r="AF116" i="30"/>
  <c r="R116" i="30"/>
  <c r="R102" i="30"/>
  <c r="AF88" i="30"/>
  <c r="R88" i="30"/>
  <c r="AF74" i="30"/>
  <c r="R74" i="30"/>
  <c r="AE130" i="30"/>
  <c r="Q130" i="30"/>
  <c r="AE116" i="30"/>
  <c r="Q116" i="30"/>
  <c r="Q102" i="30"/>
  <c r="AE88" i="30"/>
  <c r="Q88" i="30"/>
  <c r="AE74" i="30"/>
  <c r="Q74" i="30"/>
  <c r="H2253" i="26"/>
  <c r="G2253" i="26"/>
  <c r="I2253" i="26" s="1"/>
  <c r="H2252" i="26"/>
  <c r="G2252" i="26"/>
  <c r="H2251" i="26"/>
  <c r="G2251" i="26"/>
  <c r="K2251" i="26" s="1"/>
  <c r="H2250" i="26"/>
  <c r="G2250" i="26"/>
  <c r="K2250" i="26" s="1"/>
  <c r="H2249" i="26"/>
  <c r="G2249" i="26"/>
  <c r="J2249" i="26" s="1"/>
  <c r="H2248" i="26"/>
  <c r="G2248" i="26"/>
  <c r="H2247" i="26"/>
  <c r="G2247" i="26"/>
  <c r="H2246" i="26"/>
  <c r="G2246" i="26"/>
  <c r="H2245" i="26"/>
  <c r="G2245" i="26"/>
  <c r="I2245" i="26" s="1"/>
  <c r="H2244" i="26"/>
  <c r="G2244" i="26"/>
  <c r="H2243" i="26"/>
  <c r="G2243" i="26"/>
  <c r="H2242" i="26"/>
  <c r="G2242" i="26"/>
  <c r="H2241" i="26"/>
  <c r="G2241" i="26"/>
  <c r="H2240" i="26"/>
  <c r="G2240" i="26"/>
  <c r="H2239" i="26"/>
  <c r="G2239" i="26"/>
  <c r="H2238" i="26"/>
  <c r="G2238" i="26"/>
  <c r="H2237" i="26"/>
  <c r="G2237" i="26"/>
  <c r="J2237" i="26" s="1"/>
  <c r="H2236" i="26"/>
  <c r="G2236" i="26"/>
  <c r="H2235" i="26"/>
  <c r="G2235" i="26"/>
  <c r="H2234" i="26"/>
  <c r="G2234" i="26"/>
  <c r="H2233" i="26"/>
  <c r="G2233" i="26"/>
  <c r="I2233" i="26" s="1"/>
  <c r="H2232" i="26"/>
  <c r="G2232" i="26"/>
  <c r="H2231" i="26"/>
  <c r="G2231" i="26"/>
  <c r="K2231" i="26" s="1"/>
  <c r="H2230" i="26"/>
  <c r="G2230" i="26"/>
  <c r="J2230" i="26" s="1"/>
  <c r="H2229" i="26"/>
  <c r="G2229" i="26"/>
  <c r="H2228" i="26"/>
  <c r="G2228" i="26"/>
  <c r="H2227" i="26"/>
  <c r="G2227" i="26"/>
  <c r="H2226" i="26"/>
  <c r="G2226" i="26"/>
  <c r="K2226" i="26" s="1"/>
  <c r="H2225" i="26"/>
  <c r="G2225" i="26"/>
  <c r="H2224" i="26"/>
  <c r="G2224" i="26"/>
  <c r="H2223" i="26"/>
  <c r="G2223" i="26"/>
  <c r="K2223" i="26" s="1"/>
  <c r="H2222" i="26"/>
  <c r="G2222" i="26"/>
  <c r="H2221" i="26"/>
  <c r="G2221" i="26"/>
  <c r="I2221" i="26" s="1"/>
  <c r="H2220" i="26"/>
  <c r="G2220" i="26"/>
  <c r="H2219" i="26"/>
  <c r="G2219" i="26"/>
  <c r="H2218" i="26"/>
  <c r="G2218" i="26"/>
  <c r="H2217" i="26"/>
  <c r="G2217" i="26"/>
  <c r="I2217" i="26" s="1"/>
  <c r="H2216" i="26"/>
  <c r="G2216" i="26"/>
  <c r="H2215" i="26"/>
  <c r="G2215" i="26"/>
  <c r="H2214" i="26"/>
  <c r="G2214" i="26"/>
  <c r="K2214" i="26" s="1"/>
  <c r="H2213" i="26"/>
  <c r="G2213" i="26"/>
  <c r="I2213" i="26" s="1"/>
  <c r="H2212" i="26"/>
  <c r="G2212" i="26"/>
  <c r="H2211" i="26"/>
  <c r="G2211" i="26"/>
  <c r="H2210" i="26"/>
  <c r="G2210" i="26"/>
  <c r="H2209" i="26"/>
  <c r="G2209" i="26"/>
  <c r="I2209" i="26" s="1"/>
  <c r="H2208" i="26"/>
  <c r="G2208" i="26"/>
  <c r="H2207" i="26"/>
  <c r="G2207" i="26"/>
  <c r="H2206" i="26"/>
  <c r="G2206" i="26"/>
  <c r="J2206" i="26" s="1"/>
  <c r="H2205" i="26"/>
  <c r="G2205" i="26"/>
  <c r="H2204" i="26"/>
  <c r="G2204" i="26"/>
  <c r="H2203" i="26"/>
  <c r="G2203" i="26"/>
  <c r="H2202" i="26"/>
  <c r="G2202" i="26"/>
  <c r="H2201" i="26"/>
  <c r="G2201" i="26"/>
  <c r="I2201" i="26" s="1"/>
  <c r="H2200" i="26"/>
  <c r="G2200" i="26"/>
  <c r="H2199" i="26"/>
  <c r="G2199" i="26"/>
  <c r="I2199" i="26" s="1"/>
  <c r="H2198" i="26"/>
  <c r="G2198" i="26"/>
  <c r="H2197" i="26"/>
  <c r="G2197" i="26"/>
  <c r="H2196" i="26"/>
  <c r="G2196" i="26"/>
  <c r="H2195" i="26"/>
  <c r="G2195" i="26"/>
  <c r="H2194" i="26"/>
  <c r="G2194" i="26"/>
  <c r="H2193" i="26"/>
  <c r="G2193" i="26"/>
  <c r="K2193" i="26" s="1"/>
  <c r="H2192" i="26"/>
  <c r="G2192" i="26"/>
  <c r="H2191" i="26"/>
  <c r="G2191" i="26"/>
  <c r="J2191" i="26" s="1"/>
  <c r="H2190" i="26"/>
  <c r="G2190" i="26"/>
  <c r="I2190" i="26" s="1"/>
  <c r="H2189" i="26"/>
  <c r="G2189" i="26"/>
  <c r="H2188" i="26"/>
  <c r="G2188" i="26"/>
  <c r="H2187" i="26"/>
  <c r="G2187" i="26"/>
  <c r="H2186" i="26"/>
  <c r="G2186" i="26"/>
  <c r="I2186" i="26" s="1"/>
  <c r="H2185" i="26"/>
  <c r="G2185" i="26"/>
  <c r="J2185" i="26" s="1"/>
  <c r="H2184" i="26"/>
  <c r="G2184" i="26"/>
  <c r="H2183" i="26"/>
  <c r="G2183" i="26"/>
  <c r="I2183" i="26" s="1"/>
  <c r="H2182" i="26"/>
  <c r="G2182" i="26"/>
  <c r="K2182" i="26" s="1"/>
  <c r="H2181" i="26"/>
  <c r="G2181" i="26"/>
  <c r="I2181" i="26" s="1"/>
  <c r="H2180" i="26"/>
  <c r="G2180" i="26"/>
  <c r="H2179" i="26"/>
  <c r="G2179" i="26"/>
  <c r="H2178" i="26"/>
  <c r="G2178" i="26"/>
  <c r="H2177" i="26"/>
  <c r="G2177" i="26"/>
  <c r="H2176" i="26"/>
  <c r="G2176" i="26"/>
  <c r="H2175" i="26"/>
  <c r="G2175" i="26"/>
  <c r="H2174" i="26"/>
  <c r="G2174" i="26"/>
  <c r="H2173" i="26"/>
  <c r="G2173" i="26"/>
  <c r="H2172" i="26"/>
  <c r="G2172" i="26"/>
  <c r="H2171" i="26"/>
  <c r="G2171" i="26"/>
  <c r="H2170" i="26"/>
  <c r="G2170" i="26"/>
  <c r="H2169" i="26"/>
  <c r="G2169" i="26"/>
  <c r="I2169" i="26" s="1"/>
  <c r="H2168" i="26"/>
  <c r="G2168" i="26"/>
  <c r="H2167" i="26"/>
  <c r="G2167" i="26"/>
  <c r="K2167" i="26" s="1"/>
  <c r="H2166" i="26"/>
  <c r="G2166" i="26"/>
  <c r="K2166" i="26" s="1"/>
  <c r="H2165" i="26"/>
  <c r="G2165" i="26"/>
  <c r="H2164" i="26"/>
  <c r="G2164" i="26"/>
  <c r="H2163" i="26"/>
  <c r="G2163" i="26"/>
  <c r="H2162" i="26"/>
  <c r="G2162" i="26"/>
  <c r="I2162" i="26" s="1"/>
  <c r="H2161" i="26"/>
  <c r="G2161" i="26"/>
  <c r="I2161" i="26" s="1"/>
  <c r="H2160" i="26"/>
  <c r="G2160" i="26"/>
  <c r="H2159" i="26"/>
  <c r="G2159" i="26"/>
  <c r="J2159" i="26" s="1"/>
  <c r="H2158" i="26"/>
  <c r="G2158" i="26"/>
  <c r="H2157" i="26"/>
  <c r="G2157" i="26"/>
  <c r="H2156" i="26"/>
  <c r="G2156" i="26"/>
  <c r="H2155" i="26"/>
  <c r="G2155" i="26"/>
  <c r="K2155" i="26" s="1"/>
  <c r="H2154" i="26"/>
  <c r="G2154" i="26"/>
  <c r="H2153" i="26"/>
  <c r="G2153" i="26"/>
  <c r="H2152" i="26"/>
  <c r="G2152" i="26"/>
  <c r="H2151" i="26"/>
  <c r="G2151" i="26"/>
  <c r="K2151" i="26" s="1"/>
  <c r="H2150" i="26"/>
  <c r="G2150" i="26"/>
  <c r="H2149" i="26"/>
  <c r="G2149" i="26"/>
  <c r="I2149" i="26" s="1"/>
  <c r="H2148" i="26"/>
  <c r="G2148" i="26"/>
  <c r="H2147" i="26"/>
  <c r="G2147" i="26"/>
  <c r="H2146" i="26"/>
  <c r="G2146" i="26"/>
  <c r="K2146" i="26" s="1"/>
  <c r="H2145" i="26"/>
  <c r="G2145" i="26"/>
  <c r="H2144" i="26"/>
  <c r="G2144" i="26"/>
  <c r="H2143" i="26"/>
  <c r="G2143" i="26"/>
  <c r="I2143" i="26" s="1"/>
  <c r="H2142" i="26"/>
  <c r="G2142" i="26"/>
  <c r="H2141" i="26"/>
  <c r="G2141" i="26"/>
  <c r="I2141" i="26" s="1"/>
  <c r="H2140" i="26"/>
  <c r="G2140" i="26"/>
  <c r="H2139" i="26"/>
  <c r="G2139" i="26"/>
  <c r="J2139" i="26" s="1"/>
  <c r="H2138" i="26"/>
  <c r="G2138" i="26"/>
  <c r="H2137" i="26"/>
  <c r="G2137" i="26"/>
  <c r="H2136" i="26"/>
  <c r="G2136" i="26"/>
  <c r="H2135" i="26"/>
  <c r="G2135" i="26"/>
  <c r="J2135" i="26" s="1"/>
  <c r="H2134" i="26"/>
  <c r="G2134" i="26"/>
  <c r="K2134" i="26" s="1"/>
  <c r="H2133" i="26"/>
  <c r="G2133" i="26"/>
  <c r="H2132" i="26"/>
  <c r="G2132" i="26"/>
  <c r="H2131" i="26"/>
  <c r="G2131" i="26"/>
  <c r="H2130" i="26"/>
  <c r="G2130" i="26"/>
  <c r="K2130" i="26" s="1"/>
  <c r="H2129" i="26"/>
  <c r="G2129" i="26"/>
  <c r="J2129" i="26" s="1"/>
  <c r="H2128" i="26"/>
  <c r="G2128" i="26"/>
  <c r="H2127" i="26"/>
  <c r="G2127" i="26"/>
  <c r="K2127" i="26" s="1"/>
  <c r="H2126" i="26"/>
  <c r="G2126" i="26"/>
  <c r="K2126" i="26" s="1"/>
  <c r="H2125" i="26"/>
  <c r="G2125" i="26"/>
  <c r="I2125" i="26" s="1"/>
  <c r="H2124" i="26"/>
  <c r="G2124" i="26"/>
  <c r="H2123" i="26"/>
  <c r="G2123" i="26"/>
  <c r="H2122" i="26"/>
  <c r="G2122" i="26"/>
  <c r="K2122" i="26" s="1"/>
  <c r="H2121" i="26"/>
  <c r="G2121" i="26"/>
  <c r="H2120" i="26"/>
  <c r="G2120" i="26"/>
  <c r="H2119" i="26"/>
  <c r="G2119" i="26"/>
  <c r="H2118" i="26"/>
  <c r="G2118" i="26"/>
  <c r="K2118" i="26" s="1"/>
  <c r="H2117" i="26"/>
  <c r="G2117" i="26"/>
  <c r="I2117" i="26" s="1"/>
  <c r="H2116" i="26"/>
  <c r="G2116" i="26"/>
  <c r="H2115" i="26"/>
  <c r="G2115" i="26"/>
  <c r="I2115" i="26" s="1"/>
  <c r="H2114" i="26"/>
  <c r="G2114" i="26"/>
  <c r="H2113" i="26"/>
  <c r="G2113" i="26"/>
  <c r="J2113" i="26" s="1"/>
  <c r="H2112" i="26"/>
  <c r="G2112" i="26"/>
  <c r="H2111" i="26"/>
  <c r="G2111" i="26"/>
  <c r="H2110" i="26"/>
  <c r="G2110" i="26"/>
  <c r="H2109" i="26"/>
  <c r="G2109" i="26"/>
  <c r="I2109" i="26" s="1"/>
  <c r="H2108" i="26"/>
  <c r="G2108" i="26"/>
  <c r="I2108" i="26" s="1"/>
  <c r="H2107" i="26"/>
  <c r="G2107" i="26"/>
  <c r="H2106" i="26"/>
  <c r="G2106" i="26"/>
  <c r="H2105" i="26"/>
  <c r="G2105" i="26"/>
  <c r="H2104" i="26"/>
  <c r="G2104" i="26"/>
  <c r="H2103" i="26"/>
  <c r="G2103" i="26"/>
  <c r="H2102" i="26"/>
  <c r="G2102" i="26"/>
  <c r="H2101" i="26"/>
  <c r="G2101" i="26"/>
  <c r="H2100" i="26"/>
  <c r="G2100" i="26"/>
  <c r="H2099" i="26"/>
  <c r="G2099" i="26"/>
  <c r="I2099" i="26" s="1"/>
  <c r="H2098" i="26"/>
  <c r="G2098" i="26"/>
  <c r="H2097" i="26"/>
  <c r="G2097" i="26"/>
  <c r="H2096" i="26"/>
  <c r="G2096" i="26"/>
  <c r="I2096" i="26" s="1"/>
  <c r="H2095" i="26"/>
  <c r="G2095" i="26"/>
  <c r="H2094" i="26"/>
  <c r="G2094" i="26"/>
  <c r="H2093" i="26"/>
  <c r="G2093" i="26"/>
  <c r="H2092" i="26"/>
  <c r="G2092" i="26"/>
  <c r="I2092" i="26" s="1"/>
  <c r="H2091" i="26"/>
  <c r="G2091" i="26"/>
  <c r="K2091" i="26" s="1"/>
  <c r="H2090" i="26"/>
  <c r="G2090" i="26"/>
  <c r="H2089" i="26"/>
  <c r="G2089" i="26"/>
  <c r="J2089" i="26" s="1"/>
  <c r="H2088" i="26"/>
  <c r="G2088" i="26"/>
  <c r="H2087" i="26"/>
  <c r="G2087" i="26"/>
  <c r="I2087" i="26" s="1"/>
  <c r="H2086" i="26"/>
  <c r="G2086" i="26"/>
  <c r="H2085" i="26"/>
  <c r="G2085" i="26"/>
  <c r="K2085" i="26" s="1"/>
  <c r="H2084" i="26"/>
  <c r="G2084" i="26"/>
  <c r="H2083" i="26"/>
  <c r="G2083" i="26"/>
  <c r="H2082" i="26"/>
  <c r="G2082" i="26"/>
  <c r="H2081" i="26"/>
  <c r="G2081" i="26"/>
  <c r="H2080" i="26"/>
  <c r="G2080" i="26"/>
  <c r="H2079" i="26"/>
  <c r="G2079" i="26"/>
  <c r="J2079" i="26" s="1"/>
  <c r="H2078" i="26"/>
  <c r="G2078" i="26"/>
  <c r="K2078" i="26" s="1"/>
  <c r="H2077" i="26"/>
  <c r="G2077" i="26"/>
  <c r="I2077" i="26" s="1"/>
  <c r="H2076" i="26"/>
  <c r="G2076" i="26"/>
  <c r="H2075" i="26"/>
  <c r="G2075" i="26"/>
  <c r="H2074" i="26"/>
  <c r="G2074" i="26"/>
  <c r="H2073" i="26"/>
  <c r="G2073" i="26"/>
  <c r="I2073" i="26" s="1"/>
  <c r="H2072" i="26"/>
  <c r="G2072" i="26"/>
  <c r="H2071" i="26"/>
  <c r="G2071" i="26"/>
  <c r="H2070" i="26"/>
  <c r="G2070" i="26"/>
  <c r="I2070" i="26" s="1"/>
  <c r="H2069" i="26"/>
  <c r="G2069" i="26"/>
  <c r="I2069" i="26" s="1"/>
  <c r="H2068" i="26"/>
  <c r="G2068" i="26"/>
  <c r="H2067" i="26"/>
  <c r="G2067" i="26"/>
  <c r="H2066" i="26"/>
  <c r="G2066" i="26"/>
  <c r="H2065" i="26"/>
  <c r="G2065" i="26"/>
  <c r="H2064" i="26"/>
  <c r="G2064" i="26"/>
  <c r="H2063" i="26"/>
  <c r="G2063" i="26"/>
  <c r="K2063" i="26" s="1"/>
  <c r="H2062" i="26"/>
  <c r="G2062" i="26"/>
  <c r="H2061" i="26"/>
  <c r="G2061" i="26"/>
  <c r="I2061" i="26" s="1"/>
  <c r="H2060" i="26"/>
  <c r="G2060" i="26"/>
  <c r="I2060" i="26" s="1"/>
  <c r="H2059" i="26"/>
  <c r="G2059" i="26"/>
  <c r="H2058" i="26"/>
  <c r="G2058" i="26"/>
  <c r="H2057" i="26"/>
  <c r="G2057" i="26"/>
  <c r="H2056" i="26"/>
  <c r="G2056" i="26"/>
  <c r="H2055" i="26"/>
  <c r="G2055" i="26"/>
  <c r="H2054" i="26"/>
  <c r="G2054" i="26"/>
  <c r="I2054" i="26" s="1"/>
  <c r="H2053" i="26"/>
  <c r="G2053" i="26"/>
  <c r="I2053" i="26" s="1"/>
  <c r="H2052" i="26"/>
  <c r="G2052" i="26"/>
  <c r="H2051" i="26"/>
  <c r="G2051" i="26"/>
  <c r="K2051" i="26" s="1"/>
  <c r="H2050" i="26"/>
  <c r="G2050" i="26"/>
  <c r="H2049" i="26"/>
  <c r="G2049" i="26"/>
  <c r="H2048" i="26"/>
  <c r="G2048" i="26"/>
  <c r="H2047" i="26"/>
  <c r="G2047" i="26"/>
  <c r="H2046" i="26"/>
  <c r="G2046" i="26"/>
  <c r="H2045" i="26"/>
  <c r="G2045" i="26"/>
  <c r="H2044" i="26"/>
  <c r="G2044" i="26"/>
  <c r="I2044" i="26" s="1"/>
  <c r="H2043" i="26"/>
  <c r="G2043" i="26"/>
  <c r="K2043" i="26" s="1"/>
  <c r="H2042" i="26"/>
  <c r="G2042" i="26"/>
  <c r="H2041" i="26"/>
  <c r="G2041" i="26"/>
  <c r="K2041" i="26" s="1"/>
  <c r="H2040" i="26"/>
  <c r="G2040" i="26"/>
  <c r="I2040" i="26" s="1"/>
  <c r="H2039" i="26"/>
  <c r="G2039" i="26"/>
  <c r="H2038" i="26"/>
  <c r="G2038" i="26"/>
  <c r="K2038" i="26" s="1"/>
  <c r="H2037" i="26"/>
  <c r="G2037" i="26"/>
  <c r="I2037" i="26" s="1"/>
  <c r="H2036" i="26"/>
  <c r="G2036" i="26"/>
  <c r="H2035" i="26"/>
  <c r="G2035" i="26"/>
  <c r="H2034" i="26"/>
  <c r="G2034" i="26"/>
  <c r="H2033" i="26"/>
  <c r="G2033" i="26"/>
  <c r="H2032" i="26"/>
  <c r="G2032" i="26"/>
  <c r="I2032" i="26" s="1"/>
  <c r="H2031" i="26"/>
  <c r="G2031" i="26"/>
  <c r="K2031" i="26" s="1"/>
  <c r="H2030" i="26"/>
  <c r="G2030" i="26"/>
  <c r="H2029" i="26"/>
  <c r="G2029" i="26"/>
  <c r="I2029" i="26" s="1"/>
  <c r="H2028" i="26"/>
  <c r="G2028" i="26"/>
  <c r="H2027" i="26"/>
  <c r="G2027" i="26"/>
  <c r="H2026" i="26"/>
  <c r="G2026" i="26"/>
  <c r="H2025" i="26"/>
  <c r="G2025" i="26"/>
  <c r="I2025" i="26" s="1"/>
  <c r="H2024" i="26"/>
  <c r="G2024" i="26"/>
  <c r="H2023" i="26"/>
  <c r="G2023" i="26"/>
  <c r="H2022" i="26"/>
  <c r="G2022" i="26"/>
  <c r="J2022" i="26" s="1"/>
  <c r="H2021" i="26"/>
  <c r="G2021" i="26"/>
  <c r="H2020" i="26"/>
  <c r="G2020" i="26"/>
  <c r="H2019" i="26"/>
  <c r="G2019" i="26"/>
  <c r="H2018" i="26"/>
  <c r="G2018" i="26"/>
  <c r="K2018" i="26" s="1"/>
  <c r="H2017" i="26"/>
  <c r="G2017" i="26"/>
  <c r="I2017" i="26" s="1"/>
  <c r="H2016" i="26"/>
  <c r="G2016" i="26"/>
  <c r="H2015" i="26"/>
  <c r="G2015" i="26"/>
  <c r="I2015" i="26" s="1"/>
  <c r="H2014" i="26"/>
  <c r="G2014" i="26"/>
  <c r="H2013" i="26"/>
  <c r="G2013" i="26"/>
  <c r="I2013" i="26" s="1"/>
  <c r="H2012" i="26"/>
  <c r="G2012" i="26"/>
  <c r="H2011" i="26"/>
  <c r="G2011" i="26"/>
  <c r="K2011" i="26" s="1"/>
  <c r="H2010" i="26"/>
  <c r="G2010" i="26"/>
  <c r="K2010" i="26" s="1"/>
  <c r="H2009" i="26"/>
  <c r="G2009" i="26"/>
  <c r="H2008" i="26"/>
  <c r="G2008" i="26"/>
  <c r="I2008" i="26" s="1"/>
  <c r="H2007" i="26"/>
  <c r="G2007" i="26"/>
  <c r="H2006" i="26"/>
  <c r="G2006" i="26"/>
  <c r="I2006" i="26" s="1"/>
  <c r="H2005" i="26"/>
  <c r="G2005" i="26"/>
  <c r="I2005" i="26" s="1"/>
  <c r="H2004" i="26"/>
  <c r="G2004" i="26"/>
  <c r="H2003" i="26"/>
  <c r="G2003" i="26"/>
  <c r="I2003" i="26" s="1"/>
  <c r="H2002" i="26"/>
  <c r="G2002" i="26"/>
  <c r="I2002" i="26" s="1"/>
  <c r="H2001" i="26"/>
  <c r="G2001" i="26"/>
  <c r="K2001" i="26" s="1"/>
  <c r="H2000" i="26"/>
  <c r="G2000" i="26"/>
  <c r="H1999" i="26"/>
  <c r="G1999" i="26"/>
  <c r="I1999" i="26" s="1"/>
  <c r="H1998" i="26"/>
  <c r="G1998" i="26"/>
  <c r="H1997" i="26"/>
  <c r="G1997" i="26"/>
  <c r="H1996" i="26"/>
  <c r="G1996" i="26"/>
  <c r="H1995" i="26"/>
  <c r="G1995" i="26"/>
  <c r="K1995" i="26" s="1"/>
  <c r="H1994" i="26"/>
  <c r="G1994" i="26"/>
  <c r="H1993" i="26"/>
  <c r="G1993" i="26"/>
  <c r="H1992" i="26"/>
  <c r="G1992" i="26"/>
  <c r="H1991" i="26"/>
  <c r="G1991" i="26"/>
  <c r="H1990" i="26"/>
  <c r="G1990" i="26"/>
  <c r="H1989" i="26"/>
  <c r="G1989" i="26"/>
  <c r="H1988" i="26"/>
  <c r="G1988" i="26"/>
  <c r="H1987" i="26"/>
  <c r="G1987" i="26"/>
  <c r="H1986" i="26"/>
  <c r="G1986" i="26"/>
  <c r="K1986" i="26" s="1"/>
  <c r="H1985" i="26"/>
  <c r="G1985" i="26"/>
  <c r="H1984" i="26"/>
  <c r="G1984" i="26"/>
  <c r="H1983" i="26"/>
  <c r="G1983" i="26"/>
  <c r="H1982" i="26"/>
  <c r="G1982" i="26"/>
  <c r="H1981" i="26"/>
  <c r="G1981" i="26"/>
  <c r="H1980" i="26"/>
  <c r="G1980" i="26"/>
  <c r="H1979" i="26"/>
  <c r="G1979" i="26"/>
  <c r="J1979" i="26" s="1"/>
  <c r="H1978" i="26"/>
  <c r="G1978" i="26"/>
  <c r="I1978" i="26" s="1"/>
  <c r="H1977" i="26"/>
  <c r="G1977" i="26"/>
  <c r="I1977" i="26" s="1"/>
  <c r="H1976" i="26"/>
  <c r="G1976" i="26"/>
  <c r="H1975" i="26"/>
  <c r="G1975" i="26"/>
  <c r="I1975" i="26" s="1"/>
  <c r="H1974" i="26"/>
  <c r="G1974" i="26"/>
  <c r="H1973" i="26"/>
  <c r="G1973" i="26"/>
  <c r="I1973" i="26" s="1"/>
  <c r="H1972" i="26"/>
  <c r="G1972" i="26"/>
  <c r="I1972" i="26" s="1"/>
  <c r="H1971" i="26"/>
  <c r="G1971" i="26"/>
  <c r="K1971" i="26" s="1"/>
  <c r="H1970" i="26"/>
  <c r="G1970" i="26"/>
  <c r="H1969" i="26"/>
  <c r="G1969" i="26"/>
  <c r="K1969" i="26" s="1"/>
  <c r="H1968" i="26"/>
  <c r="G1968" i="26"/>
  <c r="I1968" i="26" s="1"/>
  <c r="H1967" i="26"/>
  <c r="G1967" i="26"/>
  <c r="I1967" i="26" s="1"/>
  <c r="H1966" i="26"/>
  <c r="G1966" i="26"/>
  <c r="H1965" i="26"/>
  <c r="G1965" i="26"/>
  <c r="H1964" i="26"/>
  <c r="G1964" i="26"/>
  <c r="H1963" i="26"/>
  <c r="G1963" i="26"/>
  <c r="H1962" i="26"/>
  <c r="G1962" i="26"/>
  <c r="H1961" i="26"/>
  <c r="G1961" i="26"/>
  <c r="H1960" i="26"/>
  <c r="G1960" i="26"/>
  <c r="H1959" i="26"/>
  <c r="G1959" i="26"/>
  <c r="K1959" i="26" s="1"/>
  <c r="H1958" i="26"/>
  <c r="G1958" i="26"/>
  <c r="I1958" i="26" s="1"/>
  <c r="H1957" i="26"/>
  <c r="G1957" i="26"/>
  <c r="H1956" i="26"/>
  <c r="G1956" i="26"/>
  <c r="H1955" i="26"/>
  <c r="G1955" i="26"/>
  <c r="I1955" i="26" s="1"/>
  <c r="H1954" i="26"/>
  <c r="G1954" i="26"/>
  <c r="H1953" i="26"/>
  <c r="G1953" i="26"/>
  <c r="H1952" i="26"/>
  <c r="G1952" i="26"/>
  <c r="H1951" i="26"/>
  <c r="G1951" i="26"/>
  <c r="H1950" i="26"/>
  <c r="G1950" i="26"/>
  <c r="J1950" i="26" s="1"/>
  <c r="H1949" i="26"/>
  <c r="G1949" i="26"/>
  <c r="I1949" i="26" s="1"/>
  <c r="H1948" i="26"/>
  <c r="G1948" i="26"/>
  <c r="I1948" i="26" s="1"/>
  <c r="H1947" i="26"/>
  <c r="G1947" i="26"/>
  <c r="K1947" i="26" s="1"/>
  <c r="H1946" i="26"/>
  <c r="G1946" i="26"/>
  <c r="H1945" i="26"/>
  <c r="G1945" i="26"/>
  <c r="H1944" i="26"/>
  <c r="G1944" i="26"/>
  <c r="I1944" i="26" s="1"/>
  <c r="H1943" i="26"/>
  <c r="G1943" i="26"/>
  <c r="J1943" i="26" s="1"/>
  <c r="H1942" i="26"/>
  <c r="G1942" i="26"/>
  <c r="K1942" i="26" s="1"/>
  <c r="H1941" i="26"/>
  <c r="G1941" i="26"/>
  <c r="H1940" i="26"/>
  <c r="G1940" i="26"/>
  <c r="H1939" i="26"/>
  <c r="G1939" i="26"/>
  <c r="H1938" i="26"/>
  <c r="G1938" i="26"/>
  <c r="K1938" i="26" s="1"/>
  <c r="H1937" i="26"/>
  <c r="G1937" i="26"/>
  <c r="H1936" i="26"/>
  <c r="G1936" i="26"/>
  <c r="I1936" i="26" s="1"/>
  <c r="H1935" i="26"/>
  <c r="G1935" i="26"/>
  <c r="J1935" i="26" s="1"/>
  <c r="H1934" i="26"/>
  <c r="G1934" i="26"/>
  <c r="H1933" i="26"/>
  <c r="G1933" i="26"/>
  <c r="J1933" i="26" s="1"/>
  <c r="H1932" i="26"/>
  <c r="G1932" i="26"/>
  <c r="H1931" i="26"/>
  <c r="G1931" i="26"/>
  <c r="K1931" i="26" s="1"/>
  <c r="H1930" i="26"/>
  <c r="G1930" i="26"/>
  <c r="H1929" i="26"/>
  <c r="G1929" i="26"/>
  <c r="H1928" i="26"/>
  <c r="G1928" i="26"/>
  <c r="H1927" i="26"/>
  <c r="G1927" i="26"/>
  <c r="H1926" i="26"/>
  <c r="G1926" i="26"/>
  <c r="K1926" i="26" s="1"/>
  <c r="H1925" i="26"/>
  <c r="G1925" i="26"/>
  <c r="H1924" i="26"/>
  <c r="G1924" i="26"/>
  <c r="I1924" i="26" s="1"/>
  <c r="H1923" i="26"/>
  <c r="G1923" i="26"/>
  <c r="H1922" i="26"/>
  <c r="G1922" i="26"/>
  <c r="K1922" i="26" s="1"/>
  <c r="H1921" i="26"/>
  <c r="G1921" i="26"/>
  <c r="I1921" i="26" s="1"/>
  <c r="H1920" i="26"/>
  <c r="G1920" i="26"/>
  <c r="H1919" i="26"/>
  <c r="G1919" i="26"/>
  <c r="H1918" i="26"/>
  <c r="G1918" i="26"/>
  <c r="H1917" i="26"/>
  <c r="G1917" i="26"/>
  <c r="H1916" i="26"/>
  <c r="G1916" i="26"/>
  <c r="J1916" i="26" s="1"/>
  <c r="H1915" i="26"/>
  <c r="G1915" i="26"/>
  <c r="K1915" i="26" s="1"/>
  <c r="H1914" i="26"/>
  <c r="G1914" i="26"/>
  <c r="H1913" i="26"/>
  <c r="G1913" i="26"/>
  <c r="H1912" i="26"/>
  <c r="G1912" i="26"/>
  <c r="H1911" i="26"/>
  <c r="G1911" i="26"/>
  <c r="H1910" i="26"/>
  <c r="G1910" i="26"/>
  <c r="H1909" i="26"/>
  <c r="G1909" i="26"/>
  <c r="H1908" i="26"/>
  <c r="G1908" i="26"/>
  <c r="H1907" i="26"/>
  <c r="G1907" i="26"/>
  <c r="H1906" i="26"/>
  <c r="G1906" i="26"/>
  <c r="H1905" i="26"/>
  <c r="G1905" i="26"/>
  <c r="K1905" i="26" s="1"/>
  <c r="H1904" i="26"/>
  <c r="G1904" i="26"/>
  <c r="H1903" i="26"/>
  <c r="G1903" i="26"/>
  <c r="H1902" i="26"/>
  <c r="G1902" i="26"/>
  <c r="K1902" i="26" s="1"/>
  <c r="H1901" i="26"/>
  <c r="G1901" i="26"/>
  <c r="H1900" i="26"/>
  <c r="G1900" i="26"/>
  <c r="H1899" i="26"/>
  <c r="G1899" i="26"/>
  <c r="I1899" i="26" s="1"/>
  <c r="H1898" i="26"/>
  <c r="G1898" i="26"/>
  <c r="H1897" i="26"/>
  <c r="G1897" i="26"/>
  <c r="H1896" i="26"/>
  <c r="G1896" i="26"/>
  <c r="H1895" i="26"/>
  <c r="G1895" i="26"/>
  <c r="H1894" i="26"/>
  <c r="G1894" i="26"/>
  <c r="K1894" i="26" s="1"/>
  <c r="H1893" i="26"/>
  <c r="G1893" i="26"/>
  <c r="H1892" i="26"/>
  <c r="G1892" i="26"/>
  <c r="H1891" i="26"/>
  <c r="G1891" i="26"/>
  <c r="K1891" i="26" s="1"/>
  <c r="H1890" i="26"/>
  <c r="G1890" i="26"/>
  <c r="K1890" i="26" s="1"/>
  <c r="H1889" i="26"/>
  <c r="G1889" i="26"/>
  <c r="H1888" i="26"/>
  <c r="G1888" i="26"/>
  <c r="H1887" i="26"/>
  <c r="G1887" i="26"/>
  <c r="I1887" i="26" s="1"/>
  <c r="H1886" i="26"/>
  <c r="G1886" i="26"/>
  <c r="K1886" i="26" s="1"/>
  <c r="H1885" i="26"/>
  <c r="G1885" i="26"/>
  <c r="H1884" i="26"/>
  <c r="G1884" i="26"/>
  <c r="H1883" i="26"/>
  <c r="G1883" i="26"/>
  <c r="J1883" i="26" s="1"/>
  <c r="H1882" i="26"/>
  <c r="G1882" i="26"/>
  <c r="K1882" i="26" s="1"/>
  <c r="H1881" i="26"/>
  <c r="G1881" i="26"/>
  <c r="I1881" i="26" s="1"/>
  <c r="H1880" i="26"/>
  <c r="G1880" i="26"/>
  <c r="J1880" i="26" s="1"/>
  <c r="H1879" i="26"/>
  <c r="G1879" i="26"/>
  <c r="H1878" i="26"/>
  <c r="G1878" i="26"/>
  <c r="J1878" i="26" s="1"/>
  <c r="H1877" i="26"/>
  <c r="G1877" i="26"/>
  <c r="H1876" i="26"/>
  <c r="G1876" i="26"/>
  <c r="K1876" i="26" s="1"/>
  <c r="H1875" i="26"/>
  <c r="G1875" i="26"/>
  <c r="K1875" i="26" s="1"/>
  <c r="H1874" i="26"/>
  <c r="G1874" i="26"/>
  <c r="K1874" i="26" s="1"/>
  <c r="H1873" i="26"/>
  <c r="G1873" i="26"/>
  <c r="K1873" i="26" s="1"/>
  <c r="H1872" i="26"/>
  <c r="G1872" i="26"/>
  <c r="H1871" i="26"/>
  <c r="G1871" i="26"/>
  <c r="I1871" i="26" s="1"/>
  <c r="H1870" i="26"/>
  <c r="G1870" i="26"/>
  <c r="K1870" i="26" s="1"/>
  <c r="H1869" i="26"/>
  <c r="G1869" i="26"/>
  <c r="H1868" i="26"/>
  <c r="G1868" i="26"/>
  <c r="H1867" i="26"/>
  <c r="G1867" i="26"/>
  <c r="K1867" i="26" s="1"/>
  <c r="H1866" i="26"/>
  <c r="G1866" i="26"/>
  <c r="K1866" i="26" s="1"/>
  <c r="H1865" i="26"/>
  <c r="G1865" i="26"/>
  <c r="H1864" i="26"/>
  <c r="G1864" i="26"/>
  <c r="K1864" i="26" s="1"/>
  <c r="H1863" i="26"/>
  <c r="G1863" i="26"/>
  <c r="K1863" i="26" s="1"/>
  <c r="H1862" i="26"/>
  <c r="G1862" i="26"/>
  <c r="K1862" i="26" s="1"/>
  <c r="H1861" i="26"/>
  <c r="G1861" i="26"/>
  <c r="J1861" i="26" s="1"/>
  <c r="H1860" i="26"/>
  <c r="G1860" i="26"/>
  <c r="H1859" i="26"/>
  <c r="G1859" i="26"/>
  <c r="K1859" i="26" s="1"/>
  <c r="H1858" i="26"/>
  <c r="G1858" i="26"/>
  <c r="H1857" i="26"/>
  <c r="G1857" i="26"/>
  <c r="J1857" i="26" s="1"/>
  <c r="H1856" i="26"/>
  <c r="G1856" i="26"/>
  <c r="H1855" i="26"/>
  <c r="G1855" i="26"/>
  <c r="K1855" i="26" s="1"/>
  <c r="H1854" i="26"/>
  <c r="G1854" i="26"/>
  <c r="H1853" i="26"/>
  <c r="G1853" i="26"/>
  <c r="I1853" i="26" s="1"/>
  <c r="H1852" i="26"/>
  <c r="G1852" i="26"/>
  <c r="I1852" i="26" s="1"/>
  <c r="H1851" i="26"/>
  <c r="G1851" i="26"/>
  <c r="H1850" i="26"/>
  <c r="G1850" i="26"/>
  <c r="K1850" i="26" s="1"/>
  <c r="H1849" i="26"/>
  <c r="G1849" i="26"/>
  <c r="I1849" i="26" s="1"/>
  <c r="H1848" i="26"/>
  <c r="G1848" i="26"/>
  <c r="H1847" i="26"/>
  <c r="G1847" i="26"/>
  <c r="K1847" i="26" s="1"/>
  <c r="H1846" i="26"/>
  <c r="G1846" i="26"/>
  <c r="K1846" i="26" s="1"/>
  <c r="H1845" i="26"/>
  <c r="G1845" i="26"/>
  <c r="J1845" i="26" s="1"/>
  <c r="H1844" i="26"/>
  <c r="G1844" i="26"/>
  <c r="K1844" i="26" s="1"/>
  <c r="H1843" i="26"/>
  <c r="G1843" i="26"/>
  <c r="H1842" i="26"/>
  <c r="G1842" i="26"/>
  <c r="K1842" i="26" s="1"/>
  <c r="H1841" i="26"/>
  <c r="G1841" i="26"/>
  <c r="H1840" i="26"/>
  <c r="G1840" i="26"/>
  <c r="H1839" i="26"/>
  <c r="G1839" i="26"/>
  <c r="K1839" i="26" s="1"/>
  <c r="H1838" i="26"/>
  <c r="G1838" i="26"/>
  <c r="K1838" i="26" s="1"/>
  <c r="H1837" i="26"/>
  <c r="G1837" i="26"/>
  <c r="K1837" i="26" s="1"/>
  <c r="H1836" i="26"/>
  <c r="G1836" i="26"/>
  <c r="J1836" i="26" s="1"/>
  <c r="H1835" i="26"/>
  <c r="G1835" i="26"/>
  <c r="J1835" i="26" s="1"/>
  <c r="H1834" i="26"/>
  <c r="G1834" i="26"/>
  <c r="H1833" i="26"/>
  <c r="G1833" i="26"/>
  <c r="I1833" i="26" s="1"/>
  <c r="H1832" i="26"/>
  <c r="G1832" i="26"/>
  <c r="H1831" i="26"/>
  <c r="G1831" i="26"/>
  <c r="H1830" i="26"/>
  <c r="G1830" i="26"/>
  <c r="H1829" i="26"/>
  <c r="G1829" i="26"/>
  <c r="K1829" i="26" s="1"/>
  <c r="H1828" i="26"/>
  <c r="G1828" i="26"/>
  <c r="I1828" i="26" s="1"/>
  <c r="H1827" i="26"/>
  <c r="G1827" i="26"/>
  <c r="I1827" i="26" s="1"/>
  <c r="H1826" i="26"/>
  <c r="G1826" i="26"/>
  <c r="I1826" i="26" s="1"/>
  <c r="H1825" i="26"/>
  <c r="G1825" i="26"/>
  <c r="I1825" i="26" s="1"/>
  <c r="H1824" i="26"/>
  <c r="G1824" i="26"/>
  <c r="K1824" i="26" s="1"/>
  <c r="H1823" i="26"/>
  <c r="G1823" i="26"/>
  <c r="K1823" i="26" s="1"/>
  <c r="H1822" i="26"/>
  <c r="G1822" i="26"/>
  <c r="H1821" i="26"/>
  <c r="G1821" i="26"/>
  <c r="K1821" i="26" s="1"/>
  <c r="H1820" i="26"/>
  <c r="G1820" i="26"/>
  <c r="H1819" i="26"/>
  <c r="G1819" i="26"/>
  <c r="I1819" i="26" s="1"/>
  <c r="H1818" i="26"/>
  <c r="G1818" i="26"/>
  <c r="H1817" i="26"/>
  <c r="G1817" i="26"/>
  <c r="K1817" i="26" s="1"/>
  <c r="H1816" i="26"/>
  <c r="G1816" i="26"/>
  <c r="H1815" i="26"/>
  <c r="G1815" i="26"/>
  <c r="H1814" i="26"/>
  <c r="G1814" i="26"/>
  <c r="H1813" i="26"/>
  <c r="G1813" i="26"/>
  <c r="H1812" i="26"/>
  <c r="G1812" i="26"/>
  <c r="K1812" i="26" s="1"/>
  <c r="H1811" i="26"/>
  <c r="G1811" i="26"/>
  <c r="J1811" i="26" s="1"/>
  <c r="H1810" i="26"/>
  <c r="G1810" i="26"/>
  <c r="H1809" i="26"/>
  <c r="G1809" i="26"/>
  <c r="K1809" i="26" s="1"/>
  <c r="H1808" i="26"/>
  <c r="G1808" i="26"/>
  <c r="H1807" i="26"/>
  <c r="G1807" i="26"/>
  <c r="I1807" i="26" s="1"/>
  <c r="H1806" i="26"/>
  <c r="G1806" i="26"/>
  <c r="K1806" i="26" s="1"/>
  <c r="H1805" i="26"/>
  <c r="G1805" i="26"/>
  <c r="H1804" i="26"/>
  <c r="G1804" i="26"/>
  <c r="K1804" i="26" s="1"/>
  <c r="H1803" i="26"/>
  <c r="G1803" i="26"/>
  <c r="I1803" i="26" s="1"/>
  <c r="H1802" i="26"/>
  <c r="G1802" i="26"/>
  <c r="H1801" i="26"/>
  <c r="G1801" i="26"/>
  <c r="H1800" i="26"/>
  <c r="G1800" i="26"/>
  <c r="H1799" i="26"/>
  <c r="G1799" i="26"/>
  <c r="H1798" i="26"/>
  <c r="G1798" i="26"/>
  <c r="H1797" i="26"/>
  <c r="G1797" i="26"/>
  <c r="I1797" i="26" s="1"/>
  <c r="H1796" i="26"/>
  <c r="G1796" i="26"/>
  <c r="K1796" i="26" s="1"/>
  <c r="H1795" i="26"/>
  <c r="G1795" i="26"/>
  <c r="K1795" i="26" s="1"/>
  <c r="H1794" i="26"/>
  <c r="G1794" i="26"/>
  <c r="K1794" i="26" s="1"/>
  <c r="H1793" i="26"/>
  <c r="G1793" i="26"/>
  <c r="H1792" i="26"/>
  <c r="G1792" i="26"/>
  <c r="K1792" i="26" s="1"/>
  <c r="H1791" i="26"/>
  <c r="G1791" i="26"/>
  <c r="K1791" i="26" s="1"/>
  <c r="H1790" i="26"/>
  <c r="G1790" i="26"/>
  <c r="H1789" i="26"/>
  <c r="G1789" i="26"/>
  <c r="K1789" i="26" s="1"/>
  <c r="H1788" i="26"/>
  <c r="G1788" i="26"/>
  <c r="K1788" i="26" s="1"/>
  <c r="H1787" i="26"/>
  <c r="G1787" i="26"/>
  <c r="H1786" i="26"/>
  <c r="G1786" i="26"/>
  <c r="H1785" i="26"/>
  <c r="G1785" i="26"/>
  <c r="H1784" i="26"/>
  <c r="G1784" i="26"/>
  <c r="J1784" i="26" s="1"/>
  <c r="H1783" i="26"/>
  <c r="G1783" i="26"/>
  <c r="K1783" i="26" s="1"/>
  <c r="H1782" i="26"/>
  <c r="G1782" i="26"/>
  <c r="H1781" i="26"/>
  <c r="G1781" i="26"/>
  <c r="H1780" i="26"/>
  <c r="G1780" i="26"/>
  <c r="K1780" i="26" s="1"/>
  <c r="H1779" i="26"/>
  <c r="G1779" i="26"/>
  <c r="H1778" i="26"/>
  <c r="G1778" i="26"/>
  <c r="I1778" i="26" s="1"/>
  <c r="H1777" i="26"/>
  <c r="G1777" i="26"/>
  <c r="J1777" i="26" s="1"/>
  <c r="H1776" i="26"/>
  <c r="G1776" i="26"/>
  <c r="K1776" i="26" s="1"/>
  <c r="H1775" i="26"/>
  <c r="G1775" i="26"/>
  <c r="I1775" i="26" s="1"/>
  <c r="H1774" i="26"/>
  <c r="G1774" i="26"/>
  <c r="H1773" i="26"/>
  <c r="G1773" i="26"/>
  <c r="H1772" i="26"/>
  <c r="G1772" i="26"/>
  <c r="H1771" i="26"/>
  <c r="G1771" i="26"/>
  <c r="H1770" i="26"/>
  <c r="G1770" i="26"/>
  <c r="H1769" i="26"/>
  <c r="G1769" i="26"/>
  <c r="H1768" i="26"/>
  <c r="G1768" i="26"/>
  <c r="K1768" i="26" s="1"/>
  <c r="H1767" i="26"/>
  <c r="G1767" i="26"/>
  <c r="H1766" i="26"/>
  <c r="G1766" i="26"/>
  <c r="H1765" i="26"/>
  <c r="G1765" i="26"/>
  <c r="H1764" i="26"/>
  <c r="G1764" i="26"/>
  <c r="K1764" i="26" s="1"/>
  <c r="H1763" i="26"/>
  <c r="G1763" i="26"/>
  <c r="J1763" i="26" s="1"/>
  <c r="H1762" i="26"/>
  <c r="G1762" i="26"/>
  <c r="H1761" i="26"/>
  <c r="G1761" i="26"/>
  <c r="H1760" i="26"/>
  <c r="G1760" i="26"/>
  <c r="K1760" i="26" s="1"/>
  <c r="H1759" i="26"/>
  <c r="G1759" i="26"/>
  <c r="K1759" i="26" s="1"/>
  <c r="H1758" i="26"/>
  <c r="G1758" i="26"/>
  <c r="J1758" i="26" s="1"/>
  <c r="H1757" i="26"/>
  <c r="G1757" i="26"/>
  <c r="I1757" i="26" s="1"/>
  <c r="H1756" i="26"/>
  <c r="G1756" i="26"/>
  <c r="I1756" i="26" s="1"/>
  <c r="H1755" i="26"/>
  <c r="G1755" i="26"/>
  <c r="H1754" i="26"/>
  <c r="G1754" i="26"/>
  <c r="H1753" i="26"/>
  <c r="G1753" i="26"/>
  <c r="H1752" i="26"/>
  <c r="G1752" i="26"/>
  <c r="I1752" i="26" s="1"/>
  <c r="H1751" i="26"/>
  <c r="G1751" i="26"/>
  <c r="H1750" i="26"/>
  <c r="G1750" i="26"/>
  <c r="H1749" i="26"/>
  <c r="G1749" i="26"/>
  <c r="K1749" i="26" s="1"/>
  <c r="H1748" i="26"/>
  <c r="G1748" i="26"/>
  <c r="K1748" i="26" s="1"/>
  <c r="H1747" i="26"/>
  <c r="G1747" i="26"/>
  <c r="H1746" i="26"/>
  <c r="G1746" i="26"/>
  <c r="H1745" i="26"/>
  <c r="G1745" i="26"/>
  <c r="K1745" i="26" s="1"/>
  <c r="H1744" i="26"/>
  <c r="G1744" i="26"/>
  <c r="J1744" i="26" s="1"/>
  <c r="H1743" i="26"/>
  <c r="G1743" i="26"/>
  <c r="H1742" i="26"/>
  <c r="G1742" i="26"/>
  <c r="H1741" i="26"/>
  <c r="G1741" i="26"/>
  <c r="J1741" i="26" s="1"/>
  <c r="H1740" i="26"/>
  <c r="G1740" i="26"/>
  <c r="H1739" i="26"/>
  <c r="G1739" i="26"/>
  <c r="H1738" i="26"/>
  <c r="G1738" i="26"/>
  <c r="I1738" i="26" s="1"/>
  <c r="H1737" i="26"/>
  <c r="G1737" i="26"/>
  <c r="K1737" i="26" s="1"/>
  <c r="H1736" i="26"/>
  <c r="G1736" i="26"/>
  <c r="H1735" i="26"/>
  <c r="G1735" i="26"/>
  <c r="J1735" i="26" s="1"/>
  <c r="H1734" i="26"/>
  <c r="G1734" i="26"/>
  <c r="K1734" i="26" s="1"/>
  <c r="H1733" i="26"/>
  <c r="G1733" i="26"/>
  <c r="I1733" i="26" s="1"/>
  <c r="H1732" i="26"/>
  <c r="G1732" i="26"/>
  <c r="H1731" i="26"/>
  <c r="G1731" i="26"/>
  <c r="H1730" i="26"/>
  <c r="G1730" i="26"/>
  <c r="J1730" i="26" s="1"/>
  <c r="H1729" i="26"/>
  <c r="G1729" i="26"/>
  <c r="K1729" i="26" s="1"/>
  <c r="H1728" i="26"/>
  <c r="G1728" i="26"/>
  <c r="H1727" i="26"/>
  <c r="G1727" i="26"/>
  <c r="H1726" i="26"/>
  <c r="G1726" i="26"/>
  <c r="I1726" i="26" s="1"/>
  <c r="H1725" i="26"/>
  <c r="G1725" i="26"/>
  <c r="H1724" i="26"/>
  <c r="G1724" i="26"/>
  <c r="J1724" i="26" s="1"/>
  <c r="H1723" i="26"/>
  <c r="G1723" i="26"/>
  <c r="H1722" i="26"/>
  <c r="G1722" i="26"/>
  <c r="H1721" i="26"/>
  <c r="G1721" i="26"/>
  <c r="K1721" i="26" s="1"/>
  <c r="H1720" i="26"/>
  <c r="G1720" i="26"/>
  <c r="J1720" i="26" s="1"/>
  <c r="H1719" i="26"/>
  <c r="G1719" i="26"/>
  <c r="H1718" i="26"/>
  <c r="G1718" i="26"/>
  <c r="H1717" i="26"/>
  <c r="G1717" i="26"/>
  <c r="H1716" i="26"/>
  <c r="G1716" i="26"/>
  <c r="H1715" i="26"/>
  <c r="G1715" i="26"/>
  <c r="H1714" i="26"/>
  <c r="G1714" i="26"/>
  <c r="I1714" i="26" s="1"/>
  <c r="H1713" i="26"/>
  <c r="G1713" i="26"/>
  <c r="H1712" i="26"/>
  <c r="G1712" i="26"/>
  <c r="H1711" i="26"/>
  <c r="G1711" i="26"/>
  <c r="H1710" i="26"/>
  <c r="G1710" i="26"/>
  <c r="H1709" i="26"/>
  <c r="G1709" i="26"/>
  <c r="K1709" i="26" s="1"/>
  <c r="H1708" i="26"/>
  <c r="G1708" i="26"/>
  <c r="H1707" i="26"/>
  <c r="G1707" i="26"/>
  <c r="K1707" i="26" s="1"/>
  <c r="H1706" i="26"/>
  <c r="G1706" i="26"/>
  <c r="K1706" i="26" s="1"/>
  <c r="H1705" i="26"/>
  <c r="G1705" i="26"/>
  <c r="K1705" i="26" s="1"/>
  <c r="H1704" i="26"/>
  <c r="G1704" i="26"/>
  <c r="J1704" i="26" s="1"/>
  <c r="H1703" i="26"/>
  <c r="G1703" i="26"/>
  <c r="H1702" i="26"/>
  <c r="G1702" i="26"/>
  <c r="K1702" i="26" s="1"/>
  <c r="H1701" i="26"/>
  <c r="G1701" i="26"/>
  <c r="H1700" i="26"/>
  <c r="G1700" i="26"/>
  <c r="H1699" i="26"/>
  <c r="G1699" i="26"/>
  <c r="H1698" i="26"/>
  <c r="G1698" i="26"/>
  <c r="H1697" i="26"/>
  <c r="G1697" i="26"/>
  <c r="H1696" i="26"/>
  <c r="G1696" i="26"/>
  <c r="H1695" i="26"/>
  <c r="G1695" i="26"/>
  <c r="H1694" i="26"/>
  <c r="G1694" i="26"/>
  <c r="H1693" i="26"/>
  <c r="G1693" i="26"/>
  <c r="H1692" i="26"/>
  <c r="G1692" i="26"/>
  <c r="H1691" i="26"/>
  <c r="G1691" i="26"/>
  <c r="H1690" i="26"/>
  <c r="G1690" i="26"/>
  <c r="H1689" i="26"/>
  <c r="G1689" i="26"/>
  <c r="K1689" i="26" s="1"/>
  <c r="H1688" i="26"/>
  <c r="G1688" i="26"/>
  <c r="J1688" i="26" s="1"/>
  <c r="H1687" i="26"/>
  <c r="G1687" i="26"/>
  <c r="H1686" i="26"/>
  <c r="G1686" i="26"/>
  <c r="K1686" i="26" s="1"/>
  <c r="H1685" i="26"/>
  <c r="G1685" i="26"/>
  <c r="H1684" i="26"/>
  <c r="G1684" i="26"/>
  <c r="I1684" i="26" s="1"/>
  <c r="H1683" i="26"/>
  <c r="G1683" i="26"/>
  <c r="I1683" i="26" s="1"/>
  <c r="H1682" i="26"/>
  <c r="G1682" i="26"/>
  <c r="J1682" i="26" s="1"/>
  <c r="H1681" i="26"/>
  <c r="G1681" i="26"/>
  <c r="I1681" i="26" s="1"/>
  <c r="H1680" i="26"/>
  <c r="G1680" i="26"/>
  <c r="I1680" i="26" s="1"/>
  <c r="H1679" i="26"/>
  <c r="G1679" i="26"/>
  <c r="H1678" i="26"/>
  <c r="G1678" i="26"/>
  <c r="I1678" i="26" s="1"/>
  <c r="H1677" i="26"/>
  <c r="G1677" i="26"/>
  <c r="K1677" i="26" s="1"/>
  <c r="H1676" i="26"/>
  <c r="G1676" i="26"/>
  <c r="H1675" i="26"/>
  <c r="G1675" i="26"/>
  <c r="H1674" i="26"/>
  <c r="G1674" i="26"/>
  <c r="K1674" i="26" s="1"/>
  <c r="H1673" i="26"/>
  <c r="G1673" i="26"/>
  <c r="I1673" i="26" s="1"/>
  <c r="H1672" i="26"/>
  <c r="G1672" i="26"/>
  <c r="H1671" i="26"/>
  <c r="G1671" i="26"/>
  <c r="I1671" i="26" s="1"/>
  <c r="H1670" i="26"/>
  <c r="G1670" i="26"/>
  <c r="H1669" i="26"/>
  <c r="G1669" i="26"/>
  <c r="H1668" i="26"/>
  <c r="G1668" i="26"/>
  <c r="H1667" i="26"/>
  <c r="G1667" i="26"/>
  <c r="I1667" i="26" s="1"/>
  <c r="H1666" i="26"/>
  <c r="G1666" i="26"/>
  <c r="H1665" i="26"/>
  <c r="G1665" i="26"/>
  <c r="J1665" i="26" s="1"/>
  <c r="H1664" i="26"/>
  <c r="G1664" i="26"/>
  <c r="H1663" i="26"/>
  <c r="G1663" i="26"/>
  <c r="I1663" i="26" s="1"/>
  <c r="H1662" i="26"/>
  <c r="G1662" i="26"/>
  <c r="H1661" i="26"/>
  <c r="G1661" i="26"/>
  <c r="K1661" i="26" s="1"/>
  <c r="H1660" i="26"/>
  <c r="G1660" i="26"/>
  <c r="H1659" i="26"/>
  <c r="G1659" i="26"/>
  <c r="J1659" i="26" s="1"/>
  <c r="H1658" i="26"/>
  <c r="G1658" i="26"/>
  <c r="H1657" i="26"/>
  <c r="G1657" i="26"/>
  <c r="H1656" i="26"/>
  <c r="G1656" i="26"/>
  <c r="J1656" i="26" s="1"/>
  <c r="H1655" i="26"/>
  <c r="G1655" i="26"/>
  <c r="K1655" i="26" s="1"/>
  <c r="H1654" i="26"/>
  <c r="G1654" i="26"/>
  <c r="K1654" i="26" s="1"/>
  <c r="H1653" i="26"/>
  <c r="G1653" i="26"/>
  <c r="H1652" i="26"/>
  <c r="G1652" i="26"/>
  <c r="I1652" i="26" s="1"/>
  <c r="H1651" i="26"/>
  <c r="G1651" i="26"/>
  <c r="J1651" i="26" s="1"/>
  <c r="H1650" i="26"/>
  <c r="G1650" i="26"/>
  <c r="J1650" i="26" s="1"/>
  <c r="H1649" i="26"/>
  <c r="G1649" i="26"/>
  <c r="I1649" i="26" s="1"/>
  <c r="H1648" i="26"/>
  <c r="G1648" i="26"/>
  <c r="H1647" i="26"/>
  <c r="G1647" i="26"/>
  <c r="H1646" i="26"/>
  <c r="G1646" i="26"/>
  <c r="I1646" i="26" s="1"/>
  <c r="H1645" i="26"/>
  <c r="G1645" i="26"/>
  <c r="H1644" i="26"/>
  <c r="G1644" i="26"/>
  <c r="K1644" i="26" s="1"/>
  <c r="H1643" i="26"/>
  <c r="G1643" i="26"/>
  <c r="K1643" i="26" s="1"/>
  <c r="H1642" i="26"/>
  <c r="G1642" i="26"/>
  <c r="K1642" i="26" s="1"/>
  <c r="H1641" i="26"/>
  <c r="G1641" i="26"/>
  <c r="K1641" i="26" s="1"/>
  <c r="H1640" i="26"/>
  <c r="G1640" i="26"/>
  <c r="K1640" i="26" s="1"/>
  <c r="H1639" i="26"/>
  <c r="G1639" i="26"/>
  <c r="K1639" i="26" s="1"/>
  <c r="H1638" i="26"/>
  <c r="G1638" i="26"/>
  <c r="K1638" i="26" s="1"/>
  <c r="H1637" i="26"/>
  <c r="G1637" i="26"/>
  <c r="H1636" i="26"/>
  <c r="G1636" i="26"/>
  <c r="K1636" i="26" s="1"/>
  <c r="H1635" i="26"/>
  <c r="G1635" i="26"/>
  <c r="I1635" i="26" s="1"/>
  <c r="H1634" i="26"/>
  <c r="G1634" i="26"/>
  <c r="H1633" i="26"/>
  <c r="G1633" i="26"/>
  <c r="I1633" i="26" s="1"/>
  <c r="H1632" i="26"/>
  <c r="G1632" i="26"/>
  <c r="I1632" i="26" s="1"/>
  <c r="H1631" i="26"/>
  <c r="G1631" i="26"/>
  <c r="K1631" i="26" s="1"/>
  <c r="H1630" i="26"/>
  <c r="G1630" i="26"/>
  <c r="I1630" i="26" s="1"/>
  <c r="H1629" i="26"/>
  <c r="G1629" i="26"/>
  <c r="H1628" i="26"/>
  <c r="G1628" i="26"/>
  <c r="K1628" i="26" s="1"/>
  <c r="H1627" i="26"/>
  <c r="G1627" i="26"/>
  <c r="H1626" i="26"/>
  <c r="G1626" i="26"/>
  <c r="H1625" i="26"/>
  <c r="G1625" i="26"/>
  <c r="H1624" i="26"/>
  <c r="G1624" i="26"/>
  <c r="H1623" i="26"/>
  <c r="G1623" i="26"/>
  <c r="I1623" i="26" s="1"/>
  <c r="H1622" i="26"/>
  <c r="G1622" i="26"/>
  <c r="J1622" i="26" s="1"/>
  <c r="H1621" i="26"/>
  <c r="G1621" i="26"/>
  <c r="I1621" i="26" s="1"/>
  <c r="H1620" i="26"/>
  <c r="G1620" i="26"/>
  <c r="K1620" i="26" s="1"/>
  <c r="H1619" i="26"/>
  <c r="G1619" i="26"/>
  <c r="J1619" i="26" s="1"/>
  <c r="H1618" i="26"/>
  <c r="G1618" i="26"/>
  <c r="I1618" i="26" s="1"/>
  <c r="H1617" i="26"/>
  <c r="G1617" i="26"/>
  <c r="H1616" i="26"/>
  <c r="G1616" i="26"/>
  <c r="K1616" i="26" s="1"/>
  <c r="H1615" i="26"/>
  <c r="G1615" i="26"/>
  <c r="H1614" i="26"/>
  <c r="G1614" i="26"/>
  <c r="I1614" i="26" s="1"/>
  <c r="H1613" i="26"/>
  <c r="G1613" i="26"/>
  <c r="H1612" i="26"/>
  <c r="G1612" i="26"/>
  <c r="H1611" i="26"/>
  <c r="G1611" i="26"/>
  <c r="J1611" i="26" s="1"/>
  <c r="H1610" i="26"/>
  <c r="G1610" i="26"/>
  <c r="I1610" i="26" s="1"/>
  <c r="H1609" i="26"/>
  <c r="G1609" i="26"/>
  <c r="H1608" i="26"/>
  <c r="G1608" i="26"/>
  <c r="I1608" i="26" s="1"/>
  <c r="H1607" i="26"/>
  <c r="G1607" i="26"/>
  <c r="H1606" i="26"/>
  <c r="G1606" i="26"/>
  <c r="I1606" i="26" s="1"/>
  <c r="H1605" i="26"/>
  <c r="G1605" i="26"/>
  <c r="H1604" i="26"/>
  <c r="G1604" i="26"/>
  <c r="K1604" i="26" s="1"/>
  <c r="H1603" i="26"/>
  <c r="G1603" i="26"/>
  <c r="I1603" i="26" s="1"/>
  <c r="H1602" i="26"/>
  <c r="G1602" i="26"/>
  <c r="I1602" i="26" s="1"/>
  <c r="H1601" i="26"/>
  <c r="G1601" i="26"/>
  <c r="K1601" i="26" s="1"/>
  <c r="H1600" i="26"/>
  <c r="G1600" i="26"/>
  <c r="K1600" i="26" s="1"/>
  <c r="H1599" i="26"/>
  <c r="G1599" i="26"/>
  <c r="K1599" i="26" s="1"/>
  <c r="H1598" i="26"/>
  <c r="G1598" i="26"/>
  <c r="K1598" i="26" s="1"/>
  <c r="H1597" i="26"/>
  <c r="G1597" i="26"/>
  <c r="K1597" i="26" s="1"/>
  <c r="H1596" i="26"/>
  <c r="G1596" i="26"/>
  <c r="I1596" i="26" s="1"/>
  <c r="H1595" i="26"/>
  <c r="G1595" i="26"/>
  <c r="H1594" i="26"/>
  <c r="G1594" i="26"/>
  <c r="I1594" i="26" s="1"/>
  <c r="H1593" i="26"/>
  <c r="G1593" i="26"/>
  <c r="K1593" i="26" s="1"/>
  <c r="H1592" i="26"/>
  <c r="G1592" i="26"/>
  <c r="K1592" i="26" s="1"/>
  <c r="H1591" i="26"/>
  <c r="G1591" i="26"/>
  <c r="J1591" i="26" s="1"/>
  <c r="H1590" i="26"/>
  <c r="G1590" i="26"/>
  <c r="I1590" i="26" s="1"/>
  <c r="H1589" i="26"/>
  <c r="G1589" i="26"/>
  <c r="I1589" i="26" s="1"/>
  <c r="H1588" i="26"/>
  <c r="G1588" i="26"/>
  <c r="H1587" i="26"/>
  <c r="G1587" i="26"/>
  <c r="H1586" i="26"/>
  <c r="G1586" i="26"/>
  <c r="H1585" i="26"/>
  <c r="G1585" i="26"/>
  <c r="H1584" i="26"/>
  <c r="G1584" i="26"/>
  <c r="H1583" i="26"/>
  <c r="G1583" i="26"/>
  <c r="J1583" i="26" s="1"/>
  <c r="H1582" i="26"/>
  <c r="G1582" i="26"/>
  <c r="I1582" i="26" s="1"/>
  <c r="H1581" i="26"/>
  <c r="G1581" i="26"/>
  <c r="I1581" i="26" s="1"/>
  <c r="H1580" i="26"/>
  <c r="G1580" i="26"/>
  <c r="H1579" i="26"/>
  <c r="G1579" i="26"/>
  <c r="H1578" i="26"/>
  <c r="G1578" i="26"/>
  <c r="H1577" i="26"/>
  <c r="G1577" i="26"/>
  <c r="H1576" i="26"/>
  <c r="G1576" i="26"/>
  <c r="K1576" i="26" s="1"/>
  <c r="H1575" i="26"/>
  <c r="G1575" i="26"/>
  <c r="J1575" i="26" s="1"/>
  <c r="H1574" i="26"/>
  <c r="G1574" i="26"/>
  <c r="I1574" i="26" s="1"/>
  <c r="H1573" i="26"/>
  <c r="G1573" i="26"/>
  <c r="K1573" i="26" s="1"/>
  <c r="H1572" i="26"/>
  <c r="G1572" i="26"/>
  <c r="H1571" i="26"/>
  <c r="G1571" i="26"/>
  <c r="I1571" i="26" s="1"/>
  <c r="H1570" i="26"/>
  <c r="G1570" i="26"/>
  <c r="H1569" i="26"/>
  <c r="G1569" i="26"/>
  <c r="H1568" i="26"/>
  <c r="G1568" i="26"/>
  <c r="I1568" i="26" s="1"/>
  <c r="H1567" i="26"/>
  <c r="G1567" i="26"/>
  <c r="K1567" i="26" s="1"/>
  <c r="H1566" i="26"/>
  <c r="G1566" i="26"/>
  <c r="K1566" i="26" s="1"/>
  <c r="H1565" i="26"/>
  <c r="G1565" i="26"/>
  <c r="K1565" i="26" s="1"/>
  <c r="H1564" i="26"/>
  <c r="G1564" i="26"/>
  <c r="I1564" i="26" s="1"/>
  <c r="H1563" i="26"/>
  <c r="G1563" i="26"/>
  <c r="I1563" i="26" s="1"/>
  <c r="H1562" i="26"/>
  <c r="G1562" i="26"/>
  <c r="H1561" i="26"/>
  <c r="G1561" i="26"/>
  <c r="H1560" i="26"/>
  <c r="G1560" i="26"/>
  <c r="H1559" i="26"/>
  <c r="G1559" i="26"/>
  <c r="H1558" i="26"/>
  <c r="G1558" i="26"/>
  <c r="H1557" i="26"/>
  <c r="G1557" i="26"/>
  <c r="K1557" i="26" s="1"/>
  <c r="H1556" i="26"/>
  <c r="G1556" i="26"/>
  <c r="I1556" i="26" s="1"/>
  <c r="H1555" i="26"/>
  <c r="G1555" i="26"/>
  <c r="H1554" i="26"/>
  <c r="G1554" i="26"/>
  <c r="H1553" i="26"/>
  <c r="G1553" i="26"/>
  <c r="K1553" i="26" s="1"/>
  <c r="H1552" i="26"/>
  <c r="G1552" i="26"/>
  <c r="H1551" i="26"/>
  <c r="G1551" i="26"/>
  <c r="K1551" i="26" s="1"/>
  <c r="H1550" i="26"/>
  <c r="G1550" i="26"/>
  <c r="K1550" i="26" s="1"/>
  <c r="H1549" i="26"/>
  <c r="G1549" i="26"/>
  <c r="H1548" i="26"/>
  <c r="G1548" i="26"/>
  <c r="H1547" i="26"/>
  <c r="G1547" i="26"/>
  <c r="K1547" i="26" s="1"/>
  <c r="H1546" i="26"/>
  <c r="G1546" i="26"/>
  <c r="I1546" i="26" s="1"/>
  <c r="H1545" i="26"/>
  <c r="G1545" i="26"/>
  <c r="I1545" i="26" s="1"/>
  <c r="H1544" i="26"/>
  <c r="G1544" i="26"/>
  <c r="H1543" i="26"/>
  <c r="G1543" i="26"/>
  <c r="K1543" i="26" s="1"/>
  <c r="H1542" i="26"/>
  <c r="G1542" i="26"/>
  <c r="H1541" i="26"/>
  <c r="G1541" i="26"/>
  <c r="K1541" i="26" s="1"/>
  <c r="H1540" i="26"/>
  <c r="G1540" i="26"/>
  <c r="I1540" i="26" s="1"/>
  <c r="H1539" i="26"/>
  <c r="G1539" i="26"/>
  <c r="H1538" i="26"/>
  <c r="G1538" i="26"/>
  <c r="H1537" i="26"/>
  <c r="G1537" i="26"/>
  <c r="J1537" i="26" s="1"/>
  <c r="H1536" i="26"/>
  <c r="G1536" i="26"/>
  <c r="K1536" i="26" s="1"/>
  <c r="H1535" i="26"/>
  <c r="G1535" i="26"/>
  <c r="J1535" i="26" s="1"/>
  <c r="H1534" i="26"/>
  <c r="G1534" i="26"/>
  <c r="H1533" i="26"/>
  <c r="G1533" i="26"/>
  <c r="K1533" i="26" s="1"/>
  <c r="H1532" i="26"/>
  <c r="G1532" i="26"/>
  <c r="K1532" i="26" s="1"/>
  <c r="H1531" i="26"/>
  <c r="G1531" i="26"/>
  <c r="H1530" i="26"/>
  <c r="G1530" i="26"/>
  <c r="I1530" i="26" s="1"/>
  <c r="H1529" i="26"/>
  <c r="G1529" i="26"/>
  <c r="H1528" i="26"/>
  <c r="G1528" i="26"/>
  <c r="J1528" i="26" s="1"/>
  <c r="H1527" i="26"/>
  <c r="G1527" i="26"/>
  <c r="K1527" i="26" s="1"/>
  <c r="H1526" i="26"/>
  <c r="G1526" i="26"/>
  <c r="I1526" i="26" s="1"/>
  <c r="H1525" i="26"/>
  <c r="G1525" i="26"/>
  <c r="I1525" i="26" s="1"/>
  <c r="H1524" i="26"/>
  <c r="G1524" i="26"/>
  <c r="H1523" i="26"/>
  <c r="G1523" i="26"/>
  <c r="H1522" i="26"/>
  <c r="G1522" i="26"/>
  <c r="H1521" i="26"/>
  <c r="G1521" i="26"/>
  <c r="J1521" i="26" s="1"/>
  <c r="H1520" i="26"/>
  <c r="G1520" i="26"/>
  <c r="H1519" i="26"/>
  <c r="G1519" i="26"/>
  <c r="H1518" i="26"/>
  <c r="G1518" i="26"/>
  <c r="K1518" i="26" s="1"/>
  <c r="H1517" i="26"/>
  <c r="G1517" i="26"/>
  <c r="H1516" i="26"/>
  <c r="G1516" i="26"/>
  <c r="I1516" i="26" s="1"/>
  <c r="H1515" i="26"/>
  <c r="G1515" i="26"/>
  <c r="K1515" i="26" s="1"/>
  <c r="H1514" i="26"/>
  <c r="G1514" i="26"/>
  <c r="H1513" i="26"/>
  <c r="G1513" i="26"/>
  <c r="H1512" i="26"/>
  <c r="G1512" i="26"/>
  <c r="K1512" i="26" s="1"/>
  <c r="H1511" i="26"/>
  <c r="G1511" i="26"/>
  <c r="I1511" i="26" s="1"/>
  <c r="H1510" i="26"/>
  <c r="G1510" i="26"/>
  <c r="I1510" i="26" s="1"/>
  <c r="H1509" i="26"/>
  <c r="G1509" i="26"/>
  <c r="H1508" i="26"/>
  <c r="G1508" i="26"/>
  <c r="K1508" i="26" s="1"/>
  <c r="H1507" i="26"/>
  <c r="G1507" i="26"/>
  <c r="H1506" i="26"/>
  <c r="G1506" i="26"/>
  <c r="K1506" i="26" s="1"/>
  <c r="H1505" i="26"/>
  <c r="G1505" i="26"/>
  <c r="K1505" i="26" s="1"/>
  <c r="H1504" i="26"/>
  <c r="G1504" i="26"/>
  <c r="H1503" i="26"/>
  <c r="G1503" i="26"/>
  <c r="H1502" i="26"/>
  <c r="G1502" i="26"/>
  <c r="H1501" i="26"/>
  <c r="G1501" i="26"/>
  <c r="H1500" i="26"/>
  <c r="G1500" i="26"/>
  <c r="H1499" i="26"/>
  <c r="G1499" i="26"/>
  <c r="H1498" i="26"/>
  <c r="G1498" i="26"/>
  <c r="H1497" i="26"/>
  <c r="G1497" i="26"/>
  <c r="K1497" i="26" s="1"/>
  <c r="H1496" i="26"/>
  <c r="G1496" i="26"/>
  <c r="H1495" i="26"/>
  <c r="G1495" i="26"/>
  <c r="K1495" i="26" s="1"/>
  <c r="H1494" i="26"/>
  <c r="G1494" i="26"/>
  <c r="H1493" i="26"/>
  <c r="G1493" i="26"/>
  <c r="H1492" i="26"/>
  <c r="G1492" i="26"/>
  <c r="H1491" i="26"/>
  <c r="G1491" i="26"/>
  <c r="K1491" i="26" s="1"/>
  <c r="H1490" i="26"/>
  <c r="G1490" i="26"/>
  <c r="H1489" i="26"/>
  <c r="G1489" i="26"/>
  <c r="K1489" i="26" s="1"/>
  <c r="H1488" i="26"/>
  <c r="G1488" i="26"/>
  <c r="H1487" i="26"/>
  <c r="G1487" i="26"/>
  <c r="K1487" i="26" s="1"/>
  <c r="H1486" i="26"/>
  <c r="G1486" i="26"/>
  <c r="H1485" i="26"/>
  <c r="G1485" i="26"/>
  <c r="H1484" i="26"/>
  <c r="G1484" i="26"/>
  <c r="H1483" i="26"/>
  <c r="G1483" i="26"/>
  <c r="H1482" i="26"/>
  <c r="G1482" i="26"/>
  <c r="H1481" i="26"/>
  <c r="G1481" i="26"/>
  <c r="I1481" i="26" s="1"/>
  <c r="H1480" i="26"/>
  <c r="G1480" i="26"/>
  <c r="H1479" i="26"/>
  <c r="G1479" i="26"/>
  <c r="H1478" i="26"/>
  <c r="G1478" i="26"/>
  <c r="I1478" i="26" s="1"/>
  <c r="H1477" i="26"/>
  <c r="G1477" i="26"/>
  <c r="J1477" i="26" s="1"/>
  <c r="H1476" i="26"/>
  <c r="G1476" i="26"/>
  <c r="K1476" i="26" s="1"/>
  <c r="H1475" i="26"/>
  <c r="G1475" i="26"/>
  <c r="K1475" i="26" s="1"/>
  <c r="H1474" i="26"/>
  <c r="G1474" i="26"/>
  <c r="H1473" i="26"/>
  <c r="G1473" i="26"/>
  <c r="K1473" i="26" s="1"/>
  <c r="H1472" i="26"/>
  <c r="G1472" i="26"/>
  <c r="J1472" i="26" s="1"/>
  <c r="H1471" i="26"/>
  <c r="G1471" i="26"/>
  <c r="K1471" i="26" s="1"/>
  <c r="H1470" i="26"/>
  <c r="G1470" i="26"/>
  <c r="H1469" i="26"/>
  <c r="G1469" i="26"/>
  <c r="H1468" i="26"/>
  <c r="G1468" i="26"/>
  <c r="K1468" i="26" s="1"/>
  <c r="H1467" i="26"/>
  <c r="G1467" i="26"/>
  <c r="J1467" i="26" s="1"/>
  <c r="H1466" i="26"/>
  <c r="G1466" i="26"/>
  <c r="H1465" i="26"/>
  <c r="G1465" i="26"/>
  <c r="K1465" i="26" s="1"/>
  <c r="H1464" i="26"/>
  <c r="G1464" i="26"/>
  <c r="K1464" i="26" s="1"/>
  <c r="H1463" i="26"/>
  <c r="G1463" i="26"/>
  <c r="K1463" i="26" s="1"/>
  <c r="H1462" i="26"/>
  <c r="G1462" i="26"/>
  <c r="K1462" i="26" s="1"/>
  <c r="H1461" i="26"/>
  <c r="G1461" i="26"/>
  <c r="H1460" i="26"/>
  <c r="G1460" i="26"/>
  <c r="H1459" i="26"/>
  <c r="G1459" i="26"/>
  <c r="J1459" i="26" s="1"/>
  <c r="H1458" i="26"/>
  <c r="G1458" i="26"/>
  <c r="H1457" i="26"/>
  <c r="G1457" i="26"/>
  <c r="I1457" i="26" s="1"/>
  <c r="H1456" i="26"/>
  <c r="G1456" i="26"/>
  <c r="K1456" i="26" s="1"/>
  <c r="H1455" i="26"/>
  <c r="G1455" i="26"/>
  <c r="K1455" i="26" s="1"/>
  <c r="H1454" i="26"/>
  <c r="G1454" i="26"/>
  <c r="K1454" i="26" s="1"/>
  <c r="H1453" i="26"/>
  <c r="G1453" i="26"/>
  <c r="I1453" i="26" s="1"/>
  <c r="H1452" i="26"/>
  <c r="G1452" i="26"/>
  <c r="I1452" i="26" s="1"/>
  <c r="H1451" i="26"/>
  <c r="G1451" i="26"/>
  <c r="H1450" i="26"/>
  <c r="G1450" i="26"/>
  <c r="K1450" i="26" s="1"/>
  <c r="H1449" i="26"/>
  <c r="G1449" i="26"/>
  <c r="H1448" i="26"/>
  <c r="G1448" i="26"/>
  <c r="I1448" i="26" s="1"/>
  <c r="H1447" i="26"/>
  <c r="G1447" i="26"/>
  <c r="J1447" i="26" s="1"/>
  <c r="H1446" i="26"/>
  <c r="G1446" i="26"/>
  <c r="H1445" i="26"/>
  <c r="G1445" i="26"/>
  <c r="K1445" i="26" s="1"/>
  <c r="H1444" i="26"/>
  <c r="G1444" i="26"/>
  <c r="J1444" i="26" s="1"/>
  <c r="H1443" i="26"/>
  <c r="G1443" i="26"/>
  <c r="H1442" i="26"/>
  <c r="G1442" i="26"/>
  <c r="K1442" i="26" s="1"/>
  <c r="H1441" i="26"/>
  <c r="G1441" i="26"/>
  <c r="H1440" i="26"/>
  <c r="G1440" i="26"/>
  <c r="H1439" i="26"/>
  <c r="G1439" i="26"/>
  <c r="I1439" i="26" s="1"/>
  <c r="H1438" i="26"/>
  <c r="G1438" i="26"/>
  <c r="H1437" i="26"/>
  <c r="G1437" i="26"/>
  <c r="K1437" i="26" s="1"/>
  <c r="H1436" i="26"/>
  <c r="G1436" i="26"/>
  <c r="H1435" i="26"/>
  <c r="G1435" i="26"/>
  <c r="I1435" i="26" s="1"/>
  <c r="H1434" i="26"/>
  <c r="G1434" i="26"/>
  <c r="H1433" i="26"/>
  <c r="G1433" i="26"/>
  <c r="H1432" i="26"/>
  <c r="G1432" i="26"/>
  <c r="H1431" i="26"/>
  <c r="G1431" i="26"/>
  <c r="H1430" i="26"/>
  <c r="G1430" i="26"/>
  <c r="H1429" i="26"/>
  <c r="G1429" i="26"/>
  <c r="H1428" i="26"/>
  <c r="G1428" i="26"/>
  <c r="H1427" i="26"/>
  <c r="G1427" i="26"/>
  <c r="J1427" i="26" s="1"/>
  <c r="H1426" i="26"/>
  <c r="G1426" i="26"/>
  <c r="H1425" i="26"/>
  <c r="G1425" i="26"/>
  <c r="I1425" i="26" s="1"/>
  <c r="H1424" i="26"/>
  <c r="G1424" i="26"/>
  <c r="I1424" i="26" s="1"/>
  <c r="H1423" i="26"/>
  <c r="G1423" i="26"/>
  <c r="H1422" i="26"/>
  <c r="G1422" i="26"/>
  <c r="J1422" i="26" s="1"/>
  <c r="H1421" i="26"/>
  <c r="G1421" i="26"/>
  <c r="K1421" i="26" s="1"/>
  <c r="H1420" i="26"/>
  <c r="G1420" i="26"/>
  <c r="H1419" i="26"/>
  <c r="G1419" i="26"/>
  <c r="H1418" i="26"/>
  <c r="G1418" i="26"/>
  <c r="J1418" i="26" s="1"/>
  <c r="H1417" i="26"/>
  <c r="G1417" i="26"/>
  <c r="H1416" i="26"/>
  <c r="G1416" i="26"/>
  <c r="H1415" i="26"/>
  <c r="G1415" i="26"/>
  <c r="H1414" i="26"/>
  <c r="G1414" i="26"/>
  <c r="H1413" i="26"/>
  <c r="G1413" i="26"/>
  <c r="K1413" i="26" s="1"/>
  <c r="H1412" i="26"/>
  <c r="G1412" i="26"/>
  <c r="I1412" i="26" s="1"/>
  <c r="H1411" i="26"/>
  <c r="G1411" i="26"/>
  <c r="I1411" i="26" s="1"/>
  <c r="H1410" i="26"/>
  <c r="G1410" i="26"/>
  <c r="I1410" i="26" s="1"/>
  <c r="H1409" i="26"/>
  <c r="G1409" i="26"/>
  <c r="I1409" i="26" s="1"/>
  <c r="H1408" i="26"/>
  <c r="G1408" i="26"/>
  <c r="I1408" i="26" s="1"/>
  <c r="H1407" i="26"/>
  <c r="G1407" i="26"/>
  <c r="I1407" i="26" s="1"/>
  <c r="H1406" i="26"/>
  <c r="G1406" i="26"/>
  <c r="I1406" i="26" s="1"/>
  <c r="H1405" i="26"/>
  <c r="G1405" i="26"/>
  <c r="I1405" i="26" s="1"/>
  <c r="H1404" i="26"/>
  <c r="G1404" i="26"/>
  <c r="H1403" i="26"/>
  <c r="G1403" i="26"/>
  <c r="I1403" i="26" s="1"/>
  <c r="H1402" i="26"/>
  <c r="G1402" i="26"/>
  <c r="J1402" i="26" s="1"/>
  <c r="H1401" i="26"/>
  <c r="G1401" i="26"/>
  <c r="H1400" i="26"/>
  <c r="G1400" i="26"/>
  <c r="K1400" i="26" s="1"/>
  <c r="H1399" i="26"/>
  <c r="G1399" i="26"/>
  <c r="H1398" i="26"/>
  <c r="G1398" i="26"/>
  <c r="H1397" i="26"/>
  <c r="G1397" i="26"/>
  <c r="H1396" i="26"/>
  <c r="G1396" i="26"/>
  <c r="H1395" i="26"/>
  <c r="G1395" i="26"/>
  <c r="I1395" i="26" s="1"/>
  <c r="H1394" i="26"/>
  <c r="G1394" i="26"/>
  <c r="J1394" i="26" s="1"/>
  <c r="H1393" i="26"/>
  <c r="G1393" i="26"/>
  <c r="H1392" i="26"/>
  <c r="G1392" i="26"/>
  <c r="K1392" i="26" s="1"/>
  <c r="H1391" i="26"/>
  <c r="G1391" i="26"/>
  <c r="K1391" i="26" s="1"/>
  <c r="H1390" i="26"/>
  <c r="G1390" i="26"/>
  <c r="J1390" i="26" s="1"/>
  <c r="H1389" i="26"/>
  <c r="G1389" i="26"/>
  <c r="H1388" i="26"/>
  <c r="G1388" i="26"/>
  <c r="I1388" i="26" s="1"/>
  <c r="H1387" i="26"/>
  <c r="G1387" i="26"/>
  <c r="I1387" i="26" s="1"/>
  <c r="H1386" i="26"/>
  <c r="G1386" i="26"/>
  <c r="H1385" i="26"/>
  <c r="G1385" i="26"/>
  <c r="J1385" i="26" s="1"/>
  <c r="H1384" i="26"/>
  <c r="G1384" i="26"/>
  <c r="I1384" i="26" s="1"/>
  <c r="H1383" i="26"/>
  <c r="G1383" i="26"/>
  <c r="K1383" i="26" s="1"/>
  <c r="H1382" i="26"/>
  <c r="G1382" i="26"/>
  <c r="J1382" i="26" s="1"/>
  <c r="H1381" i="26"/>
  <c r="G1381" i="26"/>
  <c r="K1381" i="26" s="1"/>
  <c r="H1380" i="26"/>
  <c r="G1380" i="26"/>
  <c r="K1380" i="26" s="1"/>
  <c r="H1379" i="26"/>
  <c r="G1379" i="26"/>
  <c r="K1379" i="26" s="1"/>
  <c r="H1378" i="26"/>
  <c r="G1378" i="26"/>
  <c r="H1377" i="26"/>
  <c r="G1377" i="26"/>
  <c r="K1377" i="26" s="1"/>
  <c r="H1376" i="26"/>
  <c r="G1376" i="26"/>
  <c r="K1376" i="26" s="1"/>
  <c r="H1375" i="26"/>
  <c r="G1375" i="26"/>
  <c r="I1375" i="26" s="1"/>
  <c r="H1374" i="26"/>
  <c r="G1374" i="26"/>
  <c r="H1373" i="26"/>
  <c r="G1373" i="26"/>
  <c r="H1372" i="26"/>
  <c r="G1372" i="26"/>
  <c r="K1372" i="26" s="1"/>
  <c r="H1371" i="26"/>
  <c r="G1371" i="26"/>
  <c r="H1370" i="26"/>
  <c r="G1370" i="26"/>
  <c r="H1369" i="26"/>
  <c r="G1369" i="26"/>
  <c r="K1369" i="26" s="1"/>
  <c r="H1368" i="26"/>
  <c r="G1368" i="26"/>
  <c r="J1368" i="26" s="1"/>
  <c r="H1367" i="26"/>
  <c r="G1367" i="26"/>
  <c r="K1367" i="26" s="1"/>
  <c r="H1366" i="26"/>
  <c r="G1366" i="26"/>
  <c r="J1366" i="26" s="1"/>
  <c r="H1365" i="26"/>
  <c r="G1365" i="26"/>
  <c r="H1364" i="26"/>
  <c r="G1364" i="26"/>
  <c r="H1363" i="26"/>
  <c r="G1363" i="26"/>
  <c r="K1363" i="26" s="1"/>
  <c r="H1362" i="26"/>
  <c r="G1362" i="26"/>
  <c r="J1362" i="26" s="1"/>
  <c r="H1361" i="26"/>
  <c r="G1361" i="26"/>
  <c r="K1361" i="26" s="1"/>
  <c r="H1360" i="26"/>
  <c r="G1360" i="26"/>
  <c r="H1359" i="26"/>
  <c r="G1359" i="26"/>
  <c r="H1358" i="26"/>
  <c r="G1358" i="26"/>
  <c r="J1358" i="26" s="1"/>
  <c r="H1357" i="26"/>
  <c r="G1357" i="26"/>
  <c r="I1357" i="26" s="1"/>
  <c r="H1356" i="26"/>
  <c r="G1356" i="26"/>
  <c r="I1356" i="26" s="1"/>
  <c r="H1355" i="26"/>
  <c r="G1355" i="26"/>
  <c r="K1355" i="26" s="1"/>
  <c r="H1354" i="26"/>
  <c r="G1354" i="26"/>
  <c r="H1353" i="26"/>
  <c r="G1353" i="26"/>
  <c r="K1353" i="26" s="1"/>
  <c r="H1352" i="26"/>
  <c r="G1352" i="26"/>
  <c r="K1352" i="26" s="1"/>
  <c r="H1351" i="26"/>
  <c r="G1351" i="26"/>
  <c r="H1350" i="26"/>
  <c r="G1350" i="26"/>
  <c r="J1350" i="26" s="1"/>
  <c r="H1349" i="26"/>
  <c r="G1349" i="26"/>
  <c r="H1348" i="26"/>
  <c r="G1348" i="26"/>
  <c r="I1348" i="26" s="1"/>
  <c r="H1347" i="26"/>
  <c r="G1347" i="26"/>
  <c r="K1347" i="26" s="1"/>
  <c r="H1346" i="26"/>
  <c r="G1346" i="26"/>
  <c r="J1346" i="26" s="1"/>
  <c r="H1345" i="26"/>
  <c r="G1345" i="26"/>
  <c r="J1345" i="26" s="1"/>
  <c r="H1344" i="26"/>
  <c r="G1344" i="26"/>
  <c r="H1343" i="26"/>
  <c r="G1343" i="26"/>
  <c r="K1343" i="26" s="1"/>
  <c r="H1342" i="26"/>
  <c r="G1342" i="26"/>
  <c r="H1341" i="26"/>
  <c r="G1341" i="26"/>
  <c r="I1341" i="26" s="1"/>
  <c r="H1340" i="26"/>
  <c r="G1340" i="26"/>
  <c r="I1340" i="26" s="1"/>
  <c r="H1339" i="26"/>
  <c r="G1339" i="26"/>
  <c r="H1338" i="26"/>
  <c r="G1338" i="26"/>
  <c r="H1337" i="26"/>
  <c r="G1337" i="26"/>
  <c r="K1337" i="26" s="1"/>
  <c r="H1336" i="26"/>
  <c r="G1336" i="26"/>
  <c r="I1336" i="26" s="1"/>
  <c r="H1335" i="26"/>
  <c r="G1335" i="26"/>
  <c r="H1334" i="26"/>
  <c r="G1334" i="26"/>
  <c r="H1333" i="26"/>
  <c r="G1333" i="26"/>
  <c r="I1333" i="26" s="1"/>
  <c r="H1332" i="26"/>
  <c r="G1332" i="26"/>
  <c r="J1332" i="26" s="1"/>
  <c r="H1331" i="26"/>
  <c r="G1331" i="26"/>
  <c r="H1330" i="26"/>
  <c r="G1330" i="26"/>
  <c r="H1329" i="26"/>
  <c r="G1329" i="26"/>
  <c r="H1328" i="26"/>
  <c r="G1328" i="26"/>
  <c r="K1328" i="26" s="1"/>
  <c r="H1327" i="26"/>
  <c r="G1327" i="26"/>
  <c r="H1326" i="26"/>
  <c r="G1326" i="26"/>
  <c r="H1325" i="26"/>
  <c r="G1325" i="26"/>
  <c r="H1324" i="26"/>
  <c r="G1324" i="26"/>
  <c r="I1324" i="26" s="1"/>
  <c r="H1323" i="26"/>
  <c r="G1323" i="26"/>
  <c r="K1323" i="26" s="1"/>
  <c r="H1322" i="26"/>
  <c r="G1322" i="26"/>
  <c r="H1321" i="26"/>
  <c r="G1321" i="26"/>
  <c r="H1320" i="26"/>
  <c r="G1320" i="26"/>
  <c r="I1320" i="26" s="1"/>
  <c r="H1319" i="26"/>
  <c r="G1319" i="26"/>
  <c r="J1319" i="26" s="1"/>
  <c r="H1318" i="26"/>
  <c r="G1318" i="26"/>
  <c r="J1318" i="26" s="1"/>
  <c r="H1317" i="26"/>
  <c r="G1317" i="26"/>
  <c r="K1317" i="26" s="1"/>
  <c r="H1316" i="26"/>
  <c r="G1316" i="26"/>
  <c r="H1315" i="26"/>
  <c r="G1315" i="26"/>
  <c r="K1315" i="26" s="1"/>
  <c r="H1314" i="26"/>
  <c r="G1314" i="26"/>
  <c r="J1314" i="26" s="1"/>
  <c r="H1313" i="26"/>
  <c r="G1313" i="26"/>
  <c r="H1312" i="26"/>
  <c r="G1312" i="26"/>
  <c r="K1312" i="26" s="1"/>
  <c r="H1311" i="26"/>
  <c r="G1311" i="26"/>
  <c r="I1311" i="26" s="1"/>
  <c r="H1310" i="26"/>
  <c r="G1310" i="26"/>
  <c r="H1309" i="26"/>
  <c r="G1309" i="26"/>
  <c r="H1308" i="26"/>
  <c r="G1308" i="26"/>
  <c r="H1307" i="26"/>
  <c r="G1307" i="26"/>
  <c r="J1307" i="26" s="1"/>
  <c r="H1306" i="26"/>
  <c r="G1306" i="26"/>
  <c r="J1306" i="26" s="1"/>
  <c r="H1305" i="26"/>
  <c r="G1305" i="26"/>
  <c r="H1304" i="26"/>
  <c r="G1304" i="26"/>
  <c r="H1303" i="26"/>
  <c r="G1303" i="26"/>
  <c r="K1303" i="26" s="1"/>
  <c r="H1302" i="26"/>
  <c r="G1302" i="26"/>
  <c r="J1302" i="26" s="1"/>
  <c r="H1301" i="26"/>
  <c r="G1301" i="26"/>
  <c r="I1301" i="26" s="1"/>
  <c r="H1300" i="26"/>
  <c r="G1300" i="26"/>
  <c r="H1299" i="26"/>
  <c r="G1299" i="26"/>
  <c r="H1298" i="26"/>
  <c r="G1298" i="26"/>
  <c r="J1298" i="26" s="1"/>
  <c r="H1297" i="26"/>
  <c r="G1297" i="26"/>
  <c r="H1296" i="26"/>
  <c r="G1296" i="26"/>
  <c r="K1296" i="26" s="1"/>
  <c r="H1295" i="26"/>
  <c r="G1295" i="26"/>
  <c r="I1295" i="26" s="1"/>
  <c r="H1294" i="26"/>
  <c r="G1294" i="26"/>
  <c r="H1293" i="26"/>
  <c r="G1293" i="26"/>
  <c r="K1293" i="26" s="1"/>
  <c r="H1292" i="26"/>
  <c r="G1292" i="26"/>
  <c r="K1292" i="26" s="1"/>
  <c r="H1291" i="26"/>
  <c r="G1291" i="26"/>
  <c r="H1290" i="26"/>
  <c r="G1290" i="26"/>
  <c r="H1289" i="26"/>
  <c r="G1289" i="26"/>
  <c r="K1289" i="26" s="1"/>
  <c r="H1288" i="26"/>
  <c r="G1288" i="26"/>
  <c r="I1288" i="26" s="1"/>
  <c r="H1287" i="26"/>
  <c r="G1287" i="26"/>
  <c r="I1287" i="26" s="1"/>
  <c r="H1286" i="26"/>
  <c r="G1286" i="26"/>
  <c r="J1286" i="26" s="1"/>
  <c r="H1285" i="26"/>
  <c r="G1285" i="26"/>
  <c r="H1284" i="26"/>
  <c r="G1284" i="26"/>
  <c r="H1283" i="26"/>
  <c r="G1283" i="26"/>
  <c r="K1283" i="26" s="1"/>
  <c r="H1282" i="26"/>
  <c r="G1282" i="26"/>
  <c r="H1281" i="26"/>
  <c r="G1281" i="26"/>
  <c r="H1280" i="26"/>
  <c r="G1280" i="26"/>
  <c r="H1279" i="26"/>
  <c r="G1279" i="26"/>
  <c r="H1278" i="26"/>
  <c r="G1278" i="26"/>
  <c r="H1277" i="26"/>
  <c r="G1277" i="26"/>
  <c r="J1277" i="26" s="1"/>
  <c r="H1276" i="26"/>
  <c r="G1276" i="26"/>
  <c r="K1276" i="26" s="1"/>
  <c r="H1275" i="26"/>
  <c r="G1275" i="26"/>
  <c r="H1274" i="26"/>
  <c r="G1274" i="26"/>
  <c r="H1273" i="26"/>
  <c r="G1273" i="26"/>
  <c r="H1272" i="26"/>
  <c r="G1272" i="26"/>
  <c r="K1272" i="26" s="1"/>
  <c r="H1271" i="26"/>
  <c r="G1271" i="26"/>
  <c r="K1271" i="26" s="1"/>
  <c r="H1270" i="26"/>
  <c r="G1270" i="26"/>
  <c r="J1270" i="26" s="1"/>
  <c r="H1269" i="26"/>
  <c r="G1269" i="26"/>
  <c r="I1269" i="26" s="1"/>
  <c r="H1268" i="26"/>
  <c r="G1268" i="26"/>
  <c r="I1268" i="26" s="1"/>
  <c r="H1267" i="26"/>
  <c r="G1267" i="26"/>
  <c r="I1267" i="26" s="1"/>
  <c r="H1266" i="26"/>
  <c r="G1266" i="26"/>
  <c r="J1266" i="26" s="1"/>
  <c r="H1265" i="26"/>
  <c r="G1265" i="26"/>
  <c r="H1264" i="26"/>
  <c r="G1264" i="26"/>
  <c r="H1263" i="26"/>
  <c r="G1263" i="26"/>
  <c r="H1262" i="26"/>
  <c r="G1262" i="26"/>
  <c r="H1261" i="26"/>
  <c r="G1261" i="26"/>
  <c r="H1260" i="26"/>
  <c r="G1260" i="26"/>
  <c r="H1259" i="26"/>
  <c r="G1259" i="26"/>
  <c r="J1259" i="26" s="1"/>
  <c r="H1258" i="26"/>
  <c r="G1258" i="26"/>
  <c r="H1257" i="26"/>
  <c r="G1257" i="26"/>
  <c r="H1256" i="26"/>
  <c r="G1256" i="26"/>
  <c r="H1255" i="26"/>
  <c r="G1255" i="26"/>
  <c r="H1254" i="26"/>
  <c r="G1254" i="26"/>
  <c r="H1253" i="26"/>
  <c r="G1253" i="26"/>
  <c r="K1253" i="26" s="1"/>
  <c r="H1252" i="26"/>
  <c r="G1252" i="26"/>
  <c r="I1252" i="26" s="1"/>
  <c r="H1251" i="26"/>
  <c r="G1251" i="26"/>
  <c r="H1250" i="26"/>
  <c r="G1250" i="26"/>
  <c r="H1249" i="26"/>
  <c r="G1249" i="26"/>
  <c r="J1249" i="26" s="1"/>
  <c r="H1248" i="26"/>
  <c r="G1248" i="26"/>
  <c r="K1248" i="26" s="1"/>
  <c r="H1247" i="26"/>
  <c r="G1247" i="26"/>
  <c r="H1246" i="26"/>
  <c r="G1246" i="26"/>
  <c r="J1246" i="26" s="1"/>
  <c r="H1245" i="26"/>
  <c r="G1245" i="26"/>
  <c r="I1245" i="26" s="1"/>
  <c r="H1244" i="26"/>
  <c r="G1244" i="26"/>
  <c r="H1243" i="26"/>
  <c r="G1243" i="26"/>
  <c r="H1242" i="26"/>
  <c r="G1242" i="26"/>
  <c r="J1242" i="26" s="1"/>
  <c r="H1241" i="26"/>
  <c r="G1241" i="26"/>
  <c r="K1241" i="26" s="1"/>
  <c r="H1240" i="26"/>
  <c r="G1240" i="26"/>
  <c r="H1239" i="26"/>
  <c r="G1239" i="26"/>
  <c r="H1238" i="26"/>
  <c r="G1238" i="26"/>
  <c r="J1238" i="26" s="1"/>
  <c r="H1237" i="26"/>
  <c r="G1237" i="26"/>
  <c r="K1237" i="26" s="1"/>
  <c r="H1236" i="26"/>
  <c r="G1236" i="26"/>
  <c r="J1236" i="26" s="1"/>
  <c r="H1235" i="26"/>
  <c r="G1235" i="26"/>
  <c r="K1235" i="26" s="1"/>
  <c r="H1234" i="26"/>
  <c r="G1234" i="26"/>
  <c r="H1233" i="26"/>
  <c r="G1233" i="26"/>
  <c r="I1233" i="26" s="1"/>
  <c r="H1232" i="26"/>
  <c r="G1232" i="26"/>
  <c r="H1231" i="26"/>
  <c r="G1231" i="26"/>
  <c r="J1231" i="26" s="1"/>
  <c r="H1230" i="26"/>
  <c r="G1230" i="26"/>
  <c r="H1229" i="26"/>
  <c r="G1229" i="26"/>
  <c r="J1229" i="26" s="1"/>
  <c r="H1228" i="26"/>
  <c r="G1228" i="26"/>
  <c r="H1227" i="26"/>
  <c r="G1227" i="26"/>
  <c r="K1227" i="26" s="1"/>
  <c r="H1226" i="26"/>
  <c r="G1226" i="26"/>
  <c r="H1225" i="26"/>
  <c r="G1225" i="26"/>
  <c r="I1225" i="26" s="1"/>
  <c r="H1224" i="26"/>
  <c r="G1224" i="26"/>
  <c r="I1224" i="26" s="1"/>
  <c r="H1223" i="26"/>
  <c r="G1223" i="26"/>
  <c r="K1223" i="26" s="1"/>
  <c r="H1222" i="26"/>
  <c r="G1222" i="26"/>
  <c r="J1222" i="26" s="1"/>
  <c r="H1221" i="26"/>
  <c r="G1221" i="26"/>
  <c r="H1220" i="26"/>
  <c r="G1220" i="26"/>
  <c r="H1219" i="26"/>
  <c r="G1219" i="26"/>
  <c r="J1219" i="26" s="1"/>
  <c r="H1218" i="26"/>
  <c r="G1218" i="26"/>
  <c r="J1218" i="26" s="1"/>
  <c r="H1217" i="26"/>
  <c r="G1217" i="26"/>
  <c r="K1217" i="26" s="1"/>
  <c r="H1216" i="26"/>
  <c r="G1216" i="26"/>
  <c r="H1215" i="26"/>
  <c r="G1215" i="26"/>
  <c r="J1215" i="26" s="1"/>
  <c r="H1214" i="26"/>
  <c r="G1214" i="26"/>
  <c r="J1214" i="26" s="1"/>
  <c r="H1213" i="26"/>
  <c r="G1213" i="26"/>
  <c r="K1213" i="26" s="1"/>
  <c r="H1212" i="26"/>
  <c r="G1212" i="26"/>
  <c r="H1211" i="26"/>
  <c r="G1211" i="26"/>
  <c r="I1211" i="26" s="1"/>
  <c r="H1210" i="26"/>
  <c r="G1210" i="26"/>
  <c r="J1210" i="26" s="1"/>
  <c r="H1209" i="26"/>
  <c r="G1209" i="26"/>
  <c r="K1209" i="26" s="1"/>
  <c r="H1208" i="26"/>
  <c r="G1208" i="26"/>
  <c r="K1208" i="26" s="1"/>
  <c r="H1207" i="26"/>
  <c r="G1207" i="26"/>
  <c r="H1206" i="26"/>
  <c r="G1206" i="26"/>
  <c r="J1206" i="26" s="1"/>
  <c r="H1205" i="26"/>
  <c r="G1205" i="26"/>
  <c r="K1205" i="26" s="1"/>
  <c r="H1204" i="26"/>
  <c r="G1204" i="26"/>
  <c r="J1204" i="26" s="1"/>
  <c r="H1203" i="26"/>
  <c r="G1203" i="26"/>
  <c r="K1203" i="26" s="1"/>
  <c r="H1202" i="26"/>
  <c r="G1202" i="26"/>
  <c r="J1202" i="26" s="1"/>
  <c r="H1201" i="26"/>
  <c r="G1201" i="26"/>
  <c r="I1201" i="26" s="1"/>
  <c r="H1200" i="26"/>
  <c r="G1200" i="26"/>
  <c r="I1200" i="26" s="1"/>
  <c r="H1199" i="26"/>
  <c r="G1199" i="26"/>
  <c r="H1198" i="26"/>
  <c r="G1198" i="26"/>
  <c r="J1198" i="26" s="1"/>
  <c r="H1197" i="26"/>
  <c r="G1197" i="26"/>
  <c r="J1197" i="26" s="1"/>
  <c r="H1196" i="26"/>
  <c r="G1196" i="26"/>
  <c r="I1196" i="26" s="1"/>
  <c r="H1195" i="26"/>
  <c r="G1195" i="26"/>
  <c r="I1195" i="26" s="1"/>
  <c r="H1194" i="26"/>
  <c r="G1194" i="26"/>
  <c r="H1193" i="26"/>
  <c r="G1193" i="26"/>
  <c r="J1193" i="26" s="1"/>
  <c r="H1192" i="26"/>
  <c r="G1192" i="26"/>
  <c r="H1191" i="26"/>
  <c r="G1191" i="26"/>
  <c r="I1191" i="26" s="1"/>
  <c r="H1190" i="26"/>
  <c r="G1190" i="26"/>
  <c r="J1190" i="26" s="1"/>
  <c r="H1189" i="26"/>
  <c r="G1189" i="26"/>
  <c r="I1189" i="26" s="1"/>
  <c r="H1188" i="26"/>
  <c r="G1188" i="26"/>
  <c r="H1187" i="26"/>
  <c r="G1187" i="26"/>
  <c r="J1187" i="26" s="1"/>
  <c r="H1186" i="26"/>
  <c r="G1186" i="26"/>
  <c r="H1185" i="26"/>
  <c r="G1185" i="26"/>
  <c r="J1185" i="26" s="1"/>
  <c r="H1184" i="26"/>
  <c r="G1184" i="26"/>
  <c r="K1184" i="26" s="1"/>
  <c r="H1183" i="26"/>
  <c r="G1183" i="26"/>
  <c r="K1183" i="26" s="1"/>
  <c r="H1182" i="26"/>
  <c r="G1182" i="26"/>
  <c r="H1181" i="26"/>
  <c r="G1181" i="26"/>
  <c r="I1181" i="26" s="1"/>
  <c r="H1180" i="26"/>
  <c r="G1180" i="26"/>
  <c r="H1179" i="26"/>
  <c r="G1179" i="26"/>
  <c r="K1179" i="26" s="1"/>
  <c r="H1178" i="26"/>
  <c r="G1178" i="26"/>
  <c r="H1177" i="26"/>
  <c r="G1177" i="26"/>
  <c r="H1176" i="26"/>
  <c r="G1176" i="26"/>
  <c r="H1175" i="26"/>
  <c r="G1175" i="26"/>
  <c r="I1175" i="26" s="1"/>
  <c r="H1174" i="26"/>
  <c r="G1174" i="26"/>
  <c r="J1174" i="26" s="1"/>
  <c r="H1173" i="26"/>
  <c r="G1173" i="26"/>
  <c r="H1172" i="26"/>
  <c r="G1172" i="26"/>
  <c r="I1172" i="26" s="1"/>
  <c r="H1171" i="26"/>
  <c r="G1171" i="26"/>
  <c r="K1171" i="26" s="1"/>
  <c r="H1170" i="26"/>
  <c r="G1170" i="26"/>
  <c r="J1170" i="26" s="1"/>
  <c r="H1169" i="26"/>
  <c r="G1169" i="26"/>
  <c r="J1169" i="26" s="1"/>
  <c r="H1168" i="26"/>
  <c r="G1168" i="26"/>
  <c r="H1167" i="26"/>
  <c r="G1167" i="26"/>
  <c r="K1167" i="26" s="1"/>
  <c r="H1166" i="26"/>
  <c r="G1166" i="26"/>
  <c r="K1166" i="26" s="1"/>
  <c r="H1165" i="26"/>
  <c r="G1165" i="26"/>
  <c r="H1164" i="26"/>
  <c r="G1164" i="26"/>
  <c r="K1164" i="26" s="1"/>
  <c r="H1163" i="26"/>
  <c r="G1163" i="26"/>
  <c r="K1163" i="26" s="1"/>
  <c r="H1162" i="26"/>
  <c r="G1162" i="26"/>
  <c r="I1162" i="26" s="1"/>
  <c r="H1161" i="26"/>
  <c r="G1161" i="26"/>
  <c r="I1161" i="26" s="1"/>
  <c r="H1160" i="26"/>
  <c r="G1160" i="26"/>
  <c r="H1159" i="26"/>
  <c r="G1159" i="26"/>
  <c r="H1158" i="26"/>
  <c r="G1158" i="26"/>
  <c r="H1157" i="26"/>
  <c r="G1157" i="26"/>
  <c r="H1156" i="26"/>
  <c r="G1156" i="26"/>
  <c r="I1156" i="26" s="1"/>
  <c r="H1155" i="26"/>
  <c r="G1155" i="26"/>
  <c r="K1155" i="26" s="1"/>
  <c r="H1154" i="26"/>
  <c r="G1154" i="26"/>
  <c r="H1153" i="26"/>
  <c r="G1153" i="26"/>
  <c r="H1152" i="26"/>
  <c r="G1152" i="26"/>
  <c r="I1152" i="26" s="1"/>
  <c r="H1151" i="26"/>
  <c r="G1151" i="26"/>
  <c r="K1151" i="26" s="1"/>
  <c r="H1150" i="26"/>
  <c r="G1150" i="26"/>
  <c r="H1149" i="26"/>
  <c r="G1149" i="26"/>
  <c r="I1149" i="26" s="1"/>
  <c r="H1148" i="26"/>
  <c r="G1148" i="26"/>
  <c r="I1148" i="26" s="1"/>
  <c r="H1147" i="26"/>
  <c r="G1147" i="26"/>
  <c r="I1147" i="26" s="1"/>
  <c r="H1146" i="26"/>
  <c r="G1146" i="26"/>
  <c r="H1145" i="26"/>
  <c r="G1145" i="26"/>
  <c r="H1144" i="26"/>
  <c r="G1144" i="26"/>
  <c r="K1144" i="26" s="1"/>
  <c r="H1143" i="26"/>
  <c r="G1143" i="26"/>
  <c r="H1142" i="26"/>
  <c r="G1142" i="26"/>
  <c r="K1142" i="26" s="1"/>
  <c r="H1141" i="26"/>
  <c r="G1141" i="26"/>
  <c r="H1140" i="26"/>
  <c r="G1140" i="26"/>
  <c r="K1140" i="26" s="1"/>
  <c r="H1139" i="26"/>
  <c r="G1139" i="26"/>
  <c r="H1138" i="26"/>
  <c r="G1138" i="26"/>
  <c r="K1138" i="26" s="1"/>
  <c r="H1137" i="26"/>
  <c r="G1137" i="26"/>
  <c r="I1137" i="26" s="1"/>
  <c r="H1136" i="26"/>
  <c r="G1136" i="26"/>
  <c r="K1136" i="26" s="1"/>
  <c r="H1135" i="26"/>
  <c r="G1135" i="26"/>
  <c r="K1135" i="26" s="1"/>
  <c r="H1134" i="26"/>
  <c r="G1134" i="26"/>
  <c r="I1134" i="26" s="1"/>
  <c r="H1133" i="26"/>
  <c r="G1133" i="26"/>
  <c r="I1133" i="26" s="1"/>
  <c r="H1132" i="26"/>
  <c r="G1132" i="26"/>
  <c r="H1131" i="26"/>
  <c r="G1131" i="26"/>
  <c r="K1131" i="26" s="1"/>
  <c r="H1130" i="26"/>
  <c r="G1130" i="26"/>
  <c r="H1129" i="26"/>
  <c r="G1129" i="26"/>
  <c r="I1129" i="26" s="1"/>
  <c r="H1128" i="26"/>
  <c r="G1128" i="26"/>
  <c r="K1128" i="26" s="1"/>
  <c r="H1127" i="26"/>
  <c r="G1127" i="26"/>
  <c r="H1126" i="26"/>
  <c r="G1126" i="26"/>
  <c r="K1126" i="26" s="1"/>
  <c r="H1125" i="26"/>
  <c r="G1125" i="26"/>
  <c r="H1124" i="26"/>
  <c r="G1124" i="26"/>
  <c r="I1124" i="26" s="1"/>
  <c r="H1123" i="26"/>
  <c r="G1123" i="26"/>
  <c r="K1123" i="26" s="1"/>
  <c r="H1122" i="26"/>
  <c r="G1122" i="26"/>
  <c r="I1122" i="26" s="1"/>
  <c r="H1121" i="26"/>
  <c r="G1121" i="26"/>
  <c r="H1120" i="26"/>
  <c r="G1120" i="26"/>
  <c r="I1120" i="26" s="1"/>
  <c r="H1119" i="26"/>
  <c r="G1119" i="26"/>
  <c r="J1119" i="26" s="1"/>
  <c r="H1118" i="26"/>
  <c r="G1118" i="26"/>
  <c r="H1117" i="26"/>
  <c r="G1117" i="26"/>
  <c r="J1117" i="26" s="1"/>
  <c r="H1116" i="26"/>
  <c r="G1116" i="26"/>
  <c r="J1116" i="26" s="1"/>
  <c r="H1115" i="26"/>
  <c r="G1115" i="26"/>
  <c r="I1115" i="26" s="1"/>
  <c r="H1114" i="26"/>
  <c r="G1114" i="26"/>
  <c r="K1114" i="26" s="1"/>
  <c r="H1113" i="26"/>
  <c r="G1113" i="26"/>
  <c r="K1113" i="26" s="1"/>
  <c r="H1112" i="26"/>
  <c r="G1112" i="26"/>
  <c r="K1112" i="26" s="1"/>
  <c r="H1111" i="26"/>
  <c r="G1111" i="26"/>
  <c r="K1111" i="26" s="1"/>
  <c r="H1110" i="26"/>
  <c r="G1110" i="26"/>
  <c r="K1110" i="26" s="1"/>
  <c r="H1109" i="26"/>
  <c r="G1109" i="26"/>
  <c r="K1109" i="26" s="1"/>
  <c r="H1108" i="26"/>
  <c r="G1108" i="26"/>
  <c r="J1108" i="26" s="1"/>
  <c r="H1107" i="26"/>
  <c r="G1107" i="26"/>
  <c r="K1107" i="26" s="1"/>
  <c r="H1106" i="26"/>
  <c r="G1106" i="26"/>
  <c r="J1106" i="26" s="1"/>
  <c r="H1105" i="26"/>
  <c r="G1105" i="26"/>
  <c r="H1104" i="26"/>
  <c r="G1104" i="26"/>
  <c r="J1104" i="26" s="1"/>
  <c r="H1103" i="26"/>
  <c r="G1103" i="26"/>
  <c r="J1103" i="26" s="1"/>
  <c r="H1102" i="26"/>
  <c r="G1102" i="26"/>
  <c r="H1101" i="26"/>
  <c r="G1101" i="26"/>
  <c r="K1101" i="26" s="1"/>
  <c r="H1100" i="26"/>
  <c r="G1100" i="26"/>
  <c r="I1100" i="26" s="1"/>
  <c r="H1099" i="26"/>
  <c r="G1099" i="26"/>
  <c r="H1098" i="26"/>
  <c r="G1098" i="26"/>
  <c r="K1098" i="26" s="1"/>
  <c r="H1097" i="26"/>
  <c r="G1097" i="26"/>
  <c r="K1097" i="26" s="1"/>
  <c r="H1096" i="26"/>
  <c r="G1096" i="26"/>
  <c r="H1095" i="26"/>
  <c r="G1095" i="26"/>
  <c r="K1095" i="26" s="1"/>
  <c r="H1094" i="26"/>
  <c r="G1094" i="26"/>
  <c r="I1094" i="26" s="1"/>
  <c r="H1093" i="26"/>
  <c r="G1093" i="26"/>
  <c r="H1092" i="26"/>
  <c r="G1092" i="26"/>
  <c r="I1092" i="26" s="1"/>
  <c r="H1091" i="26"/>
  <c r="G1091" i="26"/>
  <c r="H1090" i="26"/>
  <c r="G1090" i="26"/>
  <c r="K1090" i="26" s="1"/>
  <c r="H1089" i="26"/>
  <c r="G1089" i="26"/>
  <c r="I1089" i="26" s="1"/>
  <c r="H1088" i="26"/>
  <c r="G1088" i="26"/>
  <c r="K1088" i="26" s="1"/>
  <c r="H1087" i="26"/>
  <c r="G1087" i="26"/>
  <c r="K1087" i="26" s="1"/>
  <c r="H1086" i="26"/>
  <c r="G1086" i="26"/>
  <c r="I1086" i="26" s="1"/>
  <c r="H1085" i="26"/>
  <c r="G1085" i="26"/>
  <c r="H1084" i="26"/>
  <c r="G1084" i="26"/>
  <c r="K1084" i="26" s="1"/>
  <c r="H1083" i="26"/>
  <c r="G1083" i="26"/>
  <c r="H1082" i="26"/>
  <c r="G1082" i="26"/>
  <c r="K1082" i="26" s="1"/>
  <c r="H1081" i="26"/>
  <c r="G1081" i="26"/>
  <c r="J1081" i="26" s="1"/>
  <c r="H1080" i="26"/>
  <c r="G1080" i="26"/>
  <c r="H1079" i="26"/>
  <c r="G1079" i="26"/>
  <c r="J1079" i="26" s="1"/>
  <c r="H1078" i="26"/>
  <c r="G1078" i="26"/>
  <c r="H1077" i="26"/>
  <c r="G1077" i="26"/>
  <c r="K1077" i="26" s="1"/>
  <c r="H1076" i="26"/>
  <c r="G1076" i="26"/>
  <c r="H1075" i="26"/>
  <c r="G1075" i="26"/>
  <c r="H1074" i="26"/>
  <c r="G1074" i="26"/>
  <c r="K1074" i="26" s="1"/>
  <c r="H1073" i="26"/>
  <c r="G1073" i="26"/>
  <c r="K1073" i="26" s="1"/>
  <c r="H1072" i="26"/>
  <c r="G1072" i="26"/>
  <c r="I1072" i="26" s="1"/>
  <c r="H1071" i="26"/>
  <c r="G1071" i="26"/>
  <c r="H1070" i="26"/>
  <c r="G1070" i="26"/>
  <c r="I1070" i="26" s="1"/>
  <c r="H1069" i="26"/>
  <c r="G1069" i="26"/>
  <c r="H1068" i="26"/>
  <c r="G1068" i="26"/>
  <c r="K1068" i="26" s="1"/>
  <c r="H1067" i="26"/>
  <c r="G1067" i="26"/>
  <c r="H1066" i="26"/>
  <c r="G1066" i="26"/>
  <c r="J1066" i="26" s="1"/>
  <c r="H1065" i="26"/>
  <c r="G1065" i="26"/>
  <c r="I1065" i="26" s="1"/>
  <c r="H1064" i="26"/>
  <c r="G1064" i="26"/>
  <c r="H1063" i="26"/>
  <c r="G1063" i="26"/>
  <c r="H1062" i="26"/>
  <c r="G1062" i="26"/>
  <c r="J1062" i="26" s="1"/>
  <c r="H1061" i="26"/>
  <c r="G1061" i="26"/>
  <c r="J1061" i="26" s="1"/>
  <c r="H1060" i="26"/>
  <c r="G1060" i="26"/>
  <c r="I1060" i="26" s="1"/>
  <c r="H1059" i="26"/>
  <c r="G1059" i="26"/>
  <c r="H1058" i="26"/>
  <c r="G1058" i="26"/>
  <c r="H1057" i="26"/>
  <c r="G1057" i="26"/>
  <c r="K1057" i="26" s="1"/>
  <c r="H1056" i="26"/>
  <c r="G1056" i="26"/>
  <c r="I1056" i="26" s="1"/>
  <c r="H1055" i="26"/>
  <c r="G1055" i="26"/>
  <c r="K1055" i="26" s="1"/>
  <c r="H1054" i="26"/>
  <c r="G1054" i="26"/>
  <c r="K1054" i="26" s="1"/>
  <c r="H1053" i="26"/>
  <c r="G1053" i="26"/>
  <c r="I1053" i="26" s="1"/>
  <c r="H1052" i="26"/>
  <c r="G1052" i="26"/>
  <c r="H1051" i="26"/>
  <c r="G1051" i="26"/>
  <c r="H1050" i="26"/>
  <c r="G1050" i="26"/>
  <c r="K1050" i="26" s="1"/>
  <c r="H1049" i="26"/>
  <c r="G1049" i="26"/>
  <c r="K1049" i="26" s="1"/>
  <c r="H1048" i="26"/>
  <c r="G1048" i="26"/>
  <c r="H1047" i="26"/>
  <c r="G1047" i="26"/>
  <c r="I1047" i="26" s="1"/>
  <c r="H1046" i="26"/>
  <c r="G1046" i="26"/>
  <c r="H1045" i="26"/>
  <c r="G1045" i="26"/>
  <c r="K1045" i="26" s="1"/>
  <c r="H1044" i="26"/>
  <c r="G1044" i="26"/>
  <c r="K1044" i="26" s="1"/>
  <c r="H1043" i="26"/>
  <c r="G1043" i="26"/>
  <c r="J1043" i="26" s="1"/>
  <c r="H1042" i="26"/>
  <c r="G1042" i="26"/>
  <c r="H1041" i="26"/>
  <c r="G1041" i="26"/>
  <c r="H1040" i="26"/>
  <c r="G1040" i="26"/>
  <c r="H1039" i="26"/>
  <c r="G1039" i="26"/>
  <c r="K1039" i="26" s="1"/>
  <c r="H1038" i="26"/>
  <c r="G1038" i="26"/>
  <c r="I1038" i="26" s="1"/>
  <c r="H1037" i="26"/>
  <c r="G1037" i="26"/>
  <c r="H1036" i="26"/>
  <c r="G1036" i="26"/>
  <c r="H1035" i="26"/>
  <c r="G1035" i="26"/>
  <c r="K1035" i="26" s="1"/>
  <c r="H1034" i="26"/>
  <c r="G1034" i="26"/>
  <c r="K1034" i="26" s="1"/>
  <c r="H1033" i="26"/>
  <c r="G1033" i="26"/>
  <c r="H1032" i="26"/>
  <c r="G1032" i="26"/>
  <c r="H1031" i="26"/>
  <c r="G1031" i="26"/>
  <c r="J1031" i="26" s="1"/>
  <c r="H1030" i="26"/>
  <c r="G1030" i="26"/>
  <c r="H1029" i="26"/>
  <c r="G1029" i="26"/>
  <c r="I1029" i="26" s="1"/>
  <c r="H1028" i="26"/>
  <c r="G1028" i="26"/>
  <c r="J1028" i="26" s="1"/>
  <c r="H1027" i="26"/>
  <c r="G1027" i="26"/>
  <c r="H1026" i="26"/>
  <c r="G1026" i="26"/>
  <c r="H1025" i="26"/>
  <c r="G1025" i="26"/>
  <c r="J1025" i="26" s="1"/>
  <c r="H1024" i="26"/>
  <c r="G1024" i="26"/>
  <c r="H1023" i="26"/>
  <c r="G1023" i="26"/>
  <c r="I1023" i="26" s="1"/>
  <c r="H1022" i="26"/>
  <c r="G1022" i="26"/>
  <c r="J1022" i="26" s="1"/>
  <c r="H1021" i="26"/>
  <c r="G1021" i="26"/>
  <c r="H1020" i="26"/>
  <c r="G1020" i="26"/>
  <c r="H1019" i="26"/>
  <c r="G1019" i="26"/>
  <c r="H1018" i="26"/>
  <c r="G1018" i="26"/>
  <c r="I1018" i="26" s="1"/>
  <c r="H1017" i="26"/>
  <c r="G1017" i="26"/>
  <c r="H1016" i="26"/>
  <c r="G1016" i="26"/>
  <c r="K1016" i="26" s="1"/>
  <c r="H1015" i="26"/>
  <c r="G1015" i="26"/>
  <c r="J1015" i="26" s="1"/>
  <c r="H1014" i="26"/>
  <c r="G1014" i="26"/>
  <c r="K1014" i="26" s="1"/>
  <c r="H1013" i="26"/>
  <c r="G1013" i="26"/>
  <c r="K1013" i="26" s="1"/>
  <c r="H1012" i="26"/>
  <c r="G1012" i="26"/>
  <c r="H1011" i="26"/>
  <c r="G1011" i="26"/>
  <c r="H1010" i="26"/>
  <c r="G1010" i="26"/>
  <c r="J1010" i="26" s="1"/>
  <c r="H1009" i="26"/>
  <c r="G1009" i="26"/>
  <c r="H1008" i="26"/>
  <c r="G1008" i="26"/>
  <c r="K1008" i="26" s="1"/>
  <c r="H1007" i="26"/>
  <c r="G1007" i="26"/>
  <c r="I1007" i="26" s="1"/>
  <c r="H1006" i="26"/>
  <c r="G1006" i="26"/>
  <c r="H1005" i="26"/>
  <c r="G1005" i="26"/>
  <c r="H1004" i="26"/>
  <c r="G1004" i="26"/>
  <c r="K1004" i="26" s="1"/>
  <c r="H1003" i="26"/>
  <c r="G1003" i="26"/>
  <c r="K1003" i="26" s="1"/>
  <c r="H1002" i="26"/>
  <c r="G1002" i="26"/>
  <c r="K1002" i="26" s="1"/>
  <c r="H1001" i="26"/>
  <c r="G1001" i="26"/>
  <c r="I1001" i="26" s="1"/>
  <c r="H1000" i="26"/>
  <c r="G1000" i="26"/>
  <c r="K1000" i="26" s="1"/>
  <c r="H999" i="26"/>
  <c r="G999" i="26"/>
  <c r="I999" i="26" s="1"/>
  <c r="H998" i="26"/>
  <c r="G998" i="26"/>
  <c r="I998" i="26" s="1"/>
  <c r="H997" i="26"/>
  <c r="G997" i="26"/>
  <c r="H996" i="26"/>
  <c r="G996" i="26"/>
  <c r="K996" i="26" s="1"/>
  <c r="H995" i="26"/>
  <c r="G995" i="26"/>
  <c r="J995" i="26" s="1"/>
  <c r="H994" i="26"/>
  <c r="G994" i="26"/>
  <c r="K994" i="26" s="1"/>
  <c r="H993" i="26"/>
  <c r="G993" i="26"/>
  <c r="H992" i="26"/>
  <c r="G992" i="26"/>
  <c r="K992" i="26" s="1"/>
  <c r="H991" i="26"/>
  <c r="G991" i="26"/>
  <c r="H990" i="26"/>
  <c r="G990" i="26"/>
  <c r="K990" i="26" s="1"/>
  <c r="H989" i="26"/>
  <c r="G989" i="26"/>
  <c r="J989" i="26" s="1"/>
  <c r="H988" i="26"/>
  <c r="G988" i="26"/>
  <c r="K988" i="26" s="1"/>
  <c r="H987" i="26"/>
  <c r="G987" i="26"/>
  <c r="J987" i="26" s="1"/>
  <c r="H986" i="26"/>
  <c r="G986" i="26"/>
  <c r="K986" i="26" s="1"/>
  <c r="H985" i="26"/>
  <c r="G985" i="26"/>
  <c r="K985" i="26" s="1"/>
  <c r="H984" i="26"/>
  <c r="G984" i="26"/>
  <c r="J984" i="26" s="1"/>
  <c r="H983" i="26"/>
  <c r="G983" i="26"/>
  <c r="H982" i="26"/>
  <c r="G982" i="26"/>
  <c r="J982" i="26" s="1"/>
  <c r="H981" i="26"/>
  <c r="G981" i="26"/>
  <c r="J981" i="26" s="1"/>
  <c r="H980" i="26"/>
  <c r="G980" i="26"/>
  <c r="K980" i="26" s="1"/>
  <c r="H979" i="26"/>
  <c r="G979" i="26"/>
  <c r="I979" i="26" s="1"/>
  <c r="H978" i="26"/>
  <c r="G978" i="26"/>
  <c r="J978" i="26" s="1"/>
  <c r="H977" i="26"/>
  <c r="G977" i="26"/>
  <c r="J977" i="26" s="1"/>
  <c r="H976" i="26"/>
  <c r="G976" i="26"/>
  <c r="H975" i="26"/>
  <c r="G975" i="26"/>
  <c r="H974" i="26"/>
  <c r="G974" i="26"/>
  <c r="H973" i="26"/>
  <c r="G973" i="26"/>
  <c r="H972" i="26"/>
  <c r="G972" i="26"/>
  <c r="H971" i="26"/>
  <c r="G971" i="26"/>
  <c r="I971" i="26" s="1"/>
  <c r="H970" i="26"/>
  <c r="G970" i="26"/>
  <c r="H969" i="26"/>
  <c r="G969" i="26"/>
  <c r="K969" i="26" s="1"/>
  <c r="H968" i="26"/>
  <c r="G968" i="26"/>
  <c r="K968" i="26" s="1"/>
  <c r="H967" i="26"/>
  <c r="G967" i="26"/>
  <c r="H966" i="26"/>
  <c r="G966" i="26"/>
  <c r="H965" i="26"/>
  <c r="G965" i="26"/>
  <c r="I965" i="26" s="1"/>
  <c r="H964" i="26"/>
  <c r="G964" i="26"/>
  <c r="H963" i="26"/>
  <c r="G963" i="26"/>
  <c r="J963" i="26" s="1"/>
  <c r="H962" i="26"/>
  <c r="G962" i="26"/>
  <c r="K962" i="26" s="1"/>
  <c r="H961" i="26"/>
  <c r="G961" i="26"/>
  <c r="I961" i="26" s="1"/>
  <c r="H960" i="26"/>
  <c r="G960" i="26"/>
  <c r="I960" i="26" s="1"/>
  <c r="H959" i="26"/>
  <c r="G959" i="26"/>
  <c r="I959" i="26" s="1"/>
  <c r="H958" i="26"/>
  <c r="G958" i="26"/>
  <c r="H957" i="26"/>
  <c r="G957" i="26"/>
  <c r="K957" i="26" s="1"/>
  <c r="H956" i="26"/>
  <c r="G956" i="26"/>
  <c r="K956" i="26" s="1"/>
  <c r="H955" i="26"/>
  <c r="G955" i="26"/>
  <c r="I955" i="26" s="1"/>
  <c r="H954" i="26"/>
  <c r="G954" i="26"/>
  <c r="K954" i="26" s="1"/>
  <c r="H953" i="26"/>
  <c r="G953" i="26"/>
  <c r="J953" i="26" s="1"/>
  <c r="H952" i="26"/>
  <c r="G952" i="26"/>
  <c r="I952" i="26" s="1"/>
  <c r="H951" i="26"/>
  <c r="G951" i="26"/>
  <c r="H950" i="26"/>
  <c r="G950" i="26"/>
  <c r="K950" i="26" s="1"/>
  <c r="H949" i="26"/>
  <c r="G949" i="26"/>
  <c r="H948" i="26"/>
  <c r="G948" i="26"/>
  <c r="K948" i="26" s="1"/>
  <c r="H947" i="26"/>
  <c r="G947" i="26"/>
  <c r="J947" i="26" s="1"/>
  <c r="H946" i="26"/>
  <c r="G946" i="26"/>
  <c r="H945" i="26"/>
  <c r="G945" i="26"/>
  <c r="K945" i="26" s="1"/>
  <c r="H944" i="26"/>
  <c r="G944" i="26"/>
  <c r="H943" i="26"/>
  <c r="G943" i="26"/>
  <c r="H942" i="26"/>
  <c r="G942" i="26"/>
  <c r="K942" i="26" s="1"/>
  <c r="H941" i="26"/>
  <c r="G941" i="26"/>
  <c r="K941" i="26" s="1"/>
  <c r="H940" i="26"/>
  <c r="G940" i="26"/>
  <c r="I940" i="26" s="1"/>
  <c r="H939" i="26"/>
  <c r="G939" i="26"/>
  <c r="I939" i="26" s="1"/>
  <c r="H938" i="26"/>
  <c r="G938" i="26"/>
  <c r="H937" i="26"/>
  <c r="G937" i="26"/>
  <c r="H936" i="26"/>
  <c r="G936" i="26"/>
  <c r="J936" i="26" s="1"/>
  <c r="H935" i="26"/>
  <c r="G935" i="26"/>
  <c r="K935" i="26" s="1"/>
  <c r="H934" i="26"/>
  <c r="G934" i="26"/>
  <c r="K934" i="26" s="1"/>
  <c r="H933" i="26"/>
  <c r="G933" i="26"/>
  <c r="K933" i="26" s="1"/>
  <c r="H932" i="26"/>
  <c r="G932" i="26"/>
  <c r="I932" i="26" s="1"/>
  <c r="H931" i="26"/>
  <c r="G931" i="26"/>
  <c r="J931" i="26" s="1"/>
  <c r="H930" i="26"/>
  <c r="G930" i="26"/>
  <c r="H929" i="26"/>
  <c r="G929" i="26"/>
  <c r="K929" i="26" s="1"/>
  <c r="H928" i="26"/>
  <c r="G928" i="26"/>
  <c r="K928" i="26" s="1"/>
  <c r="H927" i="26"/>
  <c r="G927" i="26"/>
  <c r="J927" i="26" s="1"/>
  <c r="H926" i="26"/>
  <c r="G926" i="26"/>
  <c r="J926" i="26" s="1"/>
  <c r="H925" i="26"/>
  <c r="G925" i="26"/>
  <c r="H924" i="26"/>
  <c r="G924" i="26"/>
  <c r="K924" i="26" s="1"/>
  <c r="H923" i="26"/>
  <c r="G923" i="26"/>
  <c r="H922" i="26"/>
  <c r="G922" i="26"/>
  <c r="H921" i="26"/>
  <c r="G921" i="26"/>
  <c r="I921" i="26" s="1"/>
  <c r="H920" i="26"/>
  <c r="G920" i="26"/>
  <c r="J920" i="26" s="1"/>
  <c r="H919" i="26"/>
  <c r="G919" i="26"/>
  <c r="H918" i="26"/>
  <c r="G918" i="26"/>
  <c r="K918" i="26" s="1"/>
  <c r="H917" i="26"/>
  <c r="G917" i="26"/>
  <c r="K917" i="26" s="1"/>
  <c r="H916" i="26"/>
  <c r="G916" i="26"/>
  <c r="H915" i="26"/>
  <c r="G915" i="26"/>
  <c r="H914" i="26"/>
  <c r="G914" i="26"/>
  <c r="H913" i="26"/>
  <c r="G913" i="26"/>
  <c r="H912" i="26"/>
  <c r="G912" i="26"/>
  <c r="J912" i="26" s="1"/>
  <c r="H911" i="26"/>
  <c r="G911" i="26"/>
  <c r="H910" i="26"/>
  <c r="G910" i="26"/>
  <c r="H909" i="26"/>
  <c r="G909" i="26"/>
  <c r="I909" i="26" s="1"/>
  <c r="H908" i="26"/>
  <c r="G908" i="26"/>
  <c r="I908" i="26" s="1"/>
  <c r="H907" i="26"/>
  <c r="G907" i="26"/>
  <c r="H906" i="26"/>
  <c r="G906" i="26"/>
  <c r="J906" i="26" s="1"/>
  <c r="H905" i="26"/>
  <c r="G905" i="26"/>
  <c r="I905" i="26" s="1"/>
  <c r="H904" i="26"/>
  <c r="G904" i="26"/>
  <c r="K904" i="26" s="1"/>
  <c r="H903" i="26"/>
  <c r="G903" i="26"/>
  <c r="J903" i="26" s="1"/>
  <c r="H902" i="26"/>
  <c r="G902" i="26"/>
  <c r="I902" i="26" s="1"/>
  <c r="H901" i="26"/>
  <c r="G901" i="26"/>
  <c r="I901" i="26" s="1"/>
  <c r="H900" i="26"/>
  <c r="G900" i="26"/>
  <c r="H899" i="26"/>
  <c r="G899" i="26"/>
  <c r="K899" i="26" s="1"/>
  <c r="H898" i="26"/>
  <c r="G898" i="26"/>
  <c r="K898" i="26" s="1"/>
  <c r="H897" i="26"/>
  <c r="G897" i="26"/>
  <c r="I897" i="26" s="1"/>
  <c r="H896" i="26"/>
  <c r="G896" i="26"/>
  <c r="H895" i="26"/>
  <c r="G895" i="26"/>
  <c r="K895" i="26" s="1"/>
  <c r="H894" i="26"/>
  <c r="G894" i="26"/>
  <c r="K894" i="26" s="1"/>
  <c r="H893" i="26"/>
  <c r="G893" i="26"/>
  <c r="K893" i="26" s="1"/>
  <c r="H892" i="26"/>
  <c r="G892" i="26"/>
  <c r="K892" i="26" s="1"/>
  <c r="H891" i="26"/>
  <c r="G891" i="26"/>
  <c r="K891" i="26" s="1"/>
  <c r="H890" i="26"/>
  <c r="G890" i="26"/>
  <c r="I890" i="26" s="1"/>
  <c r="H889" i="26"/>
  <c r="G889" i="26"/>
  <c r="K889" i="26" s="1"/>
  <c r="H888" i="26"/>
  <c r="G888" i="26"/>
  <c r="H887" i="26"/>
  <c r="G887" i="26"/>
  <c r="K887" i="26" s="1"/>
  <c r="H886" i="26"/>
  <c r="G886" i="26"/>
  <c r="H885" i="26"/>
  <c r="G885" i="26"/>
  <c r="J885" i="26" s="1"/>
  <c r="H884" i="26"/>
  <c r="G884" i="26"/>
  <c r="H883" i="26"/>
  <c r="G883" i="26"/>
  <c r="H882" i="26"/>
  <c r="G882" i="26"/>
  <c r="K882" i="26" s="1"/>
  <c r="H881" i="26"/>
  <c r="G881" i="26"/>
  <c r="K881" i="26" s="1"/>
  <c r="H880" i="26"/>
  <c r="G880" i="26"/>
  <c r="H879" i="26"/>
  <c r="G879" i="26"/>
  <c r="K879" i="26" s="1"/>
  <c r="H878" i="26"/>
  <c r="G878" i="26"/>
  <c r="K878" i="26" s="1"/>
  <c r="H877" i="26"/>
  <c r="G877" i="26"/>
  <c r="H876" i="26"/>
  <c r="G876" i="26"/>
  <c r="H875" i="26"/>
  <c r="G875" i="26"/>
  <c r="H874" i="26"/>
  <c r="G874" i="26"/>
  <c r="I874" i="26" s="1"/>
  <c r="H873" i="26"/>
  <c r="G873" i="26"/>
  <c r="H872" i="26"/>
  <c r="G872" i="26"/>
  <c r="H871" i="26"/>
  <c r="G871" i="26"/>
  <c r="H870" i="26"/>
  <c r="G870" i="26"/>
  <c r="H869" i="26"/>
  <c r="G869" i="26"/>
  <c r="I869" i="26" s="1"/>
  <c r="H868" i="26"/>
  <c r="G868" i="26"/>
  <c r="H867" i="26"/>
  <c r="G867" i="26"/>
  <c r="J867" i="26" s="1"/>
  <c r="H866" i="26"/>
  <c r="G866" i="26"/>
  <c r="I866" i="26" s="1"/>
  <c r="H865" i="26"/>
  <c r="G865" i="26"/>
  <c r="H864" i="26"/>
  <c r="G864" i="26"/>
  <c r="H863" i="26"/>
  <c r="G863" i="26"/>
  <c r="I863" i="26" s="1"/>
  <c r="H862" i="26"/>
  <c r="G862" i="26"/>
  <c r="H861" i="26"/>
  <c r="G861" i="26"/>
  <c r="H860" i="26"/>
  <c r="G860" i="26"/>
  <c r="J860" i="26" s="1"/>
  <c r="H859" i="26"/>
  <c r="G859" i="26"/>
  <c r="K859" i="26" s="1"/>
  <c r="H858" i="26"/>
  <c r="G858" i="26"/>
  <c r="K858" i="26" s="1"/>
  <c r="H857" i="26"/>
  <c r="G857" i="26"/>
  <c r="I857" i="26" s="1"/>
  <c r="H856" i="26"/>
  <c r="G856" i="26"/>
  <c r="K856" i="26" s="1"/>
  <c r="H855" i="26"/>
  <c r="G855" i="26"/>
  <c r="K855" i="26" s="1"/>
  <c r="H854" i="26"/>
  <c r="G854" i="26"/>
  <c r="H853" i="26"/>
  <c r="G853" i="26"/>
  <c r="J853" i="26" s="1"/>
  <c r="H852" i="26"/>
  <c r="G852" i="26"/>
  <c r="H851" i="26"/>
  <c r="G851" i="26"/>
  <c r="H850" i="26"/>
  <c r="G850" i="26"/>
  <c r="I850" i="26" s="1"/>
  <c r="H849" i="26"/>
  <c r="G849" i="26"/>
  <c r="H848" i="26"/>
  <c r="G848" i="26"/>
  <c r="I848" i="26" s="1"/>
  <c r="H847" i="26"/>
  <c r="G847" i="26"/>
  <c r="H846" i="26"/>
  <c r="G846" i="26"/>
  <c r="I846" i="26" s="1"/>
  <c r="H845" i="26"/>
  <c r="G845" i="26"/>
  <c r="H844" i="26"/>
  <c r="G844" i="26"/>
  <c r="K844" i="26" s="1"/>
  <c r="H843" i="26"/>
  <c r="G843" i="26"/>
  <c r="K843" i="26" s="1"/>
  <c r="H842" i="26"/>
  <c r="G842" i="26"/>
  <c r="H841" i="26"/>
  <c r="G841" i="26"/>
  <c r="H840" i="26"/>
  <c r="G840" i="26"/>
  <c r="H839" i="26"/>
  <c r="G839" i="26"/>
  <c r="K839" i="26" s="1"/>
  <c r="H838" i="26"/>
  <c r="G838" i="26"/>
  <c r="H837" i="26"/>
  <c r="G837" i="26"/>
  <c r="H836" i="26"/>
  <c r="G836" i="26"/>
  <c r="I836" i="26" s="1"/>
  <c r="H835" i="26"/>
  <c r="G835" i="26"/>
  <c r="K835" i="26" s="1"/>
  <c r="H834" i="26"/>
  <c r="G834" i="26"/>
  <c r="K834" i="26" s="1"/>
  <c r="H833" i="26"/>
  <c r="G833" i="26"/>
  <c r="K833" i="26" s="1"/>
  <c r="H832" i="26"/>
  <c r="G832" i="26"/>
  <c r="I832" i="26" s="1"/>
  <c r="H831" i="26"/>
  <c r="G831" i="26"/>
  <c r="K831" i="26" s="1"/>
  <c r="H830" i="26"/>
  <c r="G830" i="26"/>
  <c r="H829" i="26"/>
  <c r="G829" i="26"/>
  <c r="K829" i="26" s="1"/>
  <c r="H828" i="26"/>
  <c r="G828" i="26"/>
  <c r="H827" i="26"/>
  <c r="G827" i="26"/>
  <c r="I827" i="26" s="1"/>
  <c r="H826" i="26"/>
  <c r="G826" i="26"/>
  <c r="J826" i="26" s="1"/>
  <c r="H825" i="26"/>
  <c r="G825" i="26"/>
  <c r="H824" i="26"/>
  <c r="G824" i="26"/>
  <c r="K824" i="26" s="1"/>
  <c r="H823" i="26"/>
  <c r="G823" i="26"/>
  <c r="H822" i="26"/>
  <c r="G822" i="26"/>
  <c r="H821" i="26"/>
  <c r="G821" i="26"/>
  <c r="H820" i="26"/>
  <c r="G820" i="26"/>
  <c r="K820" i="26" s="1"/>
  <c r="H819" i="26"/>
  <c r="G819" i="26"/>
  <c r="J819" i="26" s="1"/>
  <c r="H818" i="26"/>
  <c r="G818" i="26"/>
  <c r="K818" i="26" s="1"/>
  <c r="H817" i="26"/>
  <c r="G817" i="26"/>
  <c r="H816" i="26"/>
  <c r="G816" i="26"/>
  <c r="K816" i="26" s="1"/>
  <c r="H815" i="26"/>
  <c r="G815" i="26"/>
  <c r="H814" i="26"/>
  <c r="G814" i="26"/>
  <c r="H813" i="26"/>
  <c r="G813" i="26"/>
  <c r="J813" i="26" s="1"/>
  <c r="H812" i="26"/>
  <c r="G812" i="26"/>
  <c r="H811" i="26"/>
  <c r="G811" i="26"/>
  <c r="J811" i="26" s="1"/>
  <c r="H810" i="26"/>
  <c r="G810" i="26"/>
  <c r="K810" i="26" s="1"/>
  <c r="H809" i="26"/>
  <c r="G809" i="26"/>
  <c r="H808" i="26"/>
  <c r="G808" i="26"/>
  <c r="K808" i="26" s="1"/>
  <c r="H807" i="26"/>
  <c r="G807" i="26"/>
  <c r="H806" i="26"/>
  <c r="G806" i="26"/>
  <c r="H805" i="26"/>
  <c r="G805" i="26"/>
  <c r="H804" i="26"/>
  <c r="G804" i="26"/>
  <c r="K804" i="26" s="1"/>
  <c r="H803" i="26"/>
  <c r="G803" i="26"/>
  <c r="H802" i="26"/>
  <c r="G802" i="26"/>
  <c r="I802" i="26" s="1"/>
  <c r="H801" i="26"/>
  <c r="G801" i="26"/>
  <c r="K801" i="26" s="1"/>
  <c r="H800" i="26"/>
  <c r="G800" i="26"/>
  <c r="K800" i="26" s="1"/>
  <c r="H799" i="26"/>
  <c r="G799" i="26"/>
  <c r="K799" i="26" s="1"/>
  <c r="H798" i="26"/>
  <c r="G798" i="26"/>
  <c r="H797" i="26"/>
  <c r="G797" i="26"/>
  <c r="H796" i="26"/>
  <c r="G796" i="26"/>
  <c r="I796" i="26" s="1"/>
  <c r="H795" i="26"/>
  <c r="G795" i="26"/>
  <c r="K795" i="26" s="1"/>
  <c r="H794" i="26"/>
  <c r="G794" i="26"/>
  <c r="I794" i="26" s="1"/>
  <c r="H793" i="26"/>
  <c r="G793" i="26"/>
  <c r="K793" i="26" s="1"/>
  <c r="H792" i="26"/>
  <c r="G792" i="26"/>
  <c r="J792" i="26" s="1"/>
  <c r="H791" i="26"/>
  <c r="G791" i="26"/>
  <c r="K791" i="26" s="1"/>
  <c r="H790" i="26"/>
  <c r="G790" i="26"/>
  <c r="K790" i="26" s="1"/>
  <c r="H789" i="26"/>
  <c r="G789" i="26"/>
  <c r="H788" i="26"/>
  <c r="G788" i="26"/>
  <c r="I788" i="26" s="1"/>
  <c r="H787" i="26"/>
  <c r="G787" i="26"/>
  <c r="K787" i="26" s="1"/>
  <c r="H786" i="26"/>
  <c r="G786" i="26"/>
  <c r="K786" i="26" s="1"/>
  <c r="H785" i="26"/>
  <c r="G785" i="26"/>
  <c r="J785" i="26" s="1"/>
  <c r="H784" i="26"/>
  <c r="G784" i="26"/>
  <c r="H783" i="26"/>
  <c r="G783" i="26"/>
  <c r="K783" i="26" s="1"/>
  <c r="H782" i="26"/>
  <c r="G782" i="26"/>
  <c r="H781" i="26"/>
  <c r="G781" i="26"/>
  <c r="J781" i="26" s="1"/>
  <c r="H780" i="26"/>
  <c r="G780" i="26"/>
  <c r="J780" i="26" s="1"/>
  <c r="H779" i="26"/>
  <c r="G779" i="26"/>
  <c r="K779" i="26" s="1"/>
  <c r="H778" i="26"/>
  <c r="G778" i="26"/>
  <c r="H777" i="26"/>
  <c r="G777" i="26"/>
  <c r="K777" i="26" s="1"/>
  <c r="H776" i="26"/>
  <c r="G776" i="26"/>
  <c r="K776" i="26" s="1"/>
  <c r="H775" i="26"/>
  <c r="G775" i="26"/>
  <c r="K775" i="26" s="1"/>
  <c r="H774" i="26"/>
  <c r="G774" i="26"/>
  <c r="K774" i="26" s="1"/>
  <c r="H773" i="26"/>
  <c r="G773" i="26"/>
  <c r="H772" i="26"/>
  <c r="G772" i="26"/>
  <c r="H771" i="26"/>
  <c r="G771" i="26"/>
  <c r="K771" i="26" s="1"/>
  <c r="H770" i="26"/>
  <c r="G770" i="26"/>
  <c r="J770" i="26" s="1"/>
  <c r="H769" i="26"/>
  <c r="G769" i="26"/>
  <c r="K769" i="26" s="1"/>
  <c r="H768" i="26"/>
  <c r="G768" i="26"/>
  <c r="J768" i="26" s="1"/>
  <c r="H767" i="26"/>
  <c r="G767" i="26"/>
  <c r="H766" i="26"/>
  <c r="G766" i="26"/>
  <c r="J766" i="26" s="1"/>
  <c r="H765" i="26"/>
  <c r="G765" i="26"/>
  <c r="H764" i="26"/>
  <c r="G764" i="26"/>
  <c r="K764" i="26" s="1"/>
  <c r="H763" i="26"/>
  <c r="G763" i="26"/>
  <c r="K763" i="26" s="1"/>
  <c r="H762" i="26"/>
  <c r="G762" i="26"/>
  <c r="J762" i="26" s="1"/>
  <c r="H761" i="26"/>
  <c r="G761" i="26"/>
  <c r="H760" i="26"/>
  <c r="G760" i="26"/>
  <c r="H759" i="26"/>
  <c r="G759" i="26"/>
  <c r="H758" i="26"/>
  <c r="G758" i="26"/>
  <c r="H757" i="26"/>
  <c r="G757" i="26"/>
  <c r="K757" i="26" s="1"/>
  <c r="H756" i="26"/>
  <c r="G756" i="26"/>
  <c r="J756" i="26" s="1"/>
  <c r="H755" i="26"/>
  <c r="G755" i="26"/>
  <c r="K755" i="26" s="1"/>
  <c r="H754" i="26"/>
  <c r="G754" i="26"/>
  <c r="K754" i="26" s="1"/>
  <c r="H753" i="26"/>
  <c r="G753" i="26"/>
  <c r="H752" i="26"/>
  <c r="G752" i="26"/>
  <c r="K752" i="26" s="1"/>
  <c r="H751" i="26"/>
  <c r="G751" i="26"/>
  <c r="H750" i="26"/>
  <c r="G750" i="26"/>
  <c r="I750" i="26" s="1"/>
  <c r="H749" i="26"/>
  <c r="G749" i="26"/>
  <c r="K749" i="26" s="1"/>
  <c r="H748" i="26"/>
  <c r="G748" i="26"/>
  <c r="H747" i="26"/>
  <c r="G747" i="26"/>
  <c r="K747" i="26" s="1"/>
  <c r="H746" i="26"/>
  <c r="G746" i="26"/>
  <c r="H745" i="26"/>
  <c r="G745" i="26"/>
  <c r="K745" i="26" s="1"/>
  <c r="H744" i="26"/>
  <c r="G744" i="26"/>
  <c r="H743" i="26"/>
  <c r="G743" i="26"/>
  <c r="K743" i="26" s="1"/>
  <c r="H742" i="26"/>
  <c r="G742" i="26"/>
  <c r="H741" i="26"/>
  <c r="G741" i="26"/>
  <c r="I741" i="26" s="1"/>
  <c r="H740" i="26"/>
  <c r="G740" i="26"/>
  <c r="J740" i="26" s="1"/>
  <c r="H739" i="26"/>
  <c r="G739" i="26"/>
  <c r="H738" i="26"/>
  <c r="G738" i="26"/>
  <c r="J738" i="26" s="1"/>
  <c r="H737" i="26"/>
  <c r="G737" i="26"/>
  <c r="K737" i="26" s="1"/>
  <c r="H736" i="26"/>
  <c r="G736" i="26"/>
  <c r="I736" i="26" s="1"/>
  <c r="H735" i="26"/>
  <c r="G735" i="26"/>
  <c r="H734" i="26"/>
  <c r="G734" i="26"/>
  <c r="H733" i="26"/>
  <c r="G733" i="26"/>
  <c r="K733" i="26" s="1"/>
  <c r="H732" i="26"/>
  <c r="G732" i="26"/>
  <c r="J732" i="26" s="1"/>
  <c r="H731" i="26"/>
  <c r="G731" i="26"/>
  <c r="H730" i="26"/>
  <c r="G730" i="26"/>
  <c r="K730" i="26" s="1"/>
  <c r="H729" i="26"/>
  <c r="G729" i="26"/>
  <c r="H728" i="26"/>
  <c r="G728" i="26"/>
  <c r="J728" i="26" s="1"/>
  <c r="H727" i="26"/>
  <c r="G727" i="26"/>
  <c r="H726" i="26"/>
  <c r="G726" i="26"/>
  <c r="K726" i="26" s="1"/>
  <c r="H725" i="26"/>
  <c r="G725" i="26"/>
  <c r="K725" i="26" s="1"/>
  <c r="H724" i="26"/>
  <c r="G724" i="26"/>
  <c r="H723" i="26"/>
  <c r="G723" i="26"/>
  <c r="H722" i="26"/>
  <c r="G722" i="26"/>
  <c r="K722" i="26" s="1"/>
  <c r="H721" i="26"/>
  <c r="G721" i="26"/>
  <c r="K721" i="26" s="1"/>
  <c r="H720" i="26"/>
  <c r="G720" i="26"/>
  <c r="H719" i="26"/>
  <c r="G719" i="26"/>
  <c r="K719" i="26" s="1"/>
  <c r="H718" i="26"/>
  <c r="G718" i="26"/>
  <c r="K718" i="26" s="1"/>
  <c r="H717" i="26"/>
  <c r="G717" i="26"/>
  <c r="H716" i="26"/>
  <c r="G716" i="26"/>
  <c r="K716" i="26" s="1"/>
  <c r="H715" i="26"/>
  <c r="G715" i="26"/>
  <c r="H714" i="26"/>
  <c r="G714" i="26"/>
  <c r="K714" i="26" s="1"/>
  <c r="H713" i="26"/>
  <c r="G713" i="26"/>
  <c r="J713" i="26" s="1"/>
  <c r="H712" i="26"/>
  <c r="G712" i="26"/>
  <c r="H711" i="26"/>
  <c r="G711" i="26"/>
  <c r="H710" i="26"/>
  <c r="G710" i="26"/>
  <c r="K710" i="26" s="1"/>
  <c r="H709" i="26"/>
  <c r="G709" i="26"/>
  <c r="H708" i="26"/>
  <c r="G708" i="26"/>
  <c r="I708" i="26" s="1"/>
  <c r="H707" i="26"/>
  <c r="G707" i="26"/>
  <c r="H706" i="26"/>
  <c r="G706" i="26"/>
  <c r="H705" i="26"/>
  <c r="G705" i="26"/>
  <c r="H704" i="26"/>
  <c r="G704" i="26"/>
  <c r="K704" i="26" s="1"/>
  <c r="H703" i="26"/>
  <c r="G703" i="26"/>
  <c r="K703" i="26" s="1"/>
  <c r="H702" i="26"/>
  <c r="G702" i="26"/>
  <c r="K702" i="26" s="1"/>
  <c r="H701" i="26"/>
  <c r="G701" i="26"/>
  <c r="H700" i="26"/>
  <c r="G700" i="26"/>
  <c r="K700" i="26" s="1"/>
  <c r="H699" i="26"/>
  <c r="G699" i="26"/>
  <c r="K699" i="26" s="1"/>
  <c r="H698" i="26"/>
  <c r="G698" i="26"/>
  <c r="I698" i="26" s="1"/>
  <c r="H697" i="26"/>
  <c r="G697" i="26"/>
  <c r="J697" i="26" s="1"/>
  <c r="H696" i="26"/>
  <c r="G696" i="26"/>
  <c r="K696" i="26" s="1"/>
  <c r="H695" i="26"/>
  <c r="G695" i="26"/>
  <c r="K695" i="26" s="1"/>
  <c r="H694" i="26"/>
  <c r="G694" i="26"/>
  <c r="H693" i="26"/>
  <c r="G693" i="26"/>
  <c r="I693" i="26" s="1"/>
  <c r="H692" i="26"/>
  <c r="G692" i="26"/>
  <c r="K692" i="26" s="1"/>
  <c r="H691" i="26"/>
  <c r="G691" i="26"/>
  <c r="K691" i="26" s="1"/>
  <c r="H690" i="26"/>
  <c r="G690" i="26"/>
  <c r="H689" i="26"/>
  <c r="G689" i="26"/>
  <c r="J689" i="26" s="1"/>
  <c r="H688" i="26"/>
  <c r="G688" i="26"/>
  <c r="H687" i="26"/>
  <c r="G687" i="26"/>
  <c r="H686" i="26"/>
  <c r="G686" i="26"/>
  <c r="H685" i="26"/>
  <c r="G685" i="26"/>
  <c r="H684" i="26"/>
  <c r="G684" i="26"/>
  <c r="I684" i="26" s="1"/>
  <c r="H683" i="26"/>
  <c r="G683" i="26"/>
  <c r="I683" i="26" s="1"/>
  <c r="H682" i="26"/>
  <c r="G682" i="26"/>
  <c r="H681" i="26"/>
  <c r="G681" i="26"/>
  <c r="H680" i="26"/>
  <c r="G680" i="26"/>
  <c r="H679" i="26"/>
  <c r="G679" i="26"/>
  <c r="K679" i="26" s="1"/>
  <c r="H678" i="26"/>
  <c r="G678" i="26"/>
  <c r="K678" i="26" s="1"/>
  <c r="H677" i="26"/>
  <c r="G677" i="26"/>
  <c r="J677" i="26" s="1"/>
  <c r="H676" i="26"/>
  <c r="G676" i="26"/>
  <c r="H675" i="26"/>
  <c r="G675" i="26"/>
  <c r="H674" i="26"/>
  <c r="G674" i="26"/>
  <c r="J674" i="26" s="1"/>
  <c r="H673" i="26"/>
  <c r="G673" i="26"/>
  <c r="J673" i="26" s="1"/>
  <c r="H672" i="26"/>
  <c r="G672" i="26"/>
  <c r="K672" i="26" s="1"/>
  <c r="H671" i="26"/>
  <c r="G671" i="26"/>
  <c r="K671" i="26" s="1"/>
  <c r="H670" i="26"/>
  <c r="G670" i="26"/>
  <c r="H669" i="26"/>
  <c r="G669" i="26"/>
  <c r="H668" i="26"/>
  <c r="G668" i="26"/>
  <c r="H667" i="26"/>
  <c r="G667" i="26"/>
  <c r="K667" i="26" s="1"/>
  <c r="H666" i="26"/>
  <c r="G666" i="26"/>
  <c r="H665" i="26"/>
  <c r="G665" i="26"/>
  <c r="K665" i="26" s="1"/>
  <c r="H664" i="26"/>
  <c r="G664" i="26"/>
  <c r="I664" i="26" s="1"/>
  <c r="H663" i="26"/>
  <c r="G663" i="26"/>
  <c r="K663" i="26" s="1"/>
  <c r="H662" i="26"/>
  <c r="G662" i="26"/>
  <c r="J662" i="26" s="1"/>
  <c r="H661" i="26"/>
  <c r="G661" i="26"/>
  <c r="I661" i="26" s="1"/>
  <c r="H660" i="26"/>
  <c r="G660" i="26"/>
  <c r="K660" i="26" s="1"/>
  <c r="H659" i="26"/>
  <c r="G659" i="26"/>
  <c r="H658" i="26"/>
  <c r="G658" i="26"/>
  <c r="H657" i="26"/>
  <c r="G657" i="26"/>
  <c r="J657" i="26" s="1"/>
  <c r="H656" i="26"/>
  <c r="G656" i="26"/>
  <c r="I656" i="26" s="1"/>
  <c r="H655" i="26"/>
  <c r="G655" i="26"/>
  <c r="K655" i="26" s="1"/>
  <c r="H654" i="26"/>
  <c r="G654" i="26"/>
  <c r="K654" i="26" s="1"/>
  <c r="H653" i="26"/>
  <c r="G653" i="26"/>
  <c r="H652" i="26"/>
  <c r="G652" i="26"/>
  <c r="H651" i="26"/>
  <c r="G651" i="26"/>
  <c r="H650" i="26"/>
  <c r="G650" i="26"/>
  <c r="H649" i="26"/>
  <c r="G649" i="26"/>
  <c r="K649" i="26" s="1"/>
  <c r="H648" i="26"/>
  <c r="G648" i="26"/>
  <c r="I648" i="26" s="1"/>
  <c r="H647" i="26"/>
  <c r="G647" i="26"/>
  <c r="H646" i="26"/>
  <c r="G646" i="26"/>
  <c r="H645" i="26"/>
  <c r="G645" i="26"/>
  <c r="I645" i="26" s="1"/>
  <c r="H644" i="26"/>
  <c r="G644" i="26"/>
  <c r="K644" i="26" s="1"/>
  <c r="H643" i="26"/>
  <c r="G643" i="26"/>
  <c r="H642" i="26"/>
  <c r="G642" i="26"/>
  <c r="K642" i="26" s="1"/>
  <c r="H641" i="26"/>
  <c r="G641" i="26"/>
  <c r="H640" i="26"/>
  <c r="G640" i="26"/>
  <c r="J640" i="26" s="1"/>
  <c r="H639" i="26"/>
  <c r="G639" i="26"/>
  <c r="K639" i="26" s="1"/>
  <c r="H638" i="26"/>
  <c r="G638" i="26"/>
  <c r="J638" i="26" s="1"/>
  <c r="H637" i="26"/>
  <c r="G637" i="26"/>
  <c r="H636" i="26"/>
  <c r="G636" i="26"/>
  <c r="H635" i="26"/>
  <c r="G635" i="26"/>
  <c r="I635" i="26" s="1"/>
  <c r="H634" i="26"/>
  <c r="G634" i="26"/>
  <c r="I634" i="26" s="1"/>
  <c r="H633" i="26"/>
  <c r="G633" i="26"/>
  <c r="H632" i="26"/>
  <c r="G632" i="26"/>
  <c r="K632" i="26" s="1"/>
  <c r="H631" i="26"/>
  <c r="G631" i="26"/>
  <c r="H630" i="26"/>
  <c r="G630" i="26"/>
  <c r="H629" i="26"/>
  <c r="G629" i="26"/>
  <c r="H628" i="26"/>
  <c r="G628" i="26"/>
  <c r="H627" i="26"/>
  <c r="G627" i="26"/>
  <c r="H626" i="26"/>
  <c r="G626" i="26"/>
  <c r="K626" i="26" s="1"/>
  <c r="H625" i="26"/>
  <c r="G625" i="26"/>
  <c r="K625" i="26" s="1"/>
  <c r="H624" i="26"/>
  <c r="G624" i="26"/>
  <c r="K624" i="26" s="1"/>
  <c r="H623" i="26"/>
  <c r="G623" i="26"/>
  <c r="K623" i="26" s="1"/>
  <c r="H622" i="26"/>
  <c r="G622" i="26"/>
  <c r="H621" i="26"/>
  <c r="G621" i="26"/>
  <c r="K621" i="26" s="1"/>
  <c r="H620" i="26"/>
  <c r="G620" i="26"/>
  <c r="K620" i="26" s="1"/>
  <c r="H619" i="26"/>
  <c r="G619" i="26"/>
  <c r="K619" i="26" s="1"/>
  <c r="H618" i="26"/>
  <c r="G618" i="26"/>
  <c r="K618" i="26" s="1"/>
  <c r="H617" i="26"/>
  <c r="G617" i="26"/>
  <c r="I617" i="26" s="1"/>
  <c r="H616" i="26"/>
  <c r="G616" i="26"/>
  <c r="K616" i="26" s="1"/>
  <c r="H615" i="26"/>
  <c r="G615" i="26"/>
  <c r="H614" i="26"/>
  <c r="G614" i="26"/>
  <c r="H613" i="26"/>
  <c r="G613" i="26"/>
  <c r="I613" i="26" s="1"/>
  <c r="H612" i="26"/>
  <c r="G612" i="26"/>
  <c r="K612" i="26" s="1"/>
  <c r="H611" i="26"/>
  <c r="G611" i="26"/>
  <c r="H610" i="26"/>
  <c r="G610" i="26"/>
  <c r="I610" i="26" s="1"/>
  <c r="H609" i="26"/>
  <c r="G609" i="26"/>
  <c r="K609" i="26" s="1"/>
  <c r="H608" i="26"/>
  <c r="G608" i="26"/>
  <c r="K608" i="26" s="1"/>
  <c r="H607" i="26"/>
  <c r="G607" i="26"/>
  <c r="K607" i="26" s="1"/>
  <c r="H606" i="26"/>
  <c r="G606" i="26"/>
  <c r="H605" i="26"/>
  <c r="G605" i="26"/>
  <c r="I605" i="26" s="1"/>
  <c r="H604" i="26"/>
  <c r="G604" i="26"/>
  <c r="I604" i="26" s="1"/>
  <c r="H603" i="26"/>
  <c r="G603" i="26"/>
  <c r="K603" i="26" s="1"/>
  <c r="H602" i="26"/>
  <c r="G602" i="26"/>
  <c r="H601" i="26"/>
  <c r="G601" i="26"/>
  <c r="K601" i="26" s="1"/>
  <c r="H600" i="26"/>
  <c r="G600" i="26"/>
  <c r="K600" i="26" s="1"/>
  <c r="H599" i="26"/>
  <c r="G599" i="26"/>
  <c r="H598" i="26"/>
  <c r="G598" i="26"/>
  <c r="I598" i="26" s="1"/>
  <c r="H597" i="26"/>
  <c r="G597" i="26"/>
  <c r="I597" i="26" s="1"/>
  <c r="H596" i="26"/>
  <c r="G596" i="26"/>
  <c r="K596" i="26" s="1"/>
  <c r="H595" i="26"/>
  <c r="G595" i="26"/>
  <c r="H594" i="26"/>
  <c r="G594" i="26"/>
  <c r="H593" i="26"/>
  <c r="G593" i="26"/>
  <c r="H592" i="26"/>
  <c r="G592" i="26"/>
  <c r="K592" i="26" s="1"/>
  <c r="H591" i="26"/>
  <c r="G591" i="26"/>
  <c r="I591" i="26" s="1"/>
  <c r="H590" i="26"/>
  <c r="G590" i="26"/>
  <c r="H589" i="26"/>
  <c r="G589" i="26"/>
  <c r="K589" i="26" s="1"/>
  <c r="H588" i="26"/>
  <c r="G588" i="26"/>
  <c r="H587" i="26"/>
  <c r="G587" i="26"/>
  <c r="H586" i="26"/>
  <c r="G586" i="26"/>
  <c r="H585" i="26"/>
  <c r="G585" i="26"/>
  <c r="H584" i="26"/>
  <c r="G584" i="26"/>
  <c r="I584" i="26" s="1"/>
  <c r="H583" i="26"/>
  <c r="G583" i="26"/>
  <c r="K583" i="26" s="1"/>
  <c r="H582" i="26"/>
  <c r="G582" i="26"/>
  <c r="K582" i="26" s="1"/>
  <c r="H581" i="26"/>
  <c r="G581" i="26"/>
  <c r="H580" i="26"/>
  <c r="G580" i="26"/>
  <c r="I580" i="26" s="1"/>
  <c r="H579" i="26"/>
  <c r="G579" i="26"/>
  <c r="K579" i="26" s="1"/>
  <c r="H578" i="26"/>
  <c r="G578" i="26"/>
  <c r="J578" i="26" s="1"/>
  <c r="H577" i="26"/>
  <c r="G577" i="26"/>
  <c r="H576" i="26"/>
  <c r="G576" i="26"/>
  <c r="I576" i="26" s="1"/>
  <c r="H575" i="26"/>
  <c r="G575" i="26"/>
  <c r="H574" i="26"/>
  <c r="G574" i="26"/>
  <c r="H573" i="26"/>
  <c r="G573" i="26"/>
  <c r="J573" i="26" s="1"/>
  <c r="H572" i="26"/>
  <c r="G572" i="26"/>
  <c r="H571" i="26"/>
  <c r="G571" i="26"/>
  <c r="K571" i="26" s="1"/>
  <c r="H570" i="26"/>
  <c r="G570" i="26"/>
  <c r="K570" i="26" s="1"/>
  <c r="H569" i="26"/>
  <c r="G569" i="26"/>
  <c r="I569" i="26" s="1"/>
  <c r="H568" i="26"/>
  <c r="G568" i="26"/>
  <c r="K568" i="26" s="1"/>
  <c r="H567" i="26"/>
  <c r="G567" i="26"/>
  <c r="K567" i="26" s="1"/>
  <c r="H566" i="26"/>
  <c r="G566" i="26"/>
  <c r="H565" i="26"/>
  <c r="G565" i="26"/>
  <c r="H564" i="26"/>
  <c r="G564" i="26"/>
  <c r="H563" i="26"/>
  <c r="G563" i="26"/>
  <c r="K563" i="26" s="1"/>
  <c r="H562" i="26"/>
  <c r="G562" i="26"/>
  <c r="H561" i="26"/>
  <c r="G561" i="26"/>
  <c r="I561" i="26" s="1"/>
  <c r="H560" i="26"/>
  <c r="G560" i="26"/>
  <c r="H559" i="26"/>
  <c r="G559" i="26"/>
  <c r="K559" i="26" s="1"/>
  <c r="H558" i="26"/>
  <c r="G558" i="26"/>
  <c r="K558" i="26" s="1"/>
  <c r="H557" i="26"/>
  <c r="G557" i="26"/>
  <c r="H556" i="26"/>
  <c r="G556" i="26"/>
  <c r="J556" i="26" s="1"/>
  <c r="H555" i="26"/>
  <c r="G555" i="26"/>
  <c r="K555" i="26" s="1"/>
  <c r="H554" i="26"/>
  <c r="G554" i="26"/>
  <c r="H553" i="26"/>
  <c r="G553" i="26"/>
  <c r="H552" i="26"/>
  <c r="G552" i="26"/>
  <c r="H551" i="26"/>
  <c r="G551" i="26"/>
  <c r="K551" i="26" s="1"/>
  <c r="H550" i="26"/>
  <c r="G550" i="26"/>
  <c r="J550" i="26" s="1"/>
  <c r="H549" i="26"/>
  <c r="G549" i="26"/>
  <c r="H548" i="26"/>
  <c r="G548" i="26"/>
  <c r="H547" i="26"/>
  <c r="G547" i="26"/>
  <c r="H546" i="26"/>
  <c r="G546" i="26"/>
  <c r="I546" i="26" s="1"/>
  <c r="H545" i="26"/>
  <c r="G545" i="26"/>
  <c r="K545" i="26" s="1"/>
  <c r="H544" i="26"/>
  <c r="G544" i="26"/>
  <c r="K544" i="26" s="1"/>
  <c r="H543" i="26"/>
  <c r="G543" i="26"/>
  <c r="K543" i="26" s="1"/>
  <c r="H542" i="26"/>
  <c r="G542" i="26"/>
  <c r="K542" i="26" s="1"/>
  <c r="H541" i="26"/>
  <c r="G541" i="26"/>
  <c r="H540" i="26"/>
  <c r="G540" i="26"/>
  <c r="K540" i="26" s="1"/>
  <c r="H539" i="26"/>
  <c r="G539" i="26"/>
  <c r="I539" i="26" s="1"/>
  <c r="H538" i="26"/>
  <c r="G538" i="26"/>
  <c r="J538" i="26" s="1"/>
  <c r="H537" i="26"/>
  <c r="G537" i="26"/>
  <c r="K537" i="26" s="1"/>
  <c r="H536" i="26"/>
  <c r="G536" i="26"/>
  <c r="I536" i="26" s="1"/>
  <c r="H535" i="26"/>
  <c r="G535" i="26"/>
  <c r="H534" i="26"/>
  <c r="G534" i="26"/>
  <c r="H533" i="26"/>
  <c r="G533" i="26"/>
  <c r="K533" i="26" s="1"/>
  <c r="H532" i="26"/>
  <c r="G532" i="26"/>
  <c r="K532" i="26" s="1"/>
  <c r="H531" i="26"/>
  <c r="G531" i="26"/>
  <c r="H530" i="26"/>
  <c r="G530" i="26"/>
  <c r="I530" i="26" s="1"/>
  <c r="H529" i="26"/>
  <c r="G529" i="26"/>
  <c r="J529" i="26" s="1"/>
  <c r="H528" i="26"/>
  <c r="G528" i="26"/>
  <c r="K528" i="26" s="1"/>
  <c r="H527" i="26"/>
  <c r="G527" i="26"/>
  <c r="H526" i="26"/>
  <c r="G526" i="26"/>
  <c r="K526" i="26" s="1"/>
  <c r="H525" i="26"/>
  <c r="G525" i="26"/>
  <c r="J525" i="26" s="1"/>
  <c r="H524" i="26"/>
  <c r="G524" i="26"/>
  <c r="K524" i="26" s="1"/>
  <c r="H523" i="26"/>
  <c r="G523" i="26"/>
  <c r="J523" i="26" s="1"/>
  <c r="H522" i="26"/>
  <c r="G522" i="26"/>
  <c r="H521" i="26"/>
  <c r="G521" i="26"/>
  <c r="H520" i="26"/>
  <c r="G520" i="26"/>
  <c r="I520" i="26" s="1"/>
  <c r="H519" i="26"/>
  <c r="G519" i="26"/>
  <c r="H518" i="26"/>
  <c r="G518" i="26"/>
  <c r="K518" i="26" s="1"/>
  <c r="H517" i="26"/>
  <c r="G517" i="26"/>
  <c r="H516" i="26"/>
  <c r="G516" i="26"/>
  <c r="K516" i="26" s="1"/>
  <c r="H515" i="26"/>
  <c r="G515" i="26"/>
  <c r="H514" i="26"/>
  <c r="G514" i="26"/>
  <c r="H513" i="26"/>
  <c r="G513" i="26"/>
  <c r="K513" i="26" s="1"/>
  <c r="H512" i="26"/>
  <c r="G512" i="26"/>
  <c r="H511" i="26"/>
  <c r="G511" i="26"/>
  <c r="K511" i="26" s="1"/>
  <c r="H510" i="26"/>
  <c r="G510" i="26"/>
  <c r="K510" i="26" s="1"/>
  <c r="H509" i="26"/>
  <c r="G509" i="26"/>
  <c r="H508" i="26"/>
  <c r="G508" i="26"/>
  <c r="K508" i="26" s="1"/>
  <c r="H507" i="26"/>
  <c r="G507" i="26"/>
  <c r="K507" i="26" s="1"/>
  <c r="H506" i="26"/>
  <c r="G506" i="26"/>
  <c r="I506" i="26" s="1"/>
  <c r="H505" i="26"/>
  <c r="G505" i="26"/>
  <c r="I505" i="26" s="1"/>
  <c r="H504" i="26"/>
  <c r="G504" i="26"/>
  <c r="H503" i="26"/>
  <c r="G503" i="26"/>
  <c r="K503" i="26" s="1"/>
  <c r="H502" i="26"/>
  <c r="G502" i="26"/>
  <c r="H501" i="26"/>
  <c r="G501" i="26"/>
  <c r="H500" i="26"/>
  <c r="G500" i="26"/>
  <c r="K500" i="26" s="1"/>
  <c r="H499" i="26"/>
  <c r="G499" i="26"/>
  <c r="K499" i="26" s="1"/>
  <c r="H498" i="26"/>
  <c r="G498" i="26"/>
  <c r="K498" i="26" s="1"/>
  <c r="H497" i="26"/>
  <c r="G497" i="26"/>
  <c r="K497" i="26" s="1"/>
  <c r="H496" i="26"/>
  <c r="G496" i="26"/>
  <c r="K496" i="26" s="1"/>
  <c r="H495" i="26"/>
  <c r="G495" i="26"/>
  <c r="K495" i="26" s="1"/>
  <c r="H494" i="26"/>
  <c r="G494" i="26"/>
  <c r="H493" i="26"/>
  <c r="G493" i="26"/>
  <c r="H492" i="26"/>
  <c r="G492" i="26"/>
  <c r="J492" i="26" s="1"/>
  <c r="H491" i="26"/>
  <c r="G491" i="26"/>
  <c r="K491" i="26" s="1"/>
  <c r="H490" i="26"/>
  <c r="G490" i="26"/>
  <c r="H489" i="26"/>
  <c r="G489" i="26"/>
  <c r="H488" i="26"/>
  <c r="G488" i="26"/>
  <c r="K488" i="26" s="1"/>
  <c r="H487" i="26"/>
  <c r="G487" i="26"/>
  <c r="H486" i="26"/>
  <c r="G486" i="26"/>
  <c r="K486" i="26" s="1"/>
  <c r="H485" i="26"/>
  <c r="G485" i="26"/>
  <c r="H484" i="26"/>
  <c r="G484" i="26"/>
  <c r="I484" i="26" s="1"/>
  <c r="H483" i="26"/>
  <c r="G483" i="26"/>
  <c r="I483" i="26" s="1"/>
  <c r="H482" i="26"/>
  <c r="G482" i="26"/>
  <c r="J482" i="26" s="1"/>
  <c r="H481" i="26"/>
  <c r="G481" i="26"/>
  <c r="I481" i="26" s="1"/>
  <c r="H480" i="26"/>
  <c r="G480" i="26"/>
  <c r="H479" i="26"/>
  <c r="G479" i="26"/>
  <c r="K479" i="26" s="1"/>
  <c r="H478" i="26"/>
  <c r="G478" i="26"/>
  <c r="I478" i="26" s="1"/>
  <c r="H477" i="26"/>
  <c r="G477" i="26"/>
  <c r="H476" i="26"/>
  <c r="G476" i="26"/>
  <c r="I476" i="26" s="1"/>
  <c r="H475" i="26"/>
  <c r="G475" i="26"/>
  <c r="J475" i="26" s="1"/>
  <c r="H474" i="26"/>
  <c r="G474" i="26"/>
  <c r="H473" i="26"/>
  <c r="G473" i="26"/>
  <c r="K473" i="26" s="1"/>
  <c r="H472" i="26"/>
  <c r="G472" i="26"/>
  <c r="K472" i="26" s="1"/>
  <c r="H471" i="26"/>
  <c r="G471" i="26"/>
  <c r="H470" i="26"/>
  <c r="G470" i="26"/>
  <c r="H469" i="26"/>
  <c r="G469" i="26"/>
  <c r="K469" i="26" s="1"/>
  <c r="H468" i="26"/>
  <c r="G468" i="26"/>
  <c r="K468" i="26" s="1"/>
  <c r="H467" i="26"/>
  <c r="G467" i="26"/>
  <c r="K467" i="26" s="1"/>
  <c r="H466" i="26"/>
  <c r="G466" i="26"/>
  <c r="K466" i="26" s="1"/>
  <c r="H465" i="26"/>
  <c r="G465" i="26"/>
  <c r="J465" i="26" s="1"/>
  <c r="H464" i="26"/>
  <c r="G464" i="26"/>
  <c r="I464" i="26" s="1"/>
  <c r="H463" i="26"/>
  <c r="G463" i="26"/>
  <c r="K463" i="26" s="1"/>
  <c r="H462" i="26"/>
  <c r="G462" i="26"/>
  <c r="K462" i="26" s="1"/>
  <c r="H461" i="26"/>
  <c r="G461" i="26"/>
  <c r="J461" i="26" s="1"/>
  <c r="H460" i="26"/>
  <c r="G460" i="26"/>
  <c r="J460" i="26" s="1"/>
  <c r="H459" i="26"/>
  <c r="G459" i="26"/>
  <c r="K459" i="26" s="1"/>
  <c r="H458" i="26"/>
  <c r="G458" i="26"/>
  <c r="K458" i="26" s="1"/>
  <c r="H457" i="26"/>
  <c r="G457" i="26"/>
  <c r="H456" i="26"/>
  <c r="G456" i="26"/>
  <c r="K456" i="26" s="1"/>
  <c r="H455" i="26"/>
  <c r="G455" i="26"/>
  <c r="K455" i="26" s="1"/>
  <c r="H454" i="26"/>
  <c r="G454" i="26"/>
  <c r="K454" i="26" s="1"/>
  <c r="H453" i="26"/>
  <c r="G453" i="26"/>
  <c r="H452" i="26"/>
  <c r="G452" i="26"/>
  <c r="H451" i="26"/>
  <c r="G451" i="26"/>
  <c r="I451" i="26" s="1"/>
  <c r="H450" i="26"/>
  <c r="G450" i="26"/>
  <c r="H449" i="26"/>
  <c r="G449" i="26"/>
  <c r="K449" i="26" s="1"/>
  <c r="H448" i="26"/>
  <c r="G448" i="26"/>
  <c r="K448" i="26" s="1"/>
  <c r="H447" i="26"/>
  <c r="G447" i="26"/>
  <c r="J447" i="26" s="1"/>
  <c r="H446" i="26"/>
  <c r="G446" i="26"/>
  <c r="I446" i="26" s="1"/>
  <c r="H445" i="26"/>
  <c r="G445" i="26"/>
  <c r="H444" i="26"/>
  <c r="G444" i="26"/>
  <c r="K444" i="26" s="1"/>
  <c r="H443" i="26"/>
  <c r="G443" i="26"/>
  <c r="H442" i="26"/>
  <c r="G442" i="26"/>
  <c r="J442" i="26" s="1"/>
  <c r="H441" i="26"/>
  <c r="G441" i="26"/>
  <c r="H440" i="26"/>
  <c r="G440" i="26"/>
  <c r="I440" i="26" s="1"/>
  <c r="H439" i="26"/>
  <c r="G439" i="26"/>
  <c r="K439" i="26" s="1"/>
  <c r="H438" i="26"/>
  <c r="G438" i="26"/>
  <c r="J438" i="26" s="1"/>
  <c r="H437" i="26"/>
  <c r="G437" i="26"/>
  <c r="H436" i="26"/>
  <c r="G436" i="26"/>
  <c r="J436" i="26" s="1"/>
  <c r="H435" i="26"/>
  <c r="G435" i="26"/>
  <c r="H434" i="26"/>
  <c r="G434" i="26"/>
  <c r="J434" i="26" s="1"/>
  <c r="H433" i="26"/>
  <c r="G433" i="26"/>
  <c r="K433" i="26" s="1"/>
  <c r="H432" i="26"/>
  <c r="G432" i="26"/>
  <c r="H431" i="26"/>
  <c r="G431" i="26"/>
  <c r="I431" i="26" s="1"/>
  <c r="H430" i="26"/>
  <c r="G430" i="26"/>
  <c r="H429" i="26"/>
  <c r="G429" i="26"/>
  <c r="H428" i="26"/>
  <c r="G428" i="26"/>
  <c r="H427" i="26"/>
  <c r="G427" i="26"/>
  <c r="H426" i="26"/>
  <c r="G426" i="26"/>
  <c r="K426" i="26" s="1"/>
  <c r="H425" i="26"/>
  <c r="G425" i="26"/>
  <c r="I425" i="26" s="1"/>
  <c r="H424" i="26"/>
  <c r="G424" i="26"/>
  <c r="K424" i="26" s="1"/>
  <c r="H423" i="26"/>
  <c r="G423" i="26"/>
  <c r="K423" i="26" s="1"/>
  <c r="H422" i="26"/>
  <c r="G422" i="26"/>
  <c r="H421" i="26"/>
  <c r="G421" i="26"/>
  <c r="H420" i="26"/>
  <c r="G420" i="26"/>
  <c r="H419" i="26"/>
  <c r="G419" i="26"/>
  <c r="H418" i="26"/>
  <c r="G418" i="26"/>
  <c r="I418" i="26" s="1"/>
  <c r="H417" i="26"/>
  <c r="G417" i="26"/>
  <c r="H416" i="26"/>
  <c r="G416" i="26"/>
  <c r="J416" i="26" s="1"/>
  <c r="H415" i="26"/>
  <c r="G415" i="26"/>
  <c r="K415" i="26" s="1"/>
  <c r="H414" i="26"/>
  <c r="G414" i="26"/>
  <c r="H413" i="26"/>
  <c r="G413" i="26"/>
  <c r="K413" i="26" s="1"/>
  <c r="H412" i="26"/>
  <c r="G412" i="26"/>
  <c r="H411" i="26"/>
  <c r="G411" i="26"/>
  <c r="I411" i="26" s="1"/>
  <c r="H410" i="26"/>
  <c r="G410" i="26"/>
  <c r="H409" i="26"/>
  <c r="G409" i="26"/>
  <c r="H408" i="26"/>
  <c r="G408" i="26"/>
  <c r="H407" i="26"/>
  <c r="G407" i="26"/>
  <c r="I407" i="26" s="1"/>
  <c r="H406" i="26"/>
  <c r="G406" i="26"/>
  <c r="I406" i="26" s="1"/>
  <c r="H405" i="26"/>
  <c r="G405" i="26"/>
  <c r="K405" i="26" s="1"/>
  <c r="H404" i="26"/>
  <c r="G404" i="26"/>
  <c r="J404" i="26" s="1"/>
  <c r="H403" i="26"/>
  <c r="G403" i="26"/>
  <c r="K403" i="26" s="1"/>
  <c r="H402" i="26"/>
  <c r="G402" i="26"/>
  <c r="J402" i="26" s="1"/>
  <c r="H401" i="26"/>
  <c r="G401" i="26"/>
  <c r="H400" i="26"/>
  <c r="G400" i="26"/>
  <c r="H399" i="26"/>
  <c r="G399" i="26"/>
  <c r="J399" i="26" s="1"/>
  <c r="H398" i="26"/>
  <c r="G398" i="26"/>
  <c r="H397" i="26"/>
  <c r="G397" i="26"/>
  <c r="I397" i="26" s="1"/>
  <c r="H396" i="26"/>
  <c r="G396" i="26"/>
  <c r="K396" i="26" s="1"/>
  <c r="H395" i="26"/>
  <c r="G395" i="26"/>
  <c r="K395" i="26" s="1"/>
  <c r="H394" i="26"/>
  <c r="G394" i="26"/>
  <c r="H393" i="26"/>
  <c r="G393" i="26"/>
  <c r="K393" i="26" s="1"/>
  <c r="H392" i="26"/>
  <c r="G392" i="26"/>
  <c r="K392" i="26" s="1"/>
  <c r="H391" i="26"/>
  <c r="G391" i="26"/>
  <c r="I391" i="26" s="1"/>
  <c r="H390" i="26"/>
  <c r="G390" i="26"/>
  <c r="K390" i="26" s="1"/>
  <c r="H389" i="26"/>
  <c r="G389" i="26"/>
  <c r="I389" i="26" s="1"/>
  <c r="H388" i="26"/>
  <c r="G388" i="26"/>
  <c r="H387" i="26"/>
  <c r="G387" i="26"/>
  <c r="K387" i="26" s="1"/>
  <c r="H386" i="26"/>
  <c r="G386" i="26"/>
  <c r="J386" i="26" s="1"/>
  <c r="H385" i="26"/>
  <c r="G385" i="26"/>
  <c r="H384" i="26"/>
  <c r="G384" i="26"/>
  <c r="J384" i="26" s="1"/>
  <c r="H383" i="26"/>
  <c r="G383" i="26"/>
  <c r="I383" i="26" s="1"/>
  <c r="H382" i="26"/>
  <c r="G382" i="26"/>
  <c r="H381" i="26"/>
  <c r="G381" i="26"/>
  <c r="K381" i="26" s="1"/>
  <c r="H380" i="26"/>
  <c r="G380" i="26"/>
  <c r="K380" i="26" s="1"/>
  <c r="H379" i="26"/>
  <c r="G379" i="26"/>
  <c r="K379" i="26" s="1"/>
  <c r="H378" i="26"/>
  <c r="G378" i="26"/>
  <c r="K378" i="26" s="1"/>
  <c r="H377" i="26"/>
  <c r="G377" i="26"/>
  <c r="J377" i="26" s="1"/>
  <c r="H376" i="26"/>
  <c r="G376" i="26"/>
  <c r="K376" i="26" s="1"/>
  <c r="H375" i="26"/>
  <c r="G375" i="26"/>
  <c r="I375" i="26" s="1"/>
  <c r="H374" i="26"/>
  <c r="G374" i="26"/>
  <c r="K374" i="26" s="1"/>
  <c r="H373" i="26"/>
  <c r="G373" i="26"/>
  <c r="J373" i="26" s="1"/>
  <c r="H372" i="26"/>
  <c r="G372" i="26"/>
  <c r="J372" i="26" s="1"/>
  <c r="H371" i="26"/>
  <c r="G371" i="26"/>
  <c r="H370" i="26"/>
  <c r="G370" i="26"/>
  <c r="I370" i="26" s="1"/>
  <c r="H369" i="26"/>
  <c r="G369" i="26"/>
  <c r="H368" i="26"/>
  <c r="G368" i="26"/>
  <c r="K368" i="26" s="1"/>
  <c r="H367" i="26"/>
  <c r="G367" i="26"/>
  <c r="K367" i="26" s="1"/>
  <c r="H366" i="26"/>
  <c r="G366" i="26"/>
  <c r="K366" i="26" s="1"/>
  <c r="H365" i="26"/>
  <c r="G365" i="26"/>
  <c r="J365" i="26" s="1"/>
  <c r="H364" i="26"/>
  <c r="G364" i="26"/>
  <c r="I364" i="26" s="1"/>
  <c r="H363" i="26"/>
  <c r="G363" i="26"/>
  <c r="K363" i="26" s="1"/>
  <c r="H362" i="26"/>
  <c r="G362" i="26"/>
  <c r="H361" i="26"/>
  <c r="G361" i="26"/>
  <c r="K361" i="26" s="1"/>
  <c r="H360" i="26"/>
  <c r="G360" i="26"/>
  <c r="I360" i="26" s="1"/>
  <c r="H359" i="26"/>
  <c r="G359" i="26"/>
  <c r="K359" i="26" s="1"/>
  <c r="H358" i="26"/>
  <c r="G358" i="26"/>
  <c r="H357" i="26"/>
  <c r="G357" i="26"/>
  <c r="J357" i="26" s="1"/>
  <c r="H356" i="26"/>
  <c r="G356" i="26"/>
  <c r="J356" i="26" s="1"/>
  <c r="H355" i="26"/>
  <c r="G355" i="26"/>
  <c r="K355" i="26" s="1"/>
  <c r="H354" i="26"/>
  <c r="G354" i="26"/>
  <c r="K354" i="26" s="1"/>
  <c r="H353" i="26"/>
  <c r="G353" i="26"/>
  <c r="K353" i="26" s="1"/>
  <c r="H352" i="26"/>
  <c r="G352" i="26"/>
  <c r="H351" i="26"/>
  <c r="G351" i="26"/>
  <c r="H350" i="26"/>
  <c r="G350" i="26"/>
  <c r="K350" i="26" s="1"/>
  <c r="H349" i="26"/>
  <c r="G349" i="26"/>
  <c r="J349" i="26" s="1"/>
  <c r="H348" i="26"/>
  <c r="G348" i="26"/>
  <c r="K348" i="26" s="1"/>
  <c r="H347" i="26"/>
  <c r="G347" i="26"/>
  <c r="K347" i="26" s="1"/>
  <c r="H346" i="26"/>
  <c r="G346" i="26"/>
  <c r="I346" i="26" s="1"/>
  <c r="H345" i="26"/>
  <c r="G345" i="26"/>
  <c r="J345" i="26" s="1"/>
  <c r="H344" i="26"/>
  <c r="G344" i="26"/>
  <c r="H343" i="26"/>
  <c r="G343" i="26"/>
  <c r="K343" i="26" s="1"/>
  <c r="H342" i="26"/>
  <c r="G342" i="26"/>
  <c r="J342" i="26" s="1"/>
  <c r="H341" i="26"/>
  <c r="G341" i="26"/>
  <c r="J341" i="26" s="1"/>
  <c r="H340" i="26"/>
  <c r="G340" i="26"/>
  <c r="I340" i="26" s="1"/>
  <c r="H339" i="26"/>
  <c r="G339" i="26"/>
  <c r="H338" i="26"/>
  <c r="G338" i="26"/>
  <c r="J338" i="26" s="1"/>
  <c r="H337" i="26"/>
  <c r="G337" i="26"/>
  <c r="K337" i="26" s="1"/>
  <c r="H336" i="26"/>
  <c r="G336" i="26"/>
  <c r="K336" i="26" s="1"/>
  <c r="H335" i="26"/>
  <c r="G335" i="26"/>
  <c r="H334" i="26"/>
  <c r="G334" i="26"/>
  <c r="H333" i="26"/>
  <c r="G333" i="26"/>
  <c r="K333" i="26" s="1"/>
  <c r="H332" i="26"/>
  <c r="G332" i="26"/>
  <c r="H331" i="26"/>
  <c r="G331" i="26"/>
  <c r="K331" i="26" s="1"/>
  <c r="H330" i="26"/>
  <c r="G330" i="26"/>
  <c r="K330" i="26" s="1"/>
  <c r="H329" i="26"/>
  <c r="G329" i="26"/>
  <c r="I329" i="26" s="1"/>
  <c r="H328" i="26"/>
  <c r="G328" i="26"/>
  <c r="H327" i="26"/>
  <c r="G327" i="26"/>
  <c r="H326" i="26"/>
  <c r="G326" i="26"/>
  <c r="H325" i="26"/>
  <c r="G325" i="26"/>
  <c r="I325" i="26" s="1"/>
  <c r="H324" i="26"/>
  <c r="G324" i="26"/>
  <c r="I324" i="26" s="1"/>
  <c r="H323" i="26"/>
  <c r="G323" i="26"/>
  <c r="K323" i="26" s="1"/>
  <c r="H322" i="26"/>
  <c r="G322" i="26"/>
  <c r="H321" i="26"/>
  <c r="G321" i="26"/>
  <c r="J321" i="26" s="1"/>
  <c r="H320" i="26"/>
  <c r="G320" i="26"/>
  <c r="H319" i="26"/>
  <c r="G319" i="26"/>
  <c r="K319" i="26" s="1"/>
  <c r="H318" i="26"/>
  <c r="G318" i="26"/>
  <c r="H317" i="26"/>
  <c r="G317" i="26"/>
  <c r="J317" i="26" s="1"/>
  <c r="H316" i="26"/>
  <c r="G316" i="26"/>
  <c r="J316" i="26" s="1"/>
  <c r="H315" i="26"/>
  <c r="G315" i="26"/>
  <c r="K315" i="26" s="1"/>
  <c r="H314" i="26"/>
  <c r="G314" i="26"/>
  <c r="J314" i="26" s="1"/>
  <c r="H313" i="26"/>
  <c r="G313" i="26"/>
  <c r="I313" i="26" s="1"/>
  <c r="H312" i="26"/>
  <c r="G312" i="26"/>
  <c r="J312" i="26" s="1"/>
  <c r="H311" i="26"/>
  <c r="G311" i="26"/>
  <c r="H310" i="26"/>
  <c r="G310" i="26"/>
  <c r="I310" i="26" s="1"/>
  <c r="H309" i="26"/>
  <c r="G309" i="26"/>
  <c r="J309" i="26" s="1"/>
  <c r="H308" i="26"/>
  <c r="G308" i="26"/>
  <c r="I308" i="26" s="1"/>
  <c r="H307" i="26"/>
  <c r="G307" i="26"/>
  <c r="I307" i="26" s="1"/>
  <c r="H306" i="26"/>
  <c r="G306" i="26"/>
  <c r="K306" i="26" s="1"/>
  <c r="H305" i="26"/>
  <c r="G305" i="26"/>
  <c r="H304" i="26"/>
  <c r="G304" i="26"/>
  <c r="I304" i="26" s="1"/>
  <c r="H303" i="26"/>
  <c r="G303" i="26"/>
  <c r="K303" i="26" s="1"/>
  <c r="H302" i="26"/>
  <c r="G302" i="26"/>
  <c r="H301" i="26"/>
  <c r="G301" i="26"/>
  <c r="J301" i="26" s="1"/>
  <c r="H300" i="26"/>
  <c r="G300" i="26"/>
  <c r="H299" i="26"/>
  <c r="G299" i="26"/>
  <c r="K299" i="26" s="1"/>
  <c r="H298" i="26"/>
  <c r="G298" i="26"/>
  <c r="J298" i="26" s="1"/>
  <c r="H297" i="26"/>
  <c r="G297" i="26"/>
  <c r="K297" i="26" s="1"/>
  <c r="H296" i="26"/>
  <c r="G296" i="26"/>
  <c r="K296" i="26" s="1"/>
  <c r="H295" i="26"/>
  <c r="G295" i="26"/>
  <c r="I295" i="26" s="1"/>
  <c r="H294" i="26"/>
  <c r="G294" i="26"/>
  <c r="J294" i="26" s="1"/>
  <c r="H293" i="26"/>
  <c r="G293" i="26"/>
  <c r="I293" i="26" s="1"/>
  <c r="H292" i="26"/>
  <c r="G292" i="26"/>
  <c r="J292" i="26" s="1"/>
  <c r="H291" i="26"/>
  <c r="G291" i="26"/>
  <c r="J291" i="26" s="1"/>
  <c r="H290" i="26"/>
  <c r="G290" i="26"/>
  <c r="K290" i="26" s="1"/>
  <c r="H289" i="26"/>
  <c r="G289" i="26"/>
  <c r="K289" i="26" s="1"/>
  <c r="H288" i="26"/>
  <c r="G288" i="26"/>
  <c r="K288" i="26" s="1"/>
  <c r="H287" i="26"/>
  <c r="G287" i="26"/>
  <c r="K287" i="26" s="1"/>
  <c r="H286" i="26"/>
  <c r="G286" i="26"/>
  <c r="H285" i="26"/>
  <c r="G285" i="26"/>
  <c r="H284" i="26"/>
  <c r="G284" i="26"/>
  <c r="J284" i="26" s="1"/>
  <c r="H283" i="26"/>
  <c r="G283" i="26"/>
  <c r="K283" i="26" s="1"/>
  <c r="H282" i="26"/>
  <c r="G282" i="26"/>
  <c r="I282" i="26" s="1"/>
  <c r="H281" i="26"/>
  <c r="G281" i="26"/>
  <c r="J281" i="26" s="1"/>
  <c r="H280" i="26"/>
  <c r="G280" i="26"/>
  <c r="J280" i="26" s="1"/>
  <c r="H279" i="26"/>
  <c r="G279" i="26"/>
  <c r="H278" i="26"/>
  <c r="G278" i="26"/>
  <c r="I278" i="26" s="1"/>
  <c r="H277" i="26"/>
  <c r="G277" i="26"/>
  <c r="K277" i="26" s="1"/>
  <c r="H276" i="26"/>
  <c r="G276" i="26"/>
  <c r="H275" i="26"/>
  <c r="G275" i="26"/>
  <c r="H274" i="26"/>
  <c r="G274" i="26"/>
  <c r="H273" i="26"/>
  <c r="G273" i="26"/>
  <c r="H272" i="26"/>
  <c r="G272" i="26"/>
  <c r="I272" i="26" s="1"/>
  <c r="H271" i="26"/>
  <c r="G271" i="26"/>
  <c r="J271" i="26" s="1"/>
  <c r="H270" i="26"/>
  <c r="G270" i="26"/>
  <c r="K270" i="26" s="1"/>
  <c r="H269" i="26"/>
  <c r="G269" i="26"/>
  <c r="I269" i="26" s="1"/>
  <c r="H268" i="26"/>
  <c r="G268" i="26"/>
  <c r="H267" i="26"/>
  <c r="G267" i="26"/>
  <c r="I267" i="26" s="1"/>
  <c r="H266" i="26"/>
  <c r="G266" i="26"/>
  <c r="I266" i="26" s="1"/>
  <c r="H265" i="26"/>
  <c r="G265" i="26"/>
  <c r="I265" i="26" s="1"/>
  <c r="H264" i="26"/>
  <c r="G264" i="26"/>
  <c r="K264" i="26" s="1"/>
  <c r="H263" i="26"/>
  <c r="G263" i="26"/>
  <c r="K263" i="26" s="1"/>
  <c r="H262" i="26"/>
  <c r="G262" i="26"/>
  <c r="J262" i="26" s="1"/>
  <c r="H261" i="26"/>
  <c r="G261" i="26"/>
  <c r="H260" i="26"/>
  <c r="G260" i="26"/>
  <c r="K260" i="26" s="1"/>
  <c r="H259" i="26"/>
  <c r="G259" i="26"/>
  <c r="H258" i="26"/>
  <c r="G258" i="26"/>
  <c r="I258" i="26" s="1"/>
  <c r="H257" i="26"/>
  <c r="G257" i="26"/>
  <c r="K257" i="26" s="1"/>
  <c r="H256" i="26"/>
  <c r="G256" i="26"/>
  <c r="K256" i="26" s="1"/>
  <c r="H255" i="26"/>
  <c r="G255" i="26"/>
  <c r="K255" i="26" s="1"/>
  <c r="H254" i="26"/>
  <c r="G254" i="26"/>
  <c r="K254" i="26" s="1"/>
  <c r="H253" i="26"/>
  <c r="G253" i="26"/>
  <c r="H252" i="26"/>
  <c r="G252" i="26"/>
  <c r="I252" i="26" s="1"/>
  <c r="H251" i="26"/>
  <c r="G251" i="26"/>
  <c r="J251" i="26" s="1"/>
  <c r="H250" i="26"/>
  <c r="G250" i="26"/>
  <c r="K250" i="26" s="1"/>
  <c r="H249" i="26"/>
  <c r="G249" i="26"/>
  <c r="I249" i="26" s="1"/>
  <c r="H248" i="26"/>
  <c r="G248" i="26"/>
  <c r="H247" i="26"/>
  <c r="G247" i="26"/>
  <c r="K247" i="26" s="1"/>
  <c r="H246" i="26"/>
  <c r="G246" i="26"/>
  <c r="J246" i="26" s="1"/>
  <c r="H245" i="26"/>
  <c r="G245" i="26"/>
  <c r="K245" i="26" s="1"/>
  <c r="H244" i="26"/>
  <c r="G244" i="26"/>
  <c r="J244" i="26" s="1"/>
  <c r="H243" i="26"/>
  <c r="G243" i="26"/>
  <c r="H242" i="26"/>
  <c r="G242" i="26"/>
  <c r="I242" i="26" s="1"/>
  <c r="H241" i="26"/>
  <c r="G241" i="26"/>
  <c r="K241" i="26" s="1"/>
  <c r="H240" i="26"/>
  <c r="G240" i="26"/>
  <c r="K240" i="26" s="1"/>
  <c r="H239" i="26"/>
  <c r="G239" i="26"/>
  <c r="I239" i="26" s="1"/>
  <c r="H238" i="26"/>
  <c r="G238" i="26"/>
  <c r="I238" i="26" s="1"/>
  <c r="H237" i="26"/>
  <c r="G237" i="26"/>
  <c r="H236" i="26"/>
  <c r="G236" i="26"/>
  <c r="I236" i="26" s="1"/>
  <c r="H235" i="26"/>
  <c r="G235" i="26"/>
  <c r="J235" i="26" s="1"/>
  <c r="H234" i="26"/>
  <c r="G234" i="26"/>
  <c r="K234" i="26" s="1"/>
  <c r="H233" i="26"/>
  <c r="G233" i="26"/>
  <c r="K233" i="26" s="1"/>
  <c r="H232" i="26"/>
  <c r="G232" i="26"/>
  <c r="K232" i="26" s="1"/>
  <c r="H231" i="26"/>
  <c r="G231" i="26"/>
  <c r="H230" i="26"/>
  <c r="G230" i="26"/>
  <c r="J230" i="26" s="1"/>
  <c r="H229" i="26"/>
  <c r="G229" i="26"/>
  <c r="K229" i="26" s="1"/>
  <c r="H228" i="26"/>
  <c r="G228" i="26"/>
  <c r="H227" i="26"/>
  <c r="G227" i="26"/>
  <c r="H226" i="26"/>
  <c r="G226" i="26"/>
  <c r="I226" i="26" s="1"/>
  <c r="H225" i="26"/>
  <c r="G225" i="26"/>
  <c r="H224" i="26"/>
  <c r="G224" i="26"/>
  <c r="J224" i="26" s="1"/>
  <c r="H223" i="26"/>
  <c r="G223" i="26"/>
  <c r="H222" i="26"/>
  <c r="G222" i="26"/>
  <c r="K222" i="26" s="1"/>
  <c r="H221" i="26"/>
  <c r="G221" i="26"/>
  <c r="J221" i="26" s="1"/>
  <c r="H220" i="26"/>
  <c r="G220" i="26"/>
  <c r="K220" i="26" s="1"/>
  <c r="H219" i="26"/>
  <c r="G219" i="26"/>
  <c r="K219" i="26" s="1"/>
  <c r="H218" i="26"/>
  <c r="G218" i="26"/>
  <c r="H217" i="26"/>
  <c r="G217" i="26"/>
  <c r="K217" i="26" s="1"/>
  <c r="H216" i="26"/>
  <c r="G216" i="26"/>
  <c r="K216" i="26" s="1"/>
  <c r="H215" i="26"/>
  <c r="G215" i="26"/>
  <c r="K215" i="26" s="1"/>
  <c r="H214" i="26"/>
  <c r="G214" i="26"/>
  <c r="H213" i="26"/>
  <c r="G213" i="26"/>
  <c r="K213" i="26" s="1"/>
  <c r="H212" i="26"/>
  <c r="G212" i="26"/>
  <c r="H211" i="26"/>
  <c r="G211" i="26"/>
  <c r="K211" i="26" s="1"/>
  <c r="H210" i="26"/>
  <c r="G210" i="26"/>
  <c r="H209" i="26"/>
  <c r="G209" i="26"/>
  <c r="H208" i="26"/>
  <c r="G208" i="26"/>
  <c r="I208" i="26" s="1"/>
  <c r="H207" i="26"/>
  <c r="G207" i="26"/>
  <c r="K207" i="26" s="1"/>
  <c r="H206" i="26"/>
  <c r="G206" i="26"/>
  <c r="H205" i="26"/>
  <c r="G205" i="26"/>
  <c r="H204" i="26"/>
  <c r="G204" i="26"/>
  <c r="K204" i="26" s="1"/>
  <c r="H203" i="26"/>
  <c r="G203" i="26"/>
  <c r="J203" i="26" s="1"/>
  <c r="H202" i="26"/>
  <c r="G202" i="26"/>
  <c r="I202" i="26" s="1"/>
  <c r="H201" i="26"/>
  <c r="G201" i="26"/>
  <c r="H200" i="26"/>
  <c r="G200" i="26"/>
  <c r="K200" i="26" s="1"/>
  <c r="H199" i="26"/>
  <c r="G199" i="26"/>
  <c r="H198" i="26"/>
  <c r="G198" i="26"/>
  <c r="I198" i="26" s="1"/>
  <c r="H197" i="26"/>
  <c r="G197" i="26"/>
  <c r="H196" i="26"/>
  <c r="G196" i="26"/>
  <c r="K196" i="26" s="1"/>
  <c r="H195" i="26"/>
  <c r="G195" i="26"/>
  <c r="K195" i="26" s="1"/>
  <c r="H194" i="26"/>
  <c r="G194" i="26"/>
  <c r="H193" i="26"/>
  <c r="G193" i="26"/>
  <c r="K193" i="26" s="1"/>
  <c r="H192" i="26"/>
  <c r="G192" i="26"/>
  <c r="H191" i="26"/>
  <c r="G191" i="26"/>
  <c r="J191" i="26" s="1"/>
  <c r="H190" i="26"/>
  <c r="G190" i="26"/>
  <c r="K190" i="26" s="1"/>
  <c r="H189" i="26"/>
  <c r="G189" i="26"/>
  <c r="H188" i="26"/>
  <c r="G188" i="26"/>
  <c r="K188" i="26" s="1"/>
  <c r="H187" i="26"/>
  <c r="G187" i="26"/>
  <c r="K187" i="26" s="1"/>
  <c r="H186" i="26"/>
  <c r="G186" i="26"/>
  <c r="I186" i="26" s="1"/>
  <c r="H185" i="26"/>
  <c r="G185" i="26"/>
  <c r="H184" i="26"/>
  <c r="G184" i="26"/>
  <c r="H183" i="26"/>
  <c r="G183" i="26"/>
  <c r="I183" i="26" s="1"/>
  <c r="H182" i="26"/>
  <c r="G182" i="26"/>
  <c r="I182" i="26" s="1"/>
  <c r="H181" i="26"/>
  <c r="G181" i="26"/>
  <c r="K181" i="26" s="1"/>
  <c r="H180" i="26"/>
  <c r="G180" i="26"/>
  <c r="K180" i="26" s="1"/>
  <c r="H179" i="26"/>
  <c r="G179" i="26"/>
  <c r="I179" i="26" s="1"/>
  <c r="H178" i="26"/>
  <c r="G178" i="26"/>
  <c r="I178" i="26" s="1"/>
  <c r="H177" i="26"/>
  <c r="G177" i="26"/>
  <c r="K177" i="26" s="1"/>
  <c r="H176" i="26"/>
  <c r="G176" i="26"/>
  <c r="H175" i="26"/>
  <c r="G175" i="26"/>
  <c r="I175" i="26" s="1"/>
  <c r="H174" i="26"/>
  <c r="G174" i="26"/>
  <c r="H173" i="26"/>
  <c r="G173" i="26"/>
  <c r="I173" i="26" s="1"/>
  <c r="H172" i="26"/>
  <c r="G172" i="26"/>
  <c r="H171" i="26"/>
  <c r="G171" i="26"/>
  <c r="I171" i="26" s="1"/>
  <c r="H170" i="26"/>
  <c r="G170" i="26"/>
  <c r="I170" i="26" s="1"/>
  <c r="H169" i="26"/>
  <c r="G169" i="26"/>
  <c r="K169" i="26" s="1"/>
  <c r="H168" i="26"/>
  <c r="G168" i="26"/>
  <c r="J168" i="26" s="1"/>
  <c r="H167" i="26"/>
  <c r="G167" i="26"/>
  <c r="K167" i="26" s="1"/>
  <c r="H166" i="26"/>
  <c r="G166" i="26"/>
  <c r="I166" i="26" s="1"/>
  <c r="H165" i="26"/>
  <c r="G165" i="26"/>
  <c r="H164" i="26"/>
  <c r="G164" i="26"/>
  <c r="K164" i="26" s="1"/>
  <c r="H163" i="26"/>
  <c r="G163" i="26"/>
  <c r="H162" i="26"/>
  <c r="G162" i="26"/>
  <c r="I162" i="26" s="1"/>
  <c r="H161" i="26"/>
  <c r="G161" i="26"/>
  <c r="H160" i="26"/>
  <c r="G160" i="26"/>
  <c r="H159" i="26"/>
  <c r="G159" i="26"/>
  <c r="H158" i="26"/>
  <c r="G158" i="26"/>
  <c r="I158" i="26" s="1"/>
  <c r="H157" i="26"/>
  <c r="G157" i="26"/>
  <c r="H156" i="26"/>
  <c r="G156" i="26"/>
  <c r="K156" i="26" s="1"/>
  <c r="H155" i="26"/>
  <c r="G155" i="26"/>
  <c r="H154" i="26"/>
  <c r="G154" i="26"/>
  <c r="I154" i="26" s="1"/>
  <c r="H153" i="26"/>
  <c r="G153" i="26"/>
  <c r="I153" i="26" s="1"/>
  <c r="H152" i="26"/>
  <c r="G152" i="26"/>
  <c r="J152" i="26" s="1"/>
  <c r="H151" i="26"/>
  <c r="G151" i="26"/>
  <c r="H150" i="26"/>
  <c r="G150" i="26"/>
  <c r="I150" i="26" s="1"/>
  <c r="H149" i="26"/>
  <c r="G149" i="26"/>
  <c r="J149" i="26" s="1"/>
  <c r="H148" i="26"/>
  <c r="G148" i="26"/>
  <c r="K148" i="26" s="1"/>
  <c r="H147" i="26"/>
  <c r="G147" i="26"/>
  <c r="J147" i="26" s="1"/>
  <c r="H146" i="26"/>
  <c r="G146" i="26"/>
  <c r="I146" i="26" s="1"/>
  <c r="H145" i="26"/>
  <c r="G145" i="26"/>
  <c r="K145" i="26" s="1"/>
  <c r="H144" i="26"/>
  <c r="G144" i="26"/>
  <c r="K144" i="26" s="1"/>
  <c r="H143" i="26"/>
  <c r="G143" i="26"/>
  <c r="H142" i="26"/>
  <c r="G142" i="26"/>
  <c r="K142" i="26" s="1"/>
  <c r="H141" i="26"/>
  <c r="G141" i="26"/>
  <c r="K141" i="26" s="1"/>
  <c r="H140" i="26"/>
  <c r="G140" i="26"/>
  <c r="I140" i="26" s="1"/>
  <c r="H139" i="26"/>
  <c r="G139" i="26"/>
  <c r="K139" i="26" s="1"/>
  <c r="H138" i="26"/>
  <c r="G138" i="26"/>
  <c r="I138" i="26" s="1"/>
  <c r="H137" i="26"/>
  <c r="G137" i="26"/>
  <c r="I137" i="26" s="1"/>
  <c r="H136" i="26"/>
  <c r="G136" i="26"/>
  <c r="I136" i="26" s="1"/>
  <c r="H135" i="26"/>
  <c r="G135" i="26"/>
  <c r="K135" i="26" s="1"/>
  <c r="H134" i="26"/>
  <c r="G134" i="26"/>
  <c r="H133" i="26"/>
  <c r="G133" i="26"/>
  <c r="H132" i="26"/>
  <c r="G132" i="26"/>
  <c r="J132" i="26" s="1"/>
  <c r="H131" i="26"/>
  <c r="G131" i="26"/>
  <c r="K131" i="26" s="1"/>
  <c r="H130" i="26"/>
  <c r="G130" i="26"/>
  <c r="I130" i="26" s="1"/>
  <c r="H129" i="26"/>
  <c r="G129" i="26"/>
  <c r="I129" i="26" s="1"/>
  <c r="H128" i="26"/>
  <c r="G128" i="26"/>
  <c r="H127" i="26"/>
  <c r="G127" i="26"/>
  <c r="I127" i="26" s="1"/>
  <c r="H126" i="26"/>
  <c r="G126" i="26"/>
  <c r="J126" i="26" s="1"/>
  <c r="H125" i="26"/>
  <c r="G125" i="26"/>
  <c r="K125" i="26" s="1"/>
  <c r="H124" i="26"/>
  <c r="G124" i="26"/>
  <c r="K124" i="26" s="1"/>
  <c r="H123" i="26"/>
  <c r="G123" i="26"/>
  <c r="K123" i="26" s="1"/>
  <c r="H122" i="26"/>
  <c r="G122" i="26"/>
  <c r="K122" i="26" s="1"/>
  <c r="H121" i="26"/>
  <c r="G121" i="26"/>
  <c r="I121" i="26" s="1"/>
  <c r="H120" i="26"/>
  <c r="G120" i="26"/>
  <c r="H119" i="26"/>
  <c r="G119" i="26"/>
  <c r="H118" i="26"/>
  <c r="G118" i="26"/>
  <c r="J118" i="26" s="1"/>
  <c r="H117" i="26"/>
  <c r="G117" i="26"/>
  <c r="J117" i="26" s="1"/>
  <c r="H116" i="26"/>
  <c r="G116" i="26"/>
  <c r="K116" i="26" s="1"/>
  <c r="H115" i="26"/>
  <c r="G115" i="26"/>
  <c r="K115" i="26" s="1"/>
  <c r="H114" i="26"/>
  <c r="G114" i="26"/>
  <c r="H113" i="26"/>
  <c r="G113" i="26"/>
  <c r="H112" i="26"/>
  <c r="G112" i="26"/>
  <c r="K112" i="26" s="1"/>
  <c r="H111" i="26"/>
  <c r="G111" i="26"/>
  <c r="H110" i="26"/>
  <c r="G110" i="26"/>
  <c r="K110" i="26" s="1"/>
  <c r="H109" i="26"/>
  <c r="G109" i="26"/>
  <c r="J109" i="26" s="1"/>
  <c r="H108" i="26"/>
  <c r="G108" i="26"/>
  <c r="H107" i="26"/>
  <c r="G107" i="26"/>
  <c r="K107" i="26" s="1"/>
  <c r="H106" i="26"/>
  <c r="G106" i="26"/>
  <c r="H105" i="26"/>
  <c r="G105" i="26"/>
  <c r="K105" i="26" s="1"/>
  <c r="H104" i="26"/>
  <c r="G104" i="26"/>
  <c r="K104" i="26" s="1"/>
  <c r="H103" i="26"/>
  <c r="G103" i="26"/>
  <c r="K103" i="26" s="1"/>
  <c r="H102" i="26"/>
  <c r="G102" i="26"/>
  <c r="H101" i="26"/>
  <c r="G101" i="26"/>
  <c r="H100" i="26"/>
  <c r="G100" i="26"/>
  <c r="K100" i="26" s="1"/>
  <c r="H99" i="26"/>
  <c r="G99" i="26"/>
  <c r="K99" i="26" s="1"/>
  <c r="H98" i="26"/>
  <c r="G98" i="26"/>
  <c r="J98" i="26" s="1"/>
  <c r="H97" i="26"/>
  <c r="G97" i="26"/>
  <c r="K97" i="26" s="1"/>
  <c r="H96" i="26"/>
  <c r="G96" i="26"/>
  <c r="K96" i="26" s="1"/>
  <c r="H95" i="26"/>
  <c r="G95" i="26"/>
  <c r="H94" i="26"/>
  <c r="G94" i="26"/>
  <c r="J94" i="26" s="1"/>
  <c r="H93" i="26"/>
  <c r="G93" i="26"/>
  <c r="K93" i="26" s="1"/>
  <c r="H92" i="26"/>
  <c r="G92" i="26"/>
  <c r="K92" i="26" s="1"/>
  <c r="H91" i="26"/>
  <c r="G91" i="26"/>
  <c r="K91" i="26" s="1"/>
  <c r="H90" i="26"/>
  <c r="G90" i="26"/>
  <c r="K90" i="26" s="1"/>
  <c r="H89" i="26"/>
  <c r="G89" i="26"/>
  <c r="H88" i="26"/>
  <c r="G88" i="26"/>
  <c r="H87" i="26"/>
  <c r="G87" i="26"/>
  <c r="K87" i="26" s="1"/>
  <c r="H86" i="26"/>
  <c r="G86" i="26"/>
  <c r="K86" i="26" s="1"/>
  <c r="H85" i="26"/>
  <c r="G85" i="26"/>
  <c r="K85" i="26" s="1"/>
  <c r="H84" i="26"/>
  <c r="G84" i="26"/>
  <c r="J84" i="26" s="1"/>
  <c r="H83" i="26"/>
  <c r="G83" i="26"/>
  <c r="K83" i="26" s="1"/>
  <c r="H82" i="26"/>
  <c r="G82" i="26"/>
  <c r="J82" i="26" s="1"/>
  <c r="H81" i="26"/>
  <c r="G81" i="26"/>
  <c r="K81" i="26" s="1"/>
  <c r="H80" i="26"/>
  <c r="G80" i="26"/>
  <c r="I80" i="26" s="1"/>
  <c r="H79" i="26"/>
  <c r="G79" i="26"/>
  <c r="H78" i="26"/>
  <c r="G78" i="26"/>
  <c r="K78" i="26" s="1"/>
  <c r="H77" i="26"/>
  <c r="G77" i="26"/>
  <c r="J77" i="26" s="1"/>
  <c r="H76" i="26"/>
  <c r="G76" i="26"/>
  <c r="I76" i="26" s="1"/>
  <c r="H75" i="26"/>
  <c r="G75" i="26"/>
  <c r="K75" i="26" s="1"/>
  <c r="H74" i="26"/>
  <c r="G74" i="26"/>
  <c r="K74" i="26" s="1"/>
  <c r="H73" i="26"/>
  <c r="G73" i="26"/>
  <c r="I73" i="26" s="1"/>
  <c r="H72" i="26"/>
  <c r="G72" i="26"/>
  <c r="K72" i="26" s="1"/>
  <c r="H71" i="26"/>
  <c r="G71" i="26"/>
  <c r="K71" i="26" s="1"/>
  <c r="H70" i="26"/>
  <c r="G70" i="26"/>
  <c r="H69" i="26"/>
  <c r="G69" i="26"/>
  <c r="H68" i="26"/>
  <c r="G68" i="26"/>
  <c r="K68" i="26" s="1"/>
  <c r="H67" i="26"/>
  <c r="G67" i="26"/>
  <c r="K67" i="26" s="1"/>
  <c r="H66" i="26"/>
  <c r="G66" i="26"/>
  <c r="J66" i="26" s="1"/>
  <c r="H65" i="26"/>
  <c r="G65" i="26"/>
  <c r="I65" i="26" s="1"/>
  <c r="H64" i="26"/>
  <c r="G64" i="26"/>
  <c r="K64" i="26" s="1"/>
  <c r="H63" i="26"/>
  <c r="G63" i="26"/>
  <c r="H62" i="26"/>
  <c r="G62" i="26"/>
  <c r="J62" i="26" s="1"/>
  <c r="H61" i="26"/>
  <c r="G61" i="26"/>
  <c r="H60" i="26"/>
  <c r="G60" i="26"/>
  <c r="J60" i="26" s="1"/>
  <c r="H59" i="26"/>
  <c r="G59" i="26"/>
  <c r="K59" i="26" s="1"/>
  <c r="H58" i="26"/>
  <c r="G58" i="26"/>
  <c r="K58" i="26" s="1"/>
  <c r="H57" i="26"/>
  <c r="G57" i="26"/>
  <c r="K57" i="26" s="1"/>
  <c r="H56" i="26"/>
  <c r="G56" i="26"/>
  <c r="H55" i="26"/>
  <c r="G55" i="26"/>
  <c r="K55" i="26" s="1"/>
  <c r="H54" i="26"/>
  <c r="G54" i="26"/>
  <c r="K54" i="26" s="1"/>
  <c r="H53" i="26"/>
  <c r="G53" i="26"/>
  <c r="K53" i="26" s="1"/>
  <c r="H52" i="26"/>
  <c r="G52" i="26"/>
  <c r="H51" i="26"/>
  <c r="G51" i="26"/>
  <c r="H50" i="26"/>
  <c r="G50" i="26"/>
  <c r="J50" i="26" s="1"/>
  <c r="H49" i="26"/>
  <c r="G49" i="26"/>
  <c r="K49" i="26" s="1"/>
  <c r="H48" i="26"/>
  <c r="G48" i="26"/>
  <c r="K48" i="26" s="1"/>
  <c r="H47" i="26"/>
  <c r="G47" i="26"/>
  <c r="H46" i="26"/>
  <c r="G46" i="26"/>
  <c r="K46" i="26" s="1"/>
  <c r="H45" i="26"/>
  <c r="G45" i="26"/>
  <c r="K45" i="26" s="1"/>
  <c r="H44" i="26"/>
  <c r="G44" i="26"/>
  <c r="K44" i="26" s="1"/>
  <c r="H43" i="26"/>
  <c r="G43" i="26"/>
  <c r="K43" i="26" s="1"/>
  <c r="H42" i="26"/>
  <c r="G42" i="26"/>
  <c r="J42" i="26" s="1"/>
  <c r="H41" i="26"/>
  <c r="G41" i="26"/>
  <c r="J41" i="26" s="1"/>
  <c r="H40" i="26"/>
  <c r="G40" i="26"/>
  <c r="K40" i="26" s="1"/>
  <c r="H39" i="26"/>
  <c r="G39" i="26"/>
  <c r="K39" i="26" s="1"/>
  <c r="H38" i="26"/>
  <c r="G38" i="26"/>
  <c r="H37" i="26"/>
  <c r="G37" i="26"/>
  <c r="J37" i="26" s="1"/>
  <c r="H36" i="26"/>
  <c r="G36" i="26"/>
  <c r="K36" i="26" s="1"/>
  <c r="H35" i="26"/>
  <c r="G35" i="26"/>
  <c r="K35" i="26" s="1"/>
  <c r="H34" i="26"/>
  <c r="G34" i="26"/>
  <c r="J34" i="26" s="1"/>
  <c r="H33" i="26"/>
  <c r="G33" i="26"/>
  <c r="K33" i="26" s="1"/>
  <c r="H32" i="26"/>
  <c r="G32" i="26"/>
  <c r="I32" i="26" s="1"/>
  <c r="H31" i="26"/>
  <c r="G31" i="26"/>
  <c r="H30" i="26"/>
  <c r="G30" i="26"/>
  <c r="J30" i="26" s="1"/>
  <c r="H29" i="26"/>
  <c r="G29" i="26"/>
  <c r="K29" i="26" s="1"/>
  <c r="H28" i="26"/>
  <c r="G28" i="26"/>
  <c r="K28" i="26" s="1"/>
  <c r="H27" i="26"/>
  <c r="G27" i="26"/>
  <c r="K27" i="26" s="1"/>
  <c r="H26" i="26"/>
  <c r="G26" i="26"/>
  <c r="K26" i="26" s="1"/>
  <c r="H25" i="26"/>
  <c r="G25" i="26"/>
  <c r="H24" i="26"/>
  <c r="G24" i="26"/>
  <c r="H23" i="26"/>
  <c r="G23" i="26"/>
  <c r="K23" i="26" s="1"/>
  <c r="H22" i="26"/>
  <c r="G22" i="26"/>
  <c r="H21" i="26"/>
  <c r="G21" i="26"/>
  <c r="I21" i="26" s="1"/>
  <c r="H20" i="26"/>
  <c r="G20" i="26"/>
  <c r="H19" i="26"/>
  <c r="G19" i="26"/>
  <c r="K19" i="26" s="1"/>
  <c r="H18" i="26"/>
  <c r="G18" i="26"/>
  <c r="J18" i="26" s="1"/>
  <c r="H17" i="26"/>
  <c r="G17" i="26"/>
  <c r="K17" i="26" s="1"/>
  <c r="H16" i="26"/>
  <c r="G16" i="26"/>
  <c r="J16" i="26" s="1"/>
  <c r="H15" i="26"/>
  <c r="G15" i="26"/>
  <c r="H14" i="26"/>
  <c r="G14" i="26"/>
  <c r="J14" i="26" s="1"/>
  <c r="H13" i="26"/>
  <c r="G13" i="26"/>
  <c r="K13" i="26" s="1"/>
  <c r="H12" i="26"/>
  <c r="G12" i="26"/>
  <c r="K12" i="26" s="1"/>
  <c r="H11" i="26"/>
  <c r="G11" i="26"/>
  <c r="K11" i="26" s="1"/>
  <c r="H10" i="26"/>
  <c r="G10" i="26"/>
  <c r="J10" i="26" s="1"/>
  <c r="H9" i="26"/>
  <c r="G9" i="26"/>
  <c r="K9" i="26" s="1"/>
  <c r="H8" i="26"/>
  <c r="G8" i="26"/>
  <c r="H7" i="26"/>
  <c r="G7" i="26"/>
  <c r="K7" i="26" s="1"/>
  <c r="H6" i="26"/>
  <c r="G6" i="26"/>
  <c r="I6" i="26" s="1"/>
  <c r="H5" i="26"/>
  <c r="G5" i="26"/>
  <c r="K5" i="26" s="1"/>
  <c r="H4" i="26"/>
  <c r="G4" i="26"/>
  <c r="H3" i="26"/>
  <c r="G3" i="26"/>
  <c r="K3" i="26" s="1"/>
  <c r="H2" i="26"/>
  <c r="G2" i="26"/>
  <c r="K2" i="26" s="1"/>
  <c r="O96" i="29"/>
  <c r="M96" i="29"/>
  <c r="L96" i="29"/>
  <c r="K96" i="29"/>
  <c r="J96" i="29"/>
  <c r="I96" i="29"/>
  <c r="H96" i="29"/>
  <c r="G96" i="29"/>
  <c r="F96" i="29"/>
  <c r="E96" i="29"/>
  <c r="D96" i="29"/>
  <c r="P95" i="29"/>
  <c r="P94" i="29"/>
  <c r="P93" i="29"/>
  <c r="P92" i="29"/>
  <c r="P91" i="29"/>
  <c r="P90" i="29"/>
  <c r="P89" i="29"/>
  <c r="P88" i="29"/>
  <c r="P87" i="29"/>
  <c r="O83" i="29"/>
  <c r="N83" i="29"/>
  <c r="M83" i="29"/>
  <c r="L83" i="29"/>
  <c r="K83" i="29"/>
  <c r="J83" i="29"/>
  <c r="I83" i="29"/>
  <c r="H83" i="29"/>
  <c r="G83" i="29"/>
  <c r="F83" i="29"/>
  <c r="E83" i="29"/>
  <c r="D83" i="29"/>
  <c r="P82" i="29"/>
  <c r="P81" i="29"/>
  <c r="P80" i="29"/>
  <c r="P79" i="29"/>
  <c r="P78" i="29"/>
  <c r="P77" i="29"/>
  <c r="P76" i="29"/>
  <c r="P75" i="29"/>
  <c r="P74" i="29"/>
  <c r="P73" i="29"/>
  <c r="O48" i="29"/>
  <c r="O114" i="3" s="1"/>
  <c r="N48" i="29"/>
  <c r="M48" i="29"/>
  <c r="L48" i="29"/>
  <c r="K48" i="29"/>
  <c r="J48" i="29"/>
  <c r="I48" i="29"/>
  <c r="H48" i="29"/>
  <c r="G48" i="29"/>
  <c r="F48" i="29"/>
  <c r="F114" i="3" s="1"/>
  <c r="J84" i="30" s="1"/>
  <c r="E48" i="29"/>
  <c r="D48" i="29"/>
  <c r="P47" i="29"/>
  <c r="P46" i="29"/>
  <c r="P45" i="29"/>
  <c r="P44" i="29"/>
  <c r="P43" i="29"/>
  <c r="P42" i="29"/>
  <c r="P41" i="29"/>
  <c r="P40" i="29"/>
  <c r="P39" i="29"/>
  <c r="P38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P30" i="29"/>
  <c r="P29" i="29"/>
  <c r="P28" i="29"/>
  <c r="P27" i="29"/>
  <c r="P26" i="29"/>
  <c r="P25" i="29"/>
  <c r="P24" i="29"/>
  <c r="P23" i="29"/>
  <c r="P22" i="29"/>
  <c r="P21" i="29"/>
  <c r="P45" i="4"/>
  <c r="O45" i="4"/>
  <c r="N45" i="4"/>
  <c r="M45" i="4"/>
  <c r="L45" i="4"/>
  <c r="K45" i="4"/>
  <c r="J45" i="4"/>
  <c r="I45" i="4"/>
  <c r="H45" i="4"/>
  <c r="G45" i="4"/>
  <c r="F45" i="4"/>
  <c r="P44" i="4"/>
  <c r="O44" i="4"/>
  <c r="N44" i="4"/>
  <c r="M44" i="4"/>
  <c r="L44" i="4"/>
  <c r="K44" i="4"/>
  <c r="J44" i="4"/>
  <c r="I44" i="4"/>
  <c r="H44" i="4"/>
  <c r="G44" i="4"/>
  <c r="F44" i="4"/>
  <c r="P43" i="4"/>
  <c r="O43" i="4"/>
  <c r="N43" i="4"/>
  <c r="M43" i="4"/>
  <c r="L43" i="4"/>
  <c r="K43" i="4"/>
  <c r="J43" i="4"/>
  <c r="I43" i="4"/>
  <c r="H43" i="4"/>
  <c r="G43" i="4"/>
  <c r="F43" i="4"/>
  <c r="P42" i="4"/>
  <c r="O42" i="4"/>
  <c r="N42" i="4"/>
  <c r="M42" i="4"/>
  <c r="L42" i="4"/>
  <c r="K42" i="4"/>
  <c r="J42" i="4"/>
  <c r="I42" i="4"/>
  <c r="H42" i="4"/>
  <c r="G42" i="4"/>
  <c r="F42" i="4"/>
  <c r="P41" i="4"/>
  <c r="O41" i="4"/>
  <c r="N41" i="4"/>
  <c r="M41" i="4"/>
  <c r="L41" i="4"/>
  <c r="K41" i="4"/>
  <c r="J41" i="4"/>
  <c r="I41" i="4"/>
  <c r="H41" i="4"/>
  <c r="G41" i="4"/>
  <c r="F41" i="4"/>
  <c r="P40" i="4"/>
  <c r="O40" i="4"/>
  <c r="N40" i="4"/>
  <c r="M40" i="4"/>
  <c r="L40" i="4"/>
  <c r="K40" i="4"/>
  <c r="J40" i="4"/>
  <c r="I40" i="4"/>
  <c r="H40" i="4"/>
  <c r="G40" i="4"/>
  <c r="F40" i="4"/>
  <c r="P39" i="4"/>
  <c r="O39" i="4"/>
  <c r="N39" i="4"/>
  <c r="M39" i="4"/>
  <c r="L39" i="4"/>
  <c r="K39" i="4"/>
  <c r="J39" i="4"/>
  <c r="I39" i="4"/>
  <c r="H39" i="4"/>
  <c r="G39" i="4"/>
  <c r="F39" i="4"/>
  <c r="P38" i="4"/>
  <c r="O38" i="4"/>
  <c r="N38" i="4"/>
  <c r="M38" i="4"/>
  <c r="L38" i="4"/>
  <c r="K38" i="4"/>
  <c r="J38" i="4"/>
  <c r="I38" i="4"/>
  <c r="H38" i="4"/>
  <c r="G38" i="4"/>
  <c r="F38" i="4"/>
  <c r="P37" i="4"/>
  <c r="O37" i="4"/>
  <c r="N37" i="4"/>
  <c r="M37" i="4"/>
  <c r="L37" i="4"/>
  <c r="K37" i="4"/>
  <c r="J37" i="4"/>
  <c r="I37" i="4"/>
  <c r="H37" i="4"/>
  <c r="G37" i="4"/>
  <c r="F37" i="4"/>
  <c r="P36" i="4"/>
  <c r="O36" i="4"/>
  <c r="N36" i="4"/>
  <c r="M36" i="4"/>
  <c r="L36" i="4"/>
  <c r="K36" i="4"/>
  <c r="J36" i="4"/>
  <c r="I36" i="4"/>
  <c r="H36" i="4"/>
  <c r="G36" i="4"/>
  <c r="F36" i="4"/>
  <c r="P34" i="4"/>
  <c r="O34" i="4"/>
  <c r="N34" i="4"/>
  <c r="M34" i="4"/>
  <c r="L34" i="4"/>
  <c r="K34" i="4"/>
  <c r="J34" i="4"/>
  <c r="I34" i="4"/>
  <c r="H34" i="4"/>
  <c r="G34" i="4"/>
  <c r="F34" i="4"/>
  <c r="G5" i="4"/>
  <c r="J9" i="3" l="1"/>
  <c r="K9" i="3" s="1"/>
  <c r="L9" i="3" s="1"/>
  <c r="M9" i="3" s="1"/>
  <c r="J10" i="30"/>
  <c r="D82" i="3"/>
  <c r="J46" i="30" s="1"/>
  <c r="J1938" i="26"/>
  <c r="I1444" i="26"/>
  <c r="K1444" i="26"/>
  <c r="K301" i="26"/>
  <c r="K312" i="26"/>
  <c r="K768" i="26"/>
  <c r="I804" i="26"/>
  <c r="J1237" i="26"/>
  <c r="J1775" i="26"/>
  <c r="J1526" i="26"/>
  <c r="K465" i="26"/>
  <c r="I1237" i="26"/>
  <c r="J850" i="26"/>
  <c r="I1292" i="26"/>
  <c r="K65" i="26"/>
  <c r="K1563" i="26"/>
  <c r="I1376" i="26"/>
  <c r="K384" i="26"/>
  <c r="I1015" i="26"/>
  <c r="I1025" i="26"/>
  <c r="J1376" i="26"/>
  <c r="K1659" i="26"/>
  <c r="K912" i="26"/>
  <c r="K1015" i="26"/>
  <c r="K1671" i="26"/>
  <c r="I1332" i="26"/>
  <c r="K750" i="26"/>
  <c r="I1413" i="26"/>
  <c r="I948" i="26"/>
  <c r="J222" i="26"/>
  <c r="J505" i="26"/>
  <c r="K538" i="26"/>
  <c r="J1288" i="26"/>
  <c r="K1720" i="26"/>
  <c r="K152" i="26"/>
  <c r="J516" i="26"/>
  <c r="K2087" i="26"/>
  <c r="J200" i="26"/>
  <c r="K1921" i="26"/>
  <c r="I984" i="26"/>
  <c r="K530" i="26"/>
  <c r="J777" i="26"/>
  <c r="K1336" i="26"/>
  <c r="I1842" i="26"/>
  <c r="I516" i="26"/>
  <c r="K1288" i="26"/>
  <c r="J893" i="26"/>
  <c r="J1336" i="26"/>
  <c r="K1031" i="26"/>
  <c r="I384" i="26"/>
  <c r="I221" i="26"/>
  <c r="K505" i="26"/>
  <c r="I600" i="26"/>
  <c r="J940" i="26"/>
  <c r="K132" i="26"/>
  <c r="J959" i="26"/>
  <c r="I1088" i="26"/>
  <c r="J600" i="26"/>
  <c r="I1915" i="26"/>
  <c r="J1949" i="26"/>
  <c r="K1825" i="26"/>
  <c r="I1638" i="26"/>
  <c r="I152" i="26"/>
  <c r="I893" i="26"/>
  <c r="J1211" i="26"/>
  <c r="J1292" i="26"/>
  <c r="I1537" i="26"/>
  <c r="J1915" i="26"/>
  <c r="K1949" i="26"/>
  <c r="I1720" i="26"/>
  <c r="J1671" i="26"/>
  <c r="I281" i="26"/>
  <c r="J692" i="26"/>
  <c r="K984" i="26"/>
  <c r="I465" i="26"/>
  <c r="J757" i="26"/>
  <c r="K850" i="26"/>
  <c r="K1023" i="26"/>
  <c r="I1057" i="26"/>
  <c r="J361" i="26"/>
  <c r="K1025" i="26"/>
  <c r="K940" i="26"/>
  <c r="J65" i="26"/>
  <c r="K780" i="26"/>
  <c r="I660" i="26"/>
  <c r="J816" i="26"/>
  <c r="K1169" i="26"/>
  <c r="J1283" i="26"/>
  <c r="J1471" i="26"/>
  <c r="I191" i="26"/>
  <c r="J476" i="26"/>
  <c r="I995" i="26"/>
  <c r="K1633" i="26"/>
  <c r="J1780" i="26"/>
  <c r="I147" i="26"/>
  <c r="K995" i="26"/>
  <c r="I1883" i="26"/>
  <c r="I1894" i="26"/>
  <c r="J2091" i="26"/>
  <c r="K191" i="26"/>
  <c r="K963" i="26"/>
  <c r="I1792" i="26"/>
  <c r="K1883" i="26"/>
  <c r="J1894" i="26"/>
  <c r="J456" i="26"/>
  <c r="J569" i="26"/>
  <c r="K953" i="26"/>
  <c r="K1688" i="26"/>
  <c r="J1792" i="26"/>
  <c r="K2069" i="26"/>
  <c r="J901" i="26"/>
  <c r="K987" i="26"/>
  <c r="J1072" i="26"/>
  <c r="I1163" i="26"/>
  <c r="I1184" i="26"/>
  <c r="J1375" i="26"/>
  <c r="J1614" i="26"/>
  <c r="J1783" i="26"/>
  <c r="K82" i="26"/>
  <c r="K901" i="26"/>
  <c r="K1072" i="26"/>
  <c r="J1163" i="26"/>
  <c r="J1184" i="26"/>
  <c r="K1375" i="26"/>
  <c r="K1510" i="26"/>
  <c r="K1614" i="26"/>
  <c r="J129" i="26"/>
  <c r="I309" i="26"/>
  <c r="I583" i="26"/>
  <c r="J776" i="26"/>
  <c r="I1277" i="26"/>
  <c r="J1453" i="26"/>
  <c r="K1545" i="26"/>
  <c r="J1568" i="26"/>
  <c r="K129" i="26"/>
  <c r="K1277" i="26"/>
  <c r="K1453" i="26"/>
  <c r="I1659" i="26"/>
  <c r="I1079" i="26"/>
  <c r="J1633" i="26"/>
  <c r="I752" i="26"/>
  <c r="J695" i="26"/>
  <c r="K673" i="26"/>
  <c r="K909" i="26"/>
  <c r="J1646" i="26"/>
  <c r="K1384" i="26"/>
  <c r="K294" i="26"/>
  <c r="J909" i="26"/>
  <c r="K785" i="26"/>
  <c r="K365" i="26"/>
  <c r="K1649" i="26"/>
  <c r="I164" i="26"/>
  <c r="J608" i="26"/>
  <c r="J1065" i="26"/>
  <c r="J1478" i="26"/>
  <c r="K1606" i="26"/>
  <c r="I1780" i="26"/>
  <c r="K684" i="26"/>
  <c r="J996" i="26"/>
  <c r="J1678" i="26"/>
  <c r="K1646" i="26"/>
  <c r="K109" i="26"/>
  <c r="J164" i="26"/>
  <c r="I290" i="26"/>
  <c r="I904" i="26"/>
  <c r="J1001" i="26"/>
  <c r="K1065" i="26"/>
  <c r="J1144" i="26"/>
  <c r="K1422" i="26"/>
  <c r="J1833" i="26"/>
  <c r="K2181" i="26"/>
  <c r="K1079" i="26"/>
  <c r="I444" i="26"/>
  <c r="J1050" i="26"/>
  <c r="I2010" i="26"/>
  <c r="J1007" i="26"/>
  <c r="J1128" i="26"/>
  <c r="I1489" i="26"/>
  <c r="J904" i="26"/>
  <c r="K1001" i="26"/>
  <c r="K1833" i="26"/>
  <c r="K1249" i="26"/>
  <c r="K168" i="26"/>
  <c r="K476" i="26"/>
  <c r="I1688" i="26"/>
  <c r="I762" i="26"/>
  <c r="K569" i="26"/>
  <c r="J752" i="26"/>
  <c r="I23" i="26"/>
  <c r="J23" i="26"/>
  <c r="I663" i="26"/>
  <c r="K1043" i="26"/>
  <c r="K1410" i="26"/>
  <c r="I28" i="26"/>
  <c r="I132" i="26"/>
  <c r="K221" i="26"/>
  <c r="K324" i="26"/>
  <c r="J440" i="26"/>
  <c r="K959" i="26"/>
  <c r="I294" i="26"/>
  <c r="J1295" i="26"/>
  <c r="I987" i="26"/>
  <c r="K1117" i="26"/>
  <c r="I393" i="26"/>
  <c r="I713" i="26"/>
  <c r="K1200" i="26"/>
  <c r="I1312" i="26"/>
  <c r="I1641" i="26"/>
  <c r="I2159" i="26"/>
  <c r="K341" i="26"/>
  <c r="K1295" i="26"/>
  <c r="I1874" i="26"/>
  <c r="K713" i="26"/>
  <c r="I341" i="26"/>
  <c r="J1057" i="26"/>
  <c r="P137" i="30"/>
  <c r="J432" i="26"/>
  <c r="I432" i="26"/>
  <c r="K566" i="26"/>
  <c r="J566" i="26"/>
  <c r="I1141" i="26"/>
  <c r="J1141" i="26"/>
  <c r="K1141" i="26"/>
  <c r="K1275" i="26"/>
  <c r="J1275" i="26"/>
  <c r="I1285" i="26"/>
  <c r="K1285" i="26"/>
  <c r="J1285" i="26"/>
  <c r="I1517" i="26"/>
  <c r="K1517" i="26"/>
  <c r="K197" i="26"/>
  <c r="J197" i="26"/>
  <c r="J87" i="26"/>
  <c r="K432" i="26"/>
  <c r="I1275" i="26"/>
  <c r="J1517" i="26"/>
  <c r="J1810" i="26"/>
  <c r="I1810" i="26"/>
  <c r="K896" i="26"/>
  <c r="J896" i="26"/>
  <c r="I896" i="26"/>
  <c r="K1121" i="26"/>
  <c r="I1121" i="26"/>
  <c r="J1121" i="26"/>
  <c r="K77" i="26"/>
  <c r="J154" i="26"/>
  <c r="J165" i="26"/>
  <c r="I165" i="26"/>
  <c r="K165" i="26"/>
  <c r="J477" i="26"/>
  <c r="K477" i="26"/>
  <c r="K885" i="26"/>
  <c r="I145" i="26"/>
  <c r="J155" i="26"/>
  <c r="K155" i="26"/>
  <c r="J145" i="26"/>
  <c r="J355" i="26"/>
  <c r="I1111" i="26"/>
  <c r="J2182" i="26"/>
  <c r="J2217" i="26"/>
  <c r="I366" i="26"/>
  <c r="J1111" i="26"/>
  <c r="K2206" i="26"/>
  <c r="K2217" i="26"/>
  <c r="K345" i="26"/>
  <c r="J366" i="26"/>
  <c r="K377" i="26"/>
  <c r="J400" i="26"/>
  <c r="K400" i="26"/>
  <c r="K412" i="26"/>
  <c r="I412" i="26"/>
  <c r="J412" i="26"/>
  <c r="K817" i="26"/>
  <c r="J817" i="26"/>
  <c r="I817" i="26"/>
  <c r="K2207" i="26"/>
  <c r="J2207" i="26"/>
  <c r="I336" i="26"/>
  <c r="K1048" i="26"/>
  <c r="J1048" i="26"/>
  <c r="K1244" i="26"/>
  <c r="J1244" i="26"/>
  <c r="I1244" i="26"/>
  <c r="K1744" i="26"/>
  <c r="K2019" i="26"/>
  <c r="J2019" i="26"/>
  <c r="I2019" i="26"/>
  <c r="J336" i="26"/>
  <c r="J1199" i="26"/>
  <c r="K1199" i="26"/>
  <c r="J1733" i="26"/>
  <c r="I1048" i="26"/>
  <c r="K1188" i="26"/>
  <c r="I1188" i="26"/>
  <c r="I1723" i="26"/>
  <c r="K1723" i="26"/>
  <c r="K2103" i="26"/>
  <c r="J2103" i="26"/>
  <c r="I2103" i="26"/>
  <c r="J327" i="26"/>
  <c r="I327" i="26"/>
  <c r="K327" i="26"/>
  <c r="J1188" i="26"/>
  <c r="J1723" i="26"/>
  <c r="K1007" i="26"/>
  <c r="K1658" i="26"/>
  <c r="I1658" i="26"/>
  <c r="K697" i="26"/>
  <c r="I744" i="26"/>
  <c r="K744" i="26"/>
  <c r="J744" i="26"/>
  <c r="J945" i="26"/>
  <c r="I945" i="26"/>
  <c r="I1399" i="26"/>
  <c r="K1399" i="26"/>
  <c r="I355" i="26"/>
  <c r="J1159" i="26"/>
  <c r="I1159" i="26"/>
  <c r="K227" i="26"/>
  <c r="J227" i="26"/>
  <c r="K1159" i="26"/>
  <c r="I1368" i="26"/>
  <c r="I574" i="26"/>
  <c r="K574" i="26"/>
  <c r="J574" i="26"/>
  <c r="I227" i="26"/>
  <c r="J1347" i="26"/>
  <c r="K1368" i="26"/>
  <c r="I1593" i="26"/>
  <c r="K529" i="26"/>
  <c r="J656" i="26"/>
  <c r="J1582" i="26"/>
  <c r="J1593" i="26"/>
  <c r="K237" i="26"/>
  <c r="J237" i="26"/>
  <c r="K656" i="26"/>
  <c r="K1149" i="26"/>
  <c r="J1149" i="26"/>
  <c r="I1389" i="26"/>
  <c r="K1389" i="26"/>
  <c r="J1389" i="26"/>
  <c r="J497" i="26"/>
  <c r="J541" i="26"/>
  <c r="K541" i="26"/>
  <c r="I622" i="26"/>
  <c r="K622" i="26"/>
  <c r="I1140" i="26"/>
  <c r="J1284" i="26"/>
  <c r="K1284" i="26"/>
  <c r="K1526" i="26"/>
  <c r="K1537" i="26"/>
  <c r="K1572" i="26"/>
  <c r="J1572" i="26"/>
  <c r="I1572" i="26"/>
  <c r="K1854" i="26"/>
  <c r="I1854" i="26"/>
  <c r="I174" i="26"/>
  <c r="J174" i="26"/>
  <c r="K520" i="26"/>
  <c r="J520" i="26"/>
  <c r="J530" i="26"/>
  <c r="J1140" i="26"/>
  <c r="J1595" i="26"/>
  <c r="K1595" i="26"/>
  <c r="K60" i="26"/>
  <c r="I128" i="26"/>
  <c r="K128" i="26"/>
  <c r="J278" i="26"/>
  <c r="I470" i="26"/>
  <c r="K470" i="26"/>
  <c r="J470" i="26"/>
  <c r="J637" i="26"/>
  <c r="K637" i="26"/>
  <c r="I637" i="26"/>
  <c r="K1104" i="26"/>
  <c r="K1319" i="26"/>
  <c r="J1445" i="26"/>
  <c r="J1673" i="26"/>
  <c r="K1683" i="26"/>
  <c r="J1727" i="26"/>
  <c r="K1727" i="26"/>
  <c r="I1837" i="26"/>
  <c r="I1868" i="26"/>
  <c r="K1868" i="26"/>
  <c r="J1868" i="26"/>
  <c r="J2117" i="26"/>
  <c r="I1203" i="26"/>
  <c r="I244" i="26"/>
  <c r="K278" i="26"/>
  <c r="I416" i="26"/>
  <c r="I460" i="26"/>
  <c r="I973" i="26"/>
  <c r="K973" i="26"/>
  <c r="I1289" i="26"/>
  <c r="I1437" i="26"/>
  <c r="K1673" i="26"/>
  <c r="J2061" i="26"/>
  <c r="K2117" i="26"/>
  <c r="K1771" i="26"/>
  <c r="J1771" i="26"/>
  <c r="I1771" i="26"/>
  <c r="J971" i="26"/>
  <c r="J469" i="26"/>
  <c r="K244" i="26"/>
  <c r="I289" i="26"/>
  <c r="K416" i="26"/>
  <c r="J439" i="26"/>
  <c r="I769" i="26"/>
  <c r="I1096" i="26"/>
  <c r="K1096" i="26"/>
  <c r="I1155" i="26"/>
  <c r="J1289" i="26"/>
  <c r="J1437" i="26"/>
  <c r="J1828" i="26"/>
  <c r="K2061" i="26"/>
  <c r="J80" i="26"/>
  <c r="K295" i="26"/>
  <c r="K37" i="26"/>
  <c r="J289" i="26"/>
  <c r="J769" i="26"/>
  <c r="I779" i="26"/>
  <c r="J973" i="26"/>
  <c r="J1155" i="26"/>
  <c r="I1300" i="26"/>
  <c r="K1300" i="26"/>
  <c r="J1300" i="26"/>
  <c r="K1784" i="26"/>
  <c r="K1828" i="26"/>
  <c r="I1838" i="26"/>
  <c r="J1000" i="26"/>
  <c r="I1113" i="26"/>
  <c r="I213" i="26"/>
  <c r="J750" i="26"/>
  <c r="J779" i="26"/>
  <c r="K868" i="26"/>
  <c r="J868" i="26"/>
  <c r="I868" i="26"/>
  <c r="J1096" i="26"/>
  <c r="K1185" i="26"/>
  <c r="J1196" i="26"/>
  <c r="J1406" i="26"/>
  <c r="K1665" i="26"/>
  <c r="K1719" i="26"/>
  <c r="J1719" i="26"/>
  <c r="I1719" i="26"/>
  <c r="I1795" i="26"/>
  <c r="J1838" i="26"/>
  <c r="K1848" i="26"/>
  <c r="I1848" i="26"/>
  <c r="K1103" i="26"/>
  <c r="I1445" i="26"/>
  <c r="K1845" i="26"/>
  <c r="J61" i="26"/>
  <c r="K61" i="26"/>
  <c r="I61" i="26"/>
  <c r="K1196" i="26"/>
  <c r="K1207" i="26"/>
  <c r="I1207" i="26"/>
  <c r="K1406" i="26"/>
  <c r="I1666" i="26"/>
  <c r="J1666" i="26"/>
  <c r="J1795" i="26"/>
  <c r="I1076" i="26"/>
  <c r="K1076" i="26"/>
  <c r="I1429" i="26"/>
  <c r="J1429" i="26"/>
  <c r="J1820" i="26"/>
  <c r="K1820" i="26"/>
  <c r="K1830" i="26"/>
  <c r="I1830" i="26"/>
  <c r="K1770" i="26"/>
  <c r="I1770" i="26"/>
  <c r="K1909" i="26"/>
  <c r="J1909" i="26"/>
  <c r="K1019" i="26"/>
  <c r="I1019" i="26"/>
  <c r="K1132" i="26"/>
  <c r="J1132" i="26"/>
  <c r="K501" i="26"/>
  <c r="I501" i="26"/>
  <c r="I1497" i="26"/>
  <c r="I1508" i="26"/>
  <c r="K1898" i="26"/>
  <c r="J1898" i="26"/>
  <c r="I1909" i="26"/>
  <c r="K657" i="26"/>
  <c r="I668" i="26"/>
  <c r="K668" i="26"/>
  <c r="J668" i="26"/>
  <c r="I690" i="26"/>
  <c r="K690" i="26"/>
  <c r="J690" i="26"/>
  <c r="I1000" i="26"/>
  <c r="J1019" i="26"/>
  <c r="J1041" i="26"/>
  <c r="K1041" i="26"/>
  <c r="I1041" i="26"/>
  <c r="K1245" i="26"/>
  <c r="J1245" i="26"/>
  <c r="I1351" i="26"/>
  <c r="J1351" i="26"/>
  <c r="I1464" i="26"/>
  <c r="J1497" i="26"/>
  <c r="J1508" i="26"/>
  <c r="J1876" i="26"/>
  <c r="K14" i="26"/>
  <c r="K80" i="26"/>
  <c r="K265" i="26"/>
  <c r="K328" i="26"/>
  <c r="J328" i="26"/>
  <c r="I328" i="26"/>
  <c r="J501" i="26"/>
  <c r="K888" i="26"/>
  <c r="I888" i="26"/>
  <c r="I981" i="26"/>
  <c r="I1213" i="26"/>
  <c r="I1454" i="26"/>
  <c r="I1704" i="26"/>
  <c r="I1845" i="26"/>
  <c r="I1855" i="26"/>
  <c r="I1866" i="26"/>
  <c r="J1877" i="26"/>
  <c r="K1877" i="26"/>
  <c r="J669" i="26"/>
  <c r="K669" i="26"/>
  <c r="I669" i="26"/>
  <c r="K981" i="26"/>
  <c r="I1104" i="26"/>
  <c r="J1203" i="26"/>
  <c r="J1213" i="26"/>
  <c r="I1319" i="26"/>
  <c r="K1351" i="26"/>
  <c r="J1454" i="26"/>
  <c r="I1477" i="26"/>
  <c r="K1477" i="26"/>
  <c r="J624" i="26"/>
  <c r="J808" i="26"/>
  <c r="J888" i="26"/>
  <c r="J1113" i="26"/>
  <c r="K1425" i="26"/>
  <c r="J5" i="26"/>
  <c r="J213" i="26"/>
  <c r="K18" i="26"/>
  <c r="J28" i="26"/>
  <c r="J170" i="26"/>
  <c r="J181" i="26"/>
  <c r="K280" i="26"/>
  <c r="K440" i="26"/>
  <c r="I8" i="26"/>
  <c r="K8" i="26"/>
  <c r="K170" i="26"/>
  <c r="J441" i="26"/>
  <c r="K441" i="26"/>
  <c r="I441" i="26"/>
  <c r="J583" i="26"/>
  <c r="I780" i="26"/>
  <c r="I790" i="26"/>
  <c r="I933" i="26"/>
  <c r="J1207" i="26"/>
  <c r="I1470" i="26"/>
  <c r="K1470" i="26"/>
  <c r="J1470" i="26"/>
  <c r="K1568" i="26"/>
  <c r="K1591" i="26"/>
  <c r="J1635" i="26"/>
  <c r="K1666" i="26"/>
  <c r="K2029" i="26"/>
  <c r="K1236" i="26"/>
  <c r="J684" i="26"/>
  <c r="J790" i="26"/>
  <c r="J933" i="26"/>
  <c r="J1076" i="26"/>
  <c r="I1283" i="26"/>
  <c r="K1419" i="26"/>
  <c r="J1419" i="26"/>
  <c r="K1429" i="26"/>
  <c r="K1635" i="26"/>
  <c r="I1820" i="26"/>
  <c r="J2018" i="26"/>
  <c r="J660" i="26"/>
  <c r="J1088" i="26"/>
  <c r="J1312" i="26"/>
  <c r="K1332" i="26"/>
  <c r="K1478" i="26"/>
  <c r="J1489" i="26"/>
  <c r="K2143" i="26"/>
  <c r="K309" i="26"/>
  <c r="I53" i="26"/>
  <c r="K73" i="26"/>
  <c r="K147" i="26"/>
  <c r="I229" i="26"/>
  <c r="J340" i="26"/>
  <c r="K349" i="26"/>
  <c r="I835" i="26"/>
  <c r="J879" i="26"/>
  <c r="I956" i="26"/>
  <c r="K1108" i="26"/>
  <c r="J1115" i="26"/>
  <c r="K1229" i="26"/>
  <c r="K1268" i="26"/>
  <c r="I1352" i="26"/>
  <c r="I1543" i="26"/>
  <c r="I1709" i="26"/>
  <c r="I1749" i="26"/>
  <c r="I1850" i="26"/>
  <c r="J1922" i="26"/>
  <c r="K281" i="26"/>
  <c r="J53" i="26"/>
  <c r="J229" i="26"/>
  <c r="I250" i="26"/>
  <c r="K340" i="26"/>
  <c r="K402" i="26"/>
  <c r="I454" i="26"/>
  <c r="J464" i="26"/>
  <c r="I472" i="26"/>
  <c r="I533" i="26"/>
  <c r="J576" i="26"/>
  <c r="I618" i="26"/>
  <c r="I775" i="26"/>
  <c r="I793" i="26"/>
  <c r="J835" i="26"/>
  <c r="J956" i="26"/>
  <c r="I985" i="26"/>
  <c r="I1013" i="26"/>
  <c r="K1115" i="26"/>
  <c r="J1543" i="26"/>
  <c r="J1649" i="26"/>
  <c r="J1709" i="26"/>
  <c r="J1749" i="26"/>
  <c r="I1791" i="26"/>
  <c r="J1850" i="26"/>
  <c r="J1870" i="26"/>
  <c r="I2167" i="26"/>
  <c r="I301" i="26"/>
  <c r="J454" i="26"/>
  <c r="K464" i="26"/>
  <c r="J472" i="26"/>
  <c r="J533" i="26"/>
  <c r="K576" i="26"/>
  <c r="J598" i="26"/>
  <c r="I608" i="26"/>
  <c r="J618" i="26"/>
  <c r="J793" i="26"/>
  <c r="J985" i="26"/>
  <c r="J1013" i="26"/>
  <c r="J1200" i="26"/>
  <c r="K1955" i="26"/>
  <c r="J2078" i="26"/>
  <c r="J2167" i="26"/>
  <c r="J64" i="26"/>
  <c r="J804" i="26"/>
  <c r="I928" i="26"/>
  <c r="I1109" i="26"/>
  <c r="I1135" i="26"/>
  <c r="J1171" i="26"/>
  <c r="I1219" i="26"/>
  <c r="I1248" i="26"/>
  <c r="J1269" i="26"/>
  <c r="I1422" i="26"/>
  <c r="I1471" i="26"/>
  <c r="K1678" i="26"/>
  <c r="I2122" i="26"/>
  <c r="J12" i="26"/>
  <c r="I44" i="26"/>
  <c r="J444" i="26"/>
  <c r="K482" i="26"/>
  <c r="I918" i="26"/>
  <c r="J928" i="26"/>
  <c r="J1109" i="26"/>
  <c r="J1135" i="26"/>
  <c r="I1144" i="26"/>
  <c r="J1248" i="26"/>
  <c r="K1269" i="26"/>
  <c r="J44" i="26"/>
  <c r="J85" i="26"/>
  <c r="J393" i="26"/>
  <c r="I768" i="26"/>
  <c r="I785" i="26"/>
  <c r="I816" i="26"/>
  <c r="J918" i="26"/>
  <c r="J948" i="26"/>
  <c r="I968" i="26"/>
  <c r="I1043" i="26"/>
  <c r="J1090" i="26"/>
  <c r="I1231" i="26"/>
  <c r="K1287" i="26"/>
  <c r="I1345" i="26"/>
  <c r="J1413" i="26"/>
  <c r="J1641" i="26"/>
  <c r="I1650" i="26"/>
  <c r="K1935" i="26"/>
  <c r="J290" i="26"/>
  <c r="K860" i="26"/>
  <c r="J968" i="26"/>
  <c r="I996" i="26"/>
  <c r="J1014" i="26"/>
  <c r="K1231" i="26"/>
  <c r="K1345" i="26"/>
  <c r="J1545" i="26"/>
  <c r="K1556" i="26"/>
  <c r="K1650" i="26"/>
  <c r="K1741" i="26"/>
  <c r="I1783" i="26"/>
  <c r="J1825" i="26"/>
  <c r="K1979" i="26"/>
  <c r="J2069" i="26"/>
  <c r="I2091" i="26"/>
  <c r="K2135" i="26"/>
  <c r="K2191" i="26"/>
  <c r="K452" i="26"/>
  <c r="J452" i="26"/>
  <c r="I900" i="26"/>
  <c r="J900" i="26"/>
  <c r="K900" i="26"/>
  <c r="J1099" i="26"/>
  <c r="I1099" i="26"/>
  <c r="K1099" i="26"/>
  <c r="J1313" i="26"/>
  <c r="K1313" i="26"/>
  <c r="K1914" i="26"/>
  <c r="J1914" i="26"/>
  <c r="K2094" i="26"/>
  <c r="J2094" i="26"/>
  <c r="I2094" i="26"/>
  <c r="J658" i="26"/>
  <c r="K658" i="26"/>
  <c r="K1232" i="26"/>
  <c r="I1232" i="26"/>
  <c r="J1232" i="26"/>
  <c r="J1627" i="26"/>
  <c r="I1627" i="26"/>
  <c r="K1627" i="26"/>
  <c r="I256" i="26"/>
  <c r="I562" i="26"/>
  <c r="K562" i="26"/>
  <c r="J562" i="26"/>
  <c r="I649" i="26"/>
  <c r="I745" i="26"/>
  <c r="K873" i="26"/>
  <c r="J873" i="26"/>
  <c r="J884" i="26"/>
  <c r="I884" i="26"/>
  <c r="I975" i="26"/>
  <c r="K975" i="26"/>
  <c r="J975" i="26"/>
  <c r="J1008" i="26"/>
  <c r="I1016" i="26"/>
  <c r="I1081" i="26"/>
  <c r="K1091" i="26"/>
  <c r="J1091" i="26"/>
  <c r="I1313" i="26"/>
  <c r="J1785" i="26"/>
  <c r="I1785" i="26"/>
  <c r="K1785" i="26"/>
  <c r="I1914" i="26"/>
  <c r="K1946" i="26"/>
  <c r="J1946" i="26"/>
  <c r="I1946" i="26"/>
  <c r="I2031" i="26"/>
  <c r="J57" i="26"/>
  <c r="J256" i="26"/>
  <c r="J649" i="26"/>
  <c r="I658" i="26"/>
  <c r="J745" i="26"/>
  <c r="I771" i="26"/>
  <c r="J1016" i="26"/>
  <c r="K1081" i="26"/>
  <c r="I1204" i="26"/>
  <c r="I1223" i="26"/>
  <c r="I1369" i="26"/>
  <c r="I1472" i="26"/>
  <c r="I2011" i="26"/>
  <c r="J2031" i="26"/>
  <c r="J2073" i="26"/>
  <c r="I48" i="26"/>
  <c r="I592" i="26"/>
  <c r="I650" i="26"/>
  <c r="K650" i="26"/>
  <c r="I726" i="26"/>
  <c r="I754" i="26"/>
  <c r="J771" i="26"/>
  <c r="I873" i="26"/>
  <c r="I1091" i="26"/>
  <c r="K1204" i="26"/>
  <c r="J1223" i="26"/>
  <c r="J1369" i="26"/>
  <c r="I1377" i="26"/>
  <c r="K1472" i="26"/>
  <c r="J1481" i="26"/>
  <c r="I1491" i="26"/>
  <c r="J1616" i="26"/>
  <c r="J1694" i="26"/>
  <c r="I1694" i="26"/>
  <c r="J2011" i="26"/>
  <c r="J48" i="26"/>
  <c r="I141" i="26"/>
  <c r="I159" i="26"/>
  <c r="J159" i="26"/>
  <c r="K159" i="26"/>
  <c r="K334" i="26"/>
  <c r="J334" i="26"/>
  <c r="I540" i="26"/>
  <c r="J592" i="26"/>
  <c r="I640" i="26"/>
  <c r="J754" i="26"/>
  <c r="I764" i="26"/>
  <c r="I967" i="26"/>
  <c r="J967" i="26"/>
  <c r="K967" i="26"/>
  <c r="I1143" i="26"/>
  <c r="K1143" i="26"/>
  <c r="J1143" i="26"/>
  <c r="I1197" i="26"/>
  <c r="J1377" i="26"/>
  <c r="I1465" i="26"/>
  <c r="K1481" i="26"/>
  <c r="J1491" i="26"/>
  <c r="J2053" i="26"/>
  <c r="J141" i="26"/>
  <c r="K149" i="26"/>
  <c r="K248" i="26"/>
  <c r="J248" i="26"/>
  <c r="J540" i="26"/>
  <c r="J552" i="26"/>
  <c r="I552" i="26"/>
  <c r="K552" i="26"/>
  <c r="J650" i="26"/>
  <c r="I737" i="26"/>
  <c r="J765" i="26"/>
  <c r="I765" i="26"/>
  <c r="K765" i="26"/>
  <c r="I957" i="26"/>
  <c r="I1074" i="26"/>
  <c r="K1083" i="26"/>
  <c r="I1083" i="26"/>
  <c r="J1083" i="26"/>
  <c r="K1197" i="26"/>
  <c r="I1353" i="26"/>
  <c r="J1465" i="26"/>
  <c r="I1492" i="26"/>
  <c r="K1492" i="26"/>
  <c r="J1492" i="26"/>
  <c r="K2053" i="26"/>
  <c r="I20" i="26"/>
  <c r="K20" i="26"/>
  <c r="J228" i="26"/>
  <c r="K228" i="26"/>
  <c r="I228" i="26"/>
  <c r="I334" i="26"/>
  <c r="K404" i="26"/>
  <c r="J521" i="26"/>
  <c r="K521" i="26"/>
  <c r="I593" i="26"/>
  <c r="K593" i="26"/>
  <c r="J593" i="26"/>
  <c r="J737" i="26"/>
  <c r="K865" i="26"/>
  <c r="I865" i="26"/>
  <c r="J865" i="26"/>
  <c r="J957" i="26"/>
  <c r="J1011" i="26"/>
  <c r="I1011" i="26"/>
  <c r="K1011" i="26"/>
  <c r="J1074" i="26"/>
  <c r="J1280" i="26"/>
  <c r="K1280" i="26"/>
  <c r="I1280" i="26"/>
  <c r="J1353" i="26"/>
  <c r="I1363" i="26"/>
  <c r="K1895" i="26"/>
  <c r="J1895" i="26"/>
  <c r="I1895" i="26"/>
  <c r="I2043" i="26"/>
  <c r="K2242" i="26"/>
  <c r="J2242" i="26"/>
  <c r="I40" i="26"/>
  <c r="J208" i="26"/>
  <c r="I248" i="26"/>
  <c r="K305" i="26"/>
  <c r="J305" i="26"/>
  <c r="I632" i="26"/>
  <c r="I641" i="26"/>
  <c r="K641" i="26"/>
  <c r="J641" i="26"/>
  <c r="I1075" i="26"/>
  <c r="J1075" i="26"/>
  <c r="K1075" i="26"/>
  <c r="I1263" i="26"/>
  <c r="K1263" i="26"/>
  <c r="J1363" i="26"/>
  <c r="K1474" i="26"/>
  <c r="I1474" i="26"/>
  <c r="J1474" i="26"/>
  <c r="K2219" i="26"/>
  <c r="J2219" i="26"/>
  <c r="J40" i="26"/>
  <c r="K209" i="26"/>
  <c r="J209" i="26"/>
  <c r="K385" i="26"/>
  <c r="J385" i="26"/>
  <c r="I623" i="26"/>
  <c r="J632" i="26"/>
  <c r="J708" i="26"/>
  <c r="I718" i="26"/>
  <c r="I728" i="26"/>
  <c r="K1127" i="26"/>
  <c r="J1127" i="26"/>
  <c r="I1597" i="26"/>
  <c r="I1677" i="26"/>
  <c r="I2242" i="26"/>
  <c r="J623" i="26"/>
  <c r="K708" i="26"/>
  <c r="J718" i="26"/>
  <c r="K728" i="26"/>
  <c r="J1252" i="26"/>
  <c r="J1263" i="26"/>
  <c r="K1364" i="26"/>
  <c r="I1364" i="26"/>
  <c r="J1364" i="26"/>
  <c r="J1597" i="26"/>
  <c r="J1677" i="26"/>
  <c r="J1697" i="26"/>
  <c r="K1697" i="26"/>
  <c r="I1971" i="26"/>
  <c r="J2209" i="26"/>
  <c r="I2219" i="26"/>
  <c r="J21" i="26"/>
  <c r="I209" i="26"/>
  <c r="I297" i="26"/>
  <c r="I396" i="26"/>
  <c r="J585" i="26"/>
  <c r="I585" i="26"/>
  <c r="K585" i="26"/>
  <c r="K633" i="26"/>
  <c r="J633" i="26"/>
  <c r="I633" i="26"/>
  <c r="J709" i="26"/>
  <c r="K709" i="26"/>
  <c r="K845" i="26"/>
  <c r="J845" i="26"/>
  <c r="I941" i="26"/>
  <c r="I950" i="26"/>
  <c r="I1127" i="26"/>
  <c r="K1181" i="26"/>
  <c r="K1252" i="26"/>
  <c r="K1264" i="26"/>
  <c r="J1264" i="26"/>
  <c r="K1439" i="26"/>
  <c r="J1589" i="26"/>
  <c r="I1686" i="26"/>
  <c r="K2209" i="26"/>
  <c r="K21" i="26"/>
  <c r="J124" i="26"/>
  <c r="J297" i="26"/>
  <c r="J396" i="26"/>
  <c r="I700" i="26"/>
  <c r="I813" i="26"/>
  <c r="J941" i="26"/>
  <c r="I951" i="26"/>
  <c r="K951" i="26"/>
  <c r="J951" i="26"/>
  <c r="I1003" i="26"/>
  <c r="I1119" i="26"/>
  <c r="J1440" i="26"/>
  <c r="I1440" i="26"/>
  <c r="K1440" i="26"/>
  <c r="K1589" i="26"/>
  <c r="I1829" i="26"/>
  <c r="J1847" i="26"/>
  <c r="I1886" i="26"/>
  <c r="I200" i="26"/>
  <c r="I298" i="26"/>
  <c r="K298" i="26"/>
  <c r="J503" i="26"/>
  <c r="I624" i="26"/>
  <c r="J700" i="26"/>
  <c r="K813" i="26"/>
  <c r="I845" i="26"/>
  <c r="J1003" i="26"/>
  <c r="K1119" i="26"/>
  <c r="I1264" i="26"/>
  <c r="I1347" i="26"/>
  <c r="I2189" i="26"/>
  <c r="J2189" i="26"/>
  <c r="I701" i="26"/>
  <c r="K701" i="26"/>
  <c r="J701" i="26"/>
  <c r="K201" i="26"/>
  <c r="J201" i="26"/>
  <c r="I201" i="26"/>
  <c r="K577" i="26"/>
  <c r="J577" i="26"/>
  <c r="J617" i="26"/>
  <c r="K1105" i="26"/>
  <c r="J1105" i="26"/>
  <c r="I1255" i="26"/>
  <c r="J1255" i="26"/>
  <c r="K1255" i="26"/>
  <c r="K1339" i="26"/>
  <c r="I1339" i="26"/>
  <c r="J1339" i="26"/>
  <c r="K2123" i="26"/>
  <c r="J2123" i="26"/>
  <c r="K640" i="26"/>
  <c r="I466" i="26"/>
  <c r="K617" i="26"/>
  <c r="J805" i="26"/>
  <c r="K805" i="26"/>
  <c r="I988" i="26"/>
  <c r="I997" i="26"/>
  <c r="K997" i="26"/>
  <c r="J997" i="26"/>
  <c r="K1548" i="26"/>
  <c r="J1548" i="26"/>
  <c r="I1548" i="26"/>
  <c r="J282" i="26"/>
  <c r="J116" i="26"/>
  <c r="K282" i="26"/>
  <c r="J466" i="26"/>
  <c r="I577" i="26"/>
  <c r="I889" i="26"/>
  <c r="K972" i="26"/>
  <c r="J972" i="26"/>
  <c r="I972" i="26"/>
  <c r="J988" i="26"/>
  <c r="J1051" i="26"/>
  <c r="I1051" i="26"/>
  <c r="K1051" i="26"/>
  <c r="I1105" i="26"/>
  <c r="I1164" i="26"/>
  <c r="I1247" i="26"/>
  <c r="J1247" i="26"/>
  <c r="K1247" i="26"/>
  <c r="I1433" i="26"/>
  <c r="J1433" i="26"/>
  <c r="K1433" i="26"/>
  <c r="J1561" i="26"/>
  <c r="K1561" i="26"/>
  <c r="I1662" i="26"/>
  <c r="K1662" i="26"/>
  <c r="J1662" i="26"/>
  <c r="I1812" i="26"/>
  <c r="I2123" i="26"/>
  <c r="I184" i="26"/>
  <c r="K184" i="26"/>
  <c r="I193" i="26"/>
  <c r="J449" i="26"/>
  <c r="J459" i="26"/>
  <c r="J889" i="26"/>
  <c r="I915" i="26"/>
  <c r="J915" i="26"/>
  <c r="K915" i="26"/>
  <c r="I1097" i="26"/>
  <c r="J1156" i="26"/>
  <c r="J1164" i="26"/>
  <c r="I1331" i="26"/>
  <c r="J1331" i="26"/>
  <c r="K1331" i="26"/>
  <c r="J1812" i="26"/>
  <c r="I305" i="26"/>
  <c r="K1120" i="26"/>
  <c r="J1120" i="26"/>
  <c r="K1858" i="26"/>
  <c r="J1858" i="26"/>
  <c r="I1858" i="26"/>
  <c r="I116" i="26"/>
  <c r="K694" i="26"/>
  <c r="I694" i="26"/>
  <c r="J694" i="26"/>
  <c r="J1097" i="26"/>
  <c r="K1156" i="26"/>
  <c r="I1165" i="26"/>
  <c r="J1165" i="26"/>
  <c r="K1653" i="26"/>
  <c r="J1653" i="26"/>
  <c r="I1653" i="26"/>
  <c r="K1954" i="26"/>
  <c r="J1954" i="26"/>
  <c r="I1954" i="26"/>
  <c r="I1059" i="26"/>
  <c r="J1059" i="26"/>
  <c r="K1059" i="26"/>
  <c r="K683" i="26"/>
  <c r="J683" i="26"/>
  <c r="J193" i="26"/>
  <c r="J184" i="26"/>
  <c r="I276" i="26"/>
  <c r="K276" i="26"/>
  <c r="J276" i="26"/>
  <c r="J898" i="26"/>
  <c r="J1023" i="26"/>
  <c r="K1793" i="26"/>
  <c r="J1793" i="26"/>
  <c r="K192" i="26"/>
  <c r="I192" i="26"/>
  <c r="I943" i="26"/>
  <c r="K943" i="26"/>
  <c r="J943" i="26"/>
  <c r="K185" i="26"/>
  <c r="J185" i="26"/>
  <c r="I185" i="26"/>
  <c r="K685" i="26"/>
  <c r="J685" i="26"/>
  <c r="I685" i="26"/>
  <c r="K797" i="26"/>
  <c r="J797" i="26"/>
  <c r="I797" i="26"/>
  <c r="J907" i="26"/>
  <c r="I907" i="26"/>
  <c r="K907" i="26"/>
  <c r="I983" i="26"/>
  <c r="K983" i="26"/>
  <c r="J983" i="26"/>
  <c r="I1240" i="26"/>
  <c r="K1240" i="26"/>
  <c r="J1240" i="26"/>
  <c r="I1385" i="26"/>
  <c r="K1385" i="26"/>
  <c r="K1499" i="26"/>
  <c r="J1499" i="26"/>
  <c r="I1520" i="26"/>
  <c r="K1520" i="26"/>
  <c r="J1520" i="26"/>
  <c r="I1645" i="26"/>
  <c r="J1645" i="26"/>
  <c r="I85" i="26"/>
  <c r="K174" i="26"/>
  <c r="K460" i="26"/>
  <c r="I657" i="26"/>
  <c r="I787" i="26"/>
  <c r="K1024" i="26"/>
  <c r="J1024" i="26"/>
  <c r="I1024" i="26"/>
  <c r="I1212" i="26"/>
  <c r="K1212" i="26"/>
  <c r="J1212" i="26"/>
  <c r="J1395" i="26"/>
  <c r="K1395" i="26"/>
  <c r="I1793" i="26"/>
  <c r="J86" i="26"/>
  <c r="J240" i="26"/>
  <c r="I257" i="26"/>
  <c r="I284" i="26"/>
  <c r="J389" i="26"/>
  <c r="J453" i="26"/>
  <c r="K453" i="26"/>
  <c r="I461" i="26"/>
  <c r="I612" i="26"/>
  <c r="I625" i="26"/>
  <c r="J719" i="26"/>
  <c r="I773" i="26"/>
  <c r="K773" i="26"/>
  <c r="K916" i="26"/>
  <c r="J916" i="26"/>
  <c r="K989" i="26"/>
  <c r="I1068" i="26"/>
  <c r="I1136" i="26"/>
  <c r="J1175" i="26"/>
  <c r="K1365" i="26"/>
  <c r="J1365" i="26"/>
  <c r="I1365" i="26"/>
  <c r="J1424" i="26"/>
  <c r="J1590" i="26"/>
  <c r="I1636" i="26"/>
  <c r="J1778" i="26"/>
  <c r="J1824" i="26"/>
  <c r="K1916" i="26"/>
  <c r="I1965" i="26"/>
  <c r="K1965" i="26"/>
  <c r="I1995" i="26"/>
  <c r="K2067" i="26"/>
  <c r="I2067" i="26"/>
  <c r="I117" i="26"/>
  <c r="J136" i="26"/>
  <c r="I144" i="26"/>
  <c r="J257" i="26"/>
  <c r="K284" i="26"/>
  <c r="K293" i="26"/>
  <c r="J293" i="26"/>
  <c r="K389" i="26"/>
  <c r="J397" i="26"/>
  <c r="J425" i="26"/>
  <c r="K461" i="26"/>
  <c r="I571" i="26"/>
  <c r="J612" i="26"/>
  <c r="I619" i="26"/>
  <c r="J625" i="26"/>
  <c r="I677" i="26"/>
  <c r="I766" i="26"/>
  <c r="K766" i="26"/>
  <c r="K836" i="26"/>
  <c r="K908" i="26"/>
  <c r="J908" i="26"/>
  <c r="J960" i="26"/>
  <c r="I1004" i="26"/>
  <c r="K1012" i="26"/>
  <c r="J1012" i="26"/>
  <c r="I1012" i="26"/>
  <c r="I1044" i="26"/>
  <c r="J1068" i="26"/>
  <c r="J1092" i="26"/>
  <c r="J1136" i="26"/>
  <c r="I1151" i="26"/>
  <c r="K1175" i="26"/>
  <c r="K1215" i="26"/>
  <c r="J1224" i="26"/>
  <c r="K1233" i="26"/>
  <c r="J1233" i="26"/>
  <c r="K1256" i="26"/>
  <c r="J1256" i="26"/>
  <c r="I1256" i="26"/>
  <c r="K1357" i="26"/>
  <c r="J1357" i="26"/>
  <c r="J1407" i="26"/>
  <c r="K1424" i="26"/>
  <c r="J1581" i="26"/>
  <c r="K1590" i="26"/>
  <c r="J1618" i="26"/>
  <c r="J1672" i="26"/>
  <c r="K1672" i="26"/>
  <c r="J1738" i="26"/>
  <c r="K1778" i="26"/>
  <c r="I1794" i="26"/>
  <c r="I1947" i="26"/>
  <c r="J2006" i="26"/>
  <c r="K2015" i="26"/>
  <c r="K2149" i="26"/>
  <c r="J2169" i="26"/>
  <c r="K2202" i="26"/>
  <c r="J2202" i="26"/>
  <c r="I109" i="26"/>
  <c r="K117" i="26"/>
  <c r="K136" i="26"/>
  <c r="J144" i="26"/>
  <c r="I168" i="26"/>
  <c r="I222" i="26"/>
  <c r="I345" i="26"/>
  <c r="I363" i="26"/>
  <c r="J380" i="26"/>
  <c r="K397" i="26"/>
  <c r="K425" i="26"/>
  <c r="I469" i="26"/>
  <c r="J571" i="26"/>
  <c r="K578" i="26"/>
  <c r="J619" i="26"/>
  <c r="K677" i="26"/>
  <c r="K740" i="26"/>
  <c r="I757" i="26"/>
  <c r="J773" i="26"/>
  <c r="I808" i="26"/>
  <c r="I885" i="26"/>
  <c r="I953" i="26"/>
  <c r="K960" i="26"/>
  <c r="J1004" i="26"/>
  <c r="J1044" i="26"/>
  <c r="K1092" i="26"/>
  <c r="J1151" i="26"/>
  <c r="K1176" i="26"/>
  <c r="J1176" i="26"/>
  <c r="I1176" i="26"/>
  <c r="I1241" i="26"/>
  <c r="J1399" i="26"/>
  <c r="K1407" i="26"/>
  <c r="K1493" i="26"/>
  <c r="J1493" i="26"/>
  <c r="I1493" i="26"/>
  <c r="K1618" i="26"/>
  <c r="K1738" i="26"/>
  <c r="J1794" i="26"/>
  <c r="I1898" i="26"/>
  <c r="J1947" i="26"/>
  <c r="J1955" i="26"/>
  <c r="J1965" i="26"/>
  <c r="K2006" i="26"/>
  <c r="K2046" i="26"/>
  <c r="I2046" i="26"/>
  <c r="K2169" i="26"/>
  <c r="I2007" i="26"/>
  <c r="K2007" i="26"/>
  <c r="J2007" i="26"/>
  <c r="I196" i="26"/>
  <c r="K758" i="26"/>
  <c r="J758" i="26"/>
  <c r="I1131" i="26"/>
  <c r="J1137" i="26"/>
  <c r="J1201" i="26"/>
  <c r="K1307" i="26"/>
  <c r="I1443" i="26"/>
  <c r="K1443" i="26"/>
  <c r="K242" i="26"/>
  <c r="J269" i="26"/>
  <c r="J346" i="26"/>
  <c r="K364" i="26"/>
  <c r="K372" i="26"/>
  <c r="J391" i="26"/>
  <c r="I417" i="26"/>
  <c r="K417" i="26"/>
  <c r="I488" i="26"/>
  <c r="J545" i="26"/>
  <c r="I596" i="26"/>
  <c r="J613" i="26"/>
  <c r="J620" i="26"/>
  <c r="J654" i="26"/>
  <c r="I696" i="26"/>
  <c r="K732" i="26"/>
  <c r="I801" i="26"/>
  <c r="J961" i="26"/>
  <c r="K1053" i="26"/>
  <c r="K1061" i="26"/>
  <c r="I1116" i="26"/>
  <c r="J1131" i="26"/>
  <c r="K1137" i="26"/>
  <c r="J1152" i="26"/>
  <c r="J1195" i="26"/>
  <c r="K1201" i="26"/>
  <c r="I1209" i="26"/>
  <c r="J1267" i="26"/>
  <c r="J1324" i="26"/>
  <c r="I1400" i="26"/>
  <c r="J1435" i="26"/>
  <c r="I1611" i="26"/>
  <c r="K1619" i="26"/>
  <c r="I1731" i="26"/>
  <c r="K1731" i="26"/>
  <c r="J1881" i="26"/>
  <c r="J1899" i="26"/>
  <c r="I1957" i="26"/>
  <c r="J1957" i="26"/>
  <c r="J2162" i="26"/>
  <c r="I1916" i="26"/>
  <c r="K1973" i="26"/>
  <c r="J876" i="26"/>
  <c r="I876" i="26"/>
  <c r="K991" i="26"/>
  <c r="I991" i="26"/>
  <c r="K1093" i="26"/>
  <c r="J1093" i="26"/>
  <c r="I1093" i="26"/>
  <c r="I408" i="26"/>
  <c r="J408" i="26"/>
  <c r="I579" i="26"/>
  <c r="I620" i="26"/>
  <c r="I654" i="26"/>
  <c r="J991" i="26"/>
  <c r="J1053" i="26"/>
  <c r="J1740" i="26"/>
  <c r="K1740" i="26"/>
  <c r="J1890" i="26"/>
  <c r="I100" i="26"/>
  <c r="K137" i="26"/>
  <c r="J196" i="26"/>
  <c r="K16" i="26"/>
  <c r="J72" i="26"/>
  <c r="J100" i="26"/>
  <c r="J110" i="26"/>
  <c r="J233" i="26"/>
  <c r="I251" i="26"/>
  <c r="K269" i="26"/>
  <c r="K346" i="26"/>
  <c r="K391" i="26"/>
  <c r="K408" i="26"/>
  <c r="J428" i="26"/>
  <c r="K428" i="26"/>
  <c r="J478" i="26"/>
  <c r="J488" i="26"/>
  <c r="I573" i="26"/>
  <c r="J596" i="26"/>
  <c r="K613" i="26"/>
  <c r="J628" i="26"/>
  <c r="K628" i="26"/>
  <c r="I628" i="26"/>
  <c r="J696" i="26"/>
  <c r="J791" i="26"/>
  <c r="J801" i="26"/>
  <c r="I829" i="26"/>
  <c r="I859" i="26"/>
  <c r="K961" i="26"/>
  <c r="J1029" i="26"/>
  <c r="I1039" i="26"/>
  <c r="I1123" i="26"/>
  <c r="K1152" i="26"/>
  <c r="K1195" i="26"/>
  <c r="J1209" i="26"/>
  <c r="K1267" i="26"/>
  <c r="I1299" i="26"/>
  <c r="K1299" i="26"/>
  <c r="K1324" i="26"/>
  <c r="I1383" i="26"/>
  <c r="J1400" i="26"/>
  <c r="K1435" i="26"/>
  <c r="J1515" i="26"/>
  <c r="J1564" i="26"/>
  <c r="K1611" i="26"/>
  <c r="I1740" i="26"/>
  <c r="K1881" i="26"/>
  <c r="K1899" i="26"/>
  <c r="K2162" i="26"/>
  <c r="I485" i="26"/>
  <c r="K485" i="26"/>
  <c r="J485" i="26"/>
  <c r="K1017" i="26"/>
  <c r="J1017" i="26"/>
  <c r="I1017" i="26"/>
  <c r="K1679" i="26"/>
  <c r="J1679" i="26"/>
  <c r="I1679" i="26"/>
  <c r="J381" i="26"/>
  <c r="K1333" i="26"/>
  <c r="J1333" i="26"/>
  <c r="J204" i="26"/>
  <c r="I180" i="26"/>
  <c r="I321" i="26"/>
  <c r="I356" i="26"/>
  <c r="I409" i="26"/>
  <c r="K409" i="26"/>
  <c r="J417" i="26"/>
  <c r="K478" i="26"/>
  <c r="I499" i="26"/>
  <c r="K573" i="26"/>
  <c r="J580" i="26"/>
  <c r="I589" i="26"/>
  <c r="I662" i="26"/>
  <c r="I783" i="26"/>
  <c r="J829" i="26"/>
  <c r="J840" i="26"/>
  <c r="K840" i="26"/>
  <c r="J859" i="26"/>
  <c r="J939" i="26"/>
  <c r="I947" i="26"/>
  <c r="I993" i="26"/>
  <c r="K993" i="26"/>
  <c r="J993" i="26"/>
  <c r="K1029" i="26"/>
  <c r="J1039" i="26"/>
  <c r="K1071" i="26"/>
  <c r="J1071" i="26"/>
  <c r="I1071" i="26"/>
  <c r="J1123" i="26"/>
  <c r="K1153" i="26"/>
  <c r="J1153" i="26"/>
  <c r="I1153" i="26"/>
  <c r="I1187" i="26"/>
  <c r="I1317" i="26"/>
  <c r="J1383" i="26"/>
  <c r="J1409" i="26"/>
  <c r="K1436" i="26"/>
  <c r="J1436" i="26"/>
  <c r="I1436" i="26"/>
  <c r="J1495" i="26"/>
  <c r="I1535" i="26"/>
  <c r="K1564" i="26"/>
  <c r="I1573" i="26"/>
  <c r="I1682" i="26"/>
  <c r="J1731" i="26"/>
  <c r="I1891" i="26"/>
  <c r="I2079" i="26"/>
  <c r="I2163" i="26"/>
  <c r="J2163" i="26"/>
  <c r="K292" i="26"/>
  <c r="I292" i="26"/>
  <c r="K300" i="26"/>
  <c r="J300" i="26"/>
  <c r="I300" i="26"/>
  <c r="K161" i="26"/>
  <c r="J161" i="26"/>
  <c r="K1005" i="26"/>
  <c r="J1005" i="26"/>
  <c r="I1005" i="26"/>
  <c r="J242" i="26"/>
  <c r="K636" i="26"/>
  <c r="J636" i="26"/>
  <c r="I636" i="26"/>
  <c r="K876" i="26"/>
  <c r="K1730" i="26"/>
  <c r="I16" i="26"/>
  <c r="I72" i="26"/>
  <c r="I110" i="26"/>
  <c r="I81" i="26"/>
  <c r="K251" i="26"/>
  <c r="I37" i="26"/>
  <c r="I54" i="26"/>
  <c r="K121" i="26"/>
  <c r="J121" i="26"/>
  <c r="J180" i="26"/>
  <c r="I312" i="26"/>
  <c r="K321" i="26"/>
  <c r="K356" i="26"/>
  <c r="I365" i="26"/>
  <c r="I373" i="26"/>
  <c r="I400" i="26"/>
  <c r="J499" i="26"/>
  <c r="I529" i="26"/>
  <c r="I556" i="26"/>
  <c r="K580" i="26"/>
  <c r="J589" i="26"/>
  <c r="K662" i="26"/>
  <c r="K724" i="26"/>
  <c r="J724" i="26"/>
  <c r="I724" i="26"/>
  <c r="J783" i="26"/>
  <c r="K939" i="26"/>
  <c r="K947" i="26"/>
  <c r="J979" i="26"/>
  <c r="K979" i="26"/>
  <c r="I1103" i="26"/>
  <c r="I1117" i="26"/>
  <c r="K1187" i="26"/>
  <c r="I1276" i="26"/>
  <c r="I1284" i="26"/>
  <c r="J1299" i="26"/>
  <c r="J1317" i="26"/>
  <c r="K1409" i="26"/>
  <c r="K1428" i="26"/>
  <c r="I1428" i="26"/>
  <c r="J1525" i="26"/>
  <c r="K1682" i="26"/>
  <c r="K1714" i="26"/>
  <c r="J1714" i="26"/>
  <c r="J1772" i="26"/>
  <c r="K1772" i="26"/>
  <c r="I1873" i="26"/>
  <c r="J1891" i="26"/>
  <c r="K2079" i="26"/>
  <c r="J2099" i="26"/>
  <c r="J2109" i="26"/>
  <c r="K2131" i="26"/>
  <c r="J2131" i="26"/>
  <c r="I2131" i="26"/>
  <c r="I2173" i="26"/>
  <c r="K2173" i="26"/>
  <c r="K2194" i="26"/>
  <c r="J2194" i="26"/>
  <c r="I2194" i="26"/>
  <c r="K4" i="26"/>
  <c r="L5" i="26" s="1"/>
  <c r="J4" i="26"/>
  <c r="I4" i="26"/>
  <c r="K652" i="26"/>
  <c r="J652" i="26"/>
  <c r="I652" i="26"/>
  <c r="K789" i="26"/>
  <c r="J789" i="26"/>
  <c r="I789" i="26"/>
  <c r="I1860" i="26"/>
  <c r="K1860" i="26"/>
  <c r="J1860" i="26"/>
  <c r="K999" i="26"/>
  <c r="J999" i="26"/>
  <c r="K153" i="26"/>
  <c r="J153" i="26"/>
  <c r="I161" i="26"/>
  <c r="I204" i="26"/>
  <c r="I372" i="26"/>
  <c r="I1619" i="26"/>
  <c r="I2171" i="26"/>
  <c r="K2171" i="26"/>
  <c r="K2213" i="26"/>
  <c r="J81" i="26"/>
  <c r="J8" i="26"/>
  <c r="J54" i="26"/>
  <c r="J73" i="26"/>
  <c r="I197" i="26"/>
  <c r="J295" i="26"/>
  <c r="I357" i="26"/>
  <c r="K357" i="26"/>
  <c r="K373" i="26"/>
  <c r="J409" i="26"/>
  <c r="K556" i="26"/>
  <c r="I566" i="26"/>
  <c r="I581" i="26"/>
  <c r="K581" i="26"/>
  <c r="J581" i="26"/>
  <c r="I671" i="26"/>
  <c r="I697" i="26"/>
  <c r="I776" i="26"/>
  <c r="J820" i="26"/>
  <c r="I820" i="26"/>
  <c r="I840" i="26"/>
  <c r="J962" i="26"/>
  <c r="I1014" i="26"/>
  <c r="I1063" i="26"/>
  <c r="K1063" i="26"/>
  <c r="J1063" i="26"/>
  <c r="I1132" i="26"/>
  <c r="K1147" i="26"/>
  <c r="J1147" i="26"/>
  <c r="J1276" i="26"/>
  <c r="K1516" i="26"/>
  <c r="K1602" i="26"/>
  <c r="J1958" i="26"/>
  <c r="J2070" i="26"/>
  <c r="K2109" i="26"/>
  <c r="I1824" i="26"/>
  <c r="J137" i="26"/>
  <c r="J364" i="26"/>
  <c r="I545" i="26"/>
  <c r="K867" i="26"/>
  <c r="K253" i="26"/>
  <c r="J253" i="26"/>
  <c r="I253" i="26"/>
  <c r="J672" i="26"/>
  <c r="I672" i="26"/>
  <c r="K812" i="26"/>
  <c r="J812" i="26"/>
  <c r="K1056" i="26"/>
  <c r="J1056" i="26"/>
  <c r="I1420" i="26"/>
  <c r="K1420" i="26"/>
  <c r="J1420" i="26"/>
  <c r="K1958" i="26"/>
  <c r="K2070" i="26"/>
  <c r="K236" i="26"/>
  <c r="J236" i="26"/>
  <c r="K861" i="26"/>
  <c r="J861" i="26"/>
  <c r="I861" i="26"/>
  <c r="K1220" i="26"/>
  <c r="J1220" i="26"/>
  <c r="I1220" i="26"/>
  <c r="I1586" i="26"/>
  <c r="K1586" i="26"/>
  <c r="J1586" i="26"/>
  <c r="I1705" i="26"/>
  <c r="J1705" i="26"/>
  <c r="I1933" i="26"/>
  <c r="K1933" i="26"/>
  <c r="I77" i="26"/>
  <c r="I84" i="26"/>
  <c r="I169" i="26"/>
  <c r="I280" i="26"/>
  <c r="K316" i="26"/>
  <c r="I377" i="26"/>
  <c r="I477" i="26"/>
  <c r="I541" i="26"/>
  <c r="K550" i="26"/>
  <c r="I667" i="26"/>
  <c r="K674" i="26"/>
  <c r="J698" i="26"/>
  <c r="I781" i="26"/>
  <c r="J843" i="26"/>
  <c r="K869" i="26"/>
  <c r="K936" i="26"/>
  <c r="K965" i="26"/>
  <c r="I986" i="26"/>
  <c r="I1049" i="26"/>
  <c r="J1087" i="26"/>
  <c r="I1108" i="26"/>
  <c r="I1169" i="26"/>
  <c r="I1185" i="26"/>
  <c r="I1193" i="26"/>
  <c r="I1199" i="26"/>
  <c r="I1236" i="26"/>
  <c r="I1249" i="26"/>
  <c r="J1301" i="26"/>
  <c r="J1311" i="26"/>
  <c r="J1388" i="26"/>
  <c r="J1405" i="26"/>
  <c r="J1412" i="26"/>
  <c r="I1512" i="26"/>
  <c r="J1632" i="26"/>
  <c r="I1640" i="26"/>
  <c r="I1764" i="26"/>
  <c r="J1827" i="26"/>
  <c r="K1835" i="26"/>
  <c r="J1887" i="26"/>
  <c r="I1959" i="26"/>
  <c r="J2077" i="26"/>
  <c r="J2115" i="26"/>
  <c r="I2166" i="26"/>
  <c r="K84" i="26"/>
  <c r="J169" i="26"/>
  <c r="I237" i="26"/>
  <c r="I402" i="26"/>
  <c r="J622" i="26"/>
  <c r="J667" i="26"/>
  <c r="I692" i="26"/>
  <c r="K698" i="26"/>
  <c r="K781" i="26"/>
  <c r="I879" i="26"/>
  <c r="J1034" i="26"/>
  <c r="J1049" i="26"/>
  <c r="I1101" i="26"/>
  <c r="I1128" i="26"/>
  <c r="K1193" i="26"/>
  <c r="I1229" i="26"/>
  <c r="J1287" i="26"/>
  <c r="K1301" i="26"/>
  <c r="K1311" i="26"/>
  <c r="K1388" i="26"/>
  <c r="K1405" i="26"/>
  <c r="K1412" i="26"/>
  <c r="J1512" i="26"/>
  <c r="J1640" i="26"/>
  <c r="J1764" i="26"/>
  <c r="K1827" i="26"/>
  <c r="I1870" i="26"/>
  <c r="K1887" i="26"/>
  <c r="J1959" i="26"/>
  <c r="K2077" i="26"/>
  <c r="K2115" i="26"/>
  <c r="J2166" i="26"/>
  <c r="K1667" i="26"/>
  <c r="I17" i="26"/>
  <c r="K56" i="26"/>
  <c r="J56" i="26"/>
  <c r="I112" i="26"/>
  <c r="K118" i="26"/>
  <c r="K224" i="26"/>
  <c r="K344" i="26"/>
  <c r="J344" i="26"/>
  <c r="K418" i="26"/>
  <c r="K436" i="26"/>
  <c r="J645" i="26"/>
  <c r="I722" i="26"/>
  <c r="J921" i="26"/>
  <c r="J1033" i="26"/>
  <c r="K1033" i="26"/>
  <c r="J1460" i="26"/>
  <c r="K1460" i="26"/>
  <c r="J1527" i="26"/>
  <c r="I1565" i="26"/>
  <c r="J1636" i="26"/>
  <c r="K1910" i="26"/>
  <c r="J1910" i="26"/>
  <c r="I1910" i="26"/>
  <c r="I1929" i="26"/>
  <c r="K1929" i="26"/>
  <c r="J1929" i="26"/>
  <c r="I9" i="26"/>
  <c r="J17" i="26"/>
  <c r="I49" i="26"/>
  <c r="J112" i="26"/>
  <c r="K119" i="26"/>
  <c r="J119" i="26"/>
  <c r="I119" i="26"/>
  <c r="I264" i="26"/>
  <c r="J360" i="26"/>
  <c r="K429" i="26"/>
  <c r="J429" i="26"/>
  <c r="K437" i="26"/>
  <c r="J437" i="26"/>
  <c r="I437" i="26"/>
  <c r="K564" i="26"/>
  <c r="J564" i="26"/>
  <c r="K645" i="26"/>
  <c r="K705" i="26"/>
  <c r="J705" i="26"/>
  <c r="J722" i="26"/>
  <c r="K921" i="26"/>
  <c r="I1502" i="26"/>
  <c r="K1502" i="26"/>
  <c r="J1565" i="26"/>
  <c r="J2253" i="26"/>
  <c r="J9" i="26"/>
  <c r="I42" i="26"/>
  <c r="J49" i="26"/>
  <c r="I56" i="26"/>
  <c r="I97" i="26"/>
  <c r="I105" i="26"/>
  <c r="I156" i="26"/>
  <c r="I217" i="26"/>
  <c r="J264" i="26"/>
  <c r="J329" i="26"/>
  <c r="I344" i="26"/>
  <c r="I353" i="26"/>
  <c r="K360" i="26"/>
  <c r="I405" i="26"/>
  <c r="I800" i="26"/>
  <c r="J825" i="26"/>
  <c r="K825" i="26"/>
  <c r="I825" i="26"/>
  <c r="I892" i="26"/>
  <c r="I1033" i="26"/>
  <c r="K1221" i="26"/>
  <c r="J1221" i="26"/>
  <c r="K1257" i="26"/>
  <c r="J1257" i="26"/>
  <c r="I1257" i="26"/>
  <c r="I1460" i="26"/>
  <c r="I1900" i="26"/>
  <c r="K1900" i="26"/>
  <c r="J1900" i="26"/>
  <c r="K2253" i="26"/>
  <c r="K88" i="26"/>
  <c r="J88" i="26"/>
  <c r="I88" i="26"/>
  <c r="J97" i="26"/>
  <c r="J105" i="26"/>
  <c r="J113" i="26"/>
  <c r="I113" i="26"/>
  <c r="J120" i="26"/>
  <c r="I120" i="26"/>
  <c r="K120" i="26"/>
  <c r="J150" i="26"/>
  <c r="J156" i="26"/>
  <c r="J217" i="26"/>
  <c r="K329" i="26"/>
  <c r="J353" i="26"/>
  <c r="J405" i="26"/>
  <c r="K420" i="26"/>
  <c r="J420" i="26"/>
  <c r="I420" i="26"/>
  <c r="I429" i="26"/>
  <c r="I564" i="26"/>
  <c r="I705" i="26"/>
  <c r="I792" i="26"/>
  <c r="J800" i="26"/>
  <c r="J892" i="26"/>
  <c r="J1502" i="26"/>
  <c r="K42" i="26"/>
  <c r="K150" i="26"/>
  <c r="I323" i="26"/>
  <c r="I337" i="26"/>
  <c r="I496" i="26"/>
  <c r="K877" i="26"/>
  <c r="J877" i="26"/>
  <c r="I877" i="26"/>
  <c r="K886" i="26"/>
  <c r="I886" i="26"/>
  <c r="I1084" i="26"/>
  <c r="I1208" i="26"/>
  <c r="I1221" i="26"/>
  <c r="I36" i="26"/>
  <c r="K89" i="26"/>
  <c r="I89" i="26"/>
  <c r="J106" i="26"/>
  <c r="K106" i="26"/>
  <c r="K113" i="26"/>
  <c r="K151" i="26"/>
  <c r="J151" i="26"/>
  <c r="J157" i="26"/>
  <c r="K157" i="26"/>
  <c r="I157" i="26"/>
  <c r="K172" i="26"/>
  <c r="J172" i="26"/>
  <c r="I172" i="26"/>
  <c r="J218" i="26"/>
  <c r="K218" i="26"/>
  <c r="I218" i="26"/>
  <c r="J323" i="26"/>
  <c r="J337" i="26"/>
  <c r="I392" i="26"/>
  <c r="I413" i="26"/>
  <c r="J421" i="26"/>
  <c r="K421" i="26"/>
  <c r="I421" i="26"/>
  <c r="J496" i="26"/>
  <c r="J772" i="26"/>
  <c r="I772" i="26"/>
  <c r="I786" i="26"/>
  <c r="K792" i="26"/>
  <c r="I1077" i="26"/>
  <c r="J1084" i="26"/>
  <c r="I1183" i="26"/>
  <c r="J1208" i="26"/>
  <c r="J36" i="26"/>
  <c r="K50" i="26"/>
  <c r="K203" i="26"/>
  <c r="I211" i="26"/>
  <c r="I330" i="26"/>
  <c r="J392" i="26"/>
  <c r="I399" i="26"/>
  <c r="J413" i="26"/>
  <c r="J786" i="26"/>
  <c r="I854" i="26"/>
  <c r="K854" i="26"/>
  <c r="J1077" i="26"/>
  <c r="K1085" i="26"/>
  <c r="J1085" i="26"/>
  <c r="I1085" i="26"/>
  <c r="J1183" i="26"/>
  <c r="J1189" i="26"/>
  <c r="K1251" i="26"/>
  <c r="J1251" i="26"/>
  <c r="I1251" i="26"/>
  <c r="K1430" i="26"/>
  <c r="J1430" i="26"/>
  <c r="I1430" i="26"/>
  <c r="J89" i="26"/>
  <c r="I151" i="26"/>
  <c r="J211" i="26"/>
  <c r="I316" i="26"/>
  <c r="J330" i="26"/>
  <c r="K399" i="26"/>
  <c r="K693" i="26"/>
  <c r="J693" i="26"/>
  <c r="K772" i="26"/>
  <c r="K1064" i="26"/>
  <c r="J1064" i="26"/>
  <c r="I1064" i="26"/>
  <c r="K1189" i="26"/>
  <c r="I1215" i="26"/>
  <c r="J1488" i="26"/>
  <c r="I1488" i="26"/>
  <c r="K1488" i="26"/>
  <c r="K2203" i="26"/>
  <c r="J2203" i="26"/>
  <c r="I2203" i="26"/>
  <c r="J212" i="26"/>
  <c r="K212" i="26"/>
  <c r="I212" i="26"/>
  <c r="J324" i="26"/>
  <c r="K339" i="26"/>
  <c r="J339" i="26"/>
  <c r="I339" i="26"/>
  <c r="I385" i="26"/>
  <c r="J414" i="26"/>
  <c r="I414" i="26"/>
  <c r="K414" i="26"/>
  <c r="J524" i="26"/>
  <c r="I524" i="26"/>
  <c r="K557" i="26"/>
  <c r="J557" i="26"/>
  <c r="I557" i="26"/>
  <c r="K717" i="26"/>
  <c r="J717" i="26"/>
  <c r="I717" i="26"/>
  <c r="I758" i="26"/>
  <c r="J854" i="26"/>
  <c r="J869" i="26"/>
  <c r="K982" i="26"/>
  <c r="I982" i="26"/>
  <c r="K1160" i="26"/>
  <c r="J1160" i="26"/>
  <c r="I1160" i="26"/>
  <c r="K2235" i="26"/>
  <c r="J2235" i="26"/>
  <c r="I2235" i="26"/>
  <c r="K24" i="26"/>
  <c r="J24" i="26"/>
  <c r="I24" i="26"/>
  <c r="K715" i="26"/>
  <c r="J715" i="26"/>
  <c r="I715" i="26"/>
  <c r="K1432" i="26"/>
  <c r="J1432" i="26"/>
  <c r="I1432" i="26"/>
  <c r="I379" i="26"/>
  <c r="I448" i="26"/>
  <c r="I455" i="26"/>
  <c r="I467" i="26"/>
  <c r="J479" i="26"/>
  <c r="I532" i="26"/>
  <c r="K759" i="26"/>
  <c r="I759" i="26"/>
  <c r="K1415" i="26"/>
  <c r="J1415" i="26"/>
  <c r="J1790" i="26"/>
  <c r="K1790" i="26"/>
  <c r="J225" i="26"/>
  <c r="I225" i="26"/>
  <c r="K225" i="26"/>
  <c r="K52" i="26"/>
  <c r="J52" i="26"/>
  <c r="I52" i="26"/>
  <c r="I29" i="26"/>
  <c r="J310" i="26"/>
  <c r="J29" i="26"/>
  <c r="J92" i="26"/>
  <c r="I92" i="26"/>
  <c r="K205" i="26"/>
  <c r="J205" i="26"/>
  <c r="I205" i="26"/>
  <c r="I296" i="26"/>
  <c r="J303" i="26"/>
  <c r="I303" i="26"/>
  <c r="K310" i="26"/>
  <c r="I317" i="26"/>
  <c r="J379" i="26"/>
  <c r="J448" i="26"/>
  <c r="J455" i="26"/>
  <c r="J467" i="26"/>
  <c r="I473" i="26"/>
  <c r="I480" i="26"/>
  <c r="K480" i="26"/>
  <c r="J480" i="26"/>
  <c r="K489" i="26"/>
  <c r="J489" i="26"/>
  <c r="I489" i="26"/>
  <c r="K517" i="26"/>
  <c r="J517" i="26"/>
  <c r="J532" i="26"/>
  <c r="K1148" i="26"/>
  <c r="J1148" i="26"/>
  <c r="K1408" i="26"/>
  <c r="J1408" i="26"/>
  <c r="J666" i="26"/>
  <c r="I666" i="26"/>
  <c r="K666" i="26"/>
  <c r="I68" i="26"/>
  <c r="I245" i="26"/>
  <c r="I277" i="26"/>
  <c r="J296" i="26"/>
  <c r="K311" i="26"/>
  <c r="J311" i="26"/>
  <c r="K317" i="26"/>
  <c r="I462" i="26"/>
  <c r="J473" i="26"/>
  <c r="I525" i="26"/>
  <c r="K753" i="26"/>
  <c r="J753" i="26"/>
  <c r="J759" i="26"/>
  <c r="I856" i="26"/>
  <c r="K864" i="26"/>
  <c r="J864" i="26"/>
  <c r="I864" i="26"/>
  <c r="K949" i="26"/>
  <c r="J949" i="26"/>
  <c r="K1177" i="26"/>
  <c r="J1177" i="26"/>
  <c r="I1177" i="26"/>
  <c r="J1782" i="26"/>
  <c r="K1782" i="26"/>
  <c r="I1782" i="26"/>
  <c r="K1501" i="26"/>
  <c r="J1501" i="26"/>
  <c r="I1501" i="26"/>
  <c r="I670" i="26"/>
  <c r="K670" i="26"/>
  <c r="J670" i="26"/>
  <c r="K22" i="26"/>
  <c r="I22" i="26"/>
  <c r="J68" i="26"/>
  <c r="K160" i="26"/>
  <c r="I160" i="26"/>
  <c r="J160" i="26"/>
  <c r="I199" i="26"/>
  <c r="K199" i="26"/>
  <c r="J199" i="26"/>
  <c r="J245" i="26"/>
  <c r="J277" i="26"/>
  <c r="J462" i="26"/>
  <c r="I517" i="26"/>
  <c r="K525" i="26"/>
  <c r="I679" i="26"/>
  <c r="K687" i="26"/>
  <c r="I687" i="26"/>
  <c r="J687" i="26"/>
  <c r="K760" i="26"/>
  <c r="J760" i="26"/>
  <c r="I760" i="26"/>
  <c r="J830" i="26"/>
  <c r="K830" i="26"/>
  <c r="J856" i="26"/>
  <c r="K653" i="26"/>
  <c r="J653" i="26"/>
  <c r="I653" i="26"/>
  <c r="K76" i="26"/>
  <c r="J76" i="26"/>
  <c r="J1191" i="26"/>
  <c r="K1191" i="26"/>
  <c r="K140" i="26"/>
  <c r="J140" i="26"/>
  <c r="J283" i="26"/>
  <c r="K304" i="26"/>
  <c r="J304" i="26"/>
  <c r="I311" i="26"/>
  <c r="K388" i="26"/>
  <c r="J388" i="26"/>
  <c r="I388" i="26"/>
  <c r="I468" i="26"/>
  <c r="J474" i="26"/>
  <c r="K474" i="26"/>
  <c r="I474" i="26"/>
  <c r="I508" i="26"/>
  <c r="K597" i="26"/>
  <c r="J597" i="26"/>
  <c r="J664" i="26"/>
  <c r="J679" i="26"/>
  <c r="I753" i="26"/>
  <c r="J848" i="26"/>
  <c r="I949" i="26"/>
  <c r="I969" i="26"/>
  <c r="K976" i="26"/>
  <c r="J976" i="26"/>
  <c r="I976" i="26"/>
  <c r="I1607" i="26"/>
  <c r="J1607" i="26"/>
  <c r="K1607" i="26"/>
  <c r="K729" i="26"/>
  <c r="J729" i="26"/>
  <c r="I729" i="26"/>
  <c r="J1519" i="26"/>
  <c r="K1519" i="26"/>
  <c r="J549" i="26"/>
  <c r="K549" i="26"/>
  <c r="I549" i="26"/>
  <c r="K252" i="26"/>
  <c r="J252" i="26"/>
  <c r="K302" i="26"/>
  <c r="J302" i="26"/>
  <c r="I302" i="26"/>
  <c r="I176" i="26"/>
  <c r="K176" i="26"/>
  <c r="J176" i="26"/>
  <c r="J22" i="26"/>
  <c r="K31" i="26"/>
  <c r="J31" i="26"/>
  <c r="I31" i="26"/>
  <c r="K69" i="26"/>
  <c r="J69" i="26"/>
  <c r="I69" i="26"/>
  <c r="I124" i="26"/>
  <c r="J192" i="26"/>
  <c r="I380" i="26"/>
  <c r="I449" i="26"/>
  <c r="I456" i="26"/>
  <c r="J468" i="26"/>
  <c r="J508" i="26"/>
  <c r="K664" i="26"/>
  <c r="K680" i="26"/>
  <c r="J680" i="26"/>
  <c r="I680" i="26"/>
  <c r="K848" i="26"/>
  <c r="I942" i="26"/>
  <c r="J969" i="26"/>
  <c r="I1045" i="26"/>
  <c r="K1052" i="26"/>
  <c r="J1052" i="26"/>
  <c r="I1052" i="26"/>
  <c r="J842" i="26"/>
  <c r="K842" i="26"/>
  <c r="I842" i="26"/>
  <c r="I1527" i="26"/>
  <c r="J177" i="26"/>
  <c r="I177" i="26"/>
  <c r="K527" i="26"/>
  <c r="J527" i="26"/>
  <c r="I527" i="26"/>
  <c r="J665" i="26"/>
  <c r="I665" i="26"/>
  <c r="K746" i="26"/>
  <c r="J746" i="26"/>
  <c r="I746" i="26"/>
  <c r="J849" i="26"/>
  <c r="K849" i="26"/>
  <c r="I849" i="26"/>
  <c r="I936" i="26"/>
  <c r="I963" i="26"/>
  <c r="K1030" i="26"/>
  <c r="J1030" i="26"/>
  <c r="I1030" i="26"/>
  <c r="J1045" i="26"/>
  <c r="K1681" i="26"/>
  <c r="J1681" i="26"/>
  <c r="J1700" i="26"/>
  <c r="I1700" i="26"/>
  <c r="J427" i="26"/>
  <c r="I427" i="26"/>
  <c r="K443" i="26"/>
  <c r="J443" i="26"/>
  <c r="J450" i="26"/>
  <c r="K450" i="26"/>
  <c r="K841" i="26"/>
  <c r="J841" i="26"/>
  <c r="I841" i="26"/>
  <c r="K1701" i="26"/>
  <c r="J1701" i="26"/>
  <c r="I1701" i="26"/>
  <c r="K63" i="26"/>
  <c r="I63" i="26"/>
  <c r="K231" i="26"/>
  <c r="J231" i="26"/>
  <c r="I231" i="26"/>
  <c r="J493" i="26"/>
  <c r="I493" i="26"/>
  <c r="K493" i="26"/>
  <c r="K629" i="26"/>
  <c r="J629" i="26"/>
  <c r="I629" i="26"/>
  <c r="J814" i="26"/>
  <c r="K814" i="26"/>
  <c r="K937" i="26"/>
  <c r="J937" i="26"/>
  <c r="K964" i="26"/>
  <c r="J964" i="26"/>
  <c r="I964" i="26"/>
  <c r="K1040" i="26"/>
  <c r="J1040" i="26"/>
  <c r="I1040" i="26"/>
  <c r="J1279" i="26"/>
  <c r="I1279" i="26"/>
  <c r="K1279" i="26"/>
  <c r="J96" i="26"/>
  <c r="I96" i="26"/>
  <c r="I104" i="26"/>
  <c r="I125" i="26"/>
  <c r="I216" i="26"/>
  <c r="I263" i="26"/>
  <c r="K285" i="26"/>
  <c r="J285" i="26"/>
  <c r="I285" i="26"/>
  <c r="K427" i="26"/>
  <c r="I443" i="26"/>
  <c r="I570" i="26"/>
  <c r="I929" i="26"/>
  <c r="I1691" i="26"/>
  <c r="K1691" i="26"/>
  <c r="J1691" i="26"/>
  <c r="I1981" i="26"/>
  <c r="J1981" i="26"/>
  <c r="K1981" i="26"/>
  <c r="I55" i="26"/>
  <c r="J63" i="26"/>
  <c r="J104" i="26"/>
  <c r="I118" i="26"/>
  <c r="J125" i="26"/>
  <c r="K178" i="26"/>
  <c r="J216" i="26"/>
  <c r="J232" i="26"/>
  <c r="I232" i="26"/>
  <c r="J263" i="26"/>
  <c r="K272" i="26"/>
  <c r="J272" i="26"/>
  <c r="K352" i="26"/>
  <c r="J352" i="26"/>
  <c r="I352" i="26"/>
  <c r="I436" i="26"/>
  <c r="K502" i="26"/>
  <c r="J502" i="26"/>
  <c r="I502" i="26"/>
  <c r="J570" i="26"/>
  <c r="I814" i="26"/>
  <c r="I833" i="26"/>
  <c r="J929" i="26"/>
  <c r="I937" i="26"/>
  <c r="K1325" i="26"/>
  <c r="J1325" i="26"/>
  <c r="I1325" i="26"/>
  <c r="I1591" i="26"/>
  <c r="J1667" i="26"/>
  <c r="K1963" i="26"/>
  <c r="J1963" i="26"/>
  <c r="I1963" i="26"/>
  <c r="K25" i="26"/>
  <c r="J25" i="26"/>
  <c r="I25" i="26"/>
  <c r="J55" i="26"/>
  <c r="J163" i="26"/>
  <c r="K163" i="26"/>
  <c r="I224" i="26"/>
  <c r="J418" i="26"/>
  <c r="K584" i="26"/>
  <c r="J584" i="26"/>
  <c r="J833" i="26"/>
  <c r="K604" i="26"/>
  <c r="J604" i="26"/>
  <c r="K259" i="26"/>
  <c r="J259" i="26"/>
  <c r="I259" i="26"/>
  <c r="K325" i="26"/>
  <c r="J325" i="26"/>
  <c r="J863" i="26"/>
  <c r="K863" i="26"/>
  <c r="J78" i="26"/>
  <c r="I78" i="26"/>
  <c r="J509" i="26"/>
  <c r="K509" i="26"/>
  <c r="I509" i="26"/>
  <c r="K591" i="26"/>
  <c r="J591" i="26"/>
  <c r="K821" i="26"/>
  <c r="J821" i="26"/>
  <c r="I821" i="26"/>
  <c r="K1130" i="26"/>
  <c r="J1130" i="26"/>
  <c r="I1130" i="26"/>
  <c r="I1598" i="26"/>
  <c r="J1598" i="26"/>
  <c r="K1710" i="26"/>
  <c r="J1710" i="26"/>
  <c r="I1710" i="26"/>
  <c r="K880" i="26"/>
  <c r="J880" i="26"/>
  <c r="I880" i="26"/>
  <c r="J944" i="26"/>
  <c r="K944" i="26"/>
  <c r="I944" i="26"/>
  <c r="K1046" i="26"/>
  <c r="J1046" i="26"/>
  <c r="K1067" i="26"/>
  <c r="J1067" i="26"/>
  <c r="I1067" i="26"/>
  <c r="I1993" i="26"/>
  <c r="K1993" i="26"/>
  <c r="J1993" i="26"/>
  <c r="K51" i="26"/>
  <c r="I51" i="26"/>
  <c r="K133" i="26"/>
  <c r="J133" i="26"/>
  <c r="I133" i="26"/>
  <c r="J332" i="26"/>
  <c r="I332" i="26"/>
  <c r="K401" i="26"/>
  <c r="J401" i="26"/>
  <c r="K457" i="26"/>
  <c r="J457" i="26"/>
  <c r="I457" i="26"/>
  <c r="K565" i="26"/>
  <c r="J565" i="26"/>
  <c r="J761" i="26"/>
  <c r="K761" i="26"/>
  <c r="I761" i="26"/>
  <c r="J872" i="26"/>
  <c r="K872" i="26"/>
  <c r="K938" i="26"/>
  <c r="J938" i="26"/>
  <c r="K1192" i="26"/>
  <c r="J1192" i="26"/>
  <c r="I1192" i="26"/>
  <c r="J1401" i="26"/>
  <c r="K1401" i="26"/>
  <c r="I1401" i="26"/>
  <c r="K1503" i="26"/>
  <c r="J1503" i="26"/>
  <c r="K1539" i="26"/>
  <c r="J1539" i="26"/>
  <c r="I1539" i="26"/>
  <c r="I1930" i="26"/>
  <c r="K1930" i="26"/>
  <c r="J1982" i="26"/>
  <c r="K1982" i="26"/>
  <c r="J2098" i="26"/>
  <c r="K2098" i="26"/>
  <c r="I2098" i="26"/>
  <c r="I2157" i="26"/>
  <c r="K2157" i="26"/>
  <c r="J45" i="26"/>
  <c r="I45" i="26"/>
  <c r="J286" i="26"/>
  <c r="K286" i="26"/>
  <c r="I572" i="26"/>
  <c r="K572" i="26"/>
  <c r="J572" i="26"/>
  <c r="I639" i="26"/>
  <c r="I673" i="26"/>
  <c r="I732" i="26"/>
  <c r="I740" i="26"/>
  <c r="J834" i="26"/>
  <c r="J857" i="26"/>
  <c r="K952" i="26"/>
  <c r="J952" i="26"/>
  <c r="J1002" i="26"/>
  <c r="I1046" i="26"/>
  <c r="J1260" i="26"/>
  <c r="I1260" i="26"/>
  <c r="K1260" i="26"/>
  <c r="J1340" i="26"/>
  <c r="K1356" i="26"/>
  <c r="J1356" i="26"/>
  <c r="J1393" i="26"/>
  <c r="I1393" i="26"/>
  <c r="K1393" i="26"/>
  <c r="I1558" i="26"/>
  <c r="K1558" i="26"/>
  <c r="J1558" i="26"/>
  <c r="I1877" i="26"/>
  <c r="K1885" i="26"/>
  <c r="J1885" i="26"/>
  <c r="J2042" i="26"/>
  <c r="K2042" i="26"/>
  <c r="I2126" i="26"/>
  <c r="I2146" i="26"/>
  <c r="J2245" i="26"/>
  <c r="I5" i="26"/>
  <c r="I12" i="26"/>
  <c r="K32" i="26"/>
  <c r="J32" i="26"/>
  <c r="J51" i="26"/>
  <c r="I57" i="26"/>
  <c r="I64" i="26"/>
  <c r="I233" i="26"/>
  <c r="I240" i="26"/>
  <c r="J265" i="26"/>
  <c r="K273" i="26"/>
  <c r="J273" i="26"/>
  <c r="I273" i="26"/>
  <c r="I326" i="26"/>
  <c r="K326" i="26"/>
  <c r="J326" i="26"/>
  <c r="K332" i="26"/>
  <c r="I361" i="26"/>
  <c r="I381" i="26"/>
  <c r="I401" i="26"/>
  <c r="I497" i="26"/>
  <c r="K536" i="26"/>
  <c r="J536" i="26"/>
  <c r="I565" i="26"/>
  <c r="K681" i="26"/>
  <c r="J681" i="26"/>
  <c r="I681" i="26"/>
  <c r="K857" i="26"/>
  <c r="I872" i="26"/>
  <c r="I916" i="26"/>
  <c r="I938" i="26"/>
  <c r="I1008" i="26"/>
  <c r="K1027" i="26"/>
  <c r="J1027" i="26"/>
  <c r="I1027" i="26"/>
  <c r="I1034" i="26"/>
  <c r="K1047" i="26"/>
  <c r="J1047" i="26"/>
  <c r="K1060" i="26"/>
  <c r="J1060" i="26"/>
  <c r="K1150" i="26"/>
  <c r="J1150" i="26"/>
  <c r="I1150" i="26"/>
  <c r="I1171" i="26"/>
  <c r="K1340" i="26"/>
  <c r="K1479" i="26"/>
  <c r="J1479" i="26"/>
  <c r="I1479" i="26"/>
  <c r="I1495" i="26"/>
  <c r="I1503" i="26"/>
  <c r="K1521" i="26"/>
  <c r="I1521" i="26"/>
  <c r="J1930" i="26"/>
  <c r="J2090" i="26"/>
  <c r="K2090" i="26"/>
  <c r="J2126" i="26"/>
  <c r="J2146" i="26"/>
  <c r="J2158" i="26"/>
  <c r="K2158" i="26"/>
  <c r="I2158" i="26"/>
  <c r="K2245" i="26"/>
  <c r="I1020" i="26"/>
  <c r="J1020" i="26"/>
  <c r="I748" i="26"/>
  <c r="K748" i="26"/>
  <c r="J748" i="26"/>
  <c r="J2119" i="26"/>
  <c r="I2119" i="26"/>
  <c r="I2227" i="26"/>
  <c r="K2227" i="26"/>
  <c r="I376" i="26"/>
  <c r="K587" i="26"/>
  <c r="J587" i="26"/>
  <c r="J594" i="26"/>
  <c r="I594" i="26"/>
  <c r="I616" i="26"/>
  <c r="I621" i="26"/>
  <c r="I626" i="26"/>
  <c r="I725" i="26"/>
  <c r="I882" i="26"/>
  <c r="I924" i="26"/>
  <c r="K946" i="26"/>
  <c r="J946" i="26"/>
  <c r="J1009" i="26"/>
  <c r="I1009" i="26"/>
  <c r="K1020" i="26"/>
  <c r="J1100" i="26"/>
  <c r="I1112" i="26"/>
  <c r="J1124" i="26"/>
  <c r="J1341" i="26"/>
  <c r="I1514" i="26"/>
  <c r="J1514" i="26"/>
  <c r="I1549" i="26"/>
  <c r="K1549" i="26"/>
  <c r="J1549" i="26"/>
  <c r="J1732" i="26"/>
  <c r="K1732" i="26"/>
  <c r="I1732" i="26"/>
  <c r="I2138" i="26"/>
  <c r="K2138" i="26"/>
  <c r="J1261" i="26"/>
  <c r="I1261" i="26"/>
  <c r="K1261" i="26"/>
  <c r="J1303" i="26"/>
  <c r="I1303" i="26"/>
  <c r="K1603" i="26"/>
  <c r="J1603" i="26"/>
  <c r="K108" i="26"/>
  <c r="J108" i="26"/>
  <c r="K320" i="26"/>
  <c r="J320" i="26"/>
  <c r="I368" i="26"/>
  <c r="I424" i="26"/>
  <c r="I558" i="26"/>
  <c r="I46" i="26"/>
  <c r="I93" i="26"/>
  <c r="K101" i="26"/>
  <c r="J101" i="26"/>
  <c r="I108" i="26"/>
  <c r="I142" i="26"/>
  <c r="I148" i="26"/>
  <c r="J173" i="26"/>
  <c r="I188" i="26"/>
  <c r="I194" i="26"/>
  <c r="K194" i="26"/>
  <c r="J194" i="26"/>
  <c r="I260" i="26"/>
  <c r="I320" i="26"/>
  <c r="I348" i="26"/>
  <c r="J368" i="26"/>
  <c r="J376" i="26"/>
  <c r="J424" i="26"/>
  <c r="K438" i="26"/>
  <c r="J484" i="26"/>
  <c r="J558" i="26"/>
  <c r="I601" i="26"/>
  <c r="I609" i="26"/>
  <c r="J616" i="26"/>
  <c r="J621" i="26"/>
  <c r="J626" i="26"/>
  <c r="J634" i="26"/>
  <c r="K634" i="26"/>
  <c r="I710" i="26"/>
  <c r="J725" i="26"/>
  <c r="I733" i="26"/>
  <c r="K828" i="26"/>
  <c r="J828" i="26"/>
  <c r="J882" i="26"/>
  <c r="J924" i="26"/>
  <c r="I980" i="26"/>
  <c r="K1021" i="26"/>
  <c r="J1021" i="26"/>
  <c r="I1021" i="26"/>
  <c r="I1028" i="26"/>
  <c r="I1035" i="26"/>
  <c r="K1042" i="26"/>
  <c r="J1042" i="26"/>
  <c r="I1042" i="26"/>
  <c r="K1069" i="26"/>
  <c r="J1069" i="26"/>
  <c r="K1100" i="26"/>
  <c r="J1112" i="26"/>
  <c r="K1124" i="26"/>
  <c r="I1157" i="26"/>
  <c r="K1157" i="26"/>
  <c r="J1157" i="26"/>
  <c r="J1297" i="26"/>
  <c r="I1297" i="26"/>
  <c r="J1304" i="26"/>
  <c r="I1304" i="26"/>
  <c r="J1335" i="26"/>
  <c r="I1335" i="26"/>
  <c r="K1341" i="26"/>
  <c r="K1490" i="26"/>
  <c r="J1490" i="26"/>
  <c r="I1542" i="26"/>
  <c r="K1542" i="26"/>
  <c r="J1542" i="26"/>
  <c r="I1578" i="26"/>
  <c r="K1578" i="26"/>
  <c r="J1578" i="26"/>
  <c r="K1751" i="26"/>
  <c r="J1751" i="26"/>
  <c r="I1751" i="26"/>
  <c r="I1804" i="26"/>
  <c r="I1863" i="26"/>
  <c r="I1878" i="26"/>
  <c r="I2063" i="26"/>
  <c r="K2119" i="26"/>
  <c r="I2197" i="26"/>
  <c r="K2197" i="26"/>
  <c r="J2227" i="26"/>
  <c r="K648" i="26"/>
  <c r="J648" i="26"/>
  <c r="J1504" i="26"/>
  <c r="K1504" i="26"/>
  <c r="I1931" i="26"/>
  <c r="J1931" i="26"/>
  <c r="J114" i="26"/>
  <c r="K114" i="26"/>
  <c r="K741" i="26"/>
  <c r="J741" i="26"/>
  <c r="J382" i="26"/>
  <c r="I382" i="26"/>
  <c r="J504" i="26"/>
  <c r="I504" i="26"/>
  <c r="I13" i="26"/>
  <c r="I33" i="26"/>
  <c r="J142" i="26"/>
  <c r="J148" i="26"/>
  <c r="K173" i="26"/>
  <c r="J188" i="26"/>
  <c r="I234" i="26"/>
  <c r="I241" i="26"/>
  <c r="J260" i="26"/>
  <c r="I288" i="26"/>
  <c r="K313" i="26"/>
  <c r="J313" i="26"/>
  <c r="J348" i="26"/>
  <c r="K382" i="26"/>
  <c r="K445" i="26"/>
  <c r="J445" i="26"/>
  <c r="I445" i="26"/>
  <c r="K484" i="26"/>
  <c r="I491" i="26"/>
  <c r="I498" i="26"/>
  <c r="K504" i="26"/>
  <c r="I537" i="26"/>
  <c r="I544" i="26"/>
  <c r="I587" i="26"/>
  <c r="K594" i="26"/>
  <c r="J601" i="26"/>
  <c r="J609" i="26"/>
  <c r="J710" i="26"/>
  <c r="J733" i="26"/>
  <c r="I844" i="26"/>
  <c r="K851" i="26"/>
  <c r="I851" i="26"/>
  <c r="J851" i="26"/>
  <c r="K883" i="26"/>
  <c r="J883" i="26"/>
  <c r="I883" i="26"/>
  <c r="I917" i="26"/>
  <c r="K925" i="26"/>
  <c r="J925" i="26"/>
  <c r="I925" i="26"/>
  <c r="J980" i="26"/>
  <c r="K1009" i="26"/>
  <c r="K1028" i="26"/>
  <c r="J1035" i="26"/>
  <c r="I1125" i="26"/>
  <c r="K1125" i="26"/>
  <c r="J1125" i="26"/>
  <c r="K1458" i="26"/>
  <c r="J1458" i="26"/>
  <c r="I1458" i="26"/>
  <c r="J1473" i="26"/>
  <c r="I1473" i="26"/>
  <c r="K1523" i="26"/>
  <c r="J1523" i="26"/>
  <c r="I1523" i="26"/>
  <c r="K1588" i="26"/>
  <c r="J1588" i="26"/>
  <c r="I1588" i="26"/>
  <c r="J1804" i="26"/>
  <c r="I1823" i="26"/>
  <c r="J1863" i="26"/>
  <c r="K1878" i="26"/>
  <c r="J2063" i="26"/>
  <c r="K2082" i="26"/>
  <c r="J2082" i="26"/>
  <c r="I2082" i="26"/>
  <c r="I2101" i="26"/>
  <c r="J2101" i="26"/>
  <c r="K2101" i="26"/>
  <c r="J2138" i="26"/>
  <c r="J1846" i="26"/>
  <c r="I1846" i="26"/>
  <c r="J1902" i="26"/>
  <c r="I1902" i="26"/>
  <c r="K1349" i="26"/>
  <c r="J1349" i="26"/>
  <c r="I1349" i="26"/>
  <c r="K512" i="26"/>
  <c r="J512" i="26"/>
  <c r="I512" i="26"/>
  <c r="K661" i="26"/>
  <c r="J661" i="26"/>
  <c r="J46" i="26"/>
  <c r="J93" i="26"/>
  <c r="J13" i="26"/>
  <c r="J20" i="26"/>
  <c r="J33" i="26"/>
  <c r="I86" i="26"/>
  <c r="I101" i="26"/>
  <c r="J128" i="26"/>
  <c r="I181" i="26"/>
  <c r="J195" i="26"/>
  <c r="I195" i="26"/>
  <c r="J234" i="26"/>
  <c r="J241" i="26"/>
  <c r="J288" i="26"/>
  <c r="K369" i="26"/>
  <c r="J369" i="26"/>
  <c r="I369" i="26"/>
  <c r="J491" i="26"/>
  <c r="J498" i="26"/>
  <c r="J537" i="26"/>
  <c r="J544" i="26"/>
  <c r="K588" i="26"/>
  <c r="J588" i="26"/>
  <c r="K595" i="26"/>
  <c r="I595" i="26"/>
  <c r="I812" i="26"/>
  <c r="I828" i="26"/>
  <c r="J836" i="26"/>
  <c r="J844" i="26"/>
  <c r="J917" i="26"/>
  <c r="I992" i="26"/>
  <c r="I1069" i="26"/>
  <c r="I1082" i="26"/>
  <c r="J1089" i="26"/>
  <c r="I1095" i="26"/>
  <c r="I1107" i="26"/>
  <c r="I1138" i="26"/>
  <c r="K1297" i="26"/>
  <c r="K1304" i="26"/>
  <c r="K1335" i="26"/>
  <c r="I1742" i="26"/>
  <c r="K1742" i="26"/>
  <c r="J1742" i="26"/>
  <c r="K1814" i="26"/>
  <c r="I1814" i="26"/>
  <c r="J1823" i="26"/>
  <c r="K1879" i="26"/>
  <c r="J1879" i="26"/>
  <c r="I1879" i="26"/>
  <c r="J2054" i="26"/>
  <c r="K796" i="26"/>
  <c r="J796" i="26"/>
  <c r="K266" i="26"/>
  <c r="J266" i="26"/>
  <c r="K1613" i="26"/>
  <c r="J1613" i="26"/>
  <c r="I1613" i="26"/>
  <c r="J189" i="26"/>
  <c r="I189" i="26"/>
  <c r="J261" i="26"/>
  <c r="I261" i="26"/>
  <c r="J268" i="26"/>
  <c r="I268" i="26"/>
  <c r="K890" i="26"/>
  <c r="J890" i="26"/>
  <c r="J897" i="26"/>
  <c r="J992" i="26"/>
  <c r="J1036" i="26"/>
  <c r="K1036" i="26"/>
  <c r="I1036" i="26"/>
  <c r="J1082" i="26"/>
  <c r="K1089" i="26"/>
  <c r="J1095" i="26"/>
  <c r="J1107" i="26"/>
  <c r="J1138" i="26"/>
  <c r="I1145" i="26"/>
  <c r="K1145" i="26"/>
  <c r="J1145" i="26"/>
  <c r="J1228" i="26"/>
  <c r="I1228" i="26"/>
  <c r="K1291" i="26"/>
  <c r="J1291" i="26"/>
  <c r="J1305" i="26"/>
  <c r="I1305" i="26"/>
  <c r="K1305" i="26"/>
  <c r="J1396" i="26"/>
  <c r="I1396" i="26"/>
  <c r="K1396" i="26"/>
  <c r="J1717" i="26"/>
  <c r="I1717" i="26"/>
  <c r="K1805" i="26"/>
  <c r="I1805" i="26"/>
  <c r="K1923" i="26"/>
  <c r="J1923" i="26"/>
  <c r="I1923" i="26"/>
  <c r="K2054" i="26"/>
  <c r="K932" i="26"/>
  <c r="J932" i="26"/>
  <c r="I2237" i="26"/>
  <c r="K2237" i="26"/>
  <c r="J220" i="26"/>
  <c r="I220" i="26"/>
  <c r="I247" i="26"/>
  <c r="K208" i="26"/>
  <c r="K249" i="26"/>
  <c r="J249" i="26"/>
  <c r="K308" i="26"/>
  <c r="J308" i="26"/>
  <c r="J363" i="26"/>
  <c r="K523" i="26"/>
  <c r="I523" i="26"/>
  <c r="I588" i="26"/>
  <c r="J595" i="26"/>
  <c r="K712" i="26"/>
  <c r="J712" i="26"/>
  <c r="I712" i="26"/>
  <c r="I719" i="26"/>
  <c r="J764" i="26"/>
  <c r="I777" i="26"/>
  <c r="K784" i="26"/>
  <c r="J784" i="26"/>
  <c r="I784" i="26"/>
  <c r="K837" i="26"/>
  <c r="J837" i="26"/>
  <c r="I837" i="26"/>
  <c r="K897" i="26"/>
  <c r="J955" i="26"/>
  <c r="K955" i="26"/>
  <c r="J986" i="26"/>
  <c r="J1101" i="26"/>
  <c r="K1133" i="26"/>
  <c r="J1133" i="26"/>
  <c r="K1139" i="26"/>
  <c r="J1139" i="26"/>
  <c r="I1139" i="26"/>
  <c r="J1241" i="26"/>
  <c r="K1321" i="26"/>
  <c r="J1321" i="26"/>
  <c r="I1321" i="26"/>
  <c r="J1329" i="26"/>
  <c r="I1329" i="26"/>
  <c r="K1329" i="26"/>
  <c r="I1467" i="26"/>
  <c r="I1482" i="26"/>
  <c r="K1482" i="26"/>
  <c r="J1482" i="26"/>
  <c r="K1725" i="26"/>
  <c r="J1725" i="26"/>
  <c r="I1725" i="26"/>
  <c r="J1814" i="26"/>
  <c r="I1864" i="26"/>
  <c r="J1296" i="26"/>
  <c r="I1296" i="26"/>
  <c r="I2137" i="26"/>
  <c r="K2137" i="26"/>
  <c r="I903" i="26"/>
  <c r="K903" i="26"/>
  <c r="J1695" i="26"/>
  <c r="K1695" i="26"/>
  <c r="I1695" i="26"/>
  <c r="K1974" i="26"/>
  <c r="J1974" i="26"/>
  <c r="I1974" i="26"/>
  <c r="K95" i="26"/>
  <c r="J95" i="26"/>
  <c r="I95" i="26"/>
  <c r="I215" i="26"/>
  <c r="K261" i="26"/>
  <c r="K268" i="26"/>
  <c r="I349" i="26"/>
  <c r="I404" i="26"/>
  <c r="J433" i="26"/>
  <c r="I433" i="26"/>
  <c r="I492" i="26"/>
  <c r="I538" i="26"/>
  <c r="I553" i="26"/>
  <c r="K553" i="26"/>
  <c r="J553" i="26"/>
  <c r="I691" i="26"/>
  <c r="I704" i="26"/>
  <c r="K770" i="26"/>
  <c r="I805" i="26"/>
  <c r="K911" i="26"/>
  <c r="J911" i="26"/>
  <c r="I911" i="26"/>
  <c r="K1228" i="26"/>
  <c r="I1235" i="26"/>
  <c r="J1271" i="26"/>
  <c r="I1271" i="26"/>
  <c r="I1291" i="26"/>
  <c r="K1397" i="26"/>
  <c r="J1397" i="26"/>
  <c r="I1397" i="26"/>
  <c r="J1452" i="26"/>
  <c r="I1459" i="26"/>
  <c r="K1467" i="26"/>
  <c r="K1717" i="26"/>
  <c r="I1772" i="26"/>
  <c r="J1805" i="26"/>
  <c r="J1815" i="26"/>
  <c r="I1815" i="26"/>
  <c r="K1815" i="26"/>
  <c r="J1864" i="26"/>
  <c r="J333" i="26"/>
  <c r="I333" i="26"/>
  <c r="K811" i="26"/>
  <c r="I811" i="26"/>
  <c r="I1253" i="26"/>
  <c r="J1253" i="26"/>
  <c r="K1480" i="26"/>
  <c r="J1480" i="26"/>
  <c r="I1480" i="26"/>
  <c r="I1531" i="26"/>
  <c r="K1531" i="26"/>
  <c r="J1531" i="26"/>
  <c r="I14" i="26"/>
  <c r="I41" i="26"/>
  <c r="I60" i="26"/>
  <c r="I149" i="26"/>
  <c r="K189" i="26"/>
  <c r="K41" i="26"/>
  <c r="I87" i="26"/>
  <c r="I190" i="26"/>
  <c r="J190" i="26"/>
  <c r="J215" i="26"/>
  <c r="K262" i="26"/>
  <c r="I262" i="26"/>
  <c r="I315" i="26"/>
  <c r="J315" i="26"/>
  <c r="K492" i="26"/>
  <c r="J704" i="26"/>
  <c r="K720" i="26"/>
  <c r="J720" i="26"/>
  <c r="I720" i="26"/>
  <c r="K884" i="26"/>
  <c r="K905" i="26"/>
  <c r="J905" i="26"/>
  <c r="J1235" i="26"/>
  <c r="K1452" i="26"/>
  <c r="K1459" i="26"/>
  <c r="J1468" i="26"/>
  <c r="I1468" i="26"/>
  <c r="I1718" i="26"/>
  <c r="K1718" i="26"/>
  <c r="J1718" i="26"/>
  <c r="J1865" i="26"/>
  <c r="I1865" i="26"/>
  <c r="K1865" i="26"/>
  <c r="K1889" i="26"/>
  <c r="J1889" i="26"/>
  <c r="I1889" i="26"/>
  <c r="K1906" i="26"/>
  <c r="J1906" i="26"/>
  <c r="I1906" i="26"/>
  <c r="K487" i="26"/>
  <c r="J487" i="26"/>
  <c r="J560" i="26"/>
  <c r="I560" i="26"/>
  <c r="K643" i="26"/>
  <c r="J643" i="26"/>
  <c r="K1265" i="26"/>
  <c r="J1265" i="26"/>
  <c r="J1373" i="26"/>
  <c r="I1373" i="26"/>
  <c r="I1469" i="26"/>
  <c r="K1469" i="26"/>
  <c r="J1469" i="26"/>
  <c r="J1668" i="26"/>
  <c r="I1668" i="26"/>
  <c r="J1728" i="26"/>
  <c r="K1728" i="26"/>
  <c r="J2026" i="26"/>
  <c r="I2026" i="26"/>
  <c r="I2065" i="26"/>
  <c r="J2065" i="26"/>
  <c r="K2247" i="26"/>
  <c r="J2247" i="26"/>
  <c r="I2247" i="26"/>
  <c r="K127" i="26"/>
  <c r="J127" i="26"/>
  <c r="K605" i="26"/>
  <c r="J605" i="26"/>
  <c r="K688" i="26"/>
  <c r="J688" i="26"/>
  <c r="I688" i="26"/>
  <c r="K815" i="26"/>
  <c r="J815" i="26"/>
  <c r="I815" i="26"/>
  <c r="K1134" i="26"/>
  <c r="J1134" i="26"/>
  <c r="K1239" i="26"/>
  <c r="J1239" i="26"/>
  <c r="I1239" i="26"/>
  <c r="J1461" i="26"/>
  <c r="I1461" i="26"/>
  <c r="K1461" i="26"/>
  <c r="K1483" i="26"/>
  <c r="J1483" i="26"/>
  <c r="K1569" i="26"/>
  <c r="J1569" i="26"/>
  <c r="J1692" i="26"/>
  <c r="K1692" i="26"/>
  <c r="J1747" i="26"/>
  <c r="K1747" i="26"/>
  <c r="I1747" i="26"/>
  <c r="I1925" i="26"/>
  <c r="K1925" i="26"/>
  <c r="J1925" i="26"/>
  <c r="I452" i="26"/>
  <c r="I487" i="26"/>
  <c r="K560" i="26"/>
  <c r="I643" i="26"/>
  <c r="J749" i="26"/>
  <c r="I749" i="26"/>
  <c r="K852" i="26"/>
  <c r="J852" i="26"/>
  <c r="I852" i="26"/>
  <c r="K866" i="26"/>
  <c r="J866" i="26"/>
  <c r="I977" i="26"/>
  <c r="K977" i="26"/>
  <c r="K1037" i="26"/>
  <c r="J1037" i="26"/>
  <c r="I1037" i="26"/>
  <c r="I1055" i="26"/>
  <c r="I1073" i="26"/>
  <c r="J1225" i="26"/>
  <c r="I1265" i="26"/>
  <c r="I1273" i="26"/>
  <c r="J1273" i="26"/>
  <c r="K1359" i="26"/>
  <c r="J1359" i="26"/>
  <c r="I1359" i="26"/>
  <c r="K1373" i="26"/>
  <c r="K1552" i="26"/>
  <c r="J1552" i="26"/>
  <c r="J1596" i="26"/>
  <c r="I1620" i="26"/>
  <c r="K1668" i="26"/>
  <c r="K1798" i="26"/>
  <c r="I1798" i="26"/>
  <c r="J1798" i="26"/>
  <c r="J2017" i="26"/>
  <c r="K2026" i="26"/>
  <c r="K2065" i="26"/>
  <c r="I2179" i="26"/>
  <c r="K2179" i="26"/>
  <c r="J554" i="26"/>
  <c r="I554" i="26"/>
  <c r="K675" i="26"/>
  <c r="I675" i="26"/>
  <c r="J1055" i="26"/>
  <c r="J1073" i="26"/>
  <c r="K1180" i="26"/>
  <c r="J1180" i="26"/>
  <c r="I1180" i="26"/>
  <c r="K1225" i="26"/>
  <c r="I1380" i="26"/>
  <c r="J1387" i="26"/>
  <c r="K1417" i="26"/>
  <c r="J1417" i="26"/>
  <c r="I1417" i="26"/>
  <c r="I1476" i="26"/>
  <c r="I1483" i="26"/>
  <c r="I1570" i="26"/>
  <c r="K1570" i="26"/>
  <c r="J1570" i="26"/>
  <c r="K1596" i="26"/>
  <c r="J1620" i="26"/>
  <c r="J1669" i="26"/>
  <c r="K1669" i="26"/>
  <c r="I1669" i="26"/>
  <c r="I1692" i="26"/>
  <c r="J1757" i="26"/>
  <c r="I1767" i="26"/>
  <c r="K1767" i="26"/>
  <c r="J1767" i="26"/>
  <c r="K2017" i="26"/>
  <c r="I2027" i="26"/>
  <c r="K2027" i="26"/>
  <c r="J2027" i="26"/>
  <c r="K2066" i="26"/>
  <c r="J2066" i="26"/>
  <c r="K547" i="26"/>
  <c r="I547" i="26"/>
  <c r="K809" i="26"/>
  <c r="J809" i="26"/>
  <c r="K1038" i="26"/>
  <c r="J1038" i="26"/>
  <c r="I1061" i="26"/>
  <c r="I1110" i="26"/>
  <c r="K1165" i="26"/>
  <c r="K1173" i="26"/>
  <c r="J1173" i="26"/>
  <c r="I1173" i="26"/>
  <c r="K1273" i="26"/>
  <c r="J1352" i="26"/>
  <c r="J1367" i="26"/>
  <c r="I1367" i="26"/>
  <c r="J1380" i="26"/>
  <c r="K1387" i="26"/>
  <c r="J1476" i="26"/>
  <c r="I1552" i="26"/>
  <c r="K1757" i="26"/>
  <c r="K1799" i="26"/>
  <c r="J1799" i="26"/>
  <c r="I1799" i="26"/>
  <c r="I1834" i="26"/>
  <c r="K1834" i="26"/>
  <c r="J1834" i="26"/>
  <c r="J1970" i="26"/>
  <c r="K1970" i="26"/>
  <c r="J2179" i="26"/>
  <c r="J250" i="26"/>
  <c r="J446" i="26"/>
  <c r="J481" i="26"/>
  <c r="I500" i="26"/>
  <c r="I513" i="26"/>
  <c r="I528" i="26"/>
  <c r="K554" i="26"/>
  <c r="J561" i="26"/>
  <c r="I568" i="26"/>
  <c r="J579" i="26"/>
  <c r="K598" i="26"/>
  <c r="I644" i="26"/>
  <c r="J675" i="26"/>
  <c r="I689" i="26"/>
  <c r="I716" i="26"/>
  <c r="I721" i="26"/>
  <c r="K736" i="26"/>
  <c r="J736" i="26"/>
  <c r="I756" i="26"/>
  <c r="K762" i="26"/>
  <c r="J775" i="26"/>
  <c r="J788" i="26"/>
  <c r="I824" i="26"/>
  <c r="K846" i="26"/>
  <c r="J846" i="26"/>
  <c r="I881" i="26"/>
  <c r="I912" i="26"/>
  <c r="I919" i="26"/>
  <c r="K919" i="26"/>
  <c r="J919" i="26"/>
  <c r="J965" i="26"/>
  <c r="K971" i="26"/>
  <c r="I989" i="26"/>
  <c r="I1031" i="26"/>
  <c r="K1080" i="26"/>
  <c r="J1080" i="26"/>
  <c r="I1080" i="26"/>
  <c r="J1110" i="26"/>
  <c r="K1116" i="26"/>
  <c r="K1219" i="26"/>
  <c r="J1425" i="26"/>
  <c r="J1439" i="26"/>
  <c r="J1563" i="26"/>
  <c r="J1621" i="26"/>
  <c r="K1621" i="26"/>
  <c r="J1654" i="26"/>
  <c r="I1654" i="26"/>
  <c r="K1758" i="26"/>
  <c r="I1758" i="26"/>
  <c r="I428" i="26"/>
  <c r="K446" i="26"/>
  <c r="I453" i="26"/>
  <c r="K481" i="26"/>
  <c r="I495" i="26"/>
  <c r="J500" i="26"/>
  <c r="J513" i="26"/>
  <c r="I521" i="26"/>
  <c r="J528" i="26"/>
  <c r="J547" i="26"/>
  <c r="K561" i="26"/>
  <c r="J568" i="26"/>
  <c r="K599" i="26"/>
  <c r="J599" i="26"/>
  <c r="J644" i="26"/>
  <c r="K676" i="26"/>
  <c r="J676" i="26"/>
  <c r="I676" i="26"/>
  <c r="K689" i="26"/>
  <c r="I709" i="26"/>
  <c r="J716" i="26"/>
  <c r="J721" i="26"/>
  <c r="K756" i="26"/>
  <c r="K788" i="26"/>
  <c r="I809" i="26"/>
  <c r="J824" i="26"/>
  <c r="J832" i="26"/>
  <c r="I853" i="26"/>
  <c r="I860" i="26"/>
  <c r="J881" i="26"/>
  <c r="K1129" i="26"/>
  <c r="J1129" i="26"/>
  <c r="J1227" i="26"/>
  <c r="I1227" i="26"/>
  <c r="I1259" i="26"/>
  <c r="K1259" i="26"/>
  <c r="K1281" i="26"/>
  <c r="J1281" i="26"/>
  <c r="I1281" i="26"/>
  <c r="K1309" i="26"/>
  <c r="J1309" i="26"/>
  <c r="I1309" i="26"/>
  <c r="J1361" i="26"/>
  <c r="I1361" i="26"/>
  <c r="J1381" i="26"/>
  <c r="I1381" i="26"/>
  <c r="K1800" i="26"/>
  <c r="J1800" i="26"/>
  <c r="I1800" i="26"/>
  <c r="J2002" i="26"/>
  <c r="K2002" i="26"/>
  <c r="J495" i="26"/>
  <c r="K548" i="26"/>
  <c r="J548" i="26"/>
  <c r="I548" i="26"/>
  <c r="K832" i="26"/>
  <c r="K853" i="26"/>
  <c r="K913" i="26"/>
  <c r="J913" i="26"/>
  <c r="I913" i="26"/>
  <c r="I920" i="26"/>
  <c r="K920" i="26"/>
  <c r="K1032" i="26"/>
  <c r="J1032" i="26"/>
  <c r="I1032" i="26"/>
  <c r="K1062" i="26"/>
  <c r="I1062" i="26"/>
  <c r="I1404" i="26"/>
  <c r="K1404" i="26"/>
  <c r="J1404" i="26"/>
  <c r="I1518" i="26"/>
  <c r="J1518" i="26"/>
  <c r="K1685" i="26"/>
  <c r="J1685" i="26"/>
  <c r="I1685" i="26"/>
  <c r="J1769" i="26"/>
  <c r="K1769" i="26"/>
  <c r="I1769" i="26"/>
  <c r="K1172" i="26"/>
  <c r="J1172" i="26"/>
  <c r="J1179" i="26"/>
  <c r="I1179" i="26"/>
  <c r="J1328" i="26"/>
  <c r="I1328" i="26"/>
  <c r="I1506" i="26"/>
  <c r="J1506" i="26"/>
  <c r="I1522" i="26"/>
  <c r="K1522" i="26"/>
  <c r="J1522" i="26"/>
  <c r="J1655" i="26"/>
  <c r="I1655" i="26"/>
  <c r="K1888" i="26"/>
  <c r="J1888" i="26"/>
  <c r="I1888" i="26"/>
  <c r="J1216" i="26"/>
  <c r="I1216" i="26"/>
  <c r="K1216" i="26"/>
  <c r="K1243" i="26"/>
  <c r="I1243" i="26"/>
  <c r="J1585" i="26"/>
  <c r="K1585" i="26"/>
  <c r="K1634" i="26"/>
  <c r="J1634" i="26"/>
  <c r="I1634" i="26"/>
  <c r="K2039" i="26"/>
  <c r="J2039" i="26"/>
  <c r="I2039" i="26"/>
  <c r="J1167" i="26"/>
  <c r="I1167" i="26"/>
  <c r="J1293" i="26"/>
  <c r="I1293" i="26"/>
  <c r="J1343" i="26"/>
  <c r="I1343" i="26"/>
  <c r="K1448" i="26"/>
  <c r="J1448" i="26"/>
  <c r="J1625" i="26"/>
  <c r="K1625" i="26"/>
  <c r="I1657" i="26"/>
  <c r="K1657" i="26"/>
  <c r="J1657" i="26"/>
  <c r="K2003" i="26"/>
  <c r="J2003" i="26"/>
  <c r="K2239" i="26"/>
  <c r="J2239" i="26"/>
  <c r="I2239" i="26"/>
  <c r="J994" i="26"/>
  <c r="J1217" i="26"/>
  <c r="I1217" i="26"/>
  <c r="J1243" i="26"/>
  <c r="J1268" i="26"/>
  <c r="I1307" i="26"/>
  <c r="J1384" i="26"/>
  <c r="J1391" i="26"/>
  <c r="I1391" i="26"/>
  <c r="J1456" i="26"/>
  <c r="I1456" i="26"/>
  <c r="K1484" i="26"/>
  <c r="J1484" i="26"/>
  <c r="I1484" i="26"/>
  <c r="J1516" i="26"/>
  <c r="I1585" i="26"/>
  <c r="I1672" i="26"/>
  <c r="I1890" i="26"/>
  <c r="K1967" i="26"/>
  <c r="J1967" i="26"/>
  <c r="K2030" i="26"/>
  <c r="J2030" i="26"/>
  <c r="J2143" i="26"/>
  <c r="K2210" i="26"/>
  <c r="I2210" i="26"/>
  <c r="K1161" i="26"/>
  <c r="J1161" i="26"/>
  <c r="J1323" i="26"/>
  <c r="I1323" i="26"/>
  <c r="K1802" i="26"/>
  <c r="J1802" i="26"/>
  <c r="I1802" i="26"/>
  <c r="K2106" i="26"/>
  <c r="J2106" i="26"/>
  <c r="I2106" i="26"/>
  <c r="J1168" i="26"/>
  <c r="I1168" i="26"/>
  <c r="J1308" i="26"/>
  <c r="I1308" i="26"/>
  <c r="J1344" i="26"/>
  <c r="I1344" i="26"/>
  <c r="J1441" i="26"/>
  <c r="I1441" i="26"/>
  <c r="K1449" i="26"/>
  <c r="J1449" i="26"/>
  <c r="I1449" i="26"/>
  <c r="K1485" i="26"/>
  <c r="J1485" i="26"/>
  <c r="I1485" i="26"/>
  <c r="J1560" i="26"/>
  <c r="K1560" i="26"/>
  <c r="I1560" i="26"/>
  <c r="K1577" i="26"/>
  <c r="J1577" i="26"/>
  <c r="K1703" i="26"/>
  <c r="J1703" i="26"/>
  <c r="I1703" i="26"/>
  <c r="K2163" i="26"/>
  <c r="J2171" i="26"/>
  <c r="J2210" i="26"/>
  <c r="J1205" i="26"/>
  <c r="I1205" i="26"/>
  <c r="J1316" i="26"/>
  <c r="I1316" i="26"/>
  <c r="K1316" i="26"/>
  <c r="J1337" i="26"/>
  <c r="I1337" i="26"/>
  <c r="J1372" i="26"/>
  <c r="I1372" i="26"/>
  <c r="J1392" i="26"/>
  <c r="I1392" i="26"/>
  <c r="I1421" i="26"/>
  <c r="J1421" i="26"/>
  <c r="K1457" i="26"/>
  <c r="J1457" i="26"/>
  <c r="J1736" i="26"/>
  <c r="K1736" i="26"/>
  <c r="I1736" i="26"/>
  <c r="K1852" i="26"/>
  <c r="J1852" i="26"/>
  <c r="I2211" i="26"/>
  <c r="K2211" i="26"/>
  <c r="J2211" i="26"/>
  <c r="I962" i="26"/>
  <c r="I1087" i="26"/>
  <c r="J1098" i="26"/>
  <c r="K1168" i="26"/>
  <c r="J1181" i="26"/>
  <c r="K1211" i="26"/>
  <c r="K1224" i="26"/>
  <c r="K1308" i="26"/>
  <c r="K1344" i="26"/>
  <c r="J1379" i="26"/>
  <c r="I1379" i="26"/>
  <c r="K1441" i="26"/>
  <c r="K1535" i="26"/>
  <c r="I1577" i="26"/>
  <c r="J1680" i="26"/>
  <c r="K1680" i="26"/>
  <c r="J1686" i="26"/>
  <c r="K1694" i="26"/>
  <c r="I2089" i="26"/>
  <c r="K2089" i="26"/>
  <c r="J1272" i="26"/>
  <c r="I1272" i="26"/>
  <c r="K1320" i="26"/>
  <c r="J1320" i="26"/>
  <c r="K1327" i="26"/>
  <c r="J1327" i="26"/>
  <c r="I1327" i="26"/>
  <c r="K1371" i="26"/>
  <c r="J1371" i="26"/>
  <c r="I1371" i="26"/>
  <c r="J1615" i="26"/>
  <c r="K1615" i="26"/>
  <c r="I1917" i="26"/>
  <c r="K1917" i="26"/>
  <c r="K1416" i="26"/>
  <c r="J1416" i="26"/>
  <c r="I1416" i="26"/>
  <c r="I1969" i="26"/>
  <c r="J1969" i="26"/>
  <c r="J1315" i="26"/>
  <c r="I1315" i="26"/>
  <c r="K1360" i="26"/>
  <c r="J1360" i="26"/>
  <c r="I1360" i="26"/>
  <c r="J1816" i="26"/>
  <c r="K1816" i="26"/>
  <c r="I1816" i="26"/>
  <c r="J2058" i="26"/>
  <c r="I2058" i="26"/>
  <c r="I1753" i="26"/>
  <c r="K1753" i="26"/>
  <c r="J1761" i="26"/>
  <c r="K1761" i="26"/>
  <c r="I1761" i="26"/>
  <c r="I2049" i="26"/>
  <c r="J2049" i="26"/>
  <c r="J1753" i="26"/>
  <c r="I1839" i="26"/>
  <c r="J1853" i="26"/>
  <c r="I1882" i="26"/>
  <c r="K1896" i="26"/>
  <c r="I1896" i="26"/>
  <c r="K1962" i="26"/>
  <c r="I1962" i="26"/>
  <c r="I2022" i="26"/>
  <c r="K2049" i="26"/>
  <c r="K2114" i="26"/>
  <c r="I2114" i="26"/>
  <c r="J2161" i="26"/>
  <c r="J2186" i="26"/>
  <c r="K1663" i="26"/>
  <c r="J1663" i="26"/>
  <c r="J1839" i="26"/>
  <c r="K1853" i="26"/>
  <c r="J1882" i="26"/>
  <c r="K2022" i="26"/>
  <c r="J2050" i="26"/>
  <c r="K2050" i="26"/>
  <c r="I2050" i="26"/>
  <c r="K2161" i="26"/>
  <c r="K2186" i="26"/>
  <c r="K2222" i="26"/>
  <c r="J2222" i="26"/>
  <c r="I2222" i="26"/>
  <c r="K1348" i="26"/>
  <c r="J1348" i="26"/>
  <c r="J1355" i="26"/>
  <c r="I1355" i="26"/>
  <c r="J1556" i="26"/>
  <c r="I1730" i="26"/>
  <c r="I1847" i="26"/>
  <c r="I1876" i="26"/>
  <c r="J1896" i="26"/>
  <c r="K1904" i="26"/>
  <c r="J1904" i="26"/>
  <c r="I1904" i="26"/>
  <c r="J1921" i="26"/>
  <c r="J1962" i="26"/>
  <c r="J2015" i="26"/>
  <c r="I2041" i="26"/>
  <c r="J2041" i="26"/>
  <c r="J2087" i="26"/>
  <c r="J2213" i="26"/>
  <c r="K1775" i="26"/>
  <c r="J1829" i="26"/>
  <c r="J1842" i="26"/>
  <c r="J1848" i="26"/>
  <c r="J1854" i="26"/>
  <c r="J1866" i="26"/>
  <c r="J1873" i="26"/>
  <c r="J1995" i="26"/>
  <c r="J2010" i="26"/>
  <c r="K2073" i="26"/>
  <c r="J2122" i="26"/>
  <c r="K2189" i="26"/>
  <c r="K1651" i="26"/>
  <c r="I2182" i="26"/>
  <c r="I2207" i="26"/>
  <c r="I2214" i="26"/>
  <c r="J1428" i="26"/>
  <c r="J1464" i="26"/>
  <c r="K1525" i="26"/>
  <c r="I1533" i="26"/>
  <c r="J1540" i="26"/>
  <c r="I1547" i="26"/>
  <c r="I1553" i="26"/>
  <c r="J1573" i="26"/>
  <c r="K1581" i="26"/>
  <c r="J1623" i="26"/>
  <c r="K1632" i="26"/>
  <c r="J1638" i="26"/>
  <c r="K1645" i="26"/>
  <c r="J1658" i="26"/>
  <c r="K1704" i="26"/>
  <c r="K1733" i="26"/>
  <c r="I1748" i="26"/>
  <c r="J1770" i="26"/>
  <c r="I1777" i="26"/>
  <c r="J1791" i="26"/>
  <c r="K1810" i="26"/>
  <c r="J1830" i="26"/>
  <c r="J1837" i="26"/>
  <c r="J1855" i="26"/>
  <c r="I1862" i="26"/>
  <c r="J1874" i="26"/>
  <c r="J1886" i="26"/>
  <c r="I1926" i="26"/>
  <c r="I1943" i="26"/>
  <c r="K1957" i="26"/>
  <c r="J1971" i="26"/>
  <c r="J2005" i="26"/>
  <c r="J2043" i="26"/>
  <c r="I2051" i="26"/>
  <c r="J2067" i="26"/>
  <c r="K2099" i="26"/>
  <c r="J2141" i="26"/>
  <c r="K2159" i="26"/>
  <c r="K2233" i="26"/>
  <c r="J1533" i="26"/>
  <c r="K1540" i="26"/>
  <c r="J1547" i="26"/>
  <c r="J1553" i="26"/>
  <c r="I1561" i="26"/>
  <c r="I1595" i="26"/>
  <c r="J1610" i="26"/>
  <c r="K1623" i="26"/>
  <c r="I1665" i="26"/>
  <c r="I1727" i="26"/>
  <c r="I1741" i="26"/>
  <c r="J1748" i="26"/>
  <c r="K1763" i="26"/>
  <c r="K1777" i="26"/>
  <c r="I1784" i="26"/>
  <c r="J1797" i="26"/>
  <c r="J1803" i="26"/>
  <c r="I1844" i="26"/>
  <c r="J1862" i="26"/>
  <c r="K1880" i="26"/>
  <c r="I1905" i="26"/>
  <c r="J1926" i="26"/>
  <c r="K1943" i="26"/>
  <c r="I1950" i="26"/>
  <c r="I1979" i="26"/>
  <c r="K2005" i="26"/>
  <c r="J2037" i="26"/>
  <c r="J2051" i="26"/>
  <c r="K2141" i="26"/>
  <c r="I2191" i="26"/>
  <c r="J1410" i="26"/>
  <c r="J1602" i="26"/>
  <c r="J1683" i="26"/>
  <c r="K1797" i="26"/>
  <c r="K1803" i="26"/>
  <c r="J1905" i="26"/>
  <c r="K1950" i="26"/>
  <c r="J2029" i="26"/>
  <c r="K2037" i="26"/>
  <c r="K1342" i="26"/>
  <c r="I1342" i="26"/>
  <c r="J1342" i="26"/>
  <c r="K1715" i="26"/>
  <c r="J1715" i="26"/>
  <c r="I1715" i="26"/>
  <c r="L2" i="26"/>
  <c r="K1294" i="26"/>
  <c r="I1294" i="26"/>
  <c r="K514" i="26"/>
  <c r="J514" i="26"/>
  <c r="I514" i="26"/>
  <c r="I1528" i="26"/>
  <c r="K1528" i="26"/>
  <c r="I38" i="26"/>
  <c r="J38" i="26"/>
  <c r="K38" i="26"/>
  <c r="K183" i="26"/>
  <c r="J274" i="26"/>
  <c r="I274" i="26"/>
  <c r="K274" i="26"/>
  <c r="I387" i="26"/>
  <c r="K434" i="26"/>
  <c r="I74" i="26"/>
  <c r="J138" i="26"/>
  <c r="J534" i="26"/>
  <c r="I534" i="26"/>
  <c r="J74" i="26"/>
  <c r="K138" i="26"/>
  <c r="K723" i="26"/>
  <c r="I723" i="26"/>
  <c r="J723" i="26"/>
  <c r="I10" i="26"/>
  <c r="I115" i="26"/>
  <c r="K179" i="26"/>
  <c r="J179" i="26"/>
  <c r="K258" i="26"/>
  <c r="J258" i="26"/>
  <c r="I291" i="26"/>
  <c r="K475" i="26"/>
  <c r="I475" i="26"/>
  <c r="K534" i="26"/>
  <c r="K546" i="26"/>
  <c r="J546" i="26"/>
  <c r="I602" i="26"/>
  <c r="K602" i="26"/>
  <c r="J602" i="26"/>
  <c r="I1498" i="26"/>
  <c r="J1498" i="26"/>
  <c r="K1498" i="26"/>
  <c r="J630" i="26"/>
  <c r="I630" i="26"/>
  <c r="K143" i="26"/>
  <c r="J143" i="26"/>
  <c r="I143" i="26"/>
  <c r="K978" i="26"/>
  <c r="I978" i="26"/>
  <c r="I742" i="26"/>
  <c r="K742" i="26"/>
  <c r="J742" i="26"/>
  <c r="J247" i="26"/>
  <c r="K291" i="26"/>
  <c r="K535" i="26"/>
  <c r="J535" i="26"/>
  <c r="I535" i="26"/>
  <c r="K806" i="26"/>
  <c r="J806" i="26"/>
  <c r="K1897" i="26"/>
  <c r="J1897" i="26"/>
  <c r="I1897" i="26"/>
  <c r="J362" i="26"/>
  <c r="K362" i="26"/>
  <c r="K102" i="26"/>
  <c r="J102" i="26"/>
  <c r="I102" i="26"/>
  <c r="J183" i="26"/>
  <c r="K631" i="26"/>
  <c r="J631" i="26"/>
  <c r="I631" i="26"/>
  <c r="K930" i="26"/>
  <c r="J930" i="26"/>
  <c r="I930" i="26"/>
  <c r="I335" i="26"/>
  <c r="K335" i="26"/>
  <c r="J335" i="26"/>
  <c r="I378" i="26"/>
  <c r="J419" i="26"/>
  <c r="K419" i="26"/>
  <c r="I419" i="26"/>
  <c r="K707" i="26"/>
  <c r="J707" i="26"/>
  <c r="I707" i="26"/>
  <c r="K659" i="26"/>
  <c r="J659" i="26"/>
  <c r="I659" i="26"/>
  <c r="J1294" i="26"/>
  <c r="J387" i="26"/>
  <c r="K706" i="26"/>
  <c r="J706" i="26"/>
  <c r="I706" i="26"/>
  <c r="K134" i="26"/>
  <c r="I134" i="26"/>
  <c r="J134" i="26"/>
  <c r="I287" i="26"/>
  <c r="J378" i="26"/>
  <c r="I806" i="26"/>
  <c r="K1843" i="26"/>
  <c r="J1843" i="26"/>
  <c r="I1843" i="26"/>
  <c r="I83" i="26"/>
  <c r="J238" i="26"/>
  <c r="K238" i="26"/>
  <c r="J351" i="26"/>
  <c r="I351" i="26"/>
  <c r="K351" i="26"/>
  <c r="I423" i="26"/>
  <c r="K630" i="26"/>
  <c r="J115" i="26"/>
  <c r="K70" i="26"/>
  <c r="J70" i="26"/>
  <c r="I70" i="26"/>
  <c r="J287" i="26"/>
  <c r="I755" i="26"/>
  <c r="J794" i="26"/>
  <c r="K862" i="26"/>
  <c r="J862" i="26"/>
  <c r="I862" i="26"/>
  <c r="J398" i="26"/>
  <c r="K398" i="26"/>
  <c r="K614" i="26"/>
  <c r="J614" i="26"/>
  <c r="I614" i="26"/>
  <c r="K10" i="26"/>
  <c r="K6" i="26"/>
  <c r="J6" i="26"/>
  <c r="K111" i="26"/>
  <c r="J111" i="26"/>
  <c r="I111" i="26"/>
  <c r="J755" i="26"/>
  <c r="K794" i="26"/>
  <c r="I398" i="26"/>
  <c r="I362" i="26"/>
  <c r="J423" i="26"/>
  <c r="K751" i="26"/>
  <c r="I751" i="26"/>
  <c r="J751" i="26"/>
  <c r="K874" i="26"/>
  <c r="J874" i="26"/>
  <c r="J83" i="26"/>
  <c r="I19" i="26"/>
  <c r="K279" i="26"/>
  <c r="J279" i="26"/>
  <c r="I279" i="26"/>
  <c r="I410" i="26"/>
  <c r="J410" i="26"/>
  <c r="K410" i="26"/>
  <c r="K1262" i="26"/>
  <c r="I1262" i="26"/>
  <c r="J1262" i="26"/>
  <c r="J19" i="26"/>
  <c r="I434" i="26"/>
  <c r="J1529" i="26"/>
  <c r="K1529" i="26"/>
  <c r="I1529" i="26"/>
  <c r="K79" i="26"/>
  <c r="I79" i="26"/>
  <c r="J79" i="26"/>
  <c r="K1511" i="26"/>
  <c r="J1511" i="26"/>
  <c r="K15" i="26"/>
  <c r="I15" i="26"/>
  <c r="J15" i="26"/>
  <c r="K47" i="26"/>
  <c r="I47" i="26"/>
  <c r="J47" i="26"/>
  <c r="I214" i="26"/>
  <c r="K214" i="26"/>
  <c r="J214" i="26"/>
  <c r="I106" i="26"/>
  <c r="J243" i="26"/>
  <c r="I243" i="26"/>
  <c r="K243" i="26"/>
  <c r="I283" i="26"/>
  <c r="J663" i="26"/>
  <c r="I374" i="26"/>
  <c r="K1831" i="26"/>
  <c r="J1831" i="26"/>
  <c r="K175" i="26"/>
  <c r="I1402" i="26"/>
  <c r="K66" i="26"/>
  <c r="K130" i="26"/>
  <c r="K342" i="26"/>
  <c r="K1402" i="26"/>
  <c r="I1455" i="26"/>
  <c r="I126" i="26"/>
  <c r="J406" i="26"/>
  <c r="I1450" i="26"/>
  <c r="I1821" i="26"/>
  <c r="K30" i="26"/>
  <c r="K62" i="26"/>
  <c r="K94" i="26"/>
  <c r="K126" i="26"/>
  <c r="J158" i="26"/>
  <c r="I167" i="26"/>
  <c r="J226" i="26"/>
  <c r="K235" i="26"/>
  <c r="J307" i="26"/>
  <c r="K338" i="26"/>
  <c r="I343" i="26"/>
  <c r="J375" i="26"/>
  <c r="K406" i="26"/>
  <c r="J411" i="26"/>
  <c r="K442" i="26"/>
  <c r="I563" i="26"/>
  <c r="K738" i="26"/>
  <c r="I826" i="26"/>
  <c r="J1450" i="26"/>
  <c r="J1821" i="26"/>
  <c r="K471" i="26"/>
  <c r="J471" i="26"/>
  <c r="I471" i="26"/>
  <c r="K615" i="26"/>
  <c r="J615" i="26"/>
  <c r="I615" i="26"/>
  <c r="I230" i="26"/>
  <c r="K531" i="26"/>
  <c r="I531" i="26"/>
  <c r="K767" i="26"/>
  <c r="J767" i="26"/>
  <c r="I767" i="26"/>
  <c r="I2" i="26"/>
  <c r="I34" i="26"/>
  <c r="J374" i="26"/>
  <c r="K230" i="26"/>
  <c r="K275" i="26"/>
  <c r="J275" i="26"/>
  <c r="I275" i="26"/>
  <c r="I415" i="26"/>
  <c r="I135" i="26"/>
  <c r="J171" i="26"/>
  <c r="K239" i="26"/>
  <c r="J167" i="26"/>
  <c r="K226" i="26"/>
  <c r="K307" i="26"/>
  <c r="J343" i="26"/>
  <c r="J370" i="26"/>
  <c r="K375" i="26"/>
  <c r="K411" i="26"/>
  <c r="J563" i="26"/>
  <c r="K651" i="26"/>
  <c r="J651" i="26"/>
  <c r="I651" i="26"/>
  <c r="K826" i="26"/>
  <c r="I899" i="26"/>
  <c r="J1664" i="26"/>
  <c r="K1664" i="26"/>
  <c r="I1664" i="26"/>
  <c r="I43" i="26"/>
  <c r="I30" i="26"/>
  <c r="I62" i="26"/>
  <c r="J1856" i="26"/>
  <c r="I1856" i="26"/>
  <c r="K1856" i="26"/>
  <c r="J135" i="26"/>
  <c r="K171" i="26"/>
  <c r="K451" i="26"/>
  <c r="I3" i="26"/>
  <c r="I26" i="26"/>
  <c r="I35" i="26"/>
  <c r="I58" i="26"/>
  <c r="I90" i="26"/>
  <c r="I99" i="26"/>
  <c r="I122" i="26"/>
  <c r="I131" i="26"/>
  <c r="J99" i="26"/>
  <c r="J122" i="26"/>
  <c r="J131" i="26"/>
  <c r="K370" i="26"/>
  <c r="K407" i="26"/>
  <c r="J407" i="26"/>
  <c r="I447" i="26"/>
  <c r="K739" i="26"/>
  <c r="I739" i="26"/>
  <c r="J739" i="26"/>
  <c r="I894" i="26"/>
  <c r="J899" i="26"/>
  <c r="K1350" i="26"/>
  <c r="I1350" i="26"/>
  <c r="K1754" i="26"/>
  <c r="I1754" i="26"/>
  <c r="J1754" i="26"/>
  <c r="J175" i="26"/>
  <c r="K430" i="26"/>
  <c r="J430" i="26"/>
  <c r="I430" i="26"/>
  <c r="J531" i="26"/>
  <c r="J747" i="26"/>
  <c r="K1781" i="26"/>
  <c r="J1781" i="26"/>
  <c r="I1781" i="26"/>
  <c r="I567" i="26"/>
  <c r="K358" i="26"/>
  <c r="J358" i="26"/>
  <c r="I358" i="26"/>
  <c r="I442" i="26"/>
  <c r="J510" i="26"/>
  <c r="I510" i="26"/>
  <c r="K1186" i="26"/>
  <c r="I1186" i="26"/>
  <c r="J1186" i="26"/>
  <c r="K483" i="26"/>
  <c r="J483" i="26"/>
  <c r="J743" i="26"/>
  <c r="I67" i="26"/>
  <c r="K158" i="26"/>
  <c r="J3" i="26"/>
  <c r="J26" i="26"/>
  <c r="J35" i="26"/>
  <c r="J58" i="26"/>
  <c r="J67" i="26"/>
  <c r="J90" i="26"/>
  <c r="K154" i="26"/>
  <c r="I163" i="26"/>
  <c r="K318" i="26"/>
  <c r="J318" i="26"/>
  <c r="I318" i="26"/>
  <c r="I438" i="26"/>
  <c r="K447" i="26"/>
  <c r="I559" i="26"/>
  <c r="I810" i="26"/>
  <c r="K838" i="26"/>
  <c r="J838" i="26"/>
  <c r="I838" i="26"/>
  <c r="I878" i="26"/>
  <c r="J894" i="26"/>
  <c r="I1166" i="26"/>
  <c r="K1290" i="26"/>
  <c r="I1290" i="26"/>
  <c r="J1290" i="26"/>
  <c r="I139" i="26"/>
  <c r="K1066" i="26"/>
  <c r="I1066" i="26"/>
  <c r="K98" i="26"/>
  <c r="I270" i="26"/>
  <c r="J1826" i="26"/>
  <c r="I71" i="26"/>
  <c r="J347" i="26"/>
  <c r="L3" i="26"/>
  <c r="J39" i="26"/>
  <c r="J103" i="26"/>
  <c r="K494" i="26"/>
  <c r="J494" i="26"/>
  <c r="I494" i="26"/>
  <c r="I206" i="26"/>
  <c r="K206" i="26"/>
  <c r="J206" i="26"/>
  <c r="I371" i="26"/>
  <c r="K371" i="26"/>
  <c r="J371" i="26"/>
  <c r="J559" i="26"/>
  <c r="J646" i="26"/>
  <c r="K646" i="26"/>
  <c r="K711" i="26"/>
  <c r="J711" i="26"/>
  <c r="I711" i="26"/>
  <c r="J810" i="26"/>
  <c r="J878" i="26"/>
  <c r="J1166" i="26"/>
  <c r="K1617" i="26"/>
  <c r="J1617" i="26"/>
  <c r="I1617" i="26"/>
  <c r="I322" i="26"/>
  <c r="K322" i="26"/>
  <c r="J322" i="26"/>
  <c r="J107" i="26"/>
  <c r="J239" i="26"/>
  <c r="I655" i="26"/>
  <c r="K1426" i="26"/>
  <c r="J1426" i="26"/>
  <c r="I1426" i="26"/>
  <c r="J162" i="26"/>
  <c r="I743" i="26"/>
  <c r="I831" i="26"/>
  <c r="I338" i="26"/>
  <c r="K734" i="26"/>
  <c r="J734" i="26"/>
  <c r="I734" i="26"/>
  <c r="J394" i="26"/>
  <c r="K394" i="26"/>
  <c r="I394" i="26"/>
  <c r="I526" i="26"/>
  <c r="I11" i="26"/>
  <c r="I342" i="26"/>
  <c r="K383" i="26"/>
  <c r="J526" i="26"/>
  <c r="J2" i="26"/>
  <c r="K34" i="26"/>
  <c r="I210" i="26"/>
  <c r="K210" i="26"/>
  <c r="J210" i="26"/>
  <c r="I7" i="26"/>
  <c r="I39" i="26"/>
  <c r="I94" i="26"/>
  <c r="I103" i="26"/>
  <c r="J270" i="26"/>
  <c r="J451" i="26"/>
  <c r="K1254" i="26"/>
  <c r="I1254" i="26"/>
  <c r="J1254" i="26"/>
  <c r="J1455" i="26"/>
  <c r="J1807" i="26"/>
  <c r="K1807" i="26"/>
  <c r="K1826" i="26"/>
  <c r="J7" i="26"/>
  <c r="J71" i="26"/>
  <c r="I299" i="26"/>
  <c r="I646" i="26"/>
  <c r="K1346" i="26"/>
  <c r="I1346" i="26"/>
  <c r="K1486" i="26"/>
  <c r="J1486" i="26"/>
  <c r="I1486" i="26"/>
  <c r="K974" i="26"/>
  <c r="J974" i="26"/>
  <c r="I974" i="26"/>
  <c r="I66" i="26"/>
  <c r="I75" i="26"/>
  <c r="I98" i="26"/>
  <c r="J166" i="26"/>
  <c r="K1086" i="26"/>
  <c r="J1086" i="26"/>
  <c r="K1466" i="26"/>
  <c r="J1466" i="26"/>
  <c r="I1466" i="26"/>
  <c r="J11" i="26"/>
  <c r="J43" i="26"/>
  <c r="J75" i="26"/>
  <c r="J130" i="26"/>
  <c r="I1831" i="26"/>
  <c r="I738" i="26"/>
  <c r="I18" i="26"/>
  <c r="I27" i="26"/>
  <c r="I82" i="26"/>
  <c r="I91" i="26"/>
  <c r="I114" i="26"/>
  <c r="I123" i="26"/>
  <c r="I155" i="26"/>
  <c r="I286" i="26"/>
  <c r="J299" i="26"/>
  <c r="K490" i="26"/>
  <c r="J490" i="26"/>
  <c r="I490" i="26"/>
  <c r="I550" i="26"/>
  <c r="I555" i="26"/>
  <c r="K822" i="26"/>
  <c r="J822" i="26"/>
  <c r="I822" i="26"/>
  <c r="I895" i="26"/>
  <c r="K1146" i="26"/>
  <c r="J1146" i="26"/>
  <c r="I1146" i="26"/>
  <c r="K1162" i="26"/>
  <c r="J1162" i="26"/>
  <c r="K958" i="26"/>
  <c r="J958" i="26"/>
  <c r="I958" i="26"/>
  <c r="K1544" i="26"/>
  <c r="J1544" i="26"/>
  <c r="I1544" i="26"/>
  <c r="K847" i="26"/>
  <c r="J847" i="26"/>
  <c r="I847" i="26"/>
  <c r="K2238" i="26"/>
  <c r="J2238" i="26"/>
  <c r="I2238" i="26"/>
  <c r="J383" i="26"/>
  <c r="K2246" i="26"/>
  <c r="J2246" i="26"/>
  <c r="I2246" i="26"/>
  <c r="I107" i="26"/>
  <c r="I747" i="26"/>
  <c r="K1206" i="26"/>
  <c r="I1206" i="26"/>
  <c r="I2230" i="26"/>
  <c r="J139" i="26"/>
  <c r="K166" i="26"/>
  <c r="K914" i="26"/>
  <c r="J914" i="26"/>
  <c r="I914" i="26"/>
  <c r="I1997" i="26"/>
  <c r="K1997" i="26"/>
  <c r="J1997" i="26"/>
  <c r="K2198" i="26"/>
  <c r="J2198" i="26"/>
  <c r="I2198" i="26"/>
  <c r="K2230" i="26"/>
  <c r="I347" i="26"/>
  <c r="J415" i="26"/>
  <c r="K2107" i="26"/>
  <c r="J2107" i="26"/>
  <c r="I2107" i="26"/>
  <c r="I235" i="26"/>
  <c r="J567" i="26"/>
  <c r="J655" i="26"/>
  <c r="K162" i="26"/>
  <c r="I522" i="26"/>
  <c r="K522" i="26"/>
  <c r="J522" i="26"/>
  <c r="J831" i="26"/>
  <c r="I187" i="26"/>
  <c r="I50" i="26"/>
  <c r="I59" i="26"/>
  <c r="J146" i="26"/>
  <c r="J187" i="26"/>
  <c r="J27" i="26"/>
  <c r="J59" i="26"/>
  <c r="J91" i="26"/>
  <c r="J123" i="26"/>
  <c r="K146" i="26"/>
  <c r="K223" i="26"/>
  <c r="J223" i="26"/>
  <c r="I223" i="26"/>
  <c r="I439" i="26"/>
  <c r="I479" i="26"/>
  <c r="J555" i="26"/>
  <c r="K782" i="26"/>
  <c r="J782" i="26"/>
  <c r="I782" i="26"/>
  <c r="J895" i="26"/>
  <c r="I1583" i="26"/>
  <c r="K1583" i="26"/>
  <c r="K1698" i="26"/>
  <c r="I1698" i="26"/>
  <c r="J1698" i="26"/>
  <c r="K1851" i="26"/>
  <c r="J1851" i="26"/>
  <c r="I1851" i="26"/>
  <c r="K435" i="26"/>
  <c r="J435" i="26"/>
  <c r="K807" i="26"/>
  <c r="J807" i="26"/>
  <c r="I807" i="26"/>
  <c r="K1058" i="26"/>
  <c r="J1058" i="26"/>
  <c r="I1058" i="26"/>
  <c r="K1078" i="26"/>
  <c r="J1078" i="26"/>
  <c r="I1078" i="26"/>
  <c r="K1451" i="26"/>
  <c r="J1451" i="26"/>
  <c r="I1451" i="26"/>
  <c r="K1587" i="26"/>
  <c r="J1587" i="26"/>
  <c r="I1587" i="26"/>
  <c r="K2240" i="26"/>
  <c r="J2240" i="26"/>
  <c r="I2240" i="26"/>
  <c r="J506" i="26"/>
  <c r="I551" i="26"/>
  <c r="K922" i="26"/>
  <c r="J922" i="26"/>
  <c r="I922" i="26"/>
  <c r="K1118" i="26"/>
  <c r="I1118" i="26"/>
  <c r="K1158" i="26"/>
  <c r="J1158" i="26"/>
  <c r="I1158" i="26"/>
  <c r="K1434" i="26"/>
  <c r="J1434" i="26"/>
  <c r="I1434" i="26"/>
  <c r="I1628" i="26"/>
  <c r="K1762" i="26"/>
  <c r="J1762" i="26"/>
  <c r="I1762" i="26"/>
  <c r="I2093" i="26"/>
  <c r="K2093" i="26"/>
  <c r="J2093" i="26"/>
  <c r="I254" i="26"/>
  <c r="I271" i="26"/>
  <c r="J202" i="26"/>
  <c r="I219" i="26"/>
  <c r="J254" i="26"/>
  <c r="K271" i="26"/>
  <c r="I367" i="26"/>
  <c r="J403" i="26"/>
  <c r="I458" i="26"/>
  <c r="K506" i="26"/>
  <c r="I542" i="26"/>
  <c r="J551" i="26"/>
  <c r="I642" i="26"/>
  <c r="I714" i="26"/>
  <c r="I934" i="26"/>
  <c r="K1234" i="26"/>
  <c r="I1234" i="26"/>
  <c r="J1234" i="26"/>
  <c r="J1628" i="26"/>
  <c r="I1721" i="26"/>
  <c r="I2045" i="26"/>
  <c r="K2045" i="26"/>
  <c r="J2045" i="26"/>
  <c r="I331" i="26"/>
  <c r="I403" i="26"/>
  <c r="J331" i="26"/>
  <c r="I435" i="26"/>
  <c r="K647" i="26"/>
  <c r="J647" i="26"/>
  <c r="J198" i="26"/>
  <c r="K202" i="26"/>
  <c r="J219" i="26"/>
  <c r="J267" i="26"/>
  <c r="I314" i="26"/>
  <c r="I354" i="26"/>
  <c r="J367" i="26"/>
  <c r="I390" i="26"/>
  <c r="I426" i="26"/>
  <c r="J458" i="26"/>
  <c r="J542" i="26"/>
  <c r="J642" i="26"/>
  <c r="J714" i="26"/>
  <c r="K735" i="26"/>
  <c r="J735" i="26"/>
  <c r="I735" i="26"/>
  <c r="K802" i="26"/>
  <c r="J802" i="26"/>
  <c r="I843" i="26"/>
  <c r="J934" i="26"/>
  <c r="J1118" i="26"/>
  <c r="J1446" i="26"/>
  <c r="I1446" i="26"/>
  <c r="K1446" i="26"/>
  <c r="J1721" i="26"/>
  <c r="K875" i="26"/>
  <c r="J875" i="26"/>
  <c r="I875" i="26"/>
  <c r="K198" i="26"/>
  <c r="K267" i="26"/>
  <c r="K314" i="26"/>
  <c r="J354" i="26"/>
  <c r="J390" i="26"/>
  <c r="J426" i="26"/>
  <c r="K575" i="26"/>
  <c r="J575" i="26"/>
  <c r="I647" i="26"/>
  <c r="I834" i="26"/>
  <c r="K870" i="26"/>
  <c r="J870" i="26"/>
  <c r="I870" i="26"/>
  <c r="J923" i="26"/>
  <c r="K923" i="26"/>
  <c r="I923" i="26"/>
  <c r="K1423" i="26"/>
  <c r="J1423" i="26"/>
  <c r="I1423" i="26"/>
  <c r="I1629" i="26"/>
  <c r="J1629" i="26"/>
  <c r="J1716" i="26"/>
  <c r="K1716" i="26"/>
  <c r="K1722" i="26"/>
  <c r="I1722" i="26"/>
  <c r="J1722" i="26"/>
  <c r="K610" i="26"/>
  <c r="J610" i="26"/>
  <c r="J606" i="26"/>
  <c r="I606" i="26"/>
  <c r="K627" i="26"/>
  <c r="I627" i="26"/>
  <c r="K1354" i="26"/>
  <c r="I1354" i="26"/>
  <c r="I1500" i="26"/>
  <c r="J1500" i="26"/>
  <c r="K1500" i="26"/>
  <c r="K1808" i="26"/>
  <c r="J1808" i="26"/>
  <c r="I1808" i="26"/>
  <c r="J186" i="26"/>
  <c r="I207" i="26"/>
  <c r="I255" i="26"/>
  <c r="I306" i="26"/>
  <c r="I319" i="26"/>
  <c r="I350" i="26"/>
  <c r="I359" i="26"/>
  <c r="I395" i="26"/>
  <c r="J431" i="26"/>
  <c r="I463" i="26"/>
  <c r="I518" i="26"/>
  <c r="I575" i="26"/>
  <c r="I839" i="26"/>
  <c r="I935" i="26"/>
  <c r="K1629" i="26"/>
  <c r="I1716" i="26"/>
  <c r="K1018" i="26"/>
  <c r="J1018" i="26"/>
  <c r="J182" i="26"/>
  <c r="I203" i="26"/>
  <c r="J207" i="26"/>
  <c r="J359" i="26"/>
  <c r="I386" i="26"/>
  <c r="K606" i="26"/>
  <c r="J627" i="26"/>
  <c r="I638" i="26"/>
  <c r="I730" i="26"/>
  <c r="I830" i="26"/>
  <c r="J839" i="26"/>
  <c r="J935" i="26"/>
  <c r="I990" i="26"/>
  <c r="I1114" i="26"/>
  <c r="K1154" i="26"/>
  <c r="I1154" i="26"/>
  <c r="J1154" i="26"/>
  <c r="K1282" i="26"/>
  <c r="I1282" i="26"/>
  <c r="J1282" i="26"/>
  <c r="J1354" i="26"/>
  <c r="K1687" i="26"/>
  <c r="J1687" i="26"/>
  <c r="I1687" i="26"/>
  <c r="K422" i="26"/>
  <c r="J422" i="26"/>
  <c r="K186" i="26"/>
  <c r="I246" i="26"/>
  <c r="J255" i="26"/>
  <c r="J306" i="26"/>
  <c r="J319" i="26"/>
  <c r="J350" i="26"/>
  <c r="J395" i="26"/>
  <c r="I422" i="26"/>
  <c r="K431" i="26"/>
  <c r="I450" i="26"/>
  <c r="J463" i="26"/>
  <c r="J518" i="26"/>
  <c r="I543" i="26"/>
  <c r="J178" i="26"/>
  <c r="K182" i="26"/>
  <c r="K246" i="26"/>
  <c r="K386" i="26"/>
  <c r="I459" i="26"/>
  <c r="J543" i="26"/>
  <c r="K586" i="26"/>
  <c r="J586" i="26"/>
  <c r="I586" i="26"/>
  <c r="K638" i="26"/>
  <c r="J730" i="26"/>
  <c r="J990" i="26"/>
  <c r="J1114" i="26"/>
  <c r="I1616" i="26"/>
  <c r="K2174" i="26"/>
  <c r="J2174" i="26"/>
  <c r="I2174" i="26"/>
  <c r="K519" i="26"/>
  <c r="J519" i="26"/>
  <c r="I519" i="26"/>
  <c r="K1202" i="26"/>
  <c r="I1202" i="26"/>
  <c r="I1418" i="26"/>
  <c r="K1418" i="26"/>
  <c r="K2052" i="26"/>
  <c r="J2052" i="26"/>
  <c r="I2052" i="26"/>
  <c r="K2068" i="26"/>
  <c r="J2068" i="26"/>
  <c r="I2068" i="26"/>
  <c r="K2100" i="26"/>
  <c r="J2100" i="26"/>
  <c r="I2100" i="26"/>
  <c r="K803" i="26"/>
  <c r="J803" i="26"/>
  <c r="I803" i="26"/>
  <c r="K827" i="26"/>
  <c r="J827" i="26"/>
  <c r="K1198" i="26"/>
  <c r="I1198" i="26"/>
  <c r="I1494" i="26"/>
  <c r="K1494" i="26"/>
  <c r="J1494" i="26"/>
  <c r="K1612" i="26"/>
  <c r="J1612" i="26"/>
  <c r="I1612" i="26"/>
  <c r="J1652" i="26"/>
  <c r="K1652" i="26"/>
  <c r="K2152" i="26"/>
  <c r="J2152" i="26"/>
  <c r="I2152" i="26"/>
  <c r="K590" i="26"/>
  <c r="J590" i="26"/>
  <c r="I590" i="26"/>
  <c r="K686" i="26"/>
  <c r="J686" i="26"/>
  <c r="I686" i="26"/>
  <c r="K871" i="26"/>
  <c r="J871" i="26"/>
  <c r="I871" i="26"/>
  <c r="K1026" i="26"/>
  <c r="J1026" i="26"/>
  <c r="K1378" i="26"/>
  <c r="I1378" i="26"/>
  <c r="J1378" i="26"/>
  <c r="K1398" i="26"/>
  <c r="I1398" i="26"/>
  <c r="K1559" i="26"/>
  <c r="J1559" i="26"/>
  <c r="I1559" i="26"/>
  <c r="J2062" i="26"/>
  <c r="I2062" i="26"/>
  <c r="K2062" i="26"/>
  <c r="K731" i="26"/>
  <c r="J731" i="26"/>
  <c r="J798" i="26"/>
  <c r="I798" i="26"/>
  <c r="K970" i="26"/>
  <c r="J970" i="26"/>
  <c r="K1102" i="26"/>
  <c r="J1102" i="26"/>
  <c r="I1102" i="26"/>
  <c r="J1403" i="26"/>
  <c r="I1463" i="26"/>
  <c r="K515" i="26"/>
  <c r="J515" i="26"/>
  <c r="I515" i="26"/>
  <c r="K539" i="26"/>
  <c r="J539" i="26"/>
  <c r="J639" i="26"/>
  <c r="J671" i="26"/>
  <c r="J726" i="26"/>
  <c r="I818" i="26"/>
  <c r="I855" i="26"/>
  <c r="J886" i="26"/>
  <c r="I891" i="26"/>
  <c r="K926" i="26"/>
  <c r="I926" i="26"/>
  <c r="I1026" i="26"/>
  <c r="K1238" i="26"/>
  <c r="I1238" i="26"/>
  <c r="K1258" i="26"/>
  <c r="I1258" i="26"/>
  <c r="J1258" i="26"/>
  <c r="K1338" i="26"/>
  <c r="I1338" i="26"/>
  <c r="J1338" i="26"/>
  <c r="J1398" i="26"/>
  <c r="K1403" i="26"/>
  <c r="J1463" i="26"/>
  <c r="J1571" i="26"/>
  <c r="I1711" i="26"/>
  <c r="J1711" i="26"/>
  <c r="K1711" i="26"/>
  <c r="K611" i="26"/>
  <c r="J611" i="26"/>
  <c r="I611" i="26"/>
  <c r="K635" i="26"/>
  <c r="J635" i="26"/>
  <c r="J702" i="26"/>
  <c r="I702" i="26"/>
  <c r="I731" i="26"/>
  <c r="I763" i="26"/>
  <c r="K798" i="26"/>
  <c r="J818" i="26"/>
  <c r="K823" i="26"/>
  <c r="J823" i="26"/>
  <c r="I823" i="26"/>
  <c r="J855" i="26"/>
  <c r="J891" i="26"/>
  <c r="I931" i="26"/>
  <c r="I970" i="26"/>
  <c r="I1126" i="26"/>
  <c r="J1431" i="26"/>
  <c r="K1431" i="26"/>
  <c r="I1431" i="26"/>
  <c r="K1571" i="26"/>
  <c r="I1639" i="26"/>
  <c r="I1689" i="26"/>
  <c r="K1939" i="26"/>
  <c r="J1939" i="26"/>
  <c r="I1939" i="26"/>
  <c r="J763" i="26"/>
  <c r="K778" i="26"/>
  <c r="J778" i="26"/>
  <c r="I778" i="26"/>
  <c r="J887" i="26"/>
  <c r="I887" i="26"/>
  <c r="K931" i="26"/>
  <c r="K1022" i="26"/>
  <c r="I1022" i="26"/>
  <c r="J1126" i="26"/>
  <c r="K1394" i="26"/>
  <c r="I1394" i="26"/>
  <c r="I1414" i="26"/>
  <c r="K1414" i="26"/>
  <c r="J1414" i="26"/>
  <c r="J1639" i="26"/>
  <c r="J1689" i="26"/>
  <c r="K727" i="26"/>
  <c r="J727" i="26"/>
  <c r="I727" i="26"/>
  <c r="K966" i="26"/>
  <c r="J966" i="26"/>
  <c r="I966" i="26"/>
  <c r="K1194" i="26"/>
  <c r="I1194" i="26"/>
  <c r="J1194" i="26"/>
  <c r="K1298" i="26"/>
  <c r="I1298" i="26"/>
  <c r="I1566" i="26"/>
  <c r="J1566" i="26"/>
  <c r="K682" i="26"/>
  <c r="J682" i="26"/>
  <c r="I682" i="26"/>
  <c r="K819" i="26"/>
  <c r="I819" i="26"/>
  <c r="K1070" i="26"/>
  <c r="J1070" i="26"/>
  <c r="K1122" i="26"/>
  <c r="J1122" i="26"/>
  <c r="J1647" i="26"/>
  <c r="K1647" i="26"/>
  <c r="I1647" i="26"/>
  <c r="K927" i="26"/>
  <c r="I927" i="26"/>
  <c r="K1106" i="26"/>
  <c r="I1106" i="26"/>
  <c r="K1190" i="26"/>
  <c r="I1190" i="26"/>
  <c r="K1286" i="26"/>
  <c r="I1286" i="26"/>
  <c r="K1390" i="26"/>
  <c r="I1390" i="26"/>
  <c r="I1562" i="26"/>
  <c r="K1562" i="26"/>
  <c r="J1562" i="26"/>
  <c r="K1690" i="26"/>
  <c r="J1690" i="26"/>
  <c r="I1690" i="26"/>
  <c r="J1822" i="26"/>
  <c r="I1822" i="26"/>
  <c r="K1822" i="26"/>
  <c r="K1869" i="26"/>
  <c r="J1869" i="26"/>
  <c r="I1869" i="26"/>
  <c r="K1987" i="26"/>
  <c r="J1987" i="26"/>
  <c r="I1987" i="26"/>
  <c r="J2223" i="26"/>
  <c r="I2223" i="26"/>
  <c r="K1010" i="26"/>
  <c r="I1010" i="26"/>
  <c r="J1684" i="26"/>
  <c r="K1684" i="26"/>
  <c r="K2040" i="26"/>
  <c r="J2040" i="26"/>
  <c r="K1006" i="26"/>
  <c r="J1006" i="26"/>
  <c r="K1310" i="26"/>
  <c r="I1310" i="26"/>
  <c r="K1386" i="26"/>
  <c r="I1386" i="26"/>
  <c r="I1538" i="26"/>
  <c r="K1538" i="26"/>
  <c r="J1538" i="26"/>
  <c r="K2004" i="26"/>
  <c r="J2004" i="26"/>
  <c r="I2004" i="26"/>
  <c r="K2034" i="26"/>
  <c r="I2034" i="26"/>
  <c r="K910" i="26"/>
  <c r="J910" i="26"/>
  <c r="K1250" i="26"/>
  <c r="I1250" i="26"/>
  <c r="K1334" i="26"/>
  <c r="I1334" i="26"/>
  <c r="K1507" i="26"/>
  <c r="J1507" i="26"/>
  <c r="I1507" i="26"/>
  <c r="K1637" i="26"/>
  <c r="J1637" i="26"/>
  <c r="I1637" i="26"/>
  <c r="I1945" i="26"/>
  <c r="J1945" i="26"/>
  <c r="K1951" i="26"/>
  <c r="J1951" i="26"/>
  <c r="I1951" i="26"/>
  <c r="K2088" i="26"/>
  <c r="J2088" i="26"/>
  <c r="I2088" i="26"/>
  <c r="I2177" i="26"/>
  <c r="K2177" i="26"/>
  <c r="J2177" i="26"/>
  <c r="I486" i="26"/>
  <c r="I511" i="26"/>
  <c r="I582" i="26"/>
  <c r="I607" i="26"/>
  <c r="I678" i="26"/>
  <c r="I703" i="26"/>
  <c r="I774" i="26"/>
  <c r="I799" i="26"/>
  <c r="I858" i="26"/>
  <c r="I954" i="26"/>
  <c r="I1006" i="26"/>
  <c r="I1054" i="26"/>
  <c r="I1142" i="26"/>
  <c r="J1310" i="26"/>
  <c r="J1386" i="26"/>
  <c r="I1532" i="26"/>
  <c r="I1592" i="26"/>
  <c r="J2034" i="26"/>
  <c r="I482" i="26"/>
  <c r="J486" i="26"/>
  <c r="I507" i="26"/>
  <c r="J511" i="26"/>
  <c r="I578" i="26"/>
  <c r="J582" i="26"/>
  <c r="I603" i="26"/>
  <c r="J607" i="26"/>
  <c r="I674" i="26"/>
  <c r="J678" i="26"/>
  <c r="I699" i="26"/>
  <c r="J703" i="26"/>
  <c r="I770" i="26"/>
  <c r="J774" i="26"/>
  <c r="I795" i="26"/>
  <c r="J799" i="26"/>
  <c r="J858" i="26"/>
  <c r="I867" i="26"/>
  <c r="I910" i="26"/>
  <c r="J954" i="26"/>
  <c r="J1054" i="26"/>
  <c r="J1142" i="26"/>
  <c r="K1246" i="26"/>
  <c r="I1246" i="26"/>
  <c r="J1250" i="26"/>
  <c r="K1306" i="26"/>
  <c r="I1306" i="26"/>
  <c r="J1334" i="26"/>
  <c r="K1382" i="26"/>
  <c r="I1382" i="26"/>
  <c r="I1442" i="26"/>
  <c r="I1475" i="26"/>
  <c r="J1532" i="26"/>
  <c r="I1575" i="26"/>
  <c r="J1592" i="26"/>
  <c r="K1624" i="26"/>
  <c r="J1624" i="26"/>
  <c r="I1624" i="26"/>
  <c r="K1945" i="26"/>
  <c r="J1966" i="26"/>
  <c r="I1966" i="26"/>
  <c r="K1966" i="26"/>
  <c r="I1998" i="26"/>
  <c r="J1998" i="26"/>
  <c r="I2145" i="26"/>
  <c r="K2145" i="26"/>
  <c r="J2145" i="26"/>
  <c r="I503" i="26"/>
  <c r="J507" i="26"/>
  <c r="I599" i="26"/>
  <c r="J603" i="26"/>
  <c r="I695" i="26"/>
  <c r="J699" i="26"/>
  <c r="I791" i="26"/>
  <c r="J795" i="26"/>
  <c r="K906" i="26"/>
  <c r="I906" i="26"/>
  <c r="I946" i="26"/>
  <c r="J950" i="26"/>
  <c r="I1050" i="26"/>
  <c r="K1094" i="26"/>
  <c r="J1094" i="26"/>
  <c r="K1214" i="26"/>
  <c r="I1214" i="26"/>
  <c r="K1358" i="26"/>
  <c r="I1358" i="26"/>
  <c r="K1427" i="26"/>
  <c r="I1427" i="26"/>
  <c r="J1442" i="26"/>
  <c r="I1462" i="26"/>
  <c r="J1475" i="26"/>
  <c r="K1496" i="26"/>
  <c r="J1496" i="26"/>
  <c r="I1496" i="26"/>
  <c r="K1575" i="26"/>
  <c r="I1674" i="26"/>
  <c r="K1991" i="26"/>
  <c r="I1991" i="26"/>
  <c r="K998" i="26"/>
  <c r="J998" i="26"/>
  <c r="K1330" i="26"/>
  <c r="I1330" i="26"/>
  <c r="J1330" i="26"/>
  <c r="J1462" i="26"/>
  <c r="J1674" i="26"/>
  <c r="J1752" i="26"/>
  <c r="K1998" i="26"/>
  <c r="J691" i="26"/>
  <c r="J787" i="26"/>
  <c r="K902" i="26"/>
  <c r="J902" i="26"/>
  <c r="J942" i="26"/>
  <c r="K1210" i="26"/>
  <c r="I1210" i="26"/>
  <c r="K1582" i="26"/>
  <c r="K1675" i="26"/>
  <c r="J1675" i="26"/>
  <c r="I1675" i="26"/>
  <c r="K1693" i="26"/>
  <c r="J1693" i="26"/>
  <c r="I1693" i="26"/>
  <c r="K1752" i="26"/>
  <c r="J1759" i="26"/>
  <c r="I1759" i="26"/>
  <c r="K1786" i="26"/>
  <c r="I1786" i="26"/>
  <c r="J1786" i="26"/>
  <c r="I1938" i="26"/>
  <c r="J1991" i="26"/>
  <c r="K1242" i="26"/>
  <c r="I1242" i="26"/>
  <c r="K1302" i="26"/>
  <c r="I1302" i="26"/>
  <c r="K1438" i="26"/>
  <c r="J1438" i="26"/>
  <c r="I1438" i="26"/>
  <c r="K1509" i="26"/>
  <c r="J1509" i="26"/>
  <c r="I1509" i="26"/>
  <c r="J1600" i="26"/>
  <c r="I1600" i="26"/>
  <c r="I1550" i="26"/>
  <c r="J1550" i="26"/>
  <c r="I1670" i="26"/>
  <c r="K1670" i="26"/>
  <c r="J1670" i="26"/>
  <c r="K2144" i="26"/>
  <c r="J2144" i="26"/>
  <c r="I2144" i="26"/>
  <c r="I2153" i="26"/>
  <c r="K2153" i="26"/>
  <c r="J2153" i="26"/>
  <c r="K1182" i="26"/>
  <c r="I1182" i="26"/>
  <c r="K1230" i="26"/>
  <c r="I1230" i="26"/>
  <c r="K1278" i="26"/>
  <c r="I1278" i="26"/>
  <c r="K1326" i="26"/>
  <c r="I1326" i="26"/>
  <c r="K1374" i="26"/>
  <c r="I1374" i="26"/>
  <c r="K1699" i="26"/>
  <c r="J1699" i="26"/>
  <c r="I1699" i="26"/>
  <c r="J1743" i="26"/>
  <c r="K1743" i="26"/>
  <c r="K1992" i="26"/>
  <c r="J1992" i="26"/>
  <c r="I1992" i="26"/>
  <c r="K1524" i="26"/>
  <c r="J1524" i="26"/>
  <c r="K1911" i="26"/>
  <c r="J1911" i="26"/>
  <c r="K1932" i="26"/>
  <c r="J1932" i="26"/>
  <c r="I1932" i="26"/>
  <c r="I2121" i="26"/>
  <c r="K2121" i="26"/>
  <c r="J2121" i="26"/>
  <c r="I1002" i="26"/>
  <c r="I1098" i="26"/>
  <c r="K1178" i="26"/>
  <c r="I1178" i="26"/>
  <c r="J1182" i="26"/>
  <c r="K1226" i="26"/>
  <c r="I1226" i="26"/>
  <c r="J1230" i="26"/>
  <c r="K1274" i="26"/>
  <c r="I1274" i="26"/>
  <c r="J1278" i="26"/>
  <c r="K1322" i="26"/>
  <c r="I1322" i="26"/>
  <c r="J1326" i="26"/>
  <c r="K1370" i="26"/>
  <c r="I1370" i="26"/>
  <c r="J1374" i="26"/>
  <c r="I1447" i="26"/>
  <c r="K1513" i="26"/>
  <c r="J1513" i="26"/>
  <c r="I1513" i="26"/>
  <c r="I1557" i="26"/>
  <c r="I1567" i="26"/>
  <c r="J1648" i="26"/>
  <c r="I1648" i="26"/>
  <c r="K1648" i="26"/>
  <c r="I1743" i="26"/>
  <c r="K1750" i="26"/>
  <c r="J1750" i="26"/>
  <c r="I1750" i="26"/>
  <c r="I1776" i="26"/>
  <c r="K1787" i="26"/>
  <c r="J1787" i="26"/>
  <c r="I1875" i="26"/>
  <c r="K1983" i="26"/>
  <c r="J1983" i="26"/>
  <c r="I1983" i="26"/>
  <c r="I2129" i="26"/>
  <c r="K2129" i="26"/>
  <c r="J2218" i="26"/>
  <c r="I2218" i="26"/>
  <c r="K2218" i="26"/>
  <c r="K1447" i="26"/>
  <c r="I1487" i="26"/>
  <c r="I1524" i="26"/>
  <c r="I1536" i="26"/>
  <c r="I1541" i="26"/>
  <c r="J1546" i="26"/>
  <c r="J1557" i="26"/>
  <c r="J1567" i="26"/>
  <c r="K1579" i="26"/>
  <c r="J1579" i="26"/>
  <c r="I1579" i="26"/>
  <c r="J1608" i="26"/>
  <c r="K1626" i="26"/>
  <c r="J1626" i="26"/>
  <c r="I1626" i="26"/>
  <c r="I1642" i="26"/>
  <c r="J1660" i="26"/>
  <c r="K1660" i="26"/>
  <c r="I1660" i="26"/>
  <c r="I1706" i="26"/>
  <c r="J1776" i="26"/>
  <c r="J1859" i="26"/>
  <c r="I1859" i="26"/>
  <c r="J1875" i="26"/>
  <c r="K1892" i="26"/>
  <c r="J1892" i="26"/>
  <c r="I1892" i="26"/>
  <c r="I1911" i="26"/>
  <c r="I898" i="26"/>
  <c r="I994" i="26"/>
  <c r="I1090" i="26"/>
  <c r="K1174" i="26"/>
  <c r="I1174" i="26"/>
  <c r="J1178" i="26"/>
  <c r="K1222" i="26"/>
  <c r="I1222" i="26"/>
  <c r="J1226" i="26"/>
  <c r="K1270" i="26"/>
  <c r="I1270" i="26"/>
  <c r="J1274" i="26"/>
  <c r="K1318" i="26"/>
  <c r="I1318" i="26"/>
  <c r="J1322" i="26"/>
  <c r="K1366" i="26"/>
  <c r="I1366" i="26"/>
  <c r="J1370" i="26"/>
  <c r="J1443" i="26"/>
  <c r="J1487" i="26"/>
  <c r="I1519" i="26"/>
  <c r="J1536" i="26"/>
  <c r="J1541" i="26"/>
  <c r="K1546" i="26"/>
  <c r="K1608" i="26"/>
  <c r="J1642" i="26"/>
  <c r="J1706" i="26"/>
  <c r="I1787" i="26"/>
  <c r="I1912" i="26"/>
  <c r="K1912" i="26"/>
  <c r="J1912" i="26"/>
  <c r="K1919" i="26"/>
  <c r="J1919" i="26"/>
  <c r="I1919" i="26"/>
  <c r="K2075" i="26"/>
  <c r="J2075" i="26"/>
  <c r="I2075" i="26"/>
  <c r="K2044" i="26"/>
  <c r="J2044" i="26"/>
  <c r="K2083" i="26"/>
  <c r="J2083" i="26"/>
  <c r="I2083" i="26"/>
  <c r="K2187" i="26"/>
  <c r="J2187" i="26"/>
  <c r="I2187" i="26"/>
  <c r="K1170" i="26"/>
  <c r="I1170" i="26"/>
  <c r="K1218" i="26"/>
  <c r="I1218" i="26"/>
  <c r="K1266" i="26"/>
  <c r="I1266" i="26"/>
  <c r="K1314" i="26"/>
  <c r="I1314" i="26"/>
  <c r="K1362" i="26"/>
  <c r="I1362" i="26"/>
  <c r="J1788" i="26"/>
  <c r="I1788" i="26"/>
  <c r="J1913" i="26"/>
  <c r="I1913" i="26"/>
  <c r="K1913" i="26"/>
  <c r="K2023" i="26"/>
  <c r="J2023" i="26"/>
  <c r="I2023" i="26"/>
  <c r="K1411" i="26"/>
  <c r="J1411" i="26"/>
  <c r="I1643" i="26"/>
  <c r="J1643" i="26"/>
  <c r="K1726" i="26"/>
  <c r="J1726" i="26"/>
  <c r="K1739" i="26"/>
  <c r="J1739" i="26"/>
  <c r="I1739" i="26"/>
  <c r="K1920" i="26"/>
  <c r="J1920" i="26"/>
  <c r="I1920" i="26"/>
  <c r="K2147" i="26"/>
  <c r="J2147" i="26"/>
  <c r="I2147" i="26"/>
  <c r="K1755" i="26"/>
  <c r="J1755" i="26"/>
  <c r="I1755" i="26"/>
  <c r="K1811" i="26"/>
  <c r="I1811" i="26"/>
  <c r="J1817" i="26"/>
  <c r="I1817" i="26"/>
  <c r="K1872" i="26"/>
  <c r="J1872" i="26"/>
  <c r="I1872" i="26"/>
  <c r="K2055" i="26"/>
  <c r="J2055" i="26"/>
  <c r="I2055" i="26"/>
  <c r="K2132" i="26"/>
  <c r="J2132" i="26"/>
  <c r="I2132" i="26"/>
  <c r="K1584" i="26"/>
  <c r="J1584" i="26"/>
  <c r="I1584" i="26"/>
  <c r="K1609" i="26"/>
  <c r="J1609" i="26"/>
  <c r="I1609" i="26"/>
  <c r="J1696" i="26"/>
  <c r="I1696" i="26"/>
  <c r="K1818" i="26"/>
  <c r="J1818" i="26"/>
  <c r="I1818" i="26"/>
  <c r="K2080" i="26"/>
  <c r="J2080" i="26"/>
  <c r="I2080" i="26"/>
  <c r="K2164" i="26"/>
  <c r="J2164" i="26"/>
  <c r="I2164" i="26"/>
  <c r="I1534" i="26"/>
  <c r="K1534" i="26"/>
  <c r="J1534" i="26"/>
  <c r="J1712" i="26"/>
  <c r="I1712" i="26"/>
  <c r="K1901" i="26"/>
  <c r="J1901" i="26"/>
  <c r="K2020" i="26"/>
  <c r="J2020" i="26"/>
  <c r="I2020" i="26"/>
  <c r="I2225" i="26"/>
  <c r="K2225" i="26"/>
  <c r="J2225" i="26"/>
  <c r="K1696" i="26"/>
  <c r="K1984" i="26"/>
  <c r="J1984" i="26"/>
  <c r="I1984" i="26"/>
  <c r="K2095" i="26"/>
  <c r="J2095" i="26"/>
  <c r="I2095" i="26"/>
  <c r="I2234" i="26"/>
  <c r="K2234" i="26"/>
  <c r="J2234" i="26"/>
  <c r="I1415" i="26"/>
  <c r="I1419" i="26"/>
  <c r="I1490" i="26"/>
  <c r="I1499" i="26"/>
  <c r="I1515" i="26"/>
  <c r="I1554" i="26"/>
  <c r="K1554" i="26"/>
  <c r="I1569" i="26"/>
  <c r="J1594" i="26"/>
  <c r="J1630" i="26"/>
  <c r="I1661" i="26"/>
  <c r="J1676" i="26"/>
  <c r="K1676" i="26"/>
  <c r="I1676" i="26"/>
  <c r="I1702" i="26"/>
  <c r="K1712" i="26"/>
  <c r="I1729" i="26"/>
  <c r="I1734" i="26"/>
  <c r="I1768" i="26"/>
  <c r="K1773" i="26"/>
  <c r="I1773" i="26"/>
  <c r="K1779" i="26"/>
  <c r="I1779" i="26"/>
  <c r="J1779" i="26"/>
  <c r="J1840" i="26"/>
  <c r="K1840" i="26"/>
  <c r="I1840" i="26"/>
  <c r="I1901" i="26"/>
  <c r="K1594" i="26"/>
  <c r="I1599" i="26"/>
  <c r="I1604" i="26"/>
  <c r="K1630" i="26"/>
  <c r="J1661" i="26"/>
  <c r="J1702" i="26"/>
  <c r="I1707" i="26"/>
  <c r="K1713" i="26"/>
  <c r="J1713" i="26"/>
  <c r="I1713" i="26"/>
  <c r="J1729" i="26"/>
  <c r="J1734" i="26"/>
  <c r="I1745" i="26"/>
  <c r="J1768" i="26"/>
  <c r="K1801" i="26"/>
  <c r="I1801" i="26"/>
  <c r="I1806" i="26"/>
  <c r="K1884" i="26"/>
  <c r="J1884" i="26"/>
  <c r="I1884" i="26"/>
  <c r="J1977" i="26"/>
  <c r="I1985" i="26"/>
  <c r="K1985" i="26"/>
  <c r="J1985" i="26"/>
  <c r="J2014" i="26"/>
  <c r="I2014" i="26"/>
  <c r="K2014" i="26"/>
  <c r="K2111" i="26"/>
  <c r="J2111" i="26"/>
  <c r="I2111" i="26"/>
  <c r="I1504" i="26"/>
  <c r="J1554" i="26"/>
  <c r="J1574" i="26"/>
  <c r="J1599" i="26"/>
  <c r="J1604" i="26"/>
  <c r="I1615" i="26"/>
  <c r="I1625" i="26"/>
  <c r="I1651" i="26"/>
  <c r="I1656" i="26"/>
  <c r="I1697" i="26"/>
  <c r="J1707" i="26"/>
  <c r="I1724" i="26"/>
  <c r="J1745" i="26"/>
  <c r="J1773" i="26"/>
  <c r="J1806" i="26"/>
  <c r="K1813" i="26"/>
  <c r="J1813" i="26"/>
  <c r="I1813" i="26"/>
  <c r="I1835" i="26"/>
  <c r="I1841" i="26"/>
  <c r="K1841" i="26"/>
  <c r="J1841" i="26"/>
  <c r="J1908" i="26"/>
  <c r="I1908" i="26"/>
  <c r="K1908" i="26"/>
  <c r="K1977" i="26"/>
  <c r="I2151" i="26"/>
  <c r="I2205" i="26"/>
  <c r="K2205" i="26"/>
  <c r="J2205" i="26"/>
  <c r="K1574" i="26"/>
  <c r="K1656" i="26"/>
  <c r="K1724" i="26"/>
  <c r="K1735" i="26"/>
  <c r="I1735" i="26"/>
  <c r="K1746" i="26"/>
  <c r="J1746" i="26"/>
  <c r="I1746" i="26"/>
  <c r="I1763" i="26"/>
  <c r="J1774" i="26"/>
  <c r="I1774" i="26"/>
  <c r="K1774" i="26"/>
  <c r="J1801" i="26"/>
  <c r="K1944" i="26"/>
  <c r="J1944" i="26"/>
  <c r="J1978" i="26"/>
  <c r="K1978" i="26"/>
  <c r="J1986" i="26"/>
  <c r="I1986" i="26"/>
  <c r="J2074" i="26"/>
  <c r="K2074" i="26"/>
  <c r="I2074" i="26"/>
  <c r="J2151" i="26"/>
  <c r="K1555" i="26"/>
  <c r="J1555" i="26"/>
  <c r="I1555" i="26"/>
  <c r="K1580" i="26"/>
  <c r="J1580" i="26"/>
  <c r="I1580" i="26"/>
  <c r="K1605" i="26"/>
  <c r="J1605" i="26"/>
  <c r="I1605" i="26"/>
  <c r="J1708" i="26"/>
  <c r="K1708" i="26"/>
  <c r="I1708" i="26"/>
  <c r="J1796" i="26"/>
  <c r="I1796" i="26"/>
  <c r="I1937" i="26"/>
  <c r="K1937" i="26"/>
  <c r="J1937" i="26"/>
  <c r="K2136" i="26"/>
  <c r="J2136" i="26"/>
  <c r="I2136" i="26"/>
  <c r="K1861" i="26"/>
  <c r="I1861" i="26"/>
  <c r="K1871" i="26"/>
  <c r="J1871" i="26"/>
  <c r="K2154" i="26"/>
  <c r="J2154" i="26"/>
  <c r="I2154" i="26"/>
  <c r="K2204" i="26"/>
  <c r="J2204" i="26"/>
  <c r="I2204" i="26"/>
  <c r="J1832" i="26"/>
  <c r="K1832" i="26"/>
  <c r="I1832" i="26"/>
  <c r="K1972" i="26"/>
  <c r="J1972" i="26"/>
  <c r="K2139" i="26"/>
  <c r="I2139" i="26"/>
  <c r="K2028" i="26"/>
  <c r="J2028" i="26"/>
  <c r="I2028" i="26"/>
  <c r="K2035" i="26"/>
  <c r="J2035" i="26"/>
  <c r="I2035" i="26"/>
  <c r="I2241" i="26"/>
  <c r="K2241" i="26"/>
  <c r="J2241" i="26"/>
  <c r="K2248" i="26"/>
  <c r="J2248" i="26"/>
  <c r="I2248" i="26"/>
  <c r="J1867" i="26"/>
  <c r="I1867" i="26"/>
  <c r="K1934" i="26"/>
  <c r="J1934" i="26"/>
  <c r="I1934" i="26"/>
  <c r="K1960" i="26"/>
  <c r="J1960" i="26"/>
  <c r="K2104" i="26"/>
  <c r="J2104" i="26"/>
  <c r="I2133" i="26"/>
  <c r="J2133" i="26"/>
  <c r="K2212" i="26"/>
  <c r="J2212" i="26"/>
  <c r="I2212" i="26"/>
  <c r="I1505" i="26"/>
  <c r="J1530" i="26"/>
  <c r="I1551" i="26"/>
  <c r="I1576" i="26"/>
  <c r="I1601" i="26"/>
  <c r="I1622" i="26"/>
  <c r="I1631" i="26"/>
  <c r="I1644" i="26"/>
  <c r="I1737" i="26"/>
  <c r="I1760" i="26"/>
  <c r="I1789" i="26"/>
  <c r="I1857" i="26"/>
  <c r="K1927" i="26"/>
  <c r="J1927" i="26"/>
  <c r="I1927" i="26"/>
  <c r="I2021" i="26"/>
  <c r="K2021" i="26"/>
  <c r="J2021" i="26"/>
  <c r="I2118" i="26"/>
  <c r="J1505" i="26"/>
  <c r="K1530" i="26"/>
  <c r="J1551" i="26"/>
  <c r="J1576" i="26"/>
  <c r="J1601" i="26"/>
  <c r="K1622" i="26"/>
  <c r="J1631" i="26"/>
  <c r="J1644" i="26"/>
  <c r="J1737" i="26"/>
  <c r="J1760" i="26"/>
  <c r="K1765" i="26"/>
  <c r="I1765" i="26"/>
  <c r="J1765" i="26"/>
  <c r="J1789" i="26"/>
  <c r="K1819" i="26"/>
  <c r="J1819" i="26"/>
  <c r="K1857" i="26"/>
  <c r="J1903" i="26"/>
  <c r="I1903" i="26"/>
  <c r="K1903" i="26"/>
  <c r="K1948" i="26"/>
  <c r="J1948" i="26"/>
  <c r="I1960" i="26"/>
  <c r="I2104" i="26"/>
  <c r="J2118" i="26"/>
  <c r="K2133" i="26"/>
  <c r="K2178" i="26"/>
  <c r="J2178" i="26"/>
  <c r="I2178" i="26"/>
  <c r="K1756" i="26"/>
  <c r="J1756" i="26"/>
  <c r="J1809" i="26"/>
  <c r="I1809" i="26"/>
  <c r="K1893" i="26"/>
  <c r="J1893" i="26"/>
  <c r="I1893" i="26"/>
  <c r="K1928" i="26"/>
  <c r="J1928" i="26"/>
  <c r="I1928" i="26"/>
  <c r="I1961" i="26"/>
  <c r="K1961" i="26"/>
  <c r="J1961" i="26"/>
  <c r="K2008" i="26"/>
  <c r="J2008" i="26"/>
  <c r="K2056" i="26"/>
  <c r="J2056" i="26"/>
  <c r="I2105" i="26"/>
  <c r="K2105" i="26"/>
  <c r="J2105" i="26"/>
  <c r="K2192" i="26"/>
  <c r="J2192" i="26"/>
  <c r="I2192" i="26"/>
  <c r="K1766" i="26"/>
  <c r="I1766" i="26"/>
  <c r="J1990" i="26"/>
  <c r="I1990" i="26"/>
  <c r="K1990" i="26"/>
  <c r="K1996" i="26"/>
  <c r="J1996" i="26"/>
  <c r="K2112" i="26"/>
  <c r="J2112" i="26"/>
  <c r="I2112" i="26"/>
  <c r="K2170" i="26"/>
  <c r="J2170" i="26"/>
  <c r="I2170" i="26"/>
  <c r="I2056" i="26"/>
  <c r="I2193" i="26"/>
  <c r="J2193" i="26"/>
  <c r="J2199" i="26"/>
  <c r="J1510" i="26"/>
  <c r="K1514" i="26"/>
  <c r="J1606" i="26"/>
  <c r="K1610" i="26"/>
  <c r="K1700" i="26"/>
  <c r="I1728" i="26"/>
  <c r="J1766" i="26"/>
  <c r="I1790" i="26"/>
  <c r="J1844" i="26"/>
  <c r="K1849" i="26"/>
  <c r="J1849" i="26"/>
  <c r="I1922" i="26"/>
  <c r="I1996" i="26"/>
  <c r="I2009" i="26"/>
  <c r="K2009" i="26"/>
  <c r="J2009" i="26"/>
  <c r="I2057" i="26"/>
  <c r="K2057" i="26"/>
  <c r="J2057" i="26"/>
  <c r="J2086" i="26"/>
  <c r="I2086" i="26"/>
  <c r="K2086" i="26"/>
  <c r="I2113" i="26"/>
  <c r="K2113" i="26"/>
  <c r="K2150" i="26"/>
  <c r="J2150" i="26"/>
  <c r="I2150" i="26"/>
  <c r="K2199" i="26"/>
  <c r="K1980" i="26"/>
  <c r="J1980" i="26"/>
  <c r="I1980" i="26"/>
  <c r="K1999" i="26"/>
  <c r="J1999" i="26"/>
  <c r="K2064" i="26"/>
  <c r="J2064" i="26"/>
  <c r="I2064" i="26"/>
  <c r="K1994" i="26"/>
  <c r="J1994" i="26"/>
  <c r="J2046" i="26"/>
  <c r="K2058" i="26"/>
  <c r="K1907" i="26"/>
  <c r="J1907" i="26"/>
  <c r="I1907" i="26"/>
  <c r="K2012" i="26"/>
  <c r="J2012" i="26"/>
  <c r="K2024" i="26"/>
  <c r="J2024" i="26"/>
  <c r="K2071" i="26"/>
  <c r="J2071" i="26"/>
  <c r="K2102" i="26"/>
  <c r="J2102" i="26"/>
  <c r="I2102" i="26"/>
  <c r="K2200" i="26"/>
  <c r="J2200" i="26"/>
  <c r="I2200" i="26"/>
  <c r="K1836" i="26"/>
  <c r="I1836" i="26"/>
  <c r="I1880" i="26"/>
  <c r="J1917" i="26"/>
  <c r="K1940" i="26"/>
  <c r="J1940" i="26"/>
  <c r="I1940" i="26"/>
  <c r="K1975" i="26"/>
  <c r="J1975" i="26"/>
  <c r="I1994" i="26"/>
  <c r="I2001" i="26"/>
  <c r="J2001" i="26"/>
  <c r="K2059" i="26"/>
  <c r="J2059" i="26"/>
  <c r="I2059" i="26"/>
  <c r="I2134" i="26"/>
  <c r="K2188" i="26"/>
  <c r="J2188" i="26"/>
  <c r="I2188" i="26"/>
  <c r="K1988" i="26"/>
  <c r="J1988" i="26"/>
  <c r="I2012" i="26"/>
  <c r="I2018" i="26"/>
  <c r="I2024" i="26"/>
  <c r="I2030" i="26"/>
  <c r="K2047" i="26"/>
  <c r="J2047" i="26"/>
  <c r="I2071" i="26"/>
  <c r="I2078" i="26"/>
  <c r="K2084" i="26"/>
  <c r="J2084" i="26"/>
  <c r="I2090" i="26"/>
  <c r="I2127" i="26"/>
  <c r="J2134" i="26"/>
  <c r="K2156" i="26"/>
  <c r="J2156" i="26"/>
  <c r="I2156" i="26"/>
  <c r="K2228" i="26"/>
  <c r="J2228" i="26"/>
  <c r="I2228" i="26"/>
  <c r="I1941" i="26"/>
  <c r="K1941" i="26"/>
  <c r="I1953" i="26"/>
  <c r="J1953" i="26"/>
  <c r="K1964" i="26"/>
  <c r="J1964" i="26"/>
  <c r="K2036" i="26"/>
  <c r="J2036" i="26"/>
  <c r="K2072" i="26"/>
  <c r="J2072" i="26"/>
  <c r="K2116" i="26"/>
  <c r="J2116" i="26"/>
  <c r="I2116" i="26"/>
  <c r="J2127" i="26"/>
  <c r="K2168" i="26"/>
  <c r="J2168" i="26"/>
  <c r="I2168" i="26"/>
  <c r="K2215" i="26"/>
  <c r="J2215" i="26"/>
  <c r="J1918" i="26"/>
  <c r="I1918" i="26"/>
  <c r="K1976" i="26"/>
  <c r="J1976" i="26"/>
  <c r="I1988" i="26"/>
  <c r="I2047" i="26"/>
  <c r="I2066" i="26"/>
  <c r="I2084" i="26"/>
  <c r="I2097" i="26"/>
  <c r="K2097" i="26"/>
  <c r="J2097" i="26"/>
  <c r="J2110" i="26"/>
  <c r="I2110" i="26"/>
  <c r="K2142" i="26"/>
  <c r="J2142" i="26"/>
  <c r="K2175" i="26"/>
  <c r="J2175" i="26"/>
  <c r="I2175" i="26"/>
  <c r="I2229" i="26"/>
  <c r="J2229" i="26"/>
  <c r="K2243" i="26"/>
  <c r="J2243" i="26"/>
  <c r="I1935" i="26"/>
  <c r="J1941" i="26"/>
  <c r="K1953" i="26"/>
  <c r="I1964" i="26"/>
  <c r="I1970" i="26"/>
  <c r="I1982" i="26"/>
  <c r="I1989" i="26"/>
  <c r="K1989" i="26"/>
  <c r="J1989" i="26"/>
  <c r="J2013" i="26"/>
  <c r="J2025" i="26"/>
  <c r="I2036" i="26"/>
  <c r="I2042" i="26"/>
  <c r="K2048" i="26"/>
  <c r="J2048" i="26"/>
  <c r="I2048" i="26"/>
  <c r="I2072" i="26"/>
  <c r="I2085" i="26"/>
  <c r="J2085" i="26"/>
  <c r="K2128" i="26"/>
  <c r="J2128" i="26"/>
  <c r="I2128" i="26"/>
  <c r="K2195" i="26"/>
  <c r="J2195" i="26"/>
  <c r="I2195" i="26"/>
  <c r="I2215" i="26"/>
  <c r="I1744" i="26"/>
  <c r="I1885" i="26"/>
  <c r="K1918" i="26"/>
  <c r="K1924" i="26"/>
  <c r="J1924" i="26"/>
  <c r="I1976" i="26"/>
  <c r="K2013" i="26"/>
  <c r="K2025" i="26"/>
  <c r="K2110" i="26"/>
  <c r="I2142" i="26"/>
  <c r="J2157" i="26"/>
  <c r="K2176" i="26"/>
  <c r="J2176" i="26"/>
  <c r="I2176" i="26"/>
  <c r="J2183" i="26"/>
  <c r="K2183" i="26"/>
  <c r="K2229" i="26"/>
  <c r="I2243" i="26"/>
  <c r="K1956" i="26"/>
  <c r="J1956" i="26"/>
  <c r="I1956" i="26"/>
  <c r="K2096" i="26"/>
  <c r="J2096" i="26"/>
  <c r="I2165" i="26"/>
  <c r="K2165" i="26"/>
  <c r="J2165" i="26"/>
  <c r="K2224" i="26"/>
  <c r="J2224" i="26"/>
  <c r="I2224" i="26"/>
  <c r="I2249" i="26"/>
  <c r="K2249" i="26"/>
  <c r="K1952" i="26"/>
  <c r="J1952" i="26"/>
  <c r="K2000" i="26"/>
  <c r="J2000" i="26"/>
  <c r="K2016" i="26"/>
  <c r="J2016" i="26"/>
  <c r="K2124" i="26"/>
  <c r="J2124" i="26"/>
  <c r="I2124" i="26"/>
  <c r="K2232" i="26"/>
  <c r="J2232" i="26"/>
  <c r="I2232" i="26"/>
  <c r="K1936" i="26"/>
  <c r="J1936" i="26"/>
  <c r="K2032" i="26"/>
  <c r="J2032" i="26"/>
  <c r="J2038" i="26"/>
  <c r="I2038" i="26"/>
  <c r="K2172" i="26"/>
  <c r="J2172" i="26"/>
  <c r="I2172" i="26"/>
  <c r="K2190" i="26"/>
  <c r="J2190" i="26"/>
  <c r="J1942" i="26"/>
  <c r="I1942" i="26"/>
  <c r="I1952" i="26"/>
  <c r="K1968" i="26"/>
  <c r="J1968" i="26"/>
  <c r="J1973" i="26"/>
  <c r="I2000" i="26"/>
  <c r="I2016" i="26"/>
  <c r="I2081" i="26"/>
  <c r="K2081" i="26"/>
  <c r="J2081" i="26"/>
  <c r="K2108" i="26"/>
  <c r="J2108" i="26"/>
  <c r="J2137" i="26"/>
  <c r="K2184" i="26"/>
  <c r="J2184" i="26"/>
  <c r="I2184" i="26"/>
  <c r="I2202" i="26"/>
  <c r="K2208" i="26"/>
  <c r="J2208" i="26"/>
  <c r="I2208" i="26"/>
  <c r="I2250" i="26"/>
  <c r="J2250" i="26"/>
  <c r="I2033" i="26"/>
  <c r="K2033" i="26"/>
  <c r="J2033" i="26"/>
  <c r="K2060" i="26"/>
  <c r="J2060" i="26"/>
  <c r="K2076" i="26"/>
  <c r="J2076" i="26"/>
  <c r="I2076" i="26"/>
  <c r="K2092" i="26"/>
  <c r="J2092" i="26"/>
  <c r="I2185" i="26"/>
  <c r="K2185" i="26"/>
  <c r="J2214" i="26"/>
  <c r="J2233" i="26"/>
  <c r="J2114" i="26"/>
  <c r="J2149" i="26"/>
  <c r="J2173" i="26"/>
  <c r="J2197" i="26"/>
  <c r="K2220" i="26"/>
  <c r="J2220" i="26"/>
  <c r="I2220" i="26"/>
  <c r="K2148" i="26"/>
  <c r="J2148" i="26"/>
  <c r="I2148" i="26"/>
  <c r="K2244" i="26"/>
  <c r="J2244" i="26"/>
  <c r="I2244" i="26"/>
  <c r="K2180" i="26"/>
  <c r="J2180" i="26"/>
  <c r="I2180" i="26"/>
  <c r="K2160" i="26"/>
  <c r="J2160" i="26"/>
  <c r="I2160" i="26"/>
  <c r="J2125" i="26"/>
  <c r="I2130" i="26"/>
  <c r="K2140" i="26"/>
  <c r="J2140" i="26"/>
  <c r="I2140" i="26"/>
  <c r="I2155" i="26"/>
  <c r="J2221" i="26"/>
  <c r="I2226" i="26"/>
  <c r="K2236" i="26"/>
  <c r="J2236" i="26"/>
  <c r="I2236" i="26"/>
  <c r="I2251" i="26"/>
  <c r="K2120" i="26"/>
  <c r="J2120" i="26"/>
  <c r="I2120" i="26"/>
  <c r="K2125" i="26"/>
  <c r="J2130" i="26"/>
  <c r="I2135" i="26"/>
  <c r="J2155" i="26"/>
  <c r="J2201" i="26"/>
  <c r="I2206" i="26"/>
  <c r="K2216" i="26"/>
  <c r="J2216" i="26"/>
  <c r="I2216" i="26"/>
  <c r="K2221" i="26"/>
  <c r="J2226" i="26"/>
  <c r="I2231" i="26"/>
  <c r="J2251" i="26"/>
  <c r="J2181" i="26"/>
  <c r="K2196" i="26"/>
  <c r="J2196" i="26"/>
  <c r="I2196" i="26"/>
  <c r="K2201" i="26"/>
  <c r="J2231" i="26"/>
  <c r="K2252" i="26"/>
  <c r="J2252" i="26"/>
  <c r="I2252" i="26"/>
  <c r="M50" i="3"/>
  <c r="M66" i="3"/>
  <c r="M34" i="3"/>
  <c r="M82" i="3"/>
  <c r="N66" i="3"/>
  <c r="N34" i="3"/>
  <c r="N82" i="3"/>
  <c r="N50" i="3"/>
  <c r="O66" i="3"/>
  <c r="O34" i="3"/>
  <c r="O50" i="3"/>
  <c r="O82" i="3"/>
  <c r="P48" i="29"/>
  <c r="E82" i="3"/>
  <c r="E50" i="3"/>
  <c r="E66" i="3"/>
  <c r="E34" i="3"/>
  <c r="L66" i="3"/>
  <c r="L34" i="3"/>
  <c r="L82" i="3"/>
  <c r="L50" i="3"/>
  <c r="F66" i="3"/>
  <c r="F34" i="3"/>
  <c r="F82" i="3"/>
  <c r="F50" i="3"/>
  <c r="D66" i="3"/>
  <c r="D50" i="3"/>
  <c r="G66" i="3"/>
  <c r="G50" i="3"/>
  <c r="G34" i="3"/>
  <c r="G82" i="3"/>
  <c r="H34" i="3"/>
  <c r="H66" i="3"/>
  <c r="H82" i="3"/>
  <c r="H50" i="3"/>
  <c r="I50" i="3"/>
  <c r="I34" i="3"/>
  <c r="I66" i="3"/>
  <c r="I82" i="3"/>
  <c r="J66" i="3"/>
  <c r="J34" i="3"/>
  <c r="J82" i="3"/>
  <c r="J50" i="3"/>
  <c r="K50" i="3"/>
  <c r="K66" i="3"/>
  <c r="K34" i="3"/>
  <c r="K82" i="3"/>
  <c r="E97" i="29"/>
  <c r="E114" i="3" s="1"/>
  <c r="F97" i="29"/>
  <c r="D97" i="29"/>
  <c r="D114" i="3" s="1"/>
  <c r="P83" i="29"/>
  <c r="K97" i="29"/>
  <c r="K114" i="3" s="1"/>
  <c r="I97" i="29"/>
  <c r="I114" i="3" s="1"/>
  <c r="L97" i="29"/>
  <c r="L114" i="3" s="1"/>
  <c r="M97" i="29"/>
  <c r="M114" i="3" s="1"/>
  <c r="N97" i="29"/>
  <c r="N114" i="3" s="1"/>
  <c r="P32" i="29"/>
  <c r="O97" i="29"/>
  <c r="H97" i="29"/>
  <c r="H114" i="3" s="1"/>
  <c r="J97" i="29"/>
  <c r="J114" i="3" s="1"/>
  <c r="P96" i="29"/>
  <c r="P31" i="29"/>
  <c r="G97" i="29"/>
  <c r="G114" i="3" s="1"/>
  <c r="G4" i="4"/>
  <c r="R3" i="4" s="1"/>
  <c r="AK7" i="30" l="1"/>
  <c r="AK21" i="30"/>
  <c r="AK35" i="30"/>
  <c r="W35" i="30"/>
  <c r="W7" i="30"/>
  <c r="W49" i="30"/>
  <c r="W21" i="30"/>
  <c r="AA136" i="30"/>
  <c r="Q136" i="30"/>
  <c r="S136" i="30"/>
  <c r="V136" i="30"/>
  <c r="Y136" i="30"/>
  <c r="X136" i="30"/>
  <c r="AB136" i="30"/>
  <c r="R136" i="30"/>
  <c r="W136" i="30"/>
  <c r="Z136" i="30"/>
  <c r="T136" i="30"/>
  <c r="U136" i="30"/>
  <c r="X135" i="30"/>
  <c r="Z135" i="30"/>
  <c r="Y135" i="30"/>
  <c r="T135" i="30"/>
  <c r="R135" i="30"/>
  <c r="AB135" i="30"/>
  <c r="Q135" i="30"/>
  <c r="U135" i="30"/>
  <c r="AA135" i="30"/>
  <c r="W135" i="30"/>
  <c r="V135" i="30"/>
  <c r="S135" i="30"/>
  <c r="U137" i="30"/>
  <c r="Z137" i="30"/>
  <c r="X137" i="30"/>
  <c r="V137" i="30"/>
  <c r="W137" i="30"/>
  <c r="T137" i="30"/>
  <c r="R137" i="30"/>
  <c r="Q137" i="30"/>
  <c r="Y137" i="30"/>
  <c r="AB137" i="30"/>
  <c r="AA137" i="30"/>
  <c r="S137" i="30"/>
  <c r="P138" i="30"/>
  <c r="L16" i="26"/>
  <c r="L882" i="26"/>
  <c r="L75" i="26"/>
  <c r="L25" i="26"/>
  <c r="L4" i="26"/>
  <c r="L9" i="26"/>
  <c r="L24" i="26"/>
  <c r="L10" i="26"/>
  <c r="L13" i="26"/>
  <c r="L205" i="26"/>
  <c r="L37" i="26"/>
  <c r="L411" i="26"/>
  <c r="L291" i="26"/>
  <c r="L1238" i="26"/>
  <c r="L1056" i="26"/>
  <c r="L61" i="26"/>
  <c r="L659" i="26"/>
  <c r="L310" i="26"/>
  <c r="L200" i="26"/>
  <c r="L1739" i="26"/>
  <c r="L8" i="26"/>
  <c r="L12" i="26"/>
  <c r="L1857" i="26"/>
  <c r="L65" i="26"/>
  <c r="L767" i="26"/>
  <c r="L190" i="26"/>
  <c r="L387" i="26"/>
  <c r="L651" i="26"/>
  <c r="L28" i="26"/>
  <c r="L395" i="26"/>
  <c r="L1249" i="26"/>
  <c r="L1423" i="26"/>
  <c r="L1074" i="26"/>
  <c r="L531" i="26"/>
  <c r="L426" i="26"/>
  <c r="L334" i="26"/>
  <c r="L1220" i="26"/>
  <c r="L2009" i="26"/>
  <c r="L1808" i="26"/>
  <c r="L1076" i="26"/>
  <c r="L1813" i="26"/>
  <c r="L1921" i="26"/>
  <c r="L1330" i="26"/>
  <c r="L872" i="26"/>
  <c r="L1018" i="26"/>
  <c r="L966" i="26"/>
  <c r="L1850" i="26"/>
  <c r="L1381" i="26"/>
  <c r="L1925" i="26"/>
  <c r="L1315" i="26"/>
  <c r="L1949" i="26"/>
  <c r="L529" i="26"/>
  <c r="L561" i="26"/>
  <c r="L1926" i="26"/>
  <c r="L2013" i="26"/>
  <c r="L2075" i="26"/>
  <c r="L1532" i="26"/>
  <c r="L15" i="26"/>
  <c r="L1558" i="26"/>
  <c r="L1054" i="26"/>
  <c r="L1568" i="26"/>
  <c r="L1900" i="26"/>
  <c r="L1567" i="26"/>
  <c r="L1982" i="26"/>
  <c r="L2082" i="26"/>
  <c r="L1723" i="26"/>
  <c r="L1666" i="26"/>
  <c r="L1971" i="26"/>
  <c r="L2001" i="26"/>
  <c r="L1915" i="26"/>
  <c r="L1207" i="26"/>
  <c r="L1126" i="26"/>
  <c r="L1592" i="26"/>
  <c r="L1098" i="26"/>
  <c r="L1601" i="26"/>
  <c r="L1763" i="26"/>
  <c r="L1410" i="26"/>
  <c r="L1745" i="26"/>
  <c r="L1681" i="26"/>
  <c r="L1942" i="26"/>
  <c r="L1738" i="26"/>
  <c r="L1824" i="26"/>
  <c r="L1778" i="26"/>
  <c r="L2213" i="26"/>
  <c r="L1665" i="26"/>
  <c r="L828" i="26"/>
  <c r="L376" i="26"/>
  <c r="L352" i="26"/>
  <c r="L777" i="26"/>
  <c r="L89" i="26"/>
  <c r="L290" i="26"/>
  <c r="L443" i="26"/>
  <c r="L127" i="26"/>
  <c r="L1203" i="26"/>
  <c r="L1803" i="26"/>
  <c r="L999" i="26"/>
  <c r="L1783" i="26"/>
  <c r="L256" i="26"/>
  <c r="L1312" i="26"/>
  <c r="L643" i="26"/>
  <c r="L537" i="26"/>
  <c r="L204" i="26"/>
  <c r="L678" i="26"/>
  <c r="L714" i="26"/>
  <c r="L710" i="26"/>
  <c r="L1593" i="26"/>
  <c r="L1848" i="26"/>
  <c r="L255" i="26"/>
  <c r="L565" i="26"/>
  <c r="L240" i="26"/>
  <c r="L1069" i="26"/>
  <c r="L629" i="26"/>
  <c r="L517" i="26"/>
  <c r="L1100" i="26"/>
  <c r="L191" i="26"/>
  <c r="L763" i="26"/>
  <c r="L1771" i="26"/>
  <c r="L1545" i="26"/>
  <c r="L326" i="26"/>
  <c r="L540" i="26"/>
  <c r="L224" i="26"/>
  <c r="L1040" i="26"/>
  <c r="L1742" i="26"/>
  <c r="L713" i="26"/>
  <c r="L1325" i="26"/>
  <c r="L924" i="26"/>
  <c r="L42" i="26"/>
  <c r="L268" i="26"/>
  <c r="L781" i="26"/>
  <c r="L772" i="26"/>
  <c r="L116" i="26"/>
  <c r="L501" i="26"/>
  <c r="L612" i="26"/>
  <c r="L163" i="26"/>
  <c r="L1596" i="26"/>
  <c r="L1718" i="26"/>
  <c r="L1704" i="26"/>
  <c r="L391" i="26"/>
  <c r="L252" i="26"/>
  <c r="L756" i="26"/>
  <c r="L712" i="26"/>
  <c r="L112" i="26"/>
  <c r="L1199" i="26"/>
  <c r="L1096" i="26"/>
  <c r="L559" i="26"/>
  <c r="L895" i="26"/>
  <c r="L1491" i="26"/>
  <c r="L1603" i="26"/>
  <c r="L2066" i="26"/>
  <c r="L1962" i="26"/>
  <c r="L2002" i="26"/>
  <c r="L236" i="26"/>
  <c r="L685" i="26"/>
  <c r="L701" i="26"/>
  <c r="L104" i="26"/>
  <c r="L185" i="26"/>
  <c r="L789" i="26"/>
  <c r="L170" i="26"/>
  <c r="L1171" i="26"/>
  <c r="L1777" i="26"/>
  <c r="L2118" i="26"/>
  <c r="L1838" i="26"/>
  <c r="L220" i="26"/>
  <c r="L660" i="26"/>
  <c r="L696" i="26"/>
  <c r="L48" i="26"/>
  <c r="L160" i="26"/>
  <c r="L77" i="26"/>
  <c r="L355" i="26"/>
  <c r="L1371" i="26"/>
  <c r="L694" i="26"/>
  <c r="L283" i="26"/>
  <c r="L831" i="26"/>
  <c r="L194" i="26"/>
  <c r="L1519" i="26"/>
  <c r="L1993" i="26"/>
  <c r="L2070" i="26"/>
  <c r="L1661" i="26"/>
  <c r="L1703" i="26"/>
  <c r="L2042" i="26"/>
  <c r="L1517" i="26"/>
  <c r="L68" i="26"/>
  <c r="L547" i="26"/>
  <c r="L2210" i="26"/>
  <c r="L1943" i="26"/>
  <c r="L445" i="26"/>
  <c r="L1643" i="26"/>
  <c r="L1377" i="26"/>
  <c r="L1099" i="26"/>
  <c r="L2123" i="26"/>
  <c r="L653" i="26"/>
  <c r="L1874" i="26"/>
  <c r="L1644" i="26"/>
  <c r="L1873" i="26"/>
  <c r="L2019" i="26"/>
  <c r="L790" i="26"/>
  <c r="L1833" i="26"/>
  <c r="L1405" i="26"/>
  <c r="L263" i="26"/>
  <c r="L262" i="26"/>
  <c r="L1365" i="26"/>
  <c r="L938" i="26"/>
  <c r="L1551" i="26"/>
  <c r="L298" i="26"/>
  <c r="L784" i="26"/>
  <c r="L1550" i="26"/>
  <c r="L118" i="26"/>
  <c r="L1131" i="26"/>
  <c r="L1642" i="26"/>
  <c r="L1702" i="26"/>
  <c r="L1347" i="26"/>
  <c r="L1227" i="26"/>
  <c r="L2017" i="26"/>
  <c r="L1950" i="26"/>
  <c r="L1895" i="26"/>
  <c r="L1515" i="26"/>
  <c r="L1623" i="26"/>
  <c r="L1653" i="26"/>
  <c r="L2089" i="26"/>
  <c r="L1391" i="26"/>
  <c r="L1248" i="26"/>
  <c r="L123" i="26"/>
  <c r="L1835" i="26"/>
  <c r="L2189" i="26"/>
  <c r="L470" i="26"/>
  <c r="L724" i="26"/>
  <c r="L1508" i="26"/>
  <c r="L2127" i="26"/>
  <c r="L1485" i="26"/>
  <c r="L889" i="26"/>
  <c r="L1395" i="26"/>
  <c r="L2054" i="26"/>
  <c r="L848" i="26"/>
  <c r="L1036" i="26"/>
  <c r="L855" i="26"/>
  <c r="L824" i="26"/>
  <c r="L1657" i="26"/>
  <c r="L1281" i="26"/>
  <c r="L311" i="26"/>
  <c r="L1891" i="26"/>
  <c r="L2167" i="26"/>
  <c r="L1268" i="26"/>
  <c r="L510" i="26"/>
  <c r="L259" i="26"/>
  <c r="L878" i="26"/>
  <c r="L690" i="26"/>
  <c r="L1729" i="26"/>
  <c r="L1599" i="26"/>
  <c r="L1707" i="26"/>
  <c r="L1887" i="26"/>
  <c r="L1033" i="26"/>
  <c r="L857" i="26"/>
  <c r="L835" i="26"/>
  <c r="L636" i="26"/>
  <c r="L718" i="26"/>
  <c r="L719" i="26"/>
  <c r="L1476" i="26"/>
  <c r="L581" i="26"/>
  <c r="L1364" i="26"/>
  <c r="L1747" i="26"/>
  <c r="L469" i="26"/>
  <c r="L213" i="26"/>
  <c r="L934" i="26"/>
  <c r="L1316" i="26"/>
  <c r="L1215" i="26"/>
  <c r="L1896" i="26"/>
  <c r="L1401" i="26"/>
  <c r="L329" i="26"/>
  <c r="L1569" i="26"/>
  <c r="L1974" i="26"/>
  <c r="L728" i="26"/>
  <c r="L382" i="26"/>
  <c r="L58" i="26"/>
  <c r="L883" i="26"/>
  <c r="L135" i="26"/>
  <c r="L963" i="26"/>
  <c r="L23" i="26"/>
  <c r="L1620" i="26"/>
  <c r="L2137" i="26"/>
  <c r="L1415" i="26"/>
  <c r="L1731" i="26"/>
  <c r="L1636" i="26"/>
  <c r="L2141" i="26"/>
  <c r="L503" i="26"/>
  <c r="L340" i="26"/>
  <c r="L225" i="26"/>
  <c r="L1375" i="26"/>
  <c r="L2194" i="26"/>
  <c r="L702" i="26"/>
  <c r="L1823" i="26"/>
  <c r="L691" i="26"/>
  <c r="L645" i="26"/>
  <c r="L1329" i="26"/>
  <c r="L1634" i="26"/>
  <c r="L416" i="26"/>
  <c r="L1556" i="26"/>
  <c r="L1970" i="26"/>
  <c r="L1679" i="26"/>
  <c r="L1905" i="26"/>
  <c r="L133" i="26"/>
  <c r="L105" i="26"/>
  <c r="L367" i="26"/>
  <c r="L1628" i="26"/>
  <c r="L463" i="26"/>
  <c r="L634" i="26"/>
  <c r="L1523" i="26"/>
  <c r="L1034" i="26"/>
  <c r="L1639" i="26"/>
  <c r="L2193" i="26"/>
  <c r="L1578" i="26"/>
  <c r="L1876" i="26"/>
  <c r="L1899" i="26"/>
  <c r="L1686" i="26"/>
  <c r="L845" i="26"/>
  <c r="L293" i="26"/>
  <c r="L530" i="26"/>
  <c r="L2085" i="26"/>
  <c r="L1635" i="26"/>
  <c r="L1413" i="26"/>
  <c r="L46" i="26"/>
  <c r="L670" i="26"/>
  <c r="L759" i="26"/>
  <c r="L1853" i="26"/>
  <c r="L393" i="26"/>
  <c r="L115" i="26"/>
  <c r="L774" i="26"/>
  <c r="L1576" i="26"/>
  <c r="L2219" i="26"/>
  <c r="L1468" i="26"/>
  <c r="L385" i="26"/>
  <c r="L921" i="26"/>
  <c r="L1412" i="26"/>
  <c r="L331" i="26"/>
  <c r="L2181" i="26"/>
  <c r="L1392" i="26"/>
  <c r="L609" i="26"/>
  <c r="L379" i="26"/>
  <c r="L266" i="26"/>
  <c r="L674" i="26"/>
  <c r="L1760" i="26"/>
  <c r="L1986" i="26"/>
  <c r="L1776" i="26"/>
  <c r="L1063" i="26"/>
  <c r="L1720" i="26"/>
  <c r="L1669" i="26"/>
  <c r="L1645" i="26"/>
  <c r="L1979" i="26"/>
  <c r="L1692" i="26"/>
  <c r="L1880" i="26"/>
  <c r="L1751" i="26"/>
  <c r="L2134" i="26"/>
  <c r="L1957" i="26"/>
  <c r="L1902" i="26"/>
  <c r="L1802" i="26"/>
  <c r="L498" i="26"/>
  <c r="L1604" i="26"/>
  <c r="L2038" i="26"/>
  <c r="L1812" i="26"/>
  <c r="L1809" i="26"/>
  <c r="L2149" i="26"/>
  <c r="L576" i="26"/>
  <c r="L699" i="26"/>
  <c r="L991" i="26"/>
  <c r="L1472" i="26"/>
  <c r="L668" i="26"/>
  <c r="L2039" i="26"/>
  <c r="L1512" i="26"/>
  <c r="L1877" i="26"/>
  <c r="L1084" i="26"/>
  <c r="L1463" i="26"/>
  <c r="L2186" i="26"/>
  <c r="L1701" i="26"/>
  <c r="L574" i="26"/>
  <c r="L1854" i="26"/>
  <c r="L2030" i="26"/>
  <c r="L377" i="26"/>
  <c r="L1323" i="26"/>
  <c r="L414" i="26"/>
  <c r="L566" i="26"/>
  <c r="L1407" i="26"/>
  <c r="L622" i="26"/>
  <c r="L1767" i="26"/>
  <c r="L598" i="26"/>
  <c r="L2158" i="26"/>
  <c r="L1091" i="26"/>
  <c r="L1736" i="26"/>
  <c r="L1351" i="26"/>
  <c r="L1027" i="26"/>
  <c r="L1674" i="26"/>
  <c r="L1916" i="26"/>
  <c r="L2007" i="26"/>
  <c r="L2069" i="26"/>
  <c r="L418" i="26"/>
  <c r="L797" i="26"/>
  <c r="L319" i="26"/>
  <c r="L1659" i="26"/>
  <c r="L1790" i="26"/>
  <c r="L1480" i="26"/>
  <c r="L846" i="26"/>
  <c r="L2223" i="26"/>
  <c r="L856" i="26"/>
  <c r="L2206" i="26"/>
  <c r="L852" i="26"/>
  <c r="L1117" i="26"/>
  <c r="L2159" i="26"/>
  <c r="L2202" i="26"/>
  <c r="L620" i="26"/>
  <c r="L1309" i="26"/>
  <c r="L1598" i="26"/>
  <c r="L1888" i="26"/>
  <c r="L1501" i="26"/>
  <c r="L1003" i="26"/>
  <c r="L1883" i="26"/>
  <c r="L381" i="26"/>
  <c r="L770" i="26"/>
  <c r="L1408" i="26"/>
  <c r="L455" i="26"/>
  <c r="L987" i="26"/>
  <c r="L242" i="26"/>
  <c r="L59" i="26"/>
  <c r="L1259" i="26"/>
  <c r="L518" i="26"/>
  <c r="L1816" i="26"/>
  <c r="L2061" i="26"/>
  <c r="L1419" i="26"/>
  <c r="L1683" i="26"/>
  <c r="L1399" i="26"/>
  <c r="L2143" i="26"/>
  <c r="L1705" i="26"/>
  <c r="L1798" i="26"/>
  <c r="L2015" i="26"/>
  <c r="L1052" i="26"/>
  <c r="L495" i="26"/>
  <c r="L726" i="26"/>
  <c r="L1881" i="26"/>
  <c r="L860" i="26"/>
  <c r="L1759" i="26"/>
  <c r="L405" i="26"/>
  <c r="L343" i="26"/>
  <c r="L389" i="26"/>
  <c r="L81" i="26"/>
  <c r="L815" i="26"/>
  <c r="L1909" i="26"/>
  <c r="L595" i="26"/>
  <c r="L814" i="26"/>
  <c r="L211" i="26"/>
  <c r="L2011" i="26"/>
  <c r="L753" i="26"/>
  <c r="L1352" i="26"/>
  <c r="L1789" i="26"/>
  <c r="L979" i="26"/>
  <c r="L1255" i="26"/>
  <c r="L1910" i="26"/>
  <c r="L2067" i="26"/>
  <c r="L1929" i="26"/>
  <c r="L1640" i="26"/>
  <c r="L1800" i="26"/>
  <c r="L2065" i="26"/>
  <c r="L2242" i="26"/>
  <c r="L2119" i="26"/>
  <c r="L550" i="26"/>
  <c r="L1906" i="26"/>
  <c r="L1488" i="26"/>
  <c r="L1650" i="26"/>
  <c r="L956" i="26"/>
  <c r="L1780" i="26"/>
  <c r="L980" i="26"/>
  <c r="L453" i="26"/>
  <c r="L795" i="26"/>
  <c r="L732" i="26"/>
  <c r="L344" i="26"/>
  <c r="L288" i="26"/>
  <c r="L1180" i="26"/>
  <c r="L1145" i="26"/>
  <c r="L520" i="26"/>
  <c r="L762" i="26"/>
  <c r="L169" i="26"/>
  <c r="L44" i="26"/>
  <c r="L1260" i="26"/>
  <c r="L779" i="26"/>
  <c r="L908" i="26"/>
  <c r="L1449" i="26"/>
  <c r="L321" i="26"/>
  <c r="L1219" i="26"/>
  <c r="L677" i="26"/>
  <c r="L208" i="26"/>
  <c r="L511" i="26"/>
  <c r="L1595" i="26"/>
  <c r="L486" i="26"/>
  <c r="L1931" i="26"/>
  <c r="L2138" i="26"/>
  <c r="L1744" i="26"/>
  <c r="L2126" i="26"/>
  <c r="L1732" i="26"/>
  <c r="L1672" i="26"/>
  <c r="L1805" i="26"/>
  <c r="L1761" i="26"/>
  <c r="L2250" i="26"/>
  <c r="L2182" i="26"/>
  <c r="L1299" i="26"/>
  <c r="L1814" i="26"/>
  <c r="L1484" i="26"/>
  <c r="L2094" i="26"/>
  <c r="L885" i="26"/>
  <c r="L1437" i="26"/>
  <c r="L766" i="26"/>
  <c r="L449" i="26"/>
  <c r="L749" i="26"/>
  <c r="L661" i="26"/>
  <c r="L328" i="26"/>
  <c r="L272" i="26"/>
  <c r="L1057" i="26"/>
  <c r="L1112" i="26"/>
  <c r="L509" i="26"/>
  <c r="L652" i="26"/>
  <c r="L140" i="26"/>
  <c r="L32" i="26"/>
  <c r="L560" i="26"/>
  <c r="L2247" i="26"/>
  <c r="L725" i="26"/>
  <c r="L1205" i="26"/>
  <c r="L587" i="26"/>
  <c r="L982" i="26"/>
  <c r="L1503" i="26"/>
  <c r="L800" i="26"/>
  <c r="L672" i="26"/>
  <c r="L578" i="26"/>
  <c r="L594" i="26"/>
  <c r="L671" i="26"/>
  <c r="L2130" i="26"/>
  <c r="L1885" i="26"/>
  <c r="L247" i="26"/>
  <c r="L316" i="26"/>
  <c r="L957" i="26"/>
  <c r="L504" i="26"/>
  <c r="L136" i="26"/>
  <c r="L20" i="26"/>
  <c r="L1157" i="26"/>
  <c r="L403" i="26"/>
  <c r="L1387" i="26"/>
  <c r="L1829" i="26"/>
  <c r="L2063" i="26"/>
  <c r="L300" i="26"/>
  <c r="L904" i="26"/>
  <c r="L484" i="26"/>
  <c r="L128" i="26"/>
  <c r="L1152" i="26"/>
  <c r="L1349" i="26"/>
  <c r="L907" i="26"/>
  <c r="L1055" i="26"/>
  <c r="L1518" i="26"/>
  <c r="L1597" i="26"/>
  <c r="L284" i="26"/>
  <c r="L861" i="26"/>
  <c r="L900" i="26"/>
  <c r="L124" i="26"/>
  <c r="L512" i="26"/>
  <c r="L1051" i="26"/>
  <c r="L810" i="26"/>
  <c r="L201" i="26"/>
  <c r="L99" i="26"/>
  <c r="L1525" i="26"/>
  <c r="L1889" i="26"/>
  <c r="L1522" i="26"/>
  <c r="L2087" i="26"/>
  <c r="L1031" i="26"/>
  <c r="L1570" i="26"/>
  <c r="L1417" i="26"/>
  <c r="L948" i="26"/>
  <c r="L995" i="26"/>
  <c r="L967" i="26"/>
  <c r="L1428" i="26"/>
  <c r="L1549" i="26"/>
  <c r="L936" i="26"/>
  <c r="L1341" i="26"/>
  <c r="L305" i="26"/>
  <c r="L538" i="26"/>
  <c r="L1284" i="26"/>
  <c r="L607" i="26"/>
  <c r="L1616" i="26"/>
  <c r="L1740" i="26"/>
  <c r="L1542" i="26"/>
  <c r="L248" i="26"/>
  <c r="L1506" i="26"/>
  <c r="L788" i="26"/>
  <c r="L996" i="26"/>
  <c r="L1153" i="26"/>
  <c r="L207" i="26"/>
  <c r="L943" i="26"/>
  <c r="L549" i="26"/>
  <c r="L1441" i="26"/>
  <c r="L681" i="26"/>
  <c r="L973" i="26"/>
  <c r="L1029" i="26"/>
  <c r="L1160" i="26"/>
  <c r="L2003" i="26"/>
  <c r="L390" i="26"/>
  <c r="L1680" i="26"/>
  <c r="L1863" i="26"/>
  <c r="L233" i="26"/>
  <c r="L313" i="26"/>
  <c r="L570" i="26"/>
  <c r="L632" i="26"/>
  <c r="L1400" i="26"/>
  <c r="L1989" i="26"/>
  <c r="L1871" i="26"/>
  <c r="L38" i="26"/>
  <c r="L480" i="26"/>
  <c r="L666" i="26"/>
  <c r="L657" i="26"/>
  <c r="L1404" i="26"/>
  <c r="L1932" i="26"/>
  <c r="L1940" i="26"/>
  <c r="L2109" i="26"/>
  <c r="L1557" i="26"/>
  <c r="L1305" i="26"/>
  <c r="L869" i="26"/>
  <c r="L1581" i="26"/>
  <c r="L1521" i="26"/>
  <c r="L2173" i="26"/>
  <c r="L1924" i="26"/>
  <c r="L1614" i="26"/>
  <c r="L1175" i="26"/>
  <c r="L286" i="26"/>
  <c r="L773" i="26"/>
  <c r="L1307" i="26"/>
  <c r="L365" i="26"/>
  <c r="L1784" i="26"/>
  <c r="L1624" i="26"/>
  <c r="L1928" i="26"/>
  <c r="L1625" i="26"/>
  <c r="L1339" i="26"/>
  <c r="L2072" i="26"/>
  <c r="L535" i="26"/>
  <c r="L927" i="26"/>
  <c r="L1886" i="26"/>
  <c r="L2190" i="26"/>
  <c r="L2252" i="26"/>
  <c r="L2224" i="26"/>
  <c r="L1538" i="26"/>
  <c r="L953" i="26"/>
  <c r="L1565" i="26"/>
  <c r="L369" i="26"/>
  <c r="L1794" i="26"/>
  <c r="L1303" i="26"/>
  <c r="L1500" i="26"/>
  <c r="L896" i="26"/>
  <c r="L906" i="26"/>
  <c r="L1376" i="26"/>
  <c r="L1660" i="26"/>
  <c r="L536" i="26"/>
  <c r="L1818" i="26"/>
  <c r="L2201" i="26"/>
  <c r="L1933" i="26"/>
  <c r="L2225" i="26"/>
  <c r="L1026" i="26"/>
  <c r="L496" i="26"/>
  <c r="L1591" i="26"/>
  <c r="L373" i="26"/>
  <c r="L1828" i="26"/>
  <c r="L1156" i="26"/>
  <c r="L2090" i="26"/>
  <c r="L1370" i="26"/>
  <c r="L1154" i="26"/>
  <c r="L1253" i="26"/>
  <c r="L2027" i="26"/>
  <c r="L2226" i="26"/>
  <c r="L1526" i="26"/>
  <c r="L2236" i="26"/>
  <c r="L1827" i="26"/>
  <c r="L891" i="26"/>
  <c r="L1997" i="26"/>
  <c r="L805" i="26"/>
  <c r="L164" i="26"/>
  <c r="L468" i="26"/>
  <c r="L1372" i="26"/>
  <c r="L1475" i="26"/>
  <c r="L853" i="26"/>
  <c r="L1733" i="26"/>
  <c r="L998" i="26"/>
  <c r="L2179" i="26"/>
  <c r="L962" i="26"/>
  <c r="L1494" i="26"/>
  <c r="L2078" i="26"/>
  <c r="L1793" i="26"/>
  <c r="L1314" i="26"/>
  <c r="L71" i="26"/>
  <c r="L309" i="26"/>
  <c r="L493" i="26"/>
  <c r="L1453" i="26"/>
  <c r="L1985" i="26"/>
  <c r="L1651" i="26"/>
  <c r="L1858" i="26"/>
  <c r="L1859" i="26"/>
  <c r="L1935" i="26"/>
  <c r="L2097" i="26"/>
  <c r="L1577" i="26"/>
  <c r="L708" i="26"/>
  <c r="L2104" i="26"/>
  <c r="L1769" i="26"/>
  <c r="L1792" i="26"/>
  <c r="L655" i="26"/>
  <c r="L899" i="26"/>
  <c r="L1128" i="26"/>
  <c r="L564" i="26"/>
  <c r="L499" i="26"/>
  <c r="L1715" i="26"/>
  <c r="L1333" i="26"/>
  <c r="L1085" i="26"/>
  <c r="L602" i="26"/>
  <c r="L992" i="26"/>
  <c r="L864" i="26"/>
  <c r="L929" i="26"/>
  <c r="L1693" i="26"/>
  <c r="L930" i="26"/>
  <c r="L1903" i="26"/>
  <c r="L1673" i="26"/>
  <c r="L1102" i="26"/>
  <c r="L1462" i="26"/>
  <c r="L746" i="26"/>
  <c r="L562" i="26"/>
  <c r="L1143" i="26"/>
  <c r="L589" i="26"/>
  <c r="L524" i="26"/>
  <c r="L1688" i="26"/>
  <c r="L2047" i="26"/>
  <c r="L1864" i="26"/>
  <c r="L1922" i="26"/>
  <c r="L2211" i="26"/>
  <c r="L2251" i="26"/>
  <c r="L1297" i="26"/>
  <c r="L2049" i="26"/>
  <c r="L1967" i="26"/>
  <c r="L1035" i="26"/>
  <c r="L250" i="26"/>
  <c r="L1615" i="26"/>
  <c r="L552" i="26"/>
  <c r="L1663" i="26"/>
  <c r="L1233" i="26"/>
  <c r="L2131" i="26"/>
  <c r="L836" i="26"/>
  <c r="L2031" i="26"/>
  <c r="L844" i="26"/>
  <c r="L1791" i="26"/>
  <c r="L799" i="26"/>
  <c r="L2146" i="26"/>
  <c r="L1078" i="26"/>
  <c r="L614" i="26"/>
  <c r="L1202" i="26"/>
  <c r="L1696" i="26"/>
  <c r="L2237" i="26"/>
  <c r="L361" i="26"/>
  <c r="L1973" i="26"/>
  <c r="L1630" i="26"/>
  <c r="L2043" i="26"/>
  <c r="L27" i="26"/>
  <c r="L583" i="26"/>
  <c r="L1014" i="26"/>
  <c r="L673" i="26"/>
  <c r="L1185" i="26"/>
  <c r="L1342" i="26"/>
  <c r="L2220" i="26"/>
  <c r="L1594" i="26"/>
  <c r="L1911" i="26"/>
  <c r="L635" i="26"/>
  <c r="L782" i="26"/>
  <c r="L1819" i="26"/>
  <c r="L1058" i="26"/>
  <c r="L375" i="26"/>
  <c r="L1626" i="26"/>
  <c r="L1122" i="26"/>
  <c r="L2032" i="26"/>
  <c r="L1976" i="26"/>
  <c r="L1735" i="26"/>
  <c r="L1571" i="26"/>
  <c r="L1354" i="26"/>
  <c r="L2184" i="26"/>
  <c r="L1765" i="26"/>
  <c r="L2045" i="26"/>
  <c r="L958" i="26"/>
  <c r="L1431" i="26"/>
  <c r="L739" i="26"/>
  <c r="L2185" i="26"/>
  <c r="L1574" i="26"/>
  <c r="L1210" i="26"/>
  <c r="L974" i="26"/>
  <c r="L98" i="26"/>
  <c r="L2108" i="26"/>
  <c r="L2071" i="26"/>
  <c r="L2199" i="26"/>
  <c r="L2192" i="26"/>
  <c r="L2234" i="26"/>
  <c r="L1608" i="26"/>
  <c r="L1750" i="26"/>
  <c r="L1226" i="26"/>
  <c r="L1302" i="26"/>
  <c r="L1684" i="26"/>
  <c r="L1562" i="26"/>
  <c r="L735" i="26"/>
  <c r="L2093" i="26"/>
  <c r="L210" i="26"/>
  <c r="L154" i="26"/>
  <c r="L1529" i="26"/>
  <c r="L751" i="26"/>
  <c r="L362" i="26"/>
  <c r="L2232" i="26"/>
  <c r="L2229" i="26"/>
  <c r="L2248" i="26"/>
  <c r="L1832" i="26"/>
  <c r="L1801" i="26"/>
  <c r="L1779" i="26"/>
  <c r="L1546" i="26"/>
  <c r="L2100" i="26"/>
  <c r="L606" i="26"/>
  <c r="L1607" i="26"/>
  <c r="L1561" i="26"/>
  <c r="L711" i="26"/>
  <c r="L1066" i="26"/>
  <c r="L227" i="26"/>
  <c r="L323" i="26"/>
  <c r="L1062" i="26"/>
  <c r="L35" i="26"/>
  <c r="L196" i="26"/>
  <c r="L684" i="26"/>
  <c r="L219" i="26"/>
  <c r="L179" i="26"/>
  <c r="L446" i="26"/>
  <c r="L968" i="26"/>
  <c r="L478" i="26"/>
  <c r="L1855" i="26"/>
  <c r="L833" i="26"/>
  <c r="L245" i="26"/>
  <c r="L56" i="26"/>
  <c r="L241" i="26"/>
  <c r="L792" i="26"/>
  <c r="L625" i="26"/>
  <c r="L1169" i="26"/>
  <c r="L324" i="26"/>
  <c r="L304" i="26"/>
  <c r="L360" i="26"/>
  <c r="L757" i="26"/>
  <c r="L820" i="26"/>
  <c r="L457" i="26"/>
  <c r="L993" i="26"/>
  <c r="L1093" i="26"/>
  <c r="L981" i="26"/>
  <c r="L1655" i="26"/>
  <c r="L1492" i="26"/>
  <c r="L2101" i="26"/>
  <c r="L203" i="26"/>
  <c r="L522" i="26"/>
  <c r="L1861" i="26"/>
  <c r="L727" i="26"/>
  <c r="L451" i="26"/>
  <c r="L1218" i="26"/>
  <c r="L2174" i="26"/>
  <c r="L1988" i="26"/>
  <c r="L1849" i="26"/>
  <c r="L1206" i="26"/>
  <c r="L2150" i="26"/>
  <c r="L2178" i="26"/>
  <c r="L2241" i="26"/>
  <c r="L1913" i="26"/>
  <c r="L2083" i="26"/>
  <c r="L1648" i="26"/>
  <c r="L1178" i="26"/>
  <c r="L2144" i="26"/>
  <c r="L1242" i="26"/>
  <c r="L1390" i="26"/>
  <c r="L2246" i="26"/>
  <c r="L1162" i="26"/>
  <c r="L738" i="26"/>
  <c r="L51" i="26"/>
  <c r="L1289" i="26"/>
  <c r="L1471" i="26"/>
  <c r="L1119" i="26"/>
  <c r="L521" i="26"/>
  <c r="L880" i="26"/>
  <c r="L541" i="26"/>
  <c r="L108" i="26"/>
  <c r="L165" i="26"/>
  <c r="L808" i="26"/>
  <c r="L881" i="26"/>
  <c r="L1373" i="26"/>
  <c r="L356" i="26"/>
  <c r="L548" i="26"/>
  <c r="L392" i="26"/>
  <c r="L849" i="26"/>
  <c r="L901" i="26"/>
  <c r="L528" i="26"/>
  <c r="L1046" i="26"/>
  <c r="L1409" i="26"/>
  <c r="L1265" i="26"/>
  <c r="L1772" i="26"/>
  <c r="L1563" i="26"/>
  <c r="L1963" i="26"/>
  <c r="L287" i="26"/>
  <c r="L1554" i="26"/>
  <c r="L1350" i="26"/>
  <c r="L1509" i="26"/>
  <c r="L631" i="26"/>
  <c r="L1893" i="26"/>
  <c r="L2020" i="26"/>
  <c r="L802" i="26"/>
  <c r="L1980" i="26"/>
  <c r="L1992" i="26"/>
  <c r="L2081" i="26"/>
  <c r="L2059" i="26"/>
  <c r="L2012" i="26"/>
  <c r="L2113" i="26"/>
  <c r="L2170" i="26"/>
  <c r="L2133" i="26"/>
  <c r="L1977" i="26"/>
  <c r="L1534" i="26"/>
  <c r="L1892" i="26"/>
  <c r="L1743" i="26"/>
  <c r="L2088" i="26"/>
  <c r="L2068" i="26"/>
  <c r="L638" i="26"/>
  <c r="L1234" i="26"/>
  <c r="L2240" i="26"/>
  <c r="L1346" i="26"/>
  <c r="L1781" i="26"/>
  <c r="L70" i="26"/>
  <c r="L270" i="26"/>
  <c r="L747" i="26"/>
  <c r="L85" i="26"/>
  <c r="L1192" i="26"/>
  <c r="L1020" i="26"/>
  <c r="L911" i="26"/>
  <c r="L152" i="26"/>
  <c r="L1104" i="26"/>
  <c r="L289" i="26"/>
  <c r="L876" i="26"/>
  <c r="L955" i="26"/>
  <c r="L1384" i="26"/>
  <c r="L372" i="26"/>
  <c r="L573" i="26"/>
  <c r="L436" i="26"/>
  <c r="L892" i="26"/>
  <c r="L919" i="26"/>
  <c r="L553" i="26"/>
  <c r="L1089" i="26"/>
  <c r="L1730" i="26"/>
  <c r="L1502" i="26"/>
  <c r="L1834" i="26"/>
  <c r="L1588" i="26"/>
  <c r="L1969" i="26"/>
  <c r="L350" i="26"/>
  <c r="L2172" i="26"/>
  <c r="L1278" i="26"/>
  <c r="L871" i="26"/>
  <c r="L1766" i="26"/>
  <c r="L1580" i="26"/>
  <c r="L2096" i="26"/>
  <c r="L1884" i="26"/>
  <c r="L1936" i="26"/>
  <c r="L1901" i="26"/>
  <c r="L2105" i="26"/>
  <c r="L1700" i="26"/>
  <c r="L2204" i="26"/>
  <c r="L1908" i="26"/>
  <c r="L2095" i="26"/>
  <c r="L2132" i="26"/>
  <c r="L2044" i="26"/>
  <c r="L1998" i="26"/>
  <c r="L2034" i="26"/>
  <c r="L1398" i="26"/>
  <c r="L275" i="26"/>
  <c r="L442" i="26"/>
  <c r="L1402" i="26"/>
  <c r="L111" i="26"/>
  <c r="L1536" i="26"/>
  <c r="L1474" i="26"/>
  <c r="L679" i="26"/>
  <c r="L221" i="26"/>
  <c r="L1345" i="26"/>
  <c r="L588" i="26"/>
  <c r="L1008" i="26"/>
  <c r="L556" i="26"/>
  <c r="L1189" i="26"/>
  <c r="L859" i="26"/>
  <c r="L969" i="26"/>
  <c r="L1012" i="26"/>
  <c r="L472" i="26"/>
  <c r="L388" i="26"/>
  <c r="L619" i="26"/>
  <c r="L832" i="26"/>
  <c r="L905" i="26"/>
  <c r="L928" i="26"/>
  <c r="L599" i="26"/>
  <c r="L1125" i="26"/>
  <c r="L1904" i="26"/>
  <c r="L1654" i="26"/>
  <c r="L2203" i="26"/>
  <c r="L1613" i="26"/>
  <c r="L1981" i="26"/>
  <c r="L178" i="26"/>
  <c r="L1960" i="26"/>
  <c r="L1939" i="26"/>
  <c r="L1675" i="26"/>
  <c r="L431" i="26"/>
  <c r="L2139" i="26"/>
  <c r="L1524" i="26"/>
  <c r="L1843" i="26"/>
  <c r="L1182" i="26"/>
  <c r="L2102" i="26"/>
  <c r="L807" i="26"/>
  <c r="L2160" i="26"/>
  <c r="L910" i="26"/>
  <c r="L2092" i="26"/>
  <c r="L2180" i="26"/>
  <c r="L2076" i="26"/>
  <c r="L2016" i="26"/>
  <c r="L2168" i="26"/>
  <c r="L2086" i="26"/>
  <c r="L2056" i="26"/>
  <c r="L1530" i="26"/>
  <c r="L1447" i="26"/>
  <c r="L1010" i="26"/>
  <c r="L1286" i="26"/>
  <c r="L1652" i="26"/>
  <c r="L1722" i="26"/>
  <c r="L1146" i="26"/>
  <c r="L230" i="26"/>
  <c r="L342" i="26"/>
  <c r="L806" i="26"/>
  <c r="L618" i="26"/>
  <c r="L1095" i="26"/>
  <c r="L952" i="26"/>
  <c r="L516" i="26"/>
  <c r="L1360" i="26"/>
  <c r="L1216" i="26"/>
  <c r="L1013" i="26"/>
  <c r="L656" i="26"/>
  <c r="L1224" i="26"/>
  <c r="L633" i="26"/>
  <c r="L1101" i="26"/>
  <c r="L1021" i="26"/>
  <c r="L497" i="26"/>
  <c r="L404" i="26"/>
  <c r="L644" i="26"/>
  <c r="L941" i="26"/>
  <c r="L1028" i="26"/>
  <c r="L1011" i="26"/>
  <c r="L624" i="26"/>
  <c r="L1138" i="26"/>
  <c r="L2217" i="26"/>
  <c r="L1090" i="26"/>
  <c r="L1585" i="26"/>
  <c r="L1662" i="26"/>
  <c r="L2041" i="26"/>
  <c r="L18" i="26"/>
  <c r="L1605" i="26"/>
  <c r="L2064" i="26"/>
  <c r="L2200" i="26"/>
  <c r="L1528" i="26"/>
  <c r="L1999" i="26"/>
  <c r="L1070" i="26"/>
  <c r="L1840" i="26"/>
  <c r="L318" i="26"/>
  <c r="L2187" i="26"/>
  <c r="L2216" i="26"/>
  <c r="L575" i="26"/>
  <c r="L2128" i="26"/>
  <c r="L1712" i="26"/>
  <c r="L1920" i="26"/>
  <c r="L2052" i="26"/>
  <c r="L1716" i="26"/>
  <c r="L314" i="26"/>
  <c r="L2230" i="26"/>
  <c r="L1426" i="26"/>
  <c r="L406" i="26"/>
  <c r="L130" i="26"/>
  <c r="L134" i="26"/>
  <c r="L776" i="26"/>
  <c r="L2157" i="26"/>
  <c r="L894" i="26"/>
  <c r="L57" i="26"/>
  <c r="L1065" i="26"/>
  <c r="L125" i="26"/>
  <c r="L281" i="26"/>
  <c r="L1103" i="26"/>
  <c r="L796" i="26"/>
  <c r="L1344" i="26"/>
  <c r="L700" i="26"/>
  <c r="L1638" i="26"/>
  <c r="L1064" i="26"/>
  <c r="L568" i="26"/>
  <c r="L420" i="26"/>
  <c r="L669" i="26"/>
  <c r="L1001" i="26"/>
  <c r="L1324" i="26"/>
  <c r="L1037" i="26"/>
  <c r="L649" i="26"/>
  <c r="L1187" i="26"/>
  <c r="L868" i="26"/>
  <c r="L1140" i="26"/>
  <c r="L1795" i="26"/>
  <c r="L1694" i="26"/>
  <c r="L2115" i="26"/>
  <c r="L1918" i="26"/>
  <c r="L970" i="26"/>
  <c r="L1919" i="26"/>
  <c r="L1511" i="26"/>
  <c r="L1934" i="26"/>
  <c r="L1953" i="26"/>
  <c r="L2136" i="26"/>
  <c r="L1438" i="26"/>
  <c r="L1956" i="26"/>
  <c r="L819" i="26"/>
  <c r="L2243" i="26"/>
  <c r="L2074" i="26"/>
  <c r="L646" i="26"/>
  <c r="L2215" i="26"/>
  <c r="L2176" i="26"/>
  <c r="L2000" i="26"/>
  <c r="L2055" i="26"/>
  <c r="L2218" i="26"/>
  <c r="L1214" i="26"/>
  <c r="L1945" i="26"/>
  <c r="L1951" i="26"/>
  <c r="L2004" i="26"/>
  <c r="L1190" i="26"/>
  <c r="L1378" i="26"/>
  <c r="L267" i="26"/>
  <c r="L371" i="26"/>
  <c r="L66" i="26"/>
  <c r="L1262" i="26"/>
  <c r="L6" i="26"/>
  <c r="L1548" i="26"/>
  <c r="L1288" i="26"/>
  <c r="L873" i="26"/>
  <c r="L237" i="26"/>
  <c r="L192" i="26"/>
  <c r="L187" i="26"/>
  <c r="L1293" i="26"/>
  <c r="L525" i="26"/>
  <c r="L663" i="26"/>
  <c r="L82" i="26"/>
  <c r="L50" i="26"/>
  <c r="L2233" i="26"/>
  <c r="L2050" i="26"/>
  <c r="L1862" i="26"/>
  <c r="L1464" i="26"/>
  <c r="L1560" i="26"/>
  <c r="L2122" i="26"/>
  <c r="L1482" i="26"/>
  <c r="L1317" i="26"/>
  <c r="L1369" i="26"/>
  <c r="L1172" i="26"/>
  <c r="L942" i="26"/>
  <c r="L1292" i="26"/>
  <c r="L441" i="26"/>
  <c r="L345" i="26"/>
  <c r="L628" i="26"/>
  <c r="L1296" i="26"/>
  <c r="L396" i="26"/>
  <c r="L761" i="26"/>
  <c r="L1461" i="26"/>
  <c r="L523" i="26"/>
  <c r="L1240" i="26"/>
  <c r="L308" i="26"/>
  <c r="L1678" i="26"/>
  <c r="L916" i="26"/>
  <c r="L965" i="26"/>
  <c r="L297" i="26"/>
  <c r="L1237" i="26"/>
  <c r="L1397" i="26"/>
  <c r="L325" i="26"/>
  <c r="L100" i="26"/>
  <c r="L912" i="26"/>
  <c r="L1004" i="26"/>
  <c r="L1239" i="26"/>
  <c r="L193" i="26"/>
  <c r="L768" i="26"/>
  <c r="L172" i="26"/>
  <c r="L2197" i="26"/>
  <c r="L1161" i="26"/>
  <c r="L33" i="26"/>
  <c r="L161" i="26"/>
  <c r="L572" i="26"/>
  <c r="L101" i="26"/>
  <c r="L743" i="26"/>
  <c r="L150" i="26"/>
  <c r="L977" i="26"/>
  <c r="L1459" i="26"/>
  <c r="L558" i="26"/>
  <c r="L366" i="26"/>
  <c r="L83" i="26"/>
  <c r="L1141" i="26"/>
  <c r="L415" i="26"/>
  <c r="L1600" i="26"/>
  <c r="L1015" i="26"/>
  <c r="L2231" i="26"/>
  <c r="L1075" i="26"/>
  <c r="L1470" i="26"/>
  <c r="L1505" i="26"/>
  <c r="L1450" i="26"/>
  <c r="L1422" i="26"/>
  <c r="L818" i="26"/>
  <c r="L1734" i="26"/>
  <c r="L1682" i="26"/>
  <c r="L1479" i="26"/>
  <c r="L2018" i="26"/>
  <c r="L1797" i="26"/>
  <c r="L1668" i="26"/>
  <c r="L1632" i="26"/>
  <c r="L2239" i="26"/>
  <c r="L1847" i="26"/>
  <c r="L2214" i="26"/>
  <c r="L1439" i="26"/>
  <c r="L543" i="26"/>
  <c r="L639" i="26"/>
  <c r="L1689" i="26"/>
  <c r="L975" i="26"/>
  <c r="L1810" i="26"/>
  <c r="L1865" i="26"/>
  <c r="L2162" i="26"/>
  <c r="L2029" i="26"/>
  <c r="L2022" i="26"/>
  <c r="L1946" i="26"/>
  <c r="L2235" i="26"/>
  <c r="L1757" i="26"/>
  <c r="L2171" i="26"/>
  <c r="L2077" i="26"/>
  <c r="L2037" i="26"/>
  <c r="L1817" i="26"/>
  <c r="L1497" i="26"/>
  <c r="L2163" i="26"/>
  <c r="L282" i="26"/>
  <c r="L155" i="26"/>
  <c r="L2161" i="26"/>
  <c r="L1804" i="26"/>
  <c r="L1727" i="26"/>
  <c r="L1460" i="26"/>
  <c r="L1465" i="26"/>
  <c r="L2051" i="26"/>
  <c r="L1396" i="26"/>
  <c r="L1304" i="26"/>
  <c r="L1356" i="26"/>
  <c r="L1105" i="26"/>
  <c r="L933" i="26"/>
  <c r="L1241" i="26"/>
  <c r="L437" i="26"/>
  <c r="L341" i="26"/>
  <c r="L603" i="26"/>
  <c r="L1277" i="26"/>
  <c r="L380" i="26"/>
  <c r="L736" i="26"/>
  <c r="L1272" i="26"/>
  <c r="L477" i="26"/>
  <c r="L1176" i="26"/>
  <c r="L292" i="26"/>
  <c r="L1435" i="26"/>
  <c r="L877" i="26"/>
  <c r="L850" i="26"/>
  <c r="L1938" i="26"/>
  <c r="L1188" i="26"/>
  <c r="L1082" i="26"/>
  <c r="L229" i="26"/>
  <c r="L92" i="26"/>
  <c r="L780" i="26"/>
  <c r="L709" i="26"/>
  <c r="L1113" i="26"/>
  <c r="L604" i="26"/>
  <c r="L748" i="26"/>
  <c r="L1261" i="26"/>
  <c r="L737" i="26"/>
  <c r="L1042" i="26"/>
  <c r="L1197" i="26"/>
  <c r="L1504" i="26"/>
  <c r="L302" i="26"/>
  <c r="L1267" i="26"/>
  <c r="L1788" i="26"/>
  <c r="L830" i="26"/>
  <c r="L195" i="26"/>
  <c r="L2222" i="26"/>
  <c r="L662" i="26"/>
  <c r="L750" i="26"/>
  <c r="L374" i="26"/>
  <c r="L1142" i="26"/>
  <c r="L86" i="26"/>
  <c r="L1710" i="26"/>
  <c r="L462" i="26"/>
  <c r="L1837" i="26"/>
  <c r="L55" i="26"/>
  <c r="L1541" i="26"/>
  <c r="L1002" i="26"/>
  <c r="L1706" i="26"/>
  <c r="L2227" i="26"/>
  <c r="L1606" i="26"/>
  <c r="L1894" i="26"/>
  <c r="L1719" i="26"/>
  <c r="L1749" i="26"/>
  <c r="L1251" i="26"/>
  <c r="L315" i="26"/>
  <c r="L2155" i="26"/>
  <c r="L1799" i="26"/>
  <c r="L1882" i="26"/>
  <c r="L1456" i="26"/>
  <c r="L1469" i="26"/>
  <c r="L1782" i="26"/>
  <c r="L1383" i="26"/>
  <c r="L1291" i="26"/>
  <c r="L1343" i="26"/>
  <c r="L1080" i="26"/>
  <c r="L915" i="26"/>
  <c r="L1232" i="26"/>
  <c r="L433" i="26"/>
  <c r="L337" i="26"/>
  <c r="L557" i="26"/>
  <c r="L1213" i="26"/>
  <c r="L364" i="26"/>
  <c r="L665" i="26"/>
  <c r="L1217" i="26"/>
  <c r="L452" i="26"/>
  <c r="L1023" i="26"/>
  <c r="L276" i="26"/>
  <c r="L1380" i="26"/>
  <c r="L809" i="26"/>
  <c r="L783" i="26"/>
  <c r="L1483" i="26"/>
  <c r="L1183" i="26"/>
  <c r="L1053" i="26"/>
  <c r="L1553" i="26"/>
  <c r="L88" i="26"/>
  <c r="L775" i="26"/>
  <c r="L697" i="26"/>
  <c r="L944" i="26"/>
  <c r="L485" i="26"/>
  <c r="L675" i="26"/>
  <c r="L986" i="26"/>
  <c r="L571" i="26"/>
  <c r="L976" i="26"/>
  <c r="L1072" i="26"/>
  <c r="L597" i="26"/>
  <c r="L265" i="26"/>
  <c r="L1166" i="26"/>
  <c r="L1543" i="26"/>
  <c r="L19" i="26"/>
  <c r="L667" i="26"/>
  <c r="L1007" i="26"/>
  <c r="L402" i="26"/>
  <c r="L1820" i="26"/>
  <c r="L347" i="26"/>
  <c r="L879" i="26"/>
  <c r="L1875" i="26"/>
  <c r="L31" i="26"/>
  <c r="L67" i="26"/>
  <c r="L1695" i="26"/>
  <c r="L1959" i="26"/>
  <c r="L1430" i="26"/>
  <c r="L1965" i="26"/>
  <c r="L1717" i="26"/>
  <c r="L1279" i="26"/>
  <c r="L14" i="26"/>
  <c r="L2114" i="26"/>
  <c r="L1770" i="26"/>
  <c r="L1954" i="26"/>
  <c r="L1452" i="26"/>
  <c r="L1691" i="26"/>
  <c r="L1633" i="26"/>
  <c r="L1361" i="26"/>
  <c r="L1269" i="26"/>
  <c r="L1321" i="26"/>
  <c r="L1009" i="26"/>
  <c r="L897" i="26"/>
  <c r="L1177" i="26"/>
  <c r="L429" i="26"/>
  <c r="L1758" i="26"/>
  <c r="L532" i="26"/>
  <c r="L1204" i="26"/>
  <c r="L348" i="26"/>
  <c r="L640" i="26"/>
  <c r="L1150" i="26"/>
  <c r="L440" i="26"/>
  <c r="L949" i="26"/>
  <c r="L260" i="26"/>
  <c r="L1244" i="26"/>
  <c r="L804" i="26"/>
  <c r="L758" i="26"/>
  <c r="L1332" i="26"/>
  <c r="L1087" i="26"/>
  <c r="L1039" i="26"/>
  <c r="L1385" i="26"/>
  <c r="L80" i="26"/>
  <c r="L617" i="26"/>
  <c r="L692" i="26"/>
  <c r="L829" i="26"/>
  <c r="L1748" i="26"/>
  <c r="L584" i="26"/>
  <c r="L722" i="26"/>
  <c r="L253" i="26"/>
  <c r="L505" i="26"/>
  <c r="L733" i="26"/>
  <c r="L508" i="26"/>
  <c r="L117" i="26"/>
  <c r="L306" i="26"/>
  <c r="L1355" i="26"/>
  <c r="L427" i="26"/>
  <c r="L1017" i="26"/>
  <c r="L450" i="26"/>
  <c r="L137" i="26"/>
  <c r="L459" i="26"/>
  <c r="L903" i="26"/>
  <c r="L363" i="26"/>
  <c r="L1275" i="26"/>
  <c r="L63" i="26"/>
  <c r="L107" i="26"/>
  <c r="L467" i="26"/>
  <c r="L1271" i="26"/>
  <c r="L91" i="26"/>
  <c r="L39" i="26"/>
  <c r="L87" i="26"/>
  <c r="L2046" i="26"/>
  <c r="L1627" i="26"/>
  <c r="L1846" i="26"/>
  <c r="L1527" i="26"/>
  <c r="L114" i="26"/>
  <c r="L2166" i="26"/>
  <c r="L1709" i="26"/>
  <c r="L1947" i="26"/>
  <c r="L1448" i="26"/>
  <c r="L1619" i="26"/>
  <c r="L1586" i="26"/>
  <c r="L1348" i="26"/>
  <c r="L1256" i="26"/>
  <c r="L1308" i="26"/>
  <c r="L984" i="26"/>
  <c r="L884" i="26"/>
  <c r="L1116" i="26"/>
  <c r="L425" i="26"/>
  <c r="L1367" i="26"/>
  <c r="L507" i="26"/>
  <c r="L1181" i="26"/>
  <c r="L332" i="26"/>
  <c r="L569" i="26"/>
  <c r="L1124" i="26"/>
  <c r="L428" i="26"/>
  <c r="L918" i="26"/>
  <c r="L244" i="26"/>
  <c r="L1235" i="26"/>
  <c r="L793" i="26"/>
  <c r="L717" i="26"/>
  <c r="L1173" i="26"/>
  <c r="L1073" i="26"/>
  <c r="L1025" i="26"/>
  <c r="L1229" i="26"/>
  <c r="L76" i="26"/>
  <c r="L585" i="26"/>
  <c r="L487" i="26"/>
  <c r="L729" i="26"/>
  <c r="L1445" i="26"/>
  <c r="L579" i="26"/>
  <c r="L693" i="26"/>
  <c r="L93" i="26"/>
  <c r="L500" i="26"/>
  <c r="L704" i="26"/>
  <c r="L129" i="26"/>
  <c r="L21" i="26"/>
  <c r="L1590" i="26"/>
  <c r="L167" i="26"/>
  <c r="L346" i="26"/>
  <c r="L1860" i="26"/>
  <c r="L454" i="26"/>
  <c r="L1167" i="26"/>
  <c r="L526" i="26"/>
  <c r="L294" i="26"/>
  <c r="L947" i="26"/>
  <c r="L215" i="26"/>
  <c r="L43" i="26"/>
  <c r="L1753" i="26"/>
  <c r="L95" i="26"/>
  <c r="L983" i="26"/>
  <c r="L131" i="26"/>
  <c r="L438" i="26"/>
  <c r="L354" i="26"/>
  <c r="L103" i="26"/>
  <c r="L1311" i="26"/>
  <c r="L786" i="26"/>
  <c r="L2053" i="26"/>
  <c r="L658" i="26"/>
  <c r="L151" i="26"/>
  <c r="L2091" i="26"/>
  <c r="L1667" i="26"/>
  <c r="L1914" i="26"/>
  <c r="L1444" i="26"/>
  <c r="L1589" i="26"/>
  <c r="L1573" i="26"/>
  <c r="L1335" i="26"/>
  <c r="L1243" i="26"/>
  <c r="L1295" i="26"/>
  <c r="L913" i="26"/>
  <c r="L854" i="26"/>
  <c r="L1050" i="26"/>
  <c r="L421" i="26"/>
  <c r="L1209" i="26"/>
  <c r="L461" i="26"/>
  <c r="L1159" i="26"/>
  <c r="L312" i="26"/>
  <c r="L544" i="26"/>
  <c r="L1097" i="26"/>
  <c r="L412" i="26"/>
  <c r="L909" i="26"/>
  <c r="L228" i="26"/>
  <c r="L1149" i="26"/>
  <c r="L687" i="26"/>
  <c r="L676" i="26"/>
  <c r="L1130" i="26"/>
  <c r="L1059" i="26"/>
  <c r="L890" i="26"/>
  <c r="L1184" i="26"/>
  <c r="L72" i="26"/>
  <c r="L492" i="26"/>
  <c r="L173" i="26"/>
  <c r="L637" i="26"/>
  <c r="L1389" i="26"/>
  <c r="L491" i="26"/>
  <c r="L688" i="26"/>
  <c r="L29" i="26"/>
  <c r="L489" i="26"/>
  <c r="L554" i="26"/>
  <c r="L1328" i="26"/>
  <c r="L1081" i="26"/>
  <c r="L234" i="26"/>
  <c r="L464" i="26"/>
  <c r="L303" i="26"/>
  <c r="L1454" i="26"/>
  <c r="L2026" i="26"/>
  <c r="L1866" i="26"/>
  <c r="L555" i="26"/>
  <c r="L1499" i="26"/>
  <c r="L119" i="26"/>
  <c r="L939" i="26"/>
  <c r="L866" i="26"/>
  <c r="L1263" i="26"/>
  <c r="L1845" i="26"/>
  <c r="L1115" i="26"/>
  <c r="L1442" i="26"/>
  <c r="L295" i="26"/>
  <c r="L474" i="26"/>
  <c r="L2005" i="26"/>
  <c r="L1658" i="26"/>
  <c r="L1852" i="26"/>
  <c r="L1440" i="26"/>
  <c r="L1564" i="26"/>
  <c r="L1531" i="26"/>
  <c r="L1313" i="26"/>
  <c r="L1221" i="26"/>
  <c r="L1540" i="26"/>
  <c r="L888" i="26"/>
  <c r="L837" i="26"/>
  <c r="L1024" i="26"/>
  <c r="L417" i="26"/>
  <c r="L1200" i="26"/>
  <c r="L1421" i="26"/>
  <c r="L1133" i="26"/>
  <c r="L296" i="26"/>
  <c r="L473" i="26"/>
  <c r="L1088" i="26"/>
  <c r="L400" i="26"/>
  <c r="L840" i="26"/>
  <c r="L1337" i="26"/>
  <c r="L1136" i="26"/>
  <c r="L621" i="26"/>
  <c r="L616" i="26"/>
  <c r="L1092" i="26"/>
  <c r="L1016" i="26"/>
  <c r="L817" i="26"/>
  <c r="L1109" i="26"/>
  <c r="L64" i="26"/>
  <c r="L144" i="26"/>
  <c r="L148" i="26"/>
  <c r="L626" i="26"/>
  <c r="L1228" i="26"/>
  <c r="L466" i="26"/>
  <c r="L533" i="26"/>
  <c r="L1179" i="26"/>
  <c r="L339" i="26"/>
  <c r="L285" i="26"/>
  <c r="L1134" i="26"/>
  <c r="L153" i="26"/>
  <c r="L654" i="26"/>
  <c r="L257" i="26"/>
  <c r="L834" i="26"/>
  <c r="L1830" i="26"/>
  <c r="L972" i="26"/>
  <c r="L582" i="26"/>
  <c r="L623" i="26"/>
  <c r="L439" i="26"/>
  <c r="L1775" i="26"/>
  <c r="L730" i="26"/>
  <c r="L954" i="26"/>
  <c r="L2117" i="26"/>
  <c r="L278" i="26"/>
  <c r="L218" i="26"/>
  <c r="L1890" i="26"/>
  <c r="L1649" i="26"/>
  <c r="L1764" i="26"/>
  <c r="L1436" i="26"/>
  <c r="L1473" i="26"/>
  <c r="L1478" i="26"/>
  <c r="L1300" i="26"/>
  <c r="L1208" i="26"/>
  <c r="L1481" i="26"/>
  <c r="L1930" i="26"/>
  <c r="L812" i="26"/>
  <c r="L946" i="26"/>
  <c r="L413" i="26"/>
  <c r="L1191" i="26"/>
  <c r="L1416" i="26"/>
  <c r="L1111" i="26"/>
  <c r="L280" i="26"/>
  <c r="L481" i="26"/>
  <c r="L1049" i="26"/>
  <c r="L384" i="26"/>
  <c r="L769" i="26"/>
  <c r="L1276" i="26"/>
  <c r="L1044" i="26"/>
  <c r="L1533" i="26"/>
  <c r="L605" i="26"/>
  <c r="L960" i="26"/>
  <c r="L925" i="26"/>
  <c r="L680" i="26"/>
  <c r="L985" i="26"/>
  <c r="L60" i="26"/>
  <c r="L132" i="26"/>
  <c r="L327" i="26"/>
  <c r="L476" i="26"/>
  <c r="L1108" i="26"/>
  <c r="L249" i="26"/>
  <c r="L277" i="26"/>
  <c r="L269" i="26"/>
  <c r="L261" i="26"/>
  <c r="L145" i="26"/>
  <c r="L1005" i="26"/>
  <c r="L898" i="26"/>
  <c r="L399" i="26"/>
  <c r="L359" i="26"/>
  <c r="L613" i="26"/>
  <c r="L961" i="26"/>
  <c r="L147" i="26"/>
  <c r="L1611" i="26"/>
  <c r="L1320" i="26"/>
  <c r="L1487" i="26"/>
  <c r="L7" i="26"/>
  <c r="L11" i="26"/>
  <c r="L698" i="26"/>
  <c r="L458" i="26"/>
  <c r="L1537" i="26"/>
  <c r="L254" i="26"/>
  <c r="L1211" i="26"/>
  <c r="L935" i="26"/>
  <c r="L1114" i="26"/>
  <c r="L482" i="26"/>
  <c r="L1030" i="26"/>
  <c r="L950" i="26"/>
  <c r="L2209" i="26"/>
  <c r="L1842" i="26"/>
  <c r="L863" i="26"/>
  <c r="L1631" i="26"/>
  <c r="L423" i="26"/>
  <c r="L78" i="26"/>
  <c r="L1958" i="26"/>
  <c r="L1618" i="26"/>
  <c r="L1741" i="26"/>
  <c r="L1432" i="26"/>
  <c r="L1477" i="26"/>
  <c r="L1425" i="26"/>
  <c r="L1287" i="26"/>
  <c r="L1195" i="26"/>
  <c r="L1164" i="26"/>
  <c r="L1714" i="26"/>
  <c r="L787" i="26"/>
  <c r="L841" i="26"/>
  <c r="L409" i="26"/>
  <c r="L1168" i="26"/>
  <c r="L1120" i="26"/>
  <c r="L1071" i="26"/>
  <c r="L264" i="26"/>
  <c r="L448" i="26"/>
  <c r="L1032" i="26"/>
  <c r="L368" i="26"/>
  <c r="L744" i="26"/>
  <c r="L1212" i="26"/>
  <c r="L1000" i="26"/>
  <c r="L1458" i="26"/>
  <c r="L600" i="26"/>
  <c r="L920" i="26"/>
  <c r="L721" i="26"/>
  <c r="L1796" i="26"/>
  <c r="L887" i="26"/>
  <c r="L52" i="26"/>
  <c r="L120" i="26"/>
  <c r="L1147" i="26"/>
  <c r="L301" i="26"/>
  <c r="L1038" i="26"/>
  <c r="L1127" i="26"/>
  <c r="L217" i="26"/>
  <c r="L1225" i="26"/>
  <c r="L1061" i="26"/>
  <c r="L113" i="26"/>
  <c r="L990" i="26"/>
  <c r="L121" i="26"/>
  <c r="L642" i="26"/>
  <c r="L951" i="26"/>
  <c r="L545" i="26"/>
  <c r="L69" i="26"/>
  <c r="L851" i="26"/>
  <c r="L513" i="26"/>
  <c r="L1510" i="26"/>
  <c r="L54" i="26"/>
  <c r="L842" i="26"/>
  <c r="L231" i="26"/>
  <c r="L139" i="26"/>
  <c r="L479" i="26"/>
  <c r="L1768" i="26"/>
  <c r="L1721" i="26"/>
  <c r="L703" i="26"/>
  <c r="L1641" i="26"/>
  <c r="L1163" i="26"/>
  <c r="L1123" i="26"/>
  <c r="L551" i="26"/>
  <c r="L502" i="26"/>
  <c r="L1043" i="26"/>
  <c r="L1139" i="26"/>
  <c r="L1520" i="26"/>
  <c r="L2079" i="26"/>
  <c r="L959" i="26"/>
  <c r="L110" i="26"/>
  <c r="L299" i="26"/>
  <c r="L1898" i="26"/>
  <c r="L1572" i="26"/>
  <c r="L1685" i="26"/>
  <c r="L1424" i="26"/>
  <c r="L1955" i="26"/>
  <c r="L1379" i="26"/>
  <c r="L1148" i="26"/>
  <c r="L1677" i="26"/>
  <c r="L1068" i="26"/>
  <c r="L1539" i="26"/>
  <c r="L741" i="26"/>
  <c r="L791" i="26"/>
  <c r="L401" i="26"/>
  <c r="L1129" i="26"/>
  <c r="L1041" i="26"/>
  <c r="L988" i="26"/>
  <c r="L232" i="26"/>
  <c r="L424" i="26"/>
  <c r="L945" i="26"/>
  <c r="L336" i="26"/>
  <c r="L648" i="26"/>
  <c r="L1132" i="26"/>
  <c r="L785" i="26"/>
  <c r="L1121" i="26"/>
  <c r="L1552" i="26"/>
  <c r="L865" i="26"/>
  <c r="L1247" i="26"/>
  <c r="L1336" i="26"/>
  <c r="L764" i="26"/>
  <c r="L40" i="26"/>
  <c r="L96" i="26"/>
  <c r="L1368" i="26"/>
  <c r="L181" i="26"/>
  <c r="L801" i="26"/>
  <c r="L1493" i="26"/>
  <c r="L222" i="26"/>
  <c r="L592" i="26"/>
  <c r="L1844" i="26"/>
  <c r="L49" i="26"/>
  <c r="L333" i="26"/>
  <c r="L157" i="26"/>
  <c r="L2245" i="26"/>
  <c r="L596" i="26"/>
  <c r="L683" i="26"/>
  <c r="L90" i="26"/>
  <c r="L122" i="26"/>
  <c r="L567" i="26"/>
  <c r="L1455" i="26"/>
  <c r="L1566" i="26"/>
  <c r="L542" i="26"/>
  <c r="L867" i="26"/>
  <c r="L2099" i="26"/>
  <c r="L1815" i="26"/>
  <c r="L858" i="26"/>
  <c r="L1019" i="26"/>
  <c r="L2151" i="26"/>
  <c r="L1107" i="26"/>
  <c r="L1490" i="26"/>
  <c r="L1151" i="26"/>
  <c r="L1785" i="26"/>
  <c r="L1737" i="26"/>
  <c r="L2073" i="26"/>
  <c r="L1728" i="26"/>
  <c r="L1878" i="26"/>
  <c r="L2207" i="26"/>
  <c r="L755" i="26"/>
  <c r="L106" i="26"/>
  <c r="L2006" i="26"/>
  <c r="L1547" i="26"/>
  <c r="L1671" i="26"/>
  <c r="L1420" i="26"/>
  <c r="L1839" i="26"/>
  <c r="L1357" i="26"/>
  <c r="L1077" i="26"/>
  <c r="L1429" i="26"/>
  <c r="L997" i="26"/>
  <c r="L1353" i="26"/>
  <c r="L716" i="26"/>
  <c r="L745" i="26"/>
  <c r="L397" i="26"/>
  <c r="L1067" i="26"/>
  <c r="L937" i="26"/>
  <c r="L971" i="26"/>
  <c r="L216" i="26"/>
  <c r="L408" i="26"/>
  <c r="L932" i="26"/>
  <c r="L320" i="26"/>
  <c r="L577" i="26"/>
  <c r="L1110" i="26"/>
  <c r="L760" i="26"/>
  <c r="L1083" i="26"/>
  <c r="L1489" i="26"/>
  <c r="L813" i="26"/>
  <c r="L1144" i="26"/>
  <c r="L1331" i="26"/>
  <c r="L591" i="26"/>
  <c r="L36" i="26"/>
  <c r="L84" i="26"/>
  <c r="L1363" i="26"/>
  <c r="L156" i="26"/>
  <c r="L189" i="26"/>
  <c r="L1433" i="26"/>
  <c r="L141" i="26"/>
  <c r="L1697" i="26"/>
  <c r="L209" i="26"/>
  <c r="L17" i="26"/>
  <c r="L317" i="26"/>
  <c r="L184" i="26"/>
  <c r="L188" i="26"/>
  <c r="L26" i="26"/>
  <c r="L601" i="26"/>
  <c r="L563" i="26"/>
  <c r="L378" i="26"/>
  <c r="L199" i="26"/>
  <c r="L174" i="26"/>
  <c r="L273" i="26"/>
  <c r="L73" i="26"/>
  <c r="L1879" i="26"/>
  <c r="L1825" i="26"/>
  <c r="L839" i="26"/>
  <c r="L1821" i="26"/>
  <c r="L1047" i="26"/>
  <c r="L1806" i="26"/>
  <c r="L251" i="26"/>
  <c r="L2191" i="26"/>
  <c r="L886" i="26"/>
  <c r="L1621" i="26"/>
  <c r="L1079" i="26"/>
  <c r="L1231" i="26"/>
  <c r="L1646" i="26"/>
  <c r="L754" i="26"/>
  <c r="L2010" i="26"/>
  <c r="L1201" i="26"/>
  <c r="L1264" i="26"/>
  <c r="L825" i="26"/>
  <c r="L45" i="26"/>
  <c r="L1280" i="26"/>
  <c r="L843" i="26"/>
  <c r="L1406" i="26"/>
  <c r="L705" i="26"/>
  <c r="L1252" i="26"/>
  <c r="L1393" i="26"/>
  <c r="L593" i="26"/>
  <c r="L432" i="26"/>
  <c r="L715" i="26"/>
  <c r="L1045" i="26"/>
  <c r="L1457" i="26"/>
  <c r="L1155" i="26"/>
  <c r="L695" i="26"/>
  <c r="L1196" i="26"/>
  <c r="L893" i="26"/>
  <c r="L1165" i="26"/>
  <c r="L2135" i="26"/>
  <c r="L1867" i="26"/>
  <c r="L1917" i="26"/>
  <c r="L142" i="26"/>
  <c r="L1266" i="26"/>
  <c r="L926" i="26"/>
  <c r="L1254" i="26"/>
  <c r="L1629" i="26"/>
  <c r="L171" i="26"/>
  <c r="L1755" i="26"/>
  <c r="L1575" i="26"/>
  <c r="L243" i="26"/>
  <c r="L1414" i="26"/>
  <c r="L2221" i="26"/>
  <c r="L2153" i="26"/>
  <c r="L682" i="26"/>
  <c r="L2124" i="26"/>
  <c r="L2125" i="26"/>
  <c r="L1907" i="26"/>
  <c r="L2142" i="26"/>
  <c r="L2111" i="26"/>
  <c r="L1366" i="26"/>
  <c r="L198" i="26"/>
  <c r="L158" i="26"/>
  <c r="L826" i="26"/>
  <c r="L650" i="26"/>
  <c r="L1498" i="26"/>
  <c r="L1359" i="26"/>
  <c r="L53" i="26"/>
  <c r="L1340" i="26"/>
  <c r="L109" i="26"/>
  <c r="L1285" i="26"/>
  <c r="L917" i="26"/>
  <c r="L641" i="26"/>
  <c r="L752" i="26"/>
  <c r="L1257" i="26"/>
  <c r="L580" i="26"/>
  <c r="L664" i="26"/>
  <c r="L444" i="26"/>
  <c r="L740" i="26"/>
  <c r="L1137" i="26"/>
  <c r="L1495" i="26"/>
  <c r="L349" i="26"/>
  <c r="L720" i="26"/>
  <c r="L1223" i="26"/>
  <c r="L964" i="26"/>
  <c r="L1443" i="26"/>
  <c r="L1535" i="26"/>
  <c r="L1995" i="26"/>
  <c r="L1923" i="26"/>
  <c r="L74" i="26"/>
  <c r="L1811" i="26"/>
  <c r="L1222" i="26"/>
  <c r="L1230" i="26"/>
  <c r="L2140" i="26"/>
  <c r="L1724" i="26"/>
  <c r="L1941" i="26"/>
  <c r="L79" i="26"/>
  <c r="L2195" i="26"/>
  <c r="L1937" i="26"/>
  <c r="L2228" i="26"/>
  <c r="L186" i="26"/>
  <c r="L2244" i="26"/>
  <c r="L1610" i="26"/>
  <c r="L2164" i="26"/>
  <c r="L1713" i="26"/>
  <c r="L1952" i="26"/>
  <c r="L1961" i="26"/>
  <c r="L1676" i="26"/>
  <c r="L2198" i="26"/>
  <c r="L394" i="26"/>
  <c r="L338" i="26"/>
  <c r="L410" i="26"/>
  <c r="L22" i="26"/>
  <c r="L723" i="26"/>
  <c r="L159" i="26"/>
  <c r="L180" i="26"/>
  <c r="L149" i="26"/>
  <c r="L97" i="26"/>
  <c r="L212" i="26"/>
  <c r="L1467" i="26"/>
  <c r="L994" i="26"/>
  <c r="L177" i="26"/>
  <c r="L771" i="26"/>
  <c r="L1327" i="26"/>
  <c r="L1135" i="26"/>
  <c r="L689" i="26"/>
  <c r="L456" i="26"/>
  <c r="L765" i="26"/>
  <c r="L1236" i="26"/>
  <c r="L1870" i="26"/>
  <c r="L353" i="26"/>
  <c r="L816" i="26"/>
  <c r="L1273" i="26"/>
  <c r="L989" i="26"/>
  <c r="L1602" i="26"/>
  <c r="L1868" i="26"/>
  <c r="L2098" i="26"/>
  <c r="L330" i="26"/>
  <c r="L1927" i="26"/>
  <c r="L1746" i="26"/>
  <c r="L1991" i="26"/>
  <c r="L1198" i="26"/>
  <c r="L546" i="26"/>
  <c r="L922" i="26"/>
  <c r="L1964" i="26"/>
  <c r="L1582" i="26"/>
  <c r="L611" i="26"/>
  <c r="L742" i="26"/>
  <c r="L307" i="26"/>
  <c r="L1609" i="26"/>
  <c r="L1856" i="26"/>
  <c r="L1690" i="26"/>
  <c r="L358" i="26"/>
  <c r="L2188" i="26"/>
  <c r="L2024" i="26"/>
  <c r="L1622" i="26"/>
  <c r="L2023" i="26"/>
  <c r="L610" i="26"/>
  <c r="L1486" i="26"/>
  <c r="L2183" i="26"/>
  <c r="L2156" i="26"/>
  <c r="L2175" i="26"/>
  <c r="L2060" i="26"/>
  <c r="L1968" i="26"/>
  <c r="L2112" i="26"/>
  <c r="L1984" i="26"/>
  <c r="L2048" i="26"/>
  <c r="L1975" i="26"/>
  <c r="L2212" i="26"/>
  <c r="L1944" i="26"/>
  <c r="L1841" i="26"/>
  <c r="L2121" i="26"/>
  <c r="L2033" i="26"/>
  <c r="L2110" i="26"/>
  <c r="L2084" i="26"/>
  <c r="L2057" i="26"/>
  <c r="L1514" i="26"/>
  <c r="L1996" i="26"/>
  <c r="L2028" i="26"/>
  <c r="L2014" i="26"/>
  <c r="L1094" i="26"/>
  <c r="L798" i="26"/>
  <c r="L1258" i="26"/>
  <c r="L1612" i="26"/>
  <c r="L1418" i="26"/>
  <c r="L2120" i="26"/>
  <c r="L2148" i="26"/>
  <c r="L2249" i="26"/>
  <c r="L2025" i="26"/>
  <c r="L2116" i="26"/>
  <c r="L2058" i="26"/>
  <c r="L1990" i="26"/>
  <c r="L2021" i="26"/>
  <c r="L1774" i="26"/>
  <c r="L2080" i="26"/>
  <c r="L1872" i="26"/>
  <c r="L2129" i="26"/>
  <c r="L1752" i="26"/>
  <c r="L1319" i="26"/>
  <c r="L2106" i="26"/>
  <c r="L1807" i="26"/>
  <c r="L175" i="26"/>
  <c r="L41" i="26"/>
  <c r="L608" i="26"/>
  <c r="L2253" i="26"/>
  <c r="L488" i="26"/>
  <c r="L176" i="26"/>
  <c r="L460" i="26"/>
  <c r="L197" i="26"/>
  <c r="L168" i="26"/>
  <c r="L1048" i="26"/>
  <c r="L821" i="26"/>
  <c r="L1388" i="26"/>
  <c r="L1193" i="26"/>
  <c r="L940" i="26"/>
  <c r="L527" i="26"/>
  <c r="L811" i="26"/>
  <c r="L1245" i="26"/>
  <c r="L465" i="26"/>
  <c r="L357" i="26"/>
  <c r="L1301" i="26"/>
  <c r="L1283" i="26"/>
  <c r="L1060" i="26"/>
  <c r="L1725" i="26"/>
  <c r="L2103" i="26"/>
  <c r="L2169" i="26"/>
  <c r="L1516" i="26"/>
  <c r="L1106" i="26"/>
  <c r="L1711" i="26"/>
  <c r="L422" i="26"/>
  <c r="L1762" i="26"/>
  <c r="L162" i="26"/>
  <c r="L206" i="26"/>
  <c r="L1290" i="26"/>
  <c r="L407" i="26"/>
  <c r="L235" i="26"/>
  <c r="L279" i="26"/>
  <c r="L707" i="26"/>
  <c r="L1756" i="26"/>
  <c r="L1972" i="26"/>
  <c r="L1555" i="26"/>
  <c r="L1656" i="26"/>
  <c r="L1726" i="26"/>
  <c r="L1362" i="26"/>
  <c r="L1318" i="26"/>
  <c r="L1513" i="26"/>
  <c r="L1382" i="26"/>
  <c r="L1637" i="26"/>
  <c r="L1987" i="26"/>
  <c r="L1394" i="26"/>
  <c r="L586" i="26"/>
  <c r="L875" i="26"/>
  <c r="L435" i="26"/>
  <c r="L322" i="26"/>
  <c r="L370" i="26"/>
  <c r="L214" i="26"/>
  <c r="L630" i="26"/>
  <c r="L102" i="26"/>
  <c r="L1496" i="26"/>
  <c r="L1386" i="26"/>
  <c r="L539" i="26"/>
  <c r="L731" i="26"/>
  <c r="L223" i="26"/>
  <c r="L914" i="26"/>
  <c r="L2238" i="26"/>
  <c r="L734" i="26"/>
  <c r="L226" i="26"/>
  <c r="L615" i="26"/>
  <c r="L1831" i="26"/>
  <c r="L534" i="26"/>
  <c r="L2205" i="26"/>
  <c r="L1270" i="26"/>
  <c r="L1983" i="26"/>
  <c r="L1699" i="26"/>
  <c r="L1670" i="26"/>
  <c r="L902" i="26"/>
  <c r="L1306" i="26"/>
  <c r="L1446" i="26"/>
  <c r="L202" i="26"/>
  <c r="L1851" i="26"/>
  <c r="L146" i="26"/>
  <c r="L822" i="26"/>
  <c r="L34" i="26"/>
  <c r="L494" i="26"/>
  <c r="L398" i="26"/>
  <c r="L419" i="26"/>
  <c r="L2145" i="26"/>
  <c r="L1507" i="26"/>
  <c r="L1310" i="26"/>
  <c r="L1869" i="26"/>
  <c r="L1298" i="26"/>
  <c r="L1022" i="26"/>
  <c r="L1403" i="26"/>
  <c r="L686" i="26"/>
  <c r="L1434" i="26"/>
  <c r="L166" i="26"/>
  <c r="L430" i="26"/>
  <c r="L239" i="26"/>
  <c r="L126" i="26"/>
  <c r="L47" i="26"/>
  <c r="L351" i="26"/>
  <c r="L475" i="26"/>
  <c r="L1647" i="26"/>
  <c r="L931" i="26"/>
  <c r="L515" i="26"/>
  <c r="L2062" i="26"/>
  <c r="L827" i="26"/>
  <c r="L386" i="26"/>
  <c r="L1687" i="26"/>
  <c r="L923" i="26"/>
  <c r="L1587" i="26"/>
  <c r="L483" i="26"/>
  <c r="L471" i="26"/>
  <c r="L94" i="26"/>
  <c r="L874" i="26"/>
  <c r="L706" i="26"/>
  <c r="L1897" i="26"/>
  <c r="L978" i="26"/>
  <c r="L434" i="26"/>
  <c r="L514" i="26"/>
  <c r="L1246" i="26"/>
  <c r="L1822" i="26"/>
  <c r="L246" i="26"/>
  <c r="L627" i="26"/>
  <c r="L647" i="26"/>
  <c r="L506" i="26"/>
  <c r="L847" i="26"/>
  <c r="L1617" i="26"/>
  <c r="L838" i="26"/>
  <c r="L62" i="26"/>
  <c r="L794" i="26"/>
  <c r="L1912" i="26"/>
  <c r="L1334" i="26"/>
  <c r="L1006" i="26"/>
  <c r="L590" i="26"/>
  <c r="L182" i="26"/>
  <c r="L1158" i="26"/>
  <c r="L1698" i="26"/>
  <c r="L383" i="26"/>
  <c r="L30" i="26"/>
  <c r="L862" i="26"/>
  <c r="L335" i="26"/>
  <c r="L138" i="26"/>
  <c r="L274" i="26"/>
  <c r="L1338" i="26"/>
  <c r="L1451" i="26"/>
  <c r="L1583" i="26"/>
  <c r="L490" i="26"/>
  <c r="L1466" i="26"/>
  <c r="L1664" i="26"/>
  <c r="L238" i="26"/>
  <c r="L143" i="26"/>
  <c r="L1294" i="26"/>
  <c r="L2208" i="26"/>
  <c r="L1994" i="26"/>
  <c r="L1773" i="26"/>
  <c r="L2035" i="26"/>
  <c r="L1174" i="26"/>
  <c r="L1282" i="26"/>
  <c r="L870" i="26"/>
  <c r="L1118" i="26"/>
  <c r="L2107" i="26"/>
  <c r="L1544" i="26"/>
  <c r="L1186" i="26"/>
  <c r="L1322" i="26"/>
  <c r="L1427" i="26"/>
  <c r="L2165" i="26"/>
  <c r="L1836" i="26"/>
  <c r="L1978" i="26"/>
  <c r="L1170" i="26"/>
  <c r="L1374" i="26"/>
  <c r="L1786" i="26"/>
  <c r="L1966" i="26"/>
  <c r="L2177" i="26"/>
  <c r="L1194" i="26"/>
  <c r="L803" i="26"/>
  <c r="L2196" i="26"/>
  <c r="L2036" i="26"/>
  <c r="L2008" i="26"/>
  <c r="L1708" i="26"/>
  <c r="L1584" i="26"/>
  <c r="L1787" i="26"/>
  <c r="L1358" i="26"/>
  <c r="L1250" i="26"/>
  <c r="L2040" i="26"/>
  <c r="L823" i="26"/>
  <c r="L519" i="26"/>
  <c r="L1948" i="26"/>
  <c r="L2154" i="26"/>
  <c r="L2147" i="26"/>
  <c r="L1411" i="26"/>
  <c r="L1579" i="26"/>
  <c r="L1274" i="26"/>
  <c r="L1326" i="26"/>
  <c r="L778" i="26"/>
  <c r="L1559" i="26"/>
  <c r="L2152" i="26"/>
  <c r="L271" i="26"/>
  <c r="L1086" i="26"/>
  <c r="L1826" i="26"/>
  <c r="L447" i="26"/>
  <c r="L1754" i="26"/>
  <c r="L258" i="26"/>
  <c r="L183" i="26"/>
  <c r="J52" i="30"/>
  <c r="J65" i="30"/>
  <c r="J32" i="30"/>
  <c r="J92" i="30"/>
  <c r="J89" i="30"/>
  <c r="J72" i="30"/>
  <c r="J29" i="30"/>
  <c r="J86" i="30"/>
  <c r="J68" i="30"/>
  <c r="J49" i="30"/>
  <c r="J56" i="30"/>
  <c r="J74" i="30"/>
  <c r="J73" i="30"/>
  <c r="J34" i="30"/>
  <c r="J11" i="30"/>
  <c r="J88" i="30"/>
  <c r="J21" i="30"/>
  <c r="J90" i="30"/>
  <c r="J20" i="30"/>
  <c r="J55" i="30"/>
  <c r="J83" i="30"/>
  <c r="J30" i="30"/>
  <c r="J37" i="30"/>
  <c r="J16" i="30"/>
  <c r="J51" i="30"/>
  <c r="J57" i="30"/>
  <c r="J14" i="30"/>
  <c r="J19" i="30"/>
  <c r="J53" i="30"/>
  <c r="J48" i="30"/>
  <c r="J54" i="30"/>
  <c r="J70" i="30"/>
  <c r="J47" i="30"/>
  <c r="J93" i="30"/>
  <c r="J75" i="30"/>
  <c r="J13" i="30"/>
  <c r="J67" i="30"/>
  <c r="J64" i="30"/>
  <c r="J17" i="30"/>
  <c r="J12" i="30"/>
  <c r="J18" i="30"/>
  <c r="J15" i="30"/>
  <c r="J39" i="30"/>
  <c r="J91" i="30"/>
  <c r="J31" i="30"/>
  <c r="J82" i="30"/>
  <c r="J71" i="30"/>
  <c r="J66" i="30"/>
  <c r="J85" i="30"/>
  <c r="J69" i="30"/>
  <c r="J33" i="30"/>
  <c r="J50" i="30"/>
  <c r="J38" i="30"/>
  <c r="J87" i="30"/>
  <c r="J28" i="30"/>
  <c r="J35" i="30"/>
  <c r="J36" i="30"/>
  <c r="F76" i="30"/>
  <c r="E58" i="30"/>
  <c r="P50" i="3"/>
  <c r="E20" i="41" s="1"/>
  <c r="P114" i="3"/>
  <c r="F20" i="41" s="1"/>
  <c r="P82" i="3"/>
  <c r="P66" i="3"/>
  <c r="G20" i="41" s="1"/>
  <c r="P34" i="3"/>
  <c r="D20" i="41" s="1"/>
  <c r="P97" i="29"/>
  <c r="Q3" i="4"/>
  <c r="P28" i="4"/>
  <c r="H20" i="41" l="1"/>
  <c r="I20" i="41"/>
  <c r="J76" i="30"/>
  <c r="J94" i="30"/>
  <c r="J40" i="30"/>
  <c r="AB138" i="30"/>
  <c r="AA138" i="30"/>
  <c r="Z138" i="30"/>
  <c r="Y138" i="30"/>
  <c r="S138" i="30"/>
  <c r="X138" i="30"/>
  <c r="V138" i="30"/>
  <c r="W138" i="30"/>
  <c r="U138" i="30"/>
  <c r="T138" i="30"/>
  <c r="R138" i="30"/>
  <c r="Q138" i="30"/>
  <c r="P139" i="30"/>
  <c r="H94" i="30"/>
  <c r="H58" i="30"/>
  <c r="H40" i="30"/>
  <c r="H76" i="30"/>
  <c r="H22" i="30"/>
  <c r="J22" i="30"/>
  <c r="J58" i="30"/>
  <c r="I73" i="30"/>
  <c r="I29" i="30"/>
  <c r="I19" i="30"/>
  <c r="I65" i="30"/>
  <c r="I93" i="30"/>
  <c r="I50" i="30"/>
  <c r="I88" i="30"/>
  <c r="I52" i="30"/>
  <c r="I14" i="30"/>
  <c r="I47" i="30"/>
  <c r="D76" i="30"/>
  <c r="I11" i="30"/>
  <c r="I16" i="30"/>
  <c r="E94" i="30"/>
  <c r="I92" i="30"/>
  <c r="I90" i="30"/>
  <c r="I83" i="30"/>
  <c r="I48" i="30"/>
  <c r="I31" i="30"/>
  <c r="F58" i="30"/>
  <c r="I21" i="30"/>
  <c r="I39" i="30"/>
  <c r="I67" i="30"/>
  <c r="F94" i="30"/>
  <c r="I57" i="30"/>
  <c r="D40" i="30"/>
  <c r="I85" i="30"/>
  <c r="F40" i="30"/>
  <c r="C76" i="30"/>
  <c r="I64" i="30"/>
  <c r="I70" i="30"/>
  <c r="C58" i="30"/>
  <c r="I46" i="30"/>
  <c r="I33" i="30"/>
  <c r="I86" i="30"/>
  <c r="I15" i="30"/>
  <c r="I89" i="30"/>
  <c r="I87" i="30"/>
  <c r="I55" i="30"/>
  <c r="I91" i="30"/>
  <c r="I75" i="30"/>
  <c r="G22" i="30"/>
  <c r="G40" i="30"/>
  <c r="I51" i="30"/>
  <c r="E22" i="30"/>
  <c r="I71" i="30"/>
  <c r="I13" i="30"/>
  <c r="I37" i="30"/>
  <c r="I53" i="30"/>
  <c r="G94" i="30"/>
  <c r="E40" i="30"/>
  <c r="I35" i="30"/>
  <c r="I49" i="30"/>
  <c r="C94" i="30"/>
  <c r="I82" i="30"/>
  <c r="I32" i="30"/>
  <c r="G58" i="30"/>
  <c r="C22" i="30"/>
  <c r="I10" i="30"/>
  <c r="D22" i="30"/>
  <c r="I68" i="30"/>
  <c r="D58" i="30"/>
  <c r="I18" i="30"/>
  <c r="F22" i="30"/>
  <c r="G76" i="30"/>
  <c r="I69" i="30"/>
  <c r="D94" i="30"/>
  <c r="I54" i="30"/>
  <c r="I30" i="30"/>
  <c r="I34" i="30"/>
  <c r="I20" i="30"/>
  <c r="I74" i="30"/>
  <c r="I36" i="30"/>
  <c r="I66" i="30"/>
  <c r="I12" i="30"/>
  <c r="C40" i="30"/>
  <c r="I28" i="30"/>
  <c r="I17" i="30"/>
  <c r="I56" i="30"/>
  <c r="E76" i="30"/>
  <c r="I38" i="30"/>
  <c r="I72" i="30"/>
  <c r="I84" i="30"/>
  <c r="L112" i="3"/>
  <c r="L113" i="3" s="1"/>
  <c r="G48" i="3"/>
  <c r="G49" i="3" s="1"/>
  <c r="E80" i="3"/>
  <c r="E81" i="3" s="1"/>
  <c r="H80" i="3"/>
  <c r="H81" i="3" s="1"/>
  <c r="M112" i="3"/>
  <c r="M113" i="3" s="1"/>
  <c r="M80" i="3"/>
  <c r="M81" i="3" s="1"/>
  <c r="M48" i="3"/>
  <c r="M49" i="3" s="1"/>
  <c r="G64" i="3"/>
  <c r="G65" i="3" s="1"/>
  <c r="J80" i="3"/>
  <c r="J81" i="3" s="1"/>
  <c r="N112" i="3"/>
  <c r="N113" i="3" s="1"/>
  <c r="O112" i="3"/>
  <c r="O113" i="3" s="1"/>
  <c r="I80" i="3"/>
  <c r="I81" i="3" s="1"/>
  <c r="N80" i="3"/>
  <c r="N81" i="3" s="1"/>
  <c r="I64" i="3"/>
  <c r="I65" i="3" s="1"/>
  <c r="E64" i="3"/>
  <c r="E65" i="3" s="1"/>
  <c r="O48" i="3"/>
  <c r="O49" i="3" s="1"/>
  <c r="J64" i="3"/>
  <c r="J65" i="3" s="1"/>
  <c r="N48" i="3"/>
  <c r="N49" i="3" s="1"/>
  <c r="O64" i="3"/>
  <c r="O65" i="3" s="1"/>
  <c r="G80" i="3"/>
  <c r="G81" i="3" s="1"/>
  <c r="L80" i="3"/>
  <c r="L81" i="3" s="1"/>
  <c r="I112" i="3"/>
  <c r="I113" i="3" s="1"/>
  <c r="N64" i="3"/>
  <c r="N65" i="3" s="1"/>
  <c r="J48" i="3"/>
  <c r="J49" i="3" s="1"/>
  <c r="H112" i="3"/>
  <c r="H113" i="3" s="1"/>
  <c r="I48" i="3"/>
  <c r="I49" i="3" s="1"/>
  <c r="H48" i="3"/>
  <c r="H49" i="3" s="1"/>
  <c r="J112" i="3"/>
  <c r="J113" i="3" s="1"/>
  <c r="H64" i="3"/>
  <c r="H65" i="3" s="1"/>
  <c r="D80" i="3"/>
  <c r="D81" i="3" s="1"/>
  <c r="K112" i="3"/>
  <c r="K113" i="3" s="1"/>
  <c r="O80" i="3"/>
  <c r="O81" i="3" s="1"/>
  <c r="M64" i="3"/>
  <c r="M65" i="3" s="1"/>
  <c r="D48" i="3"/>
  <c r="D49" i="3" s="1"/>
  <c r="D112" i="3"/>
  <c r="D113" i="3" s="1"/>
  <c r="F64" i="3"/>
  <c r="F65" i="3" s="1"/>
  <c r="K64" i="3"/>
  <c r="K65" i="3" s="1"/>
  <c r="K48" i="3"/>
  <c r="K49" i="3" s="1"/>
  <c r="F112" i="3"/>
  <c r="F113" i="3" s="1"/>
  <c r="L64" i="3"/>
  <c r="L65" i="3" s="1"/>
  <c r="F48" i="3"/>
  <c r="F49" i="3" s="1"/>
  <c r="E112" i="3"/>
  <c r="E113" i="3" s="1"/>
  <c r="K80" i="3"/>
  <c r="K81" i="3" s="1"/>
  <c r="D64" i="3"/>
  <c r="D65" i="3" s="1"/>
  <c r="L48" i="3"/>
  <c r="L49" i="3" s="1"/>
  <c r="F80" i="3"/>
  <c r="F81" i="3" s="1"/>
  <c r="G112" i="3"/>
  <c r="G113" i="3" s="1"/>
  <c r="E48" i="3"/>
  <c r="E49" i="3" s="1"/>
  <c r="P3" i="4"/>
  <c r="O28" i="4"/>
  <c r="L35" i="3" l="1"/>
  <c r="L36" i="3" s="1" a="1"/>
  <c r="L36" i="3" s="1"/>
  <c r="K35" i="3"/>
  <c r="J35" i="3"/>
  <c r="F35" i="3"/>
  <c r="F36" i="3" s="1" a="1"/>
  <c r="F36" i="3" s="1"/>
  <c r="F37" i="3" s="1"/>
  <c r="N12" i="30" s="1"/>
  <c r="H35" i="3"/>
  <c r="Z139" i="30"/>
  <c r="R139" i="30"/>
  <c r="Q139" i="30"/>
  <c r="Y139" i="30"/>
  <c r="X139" i="30"/>
  <c r="V139" i="30"/>
  <c r="W139" i="30"/>
  <c r="U139" i="30"/>
  <c r="T139" i="30"/>
  <c r="AB139" i="30"/>
  <c r="AA139" i="30"/>
  <c r="S139" i="30"/>
  <c r="P140" i="30"/>
  <c r="E51" i="3"/>
  <c r="F83" i="3"/>
  <c r="G83" i="3"/>
  <c r="J67" i="3"/>
  <c r="G51" i="3"/>
  <c r="M83" i="3"/>
  <c r="J51" i="3"/>
  <c r="L115" i="3"/>
  <c r="J83" i="3"/>
  <c r="G67" i="3"/>
  <c r="M51" i="3"/>
  <c r="G115" i="3"/>
  <c r="N51" i="3"/>
  <c r="E67" i="3"/>
  <c r="N67" i="3"/>
  <c r="L83" i="3"/>
  <c r="I67" i="3"/>
  <c r="F115" i="3"/>
  <c r="N83" i="3"/>
  <c r="I83" i="3"/>
  <c r="J115" i="3"/>
  <c r="K83" i="3"/>
  <c r="M115" i="3"/>
  <c r="E83" i="3"/>
  <c r="M67" i="3"/>
  <c r="K115" i="3"/>
  <c r="O115" i="3"/>
  <c r="H83" i="3"/>
  <c r="N115" i="3"/>
  <c r="I94" i="30"/>
  <c r="I40" i="30"/>
  <c r="I22" i="30"/>
  <c r="I58" i="30"/>
  <c r="I76" i="30"/>
  <c r="O51" i="3"/>
  <c r="P80" i="3"/>
  <c r="P64" i="3"/>
  <c r="P112" i="3"/>
  <c r="P48" i="3"/>
  <c r="G35" i="3"/>
  <c r="G36" i="3" s="1" a="1"/>
  <c r="G36" i="3" s="1"/>
  <c r="I35" i="3"/>
  <c r="I36" i="3" s="1" a="1"/>
  <c r="I36" i="3" s="1"/>
  <c r="N35" i="3"/>
  <c r="N36" i="3" s="1" a="1"/>
  <c r="N36" i="3" s="1"/>
  <c r="O35" i="3"/>
  <c r="O36" i="3" s="1" a="1"/>
  <c r="O36" i="3" s="1"/>
  <c r="M35" i="3"/>
  <c r="M36" i="3" s="1" a="1"/>
  <c r="M36" i="3" s="1"/>
  <c r="H115" i="3"/>
  <c r="I115" i="3"/>
  <c r="K67" i="3"/>
  <c r="H67" i="3"/>
  <c r="H51" i="3"/>
  <c r="C48" i="3"/>
  <c r="C112" i="3"/>
  <c r="C80" i="3"/>
  <c r="F67" i="3"/>
  <c r="L51" i="3"/>
  <c r="I51" i="3"/>
  <c r="C64" i="3"/>
  <c r="O67" i="3"/>
  <c r="E115" i="3"/>
  <c r="F51" i="3"/>
  <c r="L67" i="3"/>
  <c r="O83" i="3"/>
  <c r="K51" i="3"/>
  <c r="O3" i="4"/>
  <c r="N28" i="4"/>
  <c r="K12" i="30" l="1"/>
  <c r="K18" i="30"/>
  <c r="K14" i="30"/>
  <c r="H36" i="3" a="1"/>
  <c r="H36" i="3" s="1"/>
  <c r="L14" i="30" s="1"/>
  <c r="K16" i="30"/>
  <c r="J36" i="3" a="1"/>
  <c r="J36" i="3" s="1"/>
  <c r="J37" i="3" s="1"/>
  <c r="N16" i="30" s="1"/>
  <c r="K17" i="30"/>
  <c r="K36" i="3" a="1"/>
  <c r="K36" i="3" s="1"/>
  <c r="K37" i="3" s="1"/>
  <c r="N17" i="30" s="1"/>
  <c r="E35" i="3"/>
  <c r="E36" i="3" s="1" a="1"/>
  <c r="E36" i="3" s="1"/>
  <c r="E37" i="3" s="1"/>
  <c r="N11" i="30" s="1"/>
  <c r="AB140" i="30"/>
  <c r="AA140" i="30"/>
  <c r="Z140" i="30"/>
  <c r="Y140" i="30"/>
  <c r="X140" i="30"/>
  <c r="V140" i="30"/>
  <c r="W140" i="30"/>
  <c r="S140" i="30"/>
  <c r="U140" i="30"/>
  <c r="T140" i="30"/>
  <c r="R140" i="30"/>
  <c r="Q140" i="30"/>
  <c r="P141" i="30"/>
  <c r="K56" i="30"/>
  <c r="N84" i="3" a="1"/>
  <c r="N84" i="3" s="1"/>
  <c r="L56" i="30" s="1"/>
  <c r="K69" i="30"/>
  <c r="I68" i="3" a="1"/>
  <c r="I68" i="3" s="1"/>
  <c r="I69" i="3" s="1"/>
  <c r="N69" i="30" s="1"/>
  <c r="K54" i="30"/>
  <c r="L84" i="3" a="1"/>
  <c r="L84" i="3" s="1"/>
  <c r="L54" i="30" s="1"/>
  <c r="K71" i="30"/>
  <c r="K68" i="3" a="1"/>
  <c r="K68" i="3" s="1"/>
  <c r="K38" i="30"/>
  <c r="N52" i="3" a="1"/>
  <c r="N52" i="3" s="1"/>
  <c r="L38" i="30" s="1"/>
  <c r="K87" i="30"/>
  <c r="I116" i="3" a="1"/>
  <c r="I116" i="3" s="1"/>
  <c r="K85" i="30"/>
  <c r="G116" i="3" a="1"/>
  <c r="G116" i="3" s="1"/>
  <c r="M85" i="30" s="1"/>
  <c r="K37" i="30"/>
  <c r="M52" i="3" a="1"/>
  <c r="M52" i="3" s="1"/>
  <c r="M53" i="3" s="1"/>
  <c r="N37" i="30" s="1"/>
  <c r="K35" i="30"/>
  <c r="K52" i="3" a="1"/>
  <c r="K52" i="3" s="1"/>
  <c r="K90" i="30"/>
  <c r="L116" i="3" a="1"/>
  <c r="L116" i="3" s="1"/>
  <c r="L117" i="3" s="1"/>
  <c r="N90" i="30" s="1"/>
  <c r="K30" i="30"/>
  <c r="F52" i="3" a="1"/>
  <c r="F52" i="3" s="1"/>
  <c r="K50" i="30"/>
  <c r="H84" i="3" a="1"/>
  <c r="H84" i="3" s="1"/>
  <c r="H85" i="3" s="1"/>
  <c r="N50" i="30" s="1"/>
  <c r="K70" i="30"/>
  <c r="J68" i="3" a="1"/>
  <c r="J68" i="3" s="1"/>
  <c r="J69" i="3" s="1"/>
  <c r="N70" i="30" s="1"/>
  <c r="K93" i="30"/>
  <c r="O116" i="3" a="1"/>
  <c r="O116" i="3" s="1"/>
  <c r="L93" i="30" s="1"/>
  <c r="K49" i="30"/>
  <c r="G84" i="3" a="1"/>
  <c r="G84" i="3" s="1"/>
  <c r="L49" i="30" s="1"/>
  <c r="K89" i="30"/>
  <c r="K116" i="3" a="1"/>
  <c r="K116" i="3" s="1"/>
  <c r="K117" i="3" s="1"/>
  <c r="N89" i="30" s="1"/>
  <c r="K48" i="30"/>
  <c r="F84" i="3" a="1"/>
  <c r="F84" i="3" s="1"/>
  <c r="M48" i="30" s="1"/>
  <c r="K73" i="30"/>
  <c r="M68" i="3" a="1"/>
  <c r="M68" i="3" s="1"/>
  <c r="M69" i="3" s="1"/>
  <c r="N73" i="30" s="1"/>
  <c r="K29" i="30"/>
  <c r="E52" i="3" a="1"/>
  <c r="E52" i="3" s="1"/>
  <c r="M29" i="30" s="1"/>
  <c r="K66" i="30"/>
  <c r="F68" i="3" a="1"/>
  <c r="F68" i="3" s="1"/>
  <c r="K53" i="30"/>
  <c r="K84" i="3" a="1"/>
  <c r="K84" i="3" s="1"/>
  <c r="M53" i="30" s="1"/>
  <c r="K88" i="30"/>
  <c r="J116" i="3" a="1"/>
  <c r="J116" i="3" s="1"/>
  <c r="M88" i="30" s="1"/>
  <c r="K51" i="30"/>
  <c r="I84" i="3" a="1"/>
  <c r="I84" i="3" s="1"/>
  <c r="I85" i="3" s="1"/>
  <c r="N51" i="30" s="1"/>
  <c r="K84" i="30"/>
  <c r="F116" i="3" a="1"/>
  <c r="F116" i="3" s="1"/>
  <c r="F117" i="3" s="1"/>
  <c r="N84" i="30" s="1"/>
  <c r="K39" i="30"/>
  <c r="O52" i="3" a="1"/>
  <c r="O52" i="3" s="1"/>
  <c r="O53" i="3" s="1"/>
  <c r="N39" i="30" s="1"/>
  <c r="K32" i="30"/>
  <c r="H52" i="3" a="1"/>
  <c r="H52" i="3" s="1"/>
  <c r="K74" i="30"/>
  <c r="N68" i="3" a="1"/>
  <c r="N68" i="3" s="1"/>
  <c r="L74" i="30" s="1"/>
  <c r="K68" i="30"/>
  <c r="H68" i="3" a="1"/>
  <c r="H68" i="3" s="1"/>
  <c r="E68" i="3" a="1"/>
  <c r="E68" i="3" s="1"/>
  <c r="E69" i="3" s="1"/>
  <c r="N65" i="30" s="1"/>
  <c r="K86" i="30"/>
  <c r="H116" i="3" a="1"/>
  <c r="H116" i="3" s="1"/>
  <c r="K67" i="30"/>
  <c r="G68" i="3" a="1"/>
  <c r="G68" i="3" s="1"/>
  <c r="G69" i="3" s="1"/>
  <c r="N67" i="30" s="1"/>
  <c r="K57" i="30"/>
  <c r="O84" i="3" a="1"/>
  <c r="O84" i="3" s="1"/>
  <c r="K21" i="30"/>
  <c r="K52" i="30"/>
  <c r="J84" i="3" a="1"/>
  <c r="J84" i="3" s="1"/>
  <c r="J85" i="3" s="1"/>
  <c r="N52" i="30" s="1"/>
  <c r="K72" i="30"/>
  <c r="L68" i="3" a="1"/>
  <c r="L68" i="3" s="1"/>
  <c r="K34" i="30"/>
  <c r="J52" i="3" a="1"/>
  <c r="J52" i="3" s="1"/>
  <c r="J53" i="3" s="1"/>
  <c r="N34" i="30" s="1"/>
  <c r="K83" i="30"/>
  <c r="E116" i="3" a="1"/>
  <c r="E116" i="3" s="1"/>
  <c r="K55" i="30"/>
  <c r="M84" i="3" a="1"/>
  <c r="M84" i="3" s="1"/>
  <c r="M85" i="3" s="1"/>
  <c r="N55" i="30" s="1"/>
  <c r="K75" i="30"/>
  <c r="O68" i="3" a="1"/>
  <c r="O68" i="3" s="1"/>
  <c r="K92" i="30"/>
  <c r="N116" i="3" a="1"/>
  <c r="N116" i="3" s="1"/>
  <c r="N117" i="3" s="1"/>
  <c r="N92" i="30" s="1"/>
  <c r="K31" i="30"/>
  <c r="G52" i="3" a="1"/>
  <c r="G52" i="3" s="1"/>
  <c r="G53" i="3" s="1"/>
  <c r="N31" i="30" s="1"/>
  <c r="K33" i="30"/>
  <c r="I52" i="3" a="1"/>
  <c r="I52" i="3" s="1"/>
  <c r="K47" i="30"/>
  <c r="E84" i="3" a="1"/>
  <c r="E84" i="3" s="1"/>
  <c r="E85" i="3" s="1"/>
  <c r="N47" i="30" s="1"/>
  <c r="K36" i="30"/>
  <c r="L52" i="3" a="1"/>
  <c r="L52" i="3" s="1"/>
  <c r="K91" i="30"/>
  <c r="M116" i="3" a="1"/>
  <c r="M116" i="3" s="1"/>
  <c r="M117" i="3" s="1"/>
  <c r="N91" i="30" s="1"/>
  <c r="K65" i="30"/>
  <c r="P49" i="3"/>
  <c r="P81" i="3"/>
  <c r="G37" i="3"/>
  <c r="N13" i="30" s="1"/>
  <c r="K13" i="30"/>
  <c r="I37" i="3"/>
  <c r="N15" i="30" s="1"/>
  <c r="K15" i="30"/>
  <c r="K19" i="30"/>
  <c r="P33" i="3"/>
  <c r="N37" i="3"/>
  <c r="N20" i="30" s="1"/>
  <c r="K20" i="30"/>
  <c r="L18" i="30"/>
  <c r="M18" i="30"/>
  <c r="M12" i="30"/>
  <c r="L12" i="30"/>
  <c r="L37" i="3"/>
  <c r="N18" i="30" s="1"/>
  <c r="D115" i="3"/>
  <c r="D116" i="3" s="1" a="1"/>
  <c r="D116" i="3" s="1"/>
  <c r="P113" i="3"/>
  <c r="D67" i="3"/>
  <c r="D68" i="3" s="1" a="1"/>
  <c r="D68" i="3" s="1"/>
  <c r="P65" i="3"/>
  <c r="D35" i="3"/>
  <c r="D36" i="3" s="1" a="1"/>
  <c r="D36" i="3" s="1"/>
  <c r="D51" i="3"/>
  <c r="D52" i="3" s="1" a="1"/>
  <c r="D52" i="3" s="1"/>
  <c r="D83" i="3"/>
  <c r="D84" i="3" s="1" a="1"/>
  <c r="D84" i="3" s="1"/>
  <c r="M28" i="4"/>
  <c r="N3" i="4"/>
  <c r="K11" i="30" l="1"/>
  <c r="H37" i="3"/>
  <c r="N14" i="30" s="1"/>
  <c r="P36" i="3"/>
  <c r="D19" i="41" s="1"/>
  <c r="M14" i="30"/>
  <c r="L16" i="30"/>
  <c r="L17" i="30"/>
  <c r="M17" i="30"/>
  <c r="M16" i="30"/>
  <c r="R141" i="30"/>
  <c r="Q141" i="30"/>
  <c r="W141" i="30"/>
  <c r="V141" i="30"/>
  <c r="Z141" i="30"/>
  <c r="X141" i="30"/>
  <c r="T141" i="30"/>
  <c r="S141" i="30"/>
  <c r="U141" i="30"/>
  <c r="AB141" i="30"/>
  <c r="AA141" i="30"/>
  <c r="Y141" i="30"/>
  <c r="P142" i="30"/>
  <c r="M89" i="30"/>
  <c r="M91" i="30"/>
  <c r="L65" i="30"/>
  <c r="L89" i="30"/>
  <c r="M65" i="30"/>
  <c r="M49" i="30"/>
  <c r="G85" i="3"/>
  <c r="N49" i="30" s="1"/>
  <c r="M93" i="30"/>
  <c r="O117" i="3"/>
  <c r="N93" i="30" s="1"/>
  <c r="F85" i="3"/>
  <c r="N48" i="30" s="1"/>
  <c r="L52" i="30"/>
  <c r="M67" i="30"/>
  <c r="L67" i="30"/>
  <c r="M52" i="30"/>
  <c r="L91" i="30"/>
  <c r="M73" i="30"/>
  <c r="L73" i="30"/>
  <c r="L53" i="30"/>
  <c r="L48" i="30"/>
  <c r="K85" i="3"/>
  <c r="N53" i="30" s="1"/>
  <c r="L37" i="30"/>
  <c r="M37" i="30"/>
  <c r="L29" i="30"/>
  <c r="E53" i="3"/>
  <c r="N29" i="30" s="1"/>
  <c r="L47" i="30"/>
  <c r="M47" i="30"/>
  <c r="M90" i="30"/>
  <c r="L90" i="30"/>
  <c r="M55" i="30"/>
  <c r="N53" i="3"/>
  <c r="N38" i="30" s="1"/>
  <c r="L55" i="30"/>
  <c r="M34" i="30"/>
  <c r="L34" i="30"/>
  <c r="L85" i="30"/>
  <c r="G117" i="3"/>
  <c r="N85" i="30" s="1"/>
  <c r="M54" i="30"/>
  <c r="L84" i="30"/>
  <c r="L70" i="30"/>
  <c r="M70" i="30"/>
  <c r="M84" i="30"/>
  <c r="M38" i="30"/>
  <c r="M92" i="30"/>
  <c r="L92" i="30"/>
  <c r="M69" i="30"/>
  <c r="L69" i="30"/>
  <c r="M39" i="30"/>
  <c r="L39" i="30"/>
  <c r="L85" i="3"/>
  <c r="N54" i="30" s="1"/>
  <c r="P68" i="3"/>
  <c r="J117" i="3"/>
  <c r="N88" i="30" s="1"/>
  <c r="M50" i="30"/>
  <c r="L50" i="30"/>
  <c r="L88" i="30"/>
  <c r="N69" i="3"/>
  <c r="N74" i="30" s="1"/>
  <c r="L51" i="30"/>
  <c r="P116" i="3"/>
  <c r="M74" i="30"/>
  <c r="M51" i="30"/>
  <c r="L31" i="30"/>
  <c r="M31" i="30"/>
  <c r="P84" i="3"/>
  <c r="M56" i="30"/>
  <c r="N85" i="3"/>
  <c r="N56" i="30" s="1"/>
  <c r="H53" i="3"/>
  <c r="N32" i="30" s="1"/>
  <c r="L32" i="30"/>
  <c r="M32" i="30"/>
  <c r="K46" i="30"/>
  <c r="K58" i="30" s="1"/>
  <c r="I117" i="3"/>
  <c r="N87" i="30" s="1"/>
  <c r="M87" i="30"/>
  <c r="L87" i="30"/>
  <c r="L53" i="3"/>
  <c r="N36" i="30" s="1"/>
  <c r="M36" i="30"/>
  <c r="L36" i="30"/>
  <c r="L69" i="3"/>
  <c r="N72" i="30" s="1"/>
  <c r="M72" i="30"/>
  <c r="L72" i="30"/>
  <c r="K69" i="3"/>
  <c r="N71" i="30" s="1"/>
  <c r="M71" i="30"/>
  <c r="L71" i="30"/>
  <c r="L20" i="30"/>
  <c r="M20" i="30"/>
  <c r="O69" i="3"/>
  <c r="N75" i="30" s="1"/>
  <c r="M75" i="30"/>
  <c r="L75" i="30"/>
  <c r="F53" i="3"/>
  <c r="N30" i="30" s="1"/>
  <c r="L30" i="30"/>
  <c r="M30" i="30"/>
  <c r="H117" i="3"/>
  <c r="N86" i="30" s="1"/>
  <c r="L86" i="30"/>
  <c r="M86" i="30"/>
  <c r="I53" i="3"/>
  <c r="N33" i="30" s="1"/>
  <c r="L33" i="30"/>
  <c r="M33" i="30"/>
  <c r="D69" i="3"/>
  <c r="K64" i="30"/>
  <c r="K76" i="30" s="1"/>
  <c r="L19" i="30"/>
  <c r="M19" i="30"/>
  <c r="L15" i="30"/>
  <c r="M15" i="30"/>
  <c r="F69" i="3"/>
  <c r="N66" i="30" s="1"/>
  <c r="M66" i="30"/>
  <c r="L66" i="30"/>
  <c r="M21" i="30"/>
  <c r="L21" i="30"/>
  <c r="O37" i="3"/>
  <c r="N21" i="30" s="1"/>
  <c r="M37" i="3"/>
  <c r="N19" i="30" s="1"/>
  <c r="E117" i="3"/>
  <c r="N83" i="30" s="1"/>
  <c r="M83" i="30"/>
  <c r="L83" i="30"/>
  <c r="H69" i="3"/>
  <c r="N68" i="30" s="1"/>
  <c r="M68" i="30"/>
  <c r="L68" i="30"/>
  <c r="K28" i="30"/>
  <c r="K40" i="30" s="1"/>
  <c r="K10" i="30"/>
  <c r="O85" i="3"/>
  <c r="N57" i="30" s="1"/>
  <c r="M57" i="30"/>
  <c r="L57" i="30"/>
  <c r="M13" i="30"/>
  <c r="L13" i="30"/>
  <c r="K82" i="30"/>
  <c r="K94" i="30" s="1"/>
  <c r="K53" i="3"/>
  <c r="N35" i="30" s="1"/>
  <c r="M35" i="30"/>
  <c r="L35" i="30"/>
  <c r="L11" i="30"/>
  <c r="M11" i="30"/>
  <c r="P67" i="3"/>
  <c r="P115" i="3"/>
  <c r="P83" i="3"/>
  <c r="P51" i="3"/>
  <c r="P35" i="3"/>
  <c r="L28" i="4"/>
  <c r="M3" i="4"/>
  <c r="K22" i="30" l="1"/>
  <c r="P69" i="3"/>
  <c r="G19" i="41"/>
  <c r="G18" i="41" s="1"/>
  <c r="G21" i="41" s="1"/>
  <c r="P117" i="3"/>
  <c r="F19" i="41"/>
  <c r="F21" i="41" s="1"/>
  <c r="P85" i="3"/>
  <c r="H19" i="41"/>
  <c r="H18" i="41" s="1"/>
  <c r="H21" i="41" s="1"/>
  <c r="D18" i="41"/>
  <c r="D21" i="41" s="1"/>
  <c r="AB142" i="30"/>
  <c r="AA142" i="30"/>
  <c r="Z142" i="30"/>
  <c r="Y142" i="30"/>
  <c r="V142" i="30"/>
  <c r="X142" i="30"/>
  <c r="W142" i="30"/>
  <c r="U142" i="30"/>
  <c r="T142" i="30"/>
  <c r="S142" i="30"/>
  <c r="R142" i="30"/>
  <c r="Q142" i="30"/>
  <c r="P143" i="30"/>
  <c r="N64" i="30"/>
  <c r="M64" i="30"/>
  <c r="M76" i="30" s="1"/>
  <c r="L64" i="30"/>
  <c r="L76" i="30" s="1"/>
  <c r="M82" i="30"/>
  <c r="M94" i="30" s="1"/>
  <c r="L82" i="30"/>
  <c r="L94" i="30" s="1"/>
  <c r="M46" i="30"/>
  <c r="M58" i="30" s="1"/>
  <c r="L46" i="30"/>
  <c r="L58" i="30" s="1"/>
  <c r="M28" i="30"/>
  <c r="M40" i="30" s="1"/>
  <c r="L28" i="30"/>
  <c r="L40" i="30" s="1"/>
  <c r="M10" i="30"/>
  <c r="M22" i="30" s="1"/>
  <c r="L10" i="30"/>
  <c r="L22" i="30" s="1"/>
  <c r="P37" i="3"/>
  <c r="D117" i="3"/>
  <c r="D37" i="3"/>
  <c r="D53" i="3"/>
  <c r="P52" i="3"/>
  <c r="D85" i="3"/>
  <c r="K28" i="4"/>
  <c r="L3" i="4"/>
  <c r="P53" i="3" l="1"/>
  <c r="E19" i="41"/>
  <c r="E18" i="41" s="1"/>
  <c r="E21" i="41" s="1"/>
  <c r="N76" i="30"/>
  <c r="E7" i="3"/>
  <c r="Z143" i="30"/>
  <c r="Y143" i="30"/>
  <c r="AB143" i="30"/>
  <c r="AA143" i="30"/>
  <c r="X143" i="30"/>
  <c r="W143" i="30"/>
  <c r="V143" i="30"/>
  <c r="U143" i="30"/>
  <c r="T143" i="30"/>
  <c r="S143" i="30"/>
  <c r="R143" i="30"/>
  <c r="Q143" i="30"/>
  <c r="P144" i="30"/>
  <c r="Q144" i="30" s="1"/>
  <c r="N28" i="30"/>
  <c r="N46" i="30"/>
  <c r="N82" i="30"/>
  <c r="N10" i="30"/>
  <c r="J28" i="4"/>
  <c r="K3" i="4"/>
  <c r="N40" i="30" l="1"/>
  <c r="C7" i="3"/>
  <c r="N58" i="30"/>
  <c r="F7" i="3"/>
  <c r="N94" i="30"/>
  <c r="D7" i="3"/>
  <c r="N22" i="30"/>
  <c r="B7" i="3"/>
  <c r="AB144" i="30"/>
  <c r="AA144" i="30"/>
  <c r="Z144" i="30"/>
  <c r="S144" i="30"/>
  <c r="Y144" i="30"/>
  <c r="X144" i="30"/>
  <c r="W144" i="30"/>
  <c r="V144" i="30"/>
  <c r="U144" i="30"/>
  <c r="T144" i="30"/>
  <c r="R144" i="30"/>
  <c r="J3" i="4"/>
  <c r="I28" i="4"/>
  <c r="I3" i="4" l="1"/>
  <c r="H28" i="4"/>
  <c r="G28" i="4" l="1"/>
  <c r="G3" i="4"/>
  <c r="F96" i="3"/>
  <c r="F97" i="3" s="1"/>
  <c r="O96" i="3"/>
  <c r="O97" i="3" s="1"/>
  <c r="J96" i="3"/>
  <c r="J97" i="3" s="1"/>
  <c r="E96" i="3"/>
  <c r="E97" i="3" s="1"/>
  <c r="N96" i="3"/>
  <c r="N97" i="3" s="1"/>
  <c r="G96" i="3"/>
  <c r="G97" i="3" s="1"/>
  <c r="I96" i="3"/>
  <c r="I97" i="3" s="1"/>
  <c r="M96" i="3"/>
  <c r="M97" i="3" s="1"/>
  <c r="H96" i="3"/>
  <c r="H97" i="3" s="1"/>
  <c r="K96" i="3"/>
  <c r="K97" i="3" s="1"/>
  <c r="L96" i="3"/>
  <c r="L97" i="3" s="1"/>
  <c r="N99" i="3" l="1"/>
  <c r="N100" i="3" s="1" a="1"/>
  <c r="N100" i="3" s="1"/>
  <c r="N101" i="3" s="1"/>
  <c r="K99" i="3"/>
  <c r="K100" i="3" s="1" a="1"/>
  <c r="K100" i="3" s="1"/>
  <c r="K101" i="3" s="1"/>
  <c r="O99" i="3"/>
  <c r="O100" i="3" s="1" a="1"/>
  <c r="O100" i="3" s="1"/>
  <c r="O101" i="3" s="1"/>
  <c r="L99" i="3"/>
  <c r="L100" i="3" s="1" a="1"/>
  <c r="L100" i="3" s="1"/>
  <c r="L101" i="3" s="1"/>
  <c r="H99" i="3"/>
  <c r="H100" i="3" s="1" a="1"/>
  <c r="H100" i="3" s="1"/>
  <c r="H101" i="3" s="1"/>
  <c r="G99" i="3"/>
  <c r="G100" i="3" s="1" a="1"/>
  <c r="G100" i="3" s="1"/>
  <c r="G101" i="3" s="1"/>
  <c r="F99" i="3"/>
  <c r="F100" i="3" s="1" a="1"/>
  <c r="F100" i="3" s="1"/>
  <c r="F101" i="3" s="1"/>
  <c r="M99" i="3"/>
  <c r="M100" i="3" s="1" a="1"/>
  <c r="M100" i="3" s="1"/>
  <c r="M101" i="3" s="1"/>
  <c r="I99" i="3"/>
  <c r="I100" i="3" s="1" a="1"/>
  <c r="I100" i="3" s="1"/>
  <c r="I101" i="3" s="1"/>
  <c r="J99" i="3"/>
  <c r="J100" i="3" s="1" a="1"/>
  <c r="J100" i="3" s="1"/>
  <c r="J101" i="3" s="1"/>
  <c r="E99" i="3"/>
  <c r="E100" i="3" s="1" a="1"/>
  <c r="E100" i="3" s="1"/>
  <c r="E101" i="3" s="1"/>
  <c r="D96" i="3"/>
  <c r="D97" i="3" s="1"/>
  <c r="P96" i="3" l="1"/>
  <c r="C96" i="3"/>
  <c r="P97" i="3"/>
  <c r="D99" i="3"/>
  <c r="P99" i="3" s="1"/>
  <c r="D100" i="3" l="1" a="1"/>
  <c r="D100" i="3" s="1"/>
  <c r="D101" i="3" s="1"/>
  <c r="P100" i="3" l="1"/>
  <c r="I19" i="41" s="1"/>
  <c r="I18" i="41" s="1"/>
  <c r="I21" i="41" s="1"/>
  <c r="P101" i="3" l="1"/>
  <c r="G7" i="3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821A15B-27B6-4DF3-B3E5-5DEA8166F425}" keepAlive="1" name="쿼리 - 경보10" description="통합 문서의 '경보10' 쿼리에 대한 연결입니다." type="5" refreshedVersion="7" background="1" saveData="1">
    <dbPr connection="Provider=Microsoft.Mashup.OleDb.1;Data Source=$Workbook$;Location=경보10;Extended Properties=&quot;&quot;" command="SELECT * FROM [경보10]"/>
  </connection>
  <connection id="2" xr16:uid="{FB32EF06-5FB8-45EA-A546-70B89749ED2E}" keepAlive="1" name="쿼리 - 날씨1" description="통합 문서의 '날씨1' 쿼리에 대한 연결입니다." type="5" refreshedVersion="7" background="1" saveData="1">
    <dbPr connection="Provider=Microsoft.Mashup.OleDb.1;Data Source=$Workbook$;Location=날씨1;Extended Properties=&quot;&quot;" command="SELECT * FROM [날씨1]"/>
  </connection>
  <connection id="3" xr16:uid="{D589D20B-22BB-4AF3-B1B2-8A5BC8CA60E0}" keepAlive="1" name="쿼리 - 날씨10" description="통합 문서의 '날씨10' 쿼리에 대한 연결입니다." type="5" refreshedVersion="7" background="1" saveData="1">
    <dbPr connection="Provider=Microsoft.Mashup.OleDb.1;Data Source=$Workbook$;Location=날씨10;Extended Properties=&quot;&quot;" command="SELECT * FROM [날씨10]"/>
  </connection>
  <connection id="4" xr16:uid="{D8A1D9D3-7890-41F9-B2CD-68B3AF46F947}" keepAlive="1" name="쿼리 - 날씨2" description="통합 문서의 '날씨2' 쿼리에 대한 연결입니다." type="5" refreshedVersion="7" background="1" saveData="1">
    <dbPr connection="Provider=Microsoft.Mashup.OleDb.1;Data Source=$Workbook$;Location=날씨2;Extended Properties=&quot;&quot;" command="SELECT * FROM [날씨2]"/>
  </connection>
  <connection id="5" xr16:uid="{CD77ACAE-292C-439C-9784-04A4B212F354}" keepAlive="1" name="쿼리 - 날씨3" description="통합 문서의 '날씨3' 쿼리에 대한 연결입니다." type="5" refreshedVersion="7" background="1" saveData="1">
    <dbPr connection="Provider=Microsoft.Mashup.OleDb.1;Data Source=$Workbook$;Location=날씨3;Extended Properties=&quot;&quot;" command="SELECT * FROM [날씨3]"/>
  </connection>
  <connection id="6" xr16:uid="{42D0B79D-80A3-4E3F-9F06-1ED6C419A774}" keepAlive="1" name="쿼리 - 날씨4" description="통합 문서의 '날씨4' 쿼리에 대한 연결입니다." type="5" refreshedVersion="7" background="1" saveData="1">
    <dbPr connection="Provider=Microsoft.Mashup.OleDb.1;Data Source=$Workbook$;Location=날씨4;Extended Properties=&quot;&quot;" command="SELECT * FROM [날씨4]"/>
  </connection>
  <connection id="7" xr16:uid="{3654F6BF-8F49-4C51-B65D-AC6AE6DEC349}" keepAlive="1" name="쿼리 - 날씨5" description="통합 문서의 '날씨5' 쿼리에 대한 연결입니다." type="5" refreshedVersion="7" background="1" saveData="1">
    <dbPr connection="Provider=Microsoft.Mashup.OleDb.1;Data Source=$Workbook$;Location=날씨5;Extended Properties=&quot;&quot;" command="SELECT * FROM [날씨5]"/>
  </connection>
  <connection id="8" xr16:uid="{7FB2938B-BE2D-4E6F-8F54-DFEC729BE50F}" keepAlive="1" name="쿼리 - 날씨6" description="통합 문서의 '날씨6' 쿼리에 대한 연결입니다." type="5" refreshedVersion="7" background="1" saveData="1">
    <dbPr connection="Provider=Microsoft.Mashup.OleDb.1;Data Source=$Workbook$;Location=날씨6;Extended Properties=&quot;&quot;" command="SELECT * FROM [날씨6]"/>
  </connection>
  <connection id="9" xr16:uid="{279FB315-DC4F-4800-BFC0-6C125C777BB1}" keepAlive="1" name="쿼리 - 날씨7" description="통합 문서의 '날씨7' 쿼리에 대한 연결입니다." type="5" refreshedVersion="7" background="1" saveData="1">
    <dbPr connection="Provider=Microsoft.Mashup.OleDb.1;Data Source=$Workbook$;Location=날씨7;Extended Properties=&quot;&quot;" command="SELECT * FROM [날씨7]"/>
  </connection>
  <connection id="10" xr16:uid="{D55032C6-8C2C-43CF-A983-2793F04900E2}" keepAlive="1" name="쿼리 - 날씨8" description="통합 문서의 '날씨8' 쿼리에 대한 연결입니다." type="5" refreshedVersion="7" background="1" saveData="1">
    <dbPr connection="Provider=Microsoft.Mashup.OleDb.1;Data Source=$Workbook$;Location=날씨8;Extended Properties=&quot;&quot;" command="SELECT * FROM [날씨8]"/>
  </connection>
  <connection id="11" xr16:uid="{B08A9CDD-8C2C-4D84-87F2-9F6E5E756338}" keepAlive="1" name="쿼리 - 날씨9" description="통합 문서의 '날씨9' 쿼리에 대한 연결입니다." type="5" refreshedVersion="7" background="1" saveData="1">
    <dbPr connection="Provider=Microsoft.Mashup.OleDb.1;Data Source=$Workbook$;Location=날씨9;Extended Properties=&quot;&quot;" command="SELECT * FROM [날씨9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<sst xmlns="http://schemas.openxmlformats.org/spreadsheetml/2006/main" count="18579" uniqueCount="3240">
  <si>
    <t>가동률</t>
    <phoneticPr fontId="1" type="noConversion"/>
  </si>
  <si>
    <t>경보</t>
  </si>
  <si>
    <t>주 5일</t>
    <phoneticPr fontId="1" type="noConversion"/>
  </si>
  <si>
    <t>주 6일</t>
    <phoneticPr fontId="1" type="noConversion"/>
  </si>
  <si>
    <t>주 7일</t>
    <phoneticPr fontId="1" type="noConversion"/>
  </si>
  <si>
    <t>동절기</t>
  </si>
  <si>
    <t>혹서기</t>
  </si>
  <si>
    <t>강우량</t>
  </si>
  <si>
    <t>적설량</t>
  </si>
  <si>
    <t>순간최대풍속</t>
  </si>
  <si>
    <t>미세먼지</t>
  </si>
  <si>
    <t>구분</t>
    <phoneticPr fontId="1" type="noConversion"/>
  </si>
  <si>
    <t>일요일 포함</t>
    <phoneticPr fontId="1" type="noConversion"/>
  </si>
  <si>
    <t>토,일요일 포함</t>
    <phoneticPr fontId="1" type="noConversion"/>
  </si>
  <si>
    <t>■ 법정공휴일</t>
    <phoneticPr fontId="1" type="noConversion"/>
  </si>
  <si>
    <t>합계</t>
    <phoneticPr fontId="1" type="noConversion"/>
  </si>
  <si>
    <t>법정공휴일만</t>
    <phoneticPr fontId="1" type="noConversion"/>
  </si>
  <si>
    <t>stnId</t>
  </si>
  <si>
    <t>stnNm</t>
  </si>
  <si>
    <t>tm</t>
  </si>
  <si>
    <t>avgTa</t>
  </si>
  <si>
    <t>minTa</t>
  </si>
  <si>
    <t>maxTa</t>
  </si>
  <si>
    <t>sumRn</t>
  </si>
  <si>
    <t>maxInsWs</t>
  </si>
  <si>
    <t>maxWs</t>
  </si>
  <si>
    <t>ddMefs</t>
  </si>
  <si>
    <t>서울</t>
  </si>
  <si>
    <t>지역</t>
  </si>
  <si>
    <t>지점 번호</t>
  </si>
  <si>
    <t>인천</t>
  </si>
  <si>
    <t>수원</t>
  </si>
  <si>
    <t>춘천</t>
  </si>
  <si>
    <t>강릉</t>
  </si>
  <si>
    <t>대전</t>
  </si>
  <si>
    <t>청주</t>
  </si>
  <si>
    <t>대구</t>
  </si>
  <si>
    <t>부산</t>
  </si>
  <si>
    <t>울산</t>
  </si>
  <si>
    <t>광주</t>
  </si>
  <si>
    <t>전주</t>
  </si>
  <si>
    <t>제주</t>
  </si>
  <si>
    <t>시작년도</t>
    <phoneticPr fontId="1" type="noConversion"/>
  </si>
  <si>
    <t>끝년도</t>
    <phoneticPr fontId="1" type="noConversion"/>
  </si>
  <si>
    <t>지점 번호</t>
    <phoneticPr fontId="1" type="noConversion"/>
  </si>
  <si>
    <t>년도</t>
    <phoneticPr fontId="1" type="noConversion"/>
  </si>
  <si>
    <t>속초</t>
  </si>
  <si>
    <t>홍천</t>
  </si>
  <si>
    <t>북춘천</t>
  </si>
  <si>
    <t>태백</t>
  </si>
  <si>
    <t>철원</t>
  </si>
  <si>
    <t>정선군</t>
  </si>
  <si>
    <t>동두천</t>
  </si>
  <si>
    <t>제천</t>
  </si>
  <si>
    <t>파주</t>
  </si>
  <si>
    <t>보은</t>
  </si>
  <si>
    <t>천안</t>
  </si>
  <si>
    <t>보령</t>
  </si>
  <si>
    <t>부여</t>
  </si>
  <si>
    <t>북강릉</t>
  </si>
  <si>
    <t>금산</t>
  </si>
  <si>
    <t>세종</t>
  </si>
  <si>
    <t>동해</t>
  </si>
  <si>
    <t>부안</t>
  </si>
  <si>
    <t>임실</t>
  </si>
  <si>
    <t>정읍</t>
  </si>
  <si>
    <t>원주</t>
  </si>
  <si>
    <t>남원</t>
  </si>
  <si>
    <t>장수</t>
  </si>
  <si>
    <t>고창군</t>
  </si>
  <si>
    <t>영월</t>
  </si>
  <si>
    <t>영광군</t>
  </si>
  <si>
    <t>충주</t>
  </si>
  <si>
    <t>김해시</t>
  </si>
  <si>
    <t>서산</t>
  </si>
  <si>
    <t>순창군</t>
  </si>
  <si>
    <t>울진</t>
  </si>
  <si>
    <t>북창원</t>
  </si>
  <si>
    <t>양산시</t>
  </si>
  <si>
    <t>보성군</t>
  </si>
  <si>
    <t>강진군</t>
  </si>
  <si>
    <t>안동</t>
  </si>
  <si>
    <t>장흥</t>
  </si>
  <si>
    <t>상주</t>
  </si>
  <si>
    <t>해남</t>
  </si>
  <si>
    <t>포항</t>
  </si>
  <si>
    <t>고흥</t>
  </si>
  <si>
    <t>군산</t>
  </si>
  <si>
    <t>의령군</t>
  </si>
  <si>
    <t>함양군</t>
  </si>
  <si>
    <t>광양시</t>
  </si>
  <si>
    <t>진도군</t>
  </si>
  <si>
    <t>창원</t>
  </si>
  <si>
    <t>봉화</t>
  </si>
  <si>
    <t>영주</t>
  </si>
  <si>
    <t>문경</t>
  </si>
  <si>
    <t>통영</t>
  </si>
  <si>
    <t>청송군</t>
  </si>
  <si>
    <t>목포</t>
  </si>
  <si>
    <t>영덕</t>
  </si>
  <si>
    <t>여수</t>
  </si>
  <si>
    <t>의성</t>
  </si>
  <si>
    <t>구미</t>
  </si>
  <si>
    <t>완도</t>
  </si>
  <si>
    <t>영천</t>
  </si>
  <si>
    <t>고창</t>
  </si>
  <si>
    <t>경주시</t>
  </si>
  <si>
    <t>순천</t>
  </si>
  <si>
    <t>거창</t>
  </si>
  <si>
    <t>홍성</t>
  </si>
  <si>
    <t>합천</t>
  </si>
  <si>
    <t>밀양</t>
  </si>
  <si>
    <t>산청</t>
  </si>
  <si>
    <t>거제</t>
  </si>
  <si>
    <t>남해</t>
  </si>
  <si>
    <t>진주</t>
  </si>
  <si>
    <t>강화</t>
  </si>
  <si>
    <t>양평</t>
  </si>
  <si>
    <t>이천</t>
  </si>
  <si>
    <t>인제</t>
  </si>
  <si>
    <t>지역</t>
    <phoneticPr fontId="1" type="noConversion"/>
  </si>
  <si>
    <t>충북</t>
  </si>
  <si>
    <t>북부권역</t>
  </si>
  <si>
    <t>주의보</t>
  </si>
  <si>
    <t>경기</t>
  </si>
  <si>
    <t>중부권</t>
  </si>
  <si>
    <t>PM10</t>
  </si>
  <si>
    <t>강원</t>
  </si>
  <si>
    <t>영서북부</t>
  </si>
  <si>
    <t>서부권역</t>
  </si>
  <si>
    <t>전남</t>
  </si>
  <si>
    <t>동부권</t>
  </si>
  <si>
    <t>경북</t>
  </si>
  <si>
    <t>경남</t>
  </si>
  <si>
    <t>의령권역</t>
  </si>
  <si>
    <t>서울권역</t>
  </si>
  <si>
    <t>김해권역</t>
  </si>
  <si>
    <t>영종·영흥권역</t>
  </si>
  <si>
    <t>밀양권역</t>
  </si>
  <si>
    <t>광주권역</t>
  </si>
  <si>
    <t>동부권역</t>
  </si>
  <si>
    <t>창원권역</t>
  </si>
  <si>
    <t>전북</t>
  </si>
  <si>
    <t>영동북부</t>
  </si>
  <si>
    <t>북부권</t>
  </si>
  <si>
    <t>남해권역</t>
  </si>
  <si>
    <t>동남부권역</t>
  </si>
  <si>
    <t>영서남부</t>
  </si>
  <si>
    <t>통영권역</t>
  </si>
  <si>
    <t>강화권역</t>
  </si>
  <si>
    <t>사천권역</t>
  </si>
  <si>
    <t>산청권역</t>
  </si>
  <si>
    <t>중부권역</t>
  </si>
  <si>
    <t>충남</t>
  </si>
  <si>
    <t>창녕권역</t>
  </si>
  <si>
    <t>하동권역</t>
  </si>
  <si>
    <t>진주권역</t>
  </si>
  <si>
    <t>서부권</t>
  </si>
  <si>
    <t>양산권역</t>
  </si>
  <si>
    <t>남부권역</t>
  </si>
  <si>
    <t>영동남부</t>
  </si>
  <si>
    <t>거창권역</t>
  </si>
  <si>
    <t>제주권역</t>
  </si>
  <si>
    <t>합천권역</t>
  </si>
  <si>
    <t>남부권</t>
  </si>
  <si>
    <t>대구권역</t>
  </si>
  <si>
    <t>함안권역</t>
  </si>
  <si>
    <t>울산권역</t>
  </si>
  <si>
    <t>거제권역</t>
  </si>
  <si>
    <t>고성권역</t>
  </si>
  <si>
    <t>함양권역</t>
  </si>
  <si>
    <t>세종권역</t>
  </si>
  <si>
    <t>울릉권역</t>
  </si>
  <si>
    <t>김제권역</t>
  </si>
  <si>
    <t>임실권역</t>
  </si>
  <si>
    <t>익산권역</t>
  </si>
  <si>
    <t>정읍권역</t>
  </si>
  <si>
    <t>부안권역</t>
  </si>
  <si>
    <t>전주권역</t>
  </si>
  <si>
    <t>순창권역</t>
  </si>
  <si>
    <t>고창권역</t>
  </si>
  <si>
    <t>군산권역</t>
  </si>
  <si>
    <t>완주권역</t>
  </si>
  <si>
    <t>진안권역</t>
  </si>
  <si>
    <t>장수권역</t>
  </si>
  <si>
    <t>남원권역</t>
  </si>
  <si>
    <t>무주권역</t>
  </si>
  <si>
    <t>원주권역</t>
  </si>
  <si>
    <t>춘천권역</t>
  </si>
  <si>
    <t>강릉권역</t>
  </si>
  <si>
    <t>동해권역</t>
  </si>
  <si>
    <t>삼척권역</t>
  </si>
  <si>
    <t>평창권역</t>
  </si>
  <si>
    <t>중남부권역</t>
  </si>
  <si>
    <t>지역</t>
    <phoneticPr fontId="9" type="noConversion"/>
  </si>
  <si>
    <t>권역</t>
    <phoneticPr fontId="9" type="noConversion"/>
  </si>
  <si>
    <t>항목</t>
    <phoneticPr fontId="9" type="noConversion"/>
  </si>
  <si>
    <t>경보단계</t>
    <phoneticPr fontId="9" type="noConversion"/>
  </si>
  <si>
    <t>발령시간</t>
    <phoneticPr fontId="9" type="noConversion"/>
  </si>
  <si>
    <t>해제시간</t>
    <phoneticPr fontId="9" type="noConversion"/>
  </si>
  <si>
    <t>2015-02-11 12</t>
  </si>
  <si>
    <t>2015-02-11 14</t>
  </si>
  <si>
    <t>2015-03-16 22</t>
  </si>
  <si>
    <t>2015-03-17 15</t>
  </si>
  <si>
    <t>2015-03-30 13</t>
  </si>
  <si>
    <t>2015-03-31 11</t>
  </si>
  <si>
    <t>2015-01-14 11</t>
  </si>
  <si>
    <t>2015-01-14 17</t>
  </si>
  <si>
    <t>2015-02-05 09</t>
  </si>
  <si>
    <t>2015-02-05 16</t>
  </si>
  <si>
    <t>2015-02-10 12</t>
  </si>
  <si>
    <t>2015-02-11 17</t>
  </si>
  <si>
    <t>2015-02-11 09</t>
  </si>
  <si>
    <t>2015-02-11 15</t>
  </si>
  <si>
    <t>2015-02-11 11</t>
  </si>
  <si>
    <t>2015-02-11 18</t>
  </si>
  <si>
    <t>2015-03-01 17</t>
  </si>
  <si>
    <t>2015-03-02 08</t>
  </si>
  <si>
    <t>2015-03-02 10</t>
  </si>
  <si>
    <t>2015-03-16 19</t>
  </si>
  <si>
    <t>2015-03-18 13</t>
  </si>
  <si>
    <t>2015-03-17 17</t>
  </si>
  <si>
    <t>2015-03-17 08</t>
  </si>
  <si>
    <t>2015-03-20 11</t>
  </si>
  <si>
    <t>2015-03-20 14</t>
  </si>
  <si>
    <t>2015-03-21 09</t>
  </si>
  <si>
    <t>2015-03-23 08</t>
  </si>
  <si>
    <t>2015-03-30 11</t>
  </si>
  <si>
    <t>2015-03-31 19</t>
  </si>
  <si>
    <t>2015-05-15 09</t>
  </si>
  <si>
    <t>2015-05-15 16</t>
  </si>
  <si>
    <t>2015-05-15 18</t>
  </si>
  <si>
    <t>2015-10-16 10</t>
  </si>
  <si>
    <t>2015-10-16 15</t>
  </si>
  <si>
    <t>2015-10-19 10</t>
  </si>
  <si>
    <t>2015-10-20 20</t>
  </si>
  <si>
    <t>2015-10-20 09</t>
  </si>
  <si>
    <t>2015-10-20 19</t>
  </si>
  <si>
    <t>2015-10-21 14</t>
  </si>
  <si>
    <t>2015-10-22 13</t>
  </si>
  <si>
    <t>2015-10-21 11</t>
  </si>
  <si>
    <t>2015-10-22 18</t>
  </si>
  <si>
    <t>2015-10-23 11</t>
  </si>
  <si>
    <t>2015-11-04 12</t>
  </si>
  <si>
    <t>2015-11-04 15</t>
  </si>
  <si>
    <t>2015-11-05 10</t>
  </si>
  <si>
    <t>2015-11-05 14</t>
  </si>
  <si>
    <t>2015-12-09 12</t>
  </si>
  <si>
    <t>2015-12-09 15</t>
  </si>
  <si>
    <t>2015-12-10 07</t>
  </si>
  <si>
    <t>2015-12-10 18</t>
  </si>
  <si>
    <t>2015-12-24 11</t>
  </si>
  <si>
    <t>2015-12-24 21</t>
  </si>
  <si>
    <t>2015-12-26 16</t>
  </si>
  <si>
    <t>2015-12-26 23</t>
  </si>
  <si>
    <t>2015-12-26 22</t>
  </si>
  <si>
    <t>2015-02-05 12</t>
  </si>
  <si>
    <t>2015-02-05 15</t>
  </si>
  <si>
    <t>2015-02-10 21</t>
  </si>
  <si>
    <t>2015-02-11 04</t>
  </si>
  <si>
    <t>2015-03-01 19</t>
  </si>
  <si>
    <t>2015-03-02 15</t>
  </si>
  <si>
    <t>2015-03-02 19</t>
  </si>
  <si>
    <t>2015-03-16 20</t>
  </si>
  <si>
    <t>2015-03-17 14</t>
  </si>
  <si>
    <t>2015-03-17 09</t>
  </si>
  <si>
    <t>2015-03-20 18</t>
  </si>
  <si>
    <t>2015-03-21 10</t>
  </si>
  <si>
    <t>2015-03-22 20</t>
  </si>
  <si>
    <t>2015-03-22 06</t>
  </si>
  <si>
    <t>2015-03-22 09</t>
  </si>
  <si>
    <t>2015-03-22 11</t>
  </si>
  <si>
    <t>2015-03-22 19</t>
  </si>
  <si>
    <t>2015-03-31 09</t>
  </si>
  <si>
    <t>2015-03-30 22</t>
  </si>
  <si>
    <t>2015-03-31 05</t>
  </si>
  <si>
    <t>2015-03-31 16</t>
  </si>
  <si>
    <t>2015-10-16 14</t>
  </si>
  <si>
    <t>2015-10-20 13</t>
  </si>
  <si>
    <t>2015-10-20 16</t>
  </si>
  <si>
    <t>2015-10-21 13</t>
  </si>
  <si>
    <t>2015-10-22 11</t>
  </si>
  <si>
    <t>2015-10-22 17</t>
  </si>
  <si>
    <t>2015-10-22 20</t>
  </si>
  <si>
    <t>2015-11-04 11</t>
  </si>
  <si>
    <t>2015-11-04 14</t>
  </si>
  <si>
    <t>2015-11-05 12</t>
  </si>
  <si>
    <t>2015-11-05 13</t>
  </si>
  <si>
    <t>2015-12-09 20</t>
  </si>
  <si>
    <t>2015-12-10 03</t>
  </si>
  <si>
    <t>2015-12-26 12</t>
  </si>
  <si>
    <t>2015-12-26 20</t>
  </si>
  <si>
    <t>2015-02-08 18</t>
  </si>
  <si>
    <t>2015-02-09 12</t>
  </si>
  <si>
    <t>2015-02-11 07</t>
  </si>
  <si>
    <t>2015-02-22 22</t>
  </si>
  <si>
    <t>2015-02-24 17</t>
  </si>
  <si>
    <t>2015-02-22 20</t>
  </si>
  <si>
    <t>2015-02-23 05</t>
  </si>
  <si>
    <t>2015-02-24 15</t>
  </si>
  <si>
    <t>2015-02-23 01</t>
  </si>
  <si>
    <t>2015-02-23 18</t>
  </si>
  <si>
    <t>2015-02-24 10</t>
  </si>
  <si>
    <t>2015-02-25 11</t>
  </si>
  <si>
    <t>2015-03-01 20</t>
  </si>
  <si>
    <t>2015-03-03 09</t>
  </si>
  <si>
    <t>2015-03-09 07</t>
  </si>
  <si>
    <t>2015-03-09 14</t>
  </si>
  <si>
    <t>2015-03-17 11</t>
  </si>
  <si>
    <t>2015-03-18 07</t>
  </si>
  <si>
    <t>2015-03-20 22</t>
  </si>
  <si>
    <t>2015-03-23 15</t>
  </si>
  <si>
    <t>2015-03-21 20</t>
  </si>
  <si>
    <t>2015-03-23 05</t>
  </si>
  <si>
    <t>2015-03-21 23</t>
  </si>
  <si>
    <t>2015-03-23 07</t>
  </si>
  <si>
    <t>2015-03-23 04</t>
  </si>
  <si>
    <t>2015-03-31 13</t>
  </si>
  <si>
    <t>2015-04-17 17</t>
  </si>
  <si>
    <t>2015-04-17 23</t>
  </si>
  <si>
    <t>2015-04-27 10</t>
  </si>
  <si>
    <t>2015-04-27 20</t>
  </si>
  <si>
    <t>2015-05-16 17</t>
  </si>
  <si>
    <t>2015-05-15 14</t>
  </si>
  <si>
    <t>2015-12-24 19</t>
  </si>
  <si>
    <t>2015-12-25 05</t>
  </si>
  <si>
    <t>2015-12-26 17</t>
  </si>
  <si>
    <t>2015-12-27 01</t>
  </si>
  <si>
    <t>충남권역</t>
  </si>
  <si>
    <t>2015-02-21 09</t>
  </si>
  <si>
    <t>2015-03-02 01</t>
  </si>
  <si>
    <t>2015-03-18 06</t>
  </si>
  <si>
    <t>2015-03-22 18</t>
  </si>
  <si>
    <t>2015-03-22 02</t>
  </si>
  <si>
    <t>2015-03-30 08</t>
  </si>
  <si>
    <t>2015-03-31 15</t>
  </si>
  <si>
    <t>2015-05-15 21</t>
  </si>
  <si>
    <t>2015-05-16 12</t>
  </si>
  <si>
    <t>2015-05-16 01</t>
  </si>
  <si>
    <t>2015-10-22 06</t>
  </si>
  <si>
    <t>2015-10-22 15</t>
  </si>
  <si>
    <t>청주권역</t>
  </si>
  <si>
    <t>2015-01-05 21</t>
  </si>
  <si>
    <t>2015-01-06 09</t>
  </si>
  <si>
    <t>2015-01-16 23</t>
  </si>
  <si>
    <t>2015-01-16 24</t>
  </si>
  <si>
    <t>2015-02-04 21</t>
  </si>
  <si>
    <t>충주권역</t>
  </si>
  <si>
    <t>2015-02-05 07</t>
  </si>
  <si>
    <t>제천권역</t>
  </si>
  <si>
    <t>2015-02-24 14</t>
  </si>
  <si>
    <t>2015-03-01 22</t>
  </si>
  <si>
    <t>2015-03-02 03</t>
  </si>
  <si>
    <t>2015-03-09 11</t>
  </si>
  <si>
    <t>2015-03-09 15</t>
  </si>
  <si>
    <t>2015-03-16 23</t>
  </si>
  <si>
    <t>2015-03-18 11</t>
  </si>
  <si>
    <t>2015-03-17 06</t>
  </si>
  <si>
    <t>2015-03-18 10</t>
  </si>
  <si>
    <t>2015-03-21 15</t>
  </si>
  <si>
    <t>2015-03-22 23</t>
  </si>
  <si>
    <t>2015-03-30 05</t>
  </si>
  <si>
    <t>2015-03-31 18</t>
  </si>
  <si>
    <t>2015-10-16 18</t>
  </si>
  <si>
    <t>2015-10-17 09</t>
  </si>
  <si>
    <t>2015-10-20 11</t>
  </si>
  <si>
    <t>2015-10-20 17</t>
  </si>
  <si>
    <t>2015-10-21 17</t>
  </si>
  <si>
    <t>2015-11-06 09</t>
  </si>
  <si>
    <t>2015-11-06 13</t>
  </si>
  <si>
    <t>2015-01-05 13</t>
  </si>
  <si>
    <t>2015-01-06 02</t>
  </si>
  <si>
    <t>2015-02-15 17</t>
  </si>
  <si>
    <t>2015-02-16 08</t>
  </si>
  <si>
    <t>2015-02-23 10</t>
  </si>
  <si>
    <t>2015-02-24 12</t>
  </si>
  <si>
    <t>2015-02-23 09</t>
  </si>
  <si>
    <t>2015-02-25 20</t>
  </si>
  <si>
    <t>2015-02-25 23</t>
  </si>
  <si>
    <t>2015-02-26 07</t>
  </si>
  <si>
    <t>2015-02-26 09</t>
  </si>
  <si>
    <t>2015-03-22 07</t>
  </si>
  <si>
    <t>2015-03-22 15</t>
  </si>
  <si>
    <t>2015-06-13 08</t>
  </si>
  <si>
    <t>2015-06-13 20</t>
  </si>
  <si>
    <t>2015-03-17 05</t>
  </si>
  <si>
    <t>2015-03-18 09</t>
  </si>
  <si>
    <t>2015-04-17 20</t>
  </si>
  <si>
    <t>2015-04-18 07</t>
  </si>
  <si>
    <t>2015-06-16 13</t>
  </si>
  <si>
    <t>2015-06-16 21</t>
  </si>
  <si>
    <t>2015-07-14 21</t>
  </si>
  <si>
    <t>2015-07-15 24</t>
  </si>
  <si>
    <t>2015-10-21 08</t>
  </si>
  <si>
    <t>2015-10-22 10</t>
  </si>
  <si>
    <t>2015-01-06 04</t>
  </si>
  <si>
    <t>2015-01-13 13</t>
  </si>
  <si>
    <t>2015-01-13 16</t>
  </si>
  <si>
    <t>2015-01-14 13</t>
  </si>
  <si>
    <t>2015-01-14 24</t>
  </si>
  <si>
    <t>2015-03-22 13</t>
  </si>
  <si>
    <t>2015-03-29 17</t>
  </si>
  <si>
    <t>2015-03-30 01</t>
  </si>
  <si>
    <t>2015-03-31 14</t>
  </si>
  <si>
    <t>2015-03-31 21</t>
  </si>
  <si>
    <t>포항권역</t>
  </si>
  <si>
    <t>2015-02-05 10</t>
  </si>
  <si>
    <t>2015-02-05 14</t>
  </si>
  <si>
    <t>2015-02-24 11</t>
  </si>
  <si>
    <t>안동권역</t>
  </si>
  <si>
    <t>2015-02-24 13</t>
  </si>
  <si>
    <t>구미권역</t>
  </si>
  <si>
    <t>영주권역</t>
  </si>
  <si>
    <t>2015-03-02 11</t>
  </si>
  <si>
    <t>김천권역</t>
  </si>
  <si>
    <t>2015-03-17 10</t>
  </si>
  <si>
    <t>2015-03-17 18</t>
  </si>
  <si>
    <t>경산권역</t>
  </si>
  <si>
    <t>2015-03-22 21</t>
  </si>
  <si>
    <t>2015-03-22 10</t>
  </si>
  <si>
    <t>2015-03-29 18</t>
  </si>
  <si>
    <t>2015-03-29 21</t>
  </si>
  <si>
    <t>2015-04-01 09</t>
  </si>
  <si>
    <t>2015-10-21 09</t>
  </si>
  <si>
    <t>2015-12-27 10</t>
  </si>
  <si>
    <t>2015-12-27 05</t>
  </si>
  <si>
    <t>경남권역</t>
  </si>
  <si>
    <t>2015-02-26 10</t>
  </si>
  <si>
    <t>2015-02-26 17</t>
  </si>
  <si>
    <t>2015-03-17 21</t>
  </si>
  <si>
    <t>2015-03-22 16</t>
  </si>
  <si>
    <t>2015-03-02 13</t>
  </si>
  <si>
    <t>2015-03-21 17</t>
  </si>
  <si>
    <t>2015-03-22 17</t>
  </si>
  <si>
    <t>2015-10-22 09</t>
  </si>
  <si>
    <t>2015-10-22 12</t>
  </si>
  <si>
    <t>2015-03-02 06</t>
  </si>
  <si>
    <t>2015-03-16 21</t>
  </si>
  <si>
    <t>2015-03-18 08</t>
  </si>
  <si>
    <t>2015-03-23 06</t>
  </si>
  <si>
    <t>전북권역</t>
  </si>
  <si>
    <t>2015-02-05 11</t>
  </si>
  <si>
    <t>2015-02-05 13</t>
  </si>
  <si>
    <t>2015-03-21 04</t>
  </si>
  <si>
    <t>2015-03-22 22</t>
  </si>
  <si>
    <t>2015-06-13 18</t>
  </si>
  <si>
    <t>2015-10-20 15</t>
  </si>
  <si>
    <t>2015-10-23 12</t>
  </si>
  <si>
    <t>2015-01-11 11</t>
  </si>
  <si>
    <t>2015-01-11 16</t>
  </si>
  <si>
    <t>2015-03-01 24</t>
  </si>
  <si>
    <t>2015-03-23 03</t>
  </si>
  <si>
    <t>2015-06-12 16</t>
  </si>
  <si>
    <t>2015-06-13 01</t>
  </si>
  <si>
    <t>2015-10-22 08</t>
  </si>
  <si>
    <t>2016-03-06 11</t>
  </si>
  <si>
    <t>2016-03-06 13</t>
  </si>
  <si>
    <t>2016-04-08 15</t>
  </si>
  <si>
    <t>2016-04-08 18</t>
  </si>
  <si>
    <t>2016-04-09 15</t>
  </si>
  <si>
    <t>2016-04-09 19</t>
  </si>
  <si>
    <t>2016-04-10 12</t>
  </si>
  <si>
    <t>2016-04-10 24</t>
  </si>
  <si>
    <t>2016-04-23 03</t>
  </si>
  <si>
    <t>2016-04-24 12</t>
  </si>
  <si>
    <t>2016-05-07 01</t>
  </si>
  <si>
    <t>2016-05-07 13</t>
  </si>
  <si>
    <t>2016-01-04 07</t>
  </si>
  <si>
    <t>2016-01-04 12</t>
  </si>
  <si>
    <t>2016-03-06 12</t>
  </si>
  <si>
    <t>2016-03-06 15</t>
  </si>
  <si>
    <t>2016-03-06 09</t>
  </si>
  <si>
    <t>2016-03-08 08</t>
  </si>
  <si>
    <t>2016-03-08 04</t>
  </si>
  <si>
    <t>2016-03-30 11</t>
  </si>
  <si>
    <t>2016-03-30 15</t>
  </si>
  <si>
    <t>2016-04-08 16</t>
  </si>
  <si>
    <t>2016-04-08 22</t>
  </si>
  <si>
    <t>2016-04-09 13</t>
  </si>
  <si>
    <t>2016-04-09 17</t>
  </si>
  <si>
    <t>2016-04-09 14</t>
  </si>
  <si>
    <t>2016-04-10 13</t>
  </si>
  <si>
    <t>2016-04-11 03</t>
  </si>
  <si>
    <t>2016-04-23 23</t>
  </si>
  <si>
    <t>2016-04-23 09</t>
  </si>
  <si>
    <t>2016-04-23 06</t>
  </si>
  <si>
    <t>2016-04-23 22</t>
  </si>
  <si>
    <t>2016-04-24 11</t>
  </si>
  <si>
    <t>2016-04-24 14</t>
  </si>
  <si>
    <t>2016-05-06 24</t>
  </si>
  <si>
    <t>2016-05-07 15</t>
  </si>
  <si>
    <t>2016-05-07 03</t>
  </si>
  <si>
    <t>2016-05-07 14</t>
  </si>
  <si>
    <t>2016-11-28 06</t>
  </si>
  <si>
    <t>2016-11-28 13</t>
  </si>
  <si>
    <t>2016-03-30 13</t>
  </si>
  <si>
    <t>2016-04-23 05</t>
  </si>
  <si>
    <t>2016-04-24 23</t>
  </si>
  <si>
    <t>2016-04-23 10</t>
  </si>
  <si>
    <t>2016-04-25 04</t>
  </si>
  <si>
    <t>2016-04-25 03</t>
  </si>
  <si>
    <t>2016-05-07 05</t>
  </si>
  <si>
    <t>2016-05-07 02</t>
  </si>
  <si>
    <t>2016-05-07 11</t>
  </si>
  <si>
    <t>2016-05-07 04</t>
  </si>
  <si>
    <t>2016-05-07 08</t>
  </si>
  <si>
    <t>2016-01-04 14</t>
  </si>
  <si>
    <t>2016-01-27 11</t>
  </si>
  <si>
    <t>2016-01-27 12</t>
  </si>
  <si>
    <t>2016-04-08 21</t>
  </si>
  <si>
    <t>2016-04-09 23</t>
  </si>
  <si>
    <t>2016-04-10 11</t>
  </si>
  <si>
    <t>2016-04-10 19</t>
  </si>
  <si>
    <t>2016-04-10 21</t>
  </si>
  <si>
    <t>2016-04-18 12</t>
  </si>
  <si>
    <t>2016-04-18 15</t>
  </si>
  <si>
    <t>2016-04-22 20</t>
  </si>
  <si>
    <t>2016-04-22 24</t>
  </si>
  <si>
    <t>2016-04-23 07</t>
  </si>
  <si>
    <t>2016-04-24 13</t>
  </si>
  <si>
    <t>2016-04-23 11</t>
  </si>
  <si>
    <t>2016-05-07 06</t>
  </si>
  <si>
    <t>2016-05-08 05</t>
  </si>
  <si>
    <t>2016-05-07 07</t>
  </si>
  <si>
    <t>2016-05-07 19</t>
  </si>
  <si>
    <t>2016-05-08 18</t>
  </si>
  <si>
    <t>2016-05-09 02</t>
  </si>
  <si>
    <t>2016-05-08 17</t>
  </si>
  <si>
    <t>2016-05-09 03</t>
  </si>
  <si>
    <t>2016-12-05 15</t>
  </si>
  <si>
    <t>2016-12-05 23</t>
  </si>
  <si>
    <t>2016-12-12 21</t>
  </si>
  <si>
    <t>2016-12-13 04</t>
  </si>
  <si>
    <t>2016-03-08 10</t>
  </si>
  <si>
    <t>2016-04-24 03</t>
  </si>
  <si>
    <t>2016-04-24 18</t>
  </si>
  <si>
    <t>2016-04-25 02</t>
  </si>
  <si>
    <t>2016-04-08 19</t>
  </si>
  <si>
    <t>2016-04-11 05</t>
  </si>
  <si>
    <t>2016-11-28 10</t>
  </si>
  <si>
    <t>2016-01-28 13</t>
  </si>
  <si>
    <t>2016-01-29 01</t>
  </si>
  <si>
    <t>2016-03-17 11</t>
  </si>
  <si>
    <t>2016-03-17 13</t>
  </si>
  <si>
    <t>2016-03-30 10</t>
  </si>
  <si>
    <t>2016-04-09 04</t>
  </si>
  <si>
    <t>2016-04-09 12</t>
  </si>
  <si>
    <t>2016-04-11 01</t>
  </si>
  <si>
    <t>2016-04-10 07</t>
  </si>
  <si>
    <t>2016-05-07 09</t>
  </si>
  <si>
    <t>2016-01-04 16</t>
  </si>
  <si>
    <t>2016-04-10 18</t>
  </si>
  <si>
    <t>2016-04-10 17</t>
  </si>
  <si>
    <t>2016-04-23 12</t>
  </si>
  <si>
    <t>2016-04-25 01</t>
  </si>
  <si>
    <t>2016-05-08 03</t>
  </si>
  <si>
    <t>2016-05-07 18</t>
  </si>
  <si>
    <t>2016-05-08 10</t>
  </si>
  <si>
    <t>2016-05-08 15</t>
  </si>
  <si>
    <t>2016-12-05 19</t>
  </si>
  <si>
    <t>2016-12-06 03</t>
  </si>
  <si>
    <t>2016-12-05 21</t>
  </si>
  <si>
    <t>2016-05-07 21</t>
  </si>
  <si>
    <t>2016-05-08 08</t>
  </si>
  <si>
    <t>2016-04-23 19</t>
  </si>
  <si>
    <t>2016-05-07 16</t>
  </si>
  <si>
    <t>2016-01-04 11</t>
  </si>
  <si>
    <t>2016-01-04 15</t>
  </si>
  <si>
    <t>2016-01-04 08</t>
  </si>
  <si>
    <t>2016-01-16 14</t>
  </si>
  <si>
    <t>2016-01-16 17</t>
  </si>
  <si>
    <t>2016-01-28 16</t>
  </si>
  <si>
    <t>2016-01-28 19</t>
  </si>
  <si>
    <t>2016-03-14 11</t>
  </si>
  <si>
    <t>2016-03-14 13</t>
  </si>
  <si>
    <t>2016-04-09 10</t>
  </si>
  <si>
    <t>2016-04-10 03</t>
  </si>
  <si>
    <t>2016-04-10 22</t>
  </si>
  <si>
    <t>2016-04-23 18</t>
  </si>
  <si>
    <t>2016-04-24 06</t>
  </si>
  <si>
    <t>2016-04-23 17</t>
  </si>
  <si>
    <t>경주권역</t>
  </si>
  <si>
    <t>2016-04-24 05</t>
  </si>
  <si>
    <t>2016-04-24 20</t>
  </si>
  <si>
    <t>2016-05-08 11</t>
  </si>
  <si>
    <t>2016-11-14 12</t>
  </si>
  <si>
    <t>2016-11-14 18</t>
  </si>
  <si>
    <t>2016-11-17 20</t>
  </si>
  <si>
    <t>2016-11-17 24</t>
  </si>
  <si>
    <t>2016-11-28 15</t>
  </si>
  <si>
    <t>2016-04-25 05</t>
  </si>
  <si>
    <t>2016-05-07 23</t>
  </si>
  <si>
    <t>2016-01-04 18</t>
  </si>
  <si>
    <t>2016-04-25 18</t>
  </si>
  <si>
    <t>2016-12-05 13</t>
  </si>
  <si>
    <t>2016-12-05 22</t>
  </si>
  <si>
    <t>2016-04-25 06</t>
  </si>
  <si>
    <t>2016-01-04 09</t>
  </si>
  <si>
    <t>2016-02-23 13</t>
  </si>
  <si>
    <t>2016-02-23 18</t>
  </si>
  <si>
    <t>2016-04-11 07</t>
  </si>
  <si>
    <t>2016-04-25 22</t>
  </si>
  <si>
    <t>2016-12-05 11</t>
  </si>
  <si>
    <t>2016-01-04 10</t>
  </si>
  <si>
    <t>2016-01-04 21</t>
  </si>
  <si>
    <t>2016-12-06 02</t>
  </si>
  <si>
    <t>2016-12-09 07</t>
  </si>
  <si>
    <t>2016-12-09 12</t>
  </si>
  <si>
    <t>2017-01-02 19</t>
  </si>
  <si>
    <t>2017-01-03 05</t>
  </si>
  <si>
    <t>2017-01-27 08</t>
  </si>
  <si>
    <t>2017-01-27 16</t>
  </si>
  <si>
    <t>2017-03-20 22</t>
  </si>
  <si>
    <t>2017-03-21 10</t>
  </si>
  <si>
    <t>2017-05-06 01</t>
  </si>
  <si>
    <t>2017-05-06 22</t>
  </si>
  <si>
    <t>2017-05-08 11</t>
  </si>
  <si>
    <t>2017-05-09 18</t>
  </si>
  <si>
    <t>2017-12-23 22</t>
  </si>
  <si>
    <t>2017-12-24 10</t>
  </si>
  <si>
    <t>2017-01-02 20</t>
  </si>
  <si>
    <t>2017-01-03 13</t>
  </si>
  <si>
    <t>2017-01-03 16</t>
  </si>
  <si>
    <t>2017-01-02 18</t>
  </si>
  <si>
    <t>2017-01-19 12</t>
  </si>
  <si>
    <t>2017-01-19 21</t>
  </si>
  <si>
    <t>2017-01-19 11</t>
  </si>
  <si>
    <t>2017-01-19 18</t>
  </si>
  <si>
    <t>2017-01-22 10</t>
  </si>
  <si>
    <t>2017-01-22 12</t>
  </si>
  <si>
    <t>2017-01-22 15</t>
  </si>
  <si>
    <t>2017-01-27 09</t>
  </si>
  <si>
    <t>2017-01-27 18</t>
  </si>
  <si>
    <t>2017-01-27 07</t>
  </si>
  <si>
    <t>2017-02-04 20</t>
  </si>
  <si>
    <t>2017-02-05 13</t>
  </si>
  <si>
    <t>2017-03-12 12</t>
  </si>
  <si>
    <t>2017-03-12 15</t>
  </si>
  <si>
    <t>2017-03-20 21</t>
  </si>
  <si>
    <t>2017-03-21 14</t>
  </si>
  <si>
    <t>2017-04-19 11</t>
  </si>
  <si>
    <t>2017-04-19 14</t>
  </si>
  <si>
    <t>2017-05-02 02</t>
  </si>
  <si>
    <t>2017-05-02 11</t>
  </si>
  <si>
    <t>2017-05-06 19</t>
  </si>
  <si>
    <t>2017-05-06 23</t>
  </si>
  <si>
    <t>2017-05-06 03</t>
  </si>
  <si>
    <t>2017-05-06 20</t>
  </si>
  <si>
    <t>2017-05-07 06</t>
  </si>
  <si>
    <t>2017-05-06 02</t>
  </si>
  <si>
    <t>2017-05-07 12</t>
  </si>
  <si>
    <t>2017-05-07 17</t>
  </si>
  <si>
    <t>2017-05-07 18</t>
  </si>
  <si>
    <t>2017-05-09 16</t>
  </si>
  <si>
    <t>2017-11-08 13</t>
  </si>
  <si>
    <t>2017-11-08 15</t>
  </si>
  <si>
    <t>2017-11-08 18</t>
  </si>
  <si>
    <t>2017-11-11 09</t>
  </si>
  <si>
    <t>2017-11-11 12</t>
  </si>
  <si>
    <t>2017-11-22 19</t>
  </si>
  <si>
    <t>2017-11-22 21</t>
  </si>
  <si>
    <t>2017-12-23 20</t>
  </si>
  <si>
    <t>2017-12-24 12</t>
  </si>
  <si>
    <t>2017-12-30 11</t>
  </si>
  <si>
    <t>2017-12-31 04</t>
  </si>
  <si>
    <t>2017-01-03 12</t>
  </si>
  <si>
    <t>2017-01-22 07</t>
  </si>
  <si>
    <t>2017-01-22 11</t>
  </si>
  <si>
    <t>2017-01-27 15</t>
  </si>
  <si>
    <t>2017-03-20 14</t>
  </si>
  <si>
    <t>2017-03-21 06</t>
  </si>
  <si>
    <t>2017-04-19 09</t>
  </si>
  <si>
    <t>2017-04-19 12</t>
  </si>
  <si>
    <t>2017-04-19 15</t>
  </si>
  <si>
    <t>2017-04-20 16</t>
  </si>
  <si>
    <t>2017-04-20 17</t>
  </si>
  <si>
    <t>2017-05-06 17</t>
  </si>
  <si>
    <t>2017-05-06 18</t>
  </si>
  <si>
    <t>2017-05-09 01</t>
  </si>
  <si>
    <t>2017-05-08 04</t>
  </si>
  <si>
    <t>2017-12-24 11</t>
  </si>
  <si>
    <t>2017-12-30 18</t>
  </si>
  <si>
    <t>2017-01-02 22</t>
  </si>
  <si>
    <t>2017-01-03 15</t>
  </si>
  <si>
    <t>2017-01-18 21</t>
  </si>
  <si>
    <t>2017-01-20 11</t>
  </si>
  <si>
    <t>2017-01-27 11</t>
  </si>
  <si>
    <t>2017-01-27 21</t>
  </si>
  <si>
    <t>2017-02-04 21</t>
  </si>
  <si>
    <t>2017-02-05 14</t>
  </si>
  <si>
    <t>2017-02-16 05</t>
  </si>
  <si>
    <t>2017-02-16 12</t>
  </si>
  <si>
    <t>2017-03-21 08</t>
  </si>
  <si>
    <t>2017-03-21 15</t>
  </si>
  <si>
    <t>2017-04-30 02</t>
  </si>
  <si>
    <t>2017-04-30 09</t>
  </si>
  <si>
    <t>2017-05-06 04</t>
  </si>
  <si>
    <t>2017-05-06 07</t>
  </si>
  <si>
    <t>2017-05-06 24</t>
  </si>
  <si>
    <t>2017-05-06 05</t>
  </si>
  <si>
    <t>2017-05-07 13</t>
  </si>
  <si>
    <t>2017-05-07 19</t>
  </si>
  <si>
    <t>2017-05-08 14</t>
  </si>
  <si>
    <t>2017-05-08 15</t>
  </si>
  <si>
    <t>2017-12-29 22</t>
  </si>
  <si>
    <t>2017-12-31 05</t>
  </si>
  <si>
    <t>2017-01-03 07</t>
  </si>
  <si>
    <t>2017-04-20 14</t>
  </si>
  <si>
    <t>2017-05-08 06</t>
  </si>
  <si>
    <t>2017-11-08 12</t>
  </si>
  <si>
    <t>2017-04-19 20</t>
  </si>
  <si>
    <t>2017-05-09 09</t>
  </si>
  <si>
    <t>2017-05-08 16</t>
  </si>
  <si>
    <t>2017-05-09 07</t>
  </si>
  <si>
    <t>2017-11-08 14</t>
  </si>
  <si>
    <t>2017-01-03 14</t>
  </si>
  <si>
    <t>2017-01-19 13</t>
  </si>
  <si>
    <t>2017-05-07 04</t>
  </si>
  <si>
    <t>2017-05-09 13</t>
  </si>
  <si>
    <t>2017-05-09 12</t>
  </si>
  <si>
    <t>2017-11-08 17</t>
  </si>
  <si>
    <t>2017-11-22 20</t>
  </si>
  <si>
    <t>2017-11-22 22</t>
  </si>
  <si>
    <t>2017-12-30 14</t>
  </si>
  <si>
    <t>2017-12-30 23</t>
  </si>
  <si>
    <t>2017-01-03 01</t>
  </si>
  <si>
    <t>2017-01-19 15</t>
  </si>
  <si>
    <t>2017-01-19 17</t>
  </si>
  <si>
    <t>2017-05-06 12</t>
  </si>
  <si>
    <t>2017-05-07 23</t>
  </si>
  <si>
    <t>2017-05-07 02</t>
  </si>
  <si>
    <t>2017-05-07 20</t>
  </si>
  <si>
    <t>2017-05-09 05</t>
  </si>
  <si>
    <t>2017-05-06 09</t>
  </si>
  <si>
    <t>2017-05-08 23</t>
  </si>
  <si>
    <t>2017-01-20 03</t>
  </si>
  <si>
    <t>2017-04-19 24</t>
  </si>
  <si>
    <t>2017-05-06 06</t>
  </si>
  <si>
    <t>2017-05-07 05</t>
  </si>
  <si>
    <t>2017-05-07 14</t>
  </si>
  <si>
    <t>2017-05-07 15</t>
  </si>
  <si>
    <t>2017-05-09 08</t>
  </si>
  <si>
    <t>2017-05-08 17</t>
  </si>
  <si>
    <t>2017-05-07 11</t>
  </si>
  <si>
    <t>2017-04-19 17</t>
  </si>
  <si>
    <t>2017-05-09 03</t>
  </si>
  <si>
    <t>2017-04-20 01</t>
  </si>
  <si>
    <t>2017-11-22 23</t>
  </si>
  <si>
    <t>2017-01-20 08</t>
  </si>
  <si>
    <t>2017-04-20 07</t>
  </si>
  <si>
    <t>2017-04-19 07</t>
  </si>
  <si>
    <t>2017-04-19 23</t>
  </si>
  <si>
    <t>2017-05-07 16</t>
  </si>
  <si>
    <t>2018-01-20 19</t>
  </si>
  <si>
    <t>2018-01-21 03</t>
  </si>
  <si>
    <t>2018-02-10 13</t>
  </si>
  <si>
    <t>2018-02-10 15</t>
  </si>
  <si>
    <t>2018-04-06 21</t>
  </si>
  <si>
    <t>2018-04-06 22</t>
  </si>
  <si>
    <t>2018-04-06 14</t>
  </si>
  <si>
    <t>2018-04-06 18</t>
  </si>
  <si>
    <t>2018-11-27 20</t>
  </si>
  <si>
    <t>2018-11-28 13</t>
  </si>
  <si>
    <t>2018-01-16 12</t>
  </si>
  <si>
    <t>2018-01-17 17</t>
  </si>
  <si>
    <t>2018-01-20 18</t>
  </si>
  <si>
    <t>2018-01-20 20</t>
  </si>
  <si>
    <t>2018-01-21 15</t>
  </si>
  <si>
    <t>2018-02-10 17</t>
  </si>
  <si>
    <t>2018-02-10 12</t>
  </si>
  <si>
    <t>2018-02-10 16</t>
  </si>
  <si>
    <t>2018-02-27 21</t>
  </si>
  <si>
    <t>2018-02-28 14</t>
  </si>
  <si>
    <t>2018-03-12 16</t>
  </si>
  <si>
    <t>2018-03-13 03</t>
  </si>
  <si>
    <t>2018-03-25 05</t>
  </si>
  <si>
    <t>2018-03-25 18</t>
  </si>
  <si>
    <t>2018-03-25 13</t>
  </si>
  <si>
    <t>2018-04-06 16</t>
  </si>
  <si>
    <t>2018-04-06 15</t>
  </si>
  <si>
    <t>2018-04-06 24</t>
  </si>
  <si>
    <t>2018-04-15 16</t>
  </si>
  <si>
    <t>2018-04-15 19</t>
  </si>
  <si>
    <t>2018-04-20 19</t>
  </si>
  <si>
    <t>2018-04-21 11</t>
  </si>
  <si>
    <t>2018-11-06 22</t>
  </si>
  <si>
    <t>2018-11-07 05</t>
  </si>
  <si>
    <t>2018-11-27 22</t>
  </si>
  <si>
    <t>2018-11-28 15</t>
  </si>
  <si>
    <t>2018-11-28 16</t>
  </si>
  <si>
    <t>2018-11-27 19</t>
  </si>
  <si>
    <t>2018-11-28 12</t>
  </si>
  <si>
    <t>2018-11-28 14</t>
  </si>
  <si>
    <t>2018-01-16 14</t>
  </si>
  <si>
    <t>2018-01-16 18</t>
  </si>
  <si>
    <t>2018-01-20 24</t>
  </si>
  <si>
    <t>2018-01-20 23</t>
  </si>
  <si>
    <t>2018-02-10 14</t>
  </si>
  <si>
    <t>2018-02-27 22</t>
  </si>
  <si>
    <t>2018-02-28 01</t>
  </si>
  <si>
    <t>2018-03-25 14</t>
  </si>
  <si>
    <t>2018-03-25 19</t>
  </si>
  <si>
    <t>2018-03-25 15</t>
  </si>
  <si>
    <t>2018-04-06 13</t>
  </si>
  <si>
    <t>2018-11-27 17</t>
  </si>
  <si>
    <t>2018-11-28 11</t>
  </si>
  <si>
    <t>2018-01-18 11</t>
  </si>
  <si>
    <t>2018-01-18 17</t>
  </si>
  <si>
    <t>2018-02-14 17</t>
  </si>
  <si>
    <t>2018-02-14 20</t>
  </si>
  <si>
    <t>2018-02-24 10</t>
  </si>
  <si>
    <t>2018-02-24 12</t>
  </si>
  <si>
    <t>2018-02-27 17</t>
  </si>
  <si>
    <t>2018-03-12 21</t>
  </si>
  <si>
    <t>2018-03-13 13</t>
  </si>
  <si>
    <t>2018-03-25 07</t>
  </si>
  <si>
    <t>2018-04-02 06</t>
  </si>
  <si>
    <t>2018-04-02 17</t>
  </si>
  <si>
    <t>2018-04-06 19</t>
  </si>
  <si>
    <t>2018-04-07 02</t>
  </si>
  <si>
    <t>2018-04-06 20</t>
  </si>
  <si>
    <t>2018-04-06 23</t>
  </si>
  <si>
    <t>2018-04-07 04</t>
  </si>
  <si>
    <t>2018-04-07 06</t>
  </si>
  <si>
    <t>2018-04-16 01</t>
  </si>
  <si>
    <t>2018-04-15 22</t>
  </si>
  <si>
    <t>2018-04-15 21</t>
  </si>
  <si>
    <t>2018-04-20 20</t>
  </si>
  <si>
    <t>2018-04-21 12</t>
  </si>
  <si>
    <t>2018-05-29 17</t>
  </si>
  <si>
    <t>2018-05-29 21</t>
  </si>
  <si>
    <t>2018-11-27 24</t>
  </si>
  <si>
    <t>2018-11-28 09</t>
  </si>
  <si>
    <t>2018-11-28 03</t>
  </si>
  <si>
    <t>2018-11-28 08</t>
  </si>
  <si>
    <t>2018-11-28 04</t>
  </si>
  <si>
    <t>2018-11-29 13</t>
  </si>
  <si>
    <t>2018-11-30 02</t>
  </si>
  <si>
    <t>2018-11-29 16</t>
  </si>
  <si>
    <t>2018-01-21 08</t>
  </si>
  <si>
    <t>2018-04-15 12</t>
  </si>
  <si>
    <t>2018-04-15 17</t>
  </si>
  <si>
    <t>2018-04-15 13</t>
  </si>
  <si>
    <t>2018-04-15 18</t>
  </si>
  <si>
    <t>2018-11-06 19</t>
  </si>
  <si>
    <t>2018-11-08 01</t>
  </si>
  <si>
    <t>2018-11-27 21</t>
  </si>
  <si>
    <t>2018-11-28 01</t>
  </si>
  <si>
    <t>2018-11-29 18</t>
  </si>
  <si>
    <t>2018-11-30 06</t>
  </si>
  <si>
    <t>2018-01-21 11</t>
  </si>
  <si>
    <t>2018-01-21 16</t>
  </si>
  <si>
    <t>2018-02-10 18</t>
  </si>
  <si>
    <t>2018-04-20 16</t>
  </si>
  <si>
    <t>2018-11-28 17</t>
  </si>
  <si>
    <t>2018-11-30 14</t>
  </si>
  <si>
    <t>2018-01-16 13</t>
  </si>
  <si>
    <t>2018-01-16 19</t>
  </si>
  <si>
    <t>2018-01-21 18</t>
  </si>
  <si>
    <t>2018-01-21 14</t>
  </si>
  <si>
    <t>2018-01-21 17</t>
  </si>
  <si>
    <t>2018-03-13 12</t>
  </si>
  <si>
    <t>2018-04-06 17</t>
  </si>
  <si>
    <t>2018-11-28 24</t>
  </si>
  <si>
    <t>2018-11-28 21</t>
  </si>
  <si>
    <t>2018-11-30 05</t>
  </si>
  <si>
    <t>2018-11-29 20</t>
  </si>
  <si>
    <t>2018-04-15 14</t>
  </si>
  <si>
    <t>2018-12-21 20</t>
  </si>
  <si>
    <t>2018-12-22 14</t>
  </si>
  <si>
    <t>2018-04-16 03</t>
  </si>
  <si>
    <t>2018-04-15 11</t>
  </si>
  <si>
    <t>2018-04-16 10</t>
  </si>
  <si>
    <t>2018-11-28 18</t>
  </si>
  <si>
    <t>2018-11-30 10</t>
  </si>
  <si>
    <t>2018-12-01 07</t>
  </si>
  <si>
    <t>2018-11-30 11</t>
  </si>
  <si>
    <t>2018-12-01 03</t>
  </si>
  <si>
    <t>2018-12-22 01</t>
  </si>
  <si>
    <t>2018-11-30 17</t>
  </si>
  <si>
    <t>2018-11-28 07</t>
  </si>
  <si>
    <t>2018-11-30 20</t>
  </si>
  <si>
    <t>2018-01-18 15</t>
  </si>
  <si>
    <t>2018-01-19 01</t>
  </si>
  <si>
    <t>2018-01-21 12</t>
  </si>
  <si>
    <t>2018-04-15 24</t>
  </si>
  <si>
    <t>2018-04-16 04</t>
  </si>
  <si>
    <t>2018-11-29 02</t>
  </si>
  <si>
    <t>2018-11-29 21</t>
  </si>
  <si>
    <t>2018-03-25 09</t>
  </si>
  <si>
    <t>2018-04-15 07</t>
  </si>
  <si>
    <t>2018-04-16 13</t>
  </si>
  <si>
    <t>2018-04-16 22</t>
  </si>
  <si>
    <t>2018-04-17 19</t>
  </si>
  <si>
    <t>2018-04-18 02</t>
  </si>
  <si>
    <t>2018-04-17 17</t>
  </si>
  <si>
    <t>2018-04-20 11</t>
  </si>
  <si>
    <t>2018-04-20 13</t>
  </si>
  <si>
    <t>2018-11-29 01</t>
  </si>
  <si>
    <t>2018-12-01 06</t>
  </si>
  <si>
    <t>2018-11-30 13</t>
  </si>
  <si>
    <t>2018-01-18 12</t>
  </si>
  <si>
    <t>2018-01-18 20</t>
  </si>
  <si>
    <t>2018-04-17 14</t>
  </si>
  <si>
    <t>2018-04-18 04</t>
  </si>
  <si>
    <t>2018-11-30 18</t>
  </si>
  <si>
    <t>2018-11-30 19</t>
  </si>
  <si>
    <t>2018-12-19 20</t>
  </si>
  <si>
    <t>2018-12-21 04</t>
  </si>
  <si>
    <t>2018-12-19 21</t>
  </si>
  <si>
    <t>2018-12-20 24</t>
  </si>
  <si>
    <t>2018-01-18 13</t>
  </si>
  <si>
    <t>2018-01-19 04</t>
  </si>
  <si>
    <t>2018-01-18 14</t>
  </si>
  <si>
    <t>2018-01-19 14</t>
  </si>
  <si>
    <t>2018-01-18 09</t>
  </si>
  <si>
    <t>2018-01-18 24</t>
  </si>
  <si>
    <t>2018-01-21 23</t>
  </si>
  <si>
    <t>2018-01-22 14</t>
  </si>
  <si>
    <t>2018-03-13 04</t>
  </si>
  <si>
    <t>2018-03-12 15</t>
  </si>
  <si>
    <t>2018-03-24 19</t>
  </si>
  <si>
    <t>2018-03-25 17</t>
  </si>
  <si>
    <t>2018-03-24 22</t>
  </si>
  <si>
    <t>2018-04-01 20</t>
  </si>
  <si>
    <t>2018-04-02 04</t>
  </si>
  <si>
    <t>2018-04-11 13</t>
  </si>
  <si>
    <t>2018-04-11 16</t>
  </si>
  <si>
    <t>2018-04-15 20</t>
  </si>
  <si>
    <t>2018-05-26 18</t>
  </si>
  <si>
    <t>2018-05-26 22</t>
  </si>
  <si>
    <t>2018-06-07 18</t>
  </si>
  <si>
    <t>2018-06-07 21</t>
  </si>
  <si>
    <t>2018-06-09 19</t>
  </si>
  <si>
    <t>2018-06-09 22</t>
  </si>
  <si>
    <t>2018-10-16 12</t>
  </si>
  <si>
    <t>2018-10-16 15</t>
  </si>
  <si>
    <t>2018-11-06 20</t>
  </si>
  <si>
    <t>2018-11-07 11</t>
  </si>
  <si>
    <t>2018-11-08 04</t>
  </si>
  <si>
    <t>2018-11-07 20</t>
  </si>
  <si>
    <t>2018-11-08 05</t>
  </si>
  <si>
    <t>2018-11-28 05</t>
  </si>
  <si>
    <t>2018-12-19 23</t>
  </si>
  <si>
    <t>2018-12-21 08</t>
  </si>
  <si>
    <t>2018-12-20 14</t>
  </si>
  <si>
    <t>2018-12-21 02</t>
  </si>
  <si>
    <t>2018-01-22 23</t>
  </si>
  <si>
    <t>2018-01-23 01</t>
  </si>
  <si>
    <t>DB_Year</t>
    <phoneticPr fontId="1" type="noConversion"/>
  </si>
  <si>
    <t>2015~2024</t>
    <phoneticPr fontId="1" type="noConversion"/>
  </si>
  <si>
    <t>2019-01-14 11</t>
  </si>
  <si>
    <t>2019-01-15 16</t>
  </si>
  <si>
    <t>2019-03-03 22</t>
  </si>
  <si>
    <t>2019-03-06 18</t>
  </si>
  <si>
    <t>2019-04-05 16</t>
  </si>
  <si>
    <t>2019-04-05 18</t>
  </si>
  <si>
    <t>2019-04-22 20</t>
  </si>
  <si>
    <t>2019-04-23 11</t>
  </si>
  <si>
    <t>2019-10-29 05</t>
  </si>
  <si>
    <t>2019-10-29 16</t>
  </si>
  <si>
    <t>2019-10-31 20</t>
  </si>
  <si>
    <t>2019-11-01 11</t>
  </si>
  <si>
    <t>2019-11-18 13</t>
  </si>
  <si>
    <t>2019-11-18 19</t>
  </si>
  <si>
    <t>2019-12-11 11</t>
  </si>
  <si>
    <t>2019-12-11 14</t>
  </si>
  <si>
    <t>2019-01-15 17</t>
  </si>
  <si>
    <t>2019-01-14 12</t>
  </si>
  <si>
    <t>2019-01-15 19</t>
  </si>
  <si>
    <t>2019-01-23 12</t>
  </si>
  <si>
    <t>2019-01-23 14</t>
  </si>
  <si>
    <t>2019-02-28 20</t>
  </si>
  <si>
    <t>2019-03-03 15</t>
  </si>
  <si>
    <t>2019-03-01 10</t>
  </si>
  <si>
    <t>2019-03-03 14</t>
  </si>
  <si>
    <t>2019-03-07 04</t>
  </si>
  <si>
    <t>2019-03-04 14</t>
  </si>
  <si>
    <t>2019-03-04 04</t>
  </si>
  <si>
    <t>2019-03-07 11</t>
  </si>
  <si>
    <t>2019-03-07 03</t>
  </si>
  <si>
    <t>2019-03-04 21</t>
  </si>
  <si>
    <t>2019-03-06 17</t>
  </si>
  <si>
    <t>2019-04-05 15</t>
  </si>
  <si>
    <t>2019-04-05 19</t>
  </si>
  <si>
    <t>2019-04-05 17</t>
  </si>
  <si>
    <t>2019-04-05 21</t>
  </si>
  <si>
    <t>2019-04-22 15</t>
  </si>
  <si>
    <t>2019-10-29 13</t>
  </si>
  <si>
    <t>2019-10-31 18</t>
  </si>
  <si>
    <t>2019-11-01 09</t>
  </si>
  <si>
    <t>2019-10-31 19</t>
  </si>
  <si>
    <t>2019-11-01 06</t>
  </si>
  <si>
    <t>2019-11-01 12</t>
  </si>
  <si>
    <t>2019-11-18 14</t>
  </si>
  <si>
    <t>2019-11-18 20</t>
  </si>
  <si>
    <t>2019-12-10 16</t>
  </si>
  <si>
    <t>2019-12-11 03</t>
  </si>
  <si>
    <t>2019-12-10 17</t>
  </si>
  <si>
    <t>2019-12-11 10</t>
  </si>
  <si>
    <t>2019-12-11 15</t>
  </si>
  <si>
    <t>2019-01-13 20</t>
  </si>
  <si>
    <t>2019-01-14 06</t>
  </si>
  <si>
    <t>2019-01-15 15</t>
  </si>
  <si>
    <t>2019-01-14 15</t>
  </si>
  <si>
    <t>2019-02-05 18</t>
  </si>
  <si>
    <t>2019-02-06 17</t>
  </si>
  <si>
    <t>2019-03-01 22</t>
  </si>
  <si>
    <t>2019-03-03 13</t>
  </si>
  <si>
    <t>2019-03-02 06</t>
  </si>
  <si>
    <t>2019-03-03 19</t>
  </si>
  <si>
    <t>2019-03-06 04</t>
  </si>
  <si>
    <t>2019-03-06 20</t>
  </si>
  <si>
    <t>2019-03-04 06</t>
  </si>
  <si>
    <t>2019-03-05 24</t>
  </si>
  <si>
    <t>2019-04-22 24</t>
  </si>
  <si>
    <t>2019-04-23 06</t>
  </si>
  <si>
    <t>2019-10-29 03</t>
  </si>
  <si>
    <t>2019-11-01 10</t>
  </si>
  <si>
    <t>2019-11-18 17</t>
  </si>
  <si>
    <t>2019-11-18 18</t>
  </si>
  <si>
    <t>2019-12-10 14</t>
  </si>
  <si>
    <t>2019-12-11 01</t>
  </si>
  <si>
    <t>2019-12-11 09</t>
  </si>
  <si>
    <t>2019-12-11 13</t>
  </si>
  <si>
    <t>2019-01-14 16</t>
  </si>
  <si>
    <t>2019-01-15 18</t>
  </si>
  <si>
    <t>2019-03-05 10</t>
  </si>
  <si>
    <t>2019-03-06 23</t>
  </si>
  <si>
    <t>2019-03-06 14</t>
  </si>
  <si>
    <t>2019-03-07 07</t>
  </si>
  <si>
    <t>2019-04-05 20</t>
  </si>
  <si>
    <t>2019-04-05 24</t>
  </si>
  <si>
    <t>2019-04-25 11</t>
  </si>
  <si>
    <t>2019-04-25 15</t>
  </si>
  <si>
    <t>2019-10-29 09</t>
  </si>
  <si>
    <t>2019-10-31 23</t>
  </si>
  <si>
    <t>2019-11-01 07</t>
  </si>
  <si>
    <t>2019-11-18 22</t>
  </si>
  <si>
    <t>2019-01-12 14</t>
  </si>
  <si>
    <t>2019-01-12 20</t>
  </si>
  <si>
    <t>2019-01-14 19</t>
  </si>
  <si>
    <t>2019-01-14 21</t>
  </si>
  <si>
    <t>2019-02-04 03</t>
  </si>
  <si>
    <t>2019-02-04 07</t>
  </si>
  <si>
    <t>2019-02-28 19</t>
  </si>
  <si>
    <t>2019-03-01 15</t>
  </si>
  <si>
    <t>2019-03-04 13</t>
  </si>
  <si>
    <t>2019-03-04 11</t>
  </si>
  <si>
    <t>2019-04-22 19</t>
  </si>
  <si>
    <t>2019-04-23 14</t>
  </si>
  <si>
    <t>2019-10-29 12</t>
  </si>
  <si>
    <t>2019-12-11 12</t>
  </si>
  <si>
    <t>2019-12-11 17</t>
  </si>
  <si>
    <t>2019-01-14 14</t>
  </si>
  <si>
    <t>2019-02-28 22</t>
  </si>
  <si>
    <t>2019-03-04 18</t>
  </si>
  <si>
    <t>2019-03-07 13</t>
  </si>
  <si>
    <t>2019-03-07 14</t>
  </si>
  <si>
    <t>2019-04-06 02</t>
  </si>
  <si>
    <t>2019-10-29 15</t>
  </si>
  <si>
    <t>2019-11-01 19</t>
  </si>
  <si>
    <t>2019-11-18 15</t>
  </si>
  <si>
    <t>2019-02-22 13</t>
  </si>
  <si>
    <t>2019-02-22 15</t>
  </si>
  <si>
    <t>2019-03-01 16</t>
  </si>
  <si>
    <t>2019-03-01 02</t>
  </si>
  <si>
    <t>2019-03-01 14</t>
  </si>
  <si>
    <t>2019-03-01 12</t>
  </si>
  <si>
    <t>2019-03-04 19</t>
  </si>
  <si>
    <t>2019-03-07 12</t>
  </si>
  <si>
    <t>2019-03-05 11</t>
  </si>
  <si>
    <t>2019-03-06 24</t>
  </si>
  <si>
    <t>2019-04-05 22</t>
  </si>
  <si>
    <t>2019-10-29 18</t>
  </si>
  <si>
    <t>2019-11-01 13</t>
  </si>
  <si>
    <t>2019-11-01 17</t>
  </si>
  <si>
    <t>2019-11-06 13</t>
  </si>
  <si>
    <t>2019-11-06 14</t>
  </si>
  <si>
    <t>2019-11-18 21</t>
  </si>
  <si>
    <t>2019-02-28 21</t>
  </si>
  <si>
    <t>2019-03-01 17</t>
  </si>
  <si>
    <t>2019-03-03 02</t>
  </si>
  <si>
    <t>2019-03-04 07</t>
  </si>
  <si>
    <t>2019-10-29 19</t>
  </si>
  <si>
    <t>2019-10-29 22</t>
  </si>
  <si>
    <t>2019-10-29 23</t>
  </si>
  <si>
    <t>2019-11-01 14</t>
  </si>
  <si>
    <t>2019-11-01 20</t>
  </si>
  <si>
    <t>2019-01-15 09</t>
  </si>
  <si>
    <t>2019-01-15 14</t>
  </si>
  <si>
    <t>2019-10-29 14</t>
  </si>
  <si>
    <t>2019-11-01 15</t>
  </si>
  <si>
    <t>2019-01-05 11</t>
  </si>
  <si>
    <t>2019-01-05 14</t>
  </si>
  <si>
    <t>2019-02-05 16</t>
  </si>
  <si>
    <t>2019-02-06 15</t>
  </si>
  <si>
    <t>2019-02-28 24</t>
  </si>
  <si>
    <t>2019-10-29 21</t>
  </si>
  <si>
    <t>2019-11-01 18</t>
  </si>
  <si>
    <t>2019-02-04 11</t>
  </si>
  <si>
    <t>2019-02-04 22</t>
  </si>
  <si>
    <t>2019-03-01 11</t>
  </si>
  <si>
    <t>2019-03-01 13</t>
  </si>
  <si>
    <t>2019-03-02 10</t>
  </si>
  <si>
    <t>2019-03-02 12</t>
  </si>
  <si>
    <t>2019-03-06 13</t>
  </si>
  <si>
    <t>2019-04-05 23</t>
  </si>
  <si>
    <t>2019-05-01 16</t>
  </si>
  <si>
    <t>2019-05-01 19</t>
  </si>
  <si>
    <t>2019-05-01 20</t>
  </si>
  <si>
    <t>2019-10-29 20</t>
  </si>
  <si>
    <t>2019-10-29 17</t>
  </si>
  <si>
    <t>2019-12-17 13</t>
  </si>
  <si>
    <t>2019-12-17 14</t>
  </si>
  <si>
    <t>2019-03-02 11</t>
  </si>
  <si>
    <t>2019-03-01 01</t>
  </si>
  <si>
    <t>2019-03-06 03</t>
  </si>
  <si>
    <t>2019-04-06 04</t>
  </si>
  <si>
    <t>2019-05-02 04</t>
  </si>
  <si>
    <t>2019-05-02 12</t>
  </si>
  <si>
    <t>2019-11-02 02</t>
  </si>
  <si>
    <t>2019-01-15 12</t>
  </si>
  <si>
    <t>2019-03-04 12</t>
  </si>
  <si>
    <t>2019-04-06 05</t>
  </si>
  <si>
    <t>2019-05-02 11</t>
  </si>
  <si>
    <t>2019-05-02 14</t>
  </si>
  <si>
    <t>2019-11-01 22</t>
  </si>
  <si>
    <t>2019-11-18 16</t>
  </si>
  <si>
    <t>2019-01-14 17</t>
  </si>
  <si>
    <t>2019-01-15 07</t>
  </si>
  <si>
    <t>2019-01-15 08</t>
  </si>
  <si>
    <t>2019-01-28 13</t>
  </si>
  <si>
    <t>2019-01-28 21</t>
  </si>
  <si>
    <t>2019-02-04 06</t>
  </si>
  <si>
    <t>2019-02-05 01</t>
  </si>
  <si>
    <t>2019-02-05 15</t>
  </si>
  <si>
    <t>2019-02-06 09</t>
  </si>
  <si>
    <t>2019-03-02 07</t>
  </si>
  <si>
    <t>2019-03-01 21</t>
  </si>
  <si>
    <t>2019-03-02 15</t>
  </si>
  <si>
    <t>2019-03-04 22</t>
  </si>
  <si>
    <t>2019-04-06 01</t>
  </si>
  <si>
    <t>2019-05-02 15</t>
  </si>
  <si>
    <t>2019-05-02 10</t>
  </si>
  <si>
    <t>2019-05-06 16</t>
  </si>
  <si>
    <t>2019-05-06 19</t>
  </si>
  <si>
    <t>2019-05-24 16</t>
  </si>
  <si>
    <t>2019-05-25 10</t>
  </si>
  <si>
    <t>2019-10-29 11</t>
  </si>
  <si>
    <t>2019-12-11 16</t>
  </si>
  <si>
    <t>2019-12-11 18</t>
  </si>
  <si>
    <t>2019-03-05 23</t>
  </si>
  <si>
    <t>2019-05-02 02</t>
  </si>
  <si>
    <t>2019-11-02 06</t>
  </si>
  <si>
    <t>2020-02-22 10</t>
  </si>
  <si>
    <t>2020-02-22 14</t>
  </si>
  <si>
    <t>2020-04-22 09</t>
  </si>
  <si>
    <t>2020-04-22 15</t>
  </si>
  <si>
    <t>2020-05-11 13</t>
  </si>
  <si>
    <t>2020-05-11 24</t>
  </si>
  <si>
    <t>2020-10-22 14</t>
  </si>
  <si>
    <t>2020-10-22 17</t>
  </si>
  <si>
    <t>2020-02-22 16</t>
  </si>
  <si>
    <t>2020-02-22 11</t>
  </si>
  <si>
    <t>2020-02-22 15</t>
  </si>
  <si>
    <t>2020-04-22 10</t>
  </si>
  <si>
    <t>2020-04-22 17</t>
  </si>
  <si>
    <t>2020-05-11 14</t>
  </si>
  <si>
    <t>2020-05-12 01</t>
  </si>
  <si>
    <t>2020-10-22 15</t>
  </si>
  <si>
    <t>2020-10-22 19</t>
  </si>
  <si>
    <t>2020-10-22 18</t>
  </si>
  <si>
    <t>2020-04-22 14</t>
  </si>
  <si>
    <t>2020-05-11 15</t>
  </si>
  <si>
    <t>2020-05-11 22</t>
  </si>
  <si>
    <t>2020-05-11 20</t>
  </si>
  <si>
    <t>2020-02-22 12</t>
  </si>
  <si>
    <t>2020-04-04 12</t>
  </si>
  <si>
    <t>2020-04-04 17</t>
  </si>
  <si>
    <t>2020-04-22 12</t>
  </si>
  <si>
    <t>2020-04-04 16</t>
  </si>
  <si>
    <t>2020-04-04 18</t>
  </si>
  <si>
    <t>2020-03-19 13</t>
  </si>
  <si>
    <t>2020-03-19 15</t>
  </si>
  <si>
    <t>2020-04-04 19</t>
  </si>
  <si>
    <t>2020-04-04 14</t>
  </si>
  <si>
    <t>2020-05-14 14</t>
  </si>
  <si>
    <t>2020-05-14 20</t>
  </si>
  <si>
    <t>2020-05-14 13</t>
  </si>
  <si>
    <t>2020-05-15 01</t>
  </si>
  <si>
    <t>2020-05-14 15</t>
  </si>
  <si>
    <t>2020-05-15 07</t>
  </si>
  <si>
    <t>2020-05-14 16</t>
  </si>
  <si>
    <t>2020-05-14 17</t>
  </si>
  <si>
    <t>2020-05-15 02</t>
  </si>
  <si>
    <t>2020-05-14 23</t>
  </si>
  <si>
    <t>2020-05-14 19</t>
  </si>
  <si>
    <t>2020-05-14 22</t>
  </si>
  <si>
    <t>2020-10-22 20</t>
  </si>
  <si>
    <t>2020-10-22 22</t>
  </si>
  <si>
    <t>2020-02-22 19</t>
  </si>
  <si>
    <t>2020-06-05 18</t>
  </si>
  <si>
    <t>2020-06-05 20</t>
  </si>
  <si>
    <t>2020-06-06 15</t>
  </si>
  <si>
    <t>2020-06-06 17</t>
  </si>
  <si>
    <t>2021-01-13 24</t>
  </si>
  <si>
    <t>2021-01-14 03</t>
  </si>
  <si>
    <t>2021-03-29 04</t>
  </si>
  <si>
    <t>2021-03-29 05</t>
  </si>
  <si>
    <t>2021-03-30 11</t>
  </si>
  <si>
    <t>2021-03-30 12</t>
  </si>
  <si>
    <t>2021-04-16 18</t>
  </si>
  <si>
    <t>2021-04-16 20</t>
  </si>
  <si>
    <t>2021-05-07 14</t>
  </si>
  <si>
    <t>2021-05-09 01</t>
  </si>
  <si>
    <t>2021-05-07 13</t>
  </si>
  <si>
    <t>2021-05-09 02</t>
  </si>
  <si>
    <t>2021-05-24 16</t>
  </si>
  <si>
    <t>2021-05-25 08</t>
  </si>
  <si>
    <t>2021-11-19 21</t>
  </si>
  <si>
    <t>2021-11-21 24</t>
  </si>
  <si>
    <t>2021-01-13 23</t>
  </si>
  <si>
    <t>2021-03-11 11</t>
  </si>
  <si>
    <t>2021-03-11 13</t>
  </si>
  <si>
    <t>2021-03-16 11</t>
  </si>
  <si>
    <t>2021-03-17 03</t>
  </si>
  <si>
    <t>2021-03-16 16</t>
  </si>
  <si>
    <t>2021-03-17 21</t>
  </si>
  <si>
    <t>2021-03-26 22</t>
  </si>
  <si>
    <t>2021-03-27 05</t>
  </si>
  <si>
    <t>2021-03-29 03</t>
  </si>
  <si>
    <t>2021-03-30 10</t>
  </si>
  <si>
    <t>2021-03-30 13</t>
  </si>
  <si>
    <t>2021-03-30 14</t>
  </si>
  <si>
    <t>2021-04-16 17</t>
  </si>
  <si>
    <t>2021-04-17 03</t>
  </si>
  <si>
    <t>2021-04-16 19</t>
  </si>
  <si>
    <t>2021-04-17 13</t>
  </si>
  <si>
    <t>2021-04-17 17</t>
  </si>
  <si>
    <t>2021-04-17 18</t>
  </si>
  <si>
    <t>2021-05-07 15</t>
  </si>
  <si>
    <t>2021-05-09 04</t>
  </si>
  <si>
    <t>2021-05-09 08</t>
  </si>
  <si>
    <t>2021-05-24 15</t>
  </si>
  <si>
    <t>2021-05-25 12</t>
  </si>
  <si>
    <t>2021-05-24 17</t>
  </si>
  <si>
    <t>2021-05-24 21</t>
  </si>
  <si>
    <t>2021-05-25 09</t>
  </si>
  <si>
    <t>2021-11-19 23</t>
  </si>
  <si>
    <t>2021-11-22 01</t>
  </si>
  <si>
    <t>2021-01-13 22</t>
  </si>
  <si>
    <t>2021-01-14 01</t>
  </si>
  <si>
    <t>2021-01-14 02</t>
  </si>
  <si>
    <t>2021-03-11 17</t>
  </si>
  <si>
    <t>2021-03-16 18</t>
  </si>
  <si>
    <t>2021-03-26 14</t>
  </si>
  <si>
    <t>2021-03-27 03</t>
  </si>
  <si>
    <t>2021-03-29 09</t>
  </si>
  <si>
    <t>2021-03-30 02</t>
  </si>
  <si>
    <t>2021-03-30 05</t>
  </si>
  <si>
    <t>2021-03-30 04</t>
  </si>
  <si>
    <t>2021-04-17 02</t>
  </si>
  <si>
    <t>2021-04-17 08</t>
  </si>
  <si>
    <t>2021-04-17 12</t>
  </si>
  <si>
    <t>2021-04-17 15</t>
  </si>
  <si>
    <t>2021-05-08 24</t>
  </si>
  <si>
    <t>2021-11-19 20</t>
  </si>
  <si>
    <t>2021-11-21 22</t>
  </si>
  <si>
    <t>2021-11-20 15</t>
  </si>
  <si>
    <t>2021-11-21 21</t>
  </si>
  <si>
    <t>2021-11-20 13</t>
  </si>
  <si>
    <t>2021-11-21 08</t>
  </si>
  <si>
    <t>2021-01-15 24</t>
  </si>
  <si>
    <t>2021-01-16 03</t>
  </si>
  <si>
    <t>2021-03-16 07</t>
  </si>
  <si>
    <t>2021-03-16 09</t>
  </si>
  <si>
    <t>2021-03-23 13</t>
  </si>
  <si>
    <t>2021-03-23 18</t>
  </si>
  <si>
    <t>2021-03-23 20</t>
  </si>
  <si>
    <t>2021-03-23 21</t>
  </si>
  <si>
    <t>2021-03-29 13</t>
  </si>
  <si>
    <t>2021-03-29 06</t>
  </si>
  <si>
    <t>2021-03-29 12</t>
  </si>
  <si>
    <t>2021-03-29 22</t>
  </si>
  <si>
    <t>2021-03-29 07</t>
  </si>
  <si>
    <t>2021-03-30 03</t>
  </si>
  <si>
    <t>2021-04-17 16</t>
  </si>
  <si>
    <t>2021-04-17 20</t>
  </si>
  <si>
    <t>2021-05-07 22</t>
  </si>
  <si>
    <t>2021-05-07 17</t>
  </si>
  <si>
    <t>2021-05-07 18</t>
  </si>
  <si>
    <t>2021-05-07 20</t>
  </si>
  <si>
    <t>2021-05-09 05</t>
  </si>
  <si>
    <t>2021-05-07 16</t>
  </si>
  <si>
    <t>2021-05-09 03</t>
  </si>
  <si>
    <t>2021-05-09 07</t>
  </si>
  <si>
    <t>2021-05-24 22</t>
  </si>
  <si>
    <t>2021-05-25 14</t>
  </si>
  <si>
    <t>2021-05-25 02</t>
  </si>
  <si>
    <t>2021-05-25 13</t>
  </si>
  <si>
    <t>2021-01-14 09</t>
  </si>
  <si>
    <t>2021-02-01 18</t>
  </si>
  <si>
    <t>2021-02-02 01</t>
  </si>
  <si>
    <t>2021-03-11 10</t>
  </si>
  <si>
    <t>2021-03-16 12</t>
  </si>
  <si>
    <t>2021-03-17 07</t>
  </si>
  <si>
    <t>2021-03-16 20</t>
  </si>
  <si>
    <t>2021-03-30 18</t>
  </si>
  <si>
    <t>2021-05-09 06</t>
  </si>
  <si>
    <t>2021-05-09 12</t>
  </si>
  <si>
    <t>2021-05-24 20</t>
  </si>
  <si>
    <t>2021-11-19 24</t>
  </si>
  <si>
    <t>2021-11-20 06</t>
  </si>
  <si>
    <t>2021-01-16 08</t>
  </si>
  <si>
    <t>2021-01-16 11</t>
  </si>
  <si>
    <t>2021-02-01 20</t>
  </si>
  <si>
    <t>2021-04-17 14</t>
  </si>
  <si>
    <t>2021-04-28 13</t>
  </si>
  <si>
    <t>2021-04-28 24</t>
  </si>
  <si>
    <t>2021-05-07 19</t>
  </si>
  <si>
    <t>2021-05-09 11</t>
  </si>
  <si>
    <t>2021-05-25 15</t>
  </si>
  <si>
    <t>2021-01-14 05</t>
  </si>
  <si>
    <t>2021-01-14 15</t>
  </si>
  <si>
    <t>2021-02-01 21</t>
  </si>
  <si>
    <t>2021-02-02 02</t>
  </si>
  <si>
    <t>2021-02-01 22</t>
  </si>
  <si>
    <t>2021-03-16 24</t>
  </si>
  <si>
    <t>2021-03-29 19</t>
  </si>
  <si>
    <t>2021-04-28 22</t>
  </si>
  <si>
    <t>2021-05-09 10</t>
  </si>
  <si>
    <t>2021-11-20 16</t>
  </si>
  <si>
    <t>2021-02-01 19</t>
  </si>
  <si>
    <t>2021-11-21 03</t>
  </si>
  <si>
    <t>2021-11-21 19</t>
  </si>
  <si>
    <t>2021-01-13 12</t>
  </si>
  <si>
    <t>2021-01-13 19</t>
  </si>
  <si>
    <t>2021-01-16 10</t>
  </si>
  <si>
    <t>2021-03-23 14</t>
  </si>
  <si>
    <t>2021-03-29 08</t>
  </si>
  <si>
    <t>2021-03-29 11</t>
  </si>
  <si>
    <t>2021-03-29 10</t>
  </si>
  <si>
    <t>2021-03-30 16</t>
  </si>
  <si>
    <t>2021-03-30 20</t>
  </si>
  <si>
    <t>2021-05-07 24</t>
  </si>
  <si>
    <t>2021-05-08 13</t>
  </si>
  <si>
    <t>2021-05-08 01</t>
  </si>
  <si>
    <t>2021-05-09 09</t>
  </si>
  <si>
    <t>2021-05-25 16</t>
  </si>
  <si>
    <t>2021-04-17 21</t>
  </si>
  <si>
    <t>2021-01-16 06</t>
  </si>
  <si>
    <t>2021-03-16 13</t>
  </si>
  <si>
    <t>2021-04-17 05</t>
  </si>
  <si>
    <t>2021-01-16 01</t>
  </si>
  <si>
    <t>2021-01-16 13</t>
  </si>
  <si>
    <t>2021-03-16 15</t>
  </si>
  <si>
    <t>2021-03-17 10</t>
  </si>
  <si>
    <t>2021-03-29 23</t>
  </si>
  <si>
    <t>2021-04-28 14</t>
  </si>
  <si>
    <t>2021-05-07 21</t>
  </si>
  <si>
    <t>2021-05-08 10</t>
  </si>
  <si>
    <t>2021-05-07 23</t>
  </si>
  <si>
    <t>2021-05-08 02</t>
  </si>
  <si>
    <t>2021-05-08 16</t>
  </si>
  <si>
    <t>2021-05-25 10</t>
  </si>
  <si>
    <t>2021-03-30 24</t>
  </si>
  <si>
    <t>2021-05-08 04</t>
  </si>
  <si>
    <t>2021-05-08 11</t>
  </si>
  <si>
    <t>2021-05-08 12</t>
  </si>
  <si>
    <t>2021-05-25 11</t>
  </si>
  <si>
    <t>2021-03-30 19</t>
  </si>
  <si>
    <t>2021-04-28 20</t>
  </si>
  <si>
    <t>2021-04-29 13</t>
  </si>
  <si>
    <t>2021-05-25 01</t>
  </si>
  <si>
    <t>2021-01-30 20</t>
  </si>
  <si>
    <t>2021-01-31 05</t>
  </si>
  <si>
    <t>2021-03-16 21</t>
  </si>
  <si>
    <t>2021-04-28 15</t>
  </si>
  <si>
    <t>2021-04-29 04</t>
  </si>
  <si>
    <t>2021-03-31 12</t>
  </si>
  <si>
    <t>2021-05-08 19</t>
  </si>
  <si>
    <t>2021-05-08 22</t>
  </si>
  <si>
    <t>2022-03-05 08</t>
  </si>
  <si>
    <t>2022-03-05 12</t>
  </si>
  <si>
    <t>2022-03-05 01</t>
  </si>
  <si>
    <t>2022-03-05 04</t>
  </si>
  <si>
    <t>2022-04-27 06</t>
  </si>
  <si>
    <t>2022-04-27 23</t>
  </si>
  <si>
    <t>2022-12-13 17</t>
  </si>
  <si>
    <t>2022-12-13 18</t>
  </si>
  <si>
    <t>2022-12-13 10</t>
  </si>
  <si>
    <t>2022-12-13 04</t>
  </si>
  <si>
    <t>2022-01-10 12</t>
  </si>
  <si>
    <t>2022-01-10 21</t>
  </si>
  <si>
    <t>2022-03-04 16</t>
  </si>
  <si>
    <t>2022-03-05 13</t>
  </si>
  <si>
    <t>2022-03-05 07</t>
  </si>
  <si>
    <t>2022-04-27 05</t>
  </si>
  <si>
    <t>2022-04-27 22</t>
  </si>
  <si>
    <t>2022-04-28 02</t>
  </si>
  <si>
    <t>2022-12-13 12</t>
  </si>
  <si>
    <t>2022-12-13 03</t>
  </si>
  <si>
    <t>2022-12-13 06</t>
  </si>
  <si>
    <t>2022-12-13 16</t>
  </si>
  <si>
    <t>2022-03-04 24</t>
  </si>
  <si>
    <t>2022-03-05 03</t>
  </si>
  <si>
    <t>2022-03-05 06</t>
  </si>
  <si>
    <t>2022-03-05 11</t>
  </si>
  <si>
    <t>2022-04-27 20</t>
  </si>
  <si>
    <t>2022-12-13 02</t>
  </si>
  <si>
    <t>2022-12-13 11</t>
  </si>
  <si>
    <t>2022-03-04 23</t>
  </si>
  <si>
    <t>2022-03-05 05</t>
  </si>
  <si>
    <t>2022-03-05 09</t>
  </si>
  <si>
    <t>2022-03-05 10</t>
  </si>
  <si>
    <t>2022-03-05 14</t>
  </si>
  <si>
    <t>2022-03-07 13</t>
  </si>
  <si>
    <t>2022-03-07 15</t>
  </si>
  <si>
    <t>2022-04-27 11</t>
  </si>
  <si>
    <t>2022-04-27 13</t>
  </si>
  <si>
    <t>2022-12-13 08</t>
  </si>
  <si>
    <t>2022-12-13 13</t>
  </si>
  <si>
    <t>2022-12-13 20</t>
  </si>
  <si>
    <t>2022-12-13 19</t>
  </si>
  <si>
    <t>2022-03-04 17</t>
  </si>
  <si>
    <t>2022-03-04 20</t>
  </si>
  <si>
    <t>2022-04-27 07</t>
  </si>
  <si>
    <t>2022-04-28 04</t>
  </si>
  <si>
    <t>2022-04-27 21</t>
  </si>
  <si>
    <t>2022-12-13 21</t>
  </si>
  <si>
    <t>2022-04-27 15</t>
  </si>
  <si>
    <t>2022-04-28 07</t>
  </si>
  <si>
    <t>2022-03-05 15</t>
  </si>
  <si>
    <t>2022-03-16 19</t>
  </si>
  <si>
    <t>2022-03-17 06</t>
  </si>
  <si>
    <t>2022-12-13 14</t>
  </si>
  <si>
    <t>2022-04-28 06</t>
  </si>
  <si>
    <t>2022-12-14 02</t>
  </si>
  <si>
    <t>2022-12-14 01</t>
  </si>
  <si>
    <t>2022-12-13 15</t>
  </si>
  <si>
    <t>2022-12-13 23</t>
  </si>
  <si>
    <t>2022-03-05 16</t>
  </si>
  <si>
    <t>2022-06-01 11</t>
  </si>
  <si>
    <t>2022-06-01 14</t>
  </si>
  <si>
    <t>2022-12-13 22</t>
  </si>
  <si>
    <t>2022-12-13 24</t>
  </si>
  <si>
    <t>2022-04-27 14</t>
  </si>
  <si>
    <t>2022-04-28 03</t>
  </si>
  <si>
    <t>2023-01-07 14</t>
  </si>
  <si>
    <t>2023-01-09 15</t>
  </si>
  <si>
    <t>2023-01-20 05</t>
  </si>
  <si>
    <t>2023-01-20 09</t>
  </si>
  <si>
    <t>2023-03-23 19</t>
  </si>
  <si>
    <t>2023-03-23 21</t>
  </si>
  <si>
    <t>2023-03-24 04</t>
  </si>
  <si>
    <t>2023-03-25 03</t>
  </si>
  <si>
    <t>2023-04-06 23</t>
  </si>
  <si>
    <t>2023-04-07 06</t>
  </si>
  <si>
    <t>2023-04-11 24</t>
  </si>
  <si>
    <t>2023-04-12 01</t>
  </si>
  <si>
    <t>2023-04-13 22</t>
  </si>
  <si>
    <t>2023-04-14 11</t>
  </si>
  <si>
    <t>2023-05-21 16</t>
  </si>
  <si>
    <t>2023-05-21 20</t>
  </si>
  <si>
    <t>2023-05-22 14</t>
  </si>
  <si>
    <t>2023-05-23 01</t>
  </si>
  <si>
    <t>2023-11-23 11</t>
  </si>
  <si>
    <t>2023-11-23 19</t>
  </si>
  <si>
    <t>2023-01-07 03</t>
  </si>
  <si>
    <t>2023-01-08 05</t>
  </si>
  <si>
    <t>2023-01-07 04</t>
  </si>
  <si>
    <t>2023-01-08 13</t>
  </si>
  <si>
    <t>2023-01-09 14</t>
  </si>
  <si>
    <t>2023-01-09 11</t>
  </si>
  <si>
    <t>2023-01-20 06</t>
  </si>
  <si>
    <t>2023-01-20 10</t>
  </si>
  <si>
    <t>2023-03-23 18</t>
  </si>
  <si>
    <t>2023-03-23 20</t>
  </si>
  <si>
    <t>2023-03-24 05</t>
  </si>
  <si>
    <t>2023-03-25 02</t>
  </si>
  <si>
    <t>2023-04-06 24</t>
  </si>
  <si>
    <t>2023-04-07 09</t>
  </si>
  <si>
    <t>2023-04-06 21</t>
  </si>
  <si>
    <t>2023-04-07 04</t>
  </si>
  <si>
    <t>2023-04-07 01</t>
  </si>
  <si>
    <t>2023-04-07 10</t>
  </si>
  <si>
    <t>2023-04-12 03</t>
  </si>
  <si>
    <t>2023-04-13 21</t>
  </si>
  <si>
    <t>2023-04-12 02</t>
  </si>
  <si>
    <t>2023-04-11 23</t>
  </si>
  <si>
    <t>2023-04-14 02</t>
  </si>
  <si>
    <t>2023-04-14 01</t>
  </si>
  <si>
    <t>2023-04-14 12</t>
  </si>
  <si>
    <t>2023-04-14 13</t>
  </si>
  <si>
    <t>2023-04-16 14</t>
  </si>
  <si>
    <t>2023-04-16 24</t>
  </si>
  <si>
    <t>2023-04-16 16</t>
  </si>
  <si>
    <t>2023-04-22 02</t>
  </si>
  <si>
    <t>2023-04-22 14</t>
  </si>
  <si>
    <t>2023-05-21 14</t>
  </si>
  <si>
    <t>2023-05-21 21</t>
  </si>
  <si>
    <t>2023-05-22 22</t>
  </si>
  <si>
    <t>2023-05-22 11</t>
  </si>
  <si>
    <t>2023-05-22 13</t>
  </si>
  <si>
    <t>2023-11-23 13</t>
  </si>
  <si>
    <t>2023-11-23 18</t>
  </si>
  <si>
    <t>2023-11-23 20</t>
  </si>
  <si>
    <t>2023-01-07 19</t>
  </si>
  <si>
    <t>2023-01-07 12</t>
  </si>
  <si>
    <t>2023-01-07 13</t>
  </si>
  <si>
    <t>2023-01-08 03</t>
  </si>
  <si>
    <t>2023-01-09 10</t>
  </si>
  <si>
    <t>2023-01-20 03</t>
  </si>
  <si>
    <t>2023-01-20 08</t>
  </si>
  <si>
    <t>2023-03-20 13</t>
  </si>
  <si>
    <t>2023-03-20 15</t>
  </si>
  <si>
    <t>2023-03-24 03</t>
  </si>
  <si>
    <t>2023-03-23 16</t>
  </si>
  <si>
    <t>2023-03-24 02</t>
  </si>
  <si>
    <t>2023-03-25 04</t>
  </si>
  <si>
    <t>2023-03-31 11</t>
  </si>
  <si>
    <t>2023-03-31 17</t>
  </si>
  <si>
    <t>2023-03-31 13</t>
  </si>
  <si>
    <t>2023-04-06 20</t>
  </si>
  <si>
    <t>2023-04-07 02</t>
  </si>
  <si>
    <t>2023-04-11 22</t>
  </si>
  <si>
    <t>2023-04-13 20</t>
  </si>
  <si>
    <t>2023-04-13 24</t>
  </si>
  <si>
    <t>2023-04-16 15</t>
  </si>
  <si>
    <t>2023-04-16 18</t>
  </si>
  <si>
    <t>2023-05-22 09</t>
  </si>
  <si>
    <t>2023-05-22 03</t>
  </si>
  <si>
    <t>2023-05-22 10</t>
  </si>
  <si>
    <t>2023-05-23 02</t>
  </si>
  <si>
    <t>2023-05-23 11</t>
  </si>
  <si>
    <t>2023-05-23 16</t>
  </si>
  <si>
    <t>2023-11-23 08</t>
  </si>
  <si>
    <t>2023-03-24 10</t>
  </si>
  <si>
    <t>2023-03-24 19</t>
  </si>
  <si>
    <t>2023-04-12 20</t>
  </si>
  <si>
    <t>2023-04-11 20</t>
  </si>
  <si>
    <t>2023-04-13 07</t>
  </si>
  <si>
    <t>2023-04-13 06</t>
  </si>
  <si>
    <t>2023-04-12 12</t>
  </si>
  <si>
    <t>2023-04-13 05</t>
  </si>
  <si>
    <t>2023-04-13 15</t>
  </si>
  <si>
    <t>2023-04-14 06</t>
  </si>
  <si>
    <t>2023-04-13 13</t>
  </si>
  <si>
    <t>2023-04-15 02</t>
  </si>
  <si>
    <t>2023-04-16 13</t>
  </si>
  <si>
    <t>2023-04-21 20</t>
  </si>
  <si>
    <t>2023-04-21 24</t>
  </si>
  <si>
    <t>2023-04-21 15</t>
  </si>
  <si>
    <t>2023-04-22 10</t>
  </si>
  <si>
    <t>2023-04-21 14</t>
  </si>
  <si>
    <t>2023-04-22 07</t>
  </si>
  <si>
    <t>2023-04-23 03</t>
  </si>
  <si>
    <t>2023-05-21 19</t>
  </si>
  <si>
    <t>2023-05-22 02</t>
  </si>
  <si>
    <t>2023-05-22 17</t>
  </si>
  <si>
    <t>2023-01-06 18</t>
  </si>
  <si>
    <t>2023-01-08 01</t>
  </si>
  <si>
    <t>2023-01-20 11</t>
  </si>
  <si>
    <t>2023-03-25 01</t>
  </si>
  <si>
    <t>2023-04-06 15</t>
  </si>
  <si>
    <t>2023-04-07 07</t>
  </si>
  <si>
    <t>2023-04-06 13</t>
  </si>
  <si>
    <t>2023-04-07 03</t>
  </si>
  <si>
    <t>2023-04-13 19</t>
  </si>
  <si>
    <t>2023-04-12 04</t>
  </si>
  <si>
    <t>2023-04-17 01</t>
  </si>
  <si>
    <t>2023-04-22 16</t>
  </si>
  <si>
    <t>2023-04-22 20</t>
  </si>
  <si>
    <t>2023-04-22 04</t>
  </si>
  <si>
    <t>2023-04-22 15</t>
  </si>
  <si>
    <t>2023-04-23 17</t>
  </si>
  <si>
    <t>2023-04-22 06</t>
  </si>
  <si>
    <t>2023-04-22 18</t>
  </si>
  <si>
    <t>2023-04-23 10</t>
  </si>
  <si>
    <t>2023-04-23 18</t>
  </si>
  <si>
    <t>2023-05-23 14</t>
  </si>
  <si>
    <t>2023-05-22 16</t>
  </si>
  <si>
    <t>2023-11-23 12</t>
  </si>
  <si>
    <t>2023-12-06 21</t>
  </si>
  <si>
    <t>2023-12-06 23</t>
  </si>
  <si>
    <t>2023-01-07 05</t>
  </si>
  <si>
    <t>2023-01-20 12</t>
  </si>
  <si>
    <t>2023-01-20 07</t>
  </si>
  <si>
    <t>2023-03-23 23</t>
  </si>
  <si>
    <t>2023-03-24 17</t>
  </si>
  <si>
    <t>2023-03-23 24</t>
  </si>
  <si>
    <t>2023-04-12 05</t>
  </si>
  <si>
    <t>2023-04-13 23</t>
  </si>
  <si>
    <t>2023-04-21 23</t>
  </si>
  <si>
    <t>2023-04-22 19</t>
  </si>
  <si>
    <t>2023-04-23 13</t>
  </si>
  <si>
    <t>2023-04-23 15</t>
  </si>
  <si>
    <t>2023-01-07 07</t>
  </si>
  <si>
    <t>2023-01-07 18</t>
  </si>
  <si>
    <t>2023-01-20 13</t>
  </si>
  <si>
    <t>2023-03-23 22</t>
  </si>
  <si>
    <t>2023-03-24 06</t>
  </si>
  <si>
    <t>2023-03-24 15</t>
  </si>
  <si>
    <t>2023-03-28 19</t>
  </si>
  <si>
    <t>2023-03-29 03</t>
  </si>
  <si>
    <t>2023-04-07 14</t>
  </si>
  <si>
    <t>2023-04-13 04</t>
  </si>
  <si>
    <t>2023-04-14 05</t>
  </si>
  <si>
    <t>2023-04-16 19</t>
  </si>
  <si>
    <t>2023-04-16 17</t>
  </si>
  <si>
    <t>2023-04-21 22</t>
  </si>
  <si>
    <t>2023-04-22 01</t>
  </si>
  <si>
    <t>2023-04-23 14</t>
  </si>
  <si>
    <t>2023-04-23 12</t>
  </si>
  <si>
    <t>2023-04-23 16</t>
  </si>
  <si>
    <t>2023-03-25 05</t>
  </si>
  <si>
    <t>2023-04-14 03</t>
  </si>
  <si>
    <t>2023-01-07 10</t>
  </si>
  <si>
    <t>2023-01-07 16</t>
  </si>
  <si>
    <t>2023-03-24 16</t>
  </si>
  <si>
    <t>2023-03-24 20</t>
  </si>
  <si>
    <t>2023-03-24 14</t>
  </si>
  <si>
    <t>2023-03-24 21</t>
  </si>
  <si>
    <t>2023-03-25 13</t>
  </si>
  <si>
    <t>2023-03-26 06</t>
  </si>
  <si>
    <t>2023-04-12 08</t>
  </si>
  <si>
    <t>2023-04-12 07</t>
  </si>
  <si>
    <t>2023-04-13 03</t>
  </si>
  <si>
    <t>2023-04-21 17</t>
  </si>
  <si>
    <t>2023-04-21 18</t>
  </si>
  <si>
    <t>2023-04-23 01</t>
  </si>
  <si>
    <t>2023-04-23 02</t>
  </si>
  <si>
    <t>2023-04-21 19</t>
  </si>
  <si>
    <t>2023-04-23 07</t>
  </si>
  <si>
    <t>2023-05-23 13</t>
  </si>
  <si>
    <t>2023-05-22 12</t>
  </si>
  <si>
    <t>2023-01-07 11</t>
  </si>
  <si>
    <t>2023-03-24 13</t>
  </si>
  <si>
    <t>2023-03-25 11</t>
  </si>
  <si>
    <t>2023-03-26 02</t>
  </si>
  <si>
    <t>2023-04-12 24</t>
  </si>
  <si>
    <t>2023-04-23 06</t>
  </si>
  <si>
    <t>2023-03-24 23</t>
  </si>
  <si>
    <t>2023-04-12 19</t>
  </si>
  <si>
    <t>2023-04-13 17</t>
  </si>
  <si>
    <t>2023-04-16 21</t>
  </si>
  <si>
    <t>2023-04-23 04</t>
  </si>
  <si>
    <t>2023-03-25 08</t>
  </si>
  <si>
    <t>2023-03-26 21</t>
  </si>
  <si>
    <t>2023-03-28 21</t>
  </si>
  <si>
    <t>2023-03-29 14</t>
  </si>
  <si>
    <t>2023-04-12 21</t>
  </si>
  <si>
    <t>2023-04-21 11</t>
  </si>
  <si>
    <t>2023-04-23 08</t>
  </si>
  <si>
    <t>2023-05-22 15</t>
  </si>
  <si>
    <t>2023-01-07 08</t>
  </si>
  <si>
    <t>2023-01-07 09</t>
  </si>
  <si>
    <t>2023-01-07 06</t>
  </si>
  <si>
    <t>2023-04-12 16</t>
  </si>
  <si>
    <t>2023-04-12 06</t>
  </si>
  <si>
    <t>2023-04-12 13</t>
  </si>
  <si>
    <t>2023-04-13 01</t>
  </si>
  <si>
    <t>2023-04-13 14</t>
  </si>
  <si>
    <t>2023-04-13 12</t>
  </si>
  <si>
    <t>2023-04-22 21</t>
  </si>
  <si>
    <t>2023-04-23 11</t>
  </si>
  <si>
    <t>2023-04-22 22</t>
  </si>
  <si>
    <t>2023-01-08 15</t>
  </si>
  <si>
    <t>2023-04-13 02</t>
  </si>
  <si>
    <t>2023-05-23 17</t>
  </si>
  <si>
    <t>2023-01-08 16</t>
  </si>
  <si>
    <t>2023-03-28 18</t>
  </si>
  <si>
    <t>2023-03-28 22</t>
  </si>
  <si>
    <t>2023-04-23 05</t>
  </si>
  <si>
    <t>2023-12-06 22</t>
  </si>
  <si>
    <t>2023-12-06 24</t>
  </si>
  <si>
    <t>2023-01-08 02</t>
  </si>
  <si>
    <t>2023-01-07 02</t>
  </si>
  <si>
    <t>2023-03-24 22</t>
  </si>
  <si>
    <t>2023-03-28 24</t>
  </si>
  <si>
    <t>2023-04-06 12</t>
  </si>
  <si>
    <t>2023-04-17 02</t>
  </si>
  <si>
    <t>2023-12-06 20</t>
  </si>
  <si>
    <t>2023-01-20 16</t>
  </si>
  <si>
    <t>2023-04-16 07</t>
  </si>
  <si>
    <t>2023-04-16 10</t>
  </si>
  <si>
    <t>2023-12-07 01</t>
  </si>
  <si>
    <t>2024-03-17 13</t>
  </si>
  <si>
    <t>2024-03-17 19</t>
  </si>
  <si>
    <t>2024-03-29 01</t>
  </si>
  <si>
    <t>2024-03-29 03</t>
  </si>
  <si>
    <t>2024-03-29 13</t>
  </si>
  <si>
    <t>2024-03-29 15</t>
  </si>
  <si>
    <t>2024-04-16 16</t>
  </si>
  <si>
    <t>2024-04-17 05</t>
  </si>
  <si>
    <t>2024-04-17 15</t>
  </si>
  <si>
    <t>2024-04-18 17</t>
  </si>
  <si>
    <t>2024-03-17 12</t>
  </si>
  <si>
    <t>2024-03-17 14</t>
  </si>
  <si>
    <t>2024-03-17 21</t>
  </si>
  <si>
    <t>2024-03-17 17</t>
  </si>
  <si>
    <t>2024-03-17 20</t>
  </si>
  <si>
    <t>2024-03-17 18</t>
  </si>
  <si>
    <t>2024-03-29 04</t>
  </si>
  <si>
    <t>2024-03-29 14</t>
  </si>
  <si>
    <t>2024-03-29 20</t>
  </si>
  <si>
    <t>2024-03-29 16</t>
  </si>
  <si>
    <t>2024-04-17 04</t>
  </si>
  <si>
    <t>2024-04-16 15</t>
  </si>
  <si>
    <t>2024-04-18 19</t>
  </si>
  <si>
    <t>2024-04-17 02</t>
  </si>
  <si>
    <t>2024-04-17 14</t>
  </si>
  <si>
    <t>2024-04-18 12</t>
  </si>
  <si>
    <t>2024-04-18 16</t>
  </si>
  <si>
    <t>2024-03-28 24</t>
  </si>
  <si>
    <t>2024-03-29 12</t>
  </si>
  <si>
    <t>2024-03-29 11</t>
  </si>
  <si>
    <t>2024-04-17 19</t>
  </si>
  <si>
    <t>2024-04-18 11</t>
  </si>
  <si>
    <t>2024-04-18 15</t>
  </si>
  <si>
    <t>2024-05-12 12</t>
  </si>
  <si>
    <t>2024-05-12 16</t>
  </si>
  <si>
    <t>2024-03-17 16</t>
  </si>
  <si>
    <t>2024-03-29 24</t>
  </si>
  <si>
    <t>2024-03-29 10</t>
  </si>
  <si>
    <t>2024-03-29 07</t>
  </si>
  <si>
    <t>2024-03-29 06</t>
  </si>
  <si>
    <t>2024-03-29 08</t>
  </si>
  <si>
    <t>2024-04-16 17</t>
  </si>
  <si>
    <t>2024-04-17 12</t>
  </si>
  <si>
    <t>2024-04-16 19</t>
  </si>
  <si>
    <t>2024-04-18 24</t>
  </si>
  <si>
    <t>2024-04-19 01</t>
  </si>
  <si>
    <t>2024-04-17 13</t>
  </si>
  <si>
    <t>2024-04-18 22</t>
  </si>
  <si>
    <t>2024-04-19 02</t>
  </si>
  <si>
    <t>2024-04-19 15</t>
  </si>
  <si>
    <t>2024-04-19 22</t>
  </si>
  <si>
    <t>2024-05-12 06</t>
  </si>
  <si>
    <t>2024-05-12 11</t>
  </si>
  <si>
    <t>2024-05-12 15</t>
  </si>
  <si>
    <t>2024-06-24 19</t>
  </si>
  <si>
    <t>2024-06-24 24</t>
  </si>
  <si>
    <t>2024-03-17 15</t>
  </si>
  <si>
    <t>2024-03-17 22</t>
  </si>
  <si>
    <t>2024-04-18 21</t>
  </si>
  <si>
    <t>2024-04-17 16</t>
  </si>
  <si>
    <t>2024-05-12 18</t>
  </si>
  <si>
    <t>2024-01-10 07</t>
  </si>
  <si>
    <t>2024-01-10 11</t>
  </si>
  <si>
    <t>2024-03-17 23</t>
  </si>
  <si>
    <t>2024-04-17 03</t>
  </si>
  <si>
    <t>2024-05-12 17</t>
  </si>
  <si>
    <t>2024-04-18 20</t>
  </si>
  <si>
    <t>2024-04-17 20</t>
  </si>
  <si>
    <t>2024-04-19 21</t>
  </si>
  <si>
    <t>2024-04-19 13</t>
  </si>
  <si>
    <t>2024-04-19 14</t>
  </si>
  <si>
    <t>2024-04-17 11</t>
  </si>
  <si>
    <t>2024-04-19 20</t>
  </si>
  <si>
    <t>2024-04-20 05</t>
  </si>
  <si>
    <t>2024-03-29 18</t>
  </si>
  <si>
    <t>2024-04-17 08</t>
  </si>
  <si>
    <t>2024-04-19 12</t>
  </si>
  <si>
    <t>2024-04-20 15</t>
  </si>
  <si>
    <t>2024-03-18 02</t>
  </si>
  <si>
    <t>군위권역</t>
  </si>
  <si>
    <t>2024-03-18 03</t>
  </si>
  <si>
    <t>2024-03-29 19</t>
  </si>
  <si>
    <t>2024-04-16 24</t>
  </si>
  <si>
    <t>2024-05-12 10</t>
  </si>
  <si>
    <t>2024-06-25 02</t>
  </si>
  <si>
    <t>2024-06-25 05</t>
  </si>
  <si>
    <t>2024-03-30 05</t>
  </si>
  <si>
    <t>2024-04-19 10</t>
  </si>
  <si>
    <t>2024-04-17 01</t>
  </si>
  <si>
    <t>2024-04-20 06</t>
  </si>
  <si>
    <t>2024-04-21 01</t>
  </si>
  <si>
    <t>2024-05-12 09</t>
  </si>
  <si>
    <t>2024-05-12 19</t>
  </si>
  <si>
    <t>2024-03-18 01</t>
  </si>
  <si>
    <t>2024-04-16 20</t>
  </si>
  <si>
    <t>2024-04-17 21</t>
  </si>
  <si>
    <t>2024-04-18 03</t>
  </si>
  <si>
    <t>2024-04-19 18</t>
  </si>
  <si>
    <t>2024-04-18 13</t>
  </si>
  <si>
    <t>2024-04-19 08</t>
  </si>
  <si>
    <t>2024-06-25 01</t>
  </si>
  <si>
    <t>2024-06-25 03</t>
  </si>
  <si>
    <t>2024-03-19 18</t>
  </si>
  <si>
    <t>2024-03-19 20</t>
  </si>
  <si>
    <t>2024-04-18 23</t>
  </si>
  <si>
    <t>2024-03-19 22</t>
  </si>
  <si>
    <t>PM2.5</t>
  </si>
  <si>
    <t>2015-02-23 16</t>
  </si>
  <si>
    <t>2015-03-17 12</t>
  </si>
  <si>
    <t>2015-03-22 14</t>
  </si>
  <si>
    <t>2015-08-16 10</t>
  </si>
  <si>
    <t>2015-08-16 20</t>
  </si>
  <si>
    <t>2015-10-21 15</t>
  </si>
  <si>
    <t>2015-10-22 07</t>
  </si>
  <si>
    <t>2015-02-04 10</t>
  </si>
  <si>
    <t>2015-02-04 16</t>
  </si>
  <si>
    <t>2015-02-24 08</t>
  </si>
  <si>
    <t>2015-12-24 22</t>
  </si>
  <si>
    <t>2015-12-24 13</t>
  </si>
  <si>
    <t>2015-12-25 07</t>
  </si>
  <si>
    <t>2015-02-04 22</t>
  </si>
  <si>
    <t>2015-02-11 13</t>
  </si>
  <si>
    <t>2015-05-15 11</t>
  </si>
  <si>
    <t>2015-08-16 12</t>
  </si>
  <si>
    <t>2015-08-16 16</t>
  </si>
  <si>
    <t>2015-10-19 18</t>
  </si>
  <si>
    <t>2015-10-19 24</t>
  </si>
  <si>
    <t>2015-12-24 09</t>
  </si>
  <si>
    <t>2015-02-04 17</t>
  </si>
  <si>
    <t>2015-02-07 10</t>
  </si>
  <si>
    <t>2015-02-10 22</t>
  </si>
  <si>
    <t>2015-02-12 08</t>
  </si>
  <si>
    <t>2015-02-15 13</t>
  </si>
  <si>
    <t>2015-02-16 17</t>
  </si>
  <si>
    <t>2015-02-18 07</t>
  </si>
  <si>
    <t>2015-02-20 10</t>
  </si>
  <si>
    <t>2015-03-08 18</t>
  </si>
  <si>
    <t>2015-10-19 07</t>
  </si>
  <si>
    <t>2015-10-21 02</t>
  </si>
  <si>
    <t>2015-10-21 18</t>
  </si>
  <si>
    <t>2015-10-24 08</t>
  </si>
  <si>
    <t>2015-10-24 13</t>
  </si>
  <si>
    <t>2015-11-04 19</t>
  </si>
  <si>
    <t>2015-11-05 17</t>
  </si>
  <si>
    <t>2015-11-06 07</t>
  </si>
  <si>
    <t>2015-11-06 15</t>
  </si>
  <si>
    <t>2015-12-09 21</t>
  </si>
  <si>
    <t>2015-01-05 19</t>
  </si>
  <si>
    <t>2015-07-14 14</t>
  </si>
  <si>
    <t>2015-07-15 15</t>
  </si>
  <si>
    <t>2015-10-21 06</t>
  </si>
  <si>
    <t>2015-12-09 17</t>
  </si>
  <si>
    <t>2015-12-27 03</t>
  </si>
  <si>
    <t>2015-02-05 08</t>
  </si>
  <si>
    <t>2015-02-05 04</t>
  </si>
  <si>
    <t>2015-02-12 10</t>
  </si>
  <si>
    <t>2015-02-12 12</t>
  </si>
  <si>
    <t>2015-02-15 18</t>
  </si>
  <si>
    <t>2015-03-31 06</t>
  </si>
  <si>
    <t>2015-04-24 18</t>
  </si>
  <si>
    <t>2015-04-25 07</t>
  </si>
  <si>
    <t>2015-06-10 06</t>
  </si>
  <si>
    <t>2015-06-10 22</t>
  </si>
  <si>
    <t>2015-06-13 11</t>
  </si>
  <si>
    <t>2015-06-16 09</t>
  </si>
  <si>
    <t>2015-06-17 01</t>
  </si>
  <si>
    <t>2015-06-16 08</t>
  </si>
  <si>
    <t>2015-07-14 13</t>
  </si>
  <si>
    <t>2015-07-15 16</t>
  </si>
  <si>
    <t>2015-08-30 18</t>
  </si>
  <si>
    <t>2015-08-31 07</t>
  </si>
  <si>
    <t>2015-10-24 16</t>
  </si>
  <si>
    <t>2015-10-25 01</t>
  </si>
  <si>
    <t>2015-02-06 07</t>
  </si>
  <si>
    <t>2015-05-28 12</t>
  </si>
  <si>
    <t>2015-05-28 21</t>
  </si>
  <si>
    <t>2015-06-09 24</t>
  </si>
  <si>
    <t>2015-06-11 08</t>
  </si>
  <si>
    <t>2015-10-20 14</t>
  </si>
  <si>
    <t>2015-12-02 12</t>
  </si>
  <si>
    <t>2015-12-02 20</t>
  </si>
  <si>
    <t>2015-10-21 05</t>
  </si>
  <si>
    <t>2015-10-24 11</t>
  </si>
  <si>
    <t>2015-12-21 01</t>
  </si>
  <si>
    <t>2015-12-21 17</t>
  </si>
  <si>
    <t>2015-12-24 24</t>
  </si>
  <si>
    <t>2015-02-15 14</t>
  </si>
  <si>
    <t>2015-02-16 07</t>
  </si>
  <si>
    <t>2015-03-30 20</t>
  </si>
  <si>
    <t>2015-06-14 08</t>
  </si>
  <si>
    <t>2015-06-17 11</t>
  </si>
  <si>
    <t>2015-07-15 17</t>
  </si>
  <si>
    <t>2015-10-22 14</t>
  </si>
  <si>
    <t>2015-01-16 13</t>
  </si>
  <si>
    <t>2015-01-16 17</t>
  </si>
  <si>
    <t>2015-02-04 20</t>
  </si>
  <si>
    <t>2015-02-04 23</t>
  </si>
  <si>
    <t>2015-10-20 22</t>
  </si>
  <si>
    <t>2015-12-26 14</t>
  </si>
  <si>
    <t>2015-01-05 12</t>
  </si>
  <si>
    <t>2015-01-16 14</t>
  </si>
  <si>
    <t>2015-02-04 15</t>
  </si>
  <si>
    <t>2015-02-12 06</t>
  </si>
  <si>
    <t>2015-02-15 01</t>
  </si>
  <si>
    <t>2015-03-21 01</t>
  </si>
  <si>
    <t>2015-10-24 07</t>
  </si>
  <si>
    <t>2015-11-10 08</t>
  </si>
  <si>
    <t>2015-11-11 14</t>
  </si>
  <si>
    <t>2015-12-27 07</t>
  </si>
  <si>
    <t>2015-11-06 14</t>
  </si>
  <si>
    <t>2015-11-10 06</t>
  </si>
  <si>
    <t>2015-11-10 13</t>
  </si>
  <si>
    <t>2015-11-11 07</t>
  </si>
  <si>
    <t>2015-12-24 15</t>
  </si>
  <si>
    <t>2015-01-17 06</t>
  </si>
  <si>
    <t>2015-11-09 15</t>
  </si>
  <si>
    <t>2015-11-09 20</t>
  </si>
  <si>
    <t>2015-12-26 08</t>
  </si>
  <si>
    <t>2015-12-27 09</t>
  </si>
  <si>
    <t>2016-01-03 19</t>
  </si>
  <si>
    <t>2016-01-04 13</t>
  </si>
  <si>
    <t>2016-03-23 10</t>
  </si>
  <si>
    <t>2016-03-23 13</t>
  </si>
  <si>
    <t>2016-11-18 15</t>
  </si>
  <si>
    <t>2016-11-19 14</t>
  </si>
  <si>
    <t>2016-11-18 12</t>
  </si>
  <si>
    <t>2016-12-04 14</t>
  </si>
  <si>
    <t>2016-12-05 18</t>
  </si>
  <si>
    <t>2016-12-05 20</t>
  </si>
  <si>
    <t>2016-01-03 14</t>
  </si>
  <si>
    <t>2016-01-01 13</t>
  </si>
  <si>
    <t>2016-01-01 16</t>
  </si>
  <si>
    <t>2016-01-04 05</t>
  </si>
  <si>
    <t>2016-01-16 22</t>
  </si>
  <si>
    <t>2016-01-18 14</t>
  </si>
  <si>
    <t>2016-01-26 23</t>
  </si>
  <si>
    <t>2016-01-27 13</t>
  </si>
  <si>
    <t>2016-01-28 11</t>
  </si>
  <si>
    <t>2016-01-29 12</t>
  </si>
  <si>
    <t>2016-04-10 14</t>
  </si>
  <si>
    <t>2016-04-23 13</t>
  </si>
  <si>
    <t>2016-02-23 15</t>
  </si>
  <si>
    <t>2016-03-23 17</t>
  </si>
  <si>
    <t>2016-04-03 11</t>
  </si>
  <si>
    <t>2016-04-03 18</t>
  </si>
  <si>
    <t>2016-01-29 04</t>
  </si>
  <si>
    <t>2016-03-14 07</t>
  </si>
  <si>
    <t>2016-03-14 22</t>
  </si>
  <si>
    <t>2016-03-23 14</t>
  </si>
  <si>
    <t>2016-03-23 16</t>
  </si>
  <si>
    <t>2016-05-27 02</t>
  </si>
  <si>
    <t>2016-05-27 15</t>
  </si>
  <si>
    <t>2016-11-18 19</t>
  </si>
  <si>
    <t>2016-11-19 01</t>
  </si>
  <si>
    <t>2016-12-04 20</t>
  </si>
  <si>
    <t>2016-12-05 16</t>
  </si>
  <si>
    <t>2016-12-08 13</t>
  </si>
  <si>
    <t>2016-12-08 16</t>
  </si>
  <si>
    <t>2016-01-16 13</t>
  </si>
  <si>
    <t>2016-01-17 13</t>
  </si>
  <si>
    <t>2016-01-27 16</t>
  </si>
  <si>
    <t>2016-02-26 23</t>
  </si>
  <si>
    <t>2016-02-27 05</t>
  </si>
  <si>
    <t>2016-02-27 21</t>
  </si>
  <si>
    <t>2016-02-28 17</t>
  </si>
  <si>
    <t>2016-04-01 05</t>
  </si>
  <si>
    <t>2016-04-01 17</t>
  </si>
  <si>
    <t>2016-04-01 03</t>
  </si>
  <si>
    <t>2016-01-03 12</t>
  </si>
  <si>
    <t>2016-01-03 17</t>
  </si>
  <si>
    <t>2016-02-19 11</t>
  </si>
  <si>
    <t>2016-02-19 14</t>
  </si>
  <si>
    <t>2016-02-23 19</t>
  </si>
  <si>
    <t>2016-02-26 13</t>
  </si>
  <si>
    <t>2016-02-27 15</t>
  </si>
  <si>
    <t>2016-03-13 11</t>
  </si>
  <si>
    <t>2016-03-15 13</t>
  </si>
  <si>
    <t>2016-11-27 12</t>
  </si>
  <si>
    <t>2016-11-27 20</t>
  </si>
  <si>
    <t>2016-12-08 11</t>
  </si>
  <si>
    <t>2016-12-08 19</t>
  </si>
  <si>
    <t>2016-03-31 12</t>
  </si>
  <si>
    <t>2016-03-31 15</t>
  </si>
  <si>
    <t>2016-04-01 19</t>
  </si>
  <si>
    <t>2017-01-02 17</t>
  </si>
  <si>
    <t>2017-01-18 16</t>
  </si>
  <si>
    <t>2017-01-19 19</t>
  </si>
  <si>
    <t>2017-12-23 14</t>
  </si>
  <si>
    <t>2017-12-31 08</t>
  </si>
  <si>
    <t>2017-01-03 17</t>
  </si>
  <si>
    <t>2017-01-18 11</t>
  </si>
  <si>
    <t>2017-01-20 14</t>
  </si>
  <si>
    <t>2017-01-18 17</t>
  </si>
  <si>
    <t>2017-01-20 12</t>
  </si>
  <si>
    <t>2017-01-25 11</t>
  </si>
  <si>
    <t>2017-01-25 14</t>
  </si>
  <si>
    <t>2017-01-26 11</t>
  </si>
  <si>
    <t>2017-01-27 01</t>
  </si>
  <si>
    <t>2017-02-04 12</t>
  </si>
  <si>
    <t>2017-03-12 11</t>
  </si>
  <si>
    <t>2017-03-18 11</t>
  </si>
  <si>
    <t>2017-03-18 14</t>
  </si>
  <si>
    <t>2017-12-15 12</t>
  </si>
  <si>
    <t>2017-12-16 05</t>
  </si>
  <si>
    <t>2017-12-29 23</t>
  </si>
  <si>
    <t>2017-12-31 10</t>
  </si>
  <si>
    <t>2017-12-31 09</t>
  </si>
  <si>
    <t>2017-02-04 16</t>
  </si>
  <si>
    <t>2017-02-05 09</t>
  </si>
  <si>
    <t>2017-03-12 13</t>
  </si>
  <si>
    <t>2017-03-12 16</t>
  </si>
  <si>
    <t>2017-03-17 10</t>
  </si>
  <si>
    <t>2017-03-17 16</t>
  </si>
  <si>
    <t>2017-11-04 06</t>
  </si>
  <si>
    <t>2017-11-04 19</t>
  </si>
  <si>
    <t>2017-11-04 07</t>
  </si>
  <si>
    <t>2017-12-15 19</t>
  </si>
  <si>
    <t>2017-12-16 06</t>
  </si>
  <si>
    <t>2017-12-23 13</t>
  </si>
  <si>
    <t>2017-12-24 16</t>
  </si>
  <si>
    <t>2017-12-31 07</t>
  </si>
  <si>
    <t>2017-01-01 21</t>
  </si>
  <si>
    <t>2017-01-18 20</t>
  </si>
  <si>
    <t>2017-02-03 23</t>
  </si>
  <si>
    <t>2017-02-05 19</t>
  </si>
  <si>
    <t>2017-02-16 11</t>
  </si>
  <si>
    <t>2017-03-28 24</t>
  </si>
  <si>
    <t>2017-03-29 13</t>
  </si>
  <si>
    <t>2017-04-08 08</t>
  </si>
  <si>
    <t>2017-04-08 13</t>
  </si>
  <si>
    <t>2017-12-30 20</t>
  </si>
  <si>
    <t>2017-12-31 06</t>
  </si>
  <si>
    <t>2017-01-20 04</t>
  </si>
  <si>
    <t>2017-02-05 18</t>
  </si>
  <si>
    <t>2017-02-04 13</t>
  </si>
  <si>
    <t>2017-03-20 03</t>
  </si>
  <si>
    <t>2017-03-20 17</t>
  </si>
  <si>
    <t>2017-01-04 24</t>
  </si>
  <si>
    <t>2017-01-05 11</t>
  </si>
  <si>
    <t>2017-12-30 13</t>
  </si>
  <si>
    <t>2017-01-19 08</t>
  </si>
  <si>
    <t>2017-12-30 16</t>
  </si>
  <si>
    <t>2017-01-19 02</t>
  </si>
  <si>
    <t>2017-01-02 14</t>
  </si>
  <si>
    <t>2017-01-04 14</t>
  </si>
  <si>
    <t>2017-01-04 20</t>
  </si>
  <si>
    <t>2017-01-05 13</t>
  </si>
  <si>
    <t>2017-01-05 17</t>
  </si>
  <si>
    <t>2017-01-07 13</t>
  </si>
  <si>
    <t>2017-01-07 16</t>
  </si>
  <si>
    <t>2017-01-18 22</t>
  </si>
  <si>
    <t>2017-02-14 09</t>
  </si>
  <si>
    <t>2017-02-14 14</t>
  </si>
  <si>
    <t>2017-02-16 14</t>
  </si>
  <si>
    <t>2017-12-24 18</t>
  </si>
  <si>
    <t>2017-01-03 03</t>
  </si>
  <si>
    <t>2017-01-05 19</t>
  </si>
  <si>
    <t>2017-01-12 18</t>
  </si>
  <si>
    <t>2017-01-12 21</t>
  </si>
  <si>
    <t>2017-01-20 07</t>
  </si>
  <si>
    <t>2017-02-14 03</t>
  </si>
  <si>
    <t>2017-02-14 07</t>
  </si>
  <si>
    <t>2017-11-05 10</t>
  </si>
  <si>
    <t>2017-12-30 22</t>
  </si>
  <si>
    <t>2017-12-31 03</t>
  </si>
  <si>
    <t>2017-01-03 11</t>
  </si>
  <si>
    <t>2017-01-04 18</t>
  </si>
  <si>
    <t>2017-01-05 21</t>
  </si>
  <si>
    <t>2017-03-20 07</t>
  </si>
  <si>
    <t>2017-12-30 09</t>
  </si>
  <si>
    <t>2017-02-14 06</t>
  </si>
  <si>
    <t>2017-02-14 10</t>
  </si>
  <si>
    <t>2017-02-25 21</t>
  </si>
  <si>
    <t>2017-02-26 06</t>
  </si>
  <si>
    <t>2018-02-23 13</t>
  </si>
  <si>
    <t>2018-03-13 11</t>
  </si>
  <si>
    <t>2018-03-24 20</t>
  </si>
  <si>
    <t>2018-03-26 16</t>
  </si>
  <si>
    <t>2018-11-06 14</t>
  </si>
  <si>
    <t>2018-11-07 14</t>
  </si>
  <si>
    <t>2018-12-21 22</t>
  </si>
  <si>
    <t>2018-12-23 08</t>
  </si>
  <si>
    <t>2018-01-15 21</t>
  </si>
  <si>
    <t>2018-01-18 16</t>
  </si>
  <si>
    <t>2018-01-21 13</t>
  </si>
  <si>
    <t>2018-02-20 12</t>
  </si>
  <si>
    <t>2018-02-20 15</t>
  </si>
  <si>
    <t>2018-02-24 13</t>
  </si>
  <si>
    <t>2018-02-23 14</t>
  </si>
  <si>
    <t>2018-02-24 14</t>
  </si>
  <si>
    <t>2018-02-27 12</t>
  </si>
  <si>
    <t>2018-03-24 10</t>
  </si>
  <si>
    <t>2018-03-26 18</t>
  </si>
  <si>
    <t>2018-10-15 22</t>
  </si>
  <si>
    <t>2018-10-16 17</t>
  </si>
  <si>
    <t>2018-11-04 12</t>
  </si>
  <si>
    <t>2018-11-04 16</t>
  </si>
  <si>
    <t>2018-11-06 11</t>
  </si>
  <si>
    <t>2018-11-16 13</t>
  </si>
  <si>
    <t>2018-11-17 01</t>
  </si>
  <si>
    <t>2018-12-17 11</t>
  </si>
  <si>
    <t>2018-12-17 18</t>
  </si>
  <si>
    <t>2018-12-20 12</t>
  </si>
  <si>
    <t>2018-12-20 16</t>
  </si>
  <si>
    <t>2018-12-23 11</t>
  </si>
  <si>
    <t>2018-12-22 11</t>
  </si>
  <si>
    <t>2018-12-23 12</t>
  </si>
  <si>
    <t>2018-01-15 24</t>
  </si>
  <si>
    <t>2018-03-12 11</t>
  </si>
  <si>
    <t>2018-11-06 12</t>
  </si>
  <si>
    <t>2018-12-17 09</t>
  </si>
  <si>
    <t>2018-12-18 03</t>
  </si>
  <si>
    <t>2018-12-21 18</t>
  </si>
  <si>
    <t>2018-12-23 07</t>
  </si>
  <si>
    <t>2018-01-18 19</t>
  </si>
  <si>
    <t>2018-01-20 14</t>
  </si>
  <si>
    <t>2018-03-28 11</t>
  </si>
  <si>
    <t>2018-03-28 14</t>
  </si>
  <si>
    <t>2018-12-02 23</t>
  </si>
  <si>
    <t>2018-12-04 09</t>
  </si>
  <si>
    <t>2018-12-17 17</t>
  </si>
  <si>
    <t>2018-12-22 23</t>
  </si>
  <si>
    <t>2018-12-23 15</t>
  </si>
  <si>
    <t>2018-03-26 03</t>
  </si>
  <si>
    <t>2018-10-15 23</t>
  </si>
  <si>
    <t>2018-10-16 08</t>
  </si>
  <si>
    <t>2018-11-04 13</t>
  </si>
  <si>
    <t>2018-11-04 15</t>
  </si>
  <si>
    <t>2018-11-05 22</t>
  </si>
  <si>
    <t>2018-11-08 08</t>
  </si>
  <si>
    <t>2018-11-08 07</t>
  </si>
  <si>
    <t>2018-11-11 17</t>
  </si>
  <si>
    <t>2018-11-12 02</t>
  </si>
  <si>
    <t>2018-11-16 11</t>
  </si>
  <si>
    <t>2018-11-16 22</t>
  </si>
  <si>
    <t>2018-11-26 23</t>
  </si>
  <si>
    <t>2018-02-20 11</t>
  </si>
  <si>
    <t>2018-02-20 14</t>
  </si>
  <si>
    <t>2018-11-12 01</t>
  </si>
  <si>
    <t>2018-11-12 11</t>
  </si>
  <si>
    <t>2018-01-14 12</t>
  </si>
  <si>
    <t>2018-01-15 13</t>
  </si>
  <si>
    <t>2018-02-24 15</t>
  </si>
  <si>
    <t>2018-03-26 12</t>
  </si>
  <si>
    <t>2018-03-26 15</t>
  </si>
  <si>
    <t>2018-10-17 14</t>
  </si>
  <si>
    <t>2018-10-16 13</t>
  </si>
  <si>
    <t>2018-10-17 15</t>
  </si>
  <si>
    <t>2018-11-04 11</t>
  </si>
  <si>
    <t>2018-11-07 13</t>
  </si>
  <si>
    <t>2018-11-08 11</t>
  </si>
  <si>
    <t>2018-11-11 21</t>
  </si>
  <si>
    <t>2018-11-12 12</t>
  </si>
  <si>
    <t>2018-11-26 14</t>
  </si>
  <si>
    <t>2018-11-27 08</t>
  </si>
  <si>
    <t>2018-12-20 13</t>
  </si>
  <si>
    <t>2018-12-23 13</t>
  </si>
  <si>
    <t>2018-12-23 10</t>
  </si>
  <si>
    <t>2018-01-16 16</t>
  </si>
  <si>
    <t>2018-01-19 15</t>
  </si>
  <si>
    <t>2018-01-19 03</t>
  </si>
  <si>
    <t>2018-01-19 13</t>
  </si>
  <si>
    <t>2018-03-25 11</t>
  </si>
  <si>
    <t>2018-07-19 16</t>
  </si>
  <si>
    <t>2018-07-21 02</t>
  </si>
  <si>
    <t>2018-12-22 18</t>
  </si>
  <si>
    <t>2018-12-20 01</t>
  </si>
  <si>
    <t>2018-12-21 05</t>
  </si>
  <si>
    <t>2018-01-19 12</t>
  </si>
  <si>
    <t>2018-07-19 23</t>
  </si>
  <si>
    <t>2018-07-21 05</t>
  </si>
  <si>
    <t>2018-12-22 16</t>
  </si>
  <si>
    <t>2018-01-15 12</t>
  </si>
  <si>
    <t>2018-01-15 14</t>
  </si>
  <si>
    <t>2018-07-20 01</t>
  </si>
  <si>
    <t>2018-07-21 10</t>
  </si>
  <si>
    <t>2018-10-16 11</t>
  </si>
  <si>
    <t>2018-10-17 12</t>
  </si>
  <si>
    <t>2018-11-17 06</t>
  </si>
  <si>
    <t>2018-11-17 14</t>
  </si>
  <si>
    <t>2018-12-21 19</t>
  </si>
  <si>
    <t>2018-01-22 22</t>
  </si>
  <si>
    <t>2018-02-20 19</t>
  </si>
  <si>
    <t>2018-02-20 24</t>
  </si>
  <si>
    <t>2018-03-24 18</t>
  </si>
  <si>
    <t>2018-11-06 24</t>
  </si>
  <si>
    <t>2018-11-08 06</t>
  </si>
  <si>
    <t>2018-01-14 14</t>
  </si>
  <si>
    <t>2018-01-15 22</t>
  </si>
  <si>
    <t>2018-01-17 21</t>
  </si>
  <si>
    <t>2018-02-24 17</t>
  </si>
  <si>
    <t>2018-02-27 10</t>
  </si>
  <si>
    <t>2018-03-11 22</t>
  </si>
  <si>
    <t>2018-03-18 20</t>
  </si>
  <si>
    <t>2018-03-19 02</t>
  </si>
  <si>
    <t>2018-03-25 21</t>
  </si>
  <si>
    <t>2018-03-26 13</t>
  </si>
  <si>
    <t>2018-03-27 04</t>
  </si>
  <si>
    <t>2018-03-27 12</t>
  </si>
  <si>
    <t>2018-04-21 10</t>
  </si>
  <si>
    <t>2018-04-21 13</t>
  </si>
  <si>
    <t>2018-06-08 21</t>
  </si>
  <si>
    <t>2018-06-09 15</t>
  </si>
  <si>
    <t>2018-10-15 24</t>
  </si>
  <si>
    <t>2018-10-16 02</t>
  </si>
  <si>
    <t>2018-10-22 24</t>
  </si>
  <si>
    <t>2018-10-23 14</t>
  </si>
  <si>
    <t>2018-10-25 23</t>
  </si>
  <si>
    <t>2018-10-26 07</t>
  </si>
  <si>
    <t>2018-11-03 23</t>
  </si>
  <si>
    <t>2018-11-04 14</t>
  </si>
  <si>
    <t>2018-11-04 06</t>
  </si>
  <si>
    <t>2018-11-05 01</t>
  </si>
  <si>
    <t>2018-11-05 15</t>
  </si>
  <si>
    <t>2018-11-12 10</t>
  </si>
  <si>
    <t>2018-11-12 13</t>
  </si>
  <si>
    <t>2018-11-15 08</t>
  </si>
  <si>
    <t>2018-11-15 16</t>
  </si>
  <si>
    <t>2018-11-16 20</t>
  </si>
  <si>
    <t>2018-11-17 02</t>
  </si>
  <si>
    <t>2018-11-20 23</t>
  </si>
  <si>
    <t>2018-11-21 13</t>
  </si>
  <si>
    <t>2018-11-26 24</t>
  </si>
  <si>
    <t>2018-12-01 21</t>
  </si>
  <si>
    <t>2018-12-03 02</t>
  </si>
  <si>
    <t>2018-12-21 21</t>
  </si>
  <si>
    <t>2018-12-23 09</t>
  </si>
  <si>
    <t>2018-12-22 24</t>
  </si>
  <si>
    <t>2018-12-23 01</t>
  </si>
  <si>
    <t>2019-01-05 03</t>
  </si>
  <si>
    <t>2019-01-12 12</t>
  </si>
  <si>
    <t>2019-01-14 18</t>
  </si>
  <si>
    <t>2019-01-19 10</t>
  </si>
  <si>
    <t>2019-01-20 09</t>
  </si>
  <si>
    <t>2019-01-23 11</t>
  </si>
  <si>
    <t>2019-01-23 15</t>
  </si>
  <si>
    <t>2019-02-07 07</t>
  </si>
  <si>
    <t>2019-02-07 11</t>
  </si>
  <si>
    <t>2019-02-22 11</t>
  </si>
  <si>
    <t>2019-02-23 12</t>
  </si>
  <si>
    <t>2019-02-24 22</t>
  </si>
  <si>
    <t>2019-02-25 20</t>
  </si>
  <si>
    <t>2019-02-28 16</t>
  </si>
  <si>
    <t>2019-03-05 01</t>
  </si>
  <si>
    <t>2019-03-07 06</t>
  </si>
  <si>
    <t>2019-03-12 08</t>
  </si>
  <si>
    <t>2019-03-12 15</t>
  </si>
  <si>
    <t>2019-03-20 05</t>
  </si>
  <si>
    <t>2019-03-21 01</t>
  </si>
  <si>
    <t>2019-03-27 08</t>
  </si>
  <si>
    <t>2019-03-28 15</t>
  </si>
  <si>
    <t>2019-05-25 01</t>
  </si>
  <si>
    <t>2019-05-25 14</t>
  </si>
  <si>
    <t>2019-12-10 13</t>
  </si>
  <si>
    <t>2019-01-05 04</t>
  </si>
  <si>
    <t>2019-01-05 13</t>
  </si>
  <si>
    <t>2019-01-05 12</t>
  </si>
  <si>
    <t>2019-01-05 05</t>
  </si>
  <si>
    <t>2019-01-11 22</t>
  </si>
  <si>
    <t>2019-01-11 20</t>
  </si>
  <si>
    <t>2019-01-12 04</t>
  </si>
  <si>
    <t>2019-01-18 23</t>
  </si>
  <si>
    <t>2019-01-20 10</t>
  </si>
  <si>
    <t>2019-01-18 22</t>
  </si>
  <si>
    <t>2019-01-20 11</t>
  </si>
  <si>
    <t>2019-01-19 09</t>
  </si>
  <si>
    <t>2019-01-23 10</t>
  </si>
  <si>
    <t>2019-01-23 17</t>
  </si>
  <si>
    <t>2019-02-04 12</t>
  </si>
  <si>
    <t>2019-02-07 10</t>
  </si>
  <si>
    <t>2019-02-07 09</t>
  </si>
  <si>
    <t>2019-02-07 13</t>
  </si>
  <si>
    <t>2019-02-20 23</t>
  </si>
  <si>
    <t>2019-02-23 13</t>
  </si>
  <si>
    <t>2019-02-20 21</t>
  </si>
  <si>
    <t>2019-02-23 15</t>
  </si>
  <si>
    <t>2019-02-21 10</t>
  </si>
  <si>
    <t>2019-02-22 16</t>
  </si>
  <si>
    <t>2019-02-23 14</t>
  </si>
  <si>
    <t>2019-02-24 23</t>
  </si>
  <si>
    <t>2019-02-26 16</t>
  </si>
  <si>
    <t>2019-02-25 21</t>
  </si>
  <si>
    <t>2019-02-25 08</t>
  </si>
  <si>
    <t>2019-02-25 24</t>
  </si>
  <si>
    <t>2019-03-04 24</t>
  </si>
  <si>
    <t>2019-02-28 15</t>
  </si>
  <si>
    <t>2019-03-05 03</t>
  </si>
  <si>
    <t>2019-03-07 18</t>
  </si>
  <si>
    <t>2019-03-07 24</t>
  </si>
  <si>
    <t>2019-03-07 09</t>
  </si>
  <si>
    <t>2019-03-07 19</t>
  </si>
  <si>
    <t>2019-03-12 09</t>
  </si>
  <si>
    <t>2019-03-12 17</t>
  </si>
  <si>
    <t>2019-03-12 10</t>
  </si>
  <si>
    <t>2019-03-20 01</t>
  </si>
  <si>
    <t>2019-03-20 24</t>
  </si>
  <si>
    <t>2019-03-20 10</t>
  </si>
  <si>
    <t>2019-03-21 02</t>
  </si>
  <si>
    <t>2019-03-27 10</t>
  </si>
  <si>
    <t>2019-03-28 17</t>
  </si>
  <si>
    <t>2019-03-28 02</t>
  </si>
  <si>
    <t>2019-03-28 19</t>
  </si>
  <si>
    <t>2019-05-04 10</t>
  </si>
  <si>
    <t>2019-05-04 19</t>
  </si>
  <si>
    <t>2019-05-05 14</t>
  </si>
  <si>
    <t>2019-05-25 13</t>
  </si>
  <si>
    <t>2019-05-25 02</t>
  </si>
  <si>
    <t>2019-11-03 13</t>
  </si>
  <si>
    <t>2019-11-03 16</t>
  </si>
  <si>
    <t>2019-12-10 15</t>
  </si>
  <si>
    <t>2019-01-05 02</t>
  </si>
  <si>
    <t>2019-01-05 07</t>
  </si>
  <si>
    <t>2019-01-05 08</t>
  </si>
  <si>
    <t>2019-01-13 11</t>
  </si>
  <si>
    <t>2019-01-18 21</t>
  </si>
  <si>
    <t>2019-01-20 08</t>
  </si>
  <si>
    <t>2019-02-04 02</t>
  </si>
  <si>
    <t>2019-02-24 21</t>
  </si>
  <si>
    <t>2019-02-25 02</t>
  </si>
  <si>
    <t>2019-03-01 05</t>
  </si>
  <si>
    <t>2019-02-28 23</t>
  </si>
  <si>
    <t>2019-03-12 14</t>
  </si>
  <si>
    <t>2019-03-20 13</t>
  </si>
  <si>
    <t>2019-03-20 18</t>
  </si>
  <si>
    <t>2019-03-20 12</t>
  </si>
  <si>
    <t>2019-03-20 11</t>
  </si>
  <si>
    <t>2019-05-04 11</t>
  </si>
  <si>
    <t>2019-05-04 15</t>
  </si>
  <si>
    <t>2019-05-25 12</t>
  </si>
  <si>
    <t>2019-07-15 11</t>
  </si>
  <si>
    <t>2019-07-15 20</t>
  </si>
  <si>
    <t>2019-12-10 12</t>
  </si>
  <si>
    <t>2019-01-05 09</t>
  </si>
  <si>
    <t>2019-01-05 17</t>
  </si>
  <si>
    <t>2019-01-15 20</t>
  </si>
  <si>
    <t>2019-01-15 02</t>
  </si>
  <si>
    <t>2019-01-15 21</t>
  </si>
  <si>
    <t>2019-01-19 22</t>
  </si>
  <si>
    <t>2019-01-23 13</t>
  </si>
  <si>
    <t>2019-02-07 15</t>
  </si>
  <si>
    <t>2019-02-22 06</t>
  </si>
  <si>
    <t>2019-02-26 11</t>
  </si>
  <si>
    <t>2019-03-01 06</t>
  </si>
  <si>
    <t>2019-03-05 06</t>
  </si>
  <si>
    <t>2019-03-05 15</t>
  </si>
  <si>
    <t>2019-03-06 22</t>
  </si>
  <si>
    <t>2019-03-12 05</t>
  </si>
  <si>
    <t>2019-03-28 09</t>
  </si>
  <si>
    <t>2019-12-11 19</t>
  </si>
  <si>
    <t>2019-01-23 09</t>
  </si>
  <si>
    <t>2019-02-26 01</t>
  </si>
  <si>
    <t>2019-02-23 16</t>
  </si>
  <si>
    <t>2019-03-02 02</t>
  </si>
  <si>
    <t>2019-03-08 13</t>
  </si>
  <si>
    <t>2019-03-08 02</t>
  </si>
  <si>
    <t>2019-04-23 02</t>
  </si>
  <si>
    <t>2019-05-04 09</t>
  </si>
  <si>
    <t>2019-05-16 10</t>
  </si>
  <si>
    <t>2019-05-16 17</t>
  </si>
  <si>
    <t>2019-05-17 22</t>
  </si>
  <si>
    <t>2019-05-18 06</t>
  </si>
  <si>
    <t>2019-05-24 23</t>
  </si>
  <si>
    <t>2019-05-25 11</t>
  </si>
  <si>
    <t>2019-11-03 23</t>
  </si>
  <si>
    <t>2019-12-10 20</t>
  </si>
  <si>
    <t>2019-12-24 14</t>
  </si>
  <si>
    <t>2019-12-26 21</t>
  </si>
  <si>
    <t>2019-01-05 10</t>
  </si>
  <si>
    <t>2019-01-05 16</t>
  </si>
  <si>
    <t>2019-01-05 15</t>
  </si>
  <si>
    <t>2019-02-21 13</t>
  </si>
  <si>
    <t>2019-02-22 08</t>
  </si>
  <si>
    <t>2019-01-08 11</t>
  </si>
  <si>
    <t>2019-01-08 13</t>
  </si>
  <si>
    <t>2019-01-11 21</t>
  </si>
  <si>
    <t>2019-01-12 19</t>
  </si>
  <si>
    <t>2019-01-20 12</t>
  </si>
  <si>
    <t>2019-01-20 13</t>
  </si>
  <si>
    <t>2019-01-23 05</t>
  </si>
  <si>
    <t>2019-01-23 21</t>
  </si>
  <si>
    <t>2019-02-07 14</t>
  </si>
  <si>
    <t>2019-02-13 10</t>
  </si>
  <si>
    <t>2019-02-14 06</t>
  </si>
  <si>
    <t>2019-02-20 22</t>
  </si>
  <si>
    <t>2019-02-21 03</t>
  </si>
  <si>
    <t>2019-02-25 03</t>
  </si>
  <si>
    <t>2019-02-26 15</t>
  </si>
  <si>
    <t>2019-03-01 07</t>
  </si>
  <si>
    <t>2019-03-08 14</t>
  </si>
  <si>
    <t>2019-03-08 15</t>
  </si>
  <si>
    <t>2019-03-12 18</t>
  </si>
  <si>
    <t>2019-03-19 22</t>
  </si>
  <si>
    <t>2019-03-20 17</t>
  </si>
  <si>
    <t>2019-03-20 23</t>
  </si>
  <si>
    <t>2019-03-28 04</t>
  </si>
  <si>
    <t>2019-03-29 01</t>
  </si>
  <si>
    <t>2019-03-28 05</t>
  </si>
  <si>
    <t>2019-05-05 11</t>
  </si>
  <si>
    <t>2019-05-25 03</t>
  </si>
  <si>
    <t>2019-11-03 20</t>
  </si>
  <si>
    <t>2019-11-09 12</t>
  </si>
  <si>
    <t>2019-11-09 15</t>
  </si>
  <si>
    <t>2019-12-11 20</t>
  </si>
  <si>
    <t>2019-12-24 15</t>
  </si>
  <si>
    <t>2019-01-11 24</t>
  </si>
  <si>
    <t>2019-01-19 12</t>
  </si>
  <si>
    <t>2019-01-23 19</t>
  </si>
  <si>
    <t>2019-02-21 04</t>
  </si>
  <si>
    <t>2019-02-23 19</t>
  </si>
  <si>
    <t>2019-02-25 07</t>
  </si>
  <si>
    <t>2019-03-28 08</t>
  </si>
  <si>
    <t>2019-05-16 02</t>
  </si>
  <si>
    <t>2019-05-16 14</t>
  </si>
  <si>
    <t>2019-12-01 16</t>
  </si>
  <si>
    <t>2019-12-02 03</t>
  </si>
  <si>
    <t>2019-12-26 16</t>
  </si>
  <si>
    <t>2019-01-13 04</t>
  </si>
  <si>
    <t>2019-01-16 01</t>
  </si>
  <si>
    <t>2019-01-15 10</t>
  </si>
  <si>
    <t>2019-01-16 03</t>
  </si>
  <si>
    <t>2019-01-16 02</t>
  </si>
  <si>
    <t>2019-01-24 04</t>
  </si>
  <si>
    <t>2019-02-22 19</t>
  </si>
  <si>
    <t>2019-03-02 14</t>
  </si>
  <si>
    <t>2019-03-02 16</t>
  </si>
  <si>
    <t>2019-03-02 04</t>
  </si>
  <si>
    <t>2019-03-05 19</t>
  </si>
  <si>
    <t>2019-03-07 15</t>
  </si>
  <si>
    <t>2019-03-05 22</t>
  </si>
  <si>
    <t>2019-01-05 23</t>
  </si>
  <si>
    <t>2019-03-02 18</t>
  </si>
  <si>
    <t>2019-03-05 17</t>
  </si>
  <si>
    <t>2019-03-20 20</t>
  </si>
  <si>
    <t>2019-01-14 09</t>
  </si>
  <si>
    <t>2019-01-15 22</t>
  </si>
  <si>
    <t>2019-01-23 22</t>
  </si>
  <si>
    <t>2019-02-21 09</t>
  </si>
  <si>
    <t>2019-02-23 11</t>
  </si>
  <si>
    <t>2019-03-02 24</t>
  </si>
  <si>
    <t>2019-03-05 12</t>
  </si>
  <si>
    <t>2019-01-13 13</t>
  </si>
  <si>
    <t>2019-01-13 07</t>
  </si>
  <si>
    <t>2019-01-15 05</t>
  </si>
  <si>
    <t>2019-01-15 24</t>
  </si>
  <si>
    <t>2019-01-31 06</t>
  </si>
  <si>
    <t>2019-01-31 16</t>
  </si>
  <si>
    <t>2019-02-21 11</t>
  </si>
  <si>
    <t>2019-03-01 09</t>
  </si>
  <si>
    <t>2019-03-02 22</t>
  </si>
  <si>
    <t>2019-03-28 07</t>
  </si>
  <si>
    <t>2019-12-11 21</t>
  </si>
  <si>
    <t>2019-01-05 21</t>
  </si>
  <si>
    <t>2019-02-26 10</t>
  </si>
  <si>
    <t>2019-02-26 13</t>
  </si>
  <si>
    <t>2019-03-04 15</t>
  </si>
  <si>
    <t>2019-03-20 15</t>
  </si>
  <si>
    <t>2019-05-24 09</t>
  </si>
  <si>
    <t>2019-05-24 17</t>
  </si>
  <si>
    <t>2019-01-14 10</t>
  </si>
  <si>
    <t>2019-03-06 19</t>
  </si>
  <si>
    <t>2019-03-07 08</t>
  </si>
  <si>
    <t>2019-01-12 23</t>
  </si>
  <si>
    <t>2019-02-22 20</t>
  </si>
  <si>
    <t>2019-02-24 14</t>
  </si>
  <si>
    <t>2019-03-20 16</t>
  </si>
  <si>
    <t>2019-06-05 24</t>
  </si>
  <si>
    <t>2019-06-06 12</t>
  </si>
  <si>
    <t>2019-01-04 20</t>
  </si>
  <si>
    <t>2019-01-06 02</t>
  </si>
  <si>
    <t>2019-01-05 18</t>
  </si>
  <si>
    <t>2019-01-07 10</t>
  </si>
  <si>
    <t>2019-01-08 08</t>
  </si>
  <si>
    <t>2019-01-08 14</t>
  </si>
  <si>
    <t>2019-01-14 22</t>
  </si>
  <si>
    <t>2019-01-15 01</t>
  </si>
  <si>
    <t>2019-01-13 19</t>
  </si>
  <si>
    <t>2019-01-31 05</t>
  </si>
  <si>
    <t>2019-01-31 10</t>
  </si>
  <si>
    <t>2019-02-06 06</t>
  </si>
  <si>
    <t>2019-02-20 17</t>
  </si>
  <si>
    <t>2019-02-21 01</t>
  </si>
  <si>
    <t>2019-02-22 14</t>
  </si>
  <si>
    <t>2019-02-22 22</t>
  </si>
  <si>
    <t>2019-02-24 13</t>
  </si>
  <si>
    <t>2019-02-25 22</t>
  </si>
  <si>
    <t>2019-02-27 24</t>
  </si>
  <si>
    <t>2019-03-08 12</t>
  </si>
  <si>
    <t>2019-03-09 12</t>
  </si>
  <si>
    <t>2019-03-09 14</t>
  </si>
  <si>
    <t>2019-03-12 13</t>
  </si>
  <si>
    <t>2019-03-25 23</t>
  </si>
  <si>
    <t>2019-03-26 15</t>
  </si>
  <si>
    <t>2019-03-26 21</t>
  </si>
  <si>
    <t>2019-03-27 16</t>
  </si>
  <si>
    <t>2019-03-28 18</t>
  </si>
  <si>
    <t>2019-04-07 07</t>
  </si>
  <si>
    <t>2019-04-07 15</t>
  </si>
  <si>
    <t>2019-05-04 02</t>
  </si>
  <si>
    <t>2019-05-06 03</t>
  </si>
  <si>
    <t>2019-05-16 07</t>
  </si>
  <si>
    <t>2019-05-16 15</t>
  </si>
  <si>
    <t>2019-06-06 18</t>
  </si>
  <si>
    <t>2019-06-06 21</t>
  </si>
  <si>
    <t>2019-06-13 23</t>
  </si>
  <si>
    <t>2019-06-15 03</t>
  </si>
  <si>
    <t>2019-06-14 15</t>
  </si>
  <si>
    <t>2019-06-15 06</t>
  </si>
  <si>
    <t>2019-10-05 01</t>
  </si>
  <si>
    <t>2019-10-05 09</t>
  </si>
  <si>
    <t>2019-10-17 23</t>
  </si>
  <si>
    <t>2019-10-18 04</t>
  </si>
  <si>
    <t>2019-11-09 23</t>
  </si>
  <si>
    <t>2019-11-10 15</t>
  </si>
  <si>
    <t>2019-04-07 11</t>
  </si>
  <si>
    <t>2019-12-11 22</t>
  </si>
  <si>
    <t>2020-02-02 12</t>
  </si>
  <si>
    <t>2020-02-02 20</t>
  </si>
  <si>
    <t>2020-02-21 12</t>
  </si>
  <si>
    <t>2020-02-21 16</t>
  </si>
  <si>
    <t>2020-11-15 14</t>
  </si>
  <si>
    <t>2020-11-17 18</t>
  </si>
  <si>
    <t>2020-12-10 23</t>
  </si>
  <si>
    <t>2020-12-12 12</t>
  </si>
  <si>
    <t>2020-01-03 11</t>
  </si>
  <si>
    <t>2020-01-04 17</t>
  </si>
  <si>
    <t>2020-01-19 15</t>
  </si>
  <si>
    <t>2020-01-20 12</t>
  </si>
  <si>
    <t>2020-01-20 11</t>
  </si>
  <si>
    <t>2020-02-01 20</t>
  </si>
  <si>
    <t>2020-02-03 02</t>
  </si>
  <si>
    <t>2020-02-14 17</t>
  </si>
  <si>
    <t>2020-02-16 03</t>
  </si>
  <si>
    <t>2020-02-14 21</t>
  </si>
  <si>
    <t>2020-02-21 17</t>
  </si>
  <si>
    <t>2020-03-09 01</t>
  </si>
  <si>
    <t>2020-03-10 12</t>
  </si>
  <si>
    <t>2020-10-28 03</t>
  </si>
  <si>
    <t>2020-10-28 13</t>
  </si>
  <si>
    <t>2020-11-13 11</t>
  </si>
  <si>
    <t>2020-11-14 14</t>
  </si>
  <si>
    <t>2020-11-15 12</t>
  </si>
  <si>
    <t>2020-11-18 02</t>
  </si>
  <si>
    <t>2020-11-18 04</t>
  </si>
  <si>
    <t>2020-11-16 12</t>
  </si>
  <si>
    <t>2020-11-18 03</t>
  </si>
  <si>
    <t>2020-12-11 10</t>
  </si>
  <si>
    <t>2020-12-11 11</t>
  </si>
  <si>
    <t>2020-12-12 13</t>
  </si>
  <si>
    <t>2020-12-11 12</t>
  </si>
  <si>
    <t>2020-12-23 13</t>
  </si>
  <si>
    <t>2020-12-24 14</t>
  </si>
  <si>
    <t>2020-01-10 12</t>
  </si>
  <si>
    <t>2020-01-10 19</t>
  </si>
  <si>
    <t>2020-11-13 09</t>
  </si>
  <si>
    <t>2020-11-13 16</t>
  </si>
  <si>
    <t>2020-11-15 16</t>
  </si>
  <si>
    <t>2020-12-12 04</t>
  </si>
  <si>
    <t>2020-02-02 10</t>
  </si>
  <si>
    <t>2020-02-03 04</t>
  </si>
  <si>
    <t>2020-01-05 15</t>
  </si>
  <si>
    <t>2020-01-20 13</t>
  </si>
  <si>
    <t>2020-01-25 01</t>
  </si>
  <si>
    <t>2020-01-25 15</t>
  </si>
  <si>
    <t>2020-02-03 09</t>
  </si>
  <si>
    <t>2020-02-02 11</t>
  </si>
  <si>
    <t>2020-02-02 18</t>
  </si>
  <si>
    <t>2020-02-14 22</t>
  </si>
  <si>
    <t>2020-02-15 24</t>
  </si>
  <si>
    <t>2020-02-14 15</t>
  </si>
  <si>
    <t>2020-03-08 23</t>
  </si>
  <si>
    <t>2020-03-10 15</t>
  </si>
  <si>
    <t>2020-10-20 22</t>
  </si>
  <si>
    <t>2020-10-21 12</t>
  </si>
  <si>
    <t>2020-11-13 10</t>
  </si>
  <si>
    <t>2020-11-14 06</t>
  </si>
  <si>
    <t>2020-11-14 23</t>
  </si>
  <si>
    <t>2020-11-17 24</t>
  </si>
  <si>
    <t>2020-11-16 21</t>
  </si>
  <si>
    <t>2020-11-17 16</t>
  </si>
  <si>
    <t>2020-11-17 15</t>
  </si>
  <si>
    <t>2020-12-12 14</t>
  </si>
  <si>
    <t>2020-12-24 08</t>
  </si>
  <si>
    <t>2020-12-24 15</t>
  </si>
  <si>
    <t>2020-12-28 21</t>
  </si>
  <si>
    <t>2020-12-29 22</t>
  </si>
  <si>
    <t>2020-01-03 12</t>
  </si>
  <si>
    <t>2020-01-05 16</t>
  </si>
  <si>
    <t>2020-01-11 13</t>
  </si>
  <si>
    <t>2020-01-12 12</t>
  </si>
  <si>
    <t>2020-01-19 17</t>
  </si>
  <si>
    <t>2020-01-24 12</t>
  </si>
  <si>
    <t>2020-02-01 18</t>
  </si>
  <si>
    <t>2020-02-03 08</t>
  </si>
  <si>
    <t>2020-02-03 07</t>
  </si>
  <si>
    <t>2020-02-02 01</t>
  </si>
  <si>
    <t>2020-10-28 07</t>
  </si>
  <si>
    <t>2020-10-28 16</t>
  </si>
  <si>
    <t>2020-12-11 21</t>
  </si>
  <si>
    <t>2020-12-12 08</t>
  </si>
  <si>
    <t>2020-12-12 01</t>
  </si>
  <si>
    <t>2020-12-22 14</t>
  </si>
  <si>
    <t>2020-12-24 16</t>
  </si>
  <si>
    <t>2020-12-29 13</t>
  </si>
  <si>
    <t>2020-12-29 19</t>
  </si>
  <si>
    <t>2020-01-25 02</t>
  </si>
  <si>
    <t>2020-02-01 23</t>
  </si>
  <si>
    <t>2020-02-15 19</t>
  </si>
  <si>
    <t>2020-11-16 20</t>
  </si>
  <si>
    <t>2020-11-17 14</t>
  </si>
  <si>
    <t>2020-12-29 12</t>
  </si>
  <si>
    <t>2020-02-02 07</t>
  </si>
  <si>
    <t>2020-02-03 11</t>
  </si>
  <si>
    <t>2020-02-01 21</t>
  </si>
  <si>
    <t>2020-02-03 05</t>
  </si>
  <si>
    <t>2020-12-24 11</t>
  </si>
  <si>
    <t>2020-12-28 14</t>
  </si>
  <si>
    <t>2020-12-28 16</t>
  </si>
  <si>
    <t>2020-01-19 20</t>
  </si>
  <si>
    <t>2020-01-20 07</t>
  </si>
  <si>
    <t>2020-02-02 15</t>
  </si>
  <si>
    <t>2020-02-02 14</t>
  </si>
  <si>
    <t>2020-02-10 19</t>
  </si>
  <si>
    <t>2020-02-11 11</t>
  </si>
  <si>
    <t>2020-08-07 13</t>
  </si>
  <si>
    <t>2020-08-07 21</t>
  </si>
  <si>
    <t>2020-11-17 10</t>
  </si>
  <si>
    <t>2020-11-18 13</t>
  </si>
  <si>
    <t>2020-01-19 19</t>
  </si>
  <si>
    <t>2020-02-10 15</t>
  </si>
  <si>
    <t>2020-02-12 04</t>
  </si>
  <si>
    <t>2020-12-23 14</t>
  </si>
  <si>
    <t>2020-01-03 22</t>
  </si>
  <si>
    <t>2020-01-05 14</t>
  </si>
  <si>
    <t>2020-01-04 12</t>
  </si>
  <si>
    <t>2020-01-19 18</t>
  </si>
  <si>
    <t>2020-01-20 08</t>
  </si>
  <si>
    <t>2020-01-19 24</t>
  </si>
  <si>
    <t>2020-01-24 11</t>
  </si>
  <si>
    <t>2020-01-24 14</t>
  </si>
  <si>
    <t>2020-01-25 23</t>
  </si>
  <si>
    <t>2020-01-26 13</t>
  </si>
  <si>
    <t>2020-02-02 17</t>
  </si>
  <si>
    <t>2020-02-10 14</t>
  </si>
  <si>
    <t>2020-02-11 23</t>
  </si>
  <si>
    <t>2020-02-12 02</t>
  </si>
  <si>
    <t>2020-02-14 20</t>
  </si>
  <si>
    <t>2020-02-15 14</t>
  </si>
  <si>
    <t>2020-03-08 24</t>
  </si>
  <si>
    <t>2020-03-09 24</t>
  </si>
  <si>
    <t>2020-03-10 07</t>
  </si>
  <si>
    <t>2020-05-26 11</t>
  </si>
  <si>
    <t>2020-05-26 17</t>
  </si>
  <si>
    <t>2020-06-08 22</t>
  </si>
  <si>
    <t>2020-06-09 13</t>
  </si>
  <si>
    <t>2020-06-09 20</t>
  </si>
  <si>
    <t>2020-06-10 10</t>
  </si>
  <si>
    <t>2020-10-20 24</t>
  </si>
  <si>
    <t>2020-10-21 07</t>
  </si>
  <si>
    <t>2020-10-28 01</t>
  </si>
  <si>
    <t>2020-11-07 23</t>
  </si>
  <si>
    <t>2020-11-08 13</t>
  </si>
  <si>
    <t>2020-11-13 24</t>
  </si>
  <si>
    <t>2020-11-14 16</t>
  </si>
  <si>
    <t>2020-11-14 22</t>
  </si>
  <si>
    <t>2020-11-15 15</t>
  </si>
  <si>
    <t>2020-11-15 04</t>
  </si>
  <si>
    <t>2020-11-17 07</t>
  </si>
  <si>
    <t>2020-11-17 11</t>
  </si>
  <si>
    <t>2020-12-11 22</t>
  </si>
  <si>
    <t>2020-12-12 11</t>
  </si>
  <si>
    <t>2020-12-12 07</t>
  </si>
  <si>
    <t>2020-12-23 23</t>
  </si>
  <si>
    <t>2020-12-24 13</t>
  </si>
  <si>
    <t>2020-02-10 20</t>
  </si>
  <si>
    <t>2020-02-11 22</t>
  </si>
  <si>
    <t>2021-02-01 23</t>
  </si>
  <si>
    <t>2021-02-06 20</t>
  </si>
  <si>
    <t>2021-02-07 16</t>
  </si>
  <si>
    <t>2021-02-12 21</t>
  </si>
  <si>
    <t>2021-02-15 09</t>
  </si>
  <si>
    <t>2021-03-10 20</t>
  </si>
  <si>
    <t>2021-03-12 15</t>
  </si>
  <si>
    <t>2021-03-15 11</t>
  </si>
  <si>
    <t>2021-03-15 24</t>
  </si>
  <si>
    <t>2021-03-26 07</t>
  </si>
  <si>
    <t>2021-03-27 12</t>
  </si>
  <si>
    <t>2021-12-15 16</t>
  </si>
  <si>
    <t>2021-12-17 02</t>
  </si>
  <si>
    <t>2021-02-06 18</t>
  </si>
  <si>
    <t>2021-02-07 15</t>
  </si>
  <si>
    <t>2021-02-07 19</t>
  </si>
  <si>
    <t>2021-02-07 03</t>
  </si>
  <si>
    <t>2021-02-07 17</t>
  </si>
  <si>
    <t>2021-02-11 23</t>
  </si>
  <si>
    <t>2021-02-15 10</t>
  </si>
  <si>
    <t>2021-02-15 08</t>
  </si>
  <si>
    <t>2021-02-12 22</t>
  </si>
  <si>
    <t>2021-03-12 17</t>
  </si>
  <si>
    <t>2021-03-12 16</t>
  </si>
  <si>
    <t>2021-03-14 13</t>
  </si>
  <si>
    <t>2021-03-16 01</t>
  </si>
  <si>
    <t>2021-05-08 14</t>
  </si>
  <si>
    <t>2021-11-22 02</t>
  </si>
  <si>
    <t>2021-12-15 17</t>
  </si>
  <si>
    <t>2021-02-12 11</t>
  </si>
  <si>
    <t>2021-02-15 07</t>
  </si>
  <si>
    <t>2021-02-14 12</t>
  </si>
  <si>
    <t>2021-02-15 05</t>
  </si>
  <si>
    <t>2021-03-10 18</t>
  </si>
  <si>
    <t>2021-03-14 11</t>
  </si>
  <si>
    <t>2021-03-26 12</t>
  </si>
  <si>
    <t>2021-05-08 15</t>
  </si>
  <si>
    <t>2021-12-15 15</t>
  </si>
  <si>
    <t>2021-12-17 01</t>
  </si>
  <si>
    <t>2021-02-06 23</t>
  </si>
  <si>
    <t>2021-02-07 07</t>
  </si>
  <si>
    <t>2021-02-07 12</t>
  </si>
  <si>
    <t>2021-11-22 03</t>
  </si>
  <si>
    <t>2021-02-07 18</t>
  </si>
  <si>
    <t>2021-02-12 09</t>
  </si>
  <si>
    <t>2021-03-10 21</t>
  </si>
  <si>
    <t>2021-03-13 01</t>
  </si>
  <si>
    <t>2021-03-12 11</t>
  </si>
  <si>
    <t>2021-03-14 14</t>
  </si>
  <si>
    <t>2021-03-15 18</t>
  </si>
  <si>
    <t>2021-11-21 13</t>
  </si>
  <si>
    <t>2021-12-17 03</t>
  </si>
  <si>
    <t>2021-12-16 14</t>
  </si>
  <si>
    <t>2021-12-17 04</t>
  </si>
  <si>
    <t>2021-12-16 13</t>
  </si>
  <si>
    <t>2021-12-17 05</t>
  </si>
  <si>
    <t>2021-02-02 03</t>
  </si>
  <si>
    <t>2021-11-22 04</t>
  </si>
  <si>
    <t>2021-02-13 12</t>
  </si>
  <si>
    <t>2021-02-13 17</t>
  </si>
  <si>
    <t>2021-03-11 04</t>
  </si>
  <si>
    <t>2021-12-16 21</t>
  </si>
  <si>
    <t>2021-02-02 08</t>
  </si>
  <si>
    <t>2021-02-02 06</t>
  </si>
  <si>
    <t>2021-02-01 24</t>
  </si>
  <si>
    <t>2021-11-21 11</t>
  </si>
  <si>
    <t>2021-02-02 04</t>
  </si>
  <si>
    <t>2021-02-07 20</t>
  </si>
  <si>
    <t>2021-01-15 23</t>
  </si>
  <si>
    <t>2021-02-07 13</t>
  </si>
  <si>
    <t>2021-02-07 22</t>
  </si>
  <si>
    <t>2021-02-01 16</t>
  </si>
  <si>
    <t>2021-02-07 23</t>
  </si>
  <si>
    <t>2021-11-20 23</t>
  </si>
  <si>
    <t>2021-02-13 22</t>
  </si>
  <si>
    <t>2021-02-14 14</t>
  </si>
  <si>
    <t>2021-03-10 23</t>
  </si>
  <si>
    <t>2021-03-12 10</t>
  </si>
  <si>
    <t>2021-03-11 05</t>
  </si>
  <si>
    <t>2021-12-08 12</t>
  </si>
  <si>
    <t>2021-12-08 15</t>
  </si>
  <si>
    <t>2021-12-15 21</t>
  </si>
  <si>
    <t>2021-02-07 24</t>
  </si>
  <si>
    <t>2022-01-08 22</t>
  </si>
  <si>
    <t>2022-02-11 23</t>
  </si>
  <si>
    <t>2022-02-13 21</t>
  </si>
  <si>
    <t>2022-11-09 24</t>
  </si>
  <si>
    <t>2022-11-11 05</t>
  </si>
  <si>
    <t>2022-01-11 03</t>
  </si>
  <si>
    <t>2022-01-09 02</t>
  </si>
  <si>
    <t>2022-01-10 22</t>
  </si>
  <si>
    <t>2022-01-11 05</t>
  </si>
  <si>
    <t>2022-02-11 12</t>
  </si>
  <si>
    <t>2022-02-12 16</t>
  </si>
  <si>
    <t>2022-02-12 04</t>
  </si>
  <si>
    <t>2022-02-13 15</t>
  </si>
  <si>
    <t>2022-02-25 20</t>
  </si>
  <si>
    <t>2022-02-26 15</t>
  </si>
  <si>
    <t>2022-02-26 16</t>
  </si>
  <si>
    <t>2022-03-10 09</t>
  </si>
  <si>
    <t>2022-03-10 14</t>
  </si>
  <si>
    <t>2022-03-12 09</t>
  </si>
  <si>
    <t>2022-03-12 17</t>
  </si>
  <si>
    <t>2022-11-09 13</t>
  </si>
  <si>
    <t>2022-11-11 15</t>
  </si>
  <si>
    <t>2022-11-11 12</t>
  </si>
  <si>
    <t>2022-11-10 11</t>
  </si>
  <si>
    <t>2022-11-11 11</t>
  </si>
  <si>
    <t>2022-01-08 24</t>
  </si>
  <si>
    <t>2022-01-10 20</t>
  </si>
  <si>
    <t>2022-01-11 02</t>
  </si>
  <si>
    <t>2022-02-11 13</t>
  </si>
  <si>
    <t>2022-02-12 17</t>
  </si>
  <si>
    <t>2022-02-13 18</t>
  </si>
  <si>
    <t>2022-03-10 15</t>
  </si>
  <si>
    <t>2022-04-26 01</t>
  </si>
  <si>
    <t>2022-04-26 04</t>
  </si>
  <si>
    <t>2022-05-23 12</t>
  </si>
  <si>
    <t>2022-05-23 18</t>
  </si>
  <si>
    <t>2022-10-01 13</t>
  </si>
  <si>
    <t>2022-10-02 10</t>
  </si>
  <si>
    <t>2022-11-11 07</t>
  </si>
  <si>
    <t>2022-11-11 21</t>
  </si>
  <si>
    <t>2022-11-12 14</t>
  </si>
  <si>
    <t>2022-01-09 11</t>
  </si>
  <si>
    <t>2022-01-09 13</t>
  </si>
  <si>
    <t>2022-02-12 11</t>
  </si>
  <si>
    <t>2022-02-12 15</t>
  </si>
  <si>
    <t>2022-02-26 21</t>
  </si>
  <si>
    <t>2022-03-06 01</t>
  </si>
  <si>
    <t>2022-03-06 04</t>
  </si>
  <si>
    <t>2022-04-11 11</t>
  </si>
  <si>
    <t>2022-04-11 14</t>
  </si>
  <si>
    <t>2022-01-09 04</t>
  </si>
  <si>
    <t>2022-01-10 23</t>
  </si>
  <si>
    <t>2022-01-09 20</t>
  </si>
  <si>
    <t>2022-01-10 24</t>
  </si>
  <si>
    <t>2022-02-15 01</t>
  </si>
  <si>
    <t>2022-02-12 01</t>
  </si>
  <si>
    <t>2022-02-14 22</t>
  </si>
  <si>
    <t>2022-02-12 10</t>
  </si>
  <si>
    <t>2022-02-13 01</t>
  </si>
  <si>
    <t>2022-02-14 21</t>
  </si>
  <si>
    <t>2022-03-09 24</t>
  </si>
  <si>
    <t>2022-03-12 02</t>
  </si>
  <si>
    <t>2022-03-12 15</t>
  </si>
  <si>
    <t>2022-11-09 23</t>
  </si>
  <si>
    <t>2022-11-10 21</t>
  </si>
  <si>
    <t>2022-11-11 14</t>
  </si>
  <si>
    <t>2022-01-09 21</t>
  </si>
  <si>
    <t>2022-01-11 01</t>
  </si>
  <si>
    <t>2022-02-12 22</t>
  </si>
  <si>
    <t>2022-02-13 14</t>
  </si>
  <si>
    <t>2022-01-11 04</t>
  </si>
  <si>
    <t>2022-02-12 13</t>
  </si>
  <si>
    <t>2022-02-25 21</t>
  </si>
  <si>
    <t>2022-02-25 22</t>
  </si>
  <si>
    <t>2022-02-26 14</t>
  </si>
  <si>
    <t>2022-03-12 11</t>
  </si>
  <si>
    <t>2022-03-12 14</t>
  </si>
  <si>
    <t>2022-12-27 14</t>
  </si>
  <si>
    <t>2022-12-28 13</t>
  </si>
  <si>
    <t>2022-01-09 18</t>
  </si>
  <si>
    <t>2022-01-10 11</t>
  </si>
  <si>
    <t>2022-01-11 11</t>
  </si>
  <si>
    <t>2022-02-26 08</t>
  </si>
  <si>
    <t>2022-03-04 14</t>
  </si>
  <si>
    <t>2022-01-10 09</t>
  </si>
  <si>
    <t>2022-02-26 03</t>
  </si>
  <si>
    <t>2022-02-26 02</t>
  </si>
  <si>
    <t>2022-01-10 13</t>
  </si>
  <si>
    <t>2022-02-26 10</t>
  </si>
  <si>
    <t>2022-02-26 13</t>
  </si>
  <si>
    <t>2022-03-04 11</t>
  </si>
  <si>
    <t>2022-03-04 18</t>
  </si>
  <si>
    <t>2022-06-01 13</t>
  </si>
  <si>
    <t>2022-11-10 09</t>
  </si>
  <si>
    <t>2022-11-10 12</t>
  </si>
  <si>
    <t>2022-11-11 23</t>
  </si>
  <si>
    <t>2022-02-12 21</t>
  </si>
  <si>
    <t>2022-02-14 24</t>
  </si>
  <si>
    <t>2022-02-26 11</t>
  </si>
  <si>
    <t>2022-01-10 10</t>
  </si>
  <si>
    <t>2022-01-26 21</t>
  </si>
  <si>
    <t>2022-01-27 12</t>
  </si>
  <si>
    <t>2022-02-12 09</t>
  </si>
  <si>
    <t>2022-02-27 01</t>
  </si>
  <si>
    <t>2022-02-27 03</t>
  </si>
  <si>
    <t>2023-01-09 17</t>
  </si>
  <si>
    <t>2023-02-08 06</t>
  </si>
  <si>
    <t>2023-02-08 14</t>
  </si>
  <si>
    <t>2023-02-18 20</t>
  </si>
  <si>
    <t>2023-02-19 10</t>
  </si>
  <si>
    <t>2023-03-11 04</t>
  </si>
  <si>
    <t>2023-03-11 13</t>
  </si>
  <si>
    <t>2023-03-19 22</t>
  </si>
  <si>
    <t>2023-03-20 19</t>
  </si>
  <si>
    <t>2023-04-07 11</t>
  </si>
  <si>
    <t>2023-01-06 16</t>
  </si>
  <si>
    <t>2023-01-06 12</t>
  </si>
  <si>
    <t>2023-01-07 21</t>
  </si>
  <si>
    <t>2023-01-11 12</t>
  </si>
  <si>
    <t>2023-01-13 04</t>
  </si>
  <si>
    <t>2023-02-06 10</t>
  </si>
  <si>
    <t>2023-02-08 22</t>
  </si>
  <si>
    <t>2023-02-06 11</t>
  </si>
  <si>
    <t>2023-02-07 24</t>
  </si>
  <si>
    <t>2023-02-08 16</t>
  </si>
  <si>
    <t>2023-02-08 11</t>
  </si>
  <si>
    <t>2023-02-12 20</t>
  </si>
  <si>
    <t>2023-02-13 04</t>
  </si>
  <si>
    <t>2023-02-18 15</t>
  </si>
  <si>
    <t>2023-02-19 13</t>
  </si>
  <si>
    <t>2023-03-05 12</t>
  </si>
  <si>
    <t>2023-03-05 17</t>
  </si>
  <si>
    <t>2023-03-11 09</t>
  </si>
  <si>
    <t>2023-03-19 21</t>
  </si>
  <si>
    <t>2023-03-20 16</t>
  </si>
  <si>
    <t>2023-03-20 10</t>
  </si>
  <si>
    <t>2023-03-31 10</t>
  </si>
  <si>
    <t>2023-04-02 06</t>
  </si>
  <si>
    <t>2023-04-06 16</t>
  </si>
  <si>
    <t>2023-04-07 15</t>
  </si>
  <si>
    <t>2023-12-27 20</t>
  </si>
  <si>
    <t>2023-12-28 14</t>
  </si>
  <si>
    <t>2023-01-01 04</t>
  </si>
  <si>
    <t>2023-01-01 15</t>
  </si>
  <si>
    <t>2023-01-06 17</t>
  </si>
  <si>
    <t>2023-01-08 17</t>
  </si>
  <si>
    <t>2023-02-08 04</t>
  </si>
  <si>
    <t>2023-02-08 13</t>
  </si>
  <si>
    <t>2023-02-12 10</t>
  </si>
  <si>
    <t>2023-02-13 03</t>
  </si>
  <si>
    <t>2023-02-18 18</t>
  </si>
  <si>
    <t>2023-02-19 06</t>
  </si>
  <si>
    <t>2023-03-10 24</t>
  </si>
  <si>
    <t>2023-03-11 10</t>
  </si>
  <si>
    <t>2023-03-11 14</t>
  </si>
  <si>
    <t>2023-03-19 10</t>
  </si>
  <si>
    <t>2023-03-20 03</t>
  </si>
  <si>
    <t>2023-03-20 01</t>
  </si>
  <si>
    <t>2023-03-22 14</t>
  </si>
  <si>
    <t>2023-03-22 19</t>
  </si>
  <si>
    <t>2023-03-30 09</t>
  </si>
  <si>
    <t>2023-04-02 09</t>
  </si>
  <si>
    <t>2023-04-01 12</t>
  </si>
  <si>
    <t>2023-04-02 10</t>
  </si>
  <si>
    <t>2023-04-06 17</t>
  </si>
  <si>
    <t>2023-12-06 19</t>
  </si>
  <si>
    <t>2023-12-27 12</t>
  </si>
  <si>
    <t>2023-12-28 13</t>
  </si>
  <si>
    <t>2023-04-07 08</t>
  </si>
  <si>
    <t>2023-04-07 16</t>
  </si>
  <si>
    <t>2023-01-06 11</t>
  </si>
  <si>
    <t>2023-02-01 11</t>
  </si>
  <si>
    <t>2023-02-01 15</t>
  </si>
  <si>
    <t>2023-02-06 22</t>
  </si>
  <si>
    <t>2023-02-08 17</t>
  </si>
  <si>
    <t>2023-02-07 03</t>
  </si>
  <si>
    <t>2023-02-09 07</t>
  </si>
  <si>
    <t>2023-02-12 22</t>
  </si>
  <si>
    <t>2023-02-13 11</t>
  </si>
  <si>
    <t>2023-02-18 12</t>
  </si>
  <si>
    <t>2023-02-24 12</t>
  </si>
  <si>
    <t>2023-02-24 16</t>
  </si>
  <si>
    <t>2023-03-11 03</t>
  </si>
  <si>
    <t>2023-03-11 12</t>
  </si>
  <si>
    <t>2023-03-19 19</t>
  </si>
  <si>
    <t>2023-03-20 18</t>
  </si>
  <si>
    <t>2023-03-22 01</t>
  </si>
  <si>
    <t>2023-03-22 16</t>
  </si>
  <si>
    <t>2023-04-07 13</t>
  </si>
  <si>
    <t>2023-12-06 18</t>
  </si>
  <si>
    <t>2023-12-28 03</t>
  </si>
  <si>
    <t>2023-12-31 08</t>
  </si>
  <si>
    <t>2023-02-07 12</t>
  </si>
  <si>
    <t>2023-01-05 21</t>
  </si>
  <si>
    <t>2023-01-09 06</t>
  </si>
  <si>
    <t>2023-01-06 09</t>
  </si>
  <si>
    <t>2023-02-06 13</t>
  </si>
  <si>
    <t>2023-02-09 15</t>
  </si>
  <si>
    <t>2023-02-07 22</t>
  </si>
  <si>
    <t>2023-02-09 14</t>
  </si>
  <si>
    <t>2023-02-08 07</t>
  </si>
  <si>
    <t>2023-02-08 19</t>
  </si>
  <si>
    <t>2023-04-07 12</t>
  </si>
  <si>
    <t>2023-12-07 03</t>
  </si>
  <si>
    <t>2023-12-07 02</t>
  </si>
  <si>
    <t>2023-12-30 13</t>
  </si>
  <si>
    <t>2023-12-31 10</t>
  </si>
  <si>
    <t>2023-02-07 04</t>
  </si>
  <si>
    <t>2023-02-12 18</t>
  </si>
  <si>
    <t>2023-02-18 11</t>
  </si>
  <si>
    <t>2023-12-31 09</t>
  </si>
  <si>
    <t>2023-01-05 16</t>
  </si>
  <si>
    <t>2023-01-06 14</t>
  </si>
  <si>
    <t>2023-03-30 10</t>
  </si>
  <si>
    <t>2023-04-07 18</t>
  </si>
  <si>
    <t>2023-12-07 05</t>
  </si>
  <si>
    <t>2023-01-05 14</t>
  </si>
  <si>
    <t>2023-01-07 22</t>
  </si>
  <si>
    <t>2023-12-07 06</t>
  </si>
  <si>
    <t>2023-01-05 17</t>
  </si>
  <si>
    <t>2023-12-30 12</t>
  </si>
  <si>
    <t>2023-12-31 13</t>
  </si>
  <si>
    <t>2023-01-05 22</t>
  </si>
  <si>
    <t>2023-01-08 14</t>
  </si>
  <si>
    <t>2023-12-30 20</t>
  </si>
  <si>
    <t>2023-01-06 10</t>
  </si>
  <si>
    <t>2023-03-11 05</t>
  </si>
  <si>
    <t>2023-03-12 06</t>
  </si>
  <si>
    <t>2023-12-31 12</t>
  </si>
  <si>
    <t>2023-01-01 16</t>
  </si>
  <si>
    <t>2023-01-01 20</t>
  </si>
  <si>
    <t>2023-02-08 10</t>
  </si>
  <si>
    <t>2023-01-05 19</t>
  </si>
  <si>
    <t>2023-01-06 02</t>
  </si>
  <si>
    <t>2023-01-07 24</t>
  </si>
  <si>
    <t>2023-02-07 06</t>
  </si>
  <si>
    <t>2023-02-09 24</t>
  </si>
  <si>
    <t>2023-02-08 15</t>
  </si>
  <si>
    <t>2023-02-13 01</t>
  </si>
  <si>
    <t>2023-02-13 14</t>
  </si>
  <si>
    <t>2023-03-05 22</t>
  </si>
  <si>
    <t>2023-03-06 15</t>
  </si>
  <si>
    <t>2023-03-20 14</t>
  </si>
  <si>
    <t>2023-03-21 03</t>
  </si>
  <si>
    <t>2023-03-21 12</t>
  </si>
  <si>
    <t>2023-04-07 19</t>
  </si>
  <si>
    <t>2023-12-31 05</t>
  </si>
  <si>
    <t>2023-01-01 19</t>
  </si>
  <si>
    <t>2023-01-01 23</t>
  </si>
  <si>
    <t>2023-03-10 17</t>
  </si>
  <si>
    <t>2023-03-11 24</t>
  </si>
  <si>
    <t>2023-12-31 07</t>
  </si>
  <si>
    <t>2023-12-31 11</t>
  </si>
  <si>
    <t>2024-01-05 13</t>
  </si>
  <si>
    <t>2024-01-06 02</t>
  </si>
  <si>
    <t>2024-02-01 08</t>
  </si>
  <si>
    <t>2024-02-01 22</t>
  </si>
  <si>
    <t>2024-02-11 20</t>
  </si>
  <si>
    <t>2024-02-12 16</t>
  </si>
  <si>
    <t>2024-01-05 20</t>
  </si>
  <si>
    <t>2024-01-06 04</t>
  </si>
  <si>
    <t>2024-01-05 24</t>
  </si>
  <si>
    <t>2024-01-11 09</t>
  </si>
  <si>
    <t>2024-01-12 14</t>
  </si>
  <si>
    <t>2024-01-11 16</t>
  </si>
  <si>
    <t>2024-02-01 10</t>
  </si>
  <si>
    <t>2024-02-02 03</t>
  </si>
  <si>
    <t>2024-02-01 21</t>
  </si>
  <si>
    <t>2024-02-11 22</t>
  </si>
  <si>
    <t>2024-03-03 11</t>
  </si>
  <si>
    <t>2024-03-05 13</t>
  </si>
  <si>
    <t>2024-01-05 12</t>
  </si>
  <si>
    <t>2024-01-05 22</t>
  </si>
  <si>
    <t>2024-01-05 21</t>
  </si>
  <si>
    <t>2024-01-10 21</t>
  </si>
  <si>
    <t>2024-01-11 15</t>
  </si>
  <si>
    <t>2024-01-11 07</t>
  </si>
  <si>
    <t>2024-01-11 05</t>
  </si>
  <si>
    <t>2024-01-31 13</t>
  </si>
  <si>
    <t>2024-02-01 03</t>
  </si>
  <si>
    <t>2024-02-02 04</t>
  </si>
  <si>
    <t>2024-02-10 13</t>
  </si>
  <si>
    <t>2024-02-10 24</t>
  </si>
  <si>
    <t>2024-02-11 18</t>
  </si>
  <si>
    <t>2024-02-13 14</t>
  </si>
  <si>
    <t>2024-03-03 10</t>
  </si>
  <si>
    <t>2024-03-04 03</t>
  </si>
  <si>
    <t>2024-12-26 05</t>
  </si>
  <si>
    <t>2024-12-26 10</t>
  </si>
  <si>
    <t>2024-01-05 16</t>
  </si>
  <si>
    <t>2024-01-10 12</t>
  </si>
  <si>
    <t>2024-01-12 01</t>
  </si>
  <si>
    <t>2024-01-12 12</t>
  </si>
  <si>
    <t>2024-01-12 16</t>
  </si>
  <si>
    <t>2024-02-02 16</t>
  </si>
  <si>
    <t>2024-02-03 13</t>
  </si>
  <si>
    <t>2024-02-10 19</t>
  </si>
  <si>
    <t>2024-02-12 14</t>
  </si>
  <si>
    <t>2024-03-05 09</t>
  </si>
  <si>
    <t>2024-03-04 22</t>
  </si>
  <si>
    <t>2024-03-05 10</t>
  </si>
  <si>
    <t>2024-02-01 13</t>
  </si>
  <si>
    <t>2024-02-01 24</t>
  </si>
  <si>
    <t>2024-02-01 12</t>
  </si>
  <si>
    <t>2024-02-01 23</t>
  </si>
  <si>
    <t>2024-01-06 08</t>
  </si>
  <si>
    <t>2024-03-04 09</t>
  </si>
  <si>
    <t>2024-03-05 12</t>
  </si>
  <si>
    <t>2024-04-20 18</t>
  </si>
  <si>
    <t>2024-02-11 01</t>
  </si>
  <si>
    <t>2024-02-11 06</t>
  </si>
  <si>
    <t>2024-01-05 23</t>
  </si>
  <si>
    <t>2024-01-06 11</t>
  </si>
  <si>
    <t>2024-02-02 12</t>
  </si>
  <si>
    <t>발령날짜</t>
    <phoneticPr fontId="9" type="noConversion"/>
  </si>
  <si>
    <t>해제날짜</t>
    <phoneticPr fontId="9" type="noConversion"/>
  </si>
  <si>
    <t>발령년도</t>
    <phoneticPr fontId="1" type="noConversion"/>
  </si>
  <si>
    <t>중복제거 (권역,항목 조건X)</t>
    <phoneticPr fontId="1" type="noConversion"/>
  </si>
  <si>
    <t>구분</t>
    <phoneticPr fontId="1" type="noConversion"/>
  </si>
  <si>
    <t>평균</t>
    <phoneticPr fontId="1" type="noConversion"/>
  </si>
  <si>
    <t>기상청 Data 새로고침 : Ctrl+Alt+F5</t>
    <phoneticPr fontId="1" type="noConversion"/>
  </si>
  <si>
    <t>최저 -10℃ 이하</t>
  </si>
  <si>
    <t>평균 -5℃ 이하</t>
  </si>
  <si>
    <t>33℃ 이상</t>
  </si>
  <si>
    <t>5mm 이상</t>
  </si>
  <si>
    <t>5cm 이상</t>
  </si>
  <si>
    <t>15m/s 이상</t>
  </si>
  <si>
    <t>35℃ 이상</t>
  </si>
  <si>
    <t>10mm 이상</t>
  </si>
  <si>
    <t>1cm 이상</t>
  </si>
  <si>
    <t>변수</t>
    <phoneticPr fontId="1" type="noConversion"/>
  </si>
  <si>
    <t>분류</t>
    <phoneticPr fontId="1" type="noConversion"/>
  </si>
  <si>
    <t>동절기</t>
    <phoneticPr fontId="1" type="noConversion"/>
  </si>
  <si>
    <t>혹서기</t>
    <phoneticPr fontId="1" type="noConversion"/>
  </si>
  <si>
    <t>강우량</t>
    <phoneticPr fontId="1" type="noConversion"/>
  </si>
  <si>
    <t>적설량</t>
    <phoneticPr fontId="1" type="noConversion"/>
  </si>
  <si>
    <t>순간최대풍속</t>
    <phoneticPr fontId="1" type="noConversion"/>
  </si>
  <si>
    <t>■ 민간</t>
    <phoneticPr fontId="1" type="noConversion"/>
  </si>
  <si>
    <t>■ 공공</t>
    <phoneticPr fontId="1" type="noConversion"/>
  </si>
  <si>
    <t>구정,신정,추석,근로자의 날</t>
    <phoneticPr fontId="1" type="noConversion"/>
  </si>
  <si>
    <t>적용</t>
    <phoneticPr fontId="1" type="noConversion"/>
  </si>
  <si>
    <t>토공사</t>
    <phoneticPr fontId="1" type="noConversion"/>
  </si>
  <si>
    <t>골조</t>
    <phoneticPr fontId="1" type="noConversion"/>
  </si>
  <si>
    <t>외부마감</t>
    <phoneticPr fontId="1" type="noConversion"/>
  </si>
  <si>
    <t>골조타설</t>
    <phoneticPr fontId="1" type="noConversion"/>
  </si>
  <si>
    <t>필수법정공휴일만</t>
    <phoneticPr fontId="1" type="noConversion"/>
  </si>
  <si>
    <t>50mm 이상</t>
  </si>
  <si>
    <t>최고기온</t>
    <phoneticPr fontId="1" type="noConversion"/>
  </si>
  <si>
    <t>월</t>
    <phoneticPr fontId="1" type="noConversion"/>
  </si>
  <si>
    <t>평균기온</t>
    <phoneticPr fontId="1" type="noConversion"/>
  </si>
  <si>
    <t>최저기온</t>
    <phoneticPr fontId="1" type="noConversion"/>
  </si>
  <si>
    <t>33도 이상</t>
    <phoneticPr fontId="1" type="noConversion"/>
  </si>
  <si>
    <t>35도 이상</t>
    <phoneticPr fontId="1" type="noConversion"/>
  </si>
  <si>
    <t>-10도 이하</t>
    <phoneticPr fontId="1" type="noConversion"/>
  </si>
  <si>
    <t>-5도 이하</t>
    <phoneticPr fontId="1" type="noConversion"/>
  </si>
  <si>
    <t>5mm 이상</t>
    <phoneticPr fontId="1" type="noConversion"/>
  </si>
  <si>
    <t>10mm 이상</t>
    <phoneticPr fontId="1" type="noConversion"/>
  </si>
  <si>
    <t>50mm 이상</t>
    <phoneticPr fontId="1" type="noConversion"/>
  </si>
  <si>
    <t>1cm 이상</t>
    <phoneticPr fontId="1" type="noConversion"/>
  </si>
  <si>
    <t>5cm 이상</t>
    <phoneticPr fontId="1" type="noConversion"/>
  </si>
  <si>
    <t>12m/s 이상</t>
    <phoneticPr fontId="1" type="noConversion"/>
  </si>
  <si>
    <t>15m/s 이상</t>
    <phoneticPr fontId="1" type="noConversion"/>
  </si>
  <si>
    <t>월</t>
    <phoneticPr fontId="1" type="noConversion"/>
  </si>
  <si>
    <t>월</t>
    <phoneticPr fontId="1" type="noConversion"/>
  </si>
  <si>
    <t>평균 -5℃ 이하</t>
    <phoneticPr fontId="1" type="noConversion"/>
  </si>
  <si>
    <t>0도 이하</t>
    <phoneticPr fontId="1" type="noConversion"/>
  </si>
  <si>
    <t>발령월</t>
    <phoneticPr fontId="1" type="noConversion"/>
  </si>
  <si>
    <t>기상불능일</t>
    <phoneticPr fontId="1" type="noConversion"/>
  </si>
  <si>
    <t>중복일</t>
    <phoneticPr fontId="1" type="noConversion"/>
  </si>
  <si>
    <t>공공공사 휴무일 적용시 사용</t>
    <phoneticPr fontId="12" type="noConversion"/>
  </si>
  <si>
    <t>주 6일(일요일 휴무) + 필수공휴일</t>
    <phoneticPr fontId="12" type="noConversion"/>
  </si>
  <si>
    <t>1월</t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</si>
  <si>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</si>
  <si>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</si>
  <si>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</si>
  <si>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</si>
  <si>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</si>
  <si>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</si>
  <si>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</si>
  <si>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</si>
  <si>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</si>
  <si>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</si>
  <si>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12월</t>
  </si>
  <si>
    <t>합계</t>
    <phoneticPr fontId="12" type="noConversion"/>
  </si>
  <si>
    <t>2031년</t>
    <phoneticPr fontId="1" type="noConversion"/>
  </si>
  <si>
    <t>2032년</t>
    <phoneticPr fontId="1" type="noConversion"/>
  </si>
  <si>
    <t>2033년</t>
    <phoneticPr fontId="1" type="noConversion"/>
  </si>
  <si>
    <t>2034년</t>
    <phoneticPr fontId="1" type="noConversion"/>
  </si>
  <si>
    <t>23~26</t>
    <phoneticPr fontId="1" type="noConversion"/>
  </si>
  <si>
    <t>주 5일(일요일 휴무) + 필수공휴일</t>
    <phoneticPr fontId="12" type="noConversion"/>
  </si>
  <si>
    <t>민간공사 휴무일 적용시 사용</t>
    <phoneticPr fontId="12" type="noConversion"/>
  </si>
  <si>
    <t>월별 불능일</t>
    <phoneticPr fontId="1" type="noConversion"/>
  </si>
  <si>
    <t>주 6일</t>
  </si>
  <si>
    <t>주 5일</t>
  </si>
  <si>
    <t>■ 토공사 - 월별</t>
    <phoneticPr fontId="1" type="noConversion"/>
  </si>
  <si>
    <t>■ 골조공사 - 월별</t>
    <phoneticPr fontId="1" type="noConversion"/>
  </si>
  <si>
    <t>■ 외부마감 - 월별</t>
    <phoneticPr fontId="1" type="noConversion"/>
  </si>
  <si>
    <t>■ 골조타설 - 월별</t>
    <phoneticPr fontId="1" type="noConversion"/>
  </si>
  <si>
    <t>주 7일 + 필수공휴일</t>
    <phoneticPr fontId="12" type="noConversion"/>
  </si>
  <si>
    <t>기후여건으로 인한 비작업일수</t>
    <phoneticPr fontId="1" type="noConversion"/>
  </si>
  <si>
    <t>강수량</t>
    <phoneticPr fontId="1" type="noConversion"/>
  </si>
  <si>
    <t>풍속</t>
    <phoneticPr fontId="1" type="noConversion"/>
  </si>
  <si>
    <t>미세먼지</t>
    <phoneticPr fontId="1" type="noConversion"/>
  </si>
  <si>
    <t>소계</t>
    <phoneticPr fontId="1" type="noConversion"/>
  </si>
  <si>
    <t>공휴일</t>
    <phoneticPr fontId="1" type="noConversion"/>
  </si>
  <si>
    <t>공사
불능일</t>
    <phoneticPr fontId="1" type="noConversion"/>
  </si>
  <si>
    <t>작업
가능일</t>
    <phoneticPr fontId="1" type="noConversion"/>
  </si>
  <si>
    <t>작업
가동률</t>
    <phoneticPr fontId="1" type="noConversion"/>
  </si>
  <si>
    <t>월간</t>
    <phoneticPr fontId="1" type="noConversion"/>
  </si>
  <si>
    <t>1월</t>
    <phoneticPr fontId="1" type="noConversion"/>
  </si>
  <si>
    <t>토목공사</t>
    <phoneticPr fontId="1" type="noConversion"/>
  </si>
  <si>
    <t>골조공사</t>
    <phoneticPr fontId="1" type="noConversion"/>
  </si>
  <si>
    <t>내부 마감공사</t>
    <phoneticPr fontId="1" type="noConversion"/>
  </si>
  <si>
    <t>외부 마감공사</t>
    <phoneticPr fontId="1" type="noConversion"/>
  </si>
  <si>
    <t>계</t>
    <phoneticPr fontId="1" type="noConversion"/>
  </si>
  <si>
    <t>33℃ 이상</t>
    <phoneticPr fontId="1" type="noConversion"/>
  </si>
  <si>
    <t>평균 -10℃ 이하</t>
    <phoneticPr fontId="1" type="noConversion"/>
  </si>
  <si>
    <t>평균 0℃ 이하</t>
    <phoneticPr fontId="1" type="noConversion"/>
  </si>
  <si>
    <t>일평균 기온</t>
    <phoneticPr fontId="1" type="noConversion"/>
  </si>
  <si>
    <t>일</t>
    <phoneticPr fontId="1" type="noConversion"/>
  </si>
  <si>
    <t>일최저 기온</t>
    <phoneticPr fontId="1" type="noConversion"/>
  </si>
  <si>
    <t>일최고 기온</t>
    <phoneticPr fontId="1" type="noConversion"/>
  </si>
  <si>
    <t>일강수량</t>
    <phoneticPr fontId="1" type="noConversion"/>
  </si>
  <si>
    <t>일신적설량</t>
    <phoneticPr fontId="1" type="noConversion"/>
  </si>
  <si>
    <t>기상자료개방포털</t>
  </si>
  <si>
    <t>https://data.kma.go.kr/cmmn/main.do</t>
  </si>
  <si>
    <t>기후통계분석 - 조건별 통계 - 조건 설정 - Excel로 출력 후 보고서 기입</t>
    <phoneticPr fontId="1" type="noConversion"/>
  </si>
  <si>
    <t>(가이드라인 기준)</t>
    <phoneticPr fontId="1" type="noConversion"/>
  </si>
  <si>
    <t>주 7일(일요일 휴무) + 법정공휴일</t>
    <phoneticPr fontId="12" type="noConversion"/>
  </si>
  <si>
    <t>주 6일(일요일 휴무) + 법정공휴일</t>
    <phoneticPr fontId="12" type="noConversion"/>
  </si>
  <si>
    <t>주 5일(일요일 휴무) + 법정공휴일</t>
    <phoneticPr fontId="12" type="noConversion"/>
  </si>
  <si>
    <t>내부마감 (습식)</t>
    <phoneticPr fontId="1" type="noConversion"/>
  </si>
  <si>
    <t>내부마감
(건식)</t>
    <phoneticPr fontId="1" type="noConversion"/>
  </si>
  <si>
    <t>평균 0℃ 이하</t>
  </si>
  <si>
    <t>■ 내부마감 (건식) - 월별</t>
    <phoneticPr fontId="1" type="noConversion"/>
  </si>
  <si>
    <t>■ 내부마감 (습식) - 월별</t>
    <phoneticPr fontId="1" type="noConversion"/>
  </si>
  <si>
    <t>착공년도</t>
    <phoneticPr fontId="1" type="noConversion"/>
  </si>
  <si>
    <t>내부마감
(습식)</t>
    <phoneticPr fontId="1" type="noConversion"/>
  </si>
  <si>
    <t>작업일</t>
    <phoneticPr fontId="1" type="noConversion"/>
  </si>
  <si>
    <t>기후불능일
(중복 제외)</t>
    <phoneticPr fontId="1" type="noConversion"/>
  </si>
  <si>
    <t>법정공휴일</t>
    <phoneticPr fontId="1" type="noConversion"/>
  </si>
  <si>
    <t>기후불능일</t>
    <phoneticPr fontId="1" type="noConversion"/>
  </si>
  <si>
    <t>주휴일</t>
    <phoneticPr fontId="1" type="noConversion"/>
  </si>
  <si>
    <t>공공 / 민간</t>
    <phoneticPr fontId="1" type="noConversion"/>
  </si>
  <si>
    <t>산정일수</t>
    <phoneticPr fontId="1" type="noConversion"/>
  </si>
  <si>
    <t>Project:</t>
    <phoneticPr fontId="1" type="noConversion"/>
  </si>
  <si>
    <t>지역 설정 후 기상청 Data 새로고침 : Ctrl+Alt+F5</t>
    <phoneticPr fontId="1" type="noConversion"/>
  </si>
  <si>
    <t>10년 통계</t>
    <phoneticPr fontId="1" type="noConversion"/>
  </si>
  <si>
    <t>5년 통계</t>
    <phoneticPr fontId="1" type="noConversion"/>
  </si>
  <si>
    <t>미적용</t>
    <phoneticPr fontId="1" type="noConversion"/>
  </si>
  <si>
    <t>데이터 적용</t>
    <phoneticPr fontId="1" type="noConversion"/>
  </si>
  <si>
    <t>최고 0℃ 이하</t>
    <phoneticPr fontId="1" type="noConversion"/>
  </si>
  <si>
    <t>최저 -5℃ 이하</t>
    <phoneticPr fontId="1" type="noConversion"/>
  </si>
  <si>
    <t>최저 -12℃ 이하</t>
    <phoneticPr fontId="1" type="noConversion"/>
  </si>
  <si>
    <t>-12도 이하</t>
    <phoneticPr fontId="1" type="noConversion"/>
  </si>
  <si>
    <t>경보</t>
    <phoneticPr fontId="1" type="noConversion"/>
  </si>
  <si>
    <t>조건 입력 Sheet</t>
    <phoneticPr fontId="1" type="noConversion"/>
  </si>
  <si>
    <t>1. 지역 선택 후 새로고침 (Ctrl+Alt+F5)</t>
    <phoneticPr fontId="1" type="noConversion"/>
  </si>
  <si>
    <t>가동률 Sheet</t>
    <phoneticPr fontId="1" type="noConversion"/>
  </si>
  <si>
    <t>공종별 공사 불능일 확인</t>
    <phoneticPr fontId="1" type="noConversion"/>
  </si>
  <si>
    <t>보고서 삽입용 Sheet (3p~7p)</t>
    <phoneticPr fontId="1" type="noConversion"/>
  </si>
  <si>
    <t>공기적정석 검토 보고서 내 가동률 페이지 및</t>
    <phoneticPr fontId="1" type="noConversion"/>
  </si>
  <si>
    <t>별첨 시트에 붙여넣기</t>
    <phoneticPr fontId="1" type="noConversion"/>
  </si>
  <si>
    <t>hWWps://www.daWa.go.kr/iim/api/selecWAPIAcounWView.do</t>
  </si>
  <si>
    <t>미적용</t>
  </si>
  <si>
    <t>민간</t>
  </si>
  <si>
    <t>조건입력</t>
    <phoneticPr fontId="1" type="noConversion"/>
  </si>
  <si>
    <t>보고서 삽입</t>
    <phoneticPr fontId="1" type="noConversion"/>
  </si>
  <si>
    <t>평균기온 삽입용</t>
    <phoneticPr fontId="1" type="noConversion"/>
  </si>
  <si>
    <t>최저기온 삽입용</t>
    <phoneticPr fontId="1" type="noConversion"/>
  </si>
  <si>
    <t>강수량 삽입용</t>
    <phoneticPr fontId="1" type="noConversion"/>
  </si>
  <si>
    <t>신적설 삽입용</t>
    <phoneticPr fontId="1" type="noConversion"/>
  </si>
  <si>
    <t>최대순간풍속 삽입용</t>
    <phoneticPr fontId="1" type="noConversion"/>
  </si>
  <si>
    <t>기상청</t>
    <phoneticPr fontId="1" type="noConversion"/>
  </si>
  <si>
    <t>날씨 1~10</t>
    <phoneticPr fontId="1" type="noConversion"/>
  </si>
  <si>
    <t>※ 첫 실행 시 경고문 : 우측 선택란 2개 -&gt; [공용] 선택 -&gt; 확인</t>
    <phoneticPr fontId="1" type="noConversion"/>
  </si>
  <si>
    <t>공공공사 / 민간공사 공휴일 반영</t>
    <phoneticPr fontId="1" type="noConversion"/>
  </si>
  <si>
    <t>1주일 중 작업일 설정</t>
    <phoneticPr fontId="1" type="noConversion"/>
  </si>
  <si>
    <t>2. 기상 데이터 반영 기간 설정 (10년 / 5년)</t>
    <phoneticPr fontId="1" type="noConversion"/>
  </si>
  <si>
    <t>4. 가동률 확인</t>
    <phoneticPr fontId="1" type="noConversion"/>
  </si>
  <si>
    <t>3. 하단 휴일 및 기상 상세 조건 선택</t>
    <phoneticPr fontId="1" type="noConversion"/>
  </si>
  <si>
    <t>공사 불능일 조건 기입 및 가동률 Summary 확인</t>
    <phoneticPr fontId="1" type="noConversion"/>
  </si>
  <si>
    <t>가동률 산정 과정 (Data 가공)</t>
    <phoneticPr fontId="1" type="noConversion"/>
  </si>
  <si>
    <t>공기적정성 검토 보고서 기입용 Data</t>
    <phoneticPr fontId="1" type="noConversion"/>
  </si>
  <si>
    <t>공기적정성 검토 보고서 [별첨] 기입용 Data</t>
    <phoneticPr fontId="1" type="noConversion"/>
  </si>
  <si>
    <t>기상 Data 추출</t>
    <phoneticPr fontId="1" type="noConversion"/>
  </si>
  <si>
    <t>법정 공휴일 및 필수 공휴일 산정 (변경 및 수정 가능)</t>
    <phoneticPr fontId="1" type="noConversion"/>
  </si>
  <si>
    <t>지역별 미세먼지 경보 및 주의보</t>
    <phoneticPr fontId="1" type="noConversion"/>
  </si>
  <si>
    <r>
      <t xml:space="preserve">Raw-Data 시트 </t>
    </r>
    <r>
      <rPr>
        <b/>
        <sz val="11"/>
        <color rgb="FFFF0000"/>
        <rFont val="맑은 고딕"/>
        <family val="3"/>
        <charset val="129"/>
        <scheme val="minor"/>
      </rPr>
      <t>※수정 금지</t>
    </r>
    <phoneticPr fontId="1" type="noConversion"/>
  </si>
  <si>
    <t>최고기온 삽입용</t>
    <phoneticPr fontId="1" type="noConversion"/>
  </si>
  <si>
    <t>가동률 산정 자동화 Tool</t>
    <phoneticPr fontId="1" type="noConversion"/>
  </si>
  <si>
    <t>평균기온 
삽입용</t>
    <phoneticPr fontId="1" type="noConversion"/>
  </si>
  <si>
    <t>기상 데이터 반영 기간 설정</t>
    <phoneticPr fontId="1" type="noConversion"/>
  </si>
  <si>
    <r>
      <t xml:space="preserve">자동화 Raw-Data 시트 </t>
    </r>
    <r>
      <rPr>
        <b/>
        <sz val="14"/>
        <color rgb="FFFF0000"/>
        <rFont val="맑은 고딕"/>
        <family val="3"/>
        <charset val="129"/>
        <scheme val="minor"/>
      </rPr>
      <t>※수정 금지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</si>
</sst>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9">
    <numFmt numFmtId="176" formatCode="0.0_ "/>
    <numFmt numFmtId="177" formatCode="0_ "/>
    <numFmt numFmtId="178" formatCode="0&quot;m/s 이상&quot;"/>
    <numFmt numFmtId="179" formatCode="0\ &quot;월&quot;"/>
    <numFmt numFmtId="180" formatCode="####&quot;년&quot;"/>
    <numFmt numFmtId="181" formatCode="0.0"/>
    <numFmt numFmtId="182" formatCode="0&quot;월&quot;"/>
    <numFmt numFmtId="183" formatCode="0&quot;일&quot;"/>
    <numFmt numFmtId="184" formatCode="0&quot;년&quot;"/>
  </numFmts>
  <fonts count="3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b/>
      <sz val="10"/>
      <color rgb="FF545454"/>
      <name val="돋움"/>
      <family val="3"/>
      <charset val="129"/>
    </font>
    <font>
      <sz val="8"/>
      <name val="돋움"/>
      <family val="3"/>
      <charset val="129"/>
    </font>
    <font>
      <sz val="10"/>
      <color theme="1"/>
      <name val="맑은 고딕"/>
      <family val="2"/>
      <charset val="129"/>
    </font>
    <font>
      <b/>
      <sz val="14"/>
      <color theme="1"/>
      <name val="맑은 고딕"/>
      <family val="3"/>
      <charset val="129"/>
    </font>
    <font>
      <sz val="8"/>
      <name val="맑은 고딕"/>
      <family val="2"/>
      <charset val="129"/>
    </font>
    <font>
      <sz val="9"/>
      <color theme="1"/>
      <name val="맑은 고딕"/>
      <family val="2"/>
      <charset val="129"/>
    </font>
    <font>
      <sz val="9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6"/>
      <color theme="1"/>
      <name val="맑은 고딕"/>
      <family val="3"/>
      <charset val="129"/>
    </font>
    <font>
      <sz val="8"/>
      <color theme="1"/>
      <name val="맑은 고딕"/>
      <family val="2"/>
      <charset val="129"/>
    </font>
    <font>
      <b/>
      <sz val="11"/>
      <color theme="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11"/>
      <color rgb="FFFF0000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vertAlign val="superscript"/>
      <sz val="11"/>
      <color theme="1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  <font>
      <b/>
      <sz val="9"/>
      <color rgb="FFFF0000"/>
      <name val="맑은 고딕"/>
      <family val="3"/>
      <charset val="129"/>
      <scheme val="minor"/>
    </font>
    <font>
      <b/>
      <u/>
      <sz val="11"/>
      <color theme="1"/>
      <name val="맑은 고딕"/>
      <family val="3"/>
      <charset val="129"/>
      <scheme val="minor"/>
    </font>
    <font>
      <sz val="14"/>
      <color theme="1"/>
      <name val="맑은 고딕"/>
      <family val="3"/>
      <charset val="129"/>
      <scheme val="minor"/>
    </font>
    <font>
      <b/>
      <sz val="14"/>
      <color rgb="FFFF0000"/>
      <name val="맑은 고딕"/>
      <family val="3"/>
      <charset val="129"/>
      <scheme val="minor"/>
    </font>
    <font>
      <b/>
      <u/>
      <sz val="14"/>
      <color theme="6" tint="-0.499984740745262"/>
      <name val="맑은 고딕"/>
      <family val="3"/>
      <charset val="129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E7E7E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</fills>
  <borders count="7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medium">
        <color rgb="FFFF0000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rgb="FFFF0000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medium">
        <color rgb="FFFF0000"/>
      </right>
      <top style="thin">
        <color auto="1"/>
      </top>
      <bottom style="hair">
        <color indexed="64"/>
      </bottom>
      <diagonal/>
    </border>
    <border>
      <left style="medium">
        <color rgb="FFFF0000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rgb="FFFF0000"/>
      </right>
      <top style="hair">
        <color indexed="64"/>
      </top>
      <bottom style="hair">
        <color indexed="64"/>
      </bottom>
      <diagonal/>
    </border>
    <border>
      <left style="medium">
        <color rgb="FFFF0000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rgb="FFFF0000"/>
      </right>
      <top style="hair">
        <color indexed="64"/>
      </top>
      <bottom/>
      <diagonal/>
    </border>
    <border>
      <left style="thin">
        <color theme="1"/>
      </left>
      <right style="thin">
        <color indexed="64"/>
      </right>
      <top style="medium">
        <color rgb="FFFF0000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rgb="FFFF0000"/>
      </top>
      <bottom style="hair">
        <color indexed="64"/>
      </bottom>
      <diagonal/>
    </border>
    <border>
      <left style="thin">
        <color indexed="64"/>
      </left>
      <right style="thin">
        <color theme="1"/>
      </right>
      <top style="medium">
        <color rgb="FFFF0000"/>
      </top>
      <bottom style="hair">
        <color indexed="64"/>
      </bottom>
      <diagonal/>
    </border>
    <border>
      <left style="thin">
        <color theme="1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theme="1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1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theme="1"/>
      </right>
      <top style="hair">
        <color indexed="64"/>
      </top>
      <bottom/>
      <diagonal/>
    </border>
    <border>
      <left/>
      <right/>
      <top/>
      <bottom style="thin">
        <color auto="1"/>
      </bottom>
      <diagonal/>
    </border>
    <border>
      <left style="medium">
        <color theme="1"/>
      </left>
      <right style="medium">
        <color rgb="FFFF0000"/>
      </right>
      <top style="medium">
        <color theme="1"/>
      </top>
      <bottom style="thin">
        <color auto="1"/>
      </bottom>
      <diagonal/>
    </border>
    <border>
      <left style="medium">
        <color theme="1"/>
      </left>
      <right style="medium">
        <color rgb="FFFF0000"/>
      </right>
      <top style="medium">
        <color theme="1"/>
      </top>
      <bottom style="medium">
        <color theme="1"/>
      </bottom>
      <diagonal/>
    </border>
    <border>
      <left style="medium">
        <color rgb="FFFF0000"/>
      </left>
      <right style="thin">
        <color indexed="64"/>
      </right>
      <top style="thin">
        <color indexed="64"/>
      </top>
      <bottom style="medium">
        <color rgb="FFFF0000"/>
      </bottom>
      <diagonal/>
    </border>
    <border>
      <left style="medium">
        <color rgb="FFFF0000"/>
      </left>
      <right/>
      <top style="medium">
        <color rgb="FFFF0000"/>
      </top>
      <bottom style="thin">
        <color indexed="64"/>
      </bottom>
      <diagonal/>
    </border>
    <border>
      <left style="thin">
        <color indexed="64"/>
      </left>
      <right style="medium">
        <color rgb="FFFF0000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FF0000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</borders>
  <cellStyleXfs count="5">
    <xf numFmtId="0" fontId="0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10" fillId="0" borderId="0">
      <alignment vertical="center"/>
    </xf>
    <xf numFmtId="9" fontId="21" fillId="0" borderId="0" applyFont="0" applyFill="0" applyBorder="0" applyAlignment="0" applyProtection="0"/>
  </cellStyleXfs>
  <cellXfs count="228">
    <xf numFmtId="0" fontId="0" fillId="0" borderId="0" xfId="0">
      <alignment vertical="center"/>
    </xf>
    <xf numFmtId="0" fontId="0" fillId="0" borderId="1" xfId="0" applyBorder="1">
      <alignment vertical="center"/>
    </xf>
    <xf numFmtId="0" fontId="4" fillId="0" borderId="0" xfId="0" applyFont="1">
      <alignment vertical="center"/>
    </xf>
    <xf numFmtId="0" fontId="7" fillId="0" borderId="0" xfId="2">
      <alignment vertical="center"/>
    </xf>
    <xf numFmtId="14" fontId="0" fillId="0" borderId="0" xfId="0" applyNumberFormat="1">
      <alignment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49" fontId="8" fillId="4" borderId="1" xfId="0" applyNumberFormat="1" applyFont="1" applyFill="1" applyBorder="1" applyAlignment="1">
      <alignment horizontal="center" vertical="center" wrapText="1"/>
    </xf>
    <xf numFmtId="0" fontId="0" fillId="3" borderId="0" xfId="0" applyFill="1">
      <alignment vertical="center"/>
    </xf>
    <xf numFmtId="49" fontId="8" fillId="4" borderId="0" xfId="0" applyNumberFormat="1" applyFont="1" applyFill="1" applyAlignment="1">
      <alignment horizontal="center" vertical="center" wrapText="1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177" fontId="0" fillId="0" borderId="0" xfId="0" applyNumberFormat="1">
      <alignment vertical="center"/>
    </xf>
    <xf numFmtId="0" fontId="0" fillId="0" borderId="0" xfId="0" applyBorder="1">
      <alignment vertical="center"/>
    </xf>
    <xf numFmtId="0" fontId="0" fillId="2" borderId="1" xfId="0" applyFill="1" applyBorder="1" applyProtection="1">
      <alignment vertical="center"/>
      <protection locked="0"/>
    </xf>
    <xf numFmtId="0" fontId="0" fillId="0" borderId="5" xfId="0" applyBorder="1">
      <alignment vertical="center"/>
    </xf>
    <xf numFmtId="0" fontId="0" fillId="0" borderId="5" xfId="0" applyBorder="1" applyAlignment="1">
      <alignment horizontal="center" vertical="center"/>
    </xf>
    <xf numFmtId="14" fontId="0" fillId="0" borderId="5" xfId="0" applyNumberFormat="1" applyBorder="1">
      <alignment vertical="center"/>
    </xf>
    <xf numFmtId="0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0" borderId="5" xfId="0" applyNumberFormat="1" applyBorder="1">
      <alignment vertical="center"/>
    </xf>
    <xf numFmtId="0" fontId="0" fillId="0" borderId="6" xfId="0" applyNumberFormat="1" applyBorder="1">
      <alignment vertical="center"/>
    </xf>
    <xf numFmtId="0" fontId="0" fillId="0" borderId="6" xfId="0" applyBorder="1">
      <alignment vertical="center"/>
    </xf>
    <xf numFmtId="0" fontId="0" fillId="0" borderId="7" xfId="0" applyNumberFormat="1" applyBorder="1">
      <alignment vertical="center"/>
    </xf>
    <xf numFmtId="0" fontId="0" fillId="0" borderId="7" xfId="0" applyBorder="1">
      <alignment vertical="center"/>
    </xf>
    <xf numFmtId="0" fontId="0" fillId="0" borderId="8" xfId="0" applyNumberFormat="1" applyBorder="1">
      <alignment vertical="center"/>
    </xf>
    <xf numFmtId="0" fontId="0" fillId="0" borderId="8" xfId="0" applyBorder="1">
      <alignment vertical="center"/>
    </xf>
    <xf numFmtId="0" fontId="0" fillId="0" borderId="0" xfId="0" applyBorder="1" applyAlignment="1">
      <alignment horizontal="center" vertical="center"/>
    </xf>
    <xf numFmtId="178" fontId="0" fillId="0" borderId="0" xfId="0" applyNumberFormat="1" applyBorder="1" applyAlignment="1">
      <alignment horizontal="center" vertical="center"/>
    </xf>
    <xf numFmtId="178" fontId="0" fillId="0" borderId="6" xfId="0" applyNumberFormat="1" applyBorder="1" applyAlignment="1">
      <alignment horizontal="right" vertical="center"/>
    </xf>
    <xf numFmtId="178" fontId="0" fillId="0" borderId="7" xfId="0" applyNumberFormat="1" applyBorder="1" applyAlignment="1">
      <alignment horizontal="right" vertical="center"/>
    </xf>
    <xf numFmtId="178" fontId="0" fillId="0" borderId="8" xfId="0" applyNumberFormat="1" applyBorder="1" applyAlignment="1">
      <alignment horizontal="right" vertical="center"/>
    </xf>
    <xf numFmtId="0" fontId="0" fillId="0" borderId="6" xfId="0" applyBorder="1" applyAlignment="1">
      <alignment horizontal="right" vertical="center"/>
    </xf>
    <xf numFmtId="0" fontId="0" fillId="0" borderId="8" xfId="0" applyBorder="1" applyAlignment="1">
      <alignment horizontal="right" vertical="center"/>
    </xf>
    <xf numFmtId="177" fontId="0" fillId="0" borderId="1" xfId="0" applyNumberFormat="1" applyFill="1" applyBorder="1" applyProtection="1">
      <alignment vertical="center"/>
      <protection locked="0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right" vertical="center"/>
    </xf>
    <xf numFmtId="179" fontId="0" fillId="0" borderId="3" xfId="0" applyNumberFormat="1" applyBorder="1">
      <alignment vertical="center"/>
    </xf>
    <xf numFmtId="179" fontId="0" fillId="0" borderId="2" xfId="0" applyNumberFormat="1" applyBorder="1">
      <alignment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0" fontId="10" fillId="0" borderId="0" xfId="3">
      <alignment vertical="center"/>
    </xf>
    <xf numFmtId="0" fontId="11" fillId="0" borderId="0" xfId="3" applyFont="1">
      <alignment vertical="center"/>
    </xf>
    <xf numFmtId="0" fontId="10" fillId="0" borderId="0" xfId="3" applyAlignment="1">
      <alignment horizontal="center" vertical="center"/>
    </xf>
    <xf numFmtId="0" fontId="10" fillId="5" borderId="5" xfId="3" applyFill="1" applyBorder="1" applyAlignment="1">
      <alignment horizontal="center" vertical="center"/>
    </xf>
    <xf numFmtId="0" fontId="13" fillId="5" borderId="5" xfId="3" applyFont="1" applyFill="1" applyBorder="1" applyAlignment="1">
      <alignment horizontal="center" vertical="center"/>
    </xf>
    <xf numFmtId="0" fontId="14" fillId="5" borderId="5" xfId="3" applyFont="1" applyFill="1" applyBorder="1" applyAlignment="1">
      <alignment horizontal="center" vertical="center"/>
    </xf>
    <xf numFmtId="0" fontId="15" fillId="9" borderId="5" xfId="3" applyFont="1" applyFill="1" applyBorder="1" applyAlignment="1">
      <alignment horizontal="center" vertical="center"/>
    </xf>
    <xf numFmtId="180" fontId="10" fillId="5" borderId="5" xfId="3" applyNumberFormat="1" applyFill="1" applyBorder="1" applyAlignment="1">
      <alignment horizontal="center" vertical="center"/>
    </xf>
    <xf numFmtId="0" fontId="10" fillId="0" borderId="5" xfId="3" applyBorder="1" applyAlignment="1">
      <alignment horizontal="center" vertical="center"/>
    </xf>
    <xf numFmtId="181" fontId="13" fillId="0" borderId="0" xfId="3" applyNumberFormat="1" applyFont="1" applyAlignment="1">
      <alignment horizontal="center" vertical="center"/>
    </xf>
    <xf numFmtId="0" fontId="16" fillId="0" borderId="0" xfId="3" applyFont="1">
      <alignment vertical="center"/>
    </xf>
    <xf numFmtId="181" fontId="17" fillId="0" borderId="0" xfId="3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8" fillId="11" borderId="0" xfId="0" applyFont="1" applyFill="1" applyAlignment="1">
      <alignment horizontal="center" vertical="center"/>
    </xf>
    <xf numFmtId="0" fontId="18" fillId="11" borderId="0" xfId="0" quotePrefix="1" applyFont="1" applyFill="1" applyAlignment="1">
      <alignment horizontal="center" vertical="center"/>
    </xf>
    <xf numFmtId="182" fontId="19" fillId="12" borderId="0" xfId="0" applyNumberFormat="1" applyFont="1" applyFill="1" applyAlignment="1">
      <alignment horizontal="center" vertical="center"/>
    </xf>
    <xf numFmtId="0" fontId="10" fillId="0" borderId="5" xfId="3" applyFill="1" applyBorder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quotePrefix="1">
      <alignment vertical="center"/>
    </xf>
    <xf numFmtId="0" fontId="20" fillId="0" borderId="0" xfId="0" applyFont="1">
      <alignment vertical="center"/>
    </xf>
    <xf numFmtId="183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10" fillId="3" borderId="0" xfId="3" applyFill="1">
      <alignment vertical="center"/>
    </xf>
    <xf numFmtId="0" fontId="10" fillId="3" borderId="0" xfId="3" applyFill="1" applyAlignment="1">
      <alignment horizontal="center" vertical="center"/>
    </xf>
    <xf numFmtId="0" fontId="15" fillId="0" borderId="0" xfId="3" applyFont="1" applyAlignment="1">
      <alignment horizontal="left" vertical="center"/>
    </xf>
    <xf numFmtId="0" fontId="22" fillId="0" borderId="0" xfId="0" applyFont="1">
      <alignment vertical="center"/>
    </xf>
    <xf numFmtId="0" fontId="0" fillId="0" borderId="0" xfId="0" applyAlignment="1">
      <alignment horizontal="center" vertical="center"/>
    </xf>
    <xf numFmtId="0" fontId="18" fillId="11" borderId="0" xfId="0" applyFont="1" applyFill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177" fontId="0" fillId="0" borderId="37" xfId="0" applyNumberFormat="1" applyBorder="1" applyAlignment="1">
      <alignment horizontal="center" vertical="center"/>
    </xf>
    <xf numFmtId="177" fontId="0" fillId="0" borderId="38" xfId="0" applyNumberFormat="1" applyBorder="1" applyAlignment="1">
      <alignment horizontal="center" vertical="center"/>
    </xf>
    <xf numFmtId="177" fontId="0" fillId="0" borderId="39" xfId="0" applyNumberFormat="1" applyBorder="1" applyAlignment="1">
      <alignment horizontal="center" vertical="center"/>
    </xf>
    <xf numFmtId="1" fontId="0" fillId="0" borderId="40" xfId="0" applyNumberFormat="1" applyBorder="1" applyAlignment="1">
      <alignment horizontal="center" vertical="center"/>
    </xf>
    <xf numFmtId="1" fontId="0" fillId="0" borderId="41" xfId="0" applyNumberFormat="1" applyBorder="1" applyAlignment="1">
      <alignment horizontal="center" vertical="center"/>
    </xf>
    <xf numFmtId="1" fontId="0" fillId="0" borderId="43" xfId="0" applyNumberFormat="1" applyBorder="1" applyAlignment="1">
      <alignment horizontal="center" vertical="center"/>
    </xf>
    <xf numFmtId="1" fontId="0" fillId="0" borderId="13" xfId="0" applyNumberFormat="1" applyBorder="1" applyAlignment="1">
      <alignment horizontal="center" vertical="center"/>
    </xf>
    <xf numFmtId="1" fontId="0" fillId="0" borderId="44" xfId="0" applyNumberFormat="1" applyBorder="1" applyAlignment="1">
      <alignment horizontal="center" vertical="center"/>
    </xf>
    <xf numFmtId="10" fontId="2" fillId="10" borderId="26" xfId="0" applyNumberFormat="1" applyFont="1" applyFill="1" applyBorder="1" applyAlignment="1">
      <alignment horizontal="center" vertical="center"/>
    </xf>
    <xf numFmtId="10" fontId="2" fillId="10" borderId="42" xfId="0" applyNumberFormat="1" applyFont="1" applyFill="1" applyBorder="1" applyAlignment="1">
      <alignment horizontal="center" vertical="center"/>
    </xf>
    <xf numFmtId="0" fontId="2" fillId="0" borderId="46" xfId="0" applyFont="1" applyBorder="1" applyAlignment="1">
      <alignment horizontal="center" vertical="center"/>
    </xf>
    <xf numFmtId="0" fontId="2" fillId="0" borderId="47" xfId="0" applyFont="1" applyBorder="1" applyAlignment="1">
      <alignment horizontal="center" vertical="center"/>
    </xf>
    <xf numFmtId="0" fontId="2" fillId="17" borderId="11" xfId="0" applyFont="1" applyFill="1" applyBorder="1" applyAlignment="1">
      <alignment horizontal="center" vertical="center"/>
    </xf>
    <xf numFmtId="0" fontId="2" fillId="17" borderId="11" xfId="0" applyFont="1" applyFill="1" applyBorder="1" applyAlignment="1">
      <alignment horizontal="center" vertical="center" wrapText="1"/>
    </xf>
    <xf numFmtId="0" fontId="2" fillId="17" borderId="10" xfId="0" applyFont="1" applyFill="1" applyBorder="1" applyAlignment="1">
      <alignment horizontal="center" vertical="center" wrapText="1"/>
    </xf>
    <xf numFmtId="0" fontId="2" fillId="17" borderId="18" xfId="0" applyFont="1" applyFill="1" applyBorder="1" applyAlignment="1">
      <alignment horizontal="center" vertical="center"/>
    </xf>
    <xf numFmtId="0" fontId="2" fillId="17" borderId="20" xfId="0" applyFont="1" applyFill="1" applyBorder="1" applyAlignment="1">
      <alignment horizontal="center" vertical="center"/>
    </xf>
    <xf numFmtId="0" fontId="2" fillId="17" borderId="22" xfId="0" applyFont="1" applyFill="1" applyBorder="1" applyAlignment="1">
      <alignment horizontal="center" vertical="center"/>
    </xf>
    <xf numFmtId="0" fontId="2" fillId="17" borderId="20" xfId="0" applyFont="1" applyFill="1" applyBorder="1" applyAlignment="1">
      <alignment horizontal="center" vertical="center" wrapText="1"/>
    </xf>
    <xf numFmtId="0" fontId="2" fillId="17" borderId="29" xfId="0" applyFont="1" applyFill="1" applyBorder="1" applyAlignment="1">
      <alignment horizontal="center" vertical="center"/>
    </xf>
    <xf numFmtId="0" fontId="0" fillId="0" borderId="0" xfId="0" applyProtection="1">
      <alignment vertical="center"/>
    </xf>
    <xf numFmtId="0" fontId="22" fillId="0" borderId="0" xfId="0" applyFont="1" applyProtection="1">
      <alignment vertical="center"/>
    </xf>
    <xf numFmtId="0" fontId="2" fillId="5" borderId="9" xfId="0" applyFont="1" applyFill="1" applyBorder="1" applyAlignment="1" applyProtection="1">
      <alignment horizontal="center" vertical="center"/>
    </xf>
    <xf numFmtId="0" fontId="2" fillId="5" borderId="9" xfId="0" applyFont="1" applyFill="1" applyBorder="1" applyAlignment="1" applyProtection="1">
      <alignment horizontal="center" vertical="center" wrapText="1"/>
    </xf>
    <xf numFmtId="10" fontId="0" fillId="0" borderId="9" xfId="0" applyNumberFormat="1" applyBorder="1" applyAlignment="1" applyProtection="1">
      <alignment horizontal="center" vertical="center"/>
    </xf>
    <xf numFmtId="0" fontId="4" fillId="0" borderId="0" xfId="0" applyFont="1" applyProtection="1">
      <alignment vertical="center"/>
    </xf>
    <xf numFmtId="0" fontId="3" fillId="0" borderId="0" xfId="0" applyFont="1" applyProtection="1">
      <alignment vertical="center"/>
    </xf>
    <xf numFmtId="0" fontId="2" fillId="3" borderId="0" xfId="0" applyFont="1" applyFill="1" applyProtection="1">
      <alignment vertical="center"/>
    </xf>
    <xf numFmtId="0" fontId="0" fillId="0" borderId="0" xfId="0" applyFill="1" applyProtection="1">
      <alignment vertical="center"/>
    </xf>
    <xf numFmtId="0" fontId="0" fillId="2" borderId="1" xfId="0" applyFill="1" applyBorder="1" applyProtection="1">
      <alignment vertical="center"/>
    </xf>
    <xf numFmtId="0" fontId="2" fillId="2" borderId="1" xfId="0" applyFont="1" applyFill="1" applyBorder="1" applyAlignment="1" applyProtection="1">
      <alignment horizontal="center" vertical="center"/>
    </xf>
    <xf numFmtId="0" fontId="0" fillId="3" borderId="2" xfId="0" applyFill="1" applyBorder="1" applyProtection="1">
      <alignment vertical="center"/>
    </xf>
    <xf numFmtId="0" fontId="18" fillId="13" borderId="23" xfId="0" applyFont="1" applyFill="1" applyBorder="1" applyAlignment="1" applyProtection="1">
      <alignment horizontal="center" vertical="center"/>
    </xf>
    <xf numFmtId="0" fontId="5" fillId="0" borderId="0" xfId="0" applyFont="1" applyProtection="1">
      <alignment vertical="center"/>
    </xf>
    <xf numFmtId="0" fontId="0" fillId="0" borderId="3" xfId="0" applyBorder="1" applyProtection="1">
      <alignment vertical="center"/>
    </xf>
    <xf numFmtId="0" fontId="0" fillId="0" borderId="1" xfId="0" applyBorder="1" applyProtection="1">
      <alignment vertical="center"/>
    </xf>
    <xf numFmtId="177" fontId="0" fillId="8" borderId="1" xfId="0" applyNumberFormat="1" applyFill="1" applyBorder="1" applyProtection="1">
      <alignment vertical="center"/>
    </xf>
    <xf numFmtId="0" fontId="0" fillId="0" borderId="1" xfId="0" applyFill="1" applyBorder="1" applyProtection="1">
      <alignment vertical="center"/>
    </xf>
    <xf numFmtId="0" fontId="0" fillId="0" borderId="4" xfId="0" applyFill="1" applyBorder="1" applyProtection="1">
      <alignment vertical="center"/>
    </xf>
    <xf numFmtId="177" fontId="0" fillId="0" borderId="0" xfId="0" applyNumberFormat="1" applyProtection="1">
      <alignment vertical="center"/>
    </xf>
    <xf numFmtId="0" fontId="2" fillId="0" borderId="0" xfId="0" applyFont="1" applyProtection="1">
      <alignment vertical="center"/>
    </xf>
    <xf numFmtId="0" fontId="0" fillId="3" borderId="5" xfId="0" applyFill="1" applyBorder="1" applyProtection="1">
      <alignment vertical="center"/>
    </xf>
    <xf numFmtId="0" fontId="0" fillId="0" borderId="0" xfId="0" applyBorder="1" applyProtection="1">
      <alignment vertical="center"/>
    </xf>
    <xf numFmtId="0" fontId="0" fillId="10" borderId="23" xfId="0" applyFill="1" applyBorder="1" applyAlignment="1" applyProtection="1">
      <alignment horizontal="center" vertical="center"/>
    </xf>
    <xf numFmtId="179" fontId="0" fillId="2" borderId="1" xfId="0" applyNumberFormat="1" applyFill="1" applyBorder="1" applyProtection="1">
      <alignment vertical="center"/>
    </xf>
    <xf numFmtId="0" fontId="24" fillId="0" borderId="0" xfId="0" applyFont="1" applyProtection="1">
      <alignment vertical="center"/>
    </xf>
    <xf numFmtId="0" fontId="2" fillId="6" borderId="1" xfId="0" applyFont="1" applyFill="1" applyBorder="1" applyAlignment="1" applyProtection="1">
      <alignment horizontal="center" vertical="center"/>
    </xf>
    <xf numFmtId="0" fontId="0" fillId="7" borderId="1" xfId="0" applyFill="1" applyBorder="1" applyProtection="1">
      <alignment vertical="center"/>
    </xf>
    <xf numFmtId="176" fontId="0" fillId="7" borderId="1" xfId="0" applyNumberFormat="1" applyFill="1" applyBorder="1" applyProtection="1">
      <alignment vertical="center"/>
    </xf>
    <xf numFmtId="177" fontId="0" fillId="7" borderId="1" xfId="0" applyNumberFormat="1" applyFill="1" applyBorder="1" applyProtection="1">
      <alignment vertical="center"/>
    </xf>
    <xf numFmtId="177" fontId="2" fillId="5" borderId="4" xfId="0" applyNumberFormat="1" applyFont="1" applyFill="1" applyBorder="1" applyAlignment="1" applyProtection="1">
      <alignment horizontal="center" vertical="center"/>
    </xf>
    <xf numFmtId="176" fontId="0" fillId="0" borderId="0" xfId="0" applyNumberFormat="1" applyFill="1" applyBorder="1" applyProtection="1">
      <alignment vertical="center"/>
    </xf>
    <xf numFmtId="0" fontId="0" fillId="7" borderId="5" xfId="0" applyFill="1" applyBorder="1" applyProtection="1">
      <alignment vertical="center"/>
    </xf>
    <xf numFmtId="176" fontId="0" fillId="7" borderId="5" xfId="0" applyNumberFormat="1" applyFill="1" applyBorder="1" applyProtection="1">
      <alignment vertical="center"/>
    </xf>
    <xf numFmtId="177" fontId="2" fillId="7" borderId="5" xfId="0" applyNumberFormat="1" applyFont="1" applyFill="1" applyBorder="1" applyProtection="1">
      <alignment vertical="center"/>
    </xf>
    <xf numFmtId="0" fontId="0" fillId="10" borderId="1" xfId="0" applyFill="1" applyBorder="1" applyProtection="1">
      <alignment vertical="center"/>
    </xf>
    <xf numFmtId="176" fontId="0" fillId="10" borderId="1" xfId="0" applyNumberFormat="1" applyFill="1" applyBorder="1" applyProtection="1">
      <alignment vertical="center"/>
    </xf>
    <xf numFmtId="10" fontId="0" fillId="0" borderId="1" xfId="1" applyNumberFormat="1" applyFont="1" applyBorder="1" applyProtection="1">
      <alignment vertical="center"/>
    </xf>
    <xf numFmtId="10" fontId="0" fillId="10" borderId="1" xfId="1" applyNumberFormat="1" applyFont="1" applyFill="1" applyBorder="1" applyProtection="1">
      <alignment vertical="center"/>
    </xf>
    <xf numFmtId="0" fontId="0" fillId="10" borderId="0" xfId="0" applyFill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18" fillId="11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3" xfId="0" applyNumberFormat="1" applyBorder="1">
      <alignment vertical="center"/>
    </xf>
    <xf numFmtId="178" fontId="0" fillId="0" borderId="13" xfId="0" applyNumberFormat="1" applyBorder="1" applyAlignment="1">
      <alignment horizontal="right" vertical="center"/>
    </xf>
    <xf numFmtId="0" fontId="0" fillId="0" borderId="0" xfId="0" applyFill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quotePrefix="1" applyFill="1">
      <alignment vertical="center"/>
    </xf>
    <xf numFmtId="0" fontId="20" fillId="0" borderId="45" xfId="0" applyFont="1" applyBorder="1" applyAlignment="1">
      <alignment horizontal="right" vertical="center"/>
    </xf>
    <xf numFmtId="0" fontId="20" fillId="0" borderId="0" xfId="0" applyFont="1" applyProtection="1">
      <alignment vertical="center"/>
      <protection locked="0"/>
    </xf>
    <xf numFmtId="0" fontId="0" fillId="12" borderId="48" xfId="0" applyFill="1" applyBorder="1" applyAlignment="1" applyProtection="1">
      <alignment horizontal="center" vertical="center"/>
    </xf>
    <xf numFmtId="0" fontId="0" fillId="12" borderId="51" xfId="0" applyFill="1" applyBorder="1" applyAlignment="1" applyProtection="1">
      <alignment horizontal="center" vertical="center"/>
    </xf>
    <xf numFmtId="0" fontId="2" fillId="0" borderId="0" xfId="0" applyFont="1">
      <alignment vertical="center"/>
    </xf>
    <xf numFmtId="0" fontId="25" fillId="12" borderId="49" xfId="0" applyFont="1" applyFill="1" applyBorder="1" applyAlignment="1" applyProtection="1">
      <alignment horizontal="center" vertical="center"/>
      <protection locked="0"/>
    </xf>
    <xf numFmtId="0" fontId="25" fillId="12" borderId="30" xfId="0" applyFont="1" applyFill="1" applyBorder="1" applyAlignment="1" applyProtection="1">
      <alignment horizontal="center" vertical="center"/>
      <protection locked="0"/>
    </xf>
    <xf numFmtId="0" fontId="25" fillId="12" borderId="31" xfId="0" applyFont="1" applyFill="1" applyBorder="1" applyAlignment="1" applyProtection="1">
      <alignment horizontal="center" vertical="center"/>
      <protection locked="0"/>
    </xf>
    <xf numFmtId="0" fontId="25" fillId="12" borderId="33" xfId="0" applyFont="1" applyFill="1" applyBorder="1" applyAlignment="1" applyProtection="1">
      <alignment horizontal="center" vertical="center"/>
      <protection locked="0"/>
    </xf>
    <xf numFmtId="0" fontId="25" fillId="12" borderId="35" xfId="0" applyFont="1" applyFill="1" applyBorder="1" applyAlignment="1" applyProtection="1">
      <alignment horizontal="center" vertical="center"/>
      <protection locked="0"/>
    </xf>
    <xf numFmtId="0" fontId="25" fillId="12" borderId="4" xfId="0" applyFont="1" applyFill="1" applyBorder="1" applyAlignment="1" applyProtection="1">
      <alignment horizontal="center" vertical="center"/>
      <protection locked="0"/>
    </xf>
    <xf numFmtId="0" fontId="25" fillId="12" borderId="50" xfId="0" applyFont="1" applyFill="1" applyBorder="1" applyAlignment="1" applyProtection="1">
      <alignment horizontal="center" vertical="center"/>
      <protection locked="0"/>
    </xf>
    <xf numFmtId="0" fontId="25" fillId="12" borderId="6" xfId="0" applyFont="1" applyFill="1" applyBorder="1" applyAlignment="1" applyProtection="1">
      <alignment horizontal="center" vertical="center"/>
      <protection locked="0"/>
    </xf>
    <xf numFmtId="0" fontId="25" fillId="12" borderId="32" xfId="0" applyFont="1" applyFill="1" applyBorder="1" applyAlignment="1" applyProtection="1">
      <alignment horizontal="center" vertical="center"/>
      <protection locked="0"/>
    </xf>
    <xf numFmtId="0" fontId="25" fillId="12" borderId="7" xfId="0" applyFont="1" applyFill="1" applyBorder="1" applyAlignment="1" applyProtection="1">
      <alignment horizontal="center" vertical="center"/>
      <protection locked="0"/>
    </xf>
    <xf numFmtId="0" fontId="25" fillId="12" borderId="34" xfId="0" applyFont="1" applyFill="1" applyBorder="1" applyAlignment="1" applyProtection="1">
      <alignment horizontal="center" vertical="center"/>
      <protection locked="0"/>
    </xf>
    <xf numFmtId="0" fontId="25" fillId="12" borderId="13" xfId="0" applyFont="1" applyFill="1" applyBorder="1" applyAlignment="1" applyProtection="1">
      <alignment horizontal="center" vertical="center"/>
      <protection locked="0"/>
    </xf>
    <xf numFmtId="0" fontId="25" fillId="12" borderId="36" xfId="0" applyFont="1" applyFill="1" applyBorder="1" applyAlignment="1" applyProtection="1">
      <alignment horizontal="center" vertical="center"/>
      <protection locked="0"/>
    </xf>
    <xf numFmtId="0" fontId="22" fillId="12" borderId="27" xfId="0" applyFont="1" applyFill="1" applyBorder="1" applyAlignment="1" applyProtection="1">
      <alignment horizontal="center" vertical="center"/>
      <protection locked="0"/>
    </xf>
    <xf numFmtId="184" fontId="22" fillId="12" borderId="27" xfId="0" applyNumberFormat="1" applyFont="1" applyFill="1" applyBorder="1" applyAlignment="1" applyProtection="1">
      <alignment horizontal="center" vertical="center"/>
      <protection locked="0"/>
    </xf>
    <xf numFmtId="0" fontId="23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4" xfId="0" applyNumberFormat="1" applyBorder="1">
      <alignment vertical="center"/>
    </xf>
    <xf numFmtId="178" fontId="0" fillId="0" borderId="4" xfId="0" applyNumberFormat="1" applyBorder="1" applyAlignment="1">
      <alignment horizontal="right" vertical="center"/>
    </xf>
    <xf numFmtId="0" fontId="0" fillId="0" borderId="13" xfId="0" applyBorder="1" applyAlignment="1">
      <alignment horizontal="right" vertical="center"/>
    </xf>
    <xf numFmtId="0" fontId="0" fillId="0" borderId="52" xfId="0" applyBorder="1">
      <alignment vertical="center"/>
    </xf>
    <xf numFmtId="0" fontId="0" fillId="0" borderId="54" xfId="0" applyNumberFormat="1" applyBorder="1">
      <alignment vertical="center"/>
    </xf>
    <xf numFmtId="0" fontId="0" fillId="0" borderId="54" xfId="0" applyBorder="1" applyAlignment="1">
      <alignment horizontal="right" vertical="center"/>
    </xf>
    <xf numFmtId="0" fontId="0" fillId="0" borderId="54" xfId="0" applyBorder="1">
      <alignment vertical="center"/>
    </xf>
    <xf numFmtId="178" fontId="0" fillId="0" borderId="54" xfId="0" applyNumberFormat="1" applyBorder="1" applyAlignment="1">
      <alignment horizontal="right" vertical="center"/>
    </xf>
    <xf numFmtId="176" fontId="0" fillId="0" borderId="1" xfId="0" applyNumberFormat="1" applyBorder="1" applyProtection="1">
      <alignment vertical="center"/>
    </xf>
    <xf numFmtId="0" fontId="2" fillId="10" borderId="25" xfId="0" applyFont="1" applyFill="1" applyBorder="1" applyAlignment="1">
      <alignment horizontal="center" vertical="center"/>
    </xf>
    <xf numFmtId="0" fontId="2" fillId="10" borderId="26" xfId="0" applyFont="1" applyFill="1" applyBorder="1" applyAlignment="1">
      <alignment horizontal="center" vertical="center"/>
    </xf>
    <xf numFmtId="0" fontId="2" fillId="17" borderId="16" xfId="0" applyFont="1" applyFill="1" applyBorder="1" applyAlignment="1">
      <alignment horizontal="center" vertical="center"/>
    </xf>
    <xf numFmtId="0" fontId="2" fillId="17" borderId="14" xfId="0" applyFont="1" applyFill="1" applyBorder="1" applyAlignment="1">
      <alignment horizontal="center" vertical="center"/>
    </xf>
    <xf numFmtId="0" fontId="2" fillId="17" borderId="17" xfId="0" applyFont="1" applyFill="1" applyBorder="1" applyAlignment="1">
      <alignment horizontal="center" vertical="center"/>
    </xf>
    <xf numFmtId="0" fontId="2" fillId="17" borderId="19" xfId="0" applyFont="1" applyFill="1" applyBorder="1" applyAlignment="1">
      <alignment horizontal="center" vertical="center"/>
    </xf>
    <xf numFmtId="0" fontId="2" fillId="17" borderId="21" xfId="0" applyFont="1" applyFill="1" applyBorder="1" applyAlignment="1">
      <alignment horizontal="center" vertical="center"/>
    </xf>
    <xf numFmtId="0" fontId="2" fillId="17" borderId="15" xfId="0" applyFont="1" applyFill="1" applyBorder="1" applyAlignment="1">
      <alignment horizontal="center" vertical="center"/>
    </xf>
    <xf numFmtId="0" fontId="2" fillId="17" borderId="28" xfId="0" applyFont="1" applyFill="1" applyBorder="1" applyAlignment="1">
      <alignment horizontal="center" vertical="center"/>
    </xf>
    <xf numFmtId="0" fontId="2" fillId="17" borderId="24" xfId="0" applyFont="1" applyFill="1" applyBorder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10" borderId="0" xfId="0" applyFont="1" applyFill="1" applyAlignment="1">
      <alignment horizontal="center" vertical="center"/>
    </xf>
    <xf numFmtId="0" fontId="2" fillId="13" borderId="0" xfId="0" applyFont="1" applyFill="1" applyAlignment="1">
      <alignment horizontal="center" vertical="center"/>
    </xf>
    <xf numFmtId="0" fontId="2" fillId="14" borderId="0" xfId="0" applyFont="1" applyFill="1" applyAlignment="1">
      <alignment horizontal="center" vertical="center"/>
    </xf>
    <xf numFmtId="0" fontId="2" fillId="15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18" fillId="11" borderId="0" xfId="0" applyFont="1" applyFill="1" applyAlignment="1">
      <alignment horizontal="center" vertical="center"/>
    </xf>
    <xf numFmtId="0" fontId="26" fillId="0" borderId="0" xfId="0" applyFont="1">
      <alignment vertical="center"/>
    </xf>
    <xf numFmtId="0" fontId="26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7" fillId="0" borderId="0" xfId="2" applyFont="1">
      <alignment vertical="center"/>
    </xf>
    <xf numFmtId="0" fontId="28" fillId="0" borderId="26" xfId="0" applyFont="1" applyBorder="1" applyAlignment="1">
      <alignment horizontal="center" vertical="center"/>
    </xf>
    <xf numFmtId="0" fontId="28" fillId="0" borderId="42" xfId="0" applyFont="1" applyBorder="1" applyAlignment="1">
      <alignment horizontal="center" vertical="center"/>
    </xf>
    <xf numFmtId="0" fontId="28" fillId="0" borderId="55" xfId="0" applyFont="1" applyBorder="1" applyAlignment="1">
      <alignment horizontal="center" vertical="center"/>
    </xf>
    <xf numFmtId="0" fontId="28" fillId="0" borderId="56" xfId="0" applyFont="1" applyBorder="1" applyAlignment="1">
      <alignment horizontal="center" vertical="center"/>
    </xf>
    <xf numFmtId="0" fontId="28" fillId="0" borderId="5" xfId="0" applyFont="1" applyBorder="1" applyAlignment="1">
      <alignment horizontal="center" vertical="center"/>
    </xf>
    <xf numFmtId="0" fontId="28" fillId="0" borderId="57" xfId="0" applyFont="1" applyBorder="1" applyAlignment="1">
      <alignment horizontal="center" vertical="center"/>
    </xf>
    <xf numFmtId="0" fontId="28" fillId="0" borderId="58" xfId="0" applyFont="1" applyBorder="1" applyAlignment="1">
      <alignment horizontal="center" vertical="center"/>
    </xf>
    <xf numFmtId="0" fontId="28" fillId="0" borderId="59" xfId="0" applyFont="1" applyBorder="1" applyAlignment="1">
      <alignment horizontal="center" vertical="center"/>
    </xf>
    <xf numFmtId="0" fontId="20" fillId="0" borderId="60" xfId="0" applyFont="1" applyBorder="1" applyAlignment="1">
      <alignment horizontal="center" vertical="center"/>
    </xf>
    <xf numFmtId="0" fontId="20" fillId="0" borderId="61" xfId="0" applyFont="1" applyBorder="1" applyAlignment="1">
      <alignment horizontal="center" vertical="center"/>
    </xf>
    <xf numFmtId="0" fontId="20" fillId="0" borderId="62" xfId="0" applyFont="1" applyBorder="1" applyAlignment="1">
      <alignment horizontal="center" vertical="center"/>
    </xf>
    <xf numFmtId="0" fontId="20" fillId="0" borderId="63" xfId="0" applyFont="1" applyBorder="1" applyAlignment="1">
      <alignment horizontal="center" vertical="center"/>
    </xf>
    <xf numFmtId="0" fontId="28" fillId="0" borderId="64" xfId="0" applyFont="1" applyBorder="1" applyAlignment="1">
      <alignment horizontal="center" vertical="center"/>
    </xf>
    <xf numFmtId="0" fontId="28" fillId="0" borderId="65" xfId="0" applyFont="1" applyBorder="1" applyAlignment="1">
      <alignment horizontal="center" vertical="center"/>
    </xf>
    <xf numFmtId="0" fontId="28" fillId="0" borderId="3" xfId="0" applyFont="1" applyBorder="1" applyAlignment="1">
      <alignment horizontal="center" vertical="center"/>
    </xf>
    <xf numFmtId="0" fontId="28" fillId="0" borderId="66" xfId="0" applyFont="1" applyBorder="1" applyAlignment="1">
      <alignment horizontal="center" vertical="center"/>
    </xf>
    <xf numFmtId="0" fontId="30" fillId="0" borderId="23" xfId="2" applyFont="1" applyBorder="1">
      <alignment vertical="center"/>
    </xf>
    <xf numFmtId="0" fontId="30" fillId="0" borderId="67" xfId="2" applyFont="1" applyBorder="1">
      <alignment vertical="center"/>
    </xf>
    <xf numFmtId="0" fontId="30" fillId="0" borderId="68" xfId="2" applyFont="1" applyBorder="1" applyAlignment="1">
      <alignment vertical="center"/>
    </xf>
    <xf numFmtId="0" fontId="30" fillId="0" borderId="69" xfId="2" applyFont="1" applyBorder="1" applyAlignment="1">
      <alignment vertical="center"/>
    </xf>
    <xf numFmtId="0" fontId="4" fillId="17" borderId="25" xfId="0" applyFont="1" applyFill="1" applyBorder="1" applyAlignment="1">
      <alignment horizontal="center" vertical="center"/>
    </xf>
    <xf numFmtId="0" fontId="4" fillId="17" borderId="26" xfId="0" applyFont="1" applyFill="1" applyBorder="1" applyAlignment="1">
      <alignment horizontal="center" vertical="center"/>
    </xf>
    <xf numFmtId="0" fontId="4" fillId="17" borderId="42" xfId="0" applyFont="1" applyFill="1" applyBorder="1" applyAlignment="1">
      <alignment horizontal="center" vertical="center"/>
    </xf>
  </cellXfs>
  <cellStyles count="5">
    <cellStyle name="백분율" xfId="1" builtinId="5"/>
    <cellStyle name="백분율 2" xfId="4" xr:uid="{52912132-959A-492D-A41F-4B34BD574BDB}"/>
    <cellStyle name="표준" xfId="0" builtinId="0"/>
    <cellStyle name="표준 2" xfId="3" xr:uid="{386C43D2-03CA-45C6-AFBD-EFF0C936C250}"/>
    <cellStyle name="하이퍼링크" xfId="2" builtinId="8"/>
  </cellStyles>
  <dxfs count="116"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yyyy/mm/dd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yyyy/mm/dd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yyyy/mm/dd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yyyy/mm/dd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yyyy/mm/dd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yyyy/mm/dd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yyyy/mm/dd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yyyy/mm/dd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yyyy/mm/dd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yyyy/mm/dd"/>
    </dxf>
    <dxf>
      <numFmt numFmtId="19" formatCode="yyyy/mm/dd"/>
    </dxf>
    <dxf>
      <numFmt numFmtId="0" formatCode="General"/>
    </dxf>
    <dxf>
      <font>
        <b/>
        <i val="0"/>
        <color theme="0"/>
      </font>
      <fill>
        <patternFill>
          <bgColor theme="1"/>
        </patternFill>
      </fill>
    </dxf>
    <dxf>
      <fill>
        <patternFill>
          <bgColor theme="3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표 스타일 1" pivot="0" count="2" xr9:uid="{69B52F30-194C-4BC4-A693-C97DFE4319B4}">
      <tableStyleElement type="wholeTable" dxfId="115"/>
      <tableStyleElement type="headerRow" dxfId="114"/>
    </tableStyle>
  </tableStyles>
  <colors>
    <mruColors>
      <color rgb="FFFFCCFF"/>
      <color rgb="FFFF99CC"/>
      <color rgb="FFCCFFFF"/>
      <color rgb="FF6E8CA5"/>
      <color rgb="FF002E5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Relationship Id="rId30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9526</xdr:colOff>
      <xdr:row>4</xdr:row>
      <xdr:rowOff>123825</xdr:rowOff>
    </xdr:from>
    <xdr:to>
      <xdr:col>7</xdr:col>
      <xdr:colOff>586683</xdr:colOff>
      <xdr:row>23</xdr:row>
      <xdr:rowOff>8494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E7592FDE-B17C-4661-A860-CB310A3924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5326" y="962025"/>
          <a:ext cx="5263457" cy="3866119"/>
        </a:xfrm>
        <a:prstGeom prst="rect">
          <a:avLst/>
        </a:prstGeom>
      </xdr:spPr>
    </xdr:pic>
    <xdr:clientData/>
  </xdr:twoCellAnchor>
  <xdr:twoCellAnchor editAs="oneCell">
    <xdr:from>
      <xdr:col>0</xdr:col>
      <xdr:colOff>659946</xdr:colOff>
      <xdr:row>23</xdr:row>
      <xdr:rowOff>118382</xdr:rowOff>
    </xdr:from>
    <xdr:to>
      <xdr:col>7</xdr:col>
      <xdr:colOff>440871</xdr:colOff>
      <xdr:row>38</xdr:row>
      <xdr:rowOff>192802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7900BAB3-CE26-4ECB-AD6C-4A525F67E5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59946" y="4812846"/>
          <a:ext cx="5114925" cy="3136027"/>
        </a:xfrm>
        <a:prstGeom prst="rect">
          <a:avLst/>
        </a:prstGeom>
      </xdr:spPr>
    </xdr:pic>
    <xdr:clientData/>
  </xdr:twoCellAnchor>
  <xdr:twoCellAnchor editAs="oneCell">
    <xdr:from>
      <xdr:col>8</xdr:col>
      <xdr:colOff>10885</xdr:colOff>
      <xdr:row>4</xdr:row>
      <xdr:rowOff>133345</xdr:rowOff>
    </xdr:from>
    <xdr:to>
      <xdr:col>17</xdr:col>
      <xdr:colOff>585107</xdr:colOff>
      <xdr:row>39</xdr:row>
      <xdr:rowOff>159661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F9783C8E-7C2F-45D8-9FA7-DB68E05CE2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025242" y="949774"/>
          <a:ext cx="6697436" cy="7170066"/>
        </a:xfrm>
        <a:prstGeom prst="rect">
          <a:avLst/>
        </a:prstGeom>
      </xdr:spPr>
    </xdr:pic>
    <xdr:clientData/>
  </xdr:twoCellAnchor>
  <xdr:twoCellAnchor editAs="oneCell">
    <xdr:from>
      <xdr:col>18</xdr:col>
      <xdr:colOff>136068</xdr:colOff>
      <xdr:row>4</xdr:row>
      <xdr:rowOff>185357</xdr:rowOff>
    </xdr:from>
    <xdr:to>
      <xdr:col>25</xdr:col>
      <xdr:colOff>612321</xdr:colOff>
      <xdr:row>39</xdr:row>
      <xdr:rowOff>168917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796CA921-2BAA-48D6-BC45-DEFBBAB577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953997" y="1001786"/>
          <a:ext cx="5238753" cy="7127310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43B9712A-0AE6-4586-A5B7-8C1A2E6F6226}" autoFormatId="16" applyNumberFormats="0" applyBorderFormats="0" applyFontFormats="0" applyPatternFormats="0" applyAlignmentFormats="0" applyWidthHeightFormats="0">
  <queryTableRefresh nextId="66" unboundColumnsRight="2">
    <queryTableFields count="12">
      <queryTableField id="1" name="stnId" tableColumnId="1"/>
      <queryTableField id="2" name="stnNm" tableColumnId="2"/>
      <queryTableField id="3" name="tm" tableColumnId="3"/>
      <queryTableField id="4" name="avgTa" tableColumnId="4"/>
      <queryTableField id="5" name="minTa" tableColumnId="5"/>
      <queryTableField id="7" name="maxTa" tableColumnId="7"/>
      <queryTableField id="14" name="sumRn" tableColumnId="14"/>
      <queryTableField id="15" name="maxInsWs" tableColumnId="15"/>
      <queryTableField id="18" name="maxWs" tableColumnId="18"/>
      <queryTableField id="40" name="ddMefs" tableColumnId="40"/>
      <queryTableField id="64" dataBound="0" tableColumnId="6"/>
      <queryTableField id="65" dataBound="0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9D6A33FC-835F-4D39-951B-F52B3B8C3190}" autoFormatId="16" applyNumberFormats="0" applyBorderFormats="0" applyFontFormats="0" applyPatternFormats="0" applyAlignmentFormats="0" applyWidthHeightFormats="0">
  <queryTableRefresh nextId="65" unboundColumnsRight="2">
    <queryTableFields count="12">
      <queryTableField id="1" name="stnId" tableColumnId="1"/>
      <queryTableField id="2" name="stnNm" tableColumnId="2"/>
      <queryTableField id="3" name="tm" tableColumnId="3"/>
      <queryTableField id="4" name="avgTa" tableColumnId="4"/>
      <queryTableField id="5" name="minTa" tableColumnId="5"/>
      <queryTableField id="7" name="maxTa" tableColumnId="7"/>
      <queryTableField id="14" name="sumRn" tableColumnId="14"/>
      <queryTableField id="15" name="maxInsWs" tableColumnId="15"/>
      <queryTableField id="18" name="maxWs" tableColumnId="18"/>
      <queryTableField id="40" name="ddMefs" tableColumnId="40"/>
      <queryTableField id="63" dataBound="0" tableColumnId="6"/>
      <queryTableField id="64" dataBound="0" tableColumnId="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0EAB8F54-8B79-4D1D-88E2-96296541F05E}" autoFormatId="16" applyNumberFormats="0" applyBorderFormats="0" applyFontFormats="0" applyPatternFormats="0" applyAlignmentFormats="0" applyWidthHeightFormats="0">
  <queryTableRefresh nextId="65" unboundColumnsRight="2">
    <queryTableFields count="12">
      <queryTableField id="1" name="stnId" tableColumnId="1"/>
      <queryTableField id="2" name="stnNm" tableColumnId="2"/>
      <queryTableField id="3" name="tm" tableColumnId="3"/>
      <queryTableField id="4" name="avgTa" tableColumnId="4"/>
      <queryTableField id="5" name="minTa" tableColumnId="5"/>
      <queryTableField id="7" name="maxTa" tableColumnId="7"/>
      <queryTableField id="14" name="sumRn" tableColumnId="14"/>
      <queryTableField id="15" name="maxInsWs" tableColumnId="15"/>
      <queryTableField id="18" name="maxWs" tableColumnId="18"/>
      <queryTableField id="40" name="ddMefs" tableColumnId="40"/>
      <queryTableField id="63" dataBound="0" tableColumnId="6"/>
      <queryTableField id="64" dataBound="0" tableColumnId="8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6" xr16:uid="{23056034-5822-42CF-BF37-CB8480A9F02B}" autoFormatId="16" applyNumberFormats="0" applyBorderFormats="0" applyFontFormats="0" applyPatternFormats="0" applyAlignmentFormats="0" applyWidthHeightFormats="0">
  <queryTableRefresh nextId="65" unboundColumnsRight="2">
    <queryTableFields count="12">
      <queryTableField id="1" name="stnId" tableColumnId="1"/>
      <queryTableField id="2" name="stnNm" tableColumnId="2"/>
      <queryTableField id="3" name="tm" tableColumnId="3"/>
      <queryTableField id="4" name="avgTa" tableColumnId="4"/>
      <queryTableField id="5" name="minTa" tableColumnId="5"/>
      <queryTableField id="7" name="maxTa" tableColumnId="7"/>
      <queryTableField id="14" name="sumRn" tableColumnId="14"/>
      <queryTableField id="15" name="maxInsWs" tableColumnId="15"/>
      <queryTableField id="18" name="maxWs" tableColumnId="18"/>
      <queryTableField id="40" name="ddMefs" tableColumnId="40"/>
      <queryTableField id="63" dataBound="0" tableColumnId="6"/>
      <queryTableField id="64" dataBound="0" tableColumnId="8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7" xr16:uid="{8C66D6A6-88F9-476D-8D5A-83661A77C90F}" autoFormatId="16" applyNumberFormats="0" applyBorderFormats="0" applyFontFormats="0" applyPatternFormats="0" applyAlignmentFormats="0" applyWidthHeightFormats="0">
  <queryTableRefresh nextId="65" unboundColumnsRight="2">
    <queryTableFields count="12">
      <queryTableField id="1" name="stnId" tableColumnId="1"/>
      <queryTableField id="2" name="stnNm" tableColumnId="2"/>
      <queryTableField id="3" name="tm" tableColumnId="3"/>
      <queryTableField id="4" name="avgTa" tableColumnId="4"/>
      <queryTableField id="5" name="minTa" tableColumnId="5"/>
      <queryTableField id="7" name="maxTa" tableColumnId="7"/>
      <queryTableField id="14" name="sumRn" tableColumnId="14"/>
      <queryTableField id="15" name="maxInsWs" tableColumnId="15"/>
      <queryTableField id="18" name="maxWs" tableColumnId="18"/>
      <queryTableField id="40" name="ddMefs" tableColumnId="40"/>
      <queryTableField id="63" dataBound="0" tableColumnId="6"/>
      <queryTableField id="64" dataBound="0" tableColumnId="8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8" xr16:uid="{72ED0AA9-6B53-43A5-BB96-7E5B090324FE}" autoFormatId="16" applyNumberFormats="0" applyBorderFormats="0" applyFontFormats="0" applyPatternFormats="0" applyAlignmentFormats="0" applyWidthHeightFormats="0">
  <queryTableRefresh nextId="65" unboundColumnsRight="2">
    <queryTableFields count="12">
      <queryTableField id="1" name="stnId" tableColumnId="1"/>
      <queryTableField id="2" name="stnNm" tableColumnId="2"/>
      <queryTableField id="3" name="tm" tableColumnId="3"/>
      <queryTableField id="4" name="avgTa" tableColumnId="4"/>
      <queryTableField id="5" name="minTa" tableColumnId="5"/>
      <queryTableField id="7" name="maxTa" tableColumnId="7"/>
      <queryTableField id="14" name="sumRn" tableColumnId="14"/>
      <queryTableField id="15" name="maxInsWs" tableColumnId="15"/>
      <queryTableField id="18" name="maxWs" tableColumnId="18"/>
      <queryTableField id="40" name="ddMefs" tableColumnId="40"/>
      <queryTableField id="63" dataBound="0" tableColumnId="6"/>
      <queryTableField id="64" dataBound="0" tableColumnId="8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9" xr16:uid="{7CC2A9BE-4036-46BA-9644-9FCB8E4F1194}" autoFormatId="16" applyNumberFormats="0" applyBorderFormats="0" applyFontFormats="0" applyPatternFormats="0" applyAlignmentFormats="0" applyWidthHeightFormats="0">
  <queryTableRefresh nextId="65" unboundColumnsRight="2">
    <queryTableFields count="12">
      <queryTableField id="1" name="stnId" tableColumnId="1"/>
      <queryTableField id="2" name="stnNm" tableColumnId="2"/>
      <queryTableField id="3" name="tm" tableColumnId="3"/>
      <queryTableField id="4" name="avgTa" tableColumnId="4"/>
      <queryTableField id="5" name="minTa" tableColumnId="5"/>
      <queryTableField id="7" name="maxTa" tableColumnId="7"/>
      <queryTableField id="14" name="sumRn" tableColumnId="14"/>
      <queryTableField id="15" name="maxInsWs" tableColumnId="15"/>
      <queryTableField id="18" name="maxWs" tableColumnId="18"/>
      <queryTableField id="40" name="ddMefs" tableColumnId="40"/>
      <queryTableField id="63" dataBound="0" tableColumnId="6"/>
      <queryTableField id="64" dataBound="0" tableColumnId="8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10" xr16:uid="{4B5F6845-347A-4C49-8B01-413B1143FF42}" autoFormatId="16" applyNumberFormats="0" applyBorderFormats="0" applyFontFormats="0" applyPatternFormats="0" applyAlignmentFormats="0" applyWidthHeightFormats="0">
  <queryTableRefresh nextId="65" unboundColumnsRight="2">
    <queryTableFields count="12">
      <queryTableField id="1" name="stnId" tableColumnId="1"/>
      <queryTableField id="2" name="stnNm" tableColumnId="2"/>
      <queryTableField id="3" name="tm" tableColumnId="3"/>
      <queryTableField id="4" name="avgTa" tableColumnId="4"/>
      <queryTableField id="5" name="minTa" tableColumnId="5"/>
      <queryTableField id="7" name="maxTa" tableColumnId="7"/>
      <queryTableField id="14" name="sumRn" tableColumnId="14"/>
      <queryTableField id="15" name="maxInsWs" tableColumnId="15"/>
      <queryTableField id="18" name="maxWs" tableColumnId="18"/>
      <queryTableField id="40" name="ddMefs" tableColumnId="40"/>
      <queryTableField id="63" dataBound="0" tableColumnId="6"/>
      <queryTableField id="64" dataBound="0" tableColumnId="8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11" xr16:uid="{BB9E7F4E-0C1A-4134-8FE5-2BCFFF5DC6E7}" autoFormatId="16" applyNumberFormats="0" applyBorderFormats="0" applyFontFormats="0" applyPatternFormats="0" applyAlignmentFormats="0" applyWidthHeightFormats="0">
  <queryTableRefresh nextId="65" unboundColumnsRight="2">
    <queryTableFields count="12">
      <queryTableField id="1" name="stnId" tableColumnId="1"/>
      <queryTableField id="2" name="stnNm" tableColumnId="2"/>
      <queryTableField id="3" name="tm" tableColumnId="3"/>
      <queryTableField id="4" name="avgTa" tableColumnId="4"/>
      <queryTableField id="5" name="minTa" tableColumnId="5"/>
      <queryTableField id="7" name="maxTa" tableColumnId="7"/>
      <queryTableField id="14" name="sumRn" tableColumnId="14"/>
      <queryTableField id="15" name="maxInsWs" tableColumnId="15"/>
      <queryTableField id="18" name="maxWs" tableColumnId="18"/>
      <queryTableField id="40" name="ddMefs" tableColumnId="40"/>
      <queryTableField id="63" dataBound="0" tableColumnId="6"/>
      <queryTableField id="64" dataBound="0" tableColumnId="8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3" xr16:uid="{BB4DC2F1-A70A-49C5-B01F-4F63E6CE3D18}" autoFormatId="16" applyNumberFormats="0" applyBorderFormats="0" applyFontFormats="0" applyPatternFormats="0" applyAlignmentFormats="0" applyWidthHeightFormats="0">
  <queryTableRefresh nextId="65" unboundColumnsRight="2">
    <queryTableFields count="12">
      <queryTableField id="1" name="stnId" tableColumnId="1"/>
      <queryTableField id="2" name="stnNm" tableColumnId="2"/>
      <queryTableField id="3" name="tm" tableColumnId="3"/>
      <queryTableField id="4" name="avgTa" tableColumnId="4"/>
      <queryTableField id="5" name="minTa" tableColumnId="5"/>
      <queryTableField id="7" name="maxTa" tableColumnId="7"/>
      <queryTableField id="14" name="sumRn" tableColumnId="14"/>
      <queryTableField id="15" name="maxInsWs" tableColumnId="15"/>
      <queryTableField id="18" name="maxWs" tableColumnId="18"/>
      <queryTableField id="40" name="ddMefs" tableColumnId="40"/>
      <queryTableField id="63" dataBound="0" tableColumnId="6"/>
      <queryTableField id="64" dataBound="0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051A81A-2C66-4BBD-8E58-B1F19B9292EE}" name="날씨1" displayName="날씨1" ref="A2:L368" tableType="queryTable" totalsRowCount="1">
  <autoFilter ref="A2:L367" xr:uid="{9051A81A-2C66-4BBD-8E58-B1F19B9292EE}"/>
  <sortState xmlns:xlrd2="http://schemas.microsoft.com/office/spreadsheetml/2017/richdata2" ref="A3:L367">
    <sortCondition ref="C2:C367"/>
  </sortState>
  <tableColumns count="12">
    <tableColumn id="1" xr3:uid="{A28353B3-B824-4838-B589-E9EEA58A263D}" uniqueName="1" name="stnId" queryTableFieldId="1"/>
    <tableColumn id="2" xr3:uid="{F95D2AC3-9408-44AB-84C1-EC6A529C2034}" uniqueName="2" name="stnNm" queryTableFieldId="2" dataDxfId="113"/>
    <tableColumn id="3" xr3:uid="{5BE97641-7FBF-4C5C-84E8-5D164C57C290}" uniqueName="3" name="tm" queryTableFieldId="3" dataDxfId="112" totalsRowDxfId="111"/>
    <tableColumn id="4" xr3:uid="{A97B8707-8AAA-44B3-A289-23F9CC8C7FF1}" uniqueName="4" name="avgTa" queryTableFieldId="4" dataDxfId="110"/>
    <tableColumn id="5" xr3:uid="{49D39EA2-DD2F-479A-97F5-EDC5B25225FE}" uniqueName="5" name="minTa" queryTableFieldId="5" dataDxfId="109"/>
    <tableColumn id="7" xr3:uid="{F421AE92-B92F-44D9-84F9-987ED6B8C96B}" uniqueName="7" name="maxTa" queryTableFieldId="7" dataDxfId="108"/>
    <tableColumn id="14" xr3:uid="{AA13DBEE-6027-4E3C-9962-9DFF6BB1A079}" uniqueName="14" name="sumRn" queryTableFieldId="14" dataDxfId="107"/>
    <tableColumn id="15" xr3:uid="{2A8495B6-187E-4F2A-9848-DF47820FB66E}" uniqueName="15" name="maxInsWs" queryTableFieldId="15" dataDxfId="106"/>
    <tableColumn id="18" xr3:uid="{C0C75913-B1FB-4D23-857D-050F31700B80}" uniqueName="18" name="maxWs" queryTableFieldId="18" dataDxfId="105"/>
    <tableColumn id="40" xr3:uid="{203FC986-C5FB-4476-ABC0-300BA378A513}" uniqueName="40" name="ddMefs" queryTableFieldId="40" dataDxfId="104"/>
    <tableColumn id="6" xr3:uid="{2F4A23B5-A0A1-4A37-BDDE-827BD01FDCCB}" uniqueName="6" name="월" queryTableFieldId="64" dataDxfId="103">
      <calculatedColumnFormula>MONTH(날씨1[[#This Row],[tm]])</calculatedColumnFormula>
    </tableColumn>
    <tableColumn id="8" xr3:uid="{76D24FA5-E709-4CB4-B489-9A96222D503F}" uniqueName="8" name="일" queryTableFieldId="65" dataDxfId="102">
      <calculatedColumnFormula>DAY(날씨1[[#This Row],[tm]])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3A9ECEFE-00BF-4CE7-89D5-3B954BAB0A23}" name="날씨2" displayName="날씨2" ref="A2:L368" tableType="queryTable" totalsRowShown="0">
  <autoFilter ref="A2:L368" xr:uid="{3A9ECEFE-00BF-4CE7-89D5-3B954BAB0A23}"/>
  <sortState xmlns:xlrd2="http://schemas.microsoft.com/office/spreadsheetml/2017/richdata2" ref="A3:L368">
    <sortCondition ref="C2:C368"/>
  </sortState>
  <tableColumns count="12">
    <tableColumn id="1" xr3:uid="{A395544C-E989-409C-887F-68253B375927}" uniqueName="1" name="stnId" queryTableFieldId="1"/>
    <tableColumn id="2" xr3:uid="{3A1D1941-9BAB-47ED-B643-1F93055A54F1}" uniqueName="2" name="stnNm" queryTableFieldId="2" dataDxfId="101"/>
    <tableColumn id="3" xr3:uid="{3010AFD6-3602-4014-A246-EECE451BD0BB}" uniqueName="3" name="tm" queryTableFieldId="3" dataDxfId="100"/>
    <tableColumn id="4" xr3:uid="{EC056D0A-990F-4EE5-9ED0-1A84F07521F5}" uniqueName="4" name="avgTa" queryTableFieldId="4" dataDxfId="99"/>
    <tableColumn id="5" xr3:uid="{90E0887A-E681-4C7E-A79D-F4BAF1137662}" uniqueName="5" name="minTa" queryTableFieldId="5" dataDxfId="98"/>
    <tableColumn id="7" xr3:uid="{72388AAD-5763-45AB-ABB9-AB66D2A3A1F4}" uniqueName="7" name="maxTa" queryTableFieldId="7" dataDxfId="97"/>
    <tableColumn id="14" xr3:uid="{18238F78-09C2-4350-AB1D-D0D25D96F05C}" uniqueName="14" name="sumRn" queryTableFieldId="14" dataDxfId="96"/>
    <tableColumn id="15" xr3:uid="{BD1DE4C2-2EB2-49E8-B1AE-9CC58CEE0A7B}" uniqueName="15" name="maxInsWs" queryTableFieldId="15" dataDxfId="95"/>
    <tableColumn id="18" xr3:uid="{14CCCF27-3B4C-44F2-99B8-25234E7E76A1}" uniqueName="18" name="maxWs" queryTableFieldId="18" dataDxfId="94"/>
    <tableColumn id="40" xr3:uid="{14D322FC-6994-4DF5-A744-39B7133FEF5A}" uniqueName="40" name="ddMefs" queryTableFieldId="40" dataDxfId="93"/>
    <tableColumn id="6" xr3:uid="{F4C1B6DE-4C7F-4AA1-AED9-945A8D085BB1}" uniqueName="6" name="월" queryTableFieldId="63" dataDxfId="92">
      <calculatedColumnFormula>MONTH(날씨2[[#This Row],[tm]])</calculatedColumnFormula>
    </tableColumn>
    <tableColumn id="8" xr3:uid="{3371CFF8-D40A-4C49-9C40-5F6B2A8E47D3}" uniqueName="8" name="일" queryTableFieldId="64" dataDxfId="91">
      <calculatedColumnFormula>DAY(날씨2[[#This Row],[tm]])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B99E9F1F-51E6-4D06-8406-7CBE71E4D3D9}" name="날씨3" displayName="날씨3" ref="A2:L367" tableType="queryTable" totalsRowShown="0">
  <autoFilter ref="A2:L367" xr:uid="{B99E9F1F-51E6-4D06-8406-7CBE71E4D3D9}"/>
  <tableColumns count="12">
    <tableColumn id="1" xr3:uid="{A9F3F841-30B6-4BD1-A129-3D2F5C2675ED}" uniqueName="1" name="stnId" queryTableFieldId="1"/>
    <tableColumn id="2" xr3:uid="{9A9ADB7E-580A-40DB-BA93-F58CFBB32E03}" uniqueName="2" name="stnNm" queryTableFieldId="2" dataDxfId="90"/>
    <tableColumn id="3" xr3:uid="{BF8ED686-2C28-4FB0-BC4D-6028BC70DDDC}" uniqueName="3" name="tm" queryTableFieldId="3" dataDxfId="89"/>
    <tableColumn id="4" xr3:uid="{E11867AF-253D-41C1-95B1-7C473A9ED03D}" uniqueName="4" name="avgTa" queryTableFieldId="4" dataDxfId="88"/>
    <tableColumn id="5" xr3:uid="{AEE32E04-3A8C-4EBF-A787-372F2D01F389}" uniqueName="5" name="minTa" queryTableFieldId="5" dataDxfId="87"/>
    <tableColumn id="7" xr3:uid="{11AEDA43-CE87-41C6-B2C8-06B6788A88F3}" uniqueName="7" name="maxTa" queryTableFieldId="7" dataDxfId="86"/>
    <tableColumn id="14" xr3:uid="{AD20A485-4BDE-4EFF-9224-A0E3F27FCFB0}" uniqueName="14" name="sumRn" queryTableFieldId="14" dataDxfId="85"/>
    <tableColumn id="15" xr3:uid="{7E91A185-26F2-449F-85FD-05ED38BFFBDD}" uniqueName="15" name="maxInsWs" queryTableFieldId="15" dataDxfId="84"/>
    <tableColumn id="18" xr3:uid="{0694D217-D6F1-48D3-A12D-7B95D4AB99AC}" uniqueName="18" name="maxWs" queryTableFieldId="18" dataDxfId="83"/>
    <tableColumn id="40" xr3:uid="{5F7E17BD-90F6-495C-A9D5-4490EA772E71}" uniqueName="40" name="ddMefs" queryTableFieldId="40" dataDxfId="82"/>
    <tableColumn id="6" xr3:uid="{C787391D-59FF-4DCB-9265-E0F5278A81E9}" uniqueName="6" name="월" queryTableFieldId="63" dataDxfId="81">
      <calculatedColumnFormula>MONTH(날씨3[[#This Row],[tm]])</calculatedColumnFormula>
    </tableColumn>
    <tableColumn id="8" xr3:uid="{2DBD62BD-9E21-4D6E-BDAA-3393A88D199F}" uniqueName="8" name="일" queryTableFieldId="64" dataDxfId="80">
      <calculatedColumnFormula>DAY(날씨3[[#This Row],[tm]])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CE156DC8-ABF8-4995-825D-838963228F4E}" name="날씨4" displayName="날씨4" ref="A2:L367" tableType="queryTable" totalsRowShown="0">
  <autoFilter ref="A2:L367" xr:uid="{CE156DC8-ABF8-4995-825D-838963228F4E}"/>
  <tableColumns count="12">
    <tableColumn id="1" xr3:uid="{D1021ECA-D8F1-42C0-A46A-02206B89C938}" uniqueName="1" name="stnId" queryTableFieldId="1"/>
    <tableColumn id="2" xr3:uid="{01716C09-1D50-4993-9ADF-E30A60BBD368}" uniqueName="2" name="stnNm" queryTableFieldId="2" dataDxfId="79"/>
    <tableColumn id="3" xr3:uid="{E01E3999-DCD2-42AE-821B-F1512B153653}" uniqueName="3" name="tm" queryTableFieldId="3" dataDxfId="78"/>
    <tableColumn id="4" xr3:uid="{18A26483-D282-418F-A697-577EE3327544}" uniqueName="4" name="avgTa" queryTableFieldId="4" dataDxfId="77"/>
    <tableColumn id="5" xr3:uid="{6C1FEE27-B227-4081-BF9B-5780C7E70609}" uniqueName="5" name="minTa" queryTableFieldId="5" dataDxfId="76"/>
    <tableColumn id="7" xr3:uid="{3F5164F5-30A3-4C5F-8EC5-C9A73ECEF731}" uniqueName="7" name="maxTa" queryTableFieldId="7" dataDxfId="75"/>
    <tableColumn id="14" xr3:uid="{2A2AE02E-74A9-4911-A87E-776EF29D2064}" uniqueName="14" name="sumRn" queryTableFieldId="14" dataDxfId="74"/>
    <tableColumn id="15" xr3:uid="{8F93E216-9C24-44F8-B8A5-45F38D0166F1}" uniqueName="15" name="maxInsWs" queryTableFieldId="15" dataDxfId="73"/>
    <tableColumn id="18" xr3:uid="{CB009BBA-0258-4E80-9DFB-D0B16EFFFB95}" uniqueName="18" name="maxWs" queryTableFieldId="18" dataDxfId="72"/>
    <tableColumn id="40" xr3:uid="{AD0364DB-44CC-44C4-8C0B-8806864372CD}" uniqueName="40" name="ddMefs" queryTableFieldId="40" dataDxfId="71"/>
    <tableColumn id="6" xr3:uid="{CC4244CD-2C20-444F-9B92-4F8CFA6008B8}" uniqueName="6" name="월" queryTableFieldId="63" dataDxfId="70">
      <calculatedColumnFormula>MONTH(날씨4[[#This Row],[tm]])</calculatedColumnFormula>
    </tableColumn>
    <tableColumn id="8" xr3:uid="{8721D46C-C172-4CE6-A834-CC9E2CD87A90}" uniqueName="8" name="일" queryTableFieldId="64" dataDxfId="69">
      <calculatedColumnFormula>DAY(날씨4[[#This Row],[tm]])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A759C9B4-D5EB-4754-974D-E4A00BD19760}" name="날씨5" displayName="날씨5" ref="A2:L367" tableType="queryTable" totalsRowShown="0">
  <autoFilter ref="A2:L367" xr:uid="{A759C9B4-D5EB-4754-974D-E4A00BD19760}"/>
  <tableColumns count="12">
    <tableColumn id="1" xr3:uid="{0AB86F3D-9A52-48A9-9600-BCE1A25EA2CE}" uniqueName="1" name="stnId" queryTableFieldId="1"/>
    <tableColumn id="2" xr3:uid="{07DDE762-DB0D-412C-B871-712008ED975B}" uniqueName="2" name="stnNm" queryTableFieldId="2" dataDxfId="68"/>
    <tableColumn id="3" xr3:uid="{97867C58-3D19-4975-AFAA-BE5828EC4A97}" uniqueName="3" name="tm" queryTableFieldId="3" dataDxfId="67"/>
    <tableColumn id="4" xr3:uid="{379523BC-83F0-427B-B410-5597F72C5B1A}" uniqueName="4" name="avgTa" queryTableFieldId="4" dataDxfId="66"/>
    <tableColumn id="5" xr3:uid="{64E4022D-58D9-47D6-B35D-5ED109E1A61F}" uniqueName="5" name="minTa" queryTableFieldId="5" dataDxfId="65"/>
    <tableColumn id="7" xr3:uid="{74D07E8C-62E8-4383-817C-89067147FE46}" uniqueName="7" name="maxTa" queryTableFieldId="7" dataDxfId="64"/>
    <tableColumn id="14" xr3:uid="{3346705C-B579-47CA-8048-6F9D3B0A6908}" uniqueName="14" name="sumRn" queryTableFieldId="14" dataDxfId="63"/>
    <tableColumn id="15" xr3:uid="{95178C55-1895-4B83-9F30-3BAA6B835451}" uniqueName="15" name="maxInsWs" queryTableFieldId="15" dataDxfId="62"/>
    <tableColumn id="18" xr3:uid="{2CCDDEF8-4056-48A8-8EDD-D5F23CC299AB}" uniqueName="18" name="maxWs" queryTableFieldId="18" dataDxfId="61"/>
    <tableColumn id="40" xr3:uid="{D31EB3B4-4345-498A-8111-9EF13A1C2F61}" uniqueName="40" name="ddMefs" queryTableFieldId="40" dataDxfId="60"/>
    <tableColumn id="6" xr3:uid="{A0BF2844-0F45-4EC5-AAA1-C895FD7917FE}" uniqueName="6" name="월" queryTableFieldId="63" dataDxfId="59">
      <calculatedColumnFormula>MONTH(날씨5[[#This Row],[tm]])</calculatedColumnFormula>
    </tableColumn>
    <tableColumn id="8" xr3:uid="{C5ACEE25-822B-4BB8-9419-E9891D7D61F4}" uniqueName="8" name="일" queryTableFieldId="64" dataDxfId="58">
      <calculatedColumnFormula>DAY(날씨5[[#This Row],[tm]])</calculatedColumnFormula>
    </tableColumn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B0655320-37F9-46DE-A98C-899334E9348B}" name="날씨6" displayName="날씨6" ref="A2:L368" tableType="queryTable" totalsRowShown="0">
  <autoFilter ref="A2:L368" xr:uid="{B0655320-37F9-46DE-A98C-899334E9348B}"/>
  <tableColumns count="12">
    <tableColumn id="1" xr3:uid="{BF910F1F-7DB4-439F-869C-99AD88256459}" uniqueName="1" name="stnId" queryTableFieldId="1"/>
    <tableColumn id="2" xr3:uid="{08649503-4EF6-40BA-9534-AF66750EE97B}" uniqueName="2" name="stnNm" queryTableFieldId="2" dataDxfId="57"/>
    <tableColumn id="3" xr3:uid="{8D2C064A-F4E3-4A92-B27F-1D5ACF15EE47}" uniqueName="3" name="tm" queryTableFieldId="3" dataDxfId="56"/>
    <tableColumn id="4" xr3:uid="{B0CBAD01-F237-4529-B298-D018CDF95A7C}" uniqueName="4" name="avgTa" queryTableFieldId="4" dataDxfId="55"/>
    <tableColumn id="5" xr3:uid="{C2AD9A68-21FB-4781-84AF-D66D3CA5FB42}" uniqueName="5" name="minTa" queryTableFieldId="5" dataDxfId="54"/>
    <tableColumn id="7" xr3:uid="{98F2C6B2-3690-489F-94B7-268521B455A2}" uniqueName="7" name="maxTa" queryTableFieldId="7" dataDxfId="53"/>
    <tableColumn id="14" xr3:uid="{94F77C08-C655-404C-9E9E-18803C3C8281}" uniqueName="14" name="sumRn" queryTableFieldId="14" dataDxfId="52"/>
    <tableColumn id="15" xr3:uid="{539A33BC-D491-4CBE-8987-056B97F5C50D}" uniqueName="15" name="maxInsWs" queryTableFieldId="15" dataDxfId="51"/>
    <tableColumn id="18" xr3:uid="{2BDF2B1B-688D-4BDE-BF84-BAA6D3EB92E7}" uniqueName="18" name="maxWs" queryTableFieldId="18" dataDxfId="50"/>
    <tableColumn id="40" xr3:uid="{7770D4FA-6520-40BF-A612-DD781ED40645}" uniqueName="40" name="ddMefs" queryTableFieldId="40" dataDxfId="49"/>
    <tableColumn id="6" xr3:uid="{4B8DBCC4-3236-4983-9CAB-7FB44A4D55A0}" uniqueName="6" name="월" queryTableFieldId="63" dataDxfId="48">
      <calculatedColumnFormula>MONTH(날씨6[[#This Row],[tm]])</calculatedColumnFormula>
    </tableColumn>
    <tableColumn id="8" xr3:uid="{19E8825E-B67B-47E6-92CA-382D1622C3F3}" uniqueName="8" name="일" queryTableFieldId="64" dataDxfId="47">
      <calculatedColumnFormula>DAY(날씨6[[#This Row],[tm]])</calculatedColumnFormula>
    </tableColumn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AF26AE0C-5280-4922-8434-7A2ECF620E0B}" name="날씨7" displayName="날씨7" ref="A2:L367" tableType="queryTable" totalsRowShown="0">
  <autoFilter ref="A2:L367" xr:uid="{AF26AE0C-5280-4922-8434-7A2ECF620E0B}"/>
  <tableColumns count="12">
    <tableColumn id="1" xr3:uid="{15AE34B3-55C0-43A6-9B26-C3FEAA76103F}" uniqueName="1" name="stnId" queryTableFieldId="1"/>
    <tableColumn id="2" xr3:uid="{ACDAC0ED-8F80-4048-B972-98DD539B6468}" uniqueName="2" name="stnNm" queryTableFieldId="2" dataDxfId="46"/>
    <tableColumn id="3" xr3:uid="{B13E4F4F-51B5-492D-B7A0-D2B15FF23468}" uniqueName="3" name="tm" queryTableFieldId="3" dataDxfId="45"/>
    <tableColumn id="4" xr3:uid="{3B7168F9-F5A4-49F1-B39E-2D2A613B0B40}" uniqueName="4" name="avgTa" queryTableFieldId="4" dataDxfId="44"/>
    <tableColumn id="5" xr3:uid="{E5B44BE0-1847-4C8D-8E38-7CBA0BD48952}" uniqueName="5" name="minTa" queryTableFieldId="5" dataDxfId="43"/>
    <tableColumn id="7" xr3:uid="{2FA74FAE-F0A7-42BA-ADE3-AFB005DF6726}" uniqueName="7" name="maxTa" queryTableFieldId="7" dataDxfId="42"/>
    <tableColumn id="14" xr3:uid="{50C5E329-350F-4143-A319-6F1AD28180D1}" uniqueName="14" name="sumRn" queryTableFieldId="14" dataDxfId="41"/>
    <tableColumn id="15" xr3:uid="{FAB51626-D133-4BB1-9384-F598432EC1BB}" uniqueName="15" name="maxInsWs" queryTableFieldId="15" dataDxfId="40"/>
    <tableColumn id="18" xr3:uid="{FF3773D1-9B46-49E5-9C8D-9E75A9879F61}" uniqueName="18" name="maxWs" queryTableFieldId="18" dataDxfId="39"/>
    <tableColumn id="40" xr3:uid="{C5062FC0-D105-46CC-A3B2-8124A978C1E1}" uniqueName="40" name="ddMefs" queryTableFieldId="40" dataDxfId="38"/>
    <tableColumn id="6" xr3:uid="{E979262D-B29A-4CC5-97CF-F275C0C7DADC}" uniqueName="6" name="월" queryTableFieldId="63" dataDxfId="37">
      <calculatedColumnFormula>MONTH(날씨7[[#This Row],[tm]])</calculatedColumnFormula>
    </tableColumn>
    <tableColumn id="8" xr3:uid="{36704E63-5963-4D9B-9BA9-3E54904647E1}" uniqueName="8" name="일" queryTableFieldId="64" dataDxfId="36">
      <calculatedColumnFormula>DAY(날씨7[[#This Row],[tm]])</calculatedColumnFormula>
    </tableColumn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148F056-9230-4166-AE6F-08E3324B191E}" name="날씨8" displayName="날씨8" ref="A2:L367" tableType="queryTable" totalsRowShown="0">
  <autoFilter ref="A2:L367" xr:uid="{0148F056-9230-4166-AE6F-08E3324B191E}"/>
  <tableColumns count="12">
    <tableColumn id="1" xr3:uid="{30F80A22-3C4A-4B2C-8C71-D10B60D5E128}" uniqueName="1" name="stnId" queryTableFieldId="1"/>
    <tableColumn id="2" xr3:uid="{CE320E34-BD7B-407C-B992-C0486376CA18}" uniqueName="2" name="stnNm" queryTableFieldId="2" dataDxfId="35"/>
    <tableColumn id="3" xr3:uid="{A9782B5D-E3A2-4E2F-BAFF-5251402AA79E}" uniqueName="3" name="tm" queryTableFieldId="3" dataDxfId="34"/>
    <tableColumn id="4" xr3:uid="{D03CE7FF-2E6D-4850-A058-FCA9F6E77865}" uniqueName="4" name="avgTa" queryTableFieldId="4" dataDxfId="33"/>
    <tableColumn id="5" xr3:uid="{2DF40A92-26AA-4051-8A7D-91660A6B0DD3}" uniqueName="5" name="minTa" queryTableFieldId="5" dataDxfId="32"/>
    <tableColumn id="7" xr3:uid="{5444401A-D5F9-4A3E-ADCB-F4439F17E23A}" uniqueName="7" name="maxTa" queryTableFieldId="7" dataDxfId="31"/>
    <tableColumn id="14" xr3:uid="{AAE697A8-970D-4F56-B1E4-2C77A697025B}" uniqueName="14" name="sumRn" queryTableFieldId="14" dataDxfId="30"/>
    <tableColumn id="15" xr3:uid="{843D8D13-C635-4662-84EE-D954CFBDFB98}" uniqueName="15" name="maxInsWs" queryTableFieldId="15" dataDxfId="29"/>
    <tableColumn id="18" xr3:uid="{B1A12998-1277-427E-98C7-F00DEA16EEC8}" uniqueName="18" name="maxWs" queryTableFieldId="18" dataDxfId="28"/>
    <tableColumn id="40" xr3:uid="{ACA21D0B-4E59-48B2-AF59-B2A34430C682}" uniqueName="40" name="ddMefs" queryTableFieldId="40" dataDxfId="27"/>
    <tableColumn id="6" xr3:uid="{DBB9CF0F-5FCA-49EB-9BBE-6C3E5159B7E8}" uniqueName="6" name="월" queryTableFieldId="63" dataDxfId="26">
      <calculatedColumnFormula>MONTH(날씨8[[#This Row],[tm]])</calculatedColumnFormula>
    </tableColumn>
    <tableColumn id="8" xr3:uid="{32EE1F14-8872-4E63-80F2-F8FD31371799}" uniqueName="8" name="일" queryTableFieldId="64" dataDxfId="25">
      <calculatedColumnFormula>DAY(날씨8[[#This Row],[tm]])</calculatedColumnFormula>
    </tableColumn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27CF1378-903F-4519-8C14-5FA5D89FDF5A}" name="날씨9" displayName="날씨9" ref="A2:L367" tableType="queryTable" totalsRowShown="0">
  <autoFilter ref="A2:L367" xr:uid="{27CF1378-903F-4519-8C14-5FA5D89FDF5A}"/>
  <tableColumns count="12">
    <tableColumn id="1" xr3:uid="{8F65445C-1B2F-4895-891E-E1FC5ED54FEB}" uniqueName="1" name="stnId" queryTableFieldId="1"/>
    <tableColumn id="2" xr3:uid="{3CC79FD6-2CD7-467B-9554-ECA1C4F9CFB0}" uniqueName="2" name="stnNm" queryTableFieldId="2" dataDxfId="24"/>
    <tableColumn id="3" xr3:uid="{4A76A8CB-124B-4892-825E-BBD74EF22CC6}" uniqueName="3" name="tm" queryTableFieldId="3" dataDxfId="23"/>
    <tableColumn id="4" xr3:uid="{FFDD8DC6-863D-4153-9F6B-46C01143DFCF}" uniqueName="4" name="avgTa" queryTableFieldId="4" dataDxfId="22"/>
    <tableColumn id="5" xr3:uid="{D58200EA-F341-4A4C-B88E-00C3EE4DEA75}" uniqueName="5" name="minTa" queryTableFieldId="5" dataDxfId="21"/>
    <tableColumn id="7" xr3:uid="{797A81B7-F978-429D-8B45-4573710760FB}" uniqueName="7" name="maxTa" queryTableFieldId="7" dataDxfId="20"/>
    <tableColumn id="14" xr3:uid="{4E950C59-8A55-4B9D-8B1D-2C78088D8544}" uniqueName="14" name="sumRn" queryTableFieldId="14" dataDxfId="19"/>
    <tableColumn id="15" xr3:uid="{251C3978-3D5C-4699-B9C5-8B403E51BA08}" uniqueName="15" name="maxInsWs" queryTableFieldId="15" dataDxfId="18"/>
    <tableColumn id="18" xr3:uid="{5B6F6887-BB9C-432D-84D2-BFC6005C9B67}" uniqueName="18" name="maxWs" queryTableFieldId="18" dataDxfId="17"/>
    <tableColumn id="40" xr3:uid="{02BE66D0-2457-46CB-BBC7-7CA2775A5E01}" uniqueName="40" name="ddMefs" queryTableFieldId="40" dataDxfId="16"/>
    <tableColumn id="6" xr3:uid="{FC2C093B-07F3-48B5-A2E4-5C56E99AE573}" uniqueName="6" name="월" queryTableFieldId="63" dataDxfId="15">
      <calculatedColumnFormula>MONTH(날씨9[[#This Row],[tm]])</calculatedColumnFormula>
    </tableColumn>
    <tableColumn id="8" xr3:uid="{92344040-019D-4E01-8305-B0D35ACFCCA6}" uniqueName="8" name="일" queryTableFieldId="64" dataDxfId="14">
      <calculatedColumnFormula>DAY(날씨9[[#This Row],[tm]])</calculatedColumnFormula>
    </tableColumn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A6E5776-104C-49F2-AC9B-88A9BA9ECECC}" name="날씨10" displayName="날씨10" ref="A2:L368" tableType="queryTable" totalsRowShown="0">
  <autoFilter ref="A2:L368" xr:uid="{0A6E5776-104C-49F2-AC9B-88A9BA9ECECC}"/>
  <tableColumns count="12">
    <tableColumn id="1" xr3:uid="{964F928F-ACA6-4098-BC57-34CB55DB2773}" uniqueName="1" name="stnId" queryTableFieldId="1"/>
    <tableColumn id="2" xr3:uid="{BF4C34AA-9C06-44F7-AE86-6B55CCDE3A26}" uniqueName="2" name="stnNm" queryTableFieldId="2" dataDxfId="13"/>
    <tableColumn id="3" xr3:uid="{96AEFC51-FEAB-48D6-A3F9-334FB73E8A4A}" uniqueName="3" name="tm" queryTableFieldId="3" dataDxfId="12"/>
    <tableColumn id="4" xr3:uid="{54CE4243-52AC-4E38-98B9-F743339033CF}" uniqueName="4" name="avgTa" queryTableFieldId="4" dataDxfId="11"/>
    <tableColumn id="5" xr3:uid="{386C176F-E116-4B5F-8919-4CCB15FB06C9}" uniqueName="5" name="minTa" queryTableFieldId="5" dataDxfId="10"/>
    <tableColumn id="7" xr3:uid="{5D0F8E9C-BF21-4CF1-849C-D66DE1534B35}" uniqueName="7" name="maxTa" queryTableFieldId="7" dataDxfId="9"/>
    <tableColumn id="14" xr3:uid="{F340244A-04EE-461D-9135-9D697C12415C}" uniqueName="14" name="sumRn" queryTableFieldId="14" dataDxfId="8"/>
    <tableColumn id="15" xr3:uid="{18A4F9DD-C8CD-4436-A5DA-A15CDFB2401E}" uniqueName="15" name="maxInsWs" queryTableFieldId="15" dataDxfId="7"/>
    <tableColumn id="18" xr3:uid="{2823F297-BEF3-42F0-8D2A-D2E3354B2D1A}" uniqueName="18" name="maxWs" queryTableFieldId="18" dataDxfId="6"/>
    <tableColumn id="40" xr3:uid="{04DA8BAC-8948-4C19-8F1A-02548CFFE89C}" uniqueName="40" name="ddMefs" queryTableFieldId="40" dataDxfId="5"/>
    <tableColumn id="6" xr3:uid="{6D9F3113-1559-4C45-8C33-1DBF38C5DB41}" uniqueName="6" name="월" queryTableFieldId="63" dataDxfId="4">
      <calculatedColumnFormula>MONTH(날씨10[[#This Row],[tm]])</calculatedColumnFormula>
    </tableColumn>
    <tableColumn id="8" xr3:uid="{D09E6DD6-586A-4DCC-907E-2A49871AE548}" uniqueName="8" name="일" queryTableFieldId="64" dataDxfId="3">
      <calculatedColumnFormula>DAY(날씨10[[#This Row],[tm]])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data.kma.go.kr/cmmn/main.do" TargetMode="Externa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https://www.data.go.kr/iim/api/selectAPIAcountView.do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8A82D0-C9DD-4B89-95AB-9BE9200A0C21}">
  <sheetPr>
    <pageSetUpPr autoPageBreaks="0"/>
  </sheetPr>
  <dimension ref="B1:H16"/>
  <sheetViews>
    <sheetView showGridLines="0" tabSelected="1" view="pageBreakPreview" zoomScale="115" zoomScaleNormal="100" zoomScaleSheetLayoutView="115" workbookViewId="0">
      <selection activeCell="D6" sqref="D6:H12"/>
    </sheetView>
  </sheetViews>
  <sheetFormatPr defaultRowHeight="16.5" x14ac:dyDescent="0.3"/>
  <cols>
    <col min="3" max="3" width="23.875" customWidth="1"/>
    <col min="7" max="7" width="9" customWidth="1"/>
    <col min="8" max="8" width="36.25" customWidth="1"/>
  </cols>
  <sheetData>
    <row r="1" spans="2:8" ht="8.25" customHeight="1" x14ac:dyDescent="0.3"/>
    <row r="2" spans="2:8" ht="6" customHeight="1" thickBot="1" x14ac:dyDescent="0.35"/>
    <row r="3" spans="2:8" ht="30" customHeight="1" thickBot="1" x14ac:dyDescent="0.35">
      <c r="B3" s="225" t="s">
        <v>3236</v>
      </c>
      <c r="C3" s="226"/>
      <c r="D3" s="226"/>
      <c r="E3" s="226"/>
      <c r="F3" s="226"/>
      <c r="G3" s="226"/>
      <c r="H3" s="227"/>
    </row>
    <row r="4" spans="2:8" ht="30" customHeight="1" thickBot="1" x14ac:dyDescent="0.35">
      <c r="B4" s="213">
        <v>1</v>
      </c>
      <c r="C4" s="221" t="s">
        <v>3212</v>
      </c>
      <c r="D4" s="217" t="s">
        <v>3227</v>
      </c>
      <c r="E4" s="205"/>
      <c r="F4" s="205"/>
      <c r="G4" s="205"/>
      <c r="H4" s="206"/>
    </row>
    <row r="5" spans="2:8" ht="30" customHeight="1" thickBot="1" x14ac:dyDescent="0.35">
      <c r="B5" s="213">
        <v>2</v>
      </c>
      <c r="C5" s="221" t="s">
        <v>0</v>
      </c>
      <c r="D5" s="217" t="s">
        <v>3228</v>
      </c>
      <c r="E5" s="205"/>
      <c r="F5" s="205"/>
      <c r="G5" s="205"/>
      <c r="H5" s="206"/>
    </row>
    <row r="6" spans="2:8" ht="30" customHeight="1" x14ac:dyDescent="0.3">
      <c r="B6" s="214">
        <v>3</v>
      </c>
      <c r="C6" s="222" t="s">
        <v>3213</v>
      </c>
      <c r="D6" s="218" t="s">
        <v>3229</v>
      </c>
      <c r="E6" s="207"/>
      <c r="F6" s="207"/>
      <c r="G6" s="207"/>
      <c r="H6" s="208"/>
    </row>
    <row r="7" spans="2:8" ht="30" customHeight="1" x14ac:dyDescent="0.3">
      <c r="B7" s="215">
        <v>4</v>
      </c>
      <c r="C7" s="223" t="s">
        <v>3237</v>
      </c>
      <c r="D7" s="219"/>
      <c r="E7" s="209"/>
      <c r="F7" s="209"/>
      <c r="G7" s="209"/>
      <c r="H7" s="210"/>
    </row>
    <row r="8" spans="2:8" ht="30" customHeight="1" x14ac:dyDescent="0.3">
      <c r="B8" s="215">
        <v>5</v>
      </c>
      <c r="C8" s="223" t="s">
        <v>3215</v>
      </c>
      <c r="D8" s="219"/>
      <c r="E8" s="209"/>
      <c r="F8" s="209"/>
      <c r="G8" s="209"/>
      <c r="H8" s="210"/>
    </row>
    <row r="9" spans="2:8" ht="30" customHeight="1" x14ac:dyDescent="0.3">
      <c r="B9" s="215">
        <v>6</v>
      </c>
      <c r="C9" s="223" t="s">
        <v>3235</v>
      </c>
      <c r="D9" s="219"/>
      <c r="E9" s="209"/>
      <c r="F9" s="209"/>
      <c r="G9" s="209"/>
      <c r="H9" s="210"/>
    </row>
    <row r="10" spans="2:8" ht="30" customHeight="1" x14ac:dyDescent="0.3">
      <c r="B10" s="215">
        <v>7</v>
      </c>
      <c r="C10" s="223" t="s">
        <v>3216</v>
      </c>
      <c r="D10" s="219"/>
      <c r="E10" s="209"/>
      <c r="F10" s="209"/>
      <c r="G10" s="209"/>
      <c r="H10" s="210"/>
    </row>
    <row r="11" spans="2:8" ht="30" customHeight="1" x14ac:dyDescent="0.3">
      <c r="B11" s="215">
        <v>8</v>
      </c>
      <c r="C11" s="223" t="s">
        <v>3217</v>
      </c>
      <c r="D11" s="219"/>
      <c r="E11" s="209"/>
      <c r="F11" s="209"/>
      <c r="G11" s="209"/>
      <c r="H11" s="210"/>
    </row>
    <row r="12" spans="2:8" ht="30" customHeight="1" thickBot="1" x14ac:dyDescent="0.35">
      <c r="B12" s="216">
        <v>9</v>
      </c>
      <c r="C12" s="224" t="s">
        <v>3218</v>
      </c>
      <c r="D12" s="220"/>
      <c r="E12" s="211"/>
      <c r="F12" s="211"/>
      <c r="G12" s="211"/>
      <c r="H12" s="212"/>
    </row>
    <row r="13" spans="2:8" ht="30" customHeight="1" thickBot="1" x14ac:dyDescent="0.35">
      <c r="B13" s="213">
        <v>10</v>
      </c>
      <c r="C13" s="221" t="s">
        <v>3219</v>
      </c>
      <c r="D13" s="217" t="s">
        <v>3231</v>
      </c>
      <c r="E13" s="205"/>
      <c r="F13" s="205"/>
      <c r="G13" s="205"/>
      <c r="H13" s="206"/>
    </row>
    <row r="14" spans="2:8" ht="30" customHeight="1" thickBot="1" x14ac:dyDescent="0.35">
      <c r="B14" s="213">
        <v>11</v>
      </c>
      <c r="C14" s="221" t="s">
        <v>3150</v>
      </c>
      <c r="D14" s="217" t="s">
        <v>3232</v>
      </c>
      <c r="E14" s="205"/>
      <c r="F14" s="205"/>
      <c r="G14" s="205"/>
      <c r="H14" s="206"/>
    </row>
    <row r="15" spans="2:8" ht="30" customHeight="1" thickBot="1" x14ac:dyDescent="0.35">
      <c r="B15" s="213">
        <v>12</v>
      </c>
      <c r="C15" s="221" t="s">
        <v>3148</v>
      </c>
      <c r="D15" s="217" t="s">
        <v>3233</v>
      </c>
      <c r="E15" s="205"/>
      <c r="F15" s="205"/>
      <c r="G15" s="205"/>
      <c r="H15" s="206"/>
    </row>
    <row r="16" spans="2:8" ht="30" customHeight="1" thickBot="1" x14ac:dyDescent="0.35">
      <c r="B16" s="213">
        <v>13</v>
      </c>
      <c r="C16" s="221" t="s">
        <v>3220</v>
      </c>
      <c r="D16" s="217" t="s">
        <v>3239</v>
      </c>
      <c r="E16" s="205"/>
      <c r="F16" s="205"/>
      <c r="G16" s="205"/>
      <c r="H16" s="206"/>
    </row>
  </sheetData>
  <mergeCells count="8">
    <mergeCell ref="D13:H13"/>
    <mergeCell ref="D14:H14"/>
    <mergeCell ref="D15:H15"/>
    <mergeCell ref="D16:H16"/>
    <mergeCell ref="D4:H4"/>
    <mergeCell ref="D5:H5"/>
    <mergeCell ref="D6:H12"/>
    <mergeCell ref="B3:H3"/>
  </mergeCells>
  <phoneticPr fontId="1" type="noConversion"/>
  <hyperlinks>
    <hyperlink ref="C4" location="조건입력!A1" display="조건입력" xr:uid="{9A72B82B-790D-474F-9C61-0EE5761EC5F1}"/>
    <hyperlink ref="C5" location="가동률!A1" display="가동률" xr:uid="{6992C796-24D8-4212-A1B5-AC2DD0E0663B}"/>
    <hyperlink ref="C6" location="'보고서 삽입'!A1" display="보고서 삽입" xr:uid="{83F9A136-3F15-4FDF-A3C5-A919C2BBC539}"/>
    <hyperlink ref="C7" location="'평균기온 삽입용'!A1" display="평균기온 삽입용" xr:uid="{C4AFB5EB-66C0-4440-B23A-B0AEA5F7772B}"/>
    <hyperlink ref="C8" location="'최저기온 삽입용'!A1" display="최저기온 삽입용" xr:uid="{7122174F-5DDA-4472-BC02-B51C701A41E6}"/>
    <hyperlink ref="C9" location="'최고기온 삽입용'!A1" display="최고기온 삽입용" xr:uid="{6DE8120A-2215-4185-8B1B-5F08B0B2F2B3}"/>
    <hyperlink ref="C10" location="'강수량 삽입용'!A1" display="강수량 삽입용" xr:uid="{8838D0A4-9B78-4AA0-BDD5-6EFF004FBC7C}"/>
    <hyperlink ref="C11" location="'신적설 삽입용'!A1" display="신적설 삽입용" xr:uid="{36A4AF63-3EF0-46A8-B648-E6189652A95A}"/>
    <hyperlink ref="C12" location="'최대순간풍속 삽입용'!A1" display="최대순간풍속 삽입용" xr:uid="{F71CAFF8-96D1-4EFE-8C55-067536B05EAB}"/>
    <hyperlink ref="C13" location="기상청!A1" display="기상청" xr:uid="{1A533F9E-42AF-4543-BBAC-794BD809932B}"/>
    <hyperlink ref="C14" location="공휴일!A1" display="공휴일" xr:uid="{0AAD793F-B24F-4568-BB16-E33144CB465E}"/>
    <hyperlink ref="C15" location="미세먼지!A1" display="미세먼지" xr:uid="{34DBB0DB-3A95-46C7-8202-B44AAB41432A}"/>
    <hyperlink ref="C16" location="'날씨1'!A1" display="날씨 1~10" xr:uid="{EBEB0AF5-3980-40DC-AD74-0843CDA9838B}"/>
  </hyperlinks>
  <pageMargins left="0.7" right="0.7" top="0.75" bottom="0.75" header="0.3" footer="0.3"/>
  <pageSetup paperSize="9" scale="7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77486-264A-4B9C-8918-3C056BED45EC}">
  <sheetPr codeName="Sheet1">
    <tabColor rgb="FFFF0000"/>
  </sheetPr>
  <dimension ref="A1:J37"/>
  <sheetViews>
    <sheetView zoomScaleNormal="100" workbookViewId="0">
      <selection activeCell="E20" sqref="E20"/>
    </sheetView>
  </sheetViews>
  <sheetFormatPr defaultRowHeight="16.5" x14ac:dyDescent="0.3"/>
  <cols>
    <col min="1" max="1" width="3.375" customWidth="1"/>
    <col min="2" max="2" width="18.625" customWidth="1"/>
    <col min="3" max="3" width="12.5" customWidth="1"/>
    <col min="4" max="9" width="20.625" customWidth="1"/>
  </cols>
  <sheetData>
    <row r="1" spans="2:10" x14ac:dyDescent="0.3">
      <c r="B1" s="145"/>
    </row>
    <row r="2" spans="2:10" ht="17.25" x14ac:dyDescent="0.3">
      <c r="B2" s="161" t="s">
        <v>3202</v>
      </c>
    </row>
    <row r="3" spans="2:10" x14ac:dyDescent="0.3">
      <c r="B3" t="s">
        <v>3203</v>
      </c>
    </row>
    <row r="4" spans="2:10" x14ac:dyDescent="0.3">
      <c r="B4" t="s">
        <v>3224</v>
      </c>
    </row>
    <row r="5" spans="2:10" x14ac:dyDescent="0.3">
      <c r="B5" t="s">
        <v>3226</v>
      </c>
    </row>
    <row r="6" spans="2:10" ht="17.25" thickBot="1" x14ac:dyDescent="0.35">
      <c r="B6" t="s">
        <v>3225</v>
      </c>
      <c r="C6" s="68"/>
      <c r="D6" s="68"/>
      <c r="H6" s="202" t="s">
        <v>3192</v>
      </c>
    </row>
    <row r="7" spans="2:10" ht="18.75" customHeight="1" thickBot="1" x14ac:dyDescent="0.35">
      <c r="B7" s="68" t="s">
        <v>3221</v>
      </c>
      <c r="H7" s="83" t="s">
        <v>120</v>
      </c>
      <c r="I7" s="159" t="s">
        <v>50</v>
      </c>
    </row>
    <row r="8" spans="2:10" ht="25.5" customHeight="1" thickBot="1" x14ac:dyDescent="0.35">
      <c r="B8" s="141" t="s">
        <v>3191</v>
      </c>
      <c r="C8" s="142"/>
      <c r="H8" s="82" t="s">
        <v>3196</v>
      </c>
      <c r="I8" s="160">
        <v>10</v>
      </c>
      <c r="J8" s="201" t="s">
        <v>3238</v>
      </c>
    </row>
    <row r="9" spans="2:10" ht="33.75" thickBot="1" x14ac:dyDescent="0.35">
      <c r="B9" s="175" t="s">
        <v>11</v>
      </c>
      <c r="C9" s="176"/>
      <c r="D9" s="84" t="s">
        <v>3087</v>
      </c>
      <c r="E9" s="84" t="s">
        <v>3157</v>
      </c>
      <c r="F9" s="84" t="s">
        <v>3090</v>
      </c>
      <c r="G9" s="84" t="s">
        <v>3089</v>
      </c>
      <c r="H9" s="85" t="s">
        <v>3178</v>
      </c>
      <c r="I9" s="86" t="s">
        <v>3183</v>
      </c>
    </row>
    <row r="10" spans="2:10" ht="17.25" thickBot="1" x14ac:dyDescent="0.35">
      <c r="B10" s="180" t="s">
        <v>3189</v>
      </c>
      <c r="C10" s="181"/>
      <c r="D10" s="146" t="s">
        <v>3211</v>
      </c>
      <c r="E10" s="143" t="str">
        <f>$D$10</f>
        <v>민간</v>
      </c>
      <c r="F10" s="144" t="str">
        <f t="shared" ref="F10:I10" si="0">$D$10</f>
        <v>민간</v>
      </c>
      <c r="G10" s="144" t="str">
        <f t="shared" si="0"/>
        <v>민간</v>
      </c>
      <c r="H10" s="144" t="str">
        <f t="shared" si="0"/>
        <v>민간</v>
      </c>
      <c r="I10" s="144" t="str">
        <f t="shared" si="0"/>
        <v>민간</v>
      </c>
      <c r="J10" s="201" t="s">
        <v>3222</v>
      </c>
    </row>
    <row r="11" spans="2:10" x14ac:dyDescent="0.3">
      <c r="B11" s="180" t="s">
        <v>3188</v>
      </c>
      <c r="C11" s="181"/>
      <c r="D11" s="147" t="s">
        <v>3138</v>
      </c>
      <c r="E11" s="151" t="s">
        <v>3138</v>
      </c>
      <c r="F11" s="151" t="s">
        <v>3139</v>
      </c>
      <c r="G11" s="151" t="s">
        <v>3138</v>
      </c>
      <c r="H11" s="151" t="s">
        <v>3138</v>
      </c>
      <c r="I11" s="152" t="s">
        <v>3138</v>
      </c>
      <c r="J11" s="201" t="s">
        <v>3223</v>
      </c>
    </row>
    <row r="12" spans="2:10" x14ac:dyDescent="0.3">
      <c r="B12" s="177" t="s">
        <v>3187</v>
      </c>
      <c r="C12" s="87" t="s">
        <v>3078</v>
      </c>
      <c r="D12" s="148" t="s">
        <v>3067</v>
      </c>
      <c r="E12" s="153" t="s">
        <v>3179</v>
      </c>
      <c r="F12" s="153" t="s">
        <v>3068</v>
      </c>
      <c r="G12" s="153" t="s">
        <v>3068</v>
      </c>
      <c r="H12" s="153" t="s">
        <v>3210</v>
      </c>
      <c r="I12" s="154" t="s">
        <v>3179</v>
      </c>
      <c r="J12" s="201" t="str">
        <f>C12&amp;" 기후 불능일 조건 설정"</f>
        <v>동절기 기후 불능일 조건 설정</v>
      </c>
    </row>
    <row r="13" spans="2:10" x14ac:dyDescent="0.3">
      <c r="B13" s="178"/>
      <c r="C13" s="88" t="s">
        <v>3079</v>
      </c>
      <c r="D13" s="149" t="s">
        <v>3073</v>
      </c>
      <c r="E13" s="155" t="s">
        <v>3073</v>
      </c>
      <c r="F13" s="155" t="s">
        <v>3073</v>
      </c>
      <c r="G13" s="155" t="s">
        <v>3069</v>
      </c>
      <c r="H13" s="155" t="s">
        <v>3073</v>
      </c>
      <c r="I13" s="156" t="s">
        <v>3073</v>
      </c>
      <c r="J13" s="201" t="str">
        <f t="shared" ref="J13:J17" si="1">C13&amp;" 기후 불능일 조건 설정"</f>
        <v>혹서기 기후 불능일 조건 설정</v>
      </c>
    </row>
    <row r="14" spans="2:10" x14ac:dyDescent="0.3">
      <c r="B14" s="178"/>
      <c r="C14" s="88" t="s">
        <v>3080</v>
      </c>
      <c r="D14" s="149" t="s">
        <v>3074</v>
      </c>
      <c r="E14" s="155" t="s">
        <v>3074</v>
      </c>
      <c r="F14" s="155" t="s">
        <v>3070</v>
      </c>
      <c r="G14" s="155" t="s">
        <v>3070</v>
      </c>
      <c r="H14" s="155" t="s">
        <v>3092</v>
      </c>
      <c r="I14" s="156" t="s">
        <v>3092</v>
      </c>
      <c r="J14" s="201" t="str">
        <f t="shared" si="1"/>
        <v>강우량 기후 불능일 조건 설정</v>
      </c>
    </row>
    <row r="15" spans="2:10" x14ac:dyDescent="0.3">
      <c r="B15" s="178"/>
      <c r="C15" s="88" t="s">
        <v>3081</v>
      </c>
      <c r="D15" s="149" t="s">
        <v>3105</v>
      </c>
      <c r="E15" s="155" t="s">
        <v>3075</v>
      </c>
      <c r="F15" s="155" t="s">
        <v>3071</v>
      </c>
      <c r="G15" s="155" t="s">
        <v>3075</v>
      </c>
      <c r="H15" s="155" t="s">
        <v>3071</v>
      </c>
      <c r="I15" s="156" t="s">
        <v>3071</v>
      </c>
      <c r="J15" s="201" t="str">
        <f t="shared" si="1"/>
        <v>적설량 기후 불능일 조건 설정</v>
      </c>
    </row>
    <row r="16" spans="2:10" x14ac:dyDescent="0.3">
      <c r="B16" s="178"/>
      <c r="C16" s="88" t="s">
        <v>3082</v>
      </c>
      <c r="D16" s="149" t="s">
        <v>3072</v>
      </c>
      <c r="E16" s="155" t="s">
        <v>3072</v>
      </c>
      <c r="F16" s="155" t="s">
        <v>3072</v>
      </c>
      <c r="G16" s="155" t="s">
        <v>3072</v>
      </c>
      <c r="H16" s="155" t="s">
        <v>3210</v>
      </c>
      <c r="I16" s="156" t="s">
        <v>3072</v>
      </c>
      <c r="J16" s="201" t="str">
        <f t="shared" si="1"/>
        <v>순간최대풍속 기후 불능일 조건 설정</v>
      </c>
    </row>
    <row r="17" spans="1:10" ht="17.25" thickBot="1" x14ac:dyDescent="0.35">
      <c r="B17" s="179"/>
      <c r="C17" s="89" t="s">
        <v>3148</v>
      </c>
      <c r="D17" s="150" t="s">
        <v>1</v>
      </c>
      <c r="E17" s="157" t="s">
        <v>1</v>
      </c>
      <c r="F17" s="157" t="s">
        <v>1</v>
      </c>
      <c r="G17" s="157" t="s">
        <v>1</v>
      </c>
      <c r="H17" s="157" t="s">
        <v>1</v>
      </c>
      <c r="I17" s="158" t="s">
        <v>1</v>
      </c>
      <c r="J17" s="201" t="str">
        <f t="shared" si="1"/>
        <v>미세먼지 기후 불능일 조건 설정</v>
      </c>
    </row>
    <row r="18" spans="1:10" ht="33" customHeight="1" x14ac:dyDescent="0.3">
      <c r="B18" s="177" t="s">
        <v>3190</v>
      </c>
      <c r="C18" s="87" t="s">
        <v>3184</v>
      </c>
      <c r="D18" s="72">
        <f>가동률!P24-(D19+D20)</f>
        <v>238.4</v>
      </c>
      <c r="E18" s="73">
        <f>가동률!P40-(E19+E20)</f>
        <v>211.33</v>
      </c>
      <c r="F18" s="73">
        <f>가동률!P56-(F19+F20)</f>
        <v>195.68</v>
      </c>
      <c r="G18" s="73">
        <f>가동률!P72-(G19+G20)</f>
        <v>229.11</v>
      </c>
      <c r="H18" s="73">
        <f>가동률!P88-(H19+H20)</f>
        <v>295.59000000000003</v>
      </c>
      <c r="I18" s="74">
        <f>가동률!P104-(I19+I20)</f>
        <v>232.70000000000005</v>
      </c>
    </row>
    <row r="19" spans="1:10" ht="33" customHeight="1" x14ac:dyDescent="0.3">
      <c r="B19" s="178"/>
      <c r="C19" s="90" t="s">
        <v>3185</v>
      </c>
      <c r="D19" s="75">
        <f>가동률!P36-D20</f>
        <v>66</v>
      </c>
      <c r="E19" s="71">
        <f>가동률!P52-조건입력!E20</f>
        <v>93.07</v>
      </c>
      <c r="F19" s="71">
        <f>가동률!P116-조건입력!F20</f>
        <v>56.22</v>
      </c>
      <c r="G19" s="71">
        <f>가동률!P68-조건입력!G20</f>
        <v>75.289999999999992</v>
      </c>
      <c r="H19" s="71">
        <f>가동률!P84-조건입력!H20</f>
        <v>8.8099999999999952</v>
      </c>
      <c r="I19" s="76">
        <f>가동률!P100-조건입력!I20</f>
        <v>71.69999999999996</v>
      </c>
    </row>
    <row r="20" spans="1:10" ht="33" customHeight="1" thickBot="1" x14ac:dyDescent="0.35">
      <c r="B20" s="182"/>
      <c r="C20" s="91" t="s">
        <v>3186</v>
      </c>
      <c r="D20" s="77">
        <f>가동률!P34</f>
        <v>60.9</v>
      </c>
      <c r="E20" s="78">
        <f>가동률!P50</f>
        <v>60.9</v>
      </c>
      <c r="F20" s="78">
        <f>가동률!P114</f>
        <v>113.4</v>
      </c>
      <c r="G20" s="78">
        <f>가동률!P66</f>
        <v>60.9</v>
      </c>
      <c r="H20" s="78">
        <f>가동률!P82</f>
        <v>60.9</v>
      </c>
      <c r="I20" s="79">
        <f>가동률!P82</f>
        <v>60.9</v>
      </c>
    </row>
    <row r="21" spans="1:10" ht="24.75" customHeight="1" thickBot="1" x14ac:dyDescent="0.35">
      <c r="B21" s="173" t="s">
        <v>0</v>
      </c>
      <c r="C21" s="174"/>
      <c r="D21" s="80">
        <f>D18/가동률!P24</f>
        <v>0.65261428962496582</v>
      </c>
      <c r="E21" s="80">
        <f>E18/가동률!P40</f>
        <v>0.57851081303038598</v>
      </c>
      <c r="F21" s="80">
        <f>F18/가동률!P56</f>
        <v>0.53566931289351216</v>
      </c>
      <c r="G21" s="80">
        <f>G18/가동률!P72</f>
        <v>0.62718313714755003</v>
      </c>
      <c r="H21" s="80">
        <f>H18/가동률!P88</f>
        <v>0.80917054475773342</v>
      </c>
      <c r="I21" s="81">
        <f>I18/가동률!P104</f>
        <v>0.63701067615658369</v>
      </c>
    </row>
    <row r="25" spans="1:10" x14ac:dyDescent="0.3">
      <c r="A25" s="203">
        <v>1</v>
      </c>
      <c r="B25" s="204" t="s">
        <v>3212</v>
      </c>
      <c r="C25" t="s">
        <v>3227</v>
      </c>
    </row>
    <row r="26" spans="1:10" x14ac:dyDescent="0.3">
      <c r="A26" s="203">
        <v>2</v>
      </c>
      <c r="B26" s="204" t="s">
        <v>0</v>
      </c>
      <c r="C26" t="s">
        <v>3228</v>
      </c>
    </row>
    <row r="27" spans="1:10" x14ac:dyDescent="0.3">
      <c r="A27" s="203">
        <v>3</v>
      </c>
      <c r="B27" s="204" t="s">
        <v>3213</v>
      </c>
      <c r="C27" t="s">
        <v>3229</v>
      </c>
    </row>
    <row r="28" spans="1:10" x14ac:dyDescent="0.3">
      <c r="A28" s="203">
        <v>4</v>
      </c>
      <c r="B28" s="204" t="s">
        <v>3214</v>
      </c>
      <c r="C28" t="s">
        <v>3230</v>
      </c>
    </row>
    <row r="29" spans="1:10" x14ac:dyDescent="0.3">
      <c r="A29" s="203">
        <v>5</v>
      </c>
      <c r="B29" s="204" t="s">
        <v>3215</v>
      </c>
      <c r="C29" t="s">
        <v>3230</v>
      </c>
    </row>
    <row r="30" spans="1:10" x14ac:dyDescent="0.3">
      <c r="A30" s="203">
        <v>6</v>
      </c>
      <c r="B30" s="204" t="s">
        <v>3235</v>
      </c>
      <c r="C30" t="s">
        <v>3230</v>
      </c>
    </row>
    <row r="31" spans="1:10" x14ac:dyDescent="0.3">
      <c r="A31" s="203">
        <v>7</v>
      </c>
      <c r="B31" s="204" t="s">
        <v>3216</v>
      </c>
      <c r="C31" t="s">
        <v>3230</v>
      </c>
    </row>
    <row r="32" spans="1:10" x14ac:dyDescent="0.3">
      <c r="A32" s="203">
        <v>8</v>
      </c>
      <c r="B32" s="204" t="s">
        <v>3217</v>
      </c>
      <c r="C32" t="s">
        <v>3230</v>
      </c>
    </row>
    <row r="33" spans="1:3" x14ac:dyDescent="0.3">
      <c r="A33" s="203">
        <v>9</v>
      </c>
      <c r="B33" s="204" t="s">
        <v>3218</v>
      </c>
      <c r="C33" t="s">
        <v>3230</v>
      </c>
    </row>
    <row r="34" spans="1:3" x14ac:dyDescent="0.3">
      <c r="A34" s="203">
        <v>10</v>
      </c>
      <c r="B34" s="204" t="s">
        <v>3219</v>
      </c>
      <c r="C34" t="s">
        <v>3231</v>
      </c>
    </row>
    <row r="35" spans="1:3" x14ac:dyDescent="0.3">
      <c r="A35" s="203">
        <v>11</v>
      </c>
      <c r="B35" s="204" t="s">
        <v>3150</v>
      </c>
      <c r="C35" t="s">
        <v>3232</v>
      </c>
    </row>
    <row r="36" spans="1:3" x14ac:dyDescent="0.3">
      <c r="A36" s="203">
        <v>12</v>
      </c>
      <c r="B36" s="204" t="s">
        <v>3148</v>
      </c>
      <c r="C36" t="s">
        <v>3233</v>
      </c>
    </row>
    <row r="37" spans="1:3" x14ac:dyDescent="0.3">
      <c r="A37" s="203">
        <v>13</v>
      </c>
      <c r="B37" s="204" t="s">
        <v>3220</v>
      </c>
      <c r="C37" t="s">
        <v>3234</v>
      </c>
    </row>
  </sheetData>
  <sheetProtection sheet="1" objects="1" scenarios="1"/>
  <mergeCells count="6">
    <mergeCell ref="B21:C21"/>
    <mergeCell ref="B9:C9"/>
    <mergeCell ref="B12:B17"/>
    <mergeCell ref="B10:C10"/>
    <mergeCell ref="B11:C11"/>
    <mergeCell ref="B18:B20"/>
  </mergeCells>
  <phoneticPr fontId="1" type="noConversion"/>
  <conditionalFormatting sqref="D10">
    <cfRule type="containsBlanks" dxfId="2" priority="2">
      <formula>LEN(TRIM(D10))=0</formula>
    </cfRule>
  </conditionalFormatting>
  <conditionalFormatting sqref="D10:I17">
    <cfRule type="containsBlanks" dxfId="1" priority="1">
      <formula>LEN(TRIM(D10))=0</formula>
    </cfRule>
  </conditionalFormatting>
  <dataValidations count="10">
    <dataValidation type="list" allowBlank="1" showInputMessage="1" showErrorMessage="1" errorTitle="조건 기입 오류" error="올바른 조건을 선택해 주세요!" sqref="D12:I12" xr:uid="{D92061BE-4870-4BF9-B242-C6B3D7BCF7DE}">
      <formula1>동절기</formula1>
    </dataValidation>
    <dataValidation type="list" allowBlank="1" showInputMessage="1" showErrorMessage="1" errorTitle="조건 기입 오류" error="올바른 조건을 선택해 주세요!" sqref="D13:I13" xr:uid="{9F4AB8C1-344D-4869-9E07-116940A988D1}">
      <formula1>혹서기</formula1>
    </dataValidation>
    <dataValidation type="list" allowBlank="1" showInputMessage="1" showErrorMessage="1" errorTitle="조건 기입 오류" error="올바른 조건을 선택해 주세요!" sqref="D14:I14" xr:uid="{9EBEDE74-2C77-4A23-94ED-3FFF634D9639}">
      <formula1>강우량</formula1>
    </dataValidation>
    <dataValidation type="list" allowBlank="1" showInputMessage="1" showErrorMessage="1" errorTitle="조건 기입 오류" error="올바른 조건을 선택해 주세요!" sqref="D15:I15" xr:uid="{33716583-FEE1-4DA6-BE5C-19301A896D8B}">
      <formula1>적설량</formula1>
    </dataValidation>
    <dataValidation type="list" allowBlank="1" showInputMessage="1" showErrorMessage="1" errorTitle="조건 기입 오류" error="올바른 조건을 선택해 주세요!" sqref="D16:I16" xr:uid="{32E7E51C-BAE8-4ED9-A4A6-25E060DF57A2}">
      <formula1>순간최대풍속</formula1>
    </dataValidation>
    <dataValidation type="list" allowBlank="1" showInputMessage="1" showErrorMessage="1" errorTitle="조건 기입 오류" error="올바른 조건을 선택해 주세요!" sqref="D17:I17" xr:uid="{458D61F4-F1CF-452F-AAD9-D7D4977FA716}">
      <formula1>"경보,주의,미적용"</formula1>
    </dataValidation>
    <dataValidation type="list" allowBlank="1" showInputMessage="1" showErrorMessage="1" errorTitle="조건 기입 오류" error="올바른 조건을 선택해 주세요!" sqref="D10:I10" xr:uid="{037EAD2B-5957-49E4-85A8-1B4D448BC340}">
      <formula1>"공공,민간"</formula1>
    </dataValidation>
    <dataValidation type="list" allowBlank="1" showInputMessage="1" showErrorMessage="1" errorTitle="조건 기입 오류" error="올바른 조건을 선택해 주세요!" sqref="D11:I11" xr:uid="{CDC6CA78-A6F1-4C32-84FD-70C90F10D278}">
      <formula1>"주 7일,주 6일,주 5일"</formula1>
    </dataValidation>
    <dataValidation type="list" allowBlank="1" showInputMessage="1" showErrorMessage="1" sqref="I7" xr:uid="{AAB29A47-832A-4149-B966-E9D6041DBE76}">
      <formula1>지역</formula1>
    </dataValidation>
    <dataValidation type="list" allowBlank="1" showInputMessage="1" showErrorMessage="1" sqref="I8" xr:uid="{9F6462D3-1C57-4D5C-A3F5-F0BF209FF938}">
      <formula1>"10,5"</formula1>
    </dataValidation>
  </dataValidations>
  <hyperlinks>
    <hyperlink ref="B25" location="조건입력!A1" display="조건입력" xr:uid="{EC2EDE7C-7D95-445F-965E-2BCA9651C15F}"/>
    <hyperlink ref="B26" location="가동률!A1" display="가동률" xr:uid="{3A582B81-E383-4846-8FE4-77CA0D15225D}"/>
    <hyperlink ref="B27" location="'보고서 삽입'!A1" display="보고서 삽입" xr:uid="{7A256A74-C4A3-40D0-B610-1372F20363A5}"/>
    <hyperlink ref="B28" location="'평균기온 삽입용'!A1" display="평균기온 삽입용" xr:uid="{FCB80AB6-7140-47C0-AC21-1E425785A8B1}"/>
    <hyperlink ref="B29" location="'최저기온 삽입용'!A1" display="최저기온 삽입용" xr:uid="{69E22EB1-17B0-4D9A-BACE-DDD57BCD7031}"/>
    <hyperlink ref="B30" location="'최고기온 삽입용'!A1" display="최고기온 삽입용" xr:uid="{F3DC01B6-6CD8-4D84-8F6F-1D487410DDBF}"/>
    <hyperlink ref="B31" location="'강수량 삽입용'!A1" display="강수량 삽입용" xr:uid="{90634444-2E15-471F-BF93-CF073431EA7E}"/>
    <hyperlink ref="B32" location="'신적설 삽입용'!A1" display="신적설 삽입용" xr:uid="{F53F2979-AB27-43DB-A87F-F968B0CC8A90}"/>
    <hyperlink ref="B33" location="'최대순간풍속 삽입용'!A1" display="최대순간풍속 삽입용" xr:uid="{66B0E126-6781-435F-80BE-E6203CAEB7B8}"/>
    <hyperlink ref="B34" location="기상청!A1" display="기상청" xr:uid="{90FE51E1-96AE-4200-8303-15C67966CB75}"/>
    <hyperlink ref="B35" location="공휴일!A1" display="공휴일" xr:uid="{7A51E884-F422-4476-8E17-DFDE146FCC45}"/>
    <hyperlink ref="B36" location="미세먼지!A1" display="미세먼지" xr:uid="{EA9566CB-3EAB-4613-9DBF-D532BA428297}"/>
    <hyperlink ref="B37" location="'날씨1'!A1" display="날씨 1~10" xr:uid="{5CAEF607-1C7D-452D-956F-A9E108313B01}"/>
  </hyperlink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43668-1372-4E4D-AA9C-AA5A1A58FB7C}">
  <sheetPr codeName="Sheet3">
    <tabColor rgb="FFFF99CC"/>
  </sheetPr>
  <dimension ref="A2:AF120"/>
  <sheetViews>
    <sheetView zoomScale="70" zoomScaleNormal="70" workbookViewId="0">
      <selection activeCell="F92" sqref="F92"/>
    </sheetView>
  </sheetViews>
  <sheetFormatPr defaultRowHeight="16.5" x14ac:dyDescent="0.3"/>
  <cols>
    <col min="2" max="2" width="16.75" customWidth="1"/>
    <col min="3" max="3" width="16.625" customWidth="1"/>
    <col min="14" max="14" width="9.5" bestFit="1" customWidth="1"/>
    <col min="17" max="17" width="12.125" customWidth="1"/>
    <col min="18" max="18" width="28.125" customWidth="1"/>
    <col min="19" max="19" width="9.375" bestFit="1" customWidth="1"/>
  </cols>
  <sheetData>
    <row r="2" spans="1:18" ht="17.25" x14ac:dyDescent="0.3">
      <c r="A2" s="92"/>
      <c r="B2" s="161" t="s">
        <v>3204</v>
      </c>
      <c r="E2" s="92"/>
      <c r="F2" s="92"/>
      <c r="G2" s="92"/>
      <c r="H2" s="92"/>
      <c r="I2" s="92"/>
      <c r="J2" s="92"/>
      <c r="K2" s="92"/>
      <c r="L2" s="92"/>
      <c r="M2" s="92"/>
      <c r="N2" s="92"/>
      <c r="O2" s="92"/>
      <c r="P2" s="92"/>
      <c r="Q2" s="92"/>
      <c r="R2" s="92"/>
    </row>
    <row r="3" spans="1:18" x14ac:dyDescent="0.3">
      <c r="A3" s="93"/>
      <c r="B3" t="s">
        <v>3205</v>
      </c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</row>
    <row r="4" spans="1:18" x14ac:dyDescent="0.3">
      <c r="A4" s="92"/>
      <c r="B4" s="92"/>
      <c r="C4" s="92"/>
      <c r="D4" s="92"/>
      <c r="E4" s="92"/>
      <c r="F4" s="92"/>
      <c r="G4" s="92"/>
      <c r="H4" s="92"/>
      <c r="I4" s="92"/>
      <c r="J4" s="92"/>
      <c r="K4" s="92"/>
      <c r="L4" s="92"/>
      <c r="M4" s="92"/>
      <c r="N4" s="92"/>
      <c r="O4" s="92"/>
      <c r="P4" s="92"/>
      <c r="Q4" s="92"/>
      <c r="R4" s="92"/>
    </row>
    <row r="5" spans="1:18" x14ac:dyDescent="0.3">
      <c r="A5" s="92"/>
      <c r="B5" s="92"/>
      <c r="C5" s="92"/>
      <c r="D5" s="92"/>
      <c r="E5" s="92"/>
      <c r="F5" s="92"/>
      <c r="G5" s="92"/>
      <c r="H5" s="92"/>
      <c r="I5" s="92"/>
      <c r="J5" s="92"/>
      <c r="K5" s="92"/>
      <c r="L5" s="92"/>
      <c r="M5" s="92"/>
      <c r="N5" s="92"/>
      <c r="O5" s="92"/>
      <c r="P5" s="92"/>
      <c r="Q5" s="92"/>
      <c r="R5" s="92"/>
    </row>
    <row r="6" spans="1:18" ht="37.5" customHeight="1" x14ac:dyDescent="0.3">
      <c r="A6" s="92" t="s">
        <v>3086</v>
      </c>
      <c r="B6" s="94" t="s">
        <v>3087</v>
      </c>
      <c r="C6" s="94" t="s">
        <v>3088</v>
      </c>
      <c r="D6" s="94" t="s">
        <v>3090</v>
      </c>
      <c r="E6" s="94" t="s">
        <v>3089</v>
      </c>
      <c r="F6" s="95" t="s">
        <v>3178</v>
      </c>
      <c r="G6" s="95" t="s">
        <v>3177</v>
      </c>
      <c r="H6" s="92"/>
      <c r="I6" s="92"/>
      <c r="J6" s="92"/>
      <c r="K6" s="92"/>
      <c r="L6" s="92"/>
      <c r="M6" s="92"/>
      <c r="N6" s="92"/>
      <c r="O6" s="92"/>
      <c r="P6" s="92"/>
      <c r="Q6" s="92"/>
      <c r="R6" s="92"/>
    </row>
    <row r="7" spans="1:18" x14ac:dyDescent="0.3">
      <c r="A7" s="92"/>
      <c r="B7" s="96">
        <f>P37</f>
        <v>0.65261428962496582</v>
      </c>
      <c r="C7" s="96">
        <f>P53</f>
        <v>0.57851081303038598</v>
      </c>
      <c r="D7" s="96">
        <f>P117</f>
        <v>0.53566931289351216</v>
      </c>
      <c r="E7" s="96">
        <f>P69</f>
        <v>0.62718313714755003</v>
      </c>
      <c r="F7" s="96">
        <f>P85</f>
        <v>0.80917054475773342</v>
      </c>
      <c r="G7" s="96">
        <f>P101</f>
        <v>0.63701067615658369</v>
      </c>
      <c r="H7" s="92"/>
      <c r="I7" s="92"/>
      <c r="J7" s="92"/>
      <c r="K7" s="92"/>
      <c r="L7" s="92"/>
      <c r="M7" s="92"/>
      <c r="N7" s="92"/>
      <c r="O7" s="92"/>
      <c r="P7" s="92"/>
      <c r="Q7" s="92"/>
      <c r="R7" s="92"/>
    </row>
    <row r="8" spans="1:18" ht="27" thickBot="1" x14ac:dyDescent="0.35">
      <c r="A8" s="92"/>
      <c r="B8" s="97" t="s">
        <v>14</v>
      </c>
      <c r="C8" s="92"/>
      <c r="D8" s="98"/>
      <c r="E8" s="92"/>
      <c r="F8" s="92"/>
      <c r="G8" s="92"/>
      <c r="H8" s="92"/>
      <c r="I8" s="92"/>
      <c r="J8" s="92"/>
      <c r="K8" s="92"/>
      <c r="L8" s="92"/>
      <c r="M8" s="92"/>
      <c r="N8" s="92"/>
      <c r="O8" s="99" t="s">
        <v>3066</v>
      </c>
      <c r="P8" s="99"/>
      <c r="Q8" s="99"/>
      <c r="R8" s="92"/>
    </row>
    <row r="9" spans="1:18" ht="17.25" thickBot="1" x14ac:dyDescent="0.35">
      <c r="A9" s="100"/>
      <c r="B9" s="101"/>
      <c r="C9" s="101" t="s">
        <v>11</v>
      </c>
      <c r="D9" s="14">
        <f>P10</f>
        <v>2025</v>
      </c>
      <c r="E9" s="14">
        <f>D9+1</f>
        <v>2026</v>
      </c>
      <c r="F9" s="14">
        <f t="shared" ref="F9:M9" si="0">E9+1</f>
        <v>2027</v>
      </c>
      <c r="G9" s="14">
        <f t="shared" si="0"/>
        <v>2028</v>
      </c>
      <c r="H9" s="14">
        <f t="shared" si="0"/>
        <v>2029</v>
      </c>
      <c r="I9" s="14">
        <f t="shared" si="0"/>
        <v>2030</v>
      </c>
      <c r="J9" s="14">
        <f>I9+1</f>
        <v>2031</v>
      </c>
      <c r="K9" s="14">
        <f t="shared" si="0"/>
        <v>2032</v>
      </c>
      <c r="L9" s="14">
        <f t="shared" si="0"/>
        <v>2033</v>
      </c>
      <c r="M9" s="14">
        <f t="shared" si="0"/>
        <v>2034</v>
      </c>
      <c r="N9" s="102" t="s">
        <v>3065</v>
      </c>
      <c r="O9" s="103" t="s">
        <v>120</v>
      </c>
      <c r="P9" s="104" t="str">
        <f>조건입력!I7</f>
        <v>철원</v>
      </c>
      <c r="Q9" s="105" t="str">
        <f>VLOOKUP($P$9,기상청!$A$4:$C$99,3,0)</f>
        <v>강원</v>
      </c>
      <c r="R9" s="92"/>
    </row>
    <row r="10" spans="1:18" ht="17.25" thickBot="1" x14ac:dyDescent="0.35">
      <c r="A10" s="104" t="str">
        <f>조건입력!D10</f>
        <v>민간</v>
      </c>
      <c r="B10" s="106" t="s">
        <v>3091</v>
      </c>
      <c r="C10" s="107" t="s">
        <v>4</v>
      </c>
      <c r="D10" s="34" cm="1">
        <f t="array" ref="D10:M12">_xlfn.IFS(A10="민간",D20:M22,A10="공공",D15:M17)</f>
        <v>9</v>
      </c>
      <c r="E10" s="34">
        <v>8</v>
      </c>
      <c r="F10" s="34">
        <v>10</v>
      </c>
      <c r="G10" s="34">
        <v>11</v>
      </c>
      <c r="H10" s="34">
        <v>10</v>
      </c>
      <c r="I10" s="34">
        <v>11</v>
      </c>
      <c r="J10" s="34">
        <v>9</v>
      </c>
      <c r="K10" s="34">
        <v>10</v>
      </c>
      <c r="L10" s="34">
        <v>11</v>
      </c>
      <c r="M10" s="34">
        <v>11</v>
      </c>
      <c r="N10" s="108">
        <f>AVERAGEA(D10:M10)</f>
        <v>10</v>
      </c>
      <c r="O10" s="109" t="s">
        <v>3182</v>
      </c>
      <c r="P10" s="110">
        <v>2025</v>
      </c>
      <c r="Q10" s="92"/>
      <c r="R10" s="92"/>
    </row>
    <row r="11" spans="1:18" x14ac:dyDescent="0.3">
      <c r="A11" s="92"/>
      <c r="B11" s="107" t="s">
        <v>12</v>
      </c>
      <c r="C11" s="107" t="s">
        <v>3</v>
      </c>
      <c r="D11" s="34">
        <v>60</v>
      </c>
      <c r="E11" s="34">
        <v>62</v>
      </c>
      <c r="F11" s="34">
        <v>62</v>
      </c>
      <c r="G11" s="34">
        <v>63</v>
      </c>
      <c r="H11" s="34">
        <v>60</v>
      </c>
      <c r="I11" s="34">
        <v>61</v>
      </c>
      <c r="J11" s="34">
        <v>60</v>
      </c>
      <c r="K11" s="34">
        <v>60</v>
      </c>
      <c r="L11" s="34">
        <v>60</v>
      </c>
      <c r="M11" s="34">
        <v>61</v>
      </c>
      <c r="N11" s="108">
        <f>AVERAGEA(D11:M11)</f>
        <v>60.9</v>
      </c>
      <c r="O11" s="92"/>
      <c r="P11" s="92"/>
      <c r="Q11" s="92"/>
      <c r="R11" s="92"/>
    </row>
    <row r="12" spans="1:18" x14ac:dyDescent="0.3">
      <c r="A12" s="92"/>
      <c r="B12" s="107" t="s">
        <v>13</v>
      </c>
      <c r="C12" s="107" t="s">
        <v>2</v>
      </c>
      <c r="D12" s="34">
        <v>112</v>
      </c>
      <c r="E12" s="34">
        <v>113</v>
      </c>
      <c r="F12" s="34">
        <v>111</v>
      </c>
      <c r="G12" s="34">
        <v>115</v>
      </c>
      <c r="H12" s="34">
        <v>112</v>
      </c>
      <c r="I12" s="34">
        <v>113</v>
      </c>
      <c r="J12" s="34">
        <v>118</v>
      </c>
      <c r="K12" s="34">
        <v>111</v>
      </c>
      <c r="L12" s="34">
        <v>116</v>
      </c>
      <c r="M12" s="34">
        <v>113</v>
      </c>
      <c r="N12" s="108">
        <f>AVERAGEA(D12:M12)</f>
        <v>113.4</v>
      </c>
      <c r="O12" s="92"/>
      <c r="P12" s="92"/>
      <c r="Q12" s="92"/>
      <c r="R12" s="92"/>
    </row>
    <row r="13" spans="1:18" x14ac:dyDescent="0.3">
      <c r="A13" s="92"/>
      <c r="B13" s="92"/>
      <c r="C13" s="92"/>
      <c r="D13" s="92"/>
      <c r="E13" s="92"/>
      <c r="F13" s="92"/>
      <c r="G13" s="92"/>
      <c r="H13" s="92"/>
      <c r="I13" s="92"/>
      <c r="J13" s="92"/>
      <c r="K13" s="92"/>
      <c r="L13" s="92"/>
      <c r="M13" s="92"/>
      <c r="N13" s="111"/>
      <c r="O13" s="92"/>
      <c r="P13" s="92"/>
      <c r="Q13" s="92"/>
      <c r="R13" s="92"/>
    </row>
    <row r="14" spans="1:18" x14ac:dyDescent="0.3">
      <c r="A14" s="92"/>
      <c r="B14" s="112" t="s">
        <v>3084</v>
      </c>
      <c r="C14" s="92"/>
      <c r="D14" s="92"/>
      <c r="E14" s="92"/>
      <c r="F14" s="92"/>
      <c r="G14" s="92"/>
      <c r="H14" s="92"/>
      <c r="I14" s="92"/>
      <c r="J14" s="92"/>
      <c r="K14" s="92"/>
      <c r="L14" s="92"/>
      <c r="M14" s="92"/>
      <c r="N14" s="111"/>
      <c r="O14" s="92"/>
      <c r="P14" s="92"/>
      <c r="Q14" s="92"/>
      <c r="R14" s="92"/>
    </row>
    <row r="15" spans="1:18" x14ac:dyDescent="0.3">
      <c r="A15" s="92"/>
      <c r="B15" s="107" t="s">
        <v>16</v>
      </c>
      <c r="C15" s="107" t="s">
        <v>4</v>
      </c>
      <c r="D15" s="113">
        <f>공휴일!$P$4</f>
        <v>20</v>
      </c>
      <c r="E15" s="113">
        <f>공휴일!$P$5</f>
        <v>21</v>
      </c>
      <c r="F15" s="113">
        <f>공휴일!$P$6</f>
        <v>20</v>
      </c>
      <c r="G15" s="113">
        <f>공휴일!$P$7</f>
        <v>21</v>
      </c>
      <c r="H15" s="113">
        <f>공휴일!$P$8</f>
        <v>20</v>
      </c>
      <c r="I15" s="113">
        <f>공휴일!$P$9</f>
        <v>19</v>
      </c>
      <c r="J15" s="113">
        <f>공휴일!$P$10</f>
        <v>20</v>
      </c>
      <c r="K15" s="113">
        <f>공휴일!$P$11</f>
        <v>20</v>
      </c>
      <c r="L15" s="113">
        <f>공휴일!$P$12</f>
        <v>19</v>
      </c>
      <c r="M15" s="113">
        <f>공휴일!$P$13</f>
        <v>19</v>
      </c>
      <c r="N15" s="111"/>
      <c r="O15" s="92"/>
      <c r="P15" s="92"/>
      <c r="Q15" s="92"/>
      <c r="R15" s="92"/>
    </row>
    <row r="16" spans="1:18" x14ac:dyDescent="0.3">
      <c r="A16" s="92"/>
      <c r="B16" s="107" t="s">
        <v>12</v>
      </c>
      <c r="C16" s="107" t="s">
        <v>3</v>
      </c>
      <c r="D16" s="113">
        <f>공휴일!$P$21</f>
        <v>68</v>
      </c>
      <c r="E16" s="113">
        <f>공휴일!$P$22</f>
        <v>69</v>
      </c>
      <c r="F16" s="113">
        <f>공휴일!$P$23</f>
        <v>68</v>
      </c>
      <c r="G16" s="113">
        <f>공휴일!$P$24</f>
        <v>69</v>
      </c>
      <c r="H16" s="113">
        <f>공휴일!$P$25</f>
        <v>68</v>
      </c>
      <c r="I16" s="113">
        <f>공휴일!$P$26</f>
        <v>67</v>
      </c>
      <c r="J16" s="113">
        <f>공휴일!$P$27</f>
        <v>68</v>
      </c>
      <c r="K16" s="113">
        <f>공휴일!$P$28</f>
        <v>68</v>
      </c>
      <c r="L16" s="113">
        <f>공휴일!$P$29</f>
        <v>67</v>
      </c>
      <c r="M16" s="113">
        <f>공휴일!$P$30</f>
        <v>67</v>
      </c>
      <c r="N16" s="92"/>
      <c r="O16" s="92"/>
      <c r="P16" s="92"/>
      <c r="Q16" s="92"/>
      <c r="R16" s="92"/>
    </row>
    <row r="17" spans="1:18" x14ac:dyDescent="0.3">
      <c r="A17" s="92"/>
      <c r="B17" s="107" t="s">
        <v>13</v>
      </c>
      <c r="C17" s="107" t="s">
        <v>2</v>
      </c>
      <c r="D17" s="113">
        <f>공휴일!$P$38</f>
        <v>116</v>
      </c>
      <c r="E17" s="113">
        <f>공휴일!$P$39</f>
        <v>117</v>
      </c>
      <c r="F17" s="113">
        <f>공휴일!$P$40</f>
        <v>116</v>
      </c>
      <c r="G17" s="113">
        <f>공휴일!$P$41</f>
        <v>117</v>
      </c>
      <c r="H17" s="113">
        <f>공휴일!$P$42</f>
        <v>116</v>
      </c>
      <c r="I17" s="113">
        <f>공휴일!$P$43</f>
        <v>115</v>
      </c>
      <c r="J17" s="113">
        <f>공휴일!$P$44</f>
        <v>116</v>
      </c>
      <c r="K17" s="113">
        <f>공휴일!$P$45</f>
        <v>116</v>
      </c>
      <c r="L17" s="113">
        <f>공휴일!$P$46</f>
        <v>115</v>
      </c>
      <c r="M17" s="113">
        <f>공휴일!$P$47</f>
        <v>115</v>
      </c>
      <c r="N17" s="92"/>
      <c r="O17" s="92"/>
      <c r="P17" s="92"/>
      <c r="Q17" s="92"/>
      <c r="R17" s="92"/>
    </row>
    <row r="18" spans="1:18" x14ac:dyDescent="0.3">
      <c r="A18" s="92"/>
      <c r="B18" s="114"/>
      <c r="C18" s="114"/>
      <c r="D18" s="92"/>
      <c r="E18" s="92"/>
      <c r="F18" s="92"/>
      <c r="G18" s="92"/>
      <c r="H18" s="92"/>
      <c r="I18" s="92"/>
      <c r="J18" s="92"/>
      <c r="K18" s="92"/>
      <c r="L18" s="92"/>
      <c r="M18" s="92"/>
      <c r="N18" s="92"/>
      <c r="O18" s="92"/>
      <c r="P18" s="92"/>
      <c r="Q18" s="92"/>
      <c r="R18" s="92"/>
    </row>
    <row r="19" spans="1:18" x14ac:dyDescent="0.3">
      <c r="A19" s="92"/>
      <c r="B19" s="112" t="s">
        <v>3083</v>
      </c>
      <c r="C19" s="92"/>
      <c r="D19" s="92"/>
      <c r="E19" s="92"/>
      <c r="F19" s="92"/>
      <c r="G19" s="92"/>
      <c r="H19" s="92"/>
      <c r="I19" s="92"/>
      <c r="J19" s="92"/>
      <c r="K19" s="92"/>
      <c r="L19" s="92"/>
      <c r="M19" s="92"/>
      <c r="N19" s="92"/>
      <c r="O19" s="92"/>
      <c r="P19" s="92"/>
      <c r="Q19" s="92"/>
      <c r="R19" s="92"/>
    </row>
    <row r="20" spans="1:18" x14ac:dyDescent="0.3">
      <c r="A20" s="92"/>
      <c r="B20" s="107" t="s">
        <v>3091</v>
      </c>
      <c r="C20" s="107" t="s">
        <v>4</v>
      </c>
      <c r="D20" s="113">
        <f>공휴일!$P59</f>
        <v>9</v>
      </c>
      <c r="E20" s="113">
        <f>공휴일!$P60</f>
        <v>8</v>
      </c>
      <c r="F20" s="113">
        <f>공휴일!$P61</f>
        <v>10</v>
      </c>
      <c r="G20" s="113">
        <f>공휴일!$P62</f>
        <v>11</v>
      </c>
      <c r="H20" s="113">
        <f>공휴일!$P63</f>
        <v>10</v>
      </c>
      <c r="I20" s="113">
        <f>공휴일!$P64</f>
        <v>11</v>
      </c>
      <c r="J20" s="113">
        <f>공휴일!$P65</f>
        <v>9</v>
      </c>
      <c r="K20" s="113">
        <f>공휴일!$P66</f>
        <v>10</v>
      </c>
      <c r="L20" s="113">
        <f>공휴일!$P67</f>
        <v>11</v>
      </c>
      <c r="M20" s="113">
        <f>공휴일!$P68</f>
        <v>11</v>
      </c>
      <c r="N20" s="92"/>
      <c r="O20" s="92" t="s">
        <v>3085</v>
      </c>
      <c r="P20" s="92"/>
      <c r="Q20" s="92"/>
      <c r="R20" s="92"/>
    </row>
    <row r="21" spans="1:18" x14ac:dyDescent="0.3">
      <c r="A21" s="92"/>
      <c r="B21" s="107" t="s">
        <v>12</v>
      </c>
      <c r="C21" s="107" t="s">
        <v>3</v>
      </c>
      <c r="D21" s="113">
        <f>공휴일!$P73</f>
        <v>60</v>
      </c>
      <c r="E21" s="113">
        <f>공휴일!$P74</f>
        <v>62</v>
      </c>
      <c r="F21" s="113">
        <f>공휴일!$P75</f>
        <v>62</v>
      </c>
      <c r="G21" s="113">
        <f>공휴일!$P76</f>
        <v>63</v>
      </c>
      <c r="H21" s="113">
        <f>공휴일!$P77</f>
        <v>60</v>
      </c>
      <c r="I21" s="113">
        <f>공휴일!$P78</f>
        <v>61</v>
      </c>
      <c r="J21" s="113">
        <f>공휴일!$P79</f>
        <v>60</v>
      </c>
      <c r="K21" s="113">
        <f>공휴일!$P80</f>
        <v>60</v>
      </c>
      <c r="L21" s="113">
        <f>공휴일!$P81</f>
        <v>60</v>
      </c>
      <c r="M21" s="113">
        <f>공휴일!$P82</f>
        <v>61</v>
      </c>
      <c r="N21" s="92"/>
      <c r="O21" s="92"/>
      <c r="P21" s="92"/>
      <c r="Q21" s="92"/>
      <c r="R21" s="92"/>
    </row>
    <row r="22" spans="1:18" x14ac:dyDescent="0.3">
      <c r="A22" s="92"/>
      <c r="B22" s="107" t="s">
        <v>13</v>
      </c>
      <c r="C22" s="107" t="s">
        <v>2</v>
      </c>
      <c r="D22" s="113">
        <f>공휴일!$P87</f>
        <v>112</v>
      </c>
      <c r="E22" s="113">
        <f>공휴일!$P88</f>
        <v>113</v>
      </c>
      <c r="F22" s="113">
        <f>공휴일!$P89</f>
        <v>111</v>
      </c>
      <c r="G22" s="113">
        <f>공휴일!$P90</f>
        <v>115</v>
      </c>
      <c r="H22" s="113">
        <f>공휴일!$P91</f>
        <v>112</v>
      </c>
      <c r="I22" s="113">
        <f>공휴일!$P92</f>
        <v>113</v>
      </c>
      <c r="J22" s="113">
        <f>공휴일!$P93</f>
        <v>118</v>
      </c>
      <c r="K22" s="113">
        <f>공휴일!$P94</f>
        <v>111</v>
      </c>
      <c r="L22" s="113">
        <f>공휴일!$P95</f>
        <v>116</v>
      </c>
      <c r="M22" s="113">
        <f>공휴일!$P96</f>
        <v>113</v>
      </c>
      <c r="N22" s="92"/>
      <c r="O22" s="92"/>
      <c r="P22" s="92"/>
      <c r="Q22" s="92"/>
      <c r="R22" s="92"/>
    </row>
    <row r="23" spans="1:18" ht="17.25" thickBot="1" x14ac:dyDescent="0.35">
      <c r="A23" s="92"/>
      <c r="B23" s="92"/>
      <c r="C23" s="92"/>
      <c r="D23" s="92"/>
      <c r="E23" s="92"/>
      <c r="F23" s="92"/>
      <c r="G23" s="92"/>
      <c r="H23" s="92"/>
      <c r="I23" s="92"/>
      <c r="J23" s="92"/>
      <c r="K23" s="92"/>
      <c r="L23" s="92"/>
      <c r="M23" s="92"/>
      <c r="N23" s="92"/>
      <c r="O23" s="92"/>
      <c r="P23" s="92"/>
      <c r="Q23" s="92"/>
      <c r="R23" s="92"/>
    </row>
    <row r="24" spans="1:18" ht="27" thickBot="1" x14ac:dyDescent="0.35">
      <c r="A24" s="115" t="str">
        <f>조건입력!D11</f>
        <v>주 6일</v>
      </c>
      <c r="B24" s="97" t="s">
        <v>3140</v>
      </c>
      <c r="C24" s="92"/>
      <c r="D24" s="105">
        <v>31</v>
      </c>
      <c r="E24" s="105">
        <f>(29*3+28*7)/10</f>
        <v>28.3</v>
      </c>
      <c r="F24" s="105">
        <v>31</v>
      </c>
      <c r="G24" s="105">
        <v>30</v>
      </c>
      <c r="H24" s="105">
        <v>31</v>
      </c>
      <c r="I24" s="105">
        <v>30</v>
      </c>
      <c r="J24" s="105">
        <v>31</v>
      </c>
      <c r="K24" s="105">
        <v>31</v>
      </c>
      <c r="L24" s="105">
        <v>30</v>
      </c>
      <c r="M24" s="105">
        <v>31</v>
      </c>
      <c r="N24" s="105">
        <v>30</v>
      </c>
      <c r="O24" s="105">
        <v>31</v>
      </c>
      <c r="P24" s="105">
        <f>SUM(D24:O24)</f>
        <v>365.3</v>
      </c>
      <c r="Q24" s="92"/>
      <c r="R24" s="92"/>
    </row>
    <row r="25" spans="1:18" ht="16.5" customHeight="1" x14ac:dyDescent="0.3">
      <c r="A25" s="92"/>
      <c r="B25" s="101"/>
      <c r="C25" s="101" t="s">
        <v>11</v>
      </c>
      <c r="D25" s="116">
        <v>1</v>
      </c>
      <c r="E25" s="116">
        <v>2</v>
      </c>
      <c r="F25" s="116">
        <v>3</v>
      </c>
      <c r="G25" s="116">
        <v>4</v>
      </c>
      <c r="H25" s="116">
        <v>5</v>
      </c>
      <c r="I25" s="116">
        <v>6</v>
      </c>
      <c r="J25" s="116">
        <v>7</v>
      </c>
      <c r="K25" s="116">
        <v>8</v>
      </c>
      <c r="L25" s="116">
        <v>9</v>
      </c>
      <c r="M25" s="116">
        <v>10</v>
      </c>
      <c r="N25" s="116">
        <v>11</v>
      </c>
      <c r="O25" s="116">
        <v>12</v>
      </c>
      <c r="P25" s="92"/>
      <c r="Q25" s="92"/>
      <c r="R25" s="117"/>
    </row>
    <row r="26" spans="1:18" x14ac:dyDescent="0.3">
      <c r="A26" s="92"/>
      <c r="B26" s="107" t="s">
        <v>5</v>
      </c>
      <c r="C26" s="107" t="str">
        <f>조건입력!D12</f>
        <v>최저 -10℃ 이하</v>
      </c>
      <c r="D26" s="172" cm="1">
        <f t="array" ref="D26">_xlfn.IFS(조건입력!$I$8=10,INDEX(기상청!$G$49:$R$69,MATCH(가동률!$C26,기상청!$F$49:$F$69,0),MATCH(가동률!D$25,기상청!$G$48:$R$48,0))/10,조건입력!$I$8=5,INDEX(기상청!$G$74:$R$95,MATCH(가동률!$C26,기상청!$F$74:$F$95,0),MATCH(가동률!D$25,기상청!$G$48:$R$48,0))/5)</f>
        <v>19.3</v>
      </c>
      <c r="E26" s="172" cm="1">
        <f t="array" ref="E26">_xlfn.IFS(조건입력!$I$8=10,INDEX(기상청!$G$49:$R$69,MATCH(가동률!$C26,기상청!$F$49:$F$69,0),MATCH(가동률!E$25,기상청!$G$48:$R$48,0))/10,조건입력!$I$8=5,INDEX(기상청!$G$74:$R$95,MATCH(가동률!$C26,기상청!$F$74:$F$95,0),MATCH(가동률!E$25,기상청!$G$48:$R$48,0))/5)</f>
        <v>9.6</v>
      </c>
      <c r="F26" s="172" cm="1">
        <f t="array" ref="F26">_xlfn.IFS(조건입력!$I$8=10,INDEX(기상청!$G$49:$R$69,MATCH(가동률!$C26,기상청!$F$49:$F$69,0),MATCH(가동률!F$25,기상청!$G$48:$R$48,0))/10,조건입력!$I$8=5,INDEX(기상청!$G$74:$R$95,MATCH(가동률!$C26,기상청!$F$74:$F$95,0),MATCH(가동률!F$25,기상청!$G$48:$R$48,0))/5)</f>
        <v>0.3</v>
      </c>
      <c r="G26" s="172" cm="1">
        <f t="array" ref="G26">_xlfn.IFS(조건입력!$I$8=10,INDEX(기상청!$G$49:$R$69,MATCH(가동률!$C26,기상청!$F$49:$F$69,0),MATCH(가동률!G$25,기상청!$G$48:$R$48,0))/10,조건입력!$I$8=5,INDEX(기상청!$G$74:$R$95,MATCH(가동률!$C26,기상청!$F$74:$F$95,0),MATCH(가동률!G$25,기상청!$G$48:$R$48,0))/5)</f>
        <v>0</v>
      </c>
      <c r="H26" s="172" cm="1">
        <f t="array" ref="H26">_xlfn.IFS(조건입력!$I$8=10,INDEX(기상청!$G$49:$R$69,MATCH(가동률!$C26,기상청!$F$49:$F$69,0),MATCH(가동률!H$25,기상청!$G$48:$R$48,0))/10,조건입력!$I$8=5,INDEX(기상청!$G$74:$R$95,MATCH(가동률!$C26,기상청!$F$74:$F$95,0),MATCH(가동률!H$25,기상청!$G$48:$R$48,0))/5)</f>
        <v>0</v>
      </c>
      <c r="I26" s="172" cm="1">
        <f t="array" ref="I26">_xlfn.IFS(조건입력!$I$8=10,INDEX(기상청!$G$49:$R$69,MATCH(가동률!$C26,기상청!$F$49:$F$69,0),MATCH(가동률!I$25,기상청!$G$48:$R$48,0))/10,조건입력!$I$8=5,INDEX(기상청!$G$74:$R$95,MATCH(가동률!$C26,기상청!$F$74:$F$95,0),MATCH(가동률!I$25,기상청!$G$48:$R$48,0))/5)</f>
        <v>0</v>
      </c>
      <c r="J26" s="172" cm="1">
        <f t="array" ref="J26">_xlfn.IFS(조건입력!$I$8=10,INDEX(기상청!$G$49:$R$69,MATCH(가동률!$C26,기상청!$F$49:$F$69,0),MATCH(가동률!J$25,기상청!$G$48:$R$48,0))/10,조건입력!$I$8=5,INDEX(기상청!$G$74:$R$95,MATCH(가동률!$C26,기상청!$F$74:$F$95,0),MATCH(가동률!J$25,기상청!$G$48:$R$48,0))/5)</f>
        <v>0</v>
      </c>
      <c r="K26" s="172" cm="1">
        <f t="array" ref="K26">_xlfn.IFS(조건입력!$I$8=10,INDEX(기상청!$G$49:$R$69,MATCH(가동률!$C26,기상청!$F$49:$F$69,0),MATCH(가동률!K$25,기상청!$G$48:$R$48,0))/10,조건입력!$I$8=5,INDEX(기상청!$G$74:$R$95,MATCH(가동률!$C26,기상청!$F$74:$F$95,0),MATCH(가동률!K$25,기상청!$G$48:$R$48,0))/5)</f>
        <v>0</v>
      </c>
      <c r="L26" s="172" cm="1">
        <f t="array" ref="L26">_xlfn.IFS(조건입력!$I$8=10,INDEX(기상청!$G$49:$R$69,MATCH(가동률!$C26,기상청!$F$49:$F$69,0),MATCH(가동률!L$25,기상청!$G$48:$R$48,0))/10,조건입력!$I$8=5,INDEX(기상청!$G$74:$R$95,MATCH(가동률!$C26,기상청!$F$74:$F$95,0),MATCH(가동률!L$25,기상청!$G$48:$R$48,0))/5)</f>
        <v>0</v>
      </c>
      <c r="M26" s="172" cm="1">
        <f t="array" ref="M26">_xlfn.IFS(조건입력!$I$8=10,INDEX(기상청!$G$49:$R$69,MATCH(가동률!$C26,기상청!$F$49:$F$69,0),MATCH(가동률!M$25,기상청!$G$48:$R$48,0))/10,조건입력!$I$8=5,INDEX(기상청!$G$74:$R$95,MATCH(가동률!$C26,기상청!$F$74:$F$95,0),MATCH(가동률!M$25,기상청!$G$48:$R$48,0))/5)</f>
        <v>0</v>
      </c>
      <c r="N26" s="172" cm="1">
        <f t="array" ref="N26">_xlfn.IFS(조건입력!$I$8=10,INDEX(기상청!$G$49:$R$69,MATCH(가동률!$C26,기상청!$F$49:$F$69,0),MATCH(가동률!N$25,기상청!$G$48:$R$48,0))/10,조건입력!$I$8=5,INDEX(기상청!$G$74:$R$95,MATCH(가동률!$C26,기상청!$F$74:$F$95,0),MATCH(가동률!N$25,기상청!$G$48:$R$48,0))/5)</f>
        <v>0.6</v>
      </c>
      <c r="O26" s="172" cm="1">
        <f t="array" ref="O26">_xlfn.IFS(조건입력!$I$8=10,INDEX(기상청!$G$49:$R$69,MATCH(가동률!$C26,기상청!$F$49:$F$69,0),MATCH(가동률!O$25,기상청!$G$48:$R$48,0))/10,조건입력!$I$8=5,INDEX(기상청!$G$74:$R$95,MATCH(가동률!$C26,기상청!$F$74:$F$95,0),MATCH(가동률!O$25,기상청!$G$48:$R$48,0))/5)</f>
        <v>11.9</v>
      </c>
      <c r="P26" s="92"/>
      <c r="Q26" s="111"/>
      <c r="R26" s="117"/>
    </row>
    <row r="27" spans="1:18" x14ac:dyDescent="0.3">
      <c r="A27" s="92"/>
      <c r="B27" s="107" t="s">
        <v>6</v>
      </c>
      <c r="C27" s="107" t="str">
        <f>조건입력!$D$13</f>
        <v>35℃ 이상</v>
      </c>
      <c r="D27" s="172" cm="1">
        <f t="array" ref="D27">_xlfn.IFS(조건입력!$I$8=10,INDEX(기상청!$G$49:$R$69,MATCH(가동률!$C27,기상청!$F$49:$F$69,0),MATCH(가동률!D$25,기상청!$G$48:$R$48,0))/10,조건입력!$I$8=5,INDEX(기상청!$G$74:$R$95,MATCH(가동률!$C27,기상청!$F$74:$F$95,0),MATCH(가동률!D$25,기상청!$G$48:$R$48,0))/5)</f>
        <v>0</v>
      </c>
      <c r="E27" s="172" cm="1">
        <f t="array" ref="E27">_xlfn.IFS(조건입력!$I$8=10,INDEX(기상청!$G$49:$R$69,MATCH(가동률!$C27,기상청!$F$49:$F$69,0),MATCH(가동률!E$25,기상청!$G$48:$R$48,0))/10,조건입력!$I$8=5,INDEX(기상청!$G$74:$R$95,MATCH(가동률!$C27,기상청!$F$74:$F$95,0),MATCH(가동률!E$25,기상청!$G$48:$R$48,0))/5)</f>
        <v>0</v>
      </c>
      <c r="F27" s="172" cm="1">
        <f t="array" ref="F27">_xlfn.IFS(조건입력!$I$8=10,INDEX(기상청!$G$49:$R$69,MATCH(가동률!$C27,기상청!$F$49:$F$69,0),MATCH(가동률!F$25,기상청!$G$48:$R$48,0))/10,조건입력!$I$8=5,INDEX(기상청!$G$74:$R$95,MATCH(가동률!$C27,기상청!$F$74:$F$95,0),MATCH(가동률!F$25,기상청!$G$48:$R$48,0))/5)</f>
        <v>0</v>
      </c>
      <c r="G27" s="172" cm="1">
        <f t="array" ref="G27">_xlfn.IFS(조건입력!$I$8=10,INDEX(기상청!$G$49:$R$69,MATCH(가동률!$C27,기상청!$F$49:$F$69,0),MATCH(가동률!G$25,기상청!$G$48:$R$48,0))/10,조건입력!$I$8=5,INDEX(기상청!$G$74:$R$95,MATCH(가동률!$C27,기상청!$F$74:$F$95,0),MATCH(가동률!G$25,기상청!$G$48:$R$48,0))/5)</f>
        <v>0</v>
      </c>
      <c r="H27" s="172" cm="1">
        <f t="array" ref="H27">_xlfn.IFS(조건입력!$I$8=10,INDEX(기상청!$G$49:$R$69,MATCH(가동률!$C27,기상청!$F$49:$F$69,0),MATCH(가동률!H$25,기상청!$G$48:$R$48,0))/10,조건입력!$I$8=5,INDEX(기상청!$G$74:$R$95,MATCH(가동률!$C27,기상청!$F$74:$F$95,0),MATCH(가동률!H$25,기상청!$G$48:$R$48,0))/5)</f>
        <v>0</v>
      </c>
      <c r="I27" s="172" cm="1">
        <f t="array" ref="I27">_xlfn.IFS(조건입력!$I$8=10,INDEX(기상청!$G$49:$R$69,MATCH(가동률!$C27,기상청!$F$49:$F$69,0),MATCH(가동률!I$25,기상청!$G$48:$R$48,0))/10,조건입력!$I$8=5,INDEX(기상청!$G$74:$R$95,MATCH(가동률!$C27,기상청!$F$74:$F$95,0),MATCH(가동률!I$25,기상청!$G$48:$R$48,0))/5)</f>
        <v>0.1</v>
      </c>
      <c r="J27" s="172" cm="1">
        <f t="array" ref="J27">_xlfn.IFS(조건입력!$I$8=10,INDEX(기상청!$G$49:$R$69,MATCH(가동률!$C27,기상청!$F$49:$F$69,0),MATCH(가동률!J$25,기상청!$G$48:$R$48,0))/10,조건입력!$I$8=5,INDEX(기상청!$G$74:$R$95,MATCH(가동률!$C27,기상청!$F$74:$F$95,0),MATCH(가동률!J$25,기상청!$G$48:$R$48,0))/5)</f>
        <v>0.9</v>
      </c>
      <c r="K27" s="172" cm="1">
        <f t="array" ref="K27">_xlfn.IFS(조건입력!$I$8=10,INDEX(기상청!$G$49:$R$69,MATCH(가동률!$C27,기상청!$F$49:$F$69,0),MATCH(가동률!K$25,기상청!$G$48:$R$48,0))/10,조건입력!$I$8=5,INDEX(기상청!$G$74:$R$95,MATCH(가동률!$C27,기상청!$F$74:$F$95,0),MATCH(가동률!K$25,기상청!$G$48:$R$48,0))/5)</f>
        <v>0.8</v>
      </c>
      <c r="L27" s="172" cm="1">
        <f t="array" ref="L27">_xlfn.IFS(조건입력!$I$8=10,INDEX(기상청!$G$49:$R$69,MATCH(가동률!$C27,기상청!$F$49:$F$69,0),MATCH(가동률!L$25,기상청!$G$48:$R$48,0))/10,조건입력!$I$8=5,INDEX(기상청!$G$74:$R$95,MATCH(가동률!$C27,기상청!$F$74:$F$95,0),MATCH(가동률!L$25,기상청!$G$48:$R$48,0))/5)</f>
        <v>0</v>
      </c>
      <c r="M27" s="172" cm="1">
        <f t="array" ref="M27">_xlfn.IFS(조건입력!$I$8=10,INDEX(기상청!$G$49:$R$69,MATCH(가동률!$C27,기상청!$F$49:$F$69,0),MATCH(가동률!M$25,기상청!$G$48:$R$48,0))/10,조건입력!$I$8=5,INDEX(기상청!$G$74:$R$95,MATCH(가동률!$C27,기상청!$F$74:$F$95,0),MATCH(가동률!M$25,기상청!$G$48:$R$48,0))/5)</f>
        <v>0</v>
      </c>
      <c r="N27" s="172" cm="1">
        <f t="array" ref="N27">_xlfn.IFS(조건입력!$I$8=10,INDEX(기상청!$G$49:$R$69,MATCH(가동률!$C27,기상청!$F$49:$F$69,0),MATCH(가동률!N$25,기상청!$G$48:$R$48,0))/10,조건입력!$I$8=5,INDEX(기상청!$G$74:$R$95,MATCH(가동률!$C27,기상청!$F$74:$F$95,0),MATCH(가동률!N$25,기상청!$G$48:$R$48,0))/5)</f>
        <v>0</v>
      </c>
      <c r="O27" s="172" cm="1">
        <f t="array" ref="O27">_xlfn.IFS(조건입력!$I$8=10,INDEX(기상청!$G$49:$R$69,MATCH(가동률!$C27,기상청!$F$49:$F$69,0),MATCH(가동률!O$25,기상청!$G$48:$R$48,0))/10,조건입력!$I$8=5,INDEX(기상청!$G$74:$R$95,MATCH(가동률!$C27,기상청!$F$74:$F$95,0),MATCH(가동률!O$25,기상청!$G$48:$R$48,0))/5)</f>
        <v>0</v>
      </c>
      <c r="P27" s="92"/>
      <c r="Q27" s="111"/>
      <c r="R27" s="92"/>
    </row>
    <row r="28" spans="1:18" x14ac:dyDescent="0.3">
      <c r="A28" s="92"/>
      <c r="B28" s="107" t="s">
        <v>7</v>
      </c>
      <c r="C28" s="107" t="str">
        <f>조건입력!$D$14</f>
        <v>10mm 이상</v>
      </c>
      <c r="D28" s="172" cm="1">
        <f t="array" ref="D28">_xlfn.IFS(조건입력!$I$8=10,INDEX(기상청!$G$49:$R$69,MATCH(가동률!$C28,기상청!$F$49:$F$69,0),MATCH(가동률!D$25,기상청!$G$48:$R$48,0))/10,조건입력!$I$8=5,INDEX(기상청!$G$74:$R$95,MATCH(가동률!$C28,기상청!$F$74:$F$95,0),MATCH(가동률!D$25,기상청!$G$48:$R$48,0))/5)</f>
        <v>0.3</v>
      </c>
      <c r="E28" s="172" cm="1">
        <f t="array" ref="E28">_xlfn.IFS(조건입력!$I$8=10,INDEX(기상청!$G$49:$R$69,MATCH(가동률!$C28,기상청!$F$49:$F$69,0),MATCH(가동률!E$25,기상청!$G$48:$R$48,0))/10,조건입력!$I$8=5,INDEX(기상청!$G$74:$R$95,MATCH(가동률!$C28,기상청!$F$74:$F$95,0),MATCH(가동률!E$25,기상청!$G$48:$R$48,0))/5)</f>
        <v>1</v>
      </c>
      <c r="F28" s="172" cm="1">
        <f t="array" ref="F28">_xlfn.IFS(조건입력!$I$8=10,INDEX(기상청!$G$49:$R$69,MATCH(가동률!$C28,기상청!$F$49:$F$69,0),MATCH(가동률!F$25,기상청!$G$48:$R$48,0))/10,조건입력!$I$8=5,INDEX(기상청!$G$74:$R$95,MATCH(가동률!$C28,기상청!$F$74:$F$95,0),MATCH(가동률!F$25,기상청!$G$48:$R$48,0))/5)</f>
        <v>1</v>
      </c>
      <c r="G28" s="172" cm="1">
        <f t="array" ref="G28">_xlfn.IFS(조건입력!$I$8=10,INDEX(기상청!$G$49:$R$69,MATCH(가동률!$C28,기상청!$F$49:$F$69,0),MATCH(가동률!G$25,기상청!$G$48:$R$48,0))/10,조건입력!$I$8=5,INDEX(기상청!$G$74:$R$95,MATCH(가동률!$C28,기상청!$F$74:$F$95,0),MATCH(가동률!G$25,기상청!$G$48:$R$48,0))/5)</f>
        <v>2.2999999999999998</v>
      </c>
      <c r="H28" s="172" cm="1">
        <f t="array" ref="H28">_xlfn.IFS(조건입력!$I$8=10,INDEX(기상청!$G$49:$R$69,MATCH(가동률!$C28,기상청!$F$49:$F$69,0),MATCH(가동률!H$25,기상청!$G$48:$R$48,0))/10,조건입력!$I$8=5,INDEX(기상청!$G$74:$R$95,MATCH(가동률!$C28,기상청!$F$74:$F$95,0),MATCH(가동률!H$25,기상청!$G$48:$R$48,0))/5)</f>
        <v>3.4</v>
      </c>
      <c r="I28" s="172" cm="1">
        <f t="array" ref="I28">_xlfn.IFS(조건입력!$I$8=10,INDEX(기상청!$G$49:$R$69,MATCH(가동률!$C28,기상청!$F$49:$F$69,0),MATCH(가동률!I$25,기상청!$G$48:$R$48,0))/10,조건입력!$I$8=5,INDEX(기상청!$G$74:$R$95,MATCH(가동률!$C28,기상청!$F$74:$F$95,0),MATCH(가동률!I$25,기상청!$G$48:$R$48,0))/5)</f>
        <v>3.6</v>
      </c>
      <c r="J28" s="172" cm="1">
        <f t="array" ref="J28">_xlfn.IFS(조건입력!$I$8=10,INDEX(기상청!$G$49:$R$69,MATCH(가동률!$C28,기상청!$F$49:$F$69,0),MATCH(가동률!J$25,기상청!$G$48:$R$48,0))/10,조건입력!$I$8=5,INDEX(기상청!$G$74:$R$95,MATCH(가동률!$C28,기상청!$F$74:$F$95,0),MATCH(가동률!J$25,기상청!$G$48:$R$48,0))/5)</f>
        <v>7.1</v>
      </c>
      <c r="K28" s="172" cm="1">
        <f t="array" ref="K28">_xlfn.IFS(조건입력!$I$8=10,INDEX(기상청!$G$49:$R$69,MATCH(가동률!$C28,기상청!$F$49:$F$69,0),MATCH(가동률!K$25,기상청!$G$48:$R$48,0))/10,조건입력!$I$8=5,INDEX(기상청!$G$74:$R$95,MATCH(가동률!$C28,기상청!$F$74:$F$95,0),MATCH(가동률!K$25,기상청!$G$48:$R$48,0))/5)</f>
        <v>6.1</v>
      </c>
      <c r="L28" s="172" cm="1">
        <f t="array" ref="L28">_xlfn.IFS(조건입력!$I$8=10,INDEX(기상청!$G$49:$R$69,MATCH(가동률!$C28,기상청!$F$49:$F$69,0),MATCH(가동률!L$25,기상청!$G$48:$R$48,0))/10,조건입력!$I$8=5,INDEX(기상청!$G$74:$R$95,MATCH(가동률!$C28,기상청!$F$74:$F$95,0),MATCH(가동률!L$25,기상청!$G$48:$R$48,0))/5)</f>
        <v>2.8</v>
      </c>
      <c r="M28" s="172" cm="1">
        <f t="array" ref="M28">_xlfn.IFS(조건입력!$I$8=10,INDEX(기상청!$G$49:$R$69,MATCH(가동률!$C28,기상청!$F$49:$F$69,0),MATCH(가동률!M$25,기상청!$G$48:$R$48,0))/10,조건입력!$I$8=5,INDEX(기상청!$G$74:$R$95,MATCH(가동률!$C28,기상청!$F$74:$F$95,0),MATCH(가동률!M$25,기상청!$G$48:$R$48,0))/5)</f>
        <v>2</v>
      </c>
      <c r="N28" s="172" cm="1">
        <f t="array" ref="N28">_xlfn.IFS(조건입력!$I$8=10,INDEX(기상청!$G$49:$R$69,MATCH(가동률!$C28,기상청!$F$49:$F$69,0),MATCH(가동률!N$25,기상청!$G$48:$R$48,0))/10,조건입력!$I$8=5,INDEX(기상청!$G$74:$R$95,MATCH(가동률!$C28,기상청!$F$74:$F$95,0),MATCH(가동률!N$25,기상청!$G$48:$R$48,0))/5)</f>
        <v>1.9</v>
      </c>
      <c r="O28" s="172" cm="1">
        <f t="array" ref="O28">_xlfn.IFS(조건입력!$I$8=10,INDEX(기상청!$G$49:$R$69,MATCH(가동률!$C28,기상청!$F$49:$F$69,0),MATCH(가동률!O$25,기상청!$G$48:$R$48,0))/10,조건입력!$I$8=5,INDEX(기상청!$G$74:$R$95,MATCH(가동률!$C28,기상청!$F$74:$F$95,0),MATCH(가동률!O$25,기상청!$G$48:$R$48,0))/5)</f>
        <v>0.6</v>
      </c>
      <c r="P28" s="92"/>
      <c r="Q28" s="111"/>
      <c r="R28" s="92"/>
    </row>
    <row r="29" spans="1:18" x14ac:dyDescent="0.3">
      <c r="A29" s="92"/>
      <c r="B29" s="107" t="s">
        <v>8</v>
      </c>
      <c r="C29" s="107" t="str">
        <f>조건입력!$D$15</f>
        <v>5cm 이상</v>
      </c>
      <c r="D29" s="172" cm="1">
        <f t="array" ref="D29">_xlfn.IFS(조건입력!$I$8=10,INDEX(기상청!$G$49:$R$69,MATCH(가동률!$C29,기상청!$F$49:$F$69,0),MATCH(가동률!D$25,기상청!$G$48:$R$48,0))/10,조건입력!$I$8=5,INDEX(기상청!$G$74:$R$95,MATCH(가동률!$C29,기상청!$F$74:$F$95,0),MATCH(가동률!D$25,기상청!$G$48:$R$48,0))/5)</f>
        <v>0.1</v>
      </c>
      <c r="E29" s="172" cm="1">
        <f t="array" ref="E29">_xlfn.IFS(조건입력!$I$8=10,INDEX(기상청!$G$49:$R$69,MATCH(가동률!$C29,기상청!$F$49:$F$69,0),MATCH(가동률!E$25,기상청!$G$48:$R$48,0))/10,조건입력!$I$8=5,INDEX(기상청!$G$74:$R$95,MATCH(가동률!$C29,기상청!$F$74:$F$95,0),MATCH(가동률!E$25,기상청!$G$48:$R$48,0))/5)</f>
        <v>0</v>
      </c>
      <c r="F29" s="172" cm="1">
        <f t="array" ref="F29">_xlfn.IFS(조건입력!$I$8=10,INDEX(기상청!$G$49:$R$69,MATCH(가동률!$C29,기상청!$F$49:$F$69,0),MATCH(가동률!F$25,기상청!$G$48:$R$48,0))/10,조건입력!$I$8=5,INDEX(기상청!$G$74:$R$95,MATCH(가동률!$C29,기상청!$F$74:$F$95,0),MATCH(가동률!F$25,기상청!$G$48:$R$48,0))/5)</f>
        <v>0</v>
      </c>
      <c r="G29" s="172" cm="1">
        <f t="array" ref="G29">_xlfn.IFS(조건입력!$I$8=10,INDEX(기상청!$G$49:$R$69,MATCH(가동률!$C29,기상청!$F$49:$F$69,0),MATCH(가동률!G$25,기상청!$G$48:$R$48,0))/10,조건입력!$I$8=5,INDEX(기상청!$G$74:$R$95,MATCH(가동률!$C29,기상청!$F$74:$F$95,0),MATCH(가동률!G$25,기상청!$G$48:$R$48,0))/5)</f>
        <v>0</v>
      </c>
      <c r="H29" s="172" cm="1">
        <f t="array" ref="H29">_xlfn.IFS(조건입력!$I$8=10,INDEX(기상청!$G$49:$R$69,MATCH(가동률!$C29,기상청!$F$49:$F$69,0),MATCH(가동률!H$25,기상청!$G$48:$R$48,0))/10,조건입력!$I$8=5,INDEX(기상청!$G$74:$R$95,MATCH(가동률!$C29,기상청!$F$74:$F$95,0),MATCH(가동률!H$25,기상청!$G$48:$R$48,0))/5)</f>
        <v>0</v>
      </c>
      <c r="I29" s="172" cm="1">
        <f t="array" ref="I29">_xlfn.IFS(조건입력!$I$8=10,INDEX(기상청!$G$49:$R$69,MATCH(가동률!$C29,기상청!$F$49:$F$69,0),MATCH(가동률!I$25,기상청!$G$48:$R$48,0))/10,조건입력!$I$8=5,INDEX(기상청!$G$74:$R$95,MATCH(가동률!$C29,기상청!$F$74:$F$95,0),MATCH(가동률!I$25,기상청!$G$48:$R$48,0))/5)</f>
        <v>0</v>
      </c>
      <c r="J29" s="172" cm="1">
        <f t="array" ref="J29">_xlfn.IFS(조건입력!$I$8=10,INDEX(기상청!$G$49:$R$69,MATCH(가동률!$C29,기상청!$F$49:$F$69,0),MATCH(가동률!J$25,기상청!$G$48:$R$48,0))/10,조건입력!$I$8=5,INDEX(기상청!$G$74:$R$95,MATCH(가동률!$C29,기상청!$F$74:$F$95,0),MATCH(가동률!J$25,기상청!$G$48:$R$48,0))/5)</f>
        <v>0</v>
      </c>
      <c r="K29" s="172" cm="1">
        <f t="array" ref="K29">_xlfn.IFS(조건입력!$I$8=10,INDEX(기상청!$G$49:$R$69,MATCH(가동률!$C29,기상청!$F$49:$F$69,0),MATCH(가동률!K$25,기상청!$G$48:$R$48,0))/10,조건입력!$I$8=5,INDEX(기상청!$G$74:$R$95,MATCH(가동률!$C29,기상청!$F$74:$F$95,0),MATCH(가동률!K$25,기상청!$G$48:$R$48,0))/5)</f>
        <v>0</v>
      </c>
      <c r="L29" s="172" cm="1">
        <f t="array" ref="L29">_xlfn.IFS(조건입력!$I$8=10,INDEX(기상청!$G$49:$R$69,MATCH(가동률!$C29,기상청!$F$49:$F$69,0),MATCH(가동률!L$25,기상청!$G$48:$R$48,0))/10,조건입력!$I$8=5,INDEX(기상청!$G$74:$R$95,MATCH(가동률!$C29,기상청!$F$74:$F$95,0),MATCH(가동률!L$25,기상청!$G$48:$R$48,0))/5)</f>
        <v>0</v>
      </c>
      <c r="M29" s="172" cm="1">
        <f t="array" ref="M29">_xlfn.IFS(조건입력!$I$8=10,INDEX(기상청!$G$49:$R$69,MATCH(가동률!$C29,기상청!$F$49:$F$69,0),MATCH(가동률!M$25,기상청!$G$48:$R$48,0))/10,조건입력!$I$8=5,INDEX(기상청!$G$74:$R$95,MATCH(가동률!$C29,기상청!$F$74:$F$95,0),MATCH(가동률!M$25,기상청!$G$48:$R$48,0))/5)</f>
        <v>0</v>
      </c>
      <c r="N29" s="172" cm="1">
        <f t="array" ref="N29">_xlfn.IFS(조건입력!$I$8=10,INDEX(기상청!$G$49:$R$69,MATCH(가동률!$C29,기상청!$F$49:$F$69,0),MATCH(가동률!N$25,기상청!$G$48:$R$48,0))/10,조건입력!$I$8=5,INDEX(기상청!$G$74:$R$95,MATCH(가동률!$C29,기상청!$F$74:$F$95,0),MATCH(가동률!N$25,기상청!$G$48:$R$48,0))/5)</f>
        <v>0</v>
      </c>
      <c r="O29" s="172" cm="1">
        <f t="array" ref="O29">_xlfn.IFS(조건입력!$I$8=10,INDEX(기상청!$G$49:$R$69,MATCH(가동률!$C29,기상청!$F$49:$F$69,0),MATCH(가동률!O$25,기상청!$G$48:$R$48,0))/10,조건입력!$I$8=5,INDEX(기상청!$G$74:$R$95,MATCH(가동률!$C29,기상청!$F$74:$F$95,0),MATCH(가동률!O$25,기상청!$G$48:$R$48,0))/5)</f>
        <v>0</v>
      </c>
      <c r="P29" s="92"/>
      <c r="Q29" s="111"/>
      <c r="R29" s="92"/>
    </row>
    <row r="30" spans="1:18" x14ac:dyDescent="0.3">
      <c r="A30" s="92"/>
      <c r="B30" s="107" t="s">
        <v>9</v>
      </c>
      <c r="C30" s="107" t="str">
        <f>조건입력!$D$16</f>
        <v>15m/s 이상</v>
      </c>
      <c r="D30" s="172" cm="1">
        <f t="array" ref="D30">_xlfn.IFS(조건입력!$I$8=10,INDEX(기상청!$G$49:$R$69,MATCH(가동률!$C30,기상청!$F$49:$F$69,0),MATCH(가동률!D$25,기상청!$G$48:$R$48,0))/10,조건입력!$I$8=5,INDEX(기상청!$G$74:$R$95,MATCH(가동률!$C30,기상청!$F$74:$F$95,0),MATCH(가동률!D$25,기상청!$G$48:$R$48,0))/5)</f>
        <v>0.1</v>
      </c>
      <c r="E30" s="172" cm="1">
        <f t="array" ref="E30">_xlfn.IFS(조건입력!$I$8=10,INDEX(기상청!$G$49:$R$69,MATCH(가동률!$C30,기상청!$F$49:$F$69,0),MATCH(가동률!E$25,기상청!$G$48:$R$48,0))/10,조건입력!$I$8=5,INDEX(기상청!$G$74:$R$95,MATCH(가동률!$C30,기상청!$F$74:$F$95,0),MATCH(가동률!E$25,기상청!$G$48:$R$48,0))/5)</f>
        <v>0</v>
      </c>
      <c r="F30" s="172" cm="1">
        <f t="array" ref="F30">_xlfn.IFS(조건입력!$I$8=10,INDEX(기상청!$G$49:$R$69,MATCH(가동률!$C30,기상청!$F$49:$F$69,0),MATCH(가동률!F$25,기상청!$G$48:$R$48,0))/10,조건입력!$I$8=5,INDEX(기상청!$G$74:$R$95,MATCH(가동률!$C30,기상청!$F$74:$F$95,0),MATCH(가동률!F$25,기상청!$G$48:$R$48,0))/5)</f>
        <v>0.2</v>
      </c>
      <c r="G30" s="172" cm="1">
        <f t="array" ref="G30">_xlfn.IFS(조건입력!$I$8=10,INDEX(기상청!$G$49:$R$69,MATCH(가동률!$C30,기상청!$F$49:$F$69,0),MATCH(가동률!G$25,기상청!$G$48:$R$48,0))/10,조건입력!$I$8=5,INDEX(기상청!$G$74:$R$95,MATCH(가동률!$C30,기상청!$F$74:$F$95,0),MATCH(가동률!G$25,기상청!$G$48:$R$48,0))/5)</f>
        <v>0.2</v>
      </c>
      <c r="H30" s="172" cm="1">
        <f t="array" ref="H30">_xlfn.IFS(조건입력!$I$8=10,INDEX(기상청!$G$49:$R$69,MATCH(가동률!$C30,기상청!$F$49:$F$69,0),MATCH(가동률!H$25,기상청!$G$48:$R$48,0))/10,조건입력!$I$8=5,INDEX(기상청!$G$74:$R$95,MATCH(가동률!$C30,기상청!$F$74:$F$95,0),MATCH(가동률!H$25,기상청!$G$48:$R$48,0))/5)</f>
        <v>0.4</v>
      </c>
      <c r="I30" s="172" cm="1">
        <f t="array" ref="I30">_xlfn.IFS(조건입력!$I$8=10,INDEX(기상청!$G$49:$R$69,MATCH(가동률!$C30,기상청!$F$49:$F$69,0),MATCH(가동률!I$25,기상청!$G$48:$R$48,0))/10,조건입력!$I$8=5,INDEX(기상청!$G$74:$R$95,MATCH(가동률!$C30,기상청!$F$74:$F$95,0),MATCH(가동률!I$25,기상청!$G$48:$R$48,0))/5)</f>
        <v>0.3</v>
      </c>
      <c r="J30" s="172" cm="1">
        <f t="array" ref="J30">_xlfn.IFS(조건입력!$I$8=10,INDEX(기상청!$G$49:$R$69,MATCH(가동률!$C30,기상청!$F$49:$F$69,0),MATCH(가동률!J$25,기상청!$G$48:$R$48,0))/10,조건입력!$I$8=5,INDEX(기상청!$G$74:$R$95,MATCH(가동률!$C30,기상청!$F$74:$F$95,0),MATCH(가동률!J$25,기상청!$G$48:$R$48,0))/5)</f>
        <v>0.2</v>
      </c>
      <c r="K30" s="172" cm="1">
        <f t="array" ref="K30">_xlfn.IFS(조건입력!$I$8=10,INDEX(기상청!$G$49:$R$69,MATCH(가동률!$C30,기상청!$F$49:$F$69,0),MATCH(가동률!K$25,기상청!$G$48:$R$48,0))/10,조건입력!$I$8=5,INDEX(기상청!$G$74:$R$95,MATCH(가동률!$C30,기상청!$F$74:$F$95,0),MATCH(가동률!K$25,기상청!$G$48:$R$48,0))/5)</f>
        <v>0.3</v>
      </c>
      <c r="L30" s="172" cm="1">
        <f t="array" ref="L30">_xlfn.IFS(조건입력!$I$8=10,INDEX(기상청!$G$49:$R$69,MATCH(가동률!$C30,기상청!$F$49:$F$69,0),MATCH(가동률!L$25,기상청!$G$48:$R$48,0))/10,조건입력!$I$8=5,INDEX(기상청!$G$74:$R$95,MATCH(가동률!$C30,기상청!$F$74:$F$95,0),MATCH(가동률!L$25,기상청!$G$48:$R$48,0))/5)</f>
        <v>0.3</v>
      </c>
      <c r="M30" s="172" cm="1">
        <f t="array" ref="M30">_xlfn.IFS(조건입력!$I$8=10,INDEX(기상청!$G$49:$R$69,MATCH(가동률!$C30,기상청!$F$49:$F$69,0),MATCH(가동률!M$25,기상청!$G$48:$R$48,0))/10,조건입력!$I$8=5,INDEX(기상청!$G$74:$R$95,MATCH(가동률!$C30,기상청!$F$74:$F$95,0),MATCH(가동률!M$25,기상청!$G$48:$R$48,0))/5)</f>
        <v>0.1</v>
      </c>
      <c r="N30" s="172" cm="1">
        <f t="array" ref="N30">_xlfn.IFS(조건입력!$I$8=10,INDEX(기상청!$G$49:$R$69,MATCH(가동률!$C30,기상청!$F$49:$F$69,0),MATCH(가동률!N$25,기상청!$G$48:$R$48,0))/10,조건입력!$I$8=5,INDEX(기상청!$G$74:$R$95,MATCH(가동률!$C30,기상청!$F$74:$F$95,0),MATCH(가동률!N$25,기상청!$G$48:$R$48,0))/5)</f>
        <v>0.3</v>
      </c>
      <c r="O30" s="172" cm="1">
        <f t="array" ref="O30">_xlfn.IFS(조건입력!$I$8=10,INDEX(기상청!$G$49:$R$69,MATCH(가동률!$C30,기상청!$F$49:$F$69,0),MATCH(가동률!O$25,기상청!$G$48:$R$48,0))/10,조건입력!$I$8=5,INDEX(기상청!$G$74:$R$95,MATCH(가동률!$C30,기상청!$F$74:$F$95,0),MATCH(가동률!O$25,기상청!$G$48:$R$48,0))/5)</f>
        <v>0.2</v>
      </c>
      <c r="P30" s="92"/>
      <c r="Q30" s="111"/>
      <c r="R30" s="92"/>
    </row>
    <row r="31" spans="1:18" x14ac:dyDescent="0.3">
      <c r="A31" s="92"/>
      <c r="B31" s="107" t="s">
        <v>10</v>
      </c>
      <c r="C31" s="107" t="str">
        <f>조건입력!$D$17</f>
        <v>경보</v>
      </c>
      <c r="D31" s="172">
        <f>IF(조건입력!$D$17="미적용",0,COUNTIFS(미세먼지!$D:$D,가동률!$C31,미세먼지!$J:$J,가동률!D25,미세먼지!$A:$A,가동률!$Q$9))/10</f>
        <v>0</v>
      </c>
      <c r="E31" s="172">
        <f>IF(조건입력!$D$17="미적용",0,COUNTIFS(미세먼지!$D:$D,가동률!$C31,미세먼지!$J:$J,가동률!E25,미세먼지!$A:$A,가동률!$Q$9))/10</f>
        <v>0.2</v>
      </c>
      <c r="F31" s="172">
        <f>IF(조건입력!$D$17="미적용",0,COUNTIFS(미세먼지!$D:$D,가동률!$C31,미세먼지!$J:$J,가동률!F25,미세먼지!$A:$A,가동률!$Q$9))/10</f>
        <v>0.3</v>
      </c>
      <c r="G31" s="172">
        <f>IF(조건입력!$D$17="미적용",0,COUNTIFS(미세먼지!$D:$D,가동률!$C31,미세먼지!$J:$J,가동률!G25,미세먼지!$A:$A,가동률!$Q$9))/10</f>
        <v>0.8</v>
      </c>
      <c r="H31" s="172">
        <f>IF(조건입력!$D$17="미적용",0,COUNTIFS(미세먼지!$D:$D,가동률!$C31,미세먼지!$J:$J,가동률!H25,미세먼지!$A:$A,가동률!$Q$9))/10</f>
        <v>0.3</v>
      </c>
      <c r="I31" s="172">
        <f>IF(조건입력!$D$17="미적용",0,COUNTIFS(미세먼지!$D:$D,가동률!$C31,미세먼지!$J:$J,가동률!I25,미세먼지!$A:$A,가동률!$Q$9))/10</f>
        <v>0</v>
      </c>
      <c r="J31" s="172">
        <f>IF(조건입력!$D$17="미적용",0,COUNTIFS(미세먼지!$D:$D,가동률!$C31,미세먼지!$J:$J,가동률!J25,미세먼지!$A:$A,가동률!$Q$9))/10</f>
        <v>0</v>
      </c>
      <c r="K31" s="172">
        <f>IF(조건입력!$D$17="미적용",0,COUNTIFS(미세먼지!$D:$D,가동률!$C31,미세먼지!$J:$J,가동률!K25,미세먼지!$A:$A,가동률!$Q$9))/10</f>
        <v>0</v>
      </c>
      <c r="L31" s="172">
        <f>IF(조건입력!$D$17="미적용",0,COUNTIFS(미세먼지!$D:$D,가동률!$C31,미세먼지!$J:$J,가동률!L25,미세먼지!$A:$A,가동률!$Q$9))/10</f>
        <v>0</v>
      </c>
      <c r="M31" s="172">
        <f>IF(조건입력!$D$17="미적용",0,COUNTIFS(미세먼지!$D:$D,가동률!$C31,미세먼지!$J:$J,가동률!M25,미세먼지!$A:$A,가동률!$Q$9))/10</f>
        <v>0</v>
      </c>
      <c r="N31" s="172">
        <f>IF(조건입력!$D$17="미적용",0,COUNTIFS(미세먼지!$D:$D,가동률!$C31,미세먼지!$J:$J,가동률!N25,미세먼지!$A:$A,가동률!$Q$9))/10</f>
        <v>0.1</v>
      </c>
      <c r="O31" s="172">
        <f>IF(조건입력!$D$17="미적용",0,COUNTIFS(미세먼지!$D:$D,가동률!$C31,미세먼지!$J:$J,가동률!O25,미세먼지!$A:$A,가동률!$Q$9))/10</f>
        <v>0.1</v>
      </c>
      <c r="P31" s="118" t="s">
        <v>0</v>
      </c>
      <c r="Q31" s="111"/>
      <c r="R31" s="92"/>
    </row>
    <row r="32" spans="1:18" x14ac:dyDescent="0.3">
      <c r="A32" s="92"/>
      <c r="B32" s="119" t="s">
        <v>15</v>
      </c>
      <c r="C32" s="120">
        <f>SUM(D32:O32)</f>
        <v>80.100000000000009</v>
      </c>
      <c r="D32" s="121">
        <f>SUM(D26:D31)</f>
        <v>19.800000000000004</v>
      </c>
      <c r="E32" s="121">
        <f t="shared" ref="E32:O32" si="1">SUM(E26:E31)</f>
        <v>10.799999999999999</v>
      </c>
      <c r="F32" s="121">
        <f t="shared" si="1"/>
        <v>1.8</v>
      </c>
      <c r="G32" s="121">
        <f t="shared" si="1"/>
        <v>3.3</v>
      </c>
      <c r="H32" s="121">
        <f t="shared" si="1"/>
        <v>4.0999999999999996</v>
      </c>
      <c r="I32" s="121">
        <f t="shared" si="1"/>
        <v>4</v>
      </c>
      <c r="J32" s="121">
        <f t="shared" si="1"/>
        <v>8.1999999999999993</v>
      </c>
      <c r="K32" s="121">
        <f t="shared" si="1"/>
        <v>7.1999999999999993</v>
      </c>
      <c r="L32" s="121">
        <f>SUM(L26:L31)</f>
        <v>3.0999999999999996</v>
      </c>
      <c r="M32" s="121">
        <f>SUM(M26:M31)</f>
        <v>2.1</v>
      </c>
      <c r="N32" s="121">
        <f t="shared" si="1"/>
        <v>2.9</v>
      </c>
      <c r="O32" s="121">
        <f t="shared" si="1"/>
        <v>12.799999999999999</v>
      </c>
      <c r="P32" s="122">
        <f>SUM(D32:O32)</f>
        <v>80.100000000000009</v>
      </c>
      <c r="Q32" s="123"/>
      <c r="R32" s="92"/>
    </row>
    <row r="33" spans="1:18" x14ac:dyDescent="0.3">
      <c r="A33" s="92"/>
      <c r="B33" s="124" t="s">
        <v>3113</v>
      </c>
      <c r="C33" s="125"/>
      <c r="D33" s="125">
        <f t="shared" ref="D33:O33" si="2">D32</f>
        <v>19.800000000000004</v>
      </c>
      <c r="E33" s="125">
        <f t="shared" si="2"/>
        <v>10.799999999999999</v>
      </c>
      <c r="F33" s="125">
        <f t="shared" si="2"/>
        <v>1.8</v>
      </c>
      <c r="G33" s="125">
        <f t="shared" si="2"/>
        <v>3.3</v>
      </c>
      <c r="H33" s="125">
        <f t="shared" si="2"/>
        <v>4.0999999999999996</v>
      </c>
      <c r="I33" s="125">
        <f t="shared" si="2"/>
        <v>4</v>
      </c>
      <c r="J33" s="125">
        <f t="shared" si="2"/>
        <v>8.1999999999999993</v>
      </c>
      <c r="K33" s="125">
        <f t="shared" si="2"/>
        <v>7.1999999999999993</v>
      </c>
      <c r="L33" s="125">
        <f t="shared" si="2"/>
        <v>3.0999999999999996</v>
      </c>
      <c r="M33" s="125">
        <f t="shared" si="2"/>
        <v>2.1</v>
      </c>
      <c r="N33" s="125">
        <f t="shared" si="2"/>
        <v>2.9</v>
      </c>
      <c r="O33" s="125">
        <f t="shared" si="2"/>
        <v>12.799999999999999</v>
      </c>
      <c r="P33" s="122">
        <f t="shared" ref="P33:P35" si="3">SUM(D33:O33)</f>
        <v>80.100000000000009</v>
      </c>
      <c r="Q33" s="123"/>
      <c r="R33" s="92"/>
    </row>
    <row r="34" spans="1:18" x14ac:dyDescent="0.3">
      <c r="A34" s="92"/>
      <c r="B34" s="124" t="str">
        <f>"공휴일"</f>
        <v>공휴일</v>
      </c>
      <c r="C34" s="125" t="str">
        <f>$A$24</f>
        <v>주 6일</v>
      </c>
      <c r="D34" s="125">
        <f>IF(AND($A$10="공공", $A$24="주 7일"), 공휴일!D$14, IF(AND($A$10="공공", $A$24="주 6일"), 공휴일!D$31, IF(AND($A$10="공공", $A$24="주 5일"), 공휴일!D$48, IF(AND($A$10="민간", $A$24="주 7일"), 공휴일!D$69, IF(AND($A$10="민간", $A$24="주 6일"), 공휴일!D$83, IF(AND($A$10="민간", $A$24="주 5일"), 공휴일!D$97, "입력값 오류"))))))</f>
        <v>6.3</v>
      </c>
      <c r="E34" s="125">
        <f>IF(AND($A$10="공공", $A$24="주 7일"), 공휴일!E$14, IF(AND($A$10="공공", $A$24="주 6일"), 공휴일!E$31, IF(AND($A$10="공공", $A$24="주 5일"), 공휴일!E$48, IF(AND($A$10="민간", $A$24="주 7일"), 공휴일!E$69, IF(AND($A$10="민간", $A$24="주 6일"), 공휴일!E$83, IF(AND($A$10="민간", $A$24="주 5일"), 공휴일!E$97, "입력값 오류"))))))</f>
        <v>5.8</v>
      </c>
      <c r="F34" s="125">
        <f>IF(AND($A$10="공공", $A$24="주 7일"), 공휴일!F$14, IF(AND($A$10="공공", $A$24="주 6일"), 공휴일!F$31, IF(AND($A$10="공공", $A$24="주 5일"), 공휴일!F$48, IF(AND($A$10="민간", $A$24="주 7일"), 공휴일!F$69, IF(AND($A$10="민간", $A$24="주 6일"), 공휴일!F$83, IF(AND($A$10="민간", $A$24="주 5일"), 공휴일!F$97, "입력값 오류"))))))</f>
        <v>4.9000000000000004</v>
      </c>
      <c r="G34" s="125">
        <f>IF(AND($A$10="공공", $A$24="주 7일"), 공휴일!G$14, IF(AND($A$10="공공", $A$24="주 6일"), 공휴일!G$31, IF(AND($A$10="공공", $A$24="주 5일"), 공휴일!G$48, IF(AND($A$10="민간", $A$24="주 7일"), 공휴일!G$69, IF(AND($A$10="민간", $A$24="주 6일"), 공휴일!G$83, IF(AND($A$10="민간", $A$24="주 5일"), 공휴일!G$97, "입력값 오류"))))))</f>
        <v>4.4000000000000004</v>
      </c>
      <c r="H34" s="125">
        <f>IF(AND($A$10="공공", $A$24="주 7일"), 공휴일!H$14, IF(AND($A$10="공공", $A$24="주 6일"), 공휴일!H$31, IF(AND($A$10="공공", $A$24="주 5일"), 공휴일!H$48, IF(AND($A$10="민간", $A$24="주 7일"), 공휴일!H$69, IF(AND($A$10="민간", $A$24="주 6일"), 공휴일!H$83, IF(AND($A$10="민간", $A$24="주 5일"), 공휴일!H$97, "입력값 오류"))))))</f>
        <v>5.2</v>
      </c>
      <c r="I34" s="125">
        <f>IF(AND($A$10="공공", $A$24="주 7일"), 공휴일!I$14, IF(AND($A$10="공공", $A$24="주 6일"), 공휴일!I$31, IF(AND($A$10="공공", $A$24="주 5일"), 공휴일!I$48, IF(AND($A$10="민간", $A$24="주 7일"), 공휴일!I$69, IF(AND($A$10="민간", $A$24="주 6일"), 공휴일!I$83, IF(AND($A$10="민간", $A$24="주 5일"), 공휴일!I$97, "입력값 오류"))))))</f>
        <v>4.3</v>
      </c>
      <c r="J34" s="125">
        <f>IF(AND($A$10="공공", $A$24="주 7일"), 공휴일!J$14, IF(AND($A$10="공공", $A$24="주 6일"), 공휴일!J$31, IF(AND($A$10="공공", $A$24="주 5일"), 공휴일!J$48, IF(AND($A$10="민간", $A$24="주 7일"), 공휴일!J$69, IF(AND($A$10="민간", $A$24="주 6일"), 공휴일!J$83, IF(AND($A$10="민간", $A$24="주 5일"), 공휴일!J$97, "입력값 오류"))))))</f>
        <v>4.4000000000000004</v>
      </c>
      <c r="K34" s="125">
        <f>IF(AND($A$10="공공", $A$24="주 7일"), 공휴일!K$14, IF(AND($A$10="공공", $A$24="주 6일"), 공휴일!K$31, IF(AND($A$10="공공", $A$24="주 5일"), 공휴일!K$48, IF(AND($A$10="민간", $A$24="주 7일"), 공휴일!K$69, IF(AND($A$10="민간", $A$24="주 6일"), 공휴일!K$83, IF(AND($A$10="민간", $A$24="주 5일"), 공휴일!K$97, "입력값 오류"))))))</f>
        <v>4.7</v>
      </c>
      <c r="L34" s="125">
        <f>IF(AND($A$10="공공", $A$24="주 7일"), 공휴일!L$14, IF(AND($A$10="공공", $A$24="주 6일"), 공휴일!L$31, IF(AND($A$10="공공", $A$24="주 5일"), 공휴일!L$48, IF(AND($A$10="민간", $A$24="주 7일"), 공휴일!L$69, IF(AND($A$10="민간", $A$24="주 6일"), 공휴일!L$83, IF(AND($A$10="민간", $A$24="주 5일"), 공휴일!L$97, "입력값 오류"))))))</f>
        <v>6.2</v>
      </c>
      <c r="M34" s="125">
        <f>IF(AND($A$10="공공", $A$24="주 7일"), 공휴일!M$14, IF(AND($A$10="공공", $A$24="주 6일"), 공휴일!M$31, IF(AND($A$10="공공", $A$24="주 5일"), 공휴일!M$48, IF(AND($A$10="민간", $A$24="주 7일"), 공휴일!M$69, IF(AND($A$10="민간", $A$24="주 6일"), 공휴일!M$83, IF(AND($A$10="민간", $A$24="주 5일"), 공휴일!M$97, "입력값 오류"))))))</f>
        <v>5.0999999999999996</v>
      </c>
      <c r="N34" s="125">
        <f>IF(AND($A$10="공공", $A$24="주 7일"), 공휴일!N$14, IF(AND($A$10="공공", $A$24="주 6일"), 공휴일!N$31, IF(AND($A$10="공공", $A$24="주 5일"), 공휴일!N$48, IF(AND($A$10="민간", $A$24="주 7일"), 공휴일!N$69, IF(AND($A$10="민간", $A$24="주 6일"), 공휴일!N$83, IF(AND($A$10="민간", $A$24="주 5일"), 공휴일!N$97, "입력값 오류"))))))</f>
        <v>4.3</v>
      </c>
      <c r="O34" s="125">
        <f>IF(AND($A$10="공공", $A$24="주 7일"), 공휴일!O$14, IF(AND($A$10="공공", $A$24="주 6일"), 공휴일!O$31, IF(AND($A$10="공공", $A$24="주 5일"), 공휴일!O$48, IF(AND($A$10="민간", $A$24="주 7일"), 공휴일!O$69, IF(AND($A$10="민간", $A$24="주 6일"), 공휴일!O$83, IF(AND($A$10="민간", $A$24="주 5일"), 공휴일!O$97, "입력값 오류"))))))</f>
        <v>5.3</v>
      </c>
      <c r="P34" s="122">
        <f t="shared" si="3"/>
        <v>60.9</v>
      </c>
      <c r="Q34" s="123"/>
      <c r="R34" s="92"/>
    </row>
    <row r="35" spans="1:18" x14ac:dyDescent="0.3">
      <c r="A35" s="92"/>
      <c r="B35" s="124" t="s">
        <v>3114</v>
      </c>
      <c r="C35" s="125"/>
      <c r="D35" s="125">
        <f t="shared" ref="D35:O35" si="4">D33*D34/D24</f>
        <v>4.023870967741936</v>
      </c>
      <c r="E35" s="125">
        <f t="shared" si="4"/>
        <v>2.2134275618374555</v>
      </c>
      <c r="F35" s="125">
        <f t="shared" si="4"/>
        <v>0.28451612903225809</v>
      </c>
      <c r="G35" s="125">
        <f t="shared" si="4"/>
        <v>0.48399999999999999</v>
      </c>
      <c r="H35" s="125">
        <f t="shared" si="4"/>
        <v>0.68774193548387097</v>
      </c>
      <c r="I35" s="125">
        <f t="shared" si="4"/>
        <v>0.57333333333333336</v>
      </c>
      <c r="J35" s="125">
        <f t="shared" si="4"/>
        <v>1.1638709677419354</v>
      </c>
      <c r="K35" s="125">
        <f t="shared" si="4"/>
        <v>1.0916129032258064</v>
      </c>
      <c r="L35" s="125">
        <f t="shared" si="4"/>
        <v>0.64066666666666661</v>
      </c>
      <c r="M35" s="125">
        <f t="shared" si="4"/>
        <v>0.34548387096774191</v>
      </c>
      <c r="N35" s="125">
        <f t="shared" si="4"/>
        <v>0.41566666666666663</v>
      </c>
      <c r="O35" s="125">
        <f t="shared" si="4"/>
        <v>2.1883870967741932</v>
      </c>
      <c r="P35" s="122">
        <f t="shared" si="3"/>
        <v>14.112578099471863</v>
      </c>
      <c r="Q35" s="123"/>
      <c r="R35" s="92"/>
    </row>
    <row r="36" spans="1:18" x14ac:dyDescent="0.3">
      <c r="A36" s="92"/>
      <c r="B36" s="124" t="s">
        <v>3137</v>
      </c>
      <c r="C36" s="125"/>
      <c r="D36" s="126" cm="1">
        <f t="array" ref="D36">_xlfn.IFS($A$10="공공",_xlfn.IFS(ROUND(D33+D34-D35,2)&lt;8,8,ROUND(D33+D34-D35,2)&gt;=8,ROUND(D33+D34-D35,2)),$A$10="민간",ROUND(D33+D34-D35,2))</f>
        <v>22.08</v>
      </c>
      <c r="E36" s="126" cm="1">
        <f t="array" ref="E36">_xlfn.IFS($A$10="공공",_xlfn.IFS(ROUND(E33+E34-E35,2)&lt;8,8,ROUND(E33+E34-E35,2)&gt;=8,ROUND(E33+E34-E35,2)),$A$10="민간",ROUND(E33+E34-E35,2))</f>
        <v>14.39</v>
      </c>
      <c r="F36" s="126" cm="1">
        <f t="array" ref="F36">_xlfn.IFS($A$10="공공",_xlfn.IFS(ROUND(F33+F34-F35,2)&lt;8,8,ROUND(F33+F34-F35,2)&gt;=8,ROUND(F33+F34-F35,2)),$A$10="민간",ROUND(F33+F34-F35,2))</f>
        <v>6.42</v>
      </c>
      <c r="G36" s="126" cm="1">
        <f t="array" ref="G36">_xlfn.IFS($A$10="공공",_xlfn.IFS(ROUND(G33+G34-G35,2)&lt;8,8,ROUND(G33+G34-G35,2)&gt;=8,ROUND(G33+G34-G35,2)),$A$10="민간",ROUND(G33+G34-G35,2))</f>
        <v>7.22</v>
      </c>
      <c r="H36" s="126" cm="1">
        <f t="array" ref="H36">_xlfn.IFS($A$10="공공",_xlfn.IFS(ROUND(H33+H34-H35,2)&lt;8,8,ROUND(H33+H34-H35,2)&gt;=8,ROUND(H33+H34-H35,2)),$A$10="민간",ROUND(H33+H34-H35,2))</f>
        <v>8.61</v>
      </c>
      <c r="I36" s="126" cm="1">
        <f t="array" ref="I36">_xlfn.IFS($A$10="공공",_xlfn.IFS(ROUND(I33+I34-I35,2)&lt;8,8,ROUND(I33+I34-I35,2)&gt;=8,ROUND(I33+I34-I35,2)),$A$10="민간",ROUND(I33+I34-I35,2))</f>
        <v>7.73</v>
      </c>
      <c r="J36" s="126" cm="1">
        <f t="array" ref="J36">_xlfn.IFS($A$10="공공",_xlfn.IFS(ROUND(J33+J34-J35,2)&lt;8,8,ROUND(J33+J34-J35,2)&gt;=8,ROUND(J33+J34-J35,2)),$A$10="민간",ROUND(J33+J34-J35,2))</f>
        <v>11.44</v>
      </c>
      <c r="K36" s="126" cm="1">
        <f t="array" ref="K36">_xlfn.IFS($A$10="공공",_xlfn.IFS(ROUND(K33+K34-K35,2)&lt;8,8,ROUND(K33+K34-K35,2)&gt;=8,ROUND(K33+K34-K35,2)),$A$10="민간",ROUND(K33+K34-K35,2))</f>
        <v>10.81</v>
      </c>
      <c r="L36" s="126" cm="1">
        <f t="array" ref="L36">_xlfn.IFS($A$10="공공",_xlfn.IFS(ROUND(L33+L34-L35,2)&lt;8,8,ROUND(L33+L34-L35,2)&gt;=8,ROUND(L33+L34-L35,2)),$A$10="민간",ROUND(L33+L34-L35,2))</f>
        <v>8.66</v>
      </c>
      <c r="M36" s="126" cm="1">
        <f t="array" ref="M36">_xlfn.IFS($A$10="공공",_xlfn.IFS(ROUND(M33+M34-M35,2)&lt;8,8,ROUND(M33+M34-M35,2)&gt;=8,ROUND(M33+M34-M35,2)),$A$10="민간",ROUND(M33+M34-M35,2))</f>
        <v>6.85</v>
      </c>
      <c r="N36" s="126" cm="1">
        <f t="array" ref="N36">_xlfn.IFS($A$10="공공",_xlfn.IFS(ROUND(N33+N34-N35,2)&lt;8,8,ROUND(N33+N34-N35,2)&gt;=8,ROUND(N33+N34-N35,2)),$A$10="민간",ROUND(N33+N34-N35,2))</f>
        <v>6.78</v>
      </c>
      <c r="O36" s="126" cm="1">
        <f t="array" ref="O36">_xlfn.IFS($A$10="공공",_xlfn.IFS(ROUND(O33+O34-O35,2)&lt;8,8,ROUND(O33+O34-O35,2)&gt;=8,ROUND(O33+O34-O35,2)),$A$10="민간",ROUND(O33+O34-O35,2))</f>
        <v>15.91</v>
      </c>
      <c r="P36" s="122">
        <f>SUM(D36:O36)</f>
        <v>126.89999999999999</v>
      </c>
      <c r="Q36" s="123"/>
      <c r="R36" s="92"/>
    </row>
    <row r="37" spans="1:18" x14ac:dyDescent="0.3">
      <c r="A37" s="92"/>
      <c r="B37" s="127" t="str">
        <f>$A$24</f>
        <v>주 6일</v>
      </c>
      <c r="C37" s="128"/>
      <c r="D37" s="129">
        <f t="shared" ref="D37:P37" si="5">(D24-D36)/D24</f>
        <v>0.287741935483871</v>
      </c>
      <c r="E37" s="129">
        <f t="shared" si="5"/>
        <v>0.49151943462897524</v>
      </c>
      <c r="F37" s="129">
        <f t="shared" si="5"/>
        <v>0.79290322580645156</v>
      </c>
      <c r="G37" s="129">
        <f t="shared" si="5"/>
        <v>0.75933333333333342</v>
      </c>
      <c r="H37" s="129">
        <f t="shared" si="5"/>
        <v>0.72225806451612906</v>
      </c>
      <c r="I37" s="129">
        <f t="shared" si="5"/>
        <v>0.74233333333333329</v>
      </c>
      <c r="J37" s="129">
        <f t="shared" si="5"/>
        <v>0.63096774193548399</v>
      </c>
      <c r="K37" s="129">
        <f t="shared" si="5"/>
        <v>0.65129032258064512</v>
      </c>
      <c r="L37" s="129">
        <f t="shared" si="5"/>
        <v>0.71133333333333337</v>
      </c>
      <c r="M37" s="129">
        <f t="shared" si="5"/>
        <v>0.77903225806451604</v>
      </c>
      <c r="N37" s="129">
        <f t="shared" si="5"/>
        <v>0.77399999999999991</v>
      </c>
      <c r="O37" s="129">
        <f t="shared" si="5"/>
        <v>0.48677419354838708</v>
      </c>
      <c r="P37" s="130">
        <f t="shared" si="5"/>
        <v>0.65261428962496582</v>
      </c>
      <c r="Q37" s="92"/>
      <c r="R37" s="92"/>
    </row>
    <row r="38" spans="1:18" x14ac:dyDescent="0.3">
      <c r="A38" s="92"/>
      <c r="B38" s="92"/>
      <c r="C38" s="92"/>
      <c r="D38" s="92"/>
      <c r="E38" s="92"/>
      <c r="F38" s="92"/>
      <c r="G38" s="92"/>
      <c r="H38" s="92"/>
      <c r="I38" s="92"/>
      <c r="J38" s="92"/>
      <c r="K38" s="92"/>
      <c r="L38" s="92"/>
      <c r="M38" s="92"/>
      <c r="N38" s="92"/>
      <c r="O38" s="92"/>
      <c r="P38" s="92"/>
      <c r="Q38" s="92"/>
      <c r="R38" s="92"/>
    </row>
    <row r="39" spans="1:18" x14ac:dyDescent="0.3">
      <c r="A39" s="92"/>
      <c r="B39" s="92"/>
      <c r="C39" s="92"/>
      <c r="D39" s="92"/>
      <c r="E39" s="92"/>
      <c r="F39" s="92"/>
      <c r="G39" s="92"/>
      <c r="H39" s="92"/>
      <c r="I39" s="92"/>
      <c r="J39" s="92"/>
      <c r="K39" s="92"/>
      <c r="L39" s="92"/>
      <c r="M39" s="92"/>
      <c r="N39" s="92"/>
      <c r="O39" s="92"/>
      <c r="P39" s="92"/>
      <c r="Q39" s="92"/>
      <c r="R39" s="92"/>
    </row>
    <row r="40" spans="1:18" ht="26.25" x14ac:dyDescent="0.3">
      <c r="A40" s="131" t="str">
        <f>조건입력!E11</f>
        <v>주 6일</v>
      </c>
      <c r="B40" s="97" t="s">
        <v>3141</v>
      </c>
      <c r="C40" s="92"/>
      <c r="D40" s="105">
        <v>31</v>
      </c>
      <c r="E40" s="105">
        <f>(29*3+28*7)/10</f>
        <v>28.3</v>
      </c>
      <c r="F40" s="105">
        <v>31</v>
      </c>
      <c r="G40" s="105">
        <v>30</v>
      </c>
      <c r="H40" s="105">
        <v>31</v>
      </c>
      <c r="I40" s="105">
        <v>30</v>
      </c>
      <c r="J40" s="105">
        <v>31</v>
      </c>
      <c r="K40" s="105">
        <v>31</v>
      </c>
      <c r="L40" s="105">
        <v>30</v>
      </c>
      <c r="M40" s="105">
        <v>31</v>
      </c>
      <c r="N40" s="105">
        <v>30</v>
      </c>
      <c r="O40" s="105">
        <v>31</v>
      </c>
      <c r="P40" s="105">
        <f>SUM(D40:O40)</f>
        <v>365.3</v>
      </c>
      <c r="Q40" s="92"/>
      <c r="R40" s="92"/>
    </row>
    <row r="41" spans="1:18" x14ac:dyDescent="0.3">
      <c r="A41" s="92"/>
      <c r="B41" s="101"/>
      <c r="C41" s="101" t="s">
        <v>11</v>
      </c>
      <c r="D41" s="116">
        <v>1</v>
      </c>
      <c r="E41" s="116">
        <v>2</v>
      </c>
      <c r="F41" s="116">
        <v>3</v>
      </c>
      <c r="G41" s="116">
        <v>4</v>
      </c>
      <c r="H41" s="116">
        <v>5</v>
      </c>
      <c r="I41" s="116">
        <v>6</v>
      </c>
      <c r="J41" s="116">
        <v>7</v>
      </c>
      <c r="K41" s="116">
        <v>8</v>
      </c>
      <c r="L41" s="116">
        <v>9</v>
      </c>
      <c r="M41" s="116">
        <v>10</v>
      </c>
      <c r="N41" s="116">
        <v>11</v>
      </c>
      <c r="O41" s="116">
        <v>12</v>
      </c>
      <c r="P41" s="92"/>
      <c r="Q41" s="92"/>
      <c r="R41" s="92"/>
    </row>
    <row r="42" spans="1:18" x14ac:dyDescent="0.3">
      <c r="A42" s="92"/>
      <c r="B42" s="107" t="s">
        <v>5</v>
      </c>
      <c r="C42" s="107" t="str">
        <f>조건입력!$E$12</f>
        <v>평균 0℃ 이하</v>
      </c>
      <c r="D42" s="172" cm="1">
        <f t="array" ref="D42">_xlfn.IFS(조건입력!$I$8=10,INDEX(기상청!$G$49:$R$69,MATCH(가동률!$C42,기상청!$F$49:$F$69,0),MATCH(가동률!D$41,기상청!$G$48:$R$48,0))/10,조건입력!$I$8=5,INDEX(기상청!$G$74:$R$95,MATCH(가동률!$C42,기상청!$F$74:$F$95,0),MATCH(가동률!D$41,기상청!$G$48:$R$48,0))/5)</f>
        <v>26.6</v>
      </c>
      <c r="E42" s="172" cm="1">
        <f t="array" ref="E42">_xlfn.IFS(조건입력!$I$8=10,INDEX(기상청!$G$49:$R$69,MATCH(가동률!$C42,기상청!$F$49:$F$69,0),MATCH(가동률!E$41,기상청!$G$48:$R$48,0))/10,조건입력!$I$8=5,INDEX(기상청!$G$74:$R$95,MATCH(가동률!$C42,기상청!$F$74:$F$95,0),MATCH(가동률!E$41,기상청!$G$48:$R$48,0))/5)</f>
        <v>18</v>
      </c>
      <c r="F42" s="172" cm="1">
        <f t="array" ref="F42">_xlfn.IFS(조건입력!$I$8=10,INDEX(기상청!$G$49:$R$69,MATCH(가동률!$C42,기상청!$F$49:$F$69,0),MATCH(가동률!F$41,기상청!$G$48:$R$48,0))/10,조건입력!$I$8=5,INDEX(기상청!$G$74:$R$95,MATCH(가동률!$C42,기상청!$F$74:$F$95,0),MATCH(가동률!F$41,기상청!$G$48:$R$48,0))/5)</f>
        <v>2.4</v>
      </c>
      <c r="G42" s="172" cm="1">
        <f t="array" ref="G42">_xlfn.IFS(조건입력!$I$8=10,INDEX(기상청!$G$49:$R$69,MATCH(가동률!$C42,기상청!$F$49:$F$69,0),MATCH(가동률!G$41,기상청!$G$48:$R$48,0))/10,조건입력!$I$8=5,INDEX(기상청!$G$74:$R$95,MATCH(가동률!$C42,기상청!$F$74:$F$95,0),MATCH(가동률!G$41,기상청!$G$48:$R$48,0))/5)</f>
        <v>0</v>
      </c>
      <c r="H42" s="172" cm="1">
        <f t="array" ref="H42">_xlfn.IFS(조건입력!$I$8=10,INDEX(기상청!$G$49:$R$69,MATCH(가동률!$C42,기상청!$F$49:$F$69,0),MATCH(가동률!H$41,기상청!$G$48:$R$48,0))/10,조건입력!$I$8=5,INDEX(기상청!$G$74:$R$95,MATCH(가동률!$C42,기상청!$F$74:$F$95,0),MATCH(가동률!H$41,기상청!$G$48:$R$48,0))/5)</f>
        <v>0</v>
      </c>
      <c r="I42" s="172" cm="1">
        <f t="array" ref="I42">_xlfn.IFS(조건입력!$I$8=10,INDEX(기상청!$G$49:$R$69,MATCH(가동률!$C42,기상청!$F$49:$F$69,0),MATCH(가동률!I$41,기상청!$G$48:$R$48,0))/10,조건입력!$I$8=5,INDEX(기상청!$G$74:$R$95,MATCH(가동률!$C42,기상청!$F$74:$F$95,0),MATCH(가동률!I$41,기상청!$G$48:$R$48,0))/5)</f>
        <v>0</v>
      </c>
      <c r="J42" s="172" cm="1">
        <f t="array" ref="J42">_xlfn.IFS(조건입력!$I$8=10,INDEX(기상청!$G$49:$R$69,MATCH(가동률!$C42,기상청!$F$49:$F$69,0),MATCH(가동률!J$41,기상청!$G$48:$R$48,0))/10,조건입력!$I$8=5,INDEX(기상청!$G$74:$R$95,MATCH(가동률!$C42,기상청!$F$74:$F$95,0),MATCH(가동률!J$41,기상청!$G$48:$R$48,0))/5)</f>
        <v>0</v>
      </c>
      <c r="K42" s="172" cm="1">
        <f t="array" ref="K42">_xlfn.IFS(조건입력!$I$8=10,INDEX(기상청!$G$49:$R$69,MATCH(가동률!$C42,기상청!$F$49:$F$69,0),MATCH(가동률!K$41,기상청!$G$48:$R$48,0))/10,조건입력!$I$8=5,INDEX(기상청!$G$74:$R$95,MATCH(가동률!$C42,기상청!$F$74:$F$95,0),MATCH(가동률!K$41,기상청!$G$48:$R$48,0))/5)</f>
        <v>0</v>
      </c>
      <c r="L42" s="172" cm="1">
        <f t="array" ref="L42">_xlfn.IFS(조건입력!$I$8=10,INDEX(기상청!$G$49:$R$69,MATCH(가동률!$C42,기상청!$F$49:$F$69,0),MATCH(가동률!L$41,기상청!$G$48:$R$48,0))/10,조건입력!$I$8=5,INDEX(기상청!$G$74:$R$95,MATCH(가동률!$C42,기상청!$F$74:$F$95,0),MATCH(가동률!L$41,기상청!$G$48:$R$48,0))/5)</f>
        <v>0</v>
      </c>
      <c r="M42" s="172" cm="1">
        <f t="array" ref="M42">_xlfn.IFS(조건입력!$I$8=10,INDEX(기상청!$G$49:$R$69,MATCH(가동률!$C42,기상청!$F$49:$F$69,0),MATCH(가동률!M$41,기상청!$G$48:$R$48,0))/10,조건입력!$I$8=5,INDEX(기상청!$G$74:$R$95,MATCH(가동률!$C42,기상청!$F$74:$F$95,0),MATCH(가동률!M$41,기상청!$G$48:$R$48,0))/5)</f>
        <v>0</v>
      </c>
      <c r="N42" s="172" cm="1">
        <f t="array" ref="N42">_xlfn.IFS(조건입력!$I$8=10,INDEX(기상청!$G$49:$R$69,MATCH(가동률!$C42,기상청!$F$49:$F$69,0),MATCH(가동률!N$41,기상청!$G$48:$R$48,0))/10,조건입력!$I$8=5,INDEX(기상청!$G$74:$R$95,MATCH(가동률!$C42,기상청!$F$74:$F$95,0),MATCH(가동률!N$41,기상청!$G$48:$R$48,0))/5)</f>
        <v>5.5</v>
      </c>
      <c r="O42" s="172" cm="1">
        <f t="array" ref="O42">_xlfn.IFS(조건입력!$I$8=10,INDEX(기상청!$G$49:$R$69,MATCH(가동률!$C42,기상청!$F$49:$F$69,0),MATCH(가동률!O$41,기상청!$G$48:$R$48,0))/10,조건입력!$I$8=5,INDEX(기상청!$G$74:$R$95,MATCH(가동률!$C42,기상청!$F$74:$F$95,0),MATCH(가동률!O$41,기상청!$G$48:$R$48,0))/5)</f>
        <v>22.3</v>
      </c>
      <c r="P42" s="92"/>
      <c r="Q42" s="92"/>
      <c r="R42" s="92"/>
    </row>
    <row r="43" spans="1:18" x14ac:dyDescent="0.3">
      <c r="A43" s="92"/>
      <c r="B43" s="107" t="s">
        <v>6</v>
      </c>
      <c r="C43" s="107" t="str">
        <f>조건입력!$E$13</f>
        <v>35℃ 이상</v>
      </c>
      <c r="D43" s="172" cm="1">
        <f t="array" ref="D43">_xlfn.IFS(조건입력!$I$8=10,INDEX(기상청!$G$49:$R$69,MATCH(가동률!$C43,기상청!$F$49:$F$69,0),MATCH(가동률!D$41,기상청!$G$48:$R$48,0))/10,조건입력!$I$8=5,INDEX(기상청!$G$74:$R$95,MATCH(가동률!$C43,기상청!$F$74:$F$95,0),MATCH(가동률!D$41,기상청!$G$48:$R$48,0))/5)</f>
        <v>0</v>
      </c>
      <c r="E43" s="172" cm="1">
        <f t="array" ref="E43">_xlfn.IFS(조건입력!$I$8=10,INDEX(기상청!$G$49:$R$69,MATCH(가동률!$C43,기상청!$F$49:$F$69,0),MATCH(가동률!E$41,기상청!$G$48:$R$48,0))/10,조건입력!$I$8=5,INDEX(기상청!$G$74:$R$95,MATCH(가동률!$C43,기상청!$F$74:$F$95,0),MATCH(가동률!E$41,기상청!$G$48:$R$48,0))/5)</f>
        <v>0</v>
      </c>
      <c r="F43" s="172" cm="1">
        <f t="array" ref="F43">_xlfn.IFS(조건입력!$I$8=10,INDEX(기상청!$G$49:$R$69,MATCH(가동률!$C43,기상청!$F$49:$F$69,0),MATCH(가동률!F$41,기상청!$G$48:$R$48,0))/10,조건입력!$I$8=5,INDEX(기상청!$G$74:$R$95,MATCH(가동률!$C43,기상청!$F$74:$F$95,0),MATCH(가동률!F$41,기상청!$G$48:$R$48,0))/5)</f>
        <v>0</v>
      </c>
      <c r="G43" s="172" cm="1">
        <f t="array" ref="G43">_xlfn.IFS(조건입력!$I$8=10,INDEX(기상청!$G$49:$R$69,MATCH(가동률!$C43,기상청!$F$49:$F$69,0),MATCH(가동률!G$41,기상청!$G$48:$R$48,0))/10,조건입력!$I$8=5,INDEX(기상청!$G$74:$R$95,MATCH(가동률!$C43,기상청!$F$74:$F$95,0),MATCH(가동률!G$41,기상청!$G$48:$R$48,0))/5)</f>
        <v>0</v>
      </c>
      <c r="H43" s="172" cm="1">
        <f t="array" ref="H43">_xlfn.IFS(조건입력!$I$8=10,INDEX(기상청!$G$49:$R$69,MATCH(가동률!$C43,기상청!$F$49:$F$69,0),MATCH(가동률!H$41,기상청!$G$48:$R$48,0))/10,조건입력!$I$8=5,INDEX(기상청!$G$74:$R$95,MATCH(가동률!$C43,기상청!$F$74:$F$95,0),MATCH(가동률!H$41,기상청!$G$48:$R$48,0))/5)</f>
        <v>0</v>
      </c>
      <c r="I43" s="172" cm="1">
        <f t="array" ref="I43">_xlfn.IFS(조건입력!$I$8=10,INDEX(기상청!$G$49:$R$69,MATCH(가동률!$C43,기상청!$F$49:$F$69,0),MATCH(가동률!I$41,기상청!$G$48:$R$48,0))/10,조건입력!$I$8=5,INDEX(기상청!$G$74:$R$95,MATCH(가동률!$C43,기상청!$F$74:$F$95,0),MATCH(가동률!I$41,기상청!$G$48:$R$48,0))/5)</f>
        <v>0.1</v>
      </c>
      <c r="J43" s="172" cm="1">
        <f t="array" ref="J43">_xlfn.IFS(조건입력!$I$8=10,INDEX(기상청!$G$49:$R$69,MATCH(가동률!$C43,기상청!$F$49:$F$69,0),MATCH(가동률!J$41,기상청!$G$48:$R$48,0))/10,조건입력!$I$8=5,INDEX(기상청!$G$74:$R$95,MATCH(가동률!$C43,기상청!$F$74:$F$95,0),MATCH(가동률!J$41,기상청!$G$48:$R$48,0))/5)</f>
        <v>0.9</v>
      </c>
      <c r="K43" s="172" cm="1">
        <f t="array" ref="K43">_xlfn.IFS(조건입력!$I$8=10,INDEX(기상청!$G$49:$R$69,MATCH(가동률!$C43,기상청!$F$49:$F$69,0),MATCH(가동률!K$41,기상청!$G$48:$R$48,0))/10,조건입력!$I$8=5,INDEX(기상청!$G$74:$R$95,MATCH(가동률!$C43,기상청!$F$74:$F$95,0),MATCH(가동률!K$41,기상청!$G$48:$R$48,0))/5)</f>
        <v>0.8</v>
      </c>
      <c r="L43" s="172" cm="1">
        <f t="array" ref="L43">_xlfn.IFS(조건입력!$I$8=10,INDEX(기상청!$G$49:$R$69,MATCH(가동률!$C43,기상청!$F$49:$F$69,0),MATCH(가동률!L$41,기상청!$G$48:$R$48,0))/10,조건입력!$I$8=5,INDEX(기상청!$G$74:$R$95,MATCH(가동률!$C43,기상청!$F$74:$F$95,0),MATCH(가동률!L$41,기상청!$G$48:$R$48,0))/5)</f>
        <v>0</v>
      </c>
      <c r="M43" s="172" cm="1">
        <f t="array" ref="M43">_xlfn.IFS(조건입력!$I$8=10,INDEX(기상청!$G$49:$R$69,MATCH(가동률!$C43,기상청!$F$49:$F$69,0),MATCH(가동률!M$41,기상청!$G$48:$R$48,0))/10,조건입력!$I$8=5,INDEX(기상청!$G$74:$R$95,MATCH(가동률!$C43,기상청!$F$74:$F$95,0),MATCH(가동률!M$41,기상청!$G$48:$R$48,0))/5)</f>
        <v>0</v>
      </c>
      <c r="N43" s="172" cm="1">
        <f t="array" ref="N43">_xlfn.IFS(조건입력!$I$8=10,INDEX(기상청!$G$49:$R$69,MATCH(가동률!$C43,기상청!$F$49:$F$69,0),MATCH(가동률!N$41,기상청!$G$48:$R$48,0))/10,조건입력!$I$8=5,INDEX(기상청!$G$74:$R$95,MATCH(가동률!$C43,기상청!$F$74:$F$95,0),MATCH(가동률!N$41,기상청!$G$48:$R$48,0))/5)</f>
        <v>0</v>
      </c>
      <c r="O43" s="172" cm="1">
        <f t="array" ref="O43">_xlfn.IFS(조건입력!$I$8=10,INDEX(기상청!$G$49:$R$69,MATCH(가동률!$C43,기상청!$F$49:$F$69,0),MATCH(가동률!O$41,기상청!$G$48:$R$48,0))/10,조건입력!$I$8=5,INDEX(기상청!$G$74:$R$95,MATCH(가동률!$C43,기상청!$F$74:$F$95,0),MATCH(가동률!O$41,기상청!$G$48:$R$48,0))/5)</f>
        <v>0</v>
      </c>
      <c r="P43" s="92"/>
      <c r="Q43" s="92"/>
      <c r="R43" s="92"/>
    </row>
    <row r="44" spans="1:18" x14ac:dyDescent="0.3">
      <c r="A44" s="92"/>
      <c r="B44" s="107" t="s">
        <v>7</v>
      </c>
      <c r="C44" s="107" t="str">
        <f>조건입력!$E$14</f>
        <v>10mm 이상</v>
      </c>
      <c r="D44" s="172" cm="1">
        <f t="array" ref="D44">_xlfn.IFS(조건입력!$I$8=10,INDEX(기상청!$G$49:$R$69,MATCH(가동률!$C44,기상청!$F$49:$F$69,0),MATCH(가동률!D$41,기상청!$G$48:$R$48,0))/10,조건입력!$I$8=5,INDEX(기상청!$G$74:$R$95,MATCH(가동률!$C44,기상청!$F$74:$F$95,0),MATCH(가동률!D$41,기상청!$G$48:$R$48,0))/5)</f>
        <v>0.3</v>
      </c>
      <c r="E44" s="172" cm="1">
        <f t="array" ref="E44">_xlfn.IFS(조건입력!$I$8=10,INDEX(기상청!$G$49:$R$69,MATCH(가동률!$C44,기상청!$F$49:$F$69,0),MATCH(가동률!E$41,기상청!$G$48:$R$48,0))/10,조건입력!$I$8=5,INDEX(기상청!$G$74:$R$95,MATCH(가동률!$C44,기상청!$F$74:$F$95,0),MATCH(가동률!E$41,기상청!$G$48:$R$48,0))/5)</f>
        <v>1</v>
      </c>
      <c r="F44" s="172" cm="1">
        <f t="array" ref="F44">_xlfn.IFS(조건입력!$I$8=10,INDEX(기상청!$G$49:$R$69,MATCH(가동률!$C44,기상청!$F$49:$F$69,0),MATCH(가동률!F$41,기상청!$G$48:$R$48,0))/10,조건입력!$I$8=5,INDEX(기상청!$G$74:$R$95,MATCH(가동률!$C44,기상청!$F$74:$F$95,0),MATCH(가동률!F$41,기상청!$G$48:$R$48,0))/5)</f>
        <v>1</v>
      </c>
      <c r="G44" s="172" cm="1">
        <f t="array" ref="G44">_xlfn.IFS(조건입력!$I$8=10,INDEX(기상청!$G$49:$R$69,MATCH(가동률!$C44,기상청!$F$49:$F$69,0),MATCH(가동률!G$41,기상청!$G$48:$R$48,0))/10,조건입력!$I$8=5,INDEX(기상청!$G$74:$R$95,MATCH(가동률!$C44,기상청!$F$74:$F$95,0),MATCH(가동률!G$41,기상청!$G$48:$R$48,0))/5)</f>
        <v>2.2999999999999998</v>
      </c>
      <c r="H44" s="172" cm="1">
        <f t="array" ref="H44">_xlfn.IFS(조건입력!$I$8=10,INDEX(기상청!$G$49:$R$69,MATCH(가동률!$C44,기상청!$F$49:$F$69,0),MATCH(가동률!H$41,기상청!$G$48:$R$48,0))/10,조건입력!$I$8=5,INDEX(기상청!$G$74:$R$95,MATCH(가동률!$C44,기상청!$F$74:$F$95,0),MATCH(가동률!H$41,기상청!$G$48:$R$48,0))/5)</f>
        <v>3.4</v>
      </c>
      <c r="I44" s="172" cm="1">
        <f t="array" ref="I44">_xlfn.IFS(조건입력!$I$8=10,INDEX(기상청!$G$49:$R$69,MATCH(가동률!$C44,기상청!$F$49:$F$69,0),MATCH(가동률!I$41,기상청!$G$48:$R$48,0))/10,조건입력!$I$8=5,INDEX(기상청!$G$74:$R$95,MATCH(가동률!$C44,기상청!$F$74:$F$95,0),MATCH(가동률!I$41,기상청!$G$48:$R$48,0))/5)</f>
        <v>3.6</v>
      </c>
      <c r="J44" s="172" cm="1">
        <f t="array" ref="J44">_xlfn.IFS(조건입력!$I$8=10,INDEX(기상청!$G$49:$R$69,MATCH(가동률!$C44,기상청!$F$49:$F$69,0),MATCH(가동률!J$41,기상청!$G$48:$R$48,0))/10,조건입력!$I$8=5,INDEX(기상청!$G$74:$R$95,MATCH(가동률!$C44,기상청!$F$74:$F$95,0),MATCH(가동률!J$41,기상청!$G$48:$R$48,0))/5)</f>
        <v>7.1</v>
      </c>
      <c r="K44" s="172" cm="1">
        <f t="array" ref="K44">_xlfn.IFS(조건입력!$I$8=10,INDEX(기상청!$G$49:$R$69,MATCH(가동률!$C44,기상청!$F$49:$F$69,0),MATCH(가동률!K$41,기상청!$G$48:$R$48,0))/10,조건입력!$I$8=5,INDEX(기상청!$G$74:$R$95,MATCH(가동률!$C44,기상청!$F$74:$F$95,0),MATCH(가동률!K$41,기상청!$G$48:$R$48,0))/5)</f>
        <v>6.1</v>
      </c>
      <c r="L44" s="172" cm="1">
        <f t="array" ref="L44">_xlfn.IFS(조건입력!$I$8=10,INDEX(기상청!$G$49:$R$69,MATCH(가동률!$C44,기상청!$F$49:$F$69,0),MATCH(가동률!L$41,기상청!$G$48:$R$48,0))/10,조건입력!$I$8=5,INDEX(기상청!$G$74:$R$95,MATCH(가동률!$C44,기상청!$F$74:$F$95,0),MATCH(가동률!L$41,기상청!$G$48:$R$48,0))/5)</f>
        <v>2.8</v>
      </c>
      <c r="M44" s="172" cm="1">
        <f t="array" ref="M44">_xlfn.IFS(조건입력!$I$8=10,INDEX(기상청!$G$49:$R$69,MATCH(가동률!$C44,기상청!$F$49:$F$69,0),MATCH(가동률!M$41,기상청!$G$48:$R$48,0))/10,조건입력!$I$8=5,INDEX(기상청!$G$74:$R$95,MATCH(가동률!$C44,기상청!$F$74:$F$95,0),MATCH(가동률!M$41,기상청!$G$48:$R$48,0))/5)</f>
        <v>2</v>
      </c>
      <c r="N44" s="172" cm="1">
        <f t="array" ref="N44">_xlfn.IFS(조건입력!$I$8=10,INDEX(기상청!$G$49:$R$69,MATCH(가동률!$C44,기상청!$F$49:$F$69,0),MATCH(가동률!N$41,기상청!$G$48:$R$48,0))/10,조건입력!$I$8=5,INDEX(기상청!$G$74:$R$95,MATCH(가동률!$C44,기상청!$F$74:$F$95,0),MATCH(가동률!N$41,기상청!$G$48:$R$48,0))/5)</f>
        <v>1.9</v>
      </c>
      <c r="O44" s="172" cm="1">
        <f t="array" ref="O44">_xlfn.IFS(조건입력!$I$8=10,INDEX(기상청!$G$49:$R$69,MATCH(가동률!$C44,기상청!$F$49:$F$69,0),MATCH(가동률!O$41,기상청!$G$48:$R$48,0))/10,조건입력!$I$8=5,INDEX(기상청!$G$74:$R$95,MATCH(가동률!$C44,기상청!$F$74:$F$95,0),MATCH(가동률!O$41,기상청!$G$48:$R$48,0))/5)</f>
        <v>0.6</v>
      </c>
      <c r="P44" s="92"/>
      <c r="Q44" s="111"/>
      <c r="R44" s="92"/>
    </row>
    <row r="45" spans="1:18" x14ac:dyDescent="0.3">
      <c r="A45" s="92"/>
      <c r="B45" s="107" t="s">
        <v>8</v>
      </c>
      <c r="C45" s="107" t="str">
        <f>조건입력!$E$15</f>
        <v>1cm 이상</v>
      </c>
      <c r="D45" s="172" cm="1">
        <f t="array" ref="D45">_xlfn.IFS(조건입력!$I$8=10,INDEX(기상청!$G$49:$R$69,MATCH(가동률!$C45,기상청!$F$49:$F$69,0),MATCH(가동률!D$41,기상청!$G$48:$R$48,0))/10,조건입력!$I$8=5,INDEX(기상청!$G$74:$R$95,MATCH(가동률!$C45,기상청!$F$74:$F$95,0),MATCH(가동률!D$41,기상청!$G$48:$R$48,0))/5)</f>
        <v>0.1</v>
      </c>
      <c r="E45" s="172" cm="1">
        <f t="array" ref="E45">_xlfn.IFS(조건입력!$I$8=10,INDEX(기상청!$G$49:$R$69,MATCH(가동률!$C45,기상청!$F$49:$F$69,0),MATCH(가동률!E$41,기상청!$G$48:$R$48,0))/10,조건입력!$I$8=5,INDEX(기상청!$G$74:$R$95,MATCH(가동률!$C45,기상청!$F$74:$F$95,0),MATCH(가동률!E$41,기상청!$G$48:$R$48,0))/5)</f>
        <v>0</v>
      </c>
      <c r="F45" s="172" cm="1">
        <f t="array" ref="F45">_xlfn.IFS(조건입력!$I$8=10,INDEX(기상청!$G$49:$R$69,MATCH(가동률!$C45,기상청!$F$49:$F$69,0),MATCH(가동률!F$41,기상청!$G$48:$R$48,0))/10,조건입력!$I$8=5,INDEX(기상청!$G$74:$R$95,MATCH(가동률!$C45,기상청!$F$74:$F$95,0),MATCH(가동률!F$41,기상청!$G$48:$R$48,0))/5)</f>
        <v>0</v>
      </c>
      <c r="G45" s="172" cm="1">
        <f t="array" ref="G45">_xlfn.IFS(조건입력!$I$8=10,INDEX(기상청!$G$49:$R$69,MATCH(가동률!$C45,기상청!$F$49:$F$69,0),MATCH(가동률!G$41,기상청!$G$48:$R$48,0))/10,조건입력!$I$8=5,INDEX(기상청!$G$74:$R$95,MATCH(가동률!$C45,기상청!$F$74:$F$95,0),MATCH(가동률!G$41,기상청!$G$48:$R$48,0))/5)</f>
        <v>0</v>
      </c>
      <c r="H45" s="172" cm="1">
        <f t="array" ref="H45">_xlfn.IFS(조건입력!$I$8=10,INDEX(기상청!$G$49:$R$69,MATCH(가동률!$C45,기상청!$F$49:$F$69,0),MATCH(가동률!H$41,기상청!$G$48:$R$48,0))/10,조건입력!$I$8=5,INDEX(기상청!$G$74:$R$95,MATCH(가동률!$C45,기상청!$F$74:$F$95,0),MATCH(가동률!H$41,기상청!$G$48:$R$48,0))/5)</f>
        <v>0</v>
      </c>
      <c r="I45" s="172" cm="1">
        <f t="array" ref="I45">_xlfn.IFS(조건입력!$I$8=10,INDEX(기상청!$G$49:$R$69,MATCH(가동률!$C45,기상청!$F$49:$F$69,0),MATCH(가동률!I$41,기상청!$G$48:$R$48,0))/10,조건입력!$I$8=5,INDEX(기상청!$G$74:$R$95,MATCH(가동률!$C45,기상청!$F$74:$F$95,0),MATCH(가동률!I$41,기상청!$G$48:$R$48,0))/5)</f>
        <v>0</v>
      </c>
      <c r="J45" s="172" cm="1">
        <f t="array" ref="J45">_xlfn.IFS(조건입력!$I$8=10,INDEX(기상청!$G$49:$R$69,MATCH(가동률!$C45,기상청!$F$49:$F$69,0),MATCH(가동률!J$41,기상청!$G$48:$R$48,0))/10,조건입력!$I$8=5,INDEX(기상청!$G$74:$R$95,MATCH(가동률!$C45,기상청!$F$74:$F$95,0),MATCH(가동률!J$41,기상청!$G$48:$R$48,0))/5)</f>
        <v>0</v>
      </c>
      <c r="K45" s="172" cm="1">
        <f t="array" ref="K45">_xlfn.IFS(조건입력!$I$8=10,INDEX(기상청!$G$49:$R$69,MATCH(가동률!$C45,기상청!$F$49:$F$69,0),MATCH(가동률!K$41,기상청!$G$48:$R$48,0))/10,조건입력!$I$8=5,INDEX(기상청!$G$74:$R$95,MATCH(가동률!$C45,기상청!$F$74:$F$95,0),MATCH(가동률!K$41,기상청!$G$48:$R$48,0))/5)</f>
        <v>0</v>
      </c>
      <c r="L45" s="172" cm="1">
        <f t="array" ref="L45">_xlfn.IFS(조건입력!$I$8=10,INDEX(기상청!$G$49:$R$69,MATCH(가동률!$C45,기상청!$F$49:$F$69,0),MATCH(가동률!L$41,기상청!$G$48:$R$48,0))/10,조건입력!$I$8=5,INDEX(기상청!$G$74:$R$95,MATCH(가동률!$C45,기상청!$F$74:$F$95,0),MATCH(가동률!L$41,기상청!$G$48:$R$48,0))/5)</f>
        <v>0</v>
      </c>
      <c r="M45" s="172" cm="1">
        <f t="array" ref="M45">_xlfn.IFS(조건입력!$I$8=10,INDEX(기상청!$G$49:$R$69,MATCH(가동률!$C45,기상청!$F$49:$F$69,0),MATCH(가동률!M$41,기상청!$G$48:$R$48,0))/10,조건입력!$I$8=5,INDEX(기상청!$G$74:$R$95,MATCH(가동률!$C45,기상청!$F$74:$F$95,0),MATCH(가동률!M$41,기상청!$G$48:$R$48,0))/5)</f>
        <v>0</v>
      </c>
      <c r="N45" s="172" cm="1">
        <f t="array" ref="N45">_xlfn.IFS(조건입력!$I$8=10,INDEX(기상청!$G$49:$R$69,MATCH(가동률!$C45,기상청!$F$49:$F$69,0),MATCH(가동률!N$41,기상청!$G$48:$R$48,0))/10,조건입력!$I$8=5,INDEX(기상청!$G$74:$R$95,MATCH(가동률!$C45,기상청!$F$74:$F$95,0),MATCH(가동률!N$41,기상청!$G$48:$R$48,0))/5)</f>
        <v>0</v>
      </c>
      <c r="O45" s="172" cm="1">
        <f t="array" ref="O45">_xlfn.IFS(조건입력!$I$8=10,INDEX(기상청!$G$49:$R$69,MATCH(가동률!$C45,기상청!$F$49:$F$69,0),MATCH(가동률!O$41,기상청!$G$48:$R$48,0))/10,조건입력!$I$8=5,INDEX(기상청!$G$74:$R$95,MATCH(가동률!$C45,기상청!$F$74:$F$95,0),MATCH(가동률!O$41,기상청!$G$48:$R$48,0))/5)</f>
        <v>0</v>
      </c>
      <c r="P45" s="92"/>
      <c r="Q45" s="111"/>
      <c r="R45" s="92"/>
    </row>
    <row r="46" spans="1:18" x14ac:dyDescent="0.3">
      <c r="A46" s="92"/>
      <c r="B46" s="107" t="s">
        <v>9</v>
      </c>
      <c r="C46" s="107" t="str">
        <f>조건입력!$E$16</f>
        <v>15m/s 이상</v>
      </c>
      <c r="D46" s="172" cm="1">
        <f t="array" ref="D46">_xlfn.IFS(조건입력!$I$8=10,INDEX(기상청!$G$49:$R$69,MATCH(가동률!$C46,기상청!$F$49:$F$69,0),MATCH(가동률!D$41,기상청!$G$48:$R$48,0))/10,조건입력!$I$8=5,INDEX(기상청!$G$74:$R$95,MATCH(가동률!$C46,기상청!$F$74:$F$95,0),MATCH(가동률!D$41,기상청!$G$48:$R$48,0))/5)</f>
        <v>0.1</v>
      </c>
      <c r="E46" s="172" cm="1">
        <f t="array" ref="E46">_xlfn.IFS(조건입력!$I$8=10,INDEX(기상청!$G$49:$R$69,MATCH(가동률!$C46,기상청!$F$49:$F$69,0),MATCH(가동률!E$41,기상청!$G$48:$R$48,0))/10,조건입력!$I$8=5,INDEX(기상청!$G$74:$R$95,MATCH(가동률!$C46,기상청!$F$74:$F$95,0),MATCH(가동률!E$41,기상청!$G$48:$R$48,0))/5)</f>
        <v>0</v>
      </c>
      <c r="F46" s="172" cm="1">
        <f t="array" ref="F46">_xlfn.IFS(조건입력!$I$8=10,INDEX(기상청!$G$49:$R$69,MATCH(가동률!$C46,기상청!$F$49:$F$69,0),MATCH(가동률!F$41,기상청!$G$48:$R$48,0))/10,조건입력!$I$8=5,INDEX(기상청!$G$74:$R$95,MATCH(가동률!$C46,기상청!$F$74:$F$95,0),MATCH(가동률!F$41,기상청!$G$48:$R$48,0))/5)</f>
        <v>0.2</v>
      </c>
      <c r="G46" s="172" cm="1">
        <f t="array" ref="G46">_xlfn.IFS(조건입력!$I$8=10,INDEX(기상청!$G$49:$R$69,MATCH(가동률!$C46,기상청!$F$49:$F$69,0),MATCH(가동률!G$41,기상청!$G$48:$R$48,0))/10,조건입력!$I$8=5,INDEX(기상청!$G$74:$R$95,MATCH(가동률!$C46,기상청!$F$74:$F$95,0),MATCH(가동률!G$41,기상청!$G$48:$R$48,0))/5)</f>
        <v>0.2</v>
      </c>
      <c r="H46" s="172" cm="1">
        <f t="array" ref="H46">_xlfn.IFS(조건입력!$I$8=10,INDEX(기상청!$G$49:$R$69,MATCH(가동률!$C46,기상청!$F$49:$F$69,0),MATCH(가동률!H$41,기상청!$G$48:$R$48,0))/10,조건입력!$I$8=5,INDEX(기상청!$G$74:$R$95,MATCH(가동률!$C46,기상청!$F$74:$F$95,0),MATCH(가동률!H$41,기상청!$G$48:$R$48,0))/5)</f>
        <v>0.4</v>
      </c>
      <c r="I46" s="172" cm="1">
        <f t="array" ref="I46">_xlfn.IFS(조건입력!$I$8=10,INDEX(기상청!$G$49:$R$69,MATCH(가동률!$C46,기상청!$F$49:$F$69,0),MATCH(가동률!I$41,기상청!$G$48:$R$48,0))/10,조건입력!$I$8=5,INDEX(기상청!$G$74:$R$95,MATCH(가동률!$C46,기상청!$F$74:$F$95,0),MATCH(가동률!I$41,기상청!$G$48:$R$48,0))/5)</f>
        <v>0.3</v>
      </c>
      <c r="J46" s="172" cm="1">
        <f t="array" ref="J46">_xlfn.IFS(조건입력!$I$8=10,INDEX(기상청!$G$49:$R$69,MATCH(가동률!$C46,기상청!$F$49:$F$69,0),MATCH(가동률!J$41,기상청!$G$48:$R$48,0))/10,조건입력!$I$8=5,INDEX(기상청!$G$74:$R$95,MATCH(가동률!$C46,기상청!$F$74:$F$95,0),MATCH(가동률!J$41,기상청!$G$48:$R$48,0))/5)</f>
        <v>0.2</v>
      </c>
      <c r="K46" s="172" cm="1">
        <f t="array" ref="K46">_xlfn.IFS(조건입력!$I$8=10,INDEX(기상청!$G$49:$R$69,MATCH(가동률!$C46,기상청!$F$49:$F$69,0),MATCH(가동률!K$41,기상청!$G$48:$R$48,0))/10,조건입력!$I$8=5,INDEX(기상청!$G$74:$R$95,MATCH(가동률!$C46,기상청!$F$74:$F$95,0),MATCH(가동률!K$41,기상청!$G$48:$R$48,0))/5)</f>
        <v>0.3</v>
      </c>
      <c r="L46" s="172" cm="1">
        <f t="array" ref="L46">_xlfn.IFS(조건입력!$I$8=10,INDEX(기상청!$G$49:$R$69,MATCH(가동률!$C46,기상청!$F$49:$F$69,0),MATCH(가동률!L$41,기상청!$G$48:$R$48,0))/10,조건입력!$I$8=5,INDEX(기상청!$G$74:$R$95,MATCH(가동률!$C46,기상청!$F$74:$F$95,0),MATCH(가동률!L$41,기상청!$G$48:$R$48,0))/5)</f>
        <v>0.3</v>
      </c>
      <c r="M46" s="172" cm="1">
        <f t="array" ref="M46">_xlfn.IFS(조건입력!$I$8=10,INDEX(기상청!$G$49:$R$69,MATCH(가동률!$C46,기상청!$F$49:$F$69,0),MATCH(가동률!M$41,기상청!$G$48:$R$48,0))/10,조건입력!$I$8=5,INDEX(기상청!$G$74:$R$95,MATCH(가동률!$C46,기상청!$F$74:$F$95,0),MATCH(가동률!M$41,기상청!$G$48:$R$48,0))/5)</f>
        <v>0.1</v>
      </c>
      <c r="N46" s="172" cm="1">
        <f t="array" ref="N46">_xlfn.IFS(조건입력!$I$8=10,INDEX(기상청!$G$49:$R$69,MATCH(가동률!$C46,기상청!$F$49:$F$69,0),MATCH(가동률!N$41,기상청!$G$48:$R$48,0))/10,조건입력!$I$8=5,INDEX(기상청!$G$74:$R$95,MATCH(가동률!$C46,기상청!$F$74:$F$95,0),MATCH(가동률!N$41,기상청!$G$48:$R$48,0))/5)</f>
        <v>0.3</v>
      </c>
      <c r="O46" s="172" cm="1">
        <f t="array" ref="O46">_xlfn.IFS(조건입력!$I$8=10,INDEX(기상청!$G$49:$R$69,MATCH(가동률!$C46,기상청!$F$49:$F$69,0),MATCH(가동률!O$41,기상청!$G$48:$R$48,0))/10,조건입력!$I$8=5,INDEX(기상청!$G$74:$R$95,MATCH(가동률!$C46,기상청!$F$74:$F$95,0),MATCH(가동률!O$41,기상청!$G$48:$R$48,0))/5)</f>
        <v>0.2</v>
      </c>
      <c r="P46" s="92"/>
      <c r="Q46" s="111"/>
      <c r="R46" s="92"/>
    </row>
    <row r="47" spans="1:18" x14ac:dyDescent="0.3">
      <c r="A47" s="92"/>
      <c r="B47" s="107" t="s">
        <v>10</v>
      </c>
      <c r="C47" s="107" t="str">
        <f>조건입력!$E$17</f>
        <v>경보</v>
      </c>
      <c r="D47" s="172">
        <f>IF(조건입력!$D$17="미적용",0,COUNTIFS(미세먼지!$D:$D,가동률!$C47,미세먼지!$J:$J,가동률!D41,미세먼지!$A:$A,가동률!$Q$9))/10</f>
        <v>0</v>
      </c>
      <c r="E47" s="172">
        <f>IF(조건입력!$D$17="미적용",0,COUNTIFS(미세먼지!$D:$D,가동률!$C47,미세먼지!$J:$J,가동률!E41,미세먼지!$A:$A,가동률!$Q$9))/10</f>
        <v>0.2</v>
      </c>
      <c r="F47" s="172">
        <f>IF(조건입력!$D$17="미적용",0,COUNTIFS(미세먼지!$D:$D,가동률!$C47,미세먼지!$J:$J,가동률!F41,미세먼지!$A:$A,가동률!$Q$9))/10</f>
        <v>0.3</v>
      </c>
      <c r="G47" s="172">
        <f>IF(조건입력!$D$17="미적용",0,COUNTIFS(미세먼지!$D:$D,가동률!$C47,미세먼지!$J:$J,가동률!G41,미세먼지!$A:$A,가동률!$Q$9))/10</f>
        <v>0.8</v>
      </c>
      <c r="H47" s="172">
        <f>IF(조건입력!$D$17="미적용",0,COUNTIFS(미세먼지!$D:$D,가동률!$C47,미세먼지!$J:$J,가동률!H41,미세먼지!$A:$A,가동률!$Q$9))/10</f>
        <v>0.3</v>
      </c>
      <c r="I47" s="172">
        <f>IF(조건입력!$D$17="미적용",0,COUNTIFS(미세먼지!$D:$D,가동률!$C47,미세먼지!$J:$J,가동률!I41,미세먼지!$A:$A,가동률!$Q$9))/10</f>
        <v>0</v>
      </c>
      <c r="J47" s="172">
        <f>IF(조건입력!$D$17="미적용",0,COUNTIFS(미세먼지!$D:$D,가동률!$C47,미세먼지!$J:$J,가동률!J41,미세먼지!$A:$A,가동률!$Q$9))/10</f>
        <v>0</v>
      </c>
      <c r="K47" s="172">
        <f>IF(조건입력!$D$17="미적용",0,COUNTIFS(미세먼지!$D:$D,가동률!$C47,미세먼지!$J:$J,가동률!K41,미세먼지!$A:$A,가동률!$Q$9))/10</f>
        <v>0</v>
      </c>
      <c r="L47" s="172">
        <f>IF(조건입력!$D$17="미적용",0,COUNTIFS(미세먼지!$D:$D,가동률!$C47,미세먼지!$J:$J,가동률!L41,미세먼지!$A:$A,가동률!$Q$9))/10</f>
        <v>0</v>
      </c>
      <c r="M47" s="172">
        <f>IF(조건입력!$D$17="미적용",0,COUNTIFS(미세먼지!$D:$D,가동률!$C47,미세먼지!$J:$J,가동률!M41,미세먼지!$A:$A,가동률!$Q$9))/10</f>
        <v>0</v>
      </c>
      <c r="N47" s="172">
        <f>IF(조건입력!$D$17="미적용",0,COUNTIFS(미세먼지!$D:$D,가동률!$C47,미세먼지!$J:$J,가동률!N41,미세먼지!$A:$A,가동률!$Q$9))/10</f>
        <v>0.1</v>
      </c>
      <c r="O47" s="172">
        <f>IF(조건입력!$D$17="미적용",0,COUNTIFS(미세먼지!$D:$D,가동률!$C47,미세먼지!$J:$J,가동률!O41,미세먼지!$A:$A,가동률!$Q$9))/10</f>
        <v>0.1</v>
      </c>
      <c r="P47" s="118" t="s">
        <v>0</v>
      </c>
      <c r="Q47" s="111"/>
      <c r="R47" s="92"/>
    </row>
    <row r="48" spans="1:18" x14ac:dyDescent="0.3">
      <c r="A48" s="92"/>
      <c r="B48" s="119" t="s">
        <v>15</v>
      </c>
      <c r="C48" s="120">
        <f>SUM(D48:O48)</f>
        <v>113.19999999999999</v>
      </c>
      <c r="D48" s="121">
        <f>SUM(D42:D47)</f>
        <v>27.100000000000005</v>
      </c>
      <c r="E48" s="121">
        <f t="shared" ref="E48:O48" si="6">SUM(E42:E47)</f>
        <v>19.2</v>
      </c>
      <c r="F48" s="121">
        <f t="shared" si="6"/>
        <v>3.9</v>
      </c>
      <c r="G48" s="121">
        <f t="shared" si="6"/>
        <v>3.3</v>
      </c>
      <c r="H48" s="121">
        <f t="shared" si="6"/>
        <v>4.0999999999999996</v>
      </c>
      <c r="I48" s="121">
        <f t="shared" si="6"/>
        <v>4</v>
      </c>
      <c r="J48" s="121">
        <f t="shared" si="6"/>
        <v>8.1999999999999993</v>
      </c>
      <c r="K48" s="121">
        <f t="shared" si="6"/>
        <v>7.1999999999999993</v>
      </c>
      <c r="L48" s="121">
        <f t="shared" si="6"/>
        <v>3.0999999999999996</v>
      </c>
      <c r="M48" s="121">
        <f t="shared" si="6"/>
        <v>2.1</v>
      </c>
      <c r="N48" s="121">
        <f t="shared" si="6"/>
        <v>7.8</v>
      </c>
      <c r="O48" s="121">
        <f t="shared" si="6"/>
        <v>23.200000000000003</v>
      </c>
      <c r="P48" s="122">
        <f>SUM(D48:O48)</f>
        <v>113.19999999999999</v>
      </c>
      <c r="Q48" s="111"/>
      <c r="R48" s="92"/>
    </row>
    <row r="49" spans="1:18" x14ac:dyDescent="0.3">
      <c r="A49" s="92"/>
      <c r="B49" s="124" t="s">
        <v>3065</v>
      </c>
      <c r="C49" s="125"/>
      <c r="D49" s="125">
        <f t="shared" ref="D49:O49" si="7">D48</f>
        <v>27.100000000000005</v>
      </c>
      <c r="E49" s="125">
        <f t="shared" si="7"/>
        <v>19.2</v>
      </c>
      <c r="F49" s="125">
        <f t="shared" si="7"/>
        <v>3.9</v>
      </c>
      <c r="G49" s="125">
        <f t="shared" si="7"/>
        <v>3.3</v>
      </c>
      <c r="H49" s="125">
        <f t="shared" si="7"/>
        <v>4.0999999999999996</v>
      </c>
      <c r="I49" s="125">
        <f t="shared" si="7"/>
        <v>4</v>
      </c>
      <c r="J49" s="125">
        <f t="shared" si="7"/>
        <v>8.1999999999999993</v>
      </c>
      <c r="K49" s="125">
        <f t="shared" si="7"/>
        <v>7.1999999999999993</v>
      </c>
      <c r="L49" s="125">
        <f t="shared" si="7"/>
        <v>3.0999999999999996</v>
      </c>
      <c r="M49" s="125">
        <f t="shared" si="7"/>
        <v>2.1</v>
      </c>
      <c r="N49" s="125">
        <f t="shared" si="7"/>
        <v>7.8</v>
      </c>
      <c r="O49" s="125">
        <f t="shared" si="7"/>
        <v>23.200000000000003</v>
      </c>
      <c r="P49" s="122">
        <f t="shared" ref="P49:P52" si="8">SUM(D49:O49)</f>
        <v>113.19999999999999</v>
      </c>
      <c r="Q49" s="111"/>
      <c r="R49" s="92"/>
    </row>
    <row r="50" spans="1:18" x14ac:dyDescent="0.3">
      <c r="A50" s="92"/>
      <c r="B50" s="124" t="str">
        <f>"공휴일"</f>
        <v>공휴일</v>
      </c>
      <c r="C50" s="125" t="str">
        <f>$A$40</f>
        <v>주 6일</v>
      </c>
      <c r="D50" s="125">
        <f>IF(AND($A$10="공공", $A$40="주 7일"), 공휴일!D$14, IF(AND($A$10="공공", $A$40="주 6일"), 공휴일!D$31, IF(AND($A$10="공공", $A$40="주 5일"), 공휴일!D$48, IF(AND($A$10="민간", $A$40="주 7일"), 공휴일!D$69, IF(AND($A$10="민간", $A$40="주 6일"), 공휴일!D$83, IF(AND($A$10="민간", $A$40="주 5일"), 공휴일!D$97, "입력값 오류"))))))</f>
        <v>6.3</v>
      </c>
      <c r="E50" s="125">
        <f>IF(AND($A$10="공공", $A$40="주 7일"), 공휴일!E$14, IF(AND($A$10="공공", $A$40="주 6일"), 공휴일!E$31, IF(AND($A$10="공공", $A$40="주 5일"), 공휴일!E$48, IF(AND($A$10="민간", $A$40="주 7일"), 공휴일!E$69, IF(AND($A$10="민간", $A$40="주 6일"), 공휴일!E$83, IF(AND($A$10="민간", $A$40="주 5일"), 공휴일!E$97, "입력값 오류"))))))</f>
        <v>5.8</v>
      </c>
      <c r="F50" s="125">
        <f>IF(AND($A$10="공공", $A$40="주 7일"), 공휴일!F$14, IF(AND($A$10="공공", $A$40="주 6일"), 공휴일!F$31, IF(AND($A$10="공공", $A$40="주 5일"), 공휴일!F$48, IF(AND($A$10="민간", $A$40="주 7일"), 공휴일!F$69, IF(AND($A$10="민간", $A$40="주 6일"), 공휴일!F$83, IF(AND($A$10="민간", $A$40="주 5일"), 공휴일!F$97, "입력값 오류"))))))</f>
        <v>4.9000000000000004</v>
      </c>
      <c r="G50" s="125">
        <f>IF(AND($A$10="공공", $A$40="주 7일"), 공휴일!G$14, IF(AND($A$10="공공", $A$40="주 6일"), 공휴일!G$31, IF(AND($A$10="공공", $A$40="주 5일"), 공휴일!G$48, IF(AND($A$10="민간", $A$40="주 7일"), 공휴일!G$69, IF(AND($A$10="민간", $A$40="주 6일"), 공휴일!G$83, IF(AND($A$10="민간", $A$40="주 5일"), 공휴일!G$97, "입력값 오류"))))))</f>
        <v>4.4000000000000004</v>
      </c>
      <c r="H50" s="125">
        <f>IF(AND($A$10="공공", $A$40="주 7일"), 공휴일!H$14, IF(AND($A$10="공공", $A$40="주 6일"), 공휴일!H$31, IF(AND($A$10="공공", $A$40="주 5일"), 공휴일!H$48, IF(AND($A$10="민간", $A$40="주 7일"), 공휴일!H$69, IF(AND($A$10="민간", $A$40="주 6일"), 공휴일!H$83, IF(AND($A$10="민간", $A$40="주 5일"), 공휴일!H$97, "입력값 오류"))))))</f>
        <v>5.2</v>
      </c>
      <c r="I50" s="125">
        <f>IF(AND($A$10="공공", $A$40="주 7일"), 공휴일!I$14, IF(AND($A$10="공공", $A$40="주 6일"), 공휴일!I$31, IF(AND($A$10="공공", $A$40="주 5일"), 공휴일!I$48, IF(AND($A$10="민간", $A$40="주 7일"), 공휴일!I$69, IF(AND($A$10="민간", $A$40="주 6일"), 공휴일!I$83, IF(AND($A$10="민간", $A$40="주 5일"), 공휴일!I$97, "입력값 오류"))))))</f>
        <v>4.3</v>
      </c>
      <c r="J50" s="125">
        <f>IF(AND($A$10="공공", $A$40="주 7일"), 공휴일!J$14, IF(AND($A$10="공공", $A$40="주 6일"), 공휴일!J$31, IF(AND($A$10="공공", $A$40="주 5일"), 공휴일!J$48, IF(AND($A$10="민간", $A$40="주 7일"), 공휴일!J$69, IF(AND($A$10="민간", $A$40="주 6일"), 공휴일!J$83, IF(AND($A$10="민간", $A$40="주 5일"), 공휴일!J$97, "입력값 오류"))))))</f>
        <v>4.4000000000000004</v>
      </c>
      <c r="K50" s="125">
        <f>IF(AND($A$10="공공", $A$40="주 7일"), 공휴일!K$14, IF(AND($A$10="공공", $A$40="주 6일"), 공휴일!K$31, IF(AND($A$10="공공", $A$40="주 5일"), 공휴일!K$48, IF(AND($A$10="민간", $A$40="주 7일"), 공휴일!K$69, IF(AND($A$10="민간", $A$40="주 6일"), 공휴일!K$83, IF(AND($A$10="민간", $A$40="주 5일"), 공휴일!K$97, "입력값 오류"))))))</f>
        <v>4.7</v>
      </c>
      <c r="L50" s="125">
        <f>IF(AND($A$10="공공", $A$40="주 7일"), 공휴일!L$14, IF(AND($A$10="공공", $A$40="주 6일"), 공휴일!L$31, IF(AND($A$10="공공", $A$40="주 5일"), 공휴일!L$48, IF(AND($A$10="민간", $A$40="주 7일"), 공휴일!L$69, IF(AND($A$10="민간", $A$40="주 6일"), 공휴일!L$83, IF(AND($A$10="민간", $A$40="주 5일"), 공휴일!L$97, "입력값 오류"))))))</f>
        <v>6.2</v>
      </c>
      <c r="M50" s="125">
        <f>IF(AND($A$10="공공", $A$40="주 7일"), 공휴일!M$14, IF(AND($A$10="공공", $A$40="주 6일"), 공휴일!M$31, IF(AND($A$10="공공", $A$40="주 5일"), 공휴일!M$48, IF(AND($A$10="민간", $A$40="주 7일"), 공휴일!M$69, IF(AND($A$10="민간", $A$40="주 6일"), 공휴일!M$83, IF(AND($A$10="민간", $A$40="주 5일"), 공휴일!M$97, "입력값 오류"))))))</f>
        <v>5.0999999999999996</v>
      </c>
      <c r="N50" s="125">
        <f>IF(AND($A$10="공공", $A$40="주 7일"), 공휴일!N$14, IF(AND($A$10="공공", $A$40="주 6일"), 공휴일!N$31, IF(AND($A$10="공공", $A$40="주 5일"), 공휴일!N$48, IF(AND($A$10="민간", $A$40="주 7일"), 공휴일!N$69, IF(AND($A$10="민간", $A$40="주 6일"), 공휴일!N$83, IF(AND($A$10="민간", $A$40="주 5일"), 공휴일!N$97, "입력값 오류"))))))</f>
        <v>4.3</v>
      </c>
      <c r="O50" s="125">
        <f>IF(AND($A$10="공공", $A$40="주 7일"), 공휴일!O$14, IF(AND($A$10="공공", $A$40="주 6일"), 공휴일!O$31, IF(AND($A$10="공공", $A$40="주 5일"), 공휴일!O$48, IF(AND($A$10="민간", $A$40="주 7일"), 공휴일!O$69, IF(AND($A$10="민간", $A$40="주 6일"), 공휴일!O$83, IF(AND($A$10="민간", $A$40="주 5일"), 공휴일!O$97, "입력값 오류"))))))</f>
        <v>5.3</v>
      </c>
      <c r="P50" s="122">
        <f t="shared" si="8"/>
        <v>60.9</v>
      </c>
      <c r="Q50" s="92"/>
      <c r="R50" s="92"/>
    </row>
    <row r="51" spans="1:18" x14ac:dyDescent="0.3">
      <c r="A51" s="92"/>
      <c r="B51" s="124" t="s">
        <v>3114</v>
      </c>
      <c r="C51" s="125"/>
      <c r="D51" s="125">
        <f>D49*D50/D40</f>
        <v>5.50741935483871</v>
      </c>
      <c r="E51" s="125">
        <f t="shared" ref="E51:O51" si="9">E49*E50/E40</f>
        <v>3.9349823321554771</v>
      </c>
      <c r="F51" s="125">
        <f t="shared" si="9"/>
        <v>0.61645161290322581</v>
      </c>
      <c r="G51" s="125">
        <f t="shared" si="9"/>
        <v>0.48399999999999999</v>
      </c>
      <c r="H51" s="125">
        <f t="shared" si="9"/>
        <v>0.68774193548387097</v>
      </c>
      <c r="I51" s="125">
        <f t="shared" si="9"/>
        <v>0.57333333333333336</v>
      </c>
      <c r="J51" s="125">
        <f t="shared" si="9"/>
        <v>1.1638709677419354</v>
      </c>
      <c r="K51" s="125">
        <f t="shared" si="9"/>
        <v>1.0916129032258064</v>
      </c>
      <c r="L51" s="125">
        <f t="shared" si="9"/>
        <v>0.64066666666666661</v>
      </c>
      <c r="M51" s="125">
        <f t="shared" si="9"/>
        <v>0.34548387096774191</v>
      </c>
      <c r="N51" s="125">
        <f t="shared" si="9"/>
        <v>1.1179999999999999</v>
      </c>
      <c r="O51" s="125">
        <f t="shared" si="9"/>
        <v>3.9664516129032261</v>
      </c>
      <c r="P51" s="122">
        <f t="shared" si="8"/>
        <v>20.130014590219993</v>
      </c>
      <c r="Q51" s="92"/>
      <c r="R51" s="92"/>
    </row>
    <row r="52" spans="1:18" x14ac:dyDescent="0.3">
      <c r="A52" s="92"/>
      <c r="B52" s="124" t="s">
        <v>3137</v>
      </c>
      <c r="C52" s="125"/>
      <c r="D52" s="126" cm="1">
        <f t="array" ref="D52">_xlfn.IFS($A$10="공공",_xlfn.IFS(ROUND(D49+D50-D51,2)&lt;8,8,ROUND(D49+D50-D51,2)&gt;=8,ROUND(D49+D50-D51,2)),$A$10="민간",ROUND(D49+D50-D51,2))</f>
        <v>27.89</v>
      </c>
      <c r="E52" s="126" cm="1">
        <f t="array" ref="E52">_xlfn.IFS($A$10="공공",_xlfn.IFS(ROUND(E49+E50-E51,2)&lt;8,8,ROUND(E49+E50-E51,2)&gt;=8,ROUND(E49+E50-E51,2)),$A$10="민간",ROUND(E49+E50-E51,2))</f>
        <v>21.07</v>
      </c>
      <c r="F52" s="126" cm="1">
        <f t="array" ref="F52">_xlfn.IFS($A$10="공공",_xlfn.IFS(ROUND(F49+F50-F51,2)&lt;8,8,ROUND(F49+F50-F51,2)&gt;=8,ROUND(F49+F50-F51,2)),$A$10="민간",ROUND(F49+F50-F51,2))</f>
        <v>8.18</v>
      </c>
      <c r="G52" s="126" cm="1">
        <f t="array" ref="G52">_xlfn.IFS($A$10="공공",_xlfn.IFS(ROUND(G49+G50-G51,2)&lt;8,8,ROUND(G49+G50-G51,2)&gt;=8,ROUND(G49+G50-G51,2)),$A$10="민간",ROUND(G49+G50-G51,2))</f>
        <v>7.22</v>
      </c>
      <c r="H52" s="126" cm="1">
        <f t="array" ref="H52">_xlfn.IFS($A$10="공공",_xlfn.IFS(ROUND(H49+H50-H51,2)&lt;8,8,ROUND(H49+H50-H51,2)&gt;=8,ROUND(H49+H50-H51,2)),$A$10="민간",ROUND(H49+H50-H51,2))</f>
        <v>8.61</v>
      </c>
      <c r="I52" s="126" cm="1">
        <f t="array" ref="I52">_xlfn.IFS($A$10="공공",_xlfn.IFS(ROUND(I49+I50-I51,2)&lt;8,8,ROUND(I49+I50-I51,2)&gt;=8,ROUND(I49+I50-I51,2)),$A$10="민간",ROUND(I49+I50-I51,2))</f>
        <v>7.73</v>
      </c>
      <c r="J52" s="126" cm="1">
        <f t="array" ref="J52">_xlfn.IFS($A$10="공공",_xlfn.IFS(ROUND(J49+J50-J51,2)&lt;8,8,ROUND(J49+J50-J51,2)&gt;=8,ROUND(J49+J50-J51,2)),$A$10="민간",ROUND(J49+J50-J51,2))</f>
        <v>11.44</v>
      </c>
      <c r="K52" s="126" cm="1">
        <f t="array" ref="K52">_xlfn.IFS($A$10="공공",_xlfn.IFS(ROUND(K49+K50-K51,2)&lt;8,8,ROUND(K49+K50-K51,2)&gt;=8,ROUND(K49+K50-K51,2)),$A$10="민간",ROUND(K49+K50-K51,2))</f>
        <v>10.81</v>
      </c>
      <c r="L52" s="126" cm="1">
        <f t="array" ref="L52">_xlfn.IFS($A$10="공공",_xlfn.IFS(ROUND(L49+L50-L51,2)&lt;8,8,ROUND(L49+L50-L51,2)&gt;=8,ROUND(L49+L50-L51,2)),$A$10="민간",ROUND(L49+L50-L51,2))</f>
        <v>8.66</v>
      </c>
      <c r="M52" s="126" cm="1">
        <f t="array" ref="M52">_xlfn.IFS($A$10="공공",_xlfn.IFS(ROUND(M49+M50-M51,2)&lt;8,8,ROUND(M49+M50-M51,2)&gt;=8,ROUND(M49+M50-M51,2)),$A$10="민간",ROUND(M49+M50-M51,2))</f>
        <v>6.85</v>
      </c>
      <c r="N52" s="126" cm="1">
        <f t="array" ref="N52">_xlfn.IFS($A$10="공공",_xlfn.IFS(ROUND(N49+N50-N51,2)&lt;8,8,ROUND(N49+N50-N51,2)&gt;=8,ROUND(N49+N50-N51,2)),$A$10="민간",ROUND(N49+N50-N51,2))</f>
        <v>10.98</v>
      </c>
      <c r="O52" s="126" cm="1">
        <f t="array" ref="O52">_xlfn.IFS($A$10="공공",_xlfn.IFS(ROUND(O49+O50-O51,2)&lt;8,8,ROUND(O49+O50-O51,2)&gt;=8,ROUND(O49+O50-O51,2)),$A$10="민간",ROUND(O49+O50-O51,2))</f>
        <v>24.53</v>
      </c>
      <c r="P52" s="122">
        <f t="shared" si="8"/>
        <v>153.97</v>
      </c>
      <c r="Q52" s="92"/>
      <c r="R52" s="92"/>
    </row>
    <row r="53" spans="1:18" x14ac:dyDescent="0.3">
      <c r="A53" s="92"/>
      <c r="B53" s="127" t="str">
        <f>$A$24</f>
        <v>주 6일</v>
      </c>
      <c r="C53" s="128"/>
      <c r="D53" s="129">
        <f t="shared" ref="D53:O53" si="10">(D40-D52)/D40</f>
        <v>0.10032258064516127</v>
      </c>
      <c r="E53" s="129">
        <f t="shared" si="10"/>
        <v>0.25547703180212017</v>
      </c>
      <c r="F53" s="129">
        <f t="shared" si="10"/>
        <v>0.73612903225806448</v>
      </c>
      <c r="G53" s="129">
        <f t="shared" si="10"/>
        <v>0.75933333333333342</v>
      </c>
      <c r="H53" s="129">
        <f t="shared" si="10"/>
        <v>0.72225806451612906</v>
      </c>
      <c r="I53" s="129">
        <f t="shared" si="10"/>
        <v>0.74233333333333329</v>
      </c>
      <c r="J53" s="129">
        <f t="shared" si="10"/>
        <v>0.63096774193548399</v>
      </c>
      <c r="K53" s="129">
        <f t="shared" si="10"/>
        <v>0.65129032258064512</v>
      </c>
      <c r="L53" s="129">
        <f t="shared" si="10"/>
        <v>0.71133333333333337</v>
      </c>
      <c r="M53" s="129">
        <f t="shared" si="10"/>
        <v>0.77903225806451604</v>
      </c>
      <c r="N53" s="129">
        <f t="shared" si="10"/>
        <v>0.63400000000000001</v>
      </c>
      <c r="O53" s="129">
        <f t="shared" si="10"/>
        <v>0.20870967741935481</v>
      </c>
      <c r="P53" s="130">
        <f>(P40-P52)/P40</f>
        <v>0.57851081303038598</v>
      </c>
      <c r="Q53" s="92"/>
      <c r="R53" s="92"/>
    </row>
    <row r="54" spans="1:18" x14ac:dyDescent="0.3">
      <c r="A54" s="92"/>
      <c r="B54" s="92"/>
      <c r="C54" s="92"/>
      <c r="D54" s="92"/>
      <c r="E54" s="92"/>
      <c r="F54" s="92"/>
      <c r="G54" s="92"/>
      <c r="H54" s="92"/>
      <c r="I54" s="92"/>
      <c r="J54" s="92"/>
      <c r="K54" s="92"/>
      <c r="L54" s="92"/>
      <c r="M54" s="92"/>
      <c r="N54" s="92"/>
      <c r="O54" s="92"/>
      <c r="P54" s="92"/>
      <c r="Q54" s="92"/>
      <c r="R54" s="92"/>
    </row>
    <row r="55" spans="1:18" x14ac:dyDescent="0.3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</row>
    <row r="56" spans="1:18" ht="26.25" x14ac:dyDescent="0.3">
      <c r="A56" s="131" t="str">
        <f>조건입력!G11</f>
        <v>주 6일</v>
      </c>
      <c r="B56" s="97" t="s">
        <v>3142</v>
      </c>
      <c r="C56" s="92"/>
      <c r="D56" s="105">
        <v>31</v>
      </c>
      <c r="E56" s="105">
        <f>(29*3+28*7)/10</f>
        <v>28.3</v>
      </c>
      <c r="F56" s="105">
        <v>31</v>
      </c>
      <c r="G56" s="105">
        <v>30</v>
      </c>
      <c r="H56" s="105">
        <v>31</v>
      </c>
      <c r="I56" s="105">
        <v>30</v>
      </c>
      <c r="J56" s="105">
        <v>31</v>
      </c>
      <c r="K56" s="105">
        <v>31</v>
      </c>
      <c r="L56" s="105">
        <v>30</v>
      </c>
      <c r="M56" s="105">
        <v>31</v>
      </c>
      <c r="N56" s="105">
        <v>30</v>
      </c>
      <c r="O56" s="105">
        <v>31</v>
      </c>
      <c r="P56" s="105">
        <f>SUM(D56:O56)</f>
        <v>365.3</v>
      </c>
      <c r="Q56" s="92"/>
      <c r="R56" s="92"/>
    </row>
    <row r="57" spans="1:18" x14ac:dyDescent="0.3">
      <c r="A57" s="92"/>
      <c r="B57" s="101"/>
      <c r="C57" s="101" t="s">
        <v>11</v>
      </c>
      <c r="D57" s="116">
        <v>1</v>
      </c>
      <c r="E57" s="116">
        <v>2</v>
      </c>
      <c r="F57" s="116">
        <v>3</v>
      </c>
      <c r="G57" s="116">
        <v>4</v>
      </c>
      <c r="H57" s="116">
        <v>5</v>
      </c>
      <c r="I57" s="116">
        <v>6</v>
      </c>
      <c r="J57" s="116">
        <v>7</v>
      </c>
      <c r="K57" s="116">
        <v>8</v>
      </c>
      <c r="L57" s="116">
        <v>9</v>
      </c>
      <c r="M57" s="116">
        <v>10</v>
      </c>
      <c r="N57" s="116">
        <v>11</v>
      </c>
      <c r="O57" s="116">
        <v>12</v>
      </c>
      <c r="P57" s="92"/>
      <c r="Q57" s="92"/>
      <c r="R57" s="92"/>
    </row>
    <row r="58" spans="1:18" x14ac:dyDescent="0.3">
      <c r="A58" s="92"/>
      <c r="B58" s="107" t="s">
        <v>5</v>
      </c>
      <c r="C58" s="107" t="str">
        <f>조건입력!$G$12</f>
        <v>평균 -5℃ 이하</v>
      </c>
      <c r="D58" s="172" cm="1">
        <f t="array" ref="D58">_xlfn.IFS(조건입력!$I$8=10,INDEX(기상청!$G$49:$R$69,MATCH(가동률!$C58,기상청!$F$49:$F$69,0),MATCH(가동률!D$57,기상청!$G$48:$R$48,0))/10,조건입력!$I$8=5,INDEX(기상청!$G$74:$R$95,MATCH(가동률!$C58,기상청!$F$74:$F$95,0),MATCH(가동률!D$57,기상청!$G$48:$R$48,0))/5)</f>
        <v>14.6</v>
      </c>
      <c r="E58" s="172" cm="1">
        <f t="array" ref="E58">_xlfn.IFS(조건입력!$I$8=10,INDEX(기상청!$G$49:$R$69,MATCH(가동률!$C58,기상청!$F$49:$F$69,0),MATCH(가동률!E$57,기상청!$G$48:$R$48,0))/10,조건입력!$I$8=5,INDEX(기상청!$G$74:$R$95,MATCH(가동률!$C58,기상청!$F$74:$F$95,0),MATCH(가동률!E$57,기상청!$G$48:$R$48,0))/5)</f>
        <v>5.8</v>
      </c>
      <c r="F58" s="172" cm="1">
        <f t="array" ref="F58">_xlfn.IFS(조건입력!$I$8=10,INDEX(기상청!$G$49:$R$69,MATCH(가동률!$C58,기상청!$F$49:$F$69,0),MATCH(가동률!F$57,기상청!$G$48:$R$48,0))/10,조건입력!$I$8=5,INDEX(기상청!$G$74:$R$95,MATCH(가동률!$C58,기상청!$F$74:$F$95,0),MATCH(가동률!F$57,기상청!$G$48:$R$48,0))/5)</f>
        <v>0.1</v>
      </c>
      <c r="G58" s="172" cm="1">
        <f t="array" ref="G58">_xlfn.IFS(조건입력!$I$8=10,INDEX(기상청!$G$49:$R$69,MATCH(가동률!$C58,기상청!$F$49:$F$69,0),MATCH(가동률!G$57,기상청!$G$48:$R$48,0))/10,조건입력!$I$8=5,INDEX(기상청!$G$74:$R$95,MATCH(가동률!$C58,기상청!$F$74:$F$95,0),MATCH(가동률!G$57,기상청!$G$48:$R$48,0))/5)</f>
        <v>0</v>
      </c>
      <c r="H58" s="172" cm="1">
        <f t="array" ref="H58">_xlfn.IFS(조건입력!$I$8=10,INDEX(기상청!$G$49:$R$69,MATCH(가동률!$C58,기상청!$F$49:$F$69,0),MATCH(가동률!H$57,기상청!$G$48:$R$48,0))/10,조건입력!$I$8=5,INDEX(기상청!$G$74:$R$95,MATCH(가동률!$C58,기상청!$F$74:$F$95,0),MATCH(가동률!H$57,기상청!$G$48:$R$48,0))/5)</f>
        <v>0</v>
      </c>
      <c r="I58" s="172" cm="1">
        <f t="array" ref="I58">_xlfn.IFS(조건입력!$I$8=10,INDEX(기상청!$G$49:$R$69,MATCH(가동률!$C58,기상청!$F$49:$F$69,0),MATCH(가동률!I$57,기상청!$G$48:$R$48,0))/10,조건입력!$I$8=5,INDEX(기상청!$G$74:$R$95,MATCH(가동률!$C58,기상청!$F$74:$F$95,0),MATCH(가동률!I$57,기상청!$G$48:$R$48,0))/5)</f>
        <v>0</v>
      </c>
      <c r="J58" s="172" cm="1">
        <f t="array" ref="J58">_xlfn.IFS(조건입력!$I$8=10,INDEX(기상청!$G$49:$R$69,MATCH(가동률!$C58,기상청!$F$49:$F$69,0),MATCH(가동률!J$57,기상청!$G$48:$R$48,0))/10,조건입력!$I$8=5,INDEX(기상청!$G$74:$R$95,MATCH(가동률!$C58,기상청!$F$74:$F$95,0),MATCH(가동률!J$57,기상청!$G$48:$R$48,0))/5)</f>
        <v>0</v>
      </c>
      <c r="K58" s="172" cm="1">
        <f t="array" ref="K58">_xlfn.IFS(조건입력!$I$8=10,INDEX(기상청!$G$49:$R$69,MATCH(가동률!$C58,기상청!$F$49:$F$69,0),MATCH(가동률!K$57,기상청!$G$48:$R$48,0))/10,조건입력!$I$8=5,INDEX(기상청!$G$74:$R$95,MATCH(가동률!$C58,기상청!$F$74:$F$95,0),MATCH(가동률!K$57,기상청!$G$48:$R$48,0))/5)</f>
        <v>0</v>
      </c>
      <c r="L58" s="172" cm="1">
        <f t="array" ref="L58">_xlfn.IFS(조건입력!$I$8=10,INDEX(기상청!$G$49:$R$69,MATCH(가동률!$C58,기상청!$F$49:$F$69,0),MATCH(가동률!L$57,기상청!$G$48:$R$48,0))/10,조건입력!$I$8=5,INDEX(기상청!$G$74:$R$95,MATCH(가동률!$C58,기상청!$F$74:$F$95,0),MATCH(가동률!L$57,기상청!$G$48:$R$48,0))/5)</f>
        <v>0</v>
      </c>
      <c r="M58" s="172" cm="1">
        <f t="array" ref="M58">_xlfn.IFS(조건입력!$I$8=10,INDEX(기상청!$G$49:$R$69,MATCH(가동률!$C58,기상청!$F$49:$F$69,0),MATCH(가동률!M$57,기상청!$G$48:$R$48,0))/10,조건입력!$I$8=5,INDEX(기상청!$G$74:$R$95,MATCH(가동률!$C58,기상청!$F$74:$F$95,0),MATCH(가동률!M$57,기상청!$G$48:$R$48,0))/5)</f>
        <v>0</v>
      </c>
      <c r="N58" s="172" cm="1">
        <f t="array" ref="N58">_xlfn.IFS(조건입력!$I$8=10,INDEX(기상청!$G$49:$R$69,MATCH(가동률!$C58,기상청!$F$49:$F$69,0),MATCH(가동률!N$57,기상청!$G$48:$R$48,0))/10,조건입력!$I$8=5,INDEX(기상청!$G$74:$R$95,MATCH(가동률!$C58,기상청!$F$74:$F$95,0),MATCH(가동률!N$57,기상청!$G$48:$R$48,0))/5)</f>
        <v>0.4</v>
      </c>
      <c r="O58" s="172" cm="1">
        <f t="array" ref="O58">_xlfn.IFS(조건입력!$I$8=10,INDEX(기상청!$G$49:$R$69,MATCH(가동률!$C58,기상청!$F$49:$F$69,0),MATCH(가동률!O$57,기상청!$G$48:$R$48,0))/10,조건입력!$I$8=5,INDEX(기상청!$G$74:$R$95,MATCH(가동률!$C58,기상청!$F$74:$F$95,0),MATCH(가동률!O$57,기상청!$G$48:$R$48,0))/5)</f>
        <v>9.9</v>
      </c>
      <c r="P58" s="111"/>
      <c r="Q58" s="92"/>
      <c r="R58" s="92"/>
    </row>
    <row r="59" spans="1:18" x14ac:dyDescent="0.3">
      <c r="A59" s="92"/>
      <c r="B59" s="107" t="s">
        <v>6</v>
      </c>
      <c r="C59" s="107" t="str">
        <f>조건입력!$G$13</f>
        <v>33℃ 이상</v>
      </c>
      <c r="D59" s="172" cm="1">
        <f t="array" ref="D59">_xlfn.IFS(조건입력!$I$8=10,INDEX(기상청!$G$49:$R$69,MATCH(가동률!$C59,기상청!$F$49:$F$69,0),MATCH(가동률!D$57,기상청!$G$48:$R$48,0))/10,조건입력!$I$8=5,INDEX(기상청!$G$74:$R$95,MATCH(가동률!$C59,기상청!$F$74:$F$95,0),MATCH(가동률!D$57,기상청!$G$48:$R$48,0))/5)</f>
        <v>0</v>
      </c>
      <c r="E59" s="172" cm="1">
        <f t="array" ref="E59">_xlfn.IFS(조건입력!$I$8=10,INDEX(기상청!$G$49:$R$69,MATCH(가동률!$C59,기상청!$F$49:$F$69,0),MATCH(가동률!E$57,기상청!$G$48:$R$48,0))/10,조건입력!$I$8=5,INDEX(기상청!$G$74:$R$95,MATCH(가동률!$C59,기상청!$F$74:$F$95,0),MATCH(가동률!E$57,기상청!$G$48:$R$48,0))/5)</f>
        <v>0</v>
      </c>
      <c r="F59" s="172" cm="1">
        <f t="array" ref="F59">_xlfn.IFS(조건입력!$I$8=10,INDEX(기상청!$G$49:$R$69,MATCH(가동률!$C59,기상청!$F$49:$F$69,0),MATCH(가동률!F$57,기상청!$G$48:$R$48,0))/10,조건입력!$I$8=5,INDEX(기상청!$G$74:$R$95,MATCH(가동률!$C59,기상청!$F$74:$F$95,0),MATCH(가동률!F$57,기상청!$G$48:$R$48,0))/5)</f>
        <v>0</v>
      </c>
      <c r="G59" s="172" cm="1">
        <f t="array" ref="G59">_xlfn.IFS(조건입력!$I$8=10,INDEX(기상청!$G$49:$R$69,MATCH(가동률!$C59,기상청!$F$49:$F$69,0),MATCH(가동률!G$57,기상청!$G$48:$R$48,0))/10,조건입력!$I$8=5,INDEX(기상청!$G$74:$R$95,MATCH(가동률!$C59,기상청!$F$74:$F$95,0),MATCH(가동률!G$57,기상청!$G$48:$R$48,0))/5)</f>
        <v>0</v>
      </c>
      <c r="H59" s="172" cm="1">
        <f t="array" ref="H59">_xlfn.IFS(조건입력!$I$8=10,INDEX(기상청!$G$49:$R$69,MATCH(가동률!$C59,기상청!$F$49:$F$69,0),MATCH(가동률!H$57,기상청!$G$48:$R$48,0))/10,조건입력!$I$8=5,INDEX(기상청!$G$74:$R$95,MATCH(가동률!$C59,기상청!$F$74:$F$95,0),MATCH(가동률!H$57,기상청!$G$48:$R$48,0))/5)</f>
        <v>0</v>
      </c>
      <c r="I59" s="172" cm="1">
        <f t="array" ref="I59">_xlfn.IFS(조건입력!$I$8=10,INDEX(기상청!$G$49:$R$69,MATCH(가동률!$C59,기상청!$F$49:$F$69,0),MATCH(가동률!I$57,기상청!$G$48:$R$48,0))/10,조건입력!$I$8=5,INDEX(기상청!$G$74:$R$95,MATCH(가동률!$C59,기상청!$F$74:$F$95,0),MATCH(가동률!I$57,기상청!$G$48:$R$48,0))/5)</f>
        <v>0.7</v>
      </c>
      <c r="J59" s="172" cm="1">
        <f t="array" ref="J59">_xlfn.IFS(조건입력!$I$8=10,INDEX(기상청!$G$49:$R$69,MATCH(가동률!$C59,기상청!$F$49:$F$69,0),MATCH(가동률!J$57,기상청!$G$48:$R$48,0))/10,조건입력!$I$8=5,INDEX(기상청!$G$74:$R$95,MATCH(가동률!$C59,기상청!$F$74:$F$95,0),MATCH(가동률!J$57,기상청!$G$48:$R$48,0))/5)</f>
        <v>3.7</v>
      </c>
      <c r="K59" s="172" cm="1">
        <f t="array" ref="K59">_xlfn.IFS(조건입력!$I$8=10,INDEX(기상청!$G$49:$R$69,MATCH(가동률!$C59,기상청!$F$49:$F$69,0),MATCH(가동률!K$57,기상청!$G$48:$R$48,0))/10,조건입력!$I$8=5,INDEX(기상청!$G$74:$R$95,MATCH(가동률!$C59,기상청!$F$74:$F$95,0),MATCH(가동률!K$57,기상청!$G$48:$R$48,0))/5)</f>
        <v>6</v>
      </c>
      <c r="L59" s="172" cm="1">
        <f t="array" ref="L59">_xlfn.IFS(조건입력!$I$8=10,INDEX(기상청!$G$49:$R$69,MATCH(가동률!$C59,기상청!$F$49:$F$69,0),MATCH(가동률!L$57,기상청!$G$48:$R$48,0))/10,조건입력!$I$8=5,INDEX(기상청!$G$74:$R$95,MATCH(가동률!$C59,기상청!$F$74:$F$95,0),MATCH(가동률!L$57,기상청!$G$48:$R$48,0))/5)</f>
        <v>0.1</v>
      </c>
      <c r="M59" s="172" cm="1">
        <f t="array" ref="M59">_xlfn.IFS(조건입력!$I$8=10,INDEX(기상청!$G$49:$R$69,MATCH(가동률!$C59,기상청!$F$49:$F$69,0),MATCH(가동률!M$57,기상청!$G$48:$R$48,0))/10,조건입력!$I$8=5,INDEX(기상청!$G$74:$R$95,MATCH(가동률!$C59,기상청!$F$74:$F$95,0),MATCH(가동률!M$57,기상청!$G$48:$R$48,0))/5)</f>
        <v>0</v>
      </c>
      <c r="N59" s="172" cm="1">
        <f t="array" ref="N59">_xlfn.IFS(조건입력!$I$8=10,INDEX(기상청!$G$49:$R$69,MATCH(가동률!$C59,기상청!$F$49:$F$69,0),MATCH(가동률!N$57,기상청!$G$48:$R$48,0))/10,조건입력!$I$8=5,INDEX(기상청!$G$74:$R$95,MATCH(가동률!$C59,기상청!$F$74:$F$95,0),MATCH(가동률!N$57,기상청!$G$48:$R$48,0))/5)</f>
        <v>0</v>
      </c>
      <c r="O59" s="172" cm="1">
        <f t="array" ref="O59">_xlfn.IFS(조건입력!$I$8=10,INDEX(기상청!$G$49:$R$69,MATCH(가동률!$C59,기상청!$F$49:$F$69,0),MATCH(가동률!O$57,기상청!$G$48:$R$48,0))/10,조건입력!$I$8=5,INDEX(기상청!$G$74:$R$95,MATCH(가동률!$C59,기상청!$F$74:$F$95,0),MATCH(가동률!O$57,기상청!$G$48:$R$48,0))/5)</f>
        <v>0</v>
      </c>
      <c r="P59" s="111"/>
      <c r="Q59" s="92"/>
      <c r="R59" s="92"/>
    </row>
    <row r="60" spans="1:18" x14ac:dyDescent="0.3">
      <c r="A60" s="92"/>
      <c r="B60" s="107" t="s">
        <v>7</v>
      </c>
      <c r="C60" s="107" t="str">
        <f>조건입력!$G$14</f>
        <v>5mm 이상</v>
      </c>
      <c r="D60" s="172" cm="1">
        <f t="array" ref="D60">_xlfn.IFS(조건입력!$I$8=10,INDEX(기상청!$G$49:$R$69,MATCH(가동률!$C60,기상청!$F$49:$F$69,0),MATCH(가동률!D$57,기상청!$G$48:$R$48,0))/10,조건입력!$I$8=5,INDEX(기상청!$G$74:$R$95,MATCH(가동률!$C60,기상청!$F$74:$F$95,0),MATCH(가동률!D$57,기상청!$G$48:$R$48,0))/5)</f>
        <v>0.6</v>
      </c>
      <c r="E60" s="172" cm="1">
        <f t="array" ref="E60">_xlfn.IFS(조건입력!$I$8=10,INDEX(기상청!$G$49:$R$69,MATCH(가동률!$C60,기상청!$F$49:$F$69,0),MATCH(가동률!E$57,기상청!$G$48:$R$48,0))/10,조건입력!$I$8=5,INDEX(기상청!$G$74:$R$95,MATCH(가동률!$C60,기상청!$F$74:$F$95,0),MATCH(가동률!E$57,기상청!$G$48:$R$48,0))/5)</f>
        <v>1.3</v>
      </c>
      <c r="F60" s="172" cm="1">
        <f t="array" ref="F60">_xlfn.IFS(조건입력!$I$8=10,INDEX(기상청!$G$49:$R$69,MATCH(가동률!$C60,기상청!$F$49:$F$69,0),MATCH(가동률!F$57,기상청!$G$48:$R$48,0))/10,조건입력!$I$8=5,INDEX(기상청!$G$74:$R$95,MATCH(가동률!$C60,기상청!$F$74:$F$95,0),MATCH(가동률!F$57,기상청!$G$48:$R$48,0))/5)</f>
        <v>2</v>
      </c>
      <c r="G60" s="172" cm="1">
        <f t="array" ref="G60">_xlfn.IFS(조건입력!$I$8=10,INDEX(기상청!$G$49:$R$69,MATCH(가동률!$C60,기상청!$F$49:$F$69,0),MATCH(가동률!G$57,기상청!$G$48:$R$48,0))/10,조건입력!$I$8=5,INDEX(기상청!$G$74:$R$95,MATCH(가동률!$C60,기상청!$F$74:$F$95,0),MATCH(가동률!G$57,기상청!$G$48:$R$48,0))/5)</f>
        <v>3.5</v>
      </c>
      <c r="H60" s="172" cm="1">
        <f t="array" ref="H60">_xlfn.IFS(조건입력!$I$8=10,INDEX(기상청!$G$49:$R$69,MATCH(가동률!$C60,기상청!$F$49:$F$69,0),MATCH(가동률!H$57,기상청!$G$48:$R$48,0))/10,조건입력!$I$8=5,INDEX(기상청!$G$74:$R$95,MATCH(가동률!$C60,기상청!$F$74:$F$95,0),MATCH(가동률!H$57,기상청!$G$48:$R$48,0))/5)</f>
        <v>4.9000000000000004</v>
      </c>
      <c r="I60" s="172" cm="1">
        <f t="array" ref="I60">_xlfn.IFS(조건입력!$I$8=10,INDEX(기상청!$G$49:$R$69,MATCH(가동률!$C60,기상청!$F$49:$F$69,0),MATCH(가동률!I$57,기상청!$G$48:$R$48,0))/10,조건입력!$I$8=5,INDEX(기상청!$G$74:$R$95,MATCH(가동률!$C60,기상청!$F$74:$F$95,0),MATCH(가동률!I$57,기상청!$G$48:$R$48,0))/5)</f>
        <v>4.7</v>
      </c>
      <c r="J60" s="172" cm="1">
        <f t="array" ref="J60">_xlfn.IFS(조건입력!$I$8=10,INDEX(기상청!$G$49:$R$69,MATCH(가동률!$C60,기상청!$F$49:$F$69,0),MATCH(가동률!J$57,기상청!$G$48:$R$48,0))/10,조건입력!$I$8=5,INDEX(기상청!$G$74:$R$95,MATCH(가동률!$C60,기상청!$F$74:$F$95,0),MATCH(가동률!J$57,기상청!$G$48:$R$48,0))/5)</f>
        <v>9.1</v>
      </c>
      <c r="K60" s="172" cm="1">
        <f t="array" ref="K60">_xlfn.IFS(조건입력!$I$8=10,INDEX(기상청!$G$49:$R$69,MATCH(가동률!$C60,기상청!$F$49:$F$69,0),MATCH(가동률!K$57,기상청!$G$48:$R$48,0))/10,조건입력!$I$8=5,INDEX(기상청!$G$74:$R$95,MATCH(가동률!$C60,기상청!$F$74:$F$95,0),MATCH(가동률!K$57,기상청!$G$48:$R$48,0))/5)</f>
        <v>7.6</v>
      </c>
      <c r="L60" s="172" cm="1">
        <f t="array" ref="L60">_xlfn.IFS(조건입력!$I$8=10,INDEX(기상청!$G$49:$R$69,MATCH(가동률!$C60,기상청!$F$49:$F$69,0),MATCH(가동률!L$57,기상청!$G$48:$R$48,0))/10,조건입력!$I$8=5,INDEX(기상청!$G$74:$R$95,MATCH(가동률!$C60,기상청!$F$74:$F$95,0),MATCH(가동률!L$57,기상청!$G$48:$R$48,0))/5)</f>
        <v>4.0999999999999996</v>
      </c>
      <c r="M60" s="172" cm="1">
        <f t="array" ref="M60">_xlfn.IFS(조건입력!$I$8=10,INDEX(기상청!$G$49:$R$69,MATCH(가동률!$C60,기상청!$F$49:$F$69,0),MATCH(가동률!M$57,기상청!$G$48:$R$48,0))/10,조건입력!$I$8=5,INDEX(기상청!$G$74:$R$95,MATCH(가동률!$C60,기상청!$F$74:$F$95,0),MATCH(가동률!M$57,기상청!$G$48:$R$48,0))/5)</f>
        <v>2.9</v>
      </c>
      <c r="N60" s="172" cm="1">
        <f t="array" ref="N60">_xlfn.IFS(조건입력!$I$8=10,INDEX(기상청!$G$49:$R$69,MATCH(가동률!$C60,기상청!$F$49:$F$69,0),MATCH(가동률!N$57,기상청!$G$48:$R$48,0))/10,조건입력!$I$8=5,INDEX(기상청!$G$74:$R$95,MATCH(가동률!$C60,기상청!$F$74:$F$95,0),MATCH(가동률!N$57,기상청!$G$48:$R$48,0))/5)</f>
        <v>3.1</v>
      </c>
      <c r="O60" s="172" cm="1">
        <f t="array" ref="O60">_xlfn.IFS(조건입력!$I$8=10,INDEX(기상청!$G$49:$R$69,MATCH(가동률!$C60,기상청!$F$49:$F$69,0),MATCH(가동률!O$57,기상청!$G$48:$R$48,0))/10,조건입력!$I$8=5,INDEX(기상청!$G$74:$R$95,MATCH(가동률!$C60,기상청!$F$74:$F$95,0),MATCH(가동률!O$57,기상청!$G$48:$R$48,0))/5)</f>
        <v>1</v>
      </c>
      <c r="P60" s="111"/>
      <c r="Q60" s="92"/>
      <c r="R60" s="92"/>
    </row>
    <row r="61" spans="1:18" x14ac:dyDescent="0.3">
      <c r="A61" s="92"/>
      <c r="B61" s="107" t="s">
        <v>8</v>
      </c>
      <c r="C61" s="107" t="str">
        <f>조건입력!$G$15</f>
        <v>1cm 이상</v>
      </c>
      <c r="D61" s="172" cm="1">
        <f t="array" ref="D61">_xlfn.IFS(조건입력!$I$8=10,INDEX(기상청!$G$49:$R$69,MATCH(가동률!$C61,기상청!$F$49:$F$69,0),MATCH(가동률!D$57,기상청!$G$48:$R$48,0))/10,조건입력!$I$8=5,INDEX(기상청!$G$74:$R$95,MATCH(가동률!$C61,기상청!$F$74:$F$95,0),MATCH(가동률!D$57,기상청!$G$48:$R$48,0))/5)</f>
        <v>0.1</v>
      </c>
      <c r="E61" s="172" cm="1">
        <f t="array" ref="E61">_xlfn.IFS(조건입력!$I$8=10,INDEX(기상청!$G$49:$R$69,MATCH(가동률!$C61,기상청!$F$49:$F$69,0),MATCH(가동률!E$57,기상청!$G$48:$R$48,0))/10,조건입력!$I$8=5,INDEX(기상청!$G$74:$R$95,MATCH(가동률!$C61,기상청!$F$74:$F$95,0),MATCH(가동률!E$57,기상청!$G$48:$R$48,0))/5)</f>
        <v>0</v>
      </c>
      <c r="F61" s="172" cm="1">
        <f t="array" ref="F61">_xlfn.IFS(조건입력!$I$8=10,INDEX(기상청!$G$49:$R$69,MATCH(가동률!$C61,기상청!$F$49:$F$69,0),MATCH(가동률!F$57,기상청!$G$48:$R$48,0))/10,조건입력!$I$8=5,INDEX(기상청!$G$74:$R$95,MATCH(가동률!$C61,기상청!$F$74:$F$95,0),MATCH(가동률!F$57,기상청!$G$48:$R$48,0))/5)</f>
        <v>0</v>
      </c>
      <c r="G61" s="172" cm="1">
        <f t="array" ref="G61">_xlfn.IFS(조건입력!$I$8=10,INDEX(기상청!$G$49:$R$69,MATCH(가동률!$C61,기상청!$F$49:$F$69,0),MATCH(가동률!G$57,기상청!$G$48:$R$48,0))/10,조건입력!$I$8=5,INDEX(기상청!$G$74:$R$95,MATCH(가동률!$C61,기상청!$F$74:$F$95,0),MATCH(가동률!G$57,기상청!$G$48:$R$48,0))/5)</f>
        <v>0</v>
      </c>
      <c r="H61" s="172" cm="1">
        <f t="array" ref="H61">_xlfn.IFS(조건입력!$I$8=10,INDEX(기상청!$G$49:$R$69,MATCH(가동률!$C61,기상청!$F$49:$F$69,0),MATCH(가동률!H$57,기상청!$G$48:$R$48,0))/10,조건입력!$I$8=5,INDEX(기상청!$G$74:$R$95,MATCH(가동률!$C61,기상청!$F$74:$F$95,0),MATCH(가동률!H$57,기상청!$G$48:$R$48,0))/5)</f>
        <v>0</v>
      </c>
      <c r="I61" s="172" cm="1">
        <f t="array" ref="I61">_xlfn.IFS(조건입력!$I$8=10,INDEX(기상청!$G$49:$R$69,MATCH(가동률!$C61,기상청!$F$49:$F$69,0),MATCH(가동률!I$57,기상청!$G$48:$R$48,0))/10,조건입력!$I$8=5,INDEX(기상청!$G$74:$R$95,MATCH(가동률!$C61,기상청!$F$74:$F$95,0),MATCH(가동률!I$57,기상청!$G$48:$R$48,0))/5)</f>
        <v>0</v>
      </c>
      <c r="J61" s="172" cm="1">
        <f t="array" ref="J61">_xlfn.IFS(조건입력!$I$8=10,INDEX(기상청!$G$49:$R$69,MATCH(가동률!$C61,기상청!$F$49:$F$69,0),MATCH(가동률!J$57,기상청!$G$48:$R$48,0))/10,조건입력!$I$8=5,INDEX(기상청!$G$74:$R$95,MATCH(가동률!$C61,기상청!$F$74:$F$95,0),MATCH(가동률!J$57,기상청!$G$48:$R$48,0))/5)</f>
        <v>0</v>
      </c>
      <c r="K61" s="172" cm="1">
        <f t="array" ref="K61">_xlfn.IFS(조건입력!$I$8=10,INDEX(기상청!$G$49:$R$69,MATCH(가동률!$C61,기상청!$F$49:$F$69,0),MATCH(가동률!K$57,기상청!$G$48:$R$48,0))/10,조건입력!$I$8=5,INDEX(기상청!$G$74:$R$95,MATCH(가동률!$C61,기상청!$F$74:$F$95,0),MATCH(가동률!K$57,기상청!$G$48:$R$48,0))/5)</f>
        <v>0</v>
      </c>
      <c r="L61" s="172" cm="1">
        <f t="array" ref="L61">_xlfn.IFS(조건입력!$I$8=10,INDEX(기상청!$G$49:$R$69,MATCH(가동률!$C61,기상청!$F$49:$F$69,0),MATCH(가동률!L$57,기상청!$G$48:$R$48,0))/10,조건입력!$I$8=5,INDEX(기상청!$G$74:$R$95,MATCH(가동률!$C61,기상청!$F$74:$F$95,0),MATCH(가동률!L$57,기상청!$G$48:$R$48,0))/5)</f>
        <v>0</v>
      </c>
      <c r="M61" s="172" cm="1">
        <f t="array" ref="M61">_xlfn.IFS(조건입력!$I$8=10,INDEX(기상청!$G$49:$R$69,MATCH(가동률!$C61,기상청!$F$49:$F$69,0),MATCH(가동률!M$57,기상청!$G$48:$R$48,0))/10,조건입력!$I$8=5,INDEX(기상청!$G$74:$R$95,MATCH(가동률!$C61,기상청!$F$74:$F$95,0),MATCH(가동률!M$57,기상청!$G$48:$R$48,0))/5)</f>
        <v>0</v>
      </c>
      <c r="N61" s="172" cm="1">
        <f t="array" ref="N61">_xlfn.IFS(조건입력!$I$8=10,INDEX(기상청!$G$49:$R$69,MATCH(가동률!$C61,기상청!$F$49:$F$69,0),MATCH(가동률!N$57,기상청!$G$48:$R$48,0))/10,조건입력!$I$8=5,INDEX(기상청!$G$74:$R$95,MATCH(가동률!$C61,기상청!$F$74:$F$95,0),MATCH(가동률!N$57,기상청!$G$48:$R$48,0))/5)</f>
        <v>0</v>
      </c>
      <c r="O61" s="172" cm="1">
        <f t="array" ref="O61">_xlfn.IFS(조건입력!$I$8=10,INDEX(기상청!$G$49:$R$69,MATCH(가동률!$C61,기상청!$F$49:$F$69,0),MATCH(가동률!O$57,기상청!$G$48:$R$48,0))/10,조건입력!$I$8=5,INDEX(기상청!$G$74:$R$95,MATCH(가동률!$C61,기상청!$F$74:$F$95,0),MATCH(가동률!O$57,기상청!$G$48:$R$48,0))/5)</f>
        <v>0</v>
      </c>
      <c r="P61" s="111"/>
      <c r="Q61" s="92"/>
      <c r="R61" s="92"/>
    </row>
    <row r="62" spans="1:18" x14ac:dyDescent="0.3">
      <c r="A62" s="92"/>
      <c r="B62" s="107" t="s">
        <v>9</v>
      </c>
      <c r="C62" s="107" t="str">
        <f>조건입력!$G$16</f>
        <v>15m/s 이상</v>
      </c>
      <c r="D62" s="172" cm="1">
        <f t="array" ref="D62">_xlfn.IFS(조건입력!$I$8=10,INDEX(기상청!$G$49:$R$69,MATCH(가동률!$C62,기상청!$F$49:$F$69,0),MATCH(가동률!D$57,기상청!$G$48:$R$48,0))/10,조건입력!$I$8=5,INDEX(기상청!$G$74:$R$95,MATCH(가동률!$C62,기상청!$F$74:$F$95,0),MATCH(가동률!D$57,기상청!$G$48:$R$48,0))/5)</f>
        <v>0.1</v>
      </c>
      <c r="E62" s="172" cm="1">
        <f t="array" ref="E62">_xlfn.IFS(조건입력!$I$8=10,INDEX(기상청!$G$49:$R$69,MATCH(가동률!$C62,기상청!$F$49:$F$69,0),MATCH(가동률!E$57,기상청!$G$48:$R$48,0))/10,조건입력!$I$8=5,INDEX(기상청!$G$74:$R$95,MATCH(가동률!$C62,기상청!$F$74:$F$95,0),MATCH(가동률!E$57,기상청!$G$48:$R$48,0))/5)</f>
        <v>0</v>
      </c>
      <c r="F62" s="172" cm="1">
        <f t="array" ref="F62">_xlfn.IFS(조건입력!$I$8=10,INDEX(기상청!$G$49:$R$69,MATCH(가동률!$C62,기상청!$F$49:$F$69,0),MATCH(가동률!F$57,기상청!$G$48:$R$48,0))/10,조건입력!$I$8=5,INDEX(기상청!$G$74:$R$95,MATCH(가동률!$C62,기상청!$F$74:$F$95,0),MATCH(가동률!F$57,기상청!$G$48:$R$48,0))/5)</f>
        <v>0.2</v>
      </c>
      <c r="G62" s="172" cm="1">
        <f t="array" ref="G62">_xlfn.IFS(조건입력!$I$8=10,INDEX(기상청!$G$49:$R$69,MATCH(가동률!$C62,기상청!$F$49:$F$69,0),MATCH(가동률!G$57,기상청!$G$48:$R$48,0))/10,조건입력!$I$8=5,INDEX(기상청!$G$74:$R$95,MATCH(가동률!$C62,기상청!$F$74:$F$95,0),MATCH(가동률!G$57,기상청!$G$48:$R$48,0))/5)</f>
        <v>0.2</v>
      </c>
      <c r="H62" s="172" cm="1">
        <f t="array" ref="H62">_xlfn.IFS(조건입력!$I$8=10,INDEX(기상청!$G$49:$R$69,MATCH(가동률!$C62,기상청!$F$49:$F$69,0),MATCH(가동률!H$57,기상청!$G$48:$R$48,0))/10,조건입력!$I$8=5,INDEX(기상청!$G$74:$R$95,MATCH(가동률!$C62,기상청!$F$74:$F$95,0),MATCH(가동률!H$57,기상청!$G$48:$R$48,0))/5)</f>
        <v>0.4</v>
      </c>
      <c r="I62" s="172" cm="1">
        <f t="array" ref="I62">_xlfn.IFS(조건입력!$I$8=10,INDEX(기상청!$G$49:$R$69,MATCH(가동률!$C62,기상청!$F$49:$F$69,0),MATCH(가동률!I$57,기상청!$G$48:$R$48,0))/10,조건입력!$I$8=5,INDEX(기상청!$G$74:$R$95,MATCH(가동률!$C62,기상청!$F$74:$F$95,0),MATCH(가동률!I$57,기상청!$G$48:$R$48,0))/5)</f>
        <v>0.3</v>
      </c>
      <c r="J62" s="172" cm="1">
        <f t="array" ref="J62">_xlfn.IFS(조건입력!$I$8=10,INDEX(기상청!$G$49:$R$69,MATCH(가동률!$C62,기상청!$F$49:$F$69,0),MATCH(가동률!J$57,기상청!$G$48:$R$48,0))/10,조건입력!$I$8=5,INDEX(기상청!$G$74:$R$95,MATCH(가동률!$C62,기상청!$F$74:$F$95,0),MATCH(가동률!J$57,기상청!$G$48:$R$48,0))/5)</f>
        <v>0.2</v>
      </c>
      <c r="K62" s="172" cm="1">
        <f t="array" ref="K62">_xlfn.IFS(조건입력!$I$8=10,INDEX(기상청!$G$49:$R$69,MATCH(가동률!$C62,기상청!$F$49:$F$69,0),MATCH(가동률!K$57,기상청!$G$48:$R$48,0))/10,조건입력!$I$8=5,INDEX(기상청!$G$74:$R$95,MATCH(가동률!$C62,기상청!$F$74:$F$95,0),MATCH(가동률!K$57,기상청!$G$48:$R$48,0))/5)</f>
        <v>0.3</v>
      </c>
      <c r="L62" s="172" cm="1">
        <f t="array" ref="L62">_xlfn.IFS(조건입력!$I$8=10,INDEX(기상청!$G$49:$R$69,MATCH(가동률!$C62,기상청!$F$49:$F$69,0),MATCH(가동률!L$57,기상청!$G$48:$R$48,0))/10,조건입력!$I$8=5,INDEX(기상청!$G$74:$R$95,MATCH(가동률!$C62,기상청!$F$74:$F$95,0),MATCH(가동률!L$57,기상청!$G$48:$R$48,0))/5)</f>
        <v>0.3</v>
      </c>
      <c r="M62" s="172" cm="1">
        <f t="array" ref="M62">_xlfn.IFS(조건입력!$I$8=10,INDEX(기상청!$G$49:$R$69,MATCH(가동률!$C62,기상청!$F$49:$F$69,0),MATCH(가동률!M$57,기상청!$G$48:$R$48,0))/10,조건입력!$I$8=5,INDEX(기상청!$G$74:$R$95,MATCH(가동률!$C62,기상청!$F$74:$F$95,0),MATCH(가동률!M$57,기상청!$G$48:$R$48,0))/5)</f>
        <v>0.1</v>
      </c>
      <c r="N62" s="172" cm="1">
        <f t="array" ref="N62">_xlfn.IFS(조건입력!$I$8=10,INDEX(기상청!$G$49:$R$69,MATCH(가동률!$C62,기상청!$F$49:$F$69,0),MATCH(가동률!N$57,기상청!$G$48:$R$48,0))/10,조건입력!$I$8=5,INDEX(기상청!$G$74:$R$95,MATCH(가동률!$C62,기상청!$F$74:$F$95,0),MATCH(가동률!N$57,기상청!$G$48:$R$48,0))/5)</f>
        <v>0.3</v>
      </c>
      <c r="O62" s="172" cm="1">
        <f t="array" ref="O62">_xlfn.IFS(조건입력!$I$8=10,INDEX(기상청!$G$49:$R$69,MATCH(가동률!$C62,기상청!$F$49:$F$69,0),MATCH(가동률!O$57,기상청!$G$48:$R$48,0))/10,조건입력!$I$8=5,INDEX(기상청!$G$74:$R$95,MATCH(가동률!$C62,기상청!$F$74:$F$95,0),MATCH(가동률!O$57,기상청!$G$48:$R$48,0))/5)</f>
        <v>0.2</v>
      </c>
      <c r="P62" s="111"/>
      <c r="Q62" s="111"/>
      <c r="R62" s="92"/>
    </row>
    <row r="63" spans="1:18" x14ac:dyDescent="0.3">
      <c r="A63" s="92"/>
      <c r="B63" s="107" t="s">
        <v>10</v>
      </c>
      <c r="C63" s="107" t="str">
        <f>조건입력!$G$17</f>
        <v>경보</v>
      </c>
      <c r="D63" s="172">
        <f>IF(조건입력!$D$17="미적용",0,COUNTIFS(미세먼지!$D:$D,가동률!$C63,미세먼지!$J:$J,가동률!D57,미세먼지!$A:$A,가동률!$Q$9))/10</f>
        <v>0</v>
      </c>
      <c r="E63" s="172">
        <f>IF(조건입력!$D$17="미적용",0,COUNTIFS(미세먼지!$D:$D,가동률!$C63,미세먼지!$J:$J,가동률!E57,미세먼지!$A:$A,가동률!$Q$9))/10</f>
        <v>0.2</v>
      </c>
      <c r="F63" s="172">
        <f>IF(조건입력!$D$17="미적용",0,COUNTIFS(미세먼지!$D:$D,가동률!$C63,미세먼지!$J:$J,가동률!F57,미세먼지!$A:$A,가동률!$Q$9))/10</f>
        <v>0.3</v>
      </c>
      <c r="G63" s="172">
        <f>IF(조건입력!$D$17="미적용",0,COUNTIFS(미세먼지!$D:$D,가동률!$C63,미세먼지!$J:$J,가동률!G57,미세먼지!$A:$A,가동률!$Q$9))/10</f>
        <v>0.8</v>
      </c>
      <c r="H63" s="172">
        <f>IF(조건입력!$D$17="미적용",0,COUNTIFS(미세먼지!$D:$D,가동률!$C63,미세먼지!$J:$J,가동률!H57,미세먼지!$A:$A,가동률!$Q$9))/10</f>
        <v>0.3</v>
      </c>
      <c r="I63" s="172">
        <f>IF(조건입력!$D$17="미적용",0,COUNTIFS(미세먼지!$D:$D,가동률!$C63,미세먼지!$J:$J,가동률!I57,미세먼지!$A:$A,가동률!$Q$9))/10</f>
        <v>0</v>
      </c>
      <c r="J63" s="172">
        <f>IF(조건입력!$D$17="미적용",0,COUNTIFS(미세먼지!$D:$D,가동률!$C63,미세먼지!$J:$J,가동률!J57,미세먼지!$A:$A,가동률!$Q$9))/10</f>
        <v>0</v>
      </c>
      <c r="K63" s="172">
        <f>IF(조건입력!$D$17="미적용",0,COUNTIFS(미세먼지!$D:$D,가동률!$C63,미세먼지!$J:$J,가동률!K57,미세먼지!$A:$A,가동률!$Q$9))/10</f>
        <v>0</v>
      </c>
      <c r="L63" s="172">
        <f>IF(조건입력!$D$17="미적용",0,COUNTIFS(미세먼지!$D:$D,가동률!$C63,미세먼지!$J:$J,가동률!L57,미세먼지!$A:$A,가동률!$Q$9))/10</f>
        <v>0</v>
      </c>
      <c r="M63" s="172">
        <f>IF(조건입력!$D$17="미적용",0,COUNTIFS(미세먼지!$D:$D,가동률!$C63,미세먼지!$J:$J,가동률!M57,미세먼지!$A:$A,가동률!$Q$9))/10</f>
        <v>0</v>
      </c>
      <c r="N63" s="172">
        <f>IF(조건입력!$D$17="미적용",0,COUNTIFS(미세먼지!$D:$D,가동률!$C63,미세먼지!$J:$J,가동률!N57,미세먼지!$A:$A,가동률!$Q$9))/10</f>
        <v>0.1</v>
      </c>
      <c r="O63" s="172">
        <f>IF(조건입력!$D$17="미적용",0,COUNTIFS(미세먼지!$D:$D,가동률!$C63,미세먼지!$J:$J,가동률!O57,미세먼지!$A:$A,가동률!$Q$9))/10</f>
        <v>0.1</v>
      </c>
      <c r="P63" s="118" t="s">
        <v>0</v>
      </c>
      <c r="Q63" s="111"/>
      <c r="R63" s="92"/>
    </row>
    <row r="64" spans="1:18" x14ac:dyDescent="0.3">
      <c r="A64" s="92"/>
      <c r="B64" s="119" t="s">
        <v>15</v>
      </c>
      <c r="C64" s="120">
        <f>SUM(D64:O64)</f>
        <v>90.600000000000009</v>
      </c>
      <c r="D64" s="121">
        <f>SUM(D58:D63)</f>
        <v>15.399999999999999</v>
      </c>
      <c r="E64" s="121">
        <f t="shared" ref="E64:O64" si="11">SUM(E58:E63)</f>
        <v>7.3</v>
      </c>
      <c r="F64" s="121">
        <f t="shared" si="11"/>
        <v>2.6</v>
      </c>
      <c r="G64" s="121">
        <f t="shared" si="11"/>
        <v>4.5</v>
      </c>
      <c r="H64" s="121">
        <f t="shared" si="11"/>
        <v>5.6000000000000005</v>
      </c>
      <c r="I64" s="121">
        <f t="shared" si="11"/>
        <v>5.7</v>
      </c>
      <c r="J64" s="121">
        <f t="shared" si="11"/>
        <v>13</v>
      </c>
      <c r="K64" s="121">
        <f t="shared" si="11"/>
        <v>13.9</v>
      </c>
      <c r="L64" s="121">
        <f t="shared" si="11"/>
        <v>4.4999999999999991</v>
      </c>
      <c r="M64" s="121">
        <f t="shared" si="11"/>
        <v>3</v>
      </c>
      <c r="N64" s="121">
        <f t="shared" si="11"/>
        <v>3.9</v>
      </c>
      <c r="O64" s="121">
        <f t="shared" si="11"/>
        <v>11.2</v>
      </c>
      <c r="P64" s="122">
        <f>SUM(D64:O64)</f>
        <v>90.600000000000009</v>
      </c>
      <c r="Q64" s="111"/>
      <c r="R64" s="92"/>
    </row>
    <row r="65" spans="1:18" x14ac:dyDescent="0.3">
      <c r="A65" s="92"/>
      <c r="B65" s="124" t="s">
        <v>3113</v>
      </c>
      <c r="C65" s="125"/>
      <c r="D65" s="125">
        <f t="shared" ref="D65:O65" si="12">D64</f>
        <v>15.399999999999999</v>
      </c>
      <c r="E65" s="125">
        <f t="shared" si="12"/>
        <v>7.3</v>
      </c>
      <c r="F65" s="125">
        <f t="shared" si="12"/>
        <v>2.6</v>
      </c>
      <c r="G65" s="125">
        <f t="shared" si="12"/>
        <v>4.5</v>
      </c>
      <c r="H65" s="125">
        <f t="shared" si="12"/>
        <v>5.6000000000000005</v>
      </c>
      <c r="I65" s="125">
        <f t="shared" si="12"/>
        <v>5.7</v>
      </c>
      <c r="J65" s="125">
        <f t="shared" si="12"/>
        <v>13</v>
      </c>
      <c r="K65" s="125">
        <f t="shared" si="12"/>
        <v>13.9</v>
      </c>
      <c r="L65" s="125">
        <f t="shared" si="12"/>
        <v>4.4999999999999991</v>
      </c>
      <c r="M65" s="125">
        <f t="shared" si="12"/>
        <v>3</v>
      </c>
      <c r="N65" s="125">
        <f t="shared" si="12"/>
        <v>3.9</v>
      </c>
      <c r="O65" s="125">
        <f t="shared" si="12"/>
        <v>11.2</v>
      </c>
      <c r="P65" s="122">
        <f t="shared" ref="P65:P68" si="13">SUM(D65:O65)</f>
        <v>90.600000000000009</v>
      </c>
      <c r="Q65" s="111"/>
      <c r="R65" s="92"/>
    </row>
    <row r="66" spans="1:18" x14ac:dyDescent="0.3">
      <c r="A66" s="92"/>
      <c r="B66" s="124" t="str">
        <f>"공휴일"</f>
        <v>공휴일</v>
      </c>
      <c r="C66" s="125" t="str">
        <f>$A$56</f>
        <v>주 6일</v>
      </c>
      <c r="D66" s="125">
        <f>IF(AND($A$10="공공", $A$56="주 7일"), 공휴일!D$14, IF(AND($A$10="공공", $A$56="주 6일"), 공휴일!D$31, IF(AND($A$10="공공", $A$56="주 5일"), 공휴일!D$48, IF(AND($A$10="민간", $A$56="주 7일"), 공휴일!D$69, IF(AND($A$10="민간", $A$56="주 6일"), 공휴일!D$83, IF(AND($A$10="민간", $A$56="주 5일"), 공휴일!D$97, "입력값 오류"))))))</f>
        <v>6.3</v>
      </c>
      <c r="E66" s="125">
        <f>IF(AND($A$10="공공", $A$56="주 7일"), 공휴일!E$14, IF(AND($A$10="공공", $A$56="주 6일"), 공휴일!E$31, IF(AND($A$10="공공", $A$56="주 5일"), 공휴일!E$48, IF(AND($A$10="민간", $A$56="주 7일"), 공휴일!E$69, IF(AND($A$10="민간", $A$56="주 6일"), 공휴일!E$83, IF(AND($A$10="민간", $A$56="주 5일"), 공휴일!E$97, "입력값 오류"))))))</f>
        <v>5.8</v>
      </c>
      <c r="F66" s="125">
        <f>IF(AND($A$10="공공", $A$56="주 7일"), 공휴일!F$14, IF(AND($A$10="공공", $A$56="주 6일"), 공휴일!F$31, IF(AND($A$10="공공", $A$56="주 5일"), 공휴일!F$48, IF(AND($A$10="민간", $A$56="주 7일"), 공휴일!F$69, IF(AND($A$10="민간", $A$56="주 6일"), 공휴일!F$83, IF(AND($A$10="민간", $A$56="주 5일"), 공휴일!F$97, "입력값 오류"))))))</f>
        <v>4.9000000000000004</v>
      </c>
      <c r="G66" s="125">
        <f>IF(AND($A$10="공공", $A$56="주 7일"), 공휴일!G$14, IF(AND($A$10="공공", $A$56="주 6일"), 공휴일!G$31, IF(AND($A$10="공공", $A$56="주 5일"), 공휴일!G$48, IF(AND($A$10="민간", $A$56="주 7일"), 공휴일!G$69, IF(AND($A$10="민간", $A$56="주 6일"), 공휴일!G$83, IF(AND($A$10="민간", $A$56="주 5일"), 공휴일!G$97, "입력값 오류"))))))</f>
        <v>4.4000000000000004</v>
      </c>
      <c r="H66" s="125">
        <f>IF(AND($A$10="공공", $A$56="주 7일"), 공휴일!H$14, IF(AND($A$10="공공", $A$56="주 6일"), 공휴일!H$31, IF(AND($A$10="공공", $A$56="주 5일"), 공휴일!H$48, IF(AND($A$10="민간", $A$56="주 7일"), 공휴일!H$69, IF(AND($A$10="민간", $A$56="주 6일"), 공휴일!H$83, IF(AND($A$10="민간", $A$56="주 5일"), 공휴일!H$97, "입력값 오류"))))))</f>
        <v>5.2</v>
      </c>
      <c r="I66" s="125">
        <f>IF(AND($A$10="공공", $A$56="주 7일"), 공휴일!I$14, IF(AND($A$10="공공", $A$56="주 6일"), 공휴일!I$31, IF(AND($A$10="공공", $A$56="주 5일"), 공휴일!I$48, IF(AND($A$10="민간", $A$56="주 7일"), 공휴일!I$69, IF(AND($A$10="민간", $A$56="주 6일"), 공휴일!I$83, IF(AND($A$10="민간", $A$56="주 5일"), 공휴일!I$97, "입력값 오류"))))))</f>
        <v>4.3</v>
      </c>
      <c r="J66" s="125">
        <f>IF(AND($A$10="공공", $A$56="주 7일"), 공휴일!J$14, IF(AND($A$10="공공", $A$56="주 6일"), 공휴일!J$31, IF(AND($A$10="공공", $A$56="주 5일"), 공휴일!J$48, IF(AND($A$10="민간", $A$56="주 7일"), 공휴일!J$69, IF(AND($A$10="민간", $A$56="주 6일"), 공휴일!J$83, IF(AND($A$10="민간", $A$56="주 5일"), 공휴일!J$97, "입력값 오류"))))))</f>
        <v>4.4000000000000004</v>
      </c>
      <c r="K66" s="125">
        <f>IF(AND($A$10="공공", $A$56="주 7일"), 공휴일!K$14, IF(AND($A$10="공공", $A$56="주 6일"), 공휴일!K$31, IF(AND($A$10="공공", $A$56="주 5일"), 공휴일!K$48, IF(AND($A$10="민간", $A$56="주 7일"), 공휴일!K$69, IF(AND($A$10="민간", $A$56="주 6일"), 공휴일!K$83, IF(AND($A$10="민간", $A$56="주 5일"), 공휴일!K$97, "입력값 오류"))))))</f>
        <v>4.7</v>
      </c>
      <c r="L66" s="125">
        <f>IF(AND($A$10="공공", $A$56="주 7일"), 공휴일!L$14, IF(AND($A$10="공공", $A$56="주 6일"), 공휴일!L$31, IF(AND($A$10="공공", $A$56="주 5일"), 공휴일!L$48, IF(AND($A$10="민간", $A$56="주 7일"), 공휴일!L$69, IF(AND($A$10="민간", $A$56="주 6일"), 공휴일!L$83, IF(AND($A$10="민간", $A$56="주 5일"), 공휴일!L$97, "입력값 오류"))))))</f>
        <v>6.2</v>
      </c>
      <c r="M66" s="125">
        <f>IF(AND($A$10="공공", $A$56="주 7일"), 공휴일!M$14, IF(AND($A$10="공공", $A$56="주 6일"), 공휴일!M$31, IF(AND($A$10="공공", $A$56="주 5일"), 공휴일!M$48, IF(AND($A$10="민간", $A$56="주 7일"), 공휴일!M$69, IF(AND($A$10="민간", $A$56="주 6일"), 공휴일!M$83, IF(AND($A$10="민간", $A$56="주 5일"), 공휴일!M$97, "입력값 오류"))))))</f>
        <v>5.0999999999999996</v>
      </c>
      <c r="N66" s="125">
        <f>IF(AND($A$10="공공", $A$56="주 7일"), 공휴일!N$14, IF(AND($A$10="공공", $A$56="주 6일"), 공휴일!N$31, IF(AND($A$10="공공", $A$56="주 5일"), 공휴일!N$48, IF(AND($A$10="민간", $A$56="주 7일"), 공휴일!N$69, IF(AND($A$10="민간", $A$56="주 6일"), 공휴일!N$83, IF(AND($A$10="민간", $A$56="주 5일"), 공휴일!N$97, "입력값 오류"))))))</f>
        <v>4.3</v>
      </c>
      <c r="O66" s="125">
        <f>IF(AND($A$10="공공", $A$56="주 7일"), 공휴일!O$14, IF(AND($A$10="공공", $A$56="주 6일"), 공휴일!O$31, IF(AND($A$10="공공", $A$56="주 5일"), 공휴일!O$48, IF(AND($A$10="민간", $A$56="주 7일"), 공휴일!O$69, IF(AND($A$10="민간", $A$56="주 6일"), 공휴일!O$83, IF(AND($A$10="민간", $A$56="주 5일"), 공휴일!O$97, "입력값 오류"))))))</f>
        <v>5.3</v>
      </c>
      <c r="P66" s="122">
        <f t="shared" si="13"/>
        <v>60.9</v>
      </c>
      <c r="Q66" s="111"/>
      <c r="R66" s="92"/>
    </row>
    <row r="67" spans="1:18" x14ac:dyDescent="0.3">
      <c r="A67" s="92"/>
      <c r="B67" s="124" t="s">
        <v>3114</v>
      </c>
      <c r="C67" s="125"/>
      <c r="D67" s="125">
        <f>D65*D66/D56</f>
        <v>3.129677419354838</v>
      </c>
      <c r="E67" s="125">
        <f t="shared" ref="E67:O67" si="14">E65*E66/E56</f>
        <v>1.4961130742049469</v>
      </c>
      <c r="F67" s="125">
        <f t="shared" si="14"/>
        <v>0.41096774193548391</v>
      </c>
      <c r="G67" s="125">
        <f t="shared" si="14"/>
        <v>0.66</v>
      </c>
      <c r="H67" s="125">
        <f t="shared" si="14"/>
        <v>0.93935483870967762</v>
      </c>
      <c r="I67" s="125">
        <f t="shared" si="14"/>
        <v>0.81699999999999995</v>
      </c>
      <c r="J67" s="125">
        <f t="shared" si="14"/>
        <v>1.8451612903225807</v>
      </c>
      <c r="K67" s="125">
        <f t="shared" si="14"/>
        <v>2.1074193548387097</v>
      </c>
      <c r="L67" s="125">
        <f t="shared" si="14"/>
        <v>0.92999999999999983</v>
      </c>
      <c r="M67" s="125">
        <f t="shared" si="14"/>
        <v>0.49354838709677418</v>
      </c>
      <c r="N67" s="125">
        <f t="shared" si="14"/>
        <v>0.55899999999999994</v>
      </c>
      <c r="O67" s="125">
        <f t="shared" si="14"/>
        <v>1.9148387096774191</v>
      </c>
      <c r="P67" s="122">
        <f t="shared" si="13"/>
        <v>15.303080816140429</v>
      </c>
      <c r="Q67" s="111"/>
      <c r="R67" s="92"/>
    </row>
    <row r="68" spans="1:18" x14ac:dyDescent="0.3">
      <c r="A68" s="92"/>
      <c r="B68" s="124" t="s">
        <v>3137</v>
      </c>
      <c r="C68" s="125"/>
      <c r="D68" s="126" cm="1">
        <f t="array" ref="D68">_xlfn.IFS($A$10="공공",_xlfn.IFS(ROUND(D65+D66-D67,2)&lt;8,8,ROUND(D65+D66-D67,2)&gt;=8,ROUND(D65+D66-D67,2)),$A$10="민간",ROUND(D65+D66-D67,2))</f>
        <v>18.57</v>
      </c>
      <c r="E68" s="126" cm="1">
        <f t="array" ref="E68">_xlfn.IFS($A$10="공공",_xlfn.IFS(ROUND(E65+E66-E67,2)&lt;8,8,ROUND(E65+E66-E67,2)&gt;=8,ROUND(E65+E66-E67,2)),$A$10="민간",ROUND(E65+E66-E67,2))</f>
        <v>11.6</v>
      </c>
      <c r="F68" s="126" cm="1">
        <f t="array" ref="F68">_xlfn.IFS($A$10="공공",_xlfn.IFS(ROUND(F65+F66-F67,2)&lt;8,8,ROUND(F65+F66-F67,2)&gt;=8,ROUND(F65+F66-F67,2)),$A$10="민간",ROUND(F65+F66-F67,2))</f>
        <v>7.09</v>
      </c>
      <c r="G68" s="126" cm="1">
        <f t="array" ref="G68">_xlfn.IFS($A$10="공공",_xlfn.IFS(ROUND(G65+G66-G67,2)&lt;8,8,ROUND(G65+G66-G67,2)&gt;=8,ROUND(G65+G66-G67,2)),$A$10="민간",ROUND(G65+G66-G67,2))</f>
        <v>8.24</v>
      </c>
      <c r="H68" s="126" cm="1">
        <f t="array" ref="H68">_xlfn.IFS($A$10="공공",_xlfn.IFS(ROUND(H65+H66-H67,2)&lt;8,8,ROUND(H65+H66-H67,2)&gt;=8,ROUND(H65+H66-H67,2)),$A$10="민간",ROUND(H65+H66-H67,2))</f>
        <v>9.86</v>
      </c>
      <c r="I68" s="126" cm="1">
        <f t="array" ref="I68">_xlfn.IFS($A$10="공공",_xlfn.IFS(ROUND(I65+I66-I67,2)&lt;8,8,ROUND(I65+I66-I67,2)&gt;=8,ROUND(I65+I66-I67,2)),$A$10="민간",ROUND(I65+I66-I67,2))</f>
        <v>9.18</v>
      </c>
      <c r="J68" s="126" cm="1">
        <f t="array" ref="J68">_xlfn.IFS($A$10="공공",_xlfn.IFS(ROUND(J65+J66-J67,2)&lt;8,8,ROUND(J65+J66-J67,2)&gt;=8,ROUND(J65+J66-J67,2)),$A$10="민간",ROUND(J65+J66-J67,2))</f>
        <v>15.55</v>
      </c>
      <c r="K68" s="126" cm="1">
        <f t="array" ref="K68">_xlfn.IFS($A$10="공공",_xlfn.IFS(ROUND(K65+K66-K67,2)&lt;8,8,ROUND(K65+K66-K67,2)&gt;=8,ROUND(K65+K66-K67,2)),$A$10="민간",ROUND(K65+K66-K67,2))</f>
        <v>16.489999999999998</v>
      </c>
      <c r="L68" s="126" cm="1">
        <f t="array" ref="L68">_xlfn.IFS($A$10="공공",_xlfn.IFS(ROUND(L65+L66-L67,2)&lt;8,8,ROUND(L65+L66-L67,2)&gt;=8,ROUND(L65+L66-L67,2)),$A$10="민간",ROUND(L65+L66-L67,2))</f>
        <v>9.77</v>
      </c>
      <c r="M68" s="126" cm="1">
        <f t="array" ref="M68">_xlfn.IFS($A$10="공공",_xlfn.IFS(ROUND(M65+M66-M67,2)&lt;8,8,ROUND(M65+M66-M67,2)&gt;=8,ROUND(M65+M66-M67,2)),$A$10="민간",ROUND(M65+M66-M67,2))</f>
        <v>7.61</v>
      </c>
      <c r="N68" s="126" cm="1">
        <f t="array" ref="N68">_xlfn.IFS($A$10="공공",_xlfn.IFS(ROUND(N65+N66-N67,2)&lt;8,8,ROUND(N65+N66-N67,2)&gt;=8,ROUND(N65+N66-N67,2)),$A$10="민간",ROUND(N65+N66-N67,2))</f>
        <v>7.64</v>
      </c>
      <c r="O68" s="126" cm="1">
        <f t="array" ref="O68">_xlfn.IFS($A$10="공공",_xlfn.IFS(ROUND(O65+O66-O67,2)&lt;8,8,ROUND(O65+O66-O67,2)&gt;=8,ROUND(O65+O66-O67,2)),$A$10="민간",ROUND(O65+O66-O67,2))</f>
        <v>14.59</v>
      </c>
      <c r="P68" s="122">
        <f t="shared" si="13"/>
        <v>136.19</v>
      </c>
      <c r="Q68" s="92"/>
      <c r="R68" s="92"/>
    </row>
    <row r="69" spans="1:18" x14ac:dyDescent="0.3">
      <c r="A69" s="92"/>
      <c r="B69" s="127" t="str">
        <f>$A$24</f>
        <v>주 6일</v>
      </c>
      <c r="C69" s="128"/>
      <c r="D69" s="129">
        <f t="shared" ref="D69:O69" si="15">(D56-D68)/D56</f>
        <v>0.40096774193548385</v>
      </c>
      <c r="E69" s="129">
        <f t="shared" si="15"/>
        <v>0.59010600706713789</v>
      </c>
      <c r="F69" s="129">
        <f t="shared" si="15"/>
        <v>0.77129032258064512</v>
      </c>
      <c r="G69" s="129">
        <f t="shared" si="15"/>
        <v>0.72533333333333327</v>
      </c>
      <c r="H69" s="129">
        <f t="shared" si="15"/>
        <v>0.68193548387096781</v>
      </c>
      <c r="I69" s="129">
        <f t="shared" si="15"/>
        <v>0.69400000000000006</v>
      </c>
      <c r="J69" s="129">
        <f t="shared" si="15"/>
        <v>0.49838709677419352</v>
      </c>
      <c r="K69" s="129">
        <f t="shared" si="15"/>
        <v>0.46806451612903233</v>
      </c>
      <c r="L69" s="129">
        <f t="shared" si="15"/>
        <v>0.67433333333333334</v>
      </c>
      <c r="M69" s="129">
        <f t="shared" si="15"/>
        <v>0.75451612903225806</v>
      </c>
      <c r="N69" s="129">
        <f t="shared" si="15"/>
        <v>0.74533333333333329</v>
      </c>
      <c r="O69" s="129">
        <f t="shared" si="15"/>
        <v>0.52935483870967748</v>
      </c>
      <c r="P69" s="130">
        <f>(P56-P68)/P56</f>
        <v>0.62718313714755003</v>
      </c>
      <c r="Q69" s="92"/>
      <c r="R69" s="92"/>
    </row>
    <row r="70" spans="1:18" x14ac:dyDescent="0.3">
      <c r="A70" s="92"/>
      <c r="B70" s="92"/>
      <c r="C70" s="92"/>
      <c r="D70" s="92"/>
      <c r="E70" s="92"/>
      <c r="F70" s="92"/>
      <c r="G70" s="92"/>
      <c r="H70" s="92"/>
      <c r="I70" s="92"/>
      <c r="J70" s="92"/>
      <c r="K70" s="92"/>
      <c r="L70" s="92"/>
      <c r="M70" s="92"/>
      <c r="N70" s="92"/>
      <c r="O70" s="92"/>
      <c r="P70" s="92"/>
      <c r="Q70" s="92"/>
      <c r="R70" s="92"/>
    </row>
    <row r="71" spans="1:18" x14ac:dyDescent="0.3">
      <c r="A71" s="92"/>
      <c r="B71" s="92"/>
      <c r="C71" s="92"/>
      <c r="D71" s="92"/>
      <c r="E71" s="92"/>
      <c r="F71" s="92"/>
      <c r="G71" s="92"/>
      <c r="H71" s="92"/>
      <c r="I71" s="92"/>
      <c r="J71" s="92"/>
      <c r="K71" s="92"/>
      <c r="L71" s="92"/>
      <c r="M71" s="92"/>
      <c r="N71" s="92"/>
      <c r="O71" s="92"/>
      <c r="P71" s="92"/>
      <c r="Q71" s="92"/>
      <c r="R71" s="92"/>
    </row>
    <row r="72" spans="1:18" ht="26.25" x14ac:dyDescent="0.3">
      <c r="A72" s="131" t="str">
        <f>조건입력!H11</f>
        <v>주 6일</v>
      </c>
      <c r="B72" s="97" t="s">
        <v>3180</v>
      </c>
      <c r="C72" s="92"/>
      <c r="D72" s="105">
        <v>31</v>
      </c>
      <c r="E72" s="105">
        <f>(29*3+28*7)/10</f>
        <v>28.3</v>
      </c>
      <c r="F72" s="105">
        <v>31</v>
      </c>
      <c r="G72" s="105">
        <v>30</v>
      </c>
      <c r="H72" s="105">
        <v>31</v>
      </c>
      <c r="I72" s="105">
        <v>30</v>
      </c>
      <c r="J72" s="105">
        <v>31</v>
      </c>
      <c r="K72" s="105">
        <v>31</v>
      </c>
      <c r="L72" s="105">
        <v>30</v>
      </c>
      <c r="M72" s="105">
        <v>31</v>
      </c>
      <c r="N72" s="105">
        <v>30</v>
      </c>
      <c r="O72" s="105">
        <v>31</v>
      </c>
      <c r="P72" s="105">
        <f>SUM(D72:O72)</f>
        <v>365.3</v>
      </c>
      <c r="Q72" s="92"/>
      <c r="R72" s="92"/>
    </row>
    <row r="73" spans="1:18" x14ac:dyDescent="0.3">
      <c r="A73" s="92"/>
      <c r="B73" s="101"/>
      <c r="C73" s="101" t="s">
        <v>11</v>
      </c>
      <c r="D73" s="116">
        <v>1</v>
      </c>
      <c r="E73" s="116">
        <v>2</v>
      </c>
      <c r="F73" s="116">
        <v>3</v>
      </c>
      <c r="G73" s="116">
        <v>4</v>
      </c>
      <c r="H73" s="116">
        <v>5</v>
      </c>
      <c r="I73" s="116">
        <v>6</v>
      </c>
      <c r="J73" s="116">
        <v>7</v>
      </c>
      <c r="K73" s="116">
        <v>8</v>
      </c>
      <c r="L73" s="116">
        <v>9</v>
      </c>
      <c r="M73" s="116">
        <v>10</v>
      </c>
      <c r="N73" s="116">
        <v>11</v>
      </c>
      <c r="O73" s="116">
        <v>12</v>
      </c>
      <c r="P73" s="92"/>
      <c r="Q73" s="92"/>
      <c r="R73" s="92"/>
    </row>
    <row r="74" spans="1:18" x14ac:dyDescent="0.3">
      <c r="A74" s="92"/>
      <c r="B74" s="107" t="s">
        <v>5</v>
      </c>
      <c r="C74" s="107" t="str">
        <f>조건입력!$H$12</f>
        <v>미적용</v>
      </c>
      <c r="D74" s="172" cm="1">
        <f t="array" ref="D74">_xlfn.IFS(조건입력!$I$8=10,INDEX(기상청!$G$49:$R$69,MATCH(가동률!$C74,기상청!$F$49:$F$69,0),MATCH(가동률!D$73,기상청!$G$48:$R$48,0))/10,조건입력!$I$8=5,INDEX(기상청!$G$74:$R$95,MATCH(가동률!$C74,기상청!$F$74:$F$95,0),MATCH(가동률!D$73,기상청!$G$48:$R$48,0))/5)</f>
        <v>0</v>
      </c>
      <c r="E74" s="172" cm="1">
        <f t="array" ref="E74">_xlfn.IFS(조건입력!$I$8=10,INDEX(기상청!$G$49:$R$69,MATCH(가동률!$C74,기상청!$F$49:$F$69,0),MATCH(가동률!E$73,기상청!$G$48:$R$48,0))/10,조건입력!$I$8=5,INDEX(기상청!$G$74:$R$95,MATCH(가동률!$C74,기상청!$F$74:$F$95,0),MATCH(가동률!E$73,기상청!$G$48:$R$48,0))/5)</f>
        <v>0</v>
      </c>
      <c r="F74" s="172" cm="1">
        <f t="array" ref="F74">_xlfn.IFS(조건입력!$I$8=10,INDEX(기상청!$G$49:$R$69,MATCH(가동률!$C74,기상청!$F$49:$F$69,0),MATCH(가동률!F$73,기상청!$G$48:$R$48,0))/10,조건입력!$I$8=5,INDEX(기상청!$G$74:$R$95,MATCH(가동률!$C74,기상청!$F$74:$F$95,0),MATCH(가동률!F$73,기상청!$G$48:$R$48,0))/5)</f>
        <v>0</v>
      </c>
      <c r="G74" s="172" cm="1">
        <f t="array" ref="G74">_xlfn.IFS(조건입력!$I$8=10,INDEX(기상청!$G$49:$R$69,MATCH(가동률!$C74,기상청!$F$49:$F$69,0),MATCH(가동률!G$73,기상청!$G$48:$R$48,0))/10,조건입력!$I$8=5,INDEX(기상청!$G$74:$R$95,MATCH(가동률!$C74,기상청!$F$74:$F$95,0),MATCH(가동률!G$73,기상청!$G$48:$R$48,0))/5)</f>
        <v>0</v>
      </c>
      <c r="H74" s="172" cm="1">
        <f t="array" ref="H74">_xlfn.IFS(조건입력!$I$8=10,INDEX(기상청!$G$49:$R$69,MATCH(가동률!$C74,기상청!$F$49:$F$69,0),MATCH(가동률!H$73,기상청!$G$48:$R$48,0))/10,조건입력!$I$8=5,INDEX(기상청!$G$74:$R$95,MATCH(가동률!$C74,기상청!$F$74:$F$95,0),MATCH(가동률!H$73,기상청!$G$48:$R$48,0))/5)</f>
        <v>0</v>
      </c>
      <c r="I74" s="172" cm="1">
        <f t="array" ref="I74">_xlfn.IFS(조건입력!$I$8=10,INDEX(기상청!$G$49:$R$69,MATCH(가동률!$C74,기상청!$F$49:$F$69,0),MATCH(가동률!I$73,기상청!$G$48:$R$48,0))/10,조건입력!$I$8=5,INDEX(기상청!$G$74:$R$95,MATCH(가동률!$C74,기상청!$F$74:$F$95,0),MATCH(가동률!I$73,기상청!$G$48:$R$48,0))/5)</f>
        <v>0</v>
      </c>
      <c r="J74" s="172" cm="1">
        <f t="array" ref="J74">_xlfn.IFS(조건입력!$I$8=10,INDEX(기상청!$G$49:$R$69,MATCH(가동률!$C74,기상청!$F$49:$F$69,0),MATCH(가동률!J$73,기상청!$G$48:$R$48,0))/10,조건입력!$I$8=5,INDEX(기상청!$G$74:$R$95,MATCH(가동률!$C74,기상청!$F$74:$F$95,0),MATCH(가동률!J$73,기상청!$G$48:$R$48,0))/5)</f>
        <v>0</v>
      </c>
      <c r="K74" s="172" cm="1">
        <f t="array" ref="K74">_xlfn.IFS(조건입력!$I$8=10,INDEX(기상청!$G$49:$R$69,MATCH(가동률!$C74,기상청!$F$49:$F$69,0),MATCH(가동률!K$73,기상청!$G$48:$R$48,0))/10,조건입력!$I$8=5,INDEX(기상청!$G$74:$R$95,MATCH(가동률!$C74,기상청!$F$74:$F$95,0),MATCH(가동률!K$73,기상청!$G$48:$R$48,0))/5)</f>
        <v>0</v>
      </c>
      <c r="L74" s="172" cm="1">
        <f t="array" ref="L74">_xlfn.IFS(조건입력!$I$8=10,INDEX(기상청!$G$49:$R$69,MATCH(가동률!$C74,기상청!$F$49:$F$69,0),MATCH(가동률!L$73,기상청!$G$48:$R$48,0))/10,조건입력!$I$8=5,INDEX(기상청!$G$74:$R$95,MATCH(가동률!$C74,기상청!$F$74:$F$95,0),MATCH(가동률!L$73,기상청!$G$48:$R$48,0))/5)</f>
        <v>0</v>
      </c>
      <c r="M74" s="172" cm="1">
        <f t="array" ref="M74">_xlfn.IFS(조건입력!$I$8=10,INDEX(기상청!$G$49:$R$69,MATCH(가동률!$C74,기상청!$F$49:$F$69,0),MATCH(가동률!M$73,기상청!$G$48:$R$48,0))/10,조건입력!$I$8=5,INDEX(기상청!$G$74:$R$95,MATCH(가동률!$C74,기상청!$F$74:$F$95,0),MATCH(가동률!M$73,기상청!$G$48:$R$48,0))/5)</f>
        <v>0</v>
      </c>
      <c r="N74" s="172" cm="1">
        <f t="array" ref="N74">_xlfn.IFS(조건입력!$I$8=10,INDEX(기상청!$G$49:$R$69,MATCH(가동률!$C74,기상청!$F$49:$F$69,0),MATCH(가동률!N$73,기상청!$G$48:$R$48,0))/10,조건입력!$I$8=5,INDEX(기상청!$G$74:$R$95,MATCH(가동률!$C74,기상청!$F$74:$F$95,0),MATCH(가동률!N$73,기상청!$G$48:$R$48,0))/5)</f>
        <v>0</v>
      </c>
      <c r="O74" s="172" cm="1">
        <f t="array" ref="O74">_xlfn.IFS(조건입력!$I$8=10,INDEX(기상청!$G$49:$R$69,MATCH(가동률!$C74,기상청!$F$49:$F$69,0),MATCH(가동률!O$73,기상청!$G$48:$R$48,0))/10,조건입력!$I$8=5,INDEX(기상청!$G$74:$R$95,MATCH(가동률!$C74,기상청!$F$74:$F$95,0),MATCH(가동률!O$73,기상청!$G$48:$R$48,0))/5)</f>
        <v>0</v>
      </c>
      <c r="P74" s="92"/>
      <c r="Q74" s="92"/>
      <c r="R74" s="92"/>
    </row>
    <row r="75" spans="1:18" x14ac:dyDescent="0.3">
      <c r="A75" s="92"/>
      <c r="B75" s="107" t="s">
        <v>6</v>
      </c>
      <c r="C75" s="107" t="str">
        <f>조건입력!$H$13</f>
        <v>35℃ 이상</v>
      </c>
      <c r="D75" s="172" cm="1">
        <f t="array" ref="D75">_xlfn.IFS(조건입력!$I$8=10,INDEX(기상청!$G$49:$R$69,MATCH(가동률!$C75,기상청!$F$49:$F$69,0),MATCH(가동률!D$73,기상청!$G$48:$R$48,0))/10,조건입력!$I$8=5,INDEX(기상청!$G$74:$R$95,MATCH(가동률!$C75,기상청!$F$74:$F$95,0),MATCH(가동률!D$73,기상청!$G$48:$R$48,0))/5)</f>
        <v>0</v>
      </c>
      <c r="E75" s="172" cm="1">
        <f t="array" ref="E75">_xlfn.IFS(조건입력!$I$8=10,INDEX(기상청!$G$49:$R$69,MATCH(가동률!$C75,기상청!$F$49:$F$69,0),MATCH(가동률!E$73,기상청!$G$48:$R$48,0))/10,조건입력!$I$8=5,INDEX(기상청!$G$74:$R$95,MATCH(가동률!$C75,기상청!$F$74:$F$95,0),MATCH(가동률!E$73,기상청!$G$48:$R$48,0))/5)</f>
        <v>0</v>
      </c>
      <c r="F75" s="172" cm="1">
        <f t="array" ref="F75">_xlfn.IFS(조건입력!$I$8=10,INDEX(기상청!$G$49:$R$69,MATCH(가동률!$C75,기상청!$F$49:$F$69,0),MATCH(가동률!F$73,기상청!$G$48:$R$48,0))/10,조건입력!$I$8=5,INDEX(기상청!$G$74:$R$95,MATCH(가동률!$C75,기상청!$F$74:$F$95,0),MATCH(가동률!F$73,기상청!$G$48:$R$48,0))/5)</f>
        <v>0</v>
      </c>
      <c r="G75" s="172" cm="1">
        <f t="array" ref="G75">_xlfn.IFS(조건입력!$I$8=10,INDEX(기상청!$G$49:$R$69,MATCH(가동률!$C75,기상청!$F$49:$F$69,0),MATCH(가동률!G$73,기상청!$G$48:$R$48,0))/10,조건입력!$I$8=5,INDEX(기상청!$G$74:$R$95,MATCH(가동률!$C75,기상청!$F$74:$F$95,0),MATCH(가동률!G$73,기상청!$G$48:$R$48,0))/5)</f>
        <v>0</v>
      </c>
      <c r="H75" s="172" cm="1">
        <f t="array" ref="H75">_xlfn.IFS(조건입력!$I$8=10,INDEX(기상청!$G$49:$R$69,MATCH(가동률!$C75,기상청!$F$49:$F$69,0),MATCH(가동률!H$73,기상청!$G$48:$R$48,0))/10,조건입력!$I$8=5,INDEX(기상청!$G$74:$R$95,MATCH(가동률!$C75,기상청!$F$74:$F$95,0),MATCH(가동률!H$73,기상청!$G$48:$R$48,0))/5)</f>
        <v>0</v>
      </c>
      <c r="I75" s="172" cm="1">
        <f t="array" ref="I75">_xlfn.IFS(조건입력!$I$8=10,INDEX(기상청!$G$49:$R$69,MATCH(가동률!$C75,기상청!$F$49:$F$69,0),MATCH(가동률!I$73,기상청!$G$48:$R$48,0))/10,조건입력!$I$8=5,INDEX(기상청!$G$74:$R$95,MATCH(가동률!$C75,기상청!$F$74:$F$95,0),MATCH(가동률!I$73,기상청!$G$48:$R$48,0))/5)</f>
        <v>0.1</v>
      </c>
      <c r="J75" s="172" cm="1">
        <f t="array" ref="J75">_xlfn.IFS(조건입력!$I$8=10,INDEX(기상청!$G$49:$R$69,MATCH(가동률!$C75,기상청!$F$49:$F$69,0),MATCH(가동률!J$73,기상청!$G$48:$R$48,0))/10,조건입력!$I$8=5,INDEX(기상청!$G$74:$R$95,MATCH(가동률!$C75,기상청!$F$74:$F$95,0),MATCH(가동률!J$73,기상청!$G$48:$R$48,0))/5)</f>
        <v>0.9</v>
      </c>
      <c r="K75" s="172" cm="1">
        <f t="array" ref="K75">_xlfn.IFS(조건입력!$I$8=10,INDEX(기상청!$G$49:$R$69,MATCH(가동률!$C75,기상청!$F$49:$F$69,0),MATCH(가동률!K$73,기상청!$G$48:$R$48,0))/10,조건입력!$I$8=5,INDEX(기상청!$G$74:$R$95,MATCH(가동률!$C75,기상청!$F$74:$F$95,0),MATCH(가동률!K$73,기상청!$G$48:$R$48,0))/5)</f>
        <v>0.8</v>
      </c>
      <c r="L75" s="172" cm="1">
        <f t="array" ref="L75">_xlfn.IFS(조건입력!$I$8=10,INDEX(기상청!$G$49:$R$69,MATCH(가동률!$C75,기상청!$F$49:$F$69,0),MATCH(가동률!L$73,기상청!$G$48:$R$48,0))/10,조건입력!$I$8=5,INDEX(기상청!$G$74:$R$95,MATCH(가동률!$C75,기상청!$F$74:$F$95,0),MATCH(가동률!L$73,기상청!$G$48:$R$48,0))/5)</f>
        <v>0</v>
      </c>
      <c r="M75" s="172" cm="1">
        <f t="array" ref="M75">_xlfn.IFS(조건입력!$I$8=10,INDEX(기상청!$G$49:$R$69,MATCH(가동률!$C75,기상청!$F$49:$F$69,0),MATCH(가동률!M$73,기상청!$G$48:$R$48,0))/10,조건입력!$I$8=5,INDEX(기상청!$G$74:$R$95,MATCH(가동률!$C75,기상청!$F$74:$F$95,0),MATCH(가동률!M$73,기상청!$G$48:$R$48,0))/5)</f>
        <v>0</v>
      </c>
      <c r="N75" s="172" cm="1">
        <f t="array" ref="N75">_xlfn.IFS(조건입력!$I$8=10,INDEX(기상청!$G$49:$R$69,MATCH(가동률!$C75,기상청!$F$49:$F$69,0),MATCH(가동률!N$73,기상청!$G$48:$R$48,0))/10,조건입력!$I$8=5,INDEX(기상청!$G$74:$R$95,MATCH(가동률!$C75,기상청!$F$74:$F$95,0),MATCH(가동률!N$73,기상청!$G$48:$R$48,0))/5)</f>
        <v>0</v>
      </c>
      <c r="O75" s="172" cm="1">
        <f t="array" ref="O75">_xlfn.IFS(조건입력!$I$8=10,INDEX(기상청!$G$49:$R$69,MATCH(가동률!$C75,기상청!$F$49:$F$69,0),MATCH(가동률!O$73,기상청!$G$48:$R$48,0))/10,조건입력!$I$8=5,INDEX(기상청!$G$74:$R$95,MATCH(가동률!$C75,기상청!$F$74:$F$95,0),MATCH(가동률!O$73,기상청!$G$48:$R$48,0))/5)</f>
        <v>0</v>
      </c>
      <c r="P75" s="92"/>
      <c r="Q75" s="92"/>
      <c r="R75" s="92"/>
    </row>
    <row r="76" spans="1:18" x14ac:dyDescent="0.3">
      <c r="A76" s="92"/>
      <c r="B76" s="107" t="s">
        <v>7</v>
      </c>
      <c r="C76" s="107" t="str">
        <f>조건입력!$H$14</f>
        <v>50mm 이상</v>
      </c>
      <c r="D76" s="172" cm="1">
        <f t="array" ref="D76">_xlfn.IFS(조건입력!$I$8=10,INDEX(기상청!$G$49:$R$69,MATCH(가동률!$C76,기상청!$F$49:$F$69,0),MATCH(가동률!D$73,기상청!$G$48:$R$48,0))/10,조건입력!$I$8=5,INDEX(기상청!$G$74:$R$95,MATCH(가동률!$C76,기상청!$F$74:$F$95,0),MATCH(가동률!D$73,기상청!$G$48:$R$48,0))/5)</f>
        <v>0.1</v>
      </c>
      <c r="E76" s="172" cm="1">
        <f t="array" ref="E76">_xlfn.IFS(조건입력!$I$8=10,INDEX(기상청!$G$49:$R$69,MATCH(가동률!$C76,기상청!$F$49:$F$69,0),MATCH(가동률!E$73,기상청!$G$48:$R$48,0))/10,조건입력!$I$8=5,INDEX(기상청!$G$74:$R$95,MATCH(가동률!$C76,기상청!$F$74:$F$95,0),MATCH(가동률!E$73,기상청!$G$48:$R$48,0))/5)</f>
        <v>0</v>
      </c>
      <c r="F76" s="172" cm="1">
        <f t="array" ref="F76">_xlfn.IFS(조건입력!$I$8=10,INDEX(기상청!$G$49:$R$69,MATCH(가동률!$C76,기상청!$F$49:$F$69,0),MATCH(가동률!F$73,기상청!$G$48:$R$48,0))/10,조건입력!$I$8=5,INDEX(기상청!$G$74:$R$95,MATCH(가동률!$C76,기상청!$F$74:$F$95,0),MATCH(가동률!F$73,기상청!$G$48:$R$48,0))/5)</f>
        <v>0.1</v>
      </c>
      <c r="G76" s="172" cm="1">
        <f t="array" ref="G76">_xlfn.IFS(조건입력!$I$8=10,INDEX(기상청!$G$49:$R$69,MATCH(가동률!$C76,기상청!$F$49:$F$69,0),MATCH(가동률!G$73,기상청!$G$48:$R$48,0))/10,조건입력!$I$8=5,INDEX(기상청!$G$74:$R$95,MATCH(가동률!$C76,기상청!$F$74:$F$95,0),MATCH(가동률!G$73,기상청!$G$48:$R$48,0))/5)</f>
        <v>0.1</v>
      </c>
      <c r="H76" s="172" cm="1">
        <f t="array" ref="H76">_xlfn.IFS(조건입력!$I$8=10,INDEX(기상청!$G$49:$R$69,MATCH(가동률!$C76,기상청!$F$49:$F$69,0),MATCH(가동률!H$73,기상청!$G$48:$R$48,0))/10,조건입력!$I$8=5,INDEX(기상청!$G$74:$R$95,MATCH(가동률!$C76,기상청!$F$74:$F$95,0),MATCH(가동률!H$73,기상청!$G$48:$R$48,0))/5)</f>
        <v>0.5</v>
      </c>
      <c r="I76" s="172" cm="1">
        <f t="array" ref="I76">_xlfn.IFS(조건입력!$I$8=10,INDEX(기상청!$G$49:$R$69,MATCH(가동률!$C76,기상청!$F$49:$F$69,0),MATCH(가동률!I$73,기상청!$G$48:$R$48,0))/10,조건입력!$I$8=5,INDEX(기상청!$G$74:$R$95,MATCH(가동률!$C76,기상청!$F$74:$F$95,0),MATCH(가동률!I$73,기상청!$G$48:$R$48,0))/5)</f>
        <v>0.5</v>
      </c>
      <c r="J76" s="172" cm="1">
        <f t="array" ref="J76">_xlfn.IFS(조건입력!$I$8=10,INDEX(기상청!$G$49:$R$69,MATCH(가동률!$C76,기상청!$F$49:$F$69,0),MATCH(가동률!J$73,기상청!$G$48:$R$48,0))/10,조건입력!$I$8=5,INDEX(기상청!$G$74:$R$95,MATCH(가동률!$C76,기상청!$F$74:$F$95,0),MATCH(가동률!J$73,기상청!$G$48:$R$48,0))/5)</f>
        <v>2.2999999999999998</v>
      </c>
      <c r="K76" s="172" cm="1">
        <f t="array" ref="K76">_xlfn.IFS(조건입력!$I$8=10,INDEX(기상청!$G$49:$R$69,MATCH(가동률!$C76,기상청!$F$49:$F$69,0),MATCH(가동률!K$73,기상청!$G$48:$R$48,0))/10,조건입력!$I$8=5,INDEX(기상청!$G$74:$R$95,MATCH(가동률!$C76,기상청!$F$74:$F$95,0),MATCH(가동률!K$73,기상청!$G$48:$R$48,0))/5)</f>
        <v>2.1</v>
      </c>
      <c r="L76" s="172" cm="1">
        <f t="array" ref="L76">_xlfn.IFS(조건입력!$I$8=10,INDEX(기상청!$G$49:$R$69,MATCH(가동률!$C76,기상청!$F$49:$F$69,0),MATCH(가동률!L$73,기상청!$G$48:$R$48,0))/10,조건입력!$I$8=5,INDEX(기상청!$G$74:$R$95,MATCH(가동률!$C76,기상청!$F$74:$F$95,0),MATCH(가동률!L$73,기상청!$G$48:$R$48,0))/5)</f>
        <v>0.5</v>
      </c>
      <c r="M76" s="172" cm="1">
        <f t="array" ref="M76">_xlfn.IFS(조건입력!$I$8=10,INDEX(기상청!$G$49:$R$69,MATCH(가동률!$C76,기상청!$F$49:$F$69,0),MATCH(가동률!M$73,기상청!$G$48:$R$48,0))/10,조건입력!$I$8=5,INDEX(기상청!$G$74:$R$95,MATCH(가동률!$C76,기상청!$F$74:$F$95,0),MATCH(가동률!M$73,기상청!$G$48:$R$48,0))/5)</f>
        <v>0.3</v>
      </c>
      <c r="N76" s="172" cm="1">
        <f t="array" ref="N76">_xlfn.IFS(조건입력!$I$8=10,INDEX(기상청!$G$49:$R$69,MATCH(가동률!$C76,기상청!$F$49:$F$69,0),MATCH(가동률!N$73,기상청!$G$48:$R$48,0))/10,조건입력!$I$8=5,INDEX(기상청!$G$74:$R$95,MATCH(가동률!$C76,기상청!$F$74:$F$95,0),MATCH(가동률!N$73,기상청!$G$48:$R$48,0))/5)</f>
        <v>0.2</v>
      </c>
      <c r="O76" s="172" cm="1">
        <f t="array" ref="O76">_xlfn.IFS(조건입력!$I$8=10,INDEX(기상청!$G$49:$R$69,MATCH(가동률!$C76,기상청!$F$49:$F$69,0),MATCH(가동률!O$73,기상청!$G$48:$R$48,0))/10,조건입력!$I$8=5,INDEX(기상청!$G$74:$R$95,MATCH(가동률!$C76,기상청!$F$74:$F$95,0),MATCH(가동률!O$73,기상청!$G$48:$R$48,0))/5)</f>
        <v>0</v>
      </c>
      <c r="P76" s="92"/>
      <c r="Q76" s="92"/>
      <c r="R76" s="92"/>
    </row>
    <row r="77" spans="1:18" x14ac:dyDescent="0.3">
      <c r="A77" s="92"/>
      <c r="B77" s="107" t="s">
        <v>8</v>
      </c>
      <c r="C77" s="107" t="str">
        <f>조건입력!$H$15</f>
        <v>5cm 이상</v>
      </c>
      <c r="D77" s="172" cm="1">
        <f t="array" ref="D77">_xlfn.IFS(조건입력!$I$8=10,INDEX(기상청!$G$49:$R$69,MATCH(가동률!$C77,기상청!$F$49:$F$69,0),MATCH(가동률!D$73,기상청!$G$48:$R$48,0))/10,조건입력!$I$8=5,INDEX(기상청!$G$74:$R$95,MATCH(가동률!$C77,기상청!$F$74:$F$95,0),MATCH(가동률!D$73,기상청!$G$48:$R$48,0))/5)</f>
        <v>0.1</v>
      </c>
      <c r="E77" s="172" cm="1">
        <f t="array" ref="E77">_xlfn.IFS(조건입력!$I$8=10,INDEX(기상청!$G$49:$R$69,MATCH(가동률!$C77,기상청!$F$49:$F$69,0),MATCH(가동률!E$73,기상청!$G$48:$R$48,0))/10,조건입력!$I$8=5,INDEX(기상청!$G$74:$R$95,MATCH(가동률!$C77,기상청!$F$74:$F$95,0),MATCH(가동률!E$73,기상청!$G$48:$R$48,0))/5)</f>
        <v>0</v>
      </c>
      <c r="F77" s="172" cm="1">
        <f t="array" ref="F77">_xlfn.IFS(조건입력!$I$8=10,INDEX(기상청!$G$49:$R$69,MATCH(가동률!$C77,기상청!$F$49:$F$69,0),MATCH(가동률!F$73,기상청!$G$48:$R$48,0))/10,조건입력!$I$8=5,INDEX(기상청!$G$74:$R$95,MATCH(가동률!$C77,기상청!$F$74:$F$95,0),MATCH(가동률!F$73,기상청!$G$48:$R$48,0))/5)</f>
        <v>0</v>
      </c>
      <c r="G77" s="172" cm="1">
        <f t="array" ref="G77">_xlfn.IFS(조건입력!$I$8=10,INDEX(기상청!$G$49:$R$69,MATCH(가동률!$C77,기상청!$F$49:$F$69,0),MATCH(가동률!G$73,기상청!$G$48:$R$48,0))/10,조건입력!$I$8=5,INDEX(기상청!$G$74:$R$95,MATCH(가동률!$C77,기상청!$F$74:$F$95,0),MATCH(가동률!G$73,기상청!$G$48:$R$48,0))/5)</f>
        <v>0</v>
      </c>
      <c r="H77" s="172" cm="1">
        <f t="array" ref="H77">_xlfn.IFS(조건입력!$I$8=10,INDEX(기상청!$G$49:$R$69,MATCH(가동률!$C77,기상청!$F$49:$F$69,0),MATCH(가동률!H$73,기상청!$G$48:$R$48,0))/10,조건입력!$I$8=5,INDEX(기상청!$G$74:$R$95,MATCH(가동률!$C77,기상청!$F$74:$F$95,0),MATCH(가동률!H$73,기상청!$G$48:$R$48,0))/5)</f>
        <v>0</v>
      </c>
      <c r="I77" s="172" cm="1">
        <f t="array" ref="I77">_xlfn.IFS(조건입력!$I$8=10,INDEX(기상청!$G$49:$R$69,MATCH(가동률!$C77,기상청!$F$49:$F$69,0),MATCH(가동률!I$73,기상청!$G$48:$R$48,0))/10,조건입력!$I$8=5,INDEX(기상청!$G$74:$R$95,MATCH(가동률!$C77,기상청!$F$74:$F$95,0),MATCH(가동률!I$73,기상청!$G$48:$R$48,0))/5)</f>
        <v>0</v>
      </c>
      <c r="J77" s="172" cm="1">
        <f t="array" ref="J77">_xlfn.IFS(조건입력!$I$8=10,INDEX(기상청!$G$49:$R$69,MATCH(가동률!$C77,기상청!$F$49:$F$69,0),MATCH(가동률!J$73,기상청!$G$48:$R$48,0))/10,조건입력!$I$8=5,INDEX(기상청!$G$74:$R$95,MATCH(가동률!$C77,기상청!$F$74:$F$95,0),MATCH(가동률!J$73,기상청!$G$48:$R$48,0))/5)</f>
        <v>0</v>
      </c>
      <c r="K77" s="172" cm="1">
        <f t="array" ref="K77">_xlfn.IFS(조건입력!$I$8=10,INDEX(기상청!$G$49:$R$69,MATCH(가동률!$C77,기상청!$F$49:$F$69,0),MATCH(가동률!K$73,기상청!$G$48:$R$48,0))/10,조건입력!$I$8=5,INDEX(기상청!$G$74:$R$95,MATCH(가동률!$C77,기상청!$F$74:$F$95,0),MATCH(가동률!K$73,기상청!$G$48:$R$48,0))/5)</f>
        <v>0</v>
      </c>
      <c r="L77" s="172" cm="1">
        <f t="array" ref="L77">_xlfn.IFS(조건입력!$I$8=10,INDEX(기상청!$G$49:$R$69,MATCH(가동률!$C77,기상청!$F$49:$F$69,0),MATCH(가동률!L$73,기상청!$G$48:$R$48,0))/10,조건입력!$I$8=5,INDEX(기상청!$G$74:$R$95,MATCH(가동률!$C77,기상청!$F$74:$F$95,0),MATCH(가동률!L$73,기상청!$G$48:$R$48,0))/5)</f>
        <v>0</v>
      </c>
      <c r="M77" s="172" cm="1">
        <f t="array" ref="M77">_xlfn.IFS(조건입력!$I$8=10,INDEX(기상청!$G$49:$R$69,MATCH(가동률!$C77,기상청!$F$49:$F$69,0),MATCH(가동률!M$73,기상청!$G$48:$R$48,0))/10,조건입력!$I$8=5,INDEX(기상청!$G$74:$R$95,MATCH(가동률!$C77,기상청!$F$74:$F$95,0),MATCH(가동률!M$73,기상청!$G$48:$R$48,0))/5)</f>
        <v>0</v>
      </c>
      <c r="N77" s="172" cm="1">
        <f t="array" ref="N77">_xlfn.IFS(조건입력!$I$8=10,INDEX(기상청!$G$49:$R$69,MATCH(가동률!$C77,기상청!$F$49:$F$69,0),MATCH(가동률!N$73,기상청!$G$48:$R$48,0))/10,조건입력!$I$8=5,INDEX(기상청!$G$74:$R$95,MATCH(가동률!$C77,기상청!$F$74:$F$95,0),MATCH(가동률!N$73,기상청!$G$48:$R$48,0))/5)</f>
        <v>0</v>
      </c>
      <c r="O77" s="172" cm="1">
        <f t="array" ref="O77">_xlfn.IFS(조건입력!$I$8=10,INDEX(기상청!$G$49:$R$69,MATCH(가동률!$C77,기상청!$F$49:$F$69,0),MATCH(가동률!O$73,기상청!$G$48:$R$48,0))/10,조건입력!$I$8=5,INDEX(기상청!$G$74:$R$95,MATCH(가동률!$C77,기상청!$F$74:$F$95,0),MATCH(가동률!O$73,기상청!$G$48:$R$48,0))/5)</f>
        <v>0</v>
      </c>
      <c r="P77" s="92"/>
      <c r="Q77" s="92"/>
      <c r="R77" s="92"/>
    </row>
    <row r="78" spans="1:18" x14ac:dyDescent="0.3">
      <c r="A78" s="92"/>
      <c r="B78" s="107" t="s">
        <v>9</v>
      </c>
      <c r="C78" s="107" t="str">
        <f>조건입력!$H$16</f>
        <v>미적용</v>
      </c>
      <c r="D78" s="172" cm="1">
        <f t="array" ref="D78">_xlfn.IFS(조건입력!$I$8=10,INDEX(기상청!$G$49:$R$69,MATCH(가동률!$C78,기상청!$F$49:$F$69,0),MATCH(가동률!D$73,기상청!$G$48:$R$48,0))/10,조건입력!$I$8=5,INDEX(기상청!$G$74:$R$95,MATCH(가동률!$C78,기상청!$F$74:$F$95,0),MATCH(가동률!D$73,기상청!$G$48:$R$48,0))/5)</f>
        <v>0</v>
      </c>
      <c r="E78" s="172" cm="1">
        <f t="array" ref="E78">_xlfn.IFS(조건입력!$I$8=10,INDEX(기상청!$G$49:$R$69,MATCH(가동률!$C78,기상청!$F$49:$F$69,0),MATCH(가동률!E$73,기상청!$G$48:$R$48,0))/10,조건입력!$I$8=5,INDEX(기상청!$G$74:$R$95,MATCH(가동률!$C78,기상청!$F$74:$F$95,0),MATCH(가동률!E$73,기상청!$G$48:$R$48,0))/5)</f>
        <v>0</v>
      </c>
      <c r="F78" s="172" cm="1">
        <f t="array" ref="F78">_xlfn.IFS(조건입력!$I$8=10,INDEX(기상청!$G$49:$R$69,MATCH(가동률!$C78,기상청!$F$49:$F$69,0),MATCH(가동률!F$73,기상청!$G$48:$R$48,0))/10,조건입력!$I$8=5,INDEX(기상청!$G$74:$R$95,MATCH(가동률!$C78,기상청!$F$74:$F$95,0),MATCH(가동률!F$73,기상청!$G$48:$R$48,0))/5)</f>
        <v>0</v>
      </c>
      <c r="G78" s="172" cm="1">
        <f t="array" ref="G78">_xlfn.IFS(조건입력!$I$8=10,INDEX(기상청!$G$49:$R$69,MATCH(가동률!$C78,기상청!$F$49:$F$69,0),MATCH(가동률!G$73,기상청!$G$48:$R$48,0))/10,조건입력!$I$8=5,INDEX(기상청!$G$74:$R$95,MATCH(가동률!$C78,기상청!$F$74:$F$95,0),MATCH(가동률!G$73,기상청!$G$48:$R$48,0))/5)</f>
        <v>0</v>
      </c>
      <c r="H78" s="172" cm="1">
        <f t="array" ref="H78">_xlfn.IFS(조건입력!$I$8=10,INDEX(기상청!$G$49:$R$69,MATCH(가동률!$C78,기상청!$F$49:$F$69,0),MATCH(가동률!H$73,기상청!$G$48:$R$48,0))/10,조건입력!$I$8=5,INDEX(기상청!$G$74:$R$95,MATCH(가동률!$C78,기상청!$F$74:$F$95,0),MATCH(가동률!H$73,기상청!$G$48:$R$48,0))/5)</f>
        <v>0</v>
      </c>
      <c r="I78" s="172" cm="1">
        <f t="array" ref="I78">_xlfn.IFS(조건입력!$I$8=10,INDEX(기상청!$G$49:$R$69,MATCH(가동률!$C78,기상청!$F$49:$F$69,0),MATCH(가동률!I$73,기상청!$G$48:$R$48,0))/10,조건입력!$I$8=5,INDEX(기상청!$G$74:$R$95,MATCH(가동률!$C78,기상청!$F$74:$F$95,0),MATCH(가동률!I$73,기상청!$G$48:$R$48,0))/5)</f>
        <v>0</v>
      </c>
      <c r="J78" s="172" cm="1">
        <f t="array" ref="J78">_xlfn.IFS(조건입력!$I$8=10,INDEX(기상청!$G$49:$R$69,MATCH(가동률!$C78,기상청!$F$49:$F$69,0),MATCH(가동률!J$73,기상청!$G$48:$R$48,0))/10,조건입력!$I$8=5,INDEX(기상청!$G$74:$R$95,MATCH(가동률!$C78,기상청!$F$74:$F$95,0),MATCH(가동률!J$73,기상청!$G$48:$R$48,0))/5)</f>
        <v>0</v>
      </c>
      <c r="K78" s="172" cm="1">
        <f t="array" ref="K78">_xlfn.IFS(조건입력!$I$8=10,INDEX(기상청!$G$49:$R$69,MATCH(가동률!$C78,기상청!$F$49:$F$69,0),MATCH(가동률!K$73,기상청!$G$48:$R$48,0))/10,조건입력!$I$8=5,INDEX(기상청!$G$74:$R$95,MATCH(가동률!$C78,기상청!$F$74:$F$95,0),MATCH(가동률!K$73,기상청!$G$48:$R$48,0))/5)</f>
        <v>0</v>
      </c>
      <c r="L78" s="172" cm="1">
        <f t="array" ref="L78">_xlfn.IFS(조건입력!$I$8=10,INDEX(기상청!$G$49:$R$69,MATCH(가동률!$C78,기상청!$F$49:$F$69,0),MATCH(가동률!L$73,기상청!$G$48:$R$48,0))/10,조건입력!$I$8=5,INDEX(기상청!$G$74:$R$95,MATCH(가동률!$C78,기상청!$F$74:$F$95,0),MATCH(가동률!L$73,기상청!$G$48:$R$48,0))/5)</f>
        <v>0</v>
      </c>
      <c r="M78" s="172" cm="1">
        <f t="array" ref="M78">_xlfn.IFS(조건입력!$I$8=10,INDEX(기상청!$G$49:$R$69,MATCH(가동률!$C78,기상청!$F$49:$F$69,0),MATCH(가동률!M$73,기상청!$G$48:$R$48,0))/10,조건입력!$I$8=5,INDEX(기상청!$G$74:$R$95,MATCH(가동률!$C78,기상청!$F$74:$F$95,0),MATCH(가동률!M$73,기상청!$G$48:$R$48,0))/5)</f>
        <v>0</v>
      </c>
      <c r="N78" s="172" cm="1">
        <f t="array" ref="N78">_xlfn.IFS(조건입력!$I$8=10,INDEX(기상청!$G$49:$R$69,MATCH(가동률!$C78,기상청!$F$49:$F$69,0),MATCH(가동률!N$73,기상청!$G$48:$R$48,0))/10,조건입력!$I$8=5,INDEX(기상청!$G$74:$R$95,MATCH(가동률!$C78,기상청!$F$74:$F$95,0),MATCH(가동률!N$73,기상청!$G$48:$R$48,0))/5)</f>
        <v>0</v>
      </c>
      <c r="O78" s="172" cm="1">
        <f t="array" ref="O78">_xlfn.IFS(조건입력!$I$8=10,INDEX(기상청!$G$49:$R$69,MATCH(가동률!$C78,기상청!$F$49:$F$69,0),MATCH(가동률!O$73,기상청!$G$48:$R$48,0))/10,조건입력!$I$8=5,INDEX(기상청!$G$74:$R$95,MATCH(가동률!$C78,기상청!$F$74:$F$95,0),MATCH(가동률!O$73,기상청!$G$48:$R$48,0))/5)</f>
        <v>0</v>
      </c>
      <c r="P78" s="92"/>
      <c r="Q78" s="92"/>
      <c r="R78" s="92"/>
    </row>
    <row r="79" spans="1:18" x14ac:dyDescent="0.3">
      <c r="A79" s="92"/>
      <c r="B79" s="107" t="s">
        <v>10</v>
      </c>
      <c r="C79" s="107" t="str">
        <f>조건입력!$H$17</f>
        <v>경보</v>
      </c>
      <c r="D79" s="172">
        <f>IF(조건입력!$D$17="미적용",0,COUNTIFS(미세먼지!$D:$D,가동률!$C79,미세먼지!$J:$J,가동률!D73,미세먼지!$A:$A,가동률!$Q$9))/10</f>
        <v>0</v>
      </c>
      <c r="E79" s="172">
        <f>IF(조건입력!$D$17="미적용",0,COUNTIFS(미세먼지!$D:$D,가동률!$C79,미세먼지!$J:$J,가동률!E73,미세먼지!$A:$A,가동률!$Q$9))/10</f>
        <v>0.2</v>
      </c>
      <c r="F79" s="172">
        <f>IF(조건입력!$D$17="미적용",0,COUNTIFS(미세먼지!$D:$D,가동률!$C79,미세먼지!$J:$J,가동률!F73,미세먼지!$A:$A,가동률!$Q$9))/10</f>
        <v>0.3</v>
      </c>
      <c r="G79" s="172">
        <f>IF(조건입력!$D$17="미적용",0,COUNTIFS(미세먼지!$D:$D,가동률!$C79,미세먼지!$J:$J,가동률!G73,미세먼지!$A:$A,가동률!$Q$9))/10</f>
        <v>0.8</v>
      </c>
      <c r="H79" s="172">
        <f>IF(조건입력!$D$17="미적용",0,COUNTIFS(미세먼지!$D:$D,가동률!$C79,미세먼지!$J:$J,가동률!H73,미세먼지!$A:$A,가동률!$Q$9))/10</f>
        <v>0.3</v>
      </c>
      <c r="I79" s="172">
        <f>IF(조건입력!$D$17="미적용",0,COUNTIFS(미세먼지!$D:$D,가동률!$C79,미세먼지!$J:$J,가동률!I73,미세먼지!$A:$A,가동률!$Q$9))/10</f>
        <v>0</v>
      </c>
      <c r="J79" s="172">
        <f>IF(조건입력!$D$17="미적용",0,COUNTIFS(미세먼지!$D:$D,가동률!$C79,미세먼지!$J:$J,가동률!J73,미세먼지!$A:$A,가동률!$Q$9))/10</f>
        <v>0</v>
      </c>
      <c r="K79" s="172">
        <f>IF(조건입력!$D$17="미적용",0,COUNTIFS(미세먼지!$D:$D,가동률!$C79,미세먼지!$J:$J,가동률!K73,미세먼지!$A:$A,가동률!$Q$9))/10</f>
        <v>0</v>
      </c>
      <c r="L79" s="172">
        <f>IF(조건입력!$D$17="미적용",0,COUNTIFS(미세먼지!$D:$D,가동률!$C79,미세먼지!$J:$J,가동률!L73,미세먼지!$A:$A,가동률!$Q$9))/10</f>
        <v>0</v>
      </c>
      <c r="M79" s="172">
        <f>IF(조건입력!$D$17="미적용",0,COUNTIFS(미세먼지!$D:$D,가동률!$C79,미세먼지!$J:$J,가동률!M73,미세먼지!$A:$A,가동률!$Q$9))/10</f>
        <v>0</v>
      </c>
      <c r="N79" s="172">
        <f>IF(조건입력!$D$17="미적용",0,COUNTIFS(미세먼지!$D:$D,가동률!$C79,미세먼지!$J:$J,가동률!N73,미세먼지!$A:$A,가동률!$Q$9))/10</f>
        <v>0.1</v>
      </c>
      <c r="O79" s="172">
        <f>IF(조건입력!$D$17="미적용",0,COUNTIFS(미세먼지!$D:$D,가동률!$C79,미세먼지!$J:$J,가동률!O73,미세먼지!$A:$A,가동률!$Q$9))/10</f>
        <v>0.1</v>
      </c>
      <c r="P79" s="118" t="s">
        <v>0</v>
      </c>
      <c r="Q79" s="92"/>
      <c r="R79" s="92"/>
    </row>
    <row r="80" spans="1:18" x14ac:dyDescent="0.3">
      <c r="A80" s="92"/>
      <c r="B80" s="119" t="s">
        <v>15</v>
      </c>
      <c r="C80" s="120">
        <f>SUM(D80:O80)</f>
        <v>10.4</v>
      </c>
      <c r="D80" s="121">
        <f>SUM(D74:D79)</f>
        <v>0.2</v>
      </c>
      <c r="E80" s="121">
        <f t="shared" ref="E80:O80" si="16">SUM(E74:E79)</f>
        <v>0.2</v>
      </c>
      <c r="F80" s="121">
        <f t="shared" si="16"/>
        <v>0.4</v>
      </c>
      <c r="G80" s="121">
        <f t="shared" si="16"/>
        <v>0.9</v>
      </c>
      <c r="H80" s="121">
        <f t="shared" si="16"/>
        <v>0.8</v>
      </c>
      <c r="I80" s="121">
        <f t="shared" si="16"/>
        <v>0.6</v>
      </c>
      <c r="J80" s="121">
        <f t="shared" si="16"/>
        <v>3.1999999999999997</v>
      </c>
      <c r="K80" s="121">
        <f t="shared" si="16"/>
        <v>2.9000000000000004</v>
      </c>
      <c r="L80" s="121">
        <f t="shared" si="16"/>
        <v>0.5</v>
      </c>
      <c r="M80" s="121">
        <f t="shared" si="16"/>
        <v>0.3</v>
      </c>
      <c r="N80" s="121">
        <f t="shared" si="16"/>
        <v>0.30000000000000004</v>
      </c>
      <c r="O80" s="121">
        <f t="shared" si="16"/>
        <v>0.1</v>
      </c>
      <c r="P80" s="122">
        <f>SUM(D80:O80)</f>
        <v>10.4</v>
      </c>
      <c r="Q80" s="111"/>
      <c r="R80" s="92"/>
    </row>
    <row r="81" spans="1:18" x14ac:dyDescent="0.3">
      <c r="A81" s="92"/>
      <c r="B81" s="124" t="s">
        <v>3113</v>
      </c>
      <c r="C81" s="125"/>
      <c r="D81" s="125">
        <f t="shared" ref="D81:O81" si="17">D80</f>
        <v>0.2</v>
      </c>
      <c r="E81" s="125">
        <f t="shared" si="17"/>
        <v>0.2</v>
      </c>
      <c r="F81" s="125">
        <f t="shared" si="17"/>
        <v>0.4</v>
      </c>
      <c r="G81" s="125">
        <f t="shared" si="17"/>
        <v>0.9</v>
      </c>
      <c r="H81" s="125">
        <f t="shared" si="17"/>
        <v>0.8</v>
      </c>
      <c r="I81" s="125">
        <f t="shared" si="17"/>
        <v>0.6</v>
      </c>
      <c r="J81" s="125">
        <f t="shared" si="17"/>
        <v>3.1999999999999997</v>
      </c>
      <c r="K81" s="125">
        <f t="shared" si="17"/>
        <v>2.9000000000000004</v>
      </c>
      <c r="L81" s="125">
        <f t="shared" si="17"/>
        <v>0.5</v>
      </c>
      <c r="M81" s="125">
        <f t="shared" si="17"/>
        <v>0.3</v>
      </c>
      <c r="N81" s="125">
        <f t="shared" si="17"/>
        <v>0.30000000000000004</v>
      </c>
      <c r="O81" s="125">
        <f t="shared" si="17"/>
        <v>0.1</v>
      </c>
      <c r="P81" s="122">
        <f t="shared" ref="P81:P84" si="18">SUM(D81:O81)</f>
        <v>10.4</v>
      </c>
      <c r="Q81" s="111"/>
      <c r="R81" s="92"/>
    </row>
    <row r="82" spans="1:18" x14ac:dyDescent="0.3">
      <c r="A82" s="92"/>
      <c r="B82" s="124" t="str">
        <f>"공휴일"</f>
        <v>공휴일</v>
      </c>
      <c r="C82" s="125" t="str">
        <f>$A$72</f>
        <v>주 6일</v>
      </c>
      <c r="D82" s="125">
        <f>IF(AND($A$10="공공", $A$72="주 7일"), 공휴일!D$14, IF(AND($A$10="공공", $A$72="주 6일"), 공휴일!D$31, IF(AND($A$10="공공", $A$72="주 5일"), 공휴일!D$48, IF(AND($A$10="민간", $A$72="주 7일"), 공휴일!D$69, IF(AND($A$10="민간", $A$72="주 6일"), 공휴일!D$83, IF(AND($A$10="민간", $A$72="주 5일"), 공휴일!D$97, "입력값 오류"))))))</f>
        <v>6.3</v>
      </c>
      <c r="E82" s="125">
        <f>IF(AND($A$10="공공", $A$72="주 7일"), 공휴일!E$14, IF(AND($A$10="공공", $A$72="주 6일"), 공휴일!E$31, IF(AND($A$10="공공", $A$72="주 5일"), 공휴일!E$48, IF(AND($A$10="민간", $A$72="주 7일"), 공휴일!E$69, IF(AND($A$10="민간", $A$72="주 6일"), 공휴일!E$83, IF(AND($A$10="민간", $A$72="주 5일"), 공휴일!E$97, "입력값 오류"))))))</f>
        <v>5.8</v>
      </c>
      <c r="F82" s="125">
        <f>IF(AND($A$10="공공", $A$72="주 7일"), 공휴일!F$14, IF(AND($A$10="공공", $A$72="주 6일"), 공휴일!F$31, IF(AND($A$10="공공", $A$72="주 5일"), 공휴일!F$48, IF(AND($A$10="민간", $A$72="주 7일"), 공휴일!F$69, IF(AND($A$10="민간", $A$72="주 6일"), 공휴일!F$83, IF(AND($A$10="민간", $A$72="주 5일"), 공휴일!F$97, "입력값 오류"))))))</f>
        <v>4.9000000000000004</v>
      </c>
      <c r="G82" s="125">
        <f>IF(AND($A$10="공공", $A$72="주 7일"), 공휴일!G$14, IF(AND($A$10="공공", $A$72="주 6일"), 공휴일!G$31, IF(AND($A$10="공공", $A$72="주 5일"), 공휴일!G$48, IF(AND($A$10="민간", $A$72="주 7일"), 공휴일!G$69, IF(AND($A$10="민간", $A$72="주 6일"), 공휴일!G$83, IF(AND($A$10="민간", $A$72="주 5일"), 공휴일!G$97, "입력값 오류"))))))</f>
        <v>4.4000000000000004</v>
      </c>
      <c r="H82" s="125">
        <f>IF(AND($A$10="공공", $A$72="주 7일"), 공휴일!H$14, IF(AND($A$10="공공", $A$72="주 6일"), 공휴일!H$31, IF(AND($A$10="공공", $A$72="주 5일"), 공휴일!H$48, IF(AND($A$10="민간", $A$72="주 7일"), 공휴일!H$69, IF(AND($A$10="민간", $A$72="주 6일"), 공휴일!H$83, IF(AND($A$10="민간", $A$72="주 5일"), 공휴일!H$97, "입력값 오류"))))))</f>
        <v>5.2</v>
      </c>
      <c r="I82" s="125">
        <f>IF(AND($A$10="공공", $A$72="주 7일"), 공휴일!I$14, IF(AND($A$10="공공", $A$72="주 6일"), 공휴일!I$31, IF(AND($A$10="공공", $A$72="주 5일"), 공휴일!I$48, IF(AND($A$10="민간", $A$72="주 7일"), 공휴일!I$69, IF(AND($A$10="민간", $A$72="주 6일"), 공휴일!I$83, IF(AND($A$10="민간", $A$72="주 5일"), 공휴일!I$97, "입력값 오류"))))))</f>
        <v>4.3</v>
      </c>
      <c r="J82" s="125">
        <f>IF(AND($A$10="공공", $A$72="주 7일"), 공휴일!J$14, IF(AND($A$10="공공", $A$72="주 6일"), 공휴일!J$31, IF(AND($A$10="공공", $A$72="주 5일"), 공휴일!J$48, IF(AND($A$10="민간", $A$72="주 7일"), 공휴일!J$69, IF(AND($A$10="민간", $A$72="주 6일"), 공휴일!J$83, IF(AND($A$10="민간", $A$72="주 5일"), 공휴일!J$97, "입력값 오류"))))))</f>
        <v>4.4000000000000004</v>
      </c>
      <c r="K82" s="125">
        <f>IF(AND($A$10="공공", $A$72="주 7일"), 공휴일!K$14, IF(AND($A$10="공공", $A$72="주 6일"), 공휴일!K$31, IF(AND($A$10="공공", $A$72="주 5일"), 공휴일!K$48, IF(AND($A$10="민간", $A$72="주 7일"), 공휴일!K$69, IF(AND($A$10="민간", $A$72="주 6일"), 공휴일!K$83, IF(AND($A$10="민간", $A$72="주 5일"), 공휴일!K$97, "입력값 오류"))))))</f>
        <v>4.7</v>
      </c>
      <c r="L82" s="125">
        <f>IF(AND($A$10="공공", $A$72="주 7일"), 공휴일!L$14, IF(AND($A$10="공공", $A$72="주 6일"), 공휴일!L$31, IF(AND($A$10="공공", $A$72="주 5일"), 공휴일!L$48, IF(AND($A$10="민간", $A$72="주 7일"), 공휴일!L$69, IF(AND($A$10="민간", $A$72="주 6일"), 공휴일!L$83, IF(AND($A$10="민간", $A$72="주 5일"), 공휴일!L$97, "입력값 오류"))))))</f>
        <v>6.2</v>
      </c>
      <c r="M82" s="125">
        <f>IF(AND($A$10="공공", $A$72="주 7일"), 공휴일!M$14, IF(AND($A$10="공공", $A$72="주 6일"), 공휴일!M$31, IF(AND($A$10="공공", $A$72="주 5일"), 공휴일!M$48, IF(AND($A$10="민간", $A$72="주 7일"), 공휴일!M$69, IF(AND($A$10="민간", $A$72="주 6일"), 공휴일!M$83, IF(AND($A$10="민간", $A$72="주 5일"), 공휴일!M$97, "입력값 오류"))))))</f>
        <v>5.0999999999999996</v>
      </c>
      <c r="N82" s="125">
        <f>IF(AND($A$10="공공", $A$72="주 7일"), 공휴일!N$14, IF(AND($A$10="공공", $A$72="주 6일"), 공휴일!N$31, IF(AND($A$10="공공", $A$72="주 5일"), 공휴일!N$48, IF(AND($A$10="민간", $A$72="주 7일"), 공휴일!N$69, IF(AND($A$10="민간", $A$72="주 6일"), 공휴일!N$83, IF(AND($A$10="민간", $A$72="주 5일"), 공휴일!N$97, "입력값 오류"))))))</f>
        <v>4.3</v>
      </c>
      <c r="O82" s="125">
        <f>IF(AND($A$10="공공", $A$72="주 7일"), 공휴일!O$14, IF(AND($A$10="공공", $A$72="주 6일"), 공휴일!O$31, IF(AND($A$10="공공", $A$72="주 5일"), 공휴일!O$48, IF(AND($A$10="민간", $A$72="주 7일"), 공휴일!O$69, IF(AND($A$10="민간", $A$72="주 6일"), 공휴일!O$83, IF(AND($A$10="민간", $A$72="주 5일"), 공휴일!O$97, "입력값 오류"))))))</f>
        <v>5.3</v>
      </c>
      <c r="P82" s="122">
        <f t="shared" si="18"/>
        <v>60.9</v>
      </c>
      <c r="Q82" s="111"/>
      <c r="R82" s="92"/>
    </row>
    <row r="83" spans="1:18" x14ac:dyDescent="0.3">
      <c r="A83" s="92"/>
      <c r="B83" s="124" t="s">
        <v>3114</v>
      </c>
      <c r="C83" s="125"/>
      <c r="D83" s="125">
        <f>D81*D82/D72</f>
        <v>4.0645161290322578E-2</v>
      </c>
      <c r="E83" s="125">
        <f t="shared" ref="E83:O83" si="19">E81*E82/E72</f>
        <v>4.0989399293286218E-2</v>
      </c>
      <c r="F83" s="125">
        <f t="shared" si="19"/>
        <v>6.3225806451612909E-2</v>
      </c>
      <c r="G83" s="125">
        <f t="shared" si="19"/>
        <v>0.13200000000000001</v>
      </c>
      <c r="H83" s="125">
        <f t="shared" si="19"/>
        <v>0.13419354838709677</v>
      </c>
      <c r="I83" s="125">
        <f t="shared" si="19"/>
        <v>8.5999999999999993E-2</v>
      </c>
      <c r="J83" s="125">
        <f t="shared" si="19"/>
        <v>0.4541935483870968</v>
      </c>
      <c r="K83" s="125">
        <f t="shared" si="19"/>
        <v>0.43967741935483878</v>
      </c>
      <c r="L83" s="125">
        <f t="shared" si="19"/>
        <v>0.10333333333333333</v>
      </c>
      <c r="M83" s="125">
        <f t="shared" si="19"/>
        <v>4.9354838709677412E-2</v>
      </c>
      <c r="N83" s="125">
        <f t="shared" si="19"/>
        <v>4.3000000000000003E-2</v>
      </c>
      <c r="O83" s="125">
        <f t="shared" si="19"/>
        <v>1.7096774193548388E-2</v>
      </c>
      <c r="P83" s="122">
        <f t="shared" si="18"/>
        <v>1.603709829400813</v>
      </c>
      <c r="Q83" s="111"/>
      <c r="R83" s="92"/>
    </row>
    <row r="84" spans="1:18" x14ac:dyDescent="0.3">
      <c r="A84" s="92"/>
      <c r="B84" s="124" t="s">
        <v>3137</v>
      </c>
      <c r="C84" s="125"/>
      <c r="D84" s="126" cm="1">
        <f t="array" ref="D84">_xlfn.IFS($A$10="공공",_xlfn.IFS(ROUND(D81+D82-D83,2)&lt;8,8,ROUND(D81+D82-D83,2)&gt;=8,ROUND(D81+D82-D83,2)),$A$10="민간",ROUND(D81+D82-D83,2))</f>
        <v>6.46</v>
      </c>
      <c r="E84" s="126" cm="1">
        <f t="array" ref="E84">_xlfn.IFS($A$10="공공",_xlfn.IFS(ROUND(E81+E82-E83,2)&lt;8,8,ROUND(E81+E82-E83,2)&gt;=8,ROUND(E81+E82-E83,2)),$A$10="민간",ROUND(E81+E82-E83,2))</f>
        <v>5.96</v>
      </c>
      <c r="F84" s="126" cm="1">
        <f t="array" ref="F84">_xlfn.IFS($A$10="공공",_xlfn.IFS(ROUND(F81+F82-F83,2)&lt;8,8,ROUND(F81+F82-F83,2)&gt;=8,ROUND(F81+F82-F83,2)),$A$10="민간",ROUND(F81+F82-F83,2))</f>
        <v>5.24</v>
      </c>
      <c r="G84" s="126" cm="1">
        <f t="array" ref="G84">_xlfn.IFS($A$10="공공",_xlfn.IFS(ROUND(G81+G82-G83,2)&lt;8,8,ROUND(G81+G82-G83,2)&gt;=8,ROUND(G81+G82-G83,2)),$A$10="민간",ROUND(G81+G82-G83,2))</f>
        <v>5.17</v>
      </c>
      <c r="H84" s="126" cm="1">
        <f t="array" ref="H84">_xlfn.IFS($A$10="공공",_xlfn.IFS(ROUND(H81+H82-H83,2)&lt;8,8,ROUND(H81+H82-H83,2)&gt;=8,ROUND(H81+H82-H83,2)),$A$10="민간",ROUND(H81+H82-H83,2))</f>
        <v>5.87</v>
      </c>
      <c r="I84" s="126" cm="1">
        <f t="array" ref="I84">_xlfn.IFS($A$10="공공",_xlfn.IFS(ROUND(I81+I82-I83,2)&lt;8,8,ROUND(I81+I82-I83,2)&gt;=8,ROUND(I81+I82-I83,2)),$A$10="민간",ROUND(I81+I82-I83,2))</f>
        <v>4.8099999999999996</v>
      </c>
      <c r="J84" s="126" cm="1">
        <f t="array" ref="J84">_xlfn.IFS($A$10="공공",_xlfn.IFS(ROUND(J81+J82-J83,2)&lt;8,8,ROUND(J81+J82-J83,2)&gt;=8,ROUND(J81+J82-J83,2)),$A$10="민간",ROUND(J81+J82-J83,2))</f>
        <v>7.15</v>
      </c>
      <c r="K84" s="126" cm="1">
        <f t="array" ref="K84">_xlfn.IFS($A$10="공공",_xlfn.IFS(ROUND(K81+K82-K83,2)&lt;8,8,ROUND(K81+K82-K83,2)&gt;=8,ROUND(K81+K82-K83,2)),$A$10="민간",ROUND(K81+K82-K83,2))</f>
        <v>7.16</v>
      </c>
      <c r="L84" s="126" cm="1">
        <f t="array" ref="L84">_xlfn.IFS($A$10="공공",_xlfn.IFS(ROUND(L81+L82-L83,2)&lt;8,8,ROUND(L81+L82-L83,2)&gt;=8,ROUND(L81+L82-L83,2)),$A$10="민간",ROUND(L81+L82-L83,2))</f>
        <v>6.6</v>
      </c>
      <c r="M84" s="126" cm="1">
        <f t="array" ref="M84">_xlfn.IFS($A$10="공공",_xlfn.IFS(ROUND(M81+M82-M83,2)&lt;8,8,ROUND(M81+M82-M83,2)&gt;=8,ROUND(M81+M82-M83,2)),$A$10="민간",ROUND(M81+M82-M83,2))</f>
        <v>5.35</v>
      </c>
      <c r="N84" s="126" cm="1">
        <f t="array" ref="N84">_xlfn.IFS($A$10="공공",_xlfn.IFS(ROUND(N81+N82-N83,2)&lt;8,8,ROUND(N81+N82-N83,2)&gt;=8,ROUND(N81+N82-N83,2)),$A$10="민간",ROUND(N81+N82-N83,2))</f>
        <v>4.5599999999999996</v>
      </c>
      <c r="O84" s="126" cm="1">
        <f t="array" ref="O84">_xlfn.IFS($A$10="공공",_xlfn.IFS(ROUND(O81+O82-O83,2)&lt;8,8,ROUND(O81+O82-O83,2)&gt;=8,ROUND(O81+O82-O83,2)),$A$10="민간",ROUND(O81+O82-O83,2))</f>
        <v>5.38</v>
      </c>
      <c r="P84" s="122">
        <f t="shared" si="18"/>
        <v>69.709999999999994</v>
      </c>
      <c r="Q84" s="111"/>
      <c r="R84" s="92"/>
    </row>
    <row r="85" spans="1:18" x14ac:dyDescent="0.3">
      <c r="A85" s="92"/>
      <c r="B85" s="127" t="str">
        <f>$A$24</f>
        <v>주 6일</v>
      </c>
      <c r="C85" s="128"/>
      <c r="D85" s="129">
        <f t="shared" ref="D85:O85" si="20">(D72-D84)/D72</f>
        <v>0.79161290322580646</v>
      </c>
      <c r="E85" s="129">
        <f t="shared" si="20"/>
        <v>0.78939929328621905</v>
      </c>
      <c r="F85" s="129">
        <f t="shared" si="20"/>
        <v>0.83096774193548384</v>
      </c>
      <c r="G85" s="129">
        <f t="shared" si="20"/>
        <v>0.82766666666666666</v>
      </c>
      <c r="H85" s="129">
        <f t="shared" si="20"/>
        <v>0.8106451612903226</v>
      </c>
      <c r="I85" s="129">
        <f t="shared" si="20"/>
        <v>0.83966666666666667</v>
      </c>
      <c r="J85" s="129">
        <f t="shared" si="20"/>
        <v>0.76935483870967747</v>
      </c>
      <c r="K85" s="129">
        <f t="shared" si="20"/>
        <v>0.76903225806451614</v>
      </c>
      <c r="L85" s="129">
        <f t="shared" si="20"/>
        <v>0.77999999999999992</v>
      </c>
      <c r="M85" s="129">
        <f t="shared" si="20"/>
        <v>0.82741935483870965</v>
      </c>
      <c r="N85" s="129">
        <f t="shared" si="20"/>
        <v>0.84800000000000009</v>
      </c>
      <c r="O85" s="129">
        <f t="shared" si="20"/>
        <v>0.82645161290322589</v>
      </c>
      <c r="P85" s="130">
        <f>(P72-P84)/P72</f>
        <v>0.80917054475773342</v>
      </c>
      <c r="Q85" s="111"/>
      <c r="R85" s="92"/>
    </row>
    <row r="86" spans="1:18" x14ac:dyDescent="0.3">
      <c r="A86" s="92"/>
      <c r="B86" s="92"/>
      <c r="C86" s="92"/>
      <c r="D86" s="92"/>
      <c r="E86" s="92"/>
      <c r="F86" s="92"/>
      <c r="G86" s="92"/>
      <c r="H86" s="92"/>
      <c r="I86" s="92"/>
      <c r="J86" s="92"/>
      <c r="K86" s="92"/>
      <c r="L86" s="92"/>
      <c r="M86" s="92"/>
      <c r="N86" s="92"/>
      <c r="O86" s="92"/>
      <c r="P86" s="92"/>
      <c r="Q86" s="92"/>
      <c r="R86" s="92"/>
    </row>
    <row r="87" spans="1:18" x14ac:dyDescent="0.3">
      <c r="A87" s="92"/>
      <c r="B87" s="92"/>
      <c r="C87" s="92"/>
      <c r="D87" s="92"/>
      <c r="E87" s="92"/>
      <c r="F87" s="92"/>
      <c r="G87" s="92"/>
      <c r="H87" s="92"/>
      <c r="I87" s="92"/>
      <c r="J87" s="92"/>
      <c r="K87" s="92"/>
      <c r="L87" s="92"/>
      <c r="M87" s="92"/>
      <c r="N87" s="92"/>
      <c r="O87" s="92"/>
      <c r="P87" s="92"/>
      <c r="Q87" s="92"/>
      <c r="R87" s="92"/>
    </row>
    <row r="88" spans="1:18" ht="26.25" x14ac:dyDescent="0.3">
      <c r="A88" s="131" t="str">
        <f>조건입력!I11</f>
        <v>주 6일</v>
      </c>
      <c r="B88" s="97" t="s">
        <v>3181</v>
      </c>
      <c r="C88" s="92"/>
      <c r="D88" s="105">
        <v>31</v>
      </c>
      <c r="E88" s="105">
        <f>(29*3+28*7)/10</f>
        <v>28.3</v>
      </c>
      <c r="F88" s="105">
        <v>31</v>
      </c>
      <c r="G88" s="105">
        <v>30</v>
      </c>
      <c r="H88" s="105">
        <v>31</v>
      </c>
      <c r="I88" s="105">
        <v>30</v>
      </c>
      <c r="J88" s="105">
        <v>31</v>
      </c>
      <c r="K88" s="105">
        <v>31</v>
      </c>
      <c r="L88" s="105">
        <v>30</v>
      </c>
      <c r="M88" s="105">
        <v>31</v>
      </c>
      <c r="N88" s="105">
        <v>30</v>
      </c>
      <c r="O88" s="105">
        <v>31</v>
      </c>
      <c r="P88" s="105">
        <f>SUM(D88:O88)</f>
        <v>365.3</v>
      </c>
      <c r="Q88" s="92"/>
      <c r="R88" s="92"/>
    </row>
    <row r="89" spans="1:18" x14ac:dyDescent="0.3">
      <c r="A89" s="92"/>
      <c r="B89" s="101"/>
      <c r="C89" s="101" t="s">
        <v>11</v>
      </c>
      <c r="D89" s="116">
        <v>1</v>
      </c>
      <c r="E89" s="116">
        <v>2</v>
      </c>
      <c r="F89" s="116">
        <v>3</v>
      </c>
      <c r="G89" s="116">
        <v>4</v>
      </c>
      <c r="H89" s="116">
        <v>5</v>
      </c>
      <c r="I89" s="116">
        <v>6</v>
      </c>
      <c r="J89" s="116">
        <v>7</v>
      </c>
      <c r="K89" s="116">
        <v>8</v>
      </c>
      <c r="L89" s="116">
        <v>9</v>
      </c>
      <c r="M89" s="116">
        <v>10</v>
      </c>
      <c r="N89" s="116">
        <v>11</v>
      </c>
      <c r="O89" s="116">
        <v>12</v>
      </c>
      <c r="P89" s="92"/>
      <c r="Q89" s="92"/>
      <c r="R89" s="92"/>
    </row>
    <row r="90" spans="1:18" x14ac:dyDescent="0.3">
      <c r="A90" s="92"/>
      <c r="B90" s="107" t="s">
        <v>5</v>
      </c>
      <c r="C90" s="107" t="str">
        <f>조건입력!$I$12</f>
        <v>평균 0℃ 이하</v>
      </c>
      <c r="D90" s="172" cm="1">
        <f t="array" ref="D90">_xlfn.IFS(조건입력!$I$8=10,INDEX(기상청!$G$49:$R$69,MATCH(가동률!$C90,기상청!$F$49:$F$69,0),MATCH(가동률!D$89,기상청!$G$48:$R$48,0))/10,조건입력!$I$8=5,INDEX(기상청!$G$74:$R$95,MATCH(가동률!$C90,기상청!$F$74:$F$95,0),MATCH(가동률!D$73,기상청!$G$48:$R$48,0))/5)</f>
        <v>26.6</v>
      </c>
      <c r="E90" s="172" cm="1">
        <f t="array" ref="E90">_xlfn.IFS(조건입력!$I$8=10,INDEX(기상청!$G$49:$R$69,MATCH(가동률!$C90,기상청!$F$49:$F$69,0),MATCH(가동률!E$89,기상청!$G$48:$R$48,0))/10,조건입력!$I$8=5,INDEX(기상청!$G$74:$R$95,MATCH(가동률!$C90,기상청!$F$74:$F$95,0),MATCH(가동률!E$73,기상청!$G$48:$R$48,0))/5)</f>
        <v>18</v>
      </c>
      <c r="F90" s="172" cm="1">
        <f t="array" ref="F90">_xlfn.IFS(조건입력!$I$8=10,INDEX(기상청!$G$49:$R$69,MATCH(가동률!$C90,기상청!$F$49:$F$69,0),MATCH(가동률!F$89,기상청!$G$48:$R$48,0))/10,조건입력!$I$8=5,INDEX(기상청!$G$74:$R$95,MATCH(가동률!$C90,기상청!$F$74:$F$95,0),MATCH(가동률!F$73,기상청!$G$48:$R$48,0))/5)</f>
        <v>2.4</v>
      </c>
      <c r="G90" s="172" cm="1">
        <f t="array" ref="G90">_xlfn.IFS(조건입력!$I$8=10,INDEX(기상청!$G$49:$R$69,MATCH(가동률!$C90,기상청!$F$49:$F$69,0),MATCH(가동률!G$89,기상청!$G$48:$R$48,0))/10,조건입력!$I$8=5,INDEX(기상청!$G$74:$R$95,MATCH(가동률!$C90,기상청!$F$74:$F$95,0),MATCH(가동률!G$73,기상청!$G$48:$R$48,0))/5)</f>
        <v>0</v>
      </c>
      <c r="H90" s="172" cm="1">
        <f t="array" ref="H90">_xlfn.IFS(조건입력!$I$8=10,INDEX(기상청!$G$49:$R$69,MATCH(가동률!$C90,기상청!$F$49:$F$69,0),MATCH(가동률!H$89,기상청!$G$48:$R$48,0))/10,조건입력!$I$8=5,INDEX(기상청!$G$74:$R$95,MATCH(가동률!$C90,기상청!$F$74:$F$95,0),MATCH(가동률!H$73,기상청!$G$48:$R$48,0))/5)</f>
        <v>0</v>
      </c>
      <c r="I90" s="172" cm="1">
        <f t="array" ref="I90">_xlfn.IFS(조건입력!$I$8=10,INDEX(기상청!$G$49:$R$69,MATCH(가동률!$C90,기상청!$F$49:$F$69,0),MATCH(가동률!I$89,기상청!$G$48:$R$48,0))/10,조건입력!$I$8=5,INDEX(기상청!$G$74:$R$95,MATCH(가동률!$C90,기상청!$F$74:$F$95,0),MATCH(가동률!I$73,기상청!$G$48:$R$48,0))/5)</f>
        <v>0</v>
      </c>
      <c r="J90" s="172" cm="1">
        <f t="array" ref="J90">_xlfn.IFS(조건입력!$I$8=10,INDEX(기상청!$G$49:$R$69,MATCH(가동률!$C90,기상청!$F$49:$F$69,0),MATCH(가동률!J$89,기상청!$G$48:$R$48,0))/10,조건입력!$I$8=5,INDEX(기상청!$G$74:$R$95,MATCH(가동률!$C90,기상청!$F$74:$F$95,0),MATCH(가동률!J$73,기상청!$G$48:$R$48,0))/5)</f>
        <v>0</v>
      </c>
      <c r="K90" s="172" cm="1">
        <f t="array" ref="K90">_xlfn.IFS(조건입력!$I$8=10,INDEX(기상청!$G$49:$R$69,MATCH(가동률!$C90,기상청!$F$49:$F$69,0),MATCH(가동률!K$89,기상청!$G$48:$R$48,0))/10,조건입력!$I$8=5,INDEX(기상청!$G$74:$R$95,MATCH(가동률!$C90,기상청!$F$74:$F$95,0),MATCH(가동률!K$73,기상청!$G$48:$R$48,0))/5)</f>
        <v>0</v>
      </c>
      <c r="L90" s="172" cm="1">
        <f t="array" ref="L90">_xlfn.IFS(조건입력!$I$8=10,INDEX(기상청!$G$49:$R$69,MATCH(가동률!$C90,기상청!$F$49:$F$69,0),MATCH(가동률!L$89,기상청!$G$48:$R$48,0))/10,조건입력!$I$8=5,INDEX(기상청!$G$74:$R$95,MATCH(가동률!$C90,기상청!$F$74:$F$95,0),MATCH(가동률!L$73,기상청!$G$48:$R$48,0))/5)</f>
        <v>0</v>
      </c>
      <c r="M90" s="172" cm="1">
        <f t="array" ref="M90">_xlfn.IFS(조건입력!$I$8=10,INDEX(기상청!$G$49:$R$69,MATCH(가동률!$C90,기상청!$F$49:$F$69,0),MATCH(가동률!M$89,기상청!$G$48:$R$48,0))/10,조건입력!$I$8=5,INDEX(기상청!$G$74:$R$95,MATCH(가동률!$C90,기상청!$F$74:$F$95,0),MATCH(가동률!M$73,기상청!$G$48:$R$48,0))/5)</f>
        <v>0</v>
      </c>
      <c r="N90" s="172" cm="1">
        <f t="array" ref="N90">_xlfn.IFS(조건입력!$I$8=10,INDEX(기상청!$G$49:$R$69,MATCH(가동률!$C90,기상청!$F$49:$F$69,0),MATCH(가동률!N$89,기상청!$G$48:$R$48,0))/10,조건입력!$I$8=5,INDEX(기상청!$G$74:$R$95,MATCH(가동률!$C90,기상청!$F$74:$F$95,0),MATCH(가동률!N$73,기상청!$G$48:$R$48,0))/5)</f>
        <v>5.5</v>
      </c>
      <c r="O90" s="172" cm="1">
        <f t="array" ref="O90">_xlfn.IFS(조건입력!$I$8=10,INDEX(기상청!$G$49:$R$69,MATCH(가동률!$C90,기상청!$F$49:$F$69,0),MATCH(가동률!O$89,기상청!$G$48:$R$48,0))/10,조건입력!$I$8=5,INDEX(기상청!$G$74:$R$95,MATCH(가동률!$C90,기상청!$F$74:$F$95,0),MATCH(가동률!O$73,기상청!$G$48:$R$48,0))/5)</f>
        <v>22.3</v>
      </c>
      <c r="P90" s="92"/>
      <c r="Q90" s="92"/>
      <c r="R90" s="92"/>
    </row>
    <row r="91" spans="1:18" x14ac:dyDescent="0.3">
      <c r="A91" s="92"/>
      <c r="B91" s="107" t="s">
        <v>6</v>
      </c>
      <c r="C91" s="107" t="str">
        <f>조건입력!$I$13</f>
        <v>35℃ 이상</v>
      </c>
      <c r="D91" s="172" cm="1">
        <f t="array" ref="D91">_xlfn.IFS(조건입력!$I$8=10,INDEX(기상청!$G$49:$R$69,MATCH(가동률!$C91,기상청!$F$49:$F$69,0),MATCH(가동률!D$89,기상청!$G$48:$R$48,0))/10,조건입력!$I$8=5,INDEX(기상청!$G$74:$R$95,MATCH(가동률!$C91,기상청!$F$74:$F$95,0),MATCH(가동률!D$73,기상청!$G$48:$R$48,0))/5)</f>
        <v>0</v>
      </c>
      <c r="E91" s="172" cm="1">
        <f t="array" ref="E91">_xlfn.IFS(조건입력!$I$8=10,INDEX(기상청!$G$49:$R$69,MATCH(가동률!$C91,기상청!$F$49:$F$69,0),MATCH(가동률!E$89,기상청!$G$48:$R$48,0))/10,조건입력!$I$8=5,INDEX(기상청!$G$74:$R$95,MATCH(가동률!$C91,기상청!$F$74:$F$95,0),MATCH(가동률!E$73,기상청!$G$48:$R$48,0))/5)</f>
        <v>0</v>
      </c>
      <c r="F91" s="172" cm="1">
        <f t="array" ref="F91">_xlfn.IFS(조건입력!$I$8=10,INDEX(기상청!$G$49:$R$69,MATCH(가동률!$C91,기상청!$F$49:$F$69,0),MATCH(가동률!F$89,기상청!$G$48:$R$48,0))/10,조건입력!$I$8=5,INDEX(기상청!$G$74:$R$95,MATCH(가동률!$C91,기상청!$F$74:$F$95,0),MATCH(가동률!F$73,기상청!$G$48:$R$48,0))/5)</f>
        <v>0</v>
      </c>
      <c r="G91" s="172" cm="1">
        <f t="array" ref="G91">_xlfn.IFS(조건입력!$I$8=10,INDEX(기상청!$G$49:$R$69,MATCH(가동률!$C91,기상청!$F$49:$F$69,0),MATCH(가동률!G$89,기상청!$G$48:$R$48,0))/10,조건입력!$I$8=5,INDEX(기상청!$G$74:$R$95,MATCH(가동률!$C91,기상청!$F$74:$F$95,0),MATCH(가동률!G$73,기상청!$G$48:$R$48,0))/5)</f>
        <v>0</v>
      </c>
      <c r="H91" s="172" cm="1">
        <f t="array" ref="H91">_xlfn.IFS(조건입력!$I$8=10,INDEX(기상청!$G$49:$R$69,MATCH(가동률!$C91,기상청!$F$49:$F$69,0),MATCH(가동률!H$89,기상청!$G$48:$R$48,0))/10,조건입력!$I$8=5,INDEX(기상청!$G$74:$R$95,MATCH(가동률!$C91,기상청!$F$74:$F$95,0),MATCH(가동률!H$73,기상청!$G$48:$R$48,0))/5)</f>
        <v>0</v>
      </c>
      <c r="I91" s="172" cm="1">
        <f t="array" ref="I91">_xlfn.IFS(조건입력!$I$8=10,INDEX(기상청!$G$49:$R$69,MATCH(가동률!$C91,기상청!$F$49:$F$69,0),MATCH(가동률!I$89,기상청!$G$48:$R$48,0))/10,조건입력!$I$8=5,INDEX(기상청!$G$74:$R$95,MATCH(가동률!$C91,기상청!$F$74:$F$95,0),MATCH(가동률!I$73,기상청!$G$48:$R$48,0))/5)</f>
        <v>0.1</v>
      </c>
      <c r="J91" s="172" cm="1">
        <f t="array" ref="J91">_xlfn.IFS(조건입력!$I$8=10,INDEX(기상청!$G$49:$R$69,MATCH(가동률!$C91,기상청!$F$49:$F$69,0),MATCH(가동률!J$89,기상청!$G$48:$R$48,0))/10,조건입력!$I$8=5,INDEX(기상청!$G$74:$R$95,MATCH(가동률!$C91,기상청!$F$74:$F$95,0),MATCH(가동률!J$73,기상청!$G$48:$R$48,0))/5)</f>
        <v>0.9</v>
      </c>
      <c r="K91" s="172" cm="1">
        <f t="array" ref="K91">_xlfn.IFS(조건입력!$I$8=10,INDEX(기상청!$G$49:$R$69,MATCH(가동률!$C91,기상청!$F$49:$F$69,0),MATCH(가동률!K$89,기상청!$G$48:$R$48,0))/10,조건입력!$I$8=5,INDEX(기상청!$G$74:$R$95,MATCH(가동률!$C91,기상청!$F$74:$F$95,0),MATCH(가동률!K$73,기상청!$G$48:$R$48,0))/5)</f>
        <v>0.8</v>
      </c>
      <c r="L91" s="172" cm="1">
        <f t="array" ref="L91">_xlfn.IFS(조건입력!$I$8=10,INDEX(기상청!$G$49:$R$69,MATCH(가동률!$C91,기상청!$F$49:$F$69,0),MATCH(가동률!L$89,기상청!$G$48:$R$48,0))/10,조건입력!$I$8=5,INDEX(기상청!$G$74:$R$95,MATCH(가동률!$C91,기상청!$F$74:$F$95,0),MATCH(가동률!L$73,기상청!$G$48:$R$48,0))/5)</f>
        <v>0</v>
      </c>
      <c r="M91" s="172" cm="1">
        <f t="array" ref="M91">_xlfn.IFS(조건입력!$I$8=10,INDEX(기상청!$G$49:$R$69,MATCH(가동률!$C91,기상청!$F$49:$F$69,0),MATCH(가동률!M$89,기상청!$G$48:$R$48,0))/10,조건입력!$I$8=5,INDEX(기상청!$G$74:$R$95,MATCH(가동률!$C91,기상청!$F$74:$F$95,0),MATCH(가동률!M$73,기상청!$G$48:$R$48,0))/5)</f>
        <v>0</v>
      </c>
      <c r="N91" s="172" cm="1">
        <f t="array" ref="N91">_xlfn.IFS(조건입력!$I$8=10,INDEX(기상청!$G$49:$R$69,MATCH(가동률!$C91,기상청!$F$49:$F$69,0),MATCH(가동률!N$89,기상청!$G$48:$R$48,0))/10,조건입력!$I$8=5,INDEX(기상청!$G$74:$R$95,MATCH(가동률!$C91,기상청!$F$74:$F$95,0),MATCH(가동률!N$73,기상청!$G$48:$R$48,0))/5)</f>
        <v>0</v>
      </c>
      <c r="O91" s="172" cm="1">
        <f t="array" ref="O91">_xlfn.IFS(조건입력!$I$8=10,INDEX(기상청!$G$49:$R$69,MATCH(가동률!$C91,기상청!$F$49:$F$69,0),MATCH(가동률!O$89,기상청!$G$48:$R$48,0))/10,조건입력!$I$8=5,INDEX(기상청!$G$74:$R$95,MATCH(가동률!$C91,기상청!$F$74:$F$95,0),MATCH(가동률!O$73,기상청!$G$48:$R$48,0))/5)</f>
        <v>0</v>
      </c>
      <c r="P91" s="92"/>
      <c r="Q91" s="92"/>
      <c r="R91" s="92"/>
    </row>
    <row r="92" spans="1:18" x14ac:dyDescent="0.3">
      <c r="A92" s="92"/>
      <c r="B92" s="107" t="s">
        <v>7</v>
      </c>
      <c r="C92" s="107" t="str">
        <f>조건입력!$I$14</f>
        <v>50mm 이상</v>
      </c>
      <c r="D92" s="172" cm="1">
        <f t="array" ref="D92">_xlfn.IFS(조건입력!$I$8=10,INDEX(기상청!$G$49:$R$69,MATCH(가동률!$C92,기상청!$F$49:$F$69,0),MATCH(가동률!D$89,기상청!$G$48:$R$48,0))/10,조건입력!$I$8=5,INDEX(기상청!$G$74:$R$95,MATCH(가동률!$C92,기상청!$F$74:$F$95,0),MATCH(가동률!D$73,기상청!$G$48:$R$48,0))/5)</f>
        <v>0.1</v>
      </c>
      <c r="E92" s="172" cm="1">
        <f t="array" ref="E92">_xlfn.IFS(조건입력!$I$8=10,INDEX(기상청!$G$49:$R$69,MATCH(가동률!$C92,기상청!$F$49:$F$69,0),MATCH(가동률!E$89,기상청!$G$48:$R$48,0))/10,조건입력!$I$8=5,INDEX(기상청!$G$74:$R$95,MATCH(가동률!$C92,기상청!$F$74:$F$95,0),MATCH(가동률!E$73,기상청!$G$48:$R$48,0))/5)</f>
        <v>0</v>
      </c>
      <c r="F92" s="172" cm="1">
        <f t="array" ref="F92">_xlfn.IFS(조건입력!$I$8=10,INDEX(기상청!$G$49:$R$69,MATCH(가동률!$C92,기상청!$F$49:$F$69,0),MATCH(가동률!F$89,기상청!$G$48:$R$48,0))/10,조건입력!$I$8=5,INDEX(기상청!$G$74:$R$95,MATCH(가동률!$C92,기상청!$F$74:$F$95,0),MATCH(가동률!F$73,기상청!$G$48:$R$48,0))/5)</f>
        <v>0.1</v>
      </c>
      <c r="G92" s="172" cm="1">
        <f t="array" ref="G92">_xlfn.IFS(조건입력!$I$8=10,INDEX(기상청!$G$49:$R$69,MATCH(가동률!$C92,기상청!$F$49:$F$69,0),MATCH(가동률!G$89,기상청!$G$48:$R$48,0))/10,조건입력!$I$8=5,INDEX(기상청!$G$74:$R$95,MATCH(가동률!$C92,기상청!$F$74:$F$95,0),MATCH(가동률!G$73,기상청!$G$48:$R$48,0))/5)</f>
        <v>0.1</v>
      </c>
      <c r="H92" s="172" cm="1">
        <f t="array" ref="H92">_xlfn.IFS(조건입력!$I$8=10,INDEX(기상청!$G$49:$R$69,MATCH(가동률!$C92,기상청!$F$49:$F$69,0),MATCH(가동률!H$89,기상청!$G$48:$R$48,0))/10,조건입력!$I$8=5,INDEX(기상청!$G$74:$R$95,MATCH(가동률!$C92,기상청!$F$74:$F$95,0),MATCH(가동률!H$73,기상청!$G$48:$R$48,0))/5)</f>
        <v>0.5</v>
      </c>
      <c r="I92" s="172" cm="1">
        <f t="array" ref="I92">_xlfn.IFS(조건입력!$I$8=10,INDEX(기상청!$G$49:$R$69,MATCH(가동률!$C92,기상청!$F$49:$F$69,0),MATCH(가동률!I$89,기상청!$G$48:$R$48,0))/10,조건입력!$I$8=5,INDEX(기상청!$G$74:$R$95,MATCH(가동률!$C92,기상청!$F$74:$F$95,0),MATCH(가동률!I$73,기상청!$G$48:$R$48,0))/5)</f>
        <v>0.5</v>
      </c>
      <c r="J92" s="172" cm="1">
        <f t="array" ref="J92">_xlfn.IFS(조건입력!$I$8=10,INDEX(기상청!$G$49:$R$69,MATCH(가동률!$C92,기상청!$F$49:$F$69,0),MATCH(가동률!J$89,기상청!$G$48:$R$48,0))/10,조건입력!$I$8=5,INDEX(기상청!$G$74:$R$95,MATCH(가동률!$C92,기상청!$F$74:$F$95,0),MATCH(가동률!J$73,기상청!$G$48:$R$48,0))/5)</f>
        <v>2.2999999999999998</v>
      </c>
      <c r="K92" s="172" cm="1">
        <f t="array" ref="K92">_xlfn.IFS(조건입력!$I$8=10,INDEX(기상청!$G$49:$R$69,MATCH(가동률!$C92,기상청!$F$49:$F$69,0),MATCH(가동률!K$89,기상청!$G$48:$R$48,0))/10,조건입력!$I$8=5,INDEX(기상청!$G$74:$R$95,MATCH(가동률!$C92,기상청!$F$74:$F$95,0),MATCH(가동률!K$73,기상청!$G$48:$R$48,0))/5)</f>
        <v>2.1</v>
      </c>
      <c r="L92" s="172" cm="1">
        <f t="array" ref="L92">_xlfn.IFS(조건입력!$I$8=10,INDEX(기상청!$G$49:$R$69,MATCH(가동률!$C92,기상청!$F$49:$F$69,0),MATCH(가동률!L$89,기상청!$G$48:$R$48,0))/10,조건입력!$I$8=5,INDEX(기상청!$G$74:$R$95,MATCH(가동률!$C92,기상청!$F$74:$F$95,0),MATCH(가동률!L$73,기상청!$G$48:$R$48,0))/5)</f>
        <v>0.5</v>
      </c>
      <c r="M92" s="172" cm="1">
        <f t="array" ref="M92">_xlfn.IFS(조건입력!$I$8=10,INDEX(기상청!$G$49:$R$69,MATCH(가동률!$C92,기상청!$F$49:$F$69,0),MATCH(가동률!M$89,기상청!$G$48:$R$48,0))/10,조건입력!$I$8=5,INDEX(기상청!$G$74:$R$95,MATCH(가동률!$C92,기상청!$F$74:$F$95,0),MATCH(가동률!M$73,기상청!$G$48:$R$48,0))/5)</f>
        <v>0.3</v>
      </c>
      <c r="N92" s="172" cm="1">
        <f t="array" ref="N92">_xlfn.IFS(조건입력!$I$8=10,INDEX(기상청!$G$49:$R$69,MATCH(가동률!$C92,기상청!$F$49:$F$69,0),MATCH(가동률!N$89,기상청!$G$48:$R$48,0))/10,조건입력!$I$8=5,INDEX(기상청!$G$74:$R$95,MATCH(가동률!$C92,기상청!$F$74:$F$95,0),MATCH(가동률!N$73,기상청!$G$48:$R$48,0))/5)</f>
        <v>0.2</v>
      </c>
      <c r="O92" s="172" cm="1">
        <f t="array" ref="O92">_xlfn.IFS(조건입력!$I$8=10,INDEX(기상청!$G$49:$R$69,MATCH(가동률!$C92,기상청!$F$49:$F$69,0),MATCH(가동률!O$89,기상청!$G$48:$R$48,0))/10,조건입력!$I$8=5,INDEX(기상청!$G$74:$R$95,MATCH(가동률!$C92,기상청!$F$74:$F$95,0),MATCH(가동률!O$73,기상청!$G$48:$R$48,0))/5)</f>
        <v>0</v>
      </c>
      <c r="P92" s="92"/>
      <c r="Q92" s="92"/>
      <c r="R92" s="92"/>
    </row>
    <row r="93" spans="1:18" x14ac:dyDescent="0.3">
      <c r="A93" s="92"/>
      <c r="B93" s="107" t="s">
        <v>8</v>
      </c>
      <c r="C93" s="107" t="str">
        <f>조건입력!$I$15</f>
        <v>5cm 이상</v>
      </c>
      <c r="D93" s="172" cm="1">
        <f t="array" ref="D93">_xlfn.IFS(조건입력!$I$8=10,INDEX(기상청!$G$49:$R$69,MATCH(가동률!$C93,기상청!$F$49:$F$69,0),MATCH(가동률!D$89,기상청!$G$48:$R$48,0))/10,조건입력!$I$8=5,INDEX(기상청!$G$74:$R$95,MATCH(가동률!$C93,기상청!$F$74:$F$95,0),MATCH(가동률!D$73,기상청!$G$48:$R$48,0))/5)</f>
        <v>0.1</v>
      </c>
      <c r="E93" s="172" cm="1">
        <f t="array" ref="E93">_xlfn.IFS(조건입력!$I$8=10,INDEX(기상청!$G$49:$R$69,MATCH(가동률!$C93,기상청!$F$49:$F$69,0),MATCH(가동률!E$89,기상청!$G$48:$R$48,0))/10,조건입력!$I$8=5,INDEX(기상청!$G$74:$R$95,MATCH(가동률!$C93,기상청!$F$74:$F$95,0),MATCH(가동률!E$73,기상청!$G$48:$R$48,0))/5)</f>
        <v>0</v>
      </c>
      <c r="F93" s="172" cm="1">
        <f t="array" ref="F93">_xlfn.IFS(조건입력!$I$8=10,INDEX(기상청!$G$49:$R$69,MATCH(가동률!$C93,기상청!$F$49:$F$69,0),MATCH(가동률!F$89,기상청!$G$48:$R$48,0))/10,조건입력!$I$8=5,INDEX(기상청!$G$74:$R$95,MATCH(가동률!$C93,기상청!$F$74:$F$95,0),MATCH(가동률!F$73,기상청!$G$48:$R$48,0))/5)</f>
        <v>0</v>
      </c>
      <c r="G93" s="172" cm="1">
        <f t="array" ref="G93">_xlfn.IFS(조건입력!$I$8=10,INDEX(기상청!$G$49:$R$69,MATCH(가동률!$C93,기상청!$F$49:$F$69,0),MATCH(가동률!G$89,기상청!$G$48:$R$48,0))/10,조건입력!$I$8=5,INDEX(기상청!$G$74:$R$95,MATCH(가동률!$C93,기상청!$F$74:$F$95,0),MATCH(가동률!G$73,기상청!$G$48:$R$48,0))/5)</f>
        <v>0</v>
      </c>
      <c r="H93" s="172" cm="1">
        <f t="array" ref="H93">_xlfn.IFS(조건입력!$I$8=10,INDEX(기상청!$G$49:$R$69,MATCH(가동률!$C93,기상청!$F$49:$F$69,0),MATCH(가동률!H$89,기상청!$G$48:$R$48,0))/10,조건입력!$I$8=5,INDEX(기상청!$G$74:$R$95,MATCH(가동률!$C93,기상청!$F$74:$F$95,0),MATCH(가동률!H$73,기상청!$G$48:$R$48,0))/5)</f>
        <v>0</v>
      </c>
      <c r="I93" s="172" cm="1">
        <f t="array" ref="I93">_xlfn.IFS(조건입력!$I$8=10,INDEX(기상청!$G$49:$R$69,MATCH(가동률!$C93,기상청!$F$49:$F$69,0),MATCH(가동률!I$89,기상청!$G$48:$R$48,0))/10,조건입력!$I$8=5,INDEX(기상청!$G$74:$R$95,MATCH(가동률!$C93,기상청!$F$74:$F$95,0),MATCH(가동률!I$73,기상청!$G$48:$R$48,0))/5)</f>
        <v>0</v>
      </c>
      <c r="J93" s="172" cm="1">
        <f t="array" ref="J93">_xlfn.IFS(조건입력!$I$8=10,INDEX(기상청!$G$49:$R$69,MATCH(가동률!$C93,기상청!$F$49:$F$69,0),MATCH(가동률!J$89,기상청!$G$48:$R$48,0))/10,조건입력!$I$8=5,INDEX(기상청!$G$74:$R$95,MATCH(가동률!$C93,기상청!$F$74:$F$95,0),MATCH(가동률!J$73,기상청!$G$48:$R$48,0))/5)</f>
        <v>0</v>
      </c>
      <c r="K93" s="172" cm="1">
        <f t="array" ref="K93">_xlfn.IFS(조건입력!$I$8=10,INDEX(기상청!$G$49:$R$69,MATCH(가동률!$C93,기상청!$F$49:$F$69,0),MATCH(가동률!K$89,기상청!$G$48:$R$48,0))/10,조건입력!$I$8=5,INDEX(기상청!$G$74:$R$95,MATCH(가동률!$C93,기상청!$F$74:$F$95,0),MATCH(가동률!K$73,기상청!$G$48:$R$48,0))/5)</f>
        <v>0</v>
      </c>
      <c r="L93" s="172" cm="1">
        <f t="array" ref="L93">_xlfn.IFS(조건입력!$I$8=10,INDEX(기상청!$G$49:$R$69,MATCH(가동률!$C93,기상청!$F$49:$F$69,0),MATCH(가동률!L$89,기상청!$G$48:$R$48,0))/10,조건입력!$I$8=5,INDEX(기상청!$G$74:$R$95,MATCH(가동률!$C93,기상청!$F$74:$F$95,0),MATCH(가동률!L$73,기상청!$G$48:$R$48,0))/5)</f>
        <v>0</v>
      </c>
      <c r="M93" s="172" cm="1">
        <f t="array" ref="M93">_xlfn.IFS(조건입력!$I$8=10,INDEX(기상청!$G$49:$R$69,MATCH(가동률!$C93,기상청!$F$49:$F$69,0),MATCH(가동률!M$89,기상청!$G$48:$R$48,0))/10,조건입력!$I$8=5,INDEX(기상청!$G$74:$R$95,MATCH(가동률!$C93,기상청!$F$74:$F$95,0),MATCH(가동률!M$73,기상청!$G$48:$R$48,0))/5)</f>
        <v>0</v>
      </c>
      <c r="N93" s="172" cm="1">
        <f t="array" ref="N93">_xlfn.IFS(조건입력!$I$8=10,INDEX(기상청!$G$49:$R$69,MATCH(가동률!$C93,기상청!$F$49:$F$69,0),MATCH(가동률!N$89,기상청!$G$48:$R$48,0))/10,조건입력!$I$8=5,INDEX(기상청!$G$74:$R$95,MATCH(가동률!$C93,기상청!$F$74:$F$95,0),MATCH(가동률!N$73,기상청!$G$48:$R$48,0))/5)</f>
        <v>0</v>
      </c>
      <c r="O93" s="172" cm="1">
        <f t="array" ref="O93">_xlfn.IFS(조건입력!$I$8=10,INDEX(기상청!$G$49:$R$69,MATCH(가동률!$C93,기상청!$F$49:$F$69,0),MATCH(가동률!O$89,기상청!$G$48:$R$48,0))/10,조건입력!$I$8=5,INDEX(기상청!$G$74:$R$95,MATCH(가동률!$C93,기상청!$F$74:$F$95,0),MATCH(가동률!O$73,기상청!$G$48:$R$48,0))/5)</f>
        <v>0</v>
      </c>
      <c r="P93" s="92"/>
      <c r="Q93" s="92"/>
      <c r="R93" s="92"/>
    </row>
    <row r="94" spans="1:18" x14ac:dyDescent="0.3">
      <c r="A94" s="92"/>
      <c r="B94" s="107" t="s">
        <v>9</v>
      </c>
      <c r="C94" s="107" t="str">
        <f>조건입력!$I$16</f>
        <v>15m/s 이상</v>
      </c>
      <c r="D94" s="172" cm="1">
        <f t="array" ref="D94">_xlfn.IFS(조건입력!$I$8=10,INDEX(기상청!$G$49:$R$69,MATCH(가동률!$C94,기상청!$F$49:$F$69,0),MATCH(가동률!D$89,기상청!$G$48:$R$48,0))/10,조건입력!$I$8=5,INDEX(기상청!$G$74:$R$95,MATCH(가동률!$C94,기상청!$F$74:$F$95,0),MATCH(가동률!D$73,기상청!$G$48:$R$48,0))/5)</f>
        <v>0.1</v>
      </c>
      <c r="E94" s="172" cm="1">
        <f t="array" ref="E94">_xlfn.IFS(조건입력!$I$8=10,INDEX(기상청!$G$49:$R$69,MATCH(가동률!$C94,기상청!$F$49:$F$69,0),MATCH(가동률!E$89,기상청!$G$48:$R$48,0))/10,조건입력!$I$8=5,INDEX(기상청!$G$74:$R$95,MATCH(가동률!$C94,기상청!$F$74:$F$95,0),MATCH(가동률!E$73,기상청!$G$48:$R$48,0))/5)</f>
        <v>0</v>
      </c>
      <c r="F94" s="172" cm="1">
        <f t="array" ref="F94">_xlfn.IFS(조건입력!$I$8=10,INDEX(기상청!$G$49:$R$69,MATCH(가동률!$C94,기상청!$F$49:$F$69,0),MATCH(가동률!F$89,기상청!$G$48:$R$48,0))/10,조건입력!$I$8=5,INDEX(기상청!$G$74:$R$95,MATCH(가동률!$C94,기상청!$F$74:$F$95,0),MATCH(가동률!F$73,기상청!$G$48:$R$48,0))/5)</f>
        <v>0.2</v>
      </c>
      <c r="G94" s="172" cm="1">
        <f t="array" ref="G94">_xlfn.IFS(조건입력!$I$8=10,INDEX(기상청!$G$49:$R$69,MATCH(가동률!$C94,기상청!$F$49:$F$69,0),MATCH(가동률!G$89,기상청!$G$48:$R$48,0))/10,조건입력!$I$8=5,INDEX(기상청!$G$74:$R$95,MATCH(가동률!$C94,기상청!$F$74:$F$95,0),MATCH(가동률!G$73,기상청!$G$48:$R$48,0))/5)</f>
        <v>0.2</v>
      </c>
      <c r="H94" s="172" cm="1">
        <f t="array" ref="H94">_xlfn.IFS(조건입력!$I$8=10,INDEX(기상청!$G$49:$R$69,MATCH(가동률!$C94,기상청!$F$49:$F$69,0),MATCH(가동률!H$89,기상청!$G$48:$R$48,0))/10,조건입력!$I$8=5,INDEX(기상청!$G$74:$R$95,MATCH(가동률!$C94,기상청!$F$74:$F$95,0),MATCH(가동률!H$73,기상청!$G$48:$R$48,0))/5)</f>
        <v>0.4</v>
      </c>
      <c r="I94" s="172" cm="1">
        <f t="array" ref="I94">_xlfn.IFS(조건입력!$I$8=10,INDEX(기상청!$G$49:$R$69,MATCH(가동률!$C94,기상청!$F$49:$F$69,0),MATCH(가동률!I$89,기상청!$G$48:$R$48,0))/10,조건입력!$I$8=5,INDEX(기상청!$G$74:$R$95,MATCH(가동률!$C94,기상청!$F$74:$F$95,0),MATCH(가동률!I$73,기상청!$G$48:$R$48,0))/5)</f>
        <v>0.3</v>
      </c>
      <c r="J94" s="172" cm="1">
        <f t="array" ref="J94">_xlfn.IFS(조건입력!$I$8=10,INDEX(기상청!$G$49:$R$69,MATCH(가동률!$C94,기상청!$F$49:$F$69,0),MATCH(가동률!J$89,기상청!$G$48:$R$48,0))/10,조건입력!$I$8=5,INDEX(기상청!$G$74:$R$95,MATCH(가동률!$C94,기상청!$F$74:$F$95,0),MATCH(가동률!J$73,기상청!$G$48:$R$48,0))/5)</f>
        <v>0.2</v>
      </c>
      <c r="K94" s="172" cm="1">
        <f t="array" ref="K94">_xlfn.IFS(조건입력!$I$8=10,INDEX(기상청!$G$49:$R$69,MATCH(가동률!$C94,기상청!$F$49:$F$69,0),MATCH(가동률!K$89,기상청!$G$48:$R$48,0))/10,조건입력!$I$8=5,INDEX(기상청!$G$74:$R$95,MATCH(가동률!$C94,기상청!$F$74:$F$95,0),MATCH(가동률!K$73,기상청!$G$48:$R$48,0))/5)</f>
        <v>0.3</v>
      </c>
      <c r="L94" s="172" cm="1">
        <f t="array" ref="L94">_xlfn.IFS(조건입력!$I$8=10,INDEX(기상청!$G$49:$R$69,MATCH(가동률!$C94,기상청!$F$49:$F$69,0),MATCH(가동률!L$89,기상청!$G$48:$R$48,0))/10,조건입력!$I$8=5,INDEX(기상청!$G$74:$R$95,MATCH(가동률!$C94,기상청!$F$74:$F$95,0),MATCH(가동률!L$73,기상청!$G$48:$R$48,0))/5)</f>
        <v>0.3</v>
      </c>
      <c r="M94" s="172" cm="1">
        <f t="array" ref="M94">_xlfn.IFS(조건입력!$I$8=10,INDEX(기상청!$G$49:$R$69,MATCH(가동률!$C94,기상청!$F$49:$F$69,0),MATCH(가동률!M$89,기상청!$G$48:$R$48,0))/10,조건입력!$I$8=5,INDEX(기상청!$G$74:$R$95,MATCH(가동률!$C94,기상청!$F$74:$F$95,0),MATCH(가동률!M$73,기상청!$G$48:$R$48,0))/5)</f>
        <v>0.1</v>
      </c>
      <c r="N94" s="172" cm="1">
        <f t="array" ref="N94">_xlfn.IFS(조건입력!$I$8=10,INDEX(기상청!$G$49:$R$69,MATCH(가동률!$C94,기상청!$F$49:$F$69,0),MATCH(가동률!N$89,기상청!$G$48:$R$48,0))/10,조건입력!$I$8=5,INDEX(기상청!$G$74:$R$95,MATCH(가동률!$C94,기상청!$F$74:$F$95,0),MATCH(가동률!N$73,기상청!$G$48:$R$48,0))/5)</f>
        <v>0.3</v>
      </c>
      <c r="O94" s="172" cm="1">
        <f t="array" ref="O94">_xlfn.IFS(조건입력!$I$8=10,INDEX(기상청!$G$49:$R$69,MATCH(가동률!$C94,기상청!$F$49:$F$69,0),MATCH(가동률!O$89,기상청!$G$48:$R$48,0))/10,조건입력!$I$8=5,INDEX(기상청!$G$74:$R$95,MATCH(가동률!$C94,기상청!$F$74:$F$95,0),MATCH(가동률!O$73,기상청!$G$48:$R$48,0))/5)</f>
        <v>0.2</v>
      </c>
      <c r="P94" s="92"/>
      <c r="Q94" s="92"/>
      <c r="R94" s="92"/>
    </row>
    <row r="95" spans="1:18" x14ac:dyDescent="0.3">
      <c r="A95" s="92"/>
      <c r="B95" s="107" t="s">
        <v>10</v>
      </c>
      <c r="C95" s="107" t="str">
        <f>조건입력!$I$17</f>
        <v>경보</v>
      </c>
      <c r="D95" s="172">
        <f>IF(조건입력!$D$17="미적용",0,COUNTIFS(미세먼지!$D:$D,가동률!$C95,미세먼지!$J:$J,가동률!D89,미세먼지!$A:$A,가동률!$Q$9))/10</f>
        <v>0</v>
      </c>
      <c r="E95" s="172">
        <f>IF(조건입력!$D$17="미적용",0,COUNTIFS(미세먼지!$D:$D,가동률!$C95,미세먼지!$J:$J,가동률!E89,미세먼지!$A:$A,가동률!$Q$9))/10</f>
        <v>0.2</v>
      </c>
      <c r="F95" s="172">
        <f>IF(조건입력!$D$17="미적용",0,COUNTIFS(미세먼지!$D:$D,가동률!$C95,미세먼지!$J:$J,가동률!F89,미세먼지!$A:$A,가동률!$Q$9))/10</f>
        <v>0.3</v>
      </c>
      <c r="G95" s="172">
        <f>IF(조건입력!$D$17="미적용",0,COUNTIFS(미세먼지!$D:$D,가동률!$C95,미세먼지!$J:$J,가동률!G89,미세먼지!$A:$A,가동률!$Q$9))/10</f>
        <v>0.8</v>
      </c>
      <c r="H95" s="172">
        <f>IF(조건입력!$D$17="미적용",0,COUNTIFS(미세먼지!$D:$D,가동률!$C95,미세먼지!$J:$J,가동률!H89,미세먼지!$A:$A,가동률!$Q$9))/10</f>
        <v>0.3</v>
      </c>
      <c r="I95" s="172">
        <f>IF(조건입력!$D$17="미적용",0,COUNTIFS(미세먼지!$D:$D,가동률!$C95,미세먼지!$J:$J,가동률!I89,미세먼지!$A:$A,가동률!$Q$9))/10</f>
        <v>0</v>
      </c>
      <c r="J95" s="172">
        <f>IF(조건입력!$D$17="미적용",0,COUNTIFS(미세먼지!$D:$D,가동률!$C95,미세먼지!$J:$J,가동률!J89,미세먼지!$A:$A,가동률!$Q$9))/10</f>
        <v>0</v>
      </c>
      <c r="K95" s="172">
        <f>IF(조건입력!$D$17="미적용",0,COUNTIFS(미세먼지!$D:$D,가동률!$C95,미세먼지!$J:$J,가동률!K89,미세먼지!$A:$A,가동률!$Q$9))/10</f>
        <v>0</v>
      </c>
      <c r="L95" s="172">
        <f>IF(조건입력!$D$17="미적용",0,COUNTIFS(미세먼지!$D:$D,가동률!$C95,미세먼지!$J:$J,가동률!L89,미세먼지!$A:$A,가동률!$Q$9))/10</f>
        <v>0</v>
      </c>
      <c r="M95" s="172">
        <f>IF(조건입력!$D$17="미적용",0,COUNTIFS(미세먼지!$D:$D,가동률!$C95,미세먼지!$J:$J,가동률!M89,미세먼지!$A:$A,가동률!$Q$9))/10</f>
        <v>0</v>
      </c>
      <c r="N95" s="172">
        <f>IF(조건입력!$D$17="미적용",0,COUNTIFS(미세먼지!$D:$D,가동률!$C95,미세먼지!$J:$J,가동률!N89,미세먼지!$A:$A,가동률!$Q$9))/10</f>
        <v>0.1</v>
      </c>
      <c r="O95" s="172">
        <f>IF(조건입력!$D$17="미적용",0,COUNTIFS(미세먼지!$D:$D,가동률!$C95,미세먼지!$J:$J,가동률!O89,미세먼지!$A:$A,가동률!$Q$9))/10</f>
        <v>0.1</v>
      </c>
      <c r="P95" s="118" t="s">
        <v>0</v>
      </c>
      <c r="Q95" s="92"/>
      <c r="R95" s="92"/>
    </row>
    <row r="96" spans="1:18" x14ac:dyDescent="0.3">
      <c r="A96" s="92"/>
      <c r="B96" s="119" t="s">
        <v>15</v>
      </c>
      <c r="C96" s="120">
        <f>SUM(D96:O96)</f>
        <v>87.800000000000011</v>
      </c>
      <c r="D96" s="121">
        <f>SUM(D90:D95)</f>
        <v>26.900000000000006</v>
      </c>
      <c r="E96" s="121">
        <f t="shared" ref="E96:O96" si="21">SUM(E90:E95)</f>
        <v>18.2</v>
      </c>
      <c r="F96" s="121">
        <f t="shared" si="21"/>
        <v>3</v>
      </c>
      <c r="G96" s="121">
        <f t="shared" si="21"/>
        <v>1.1000000000000001</v>
      </c>
      <c r="H96" s="121">
        <f t="shared" si="21"/>
        <v>1.2</v>
      </c>
      <c r="I96" s="121">
        <f t="shared" si="21"/>
        <v>0.89999999999999991</v>
      </c>
      <c r="J96" s="121">
        <f t="shared" si="21"/>
        <v>3.4</v>
      </c>
      <c r="K96" s="121">
        <f t="shared" si="21"/>
        <v>3.2</v>
      </c>
      <c r="L96" s="121">
        <f t="shared" si="21"/>
        <v>0.8</v>
      </c>
      <c r="M96" s="121">
        <f t="shared" si="21"/>
        <v>0.4</v>
      </c>
      <c r="N96" s="121">
        <f t="shared" si="21"/>
        <v>6.1</v>
      </c>
      <c r="O96" s="121">
        <f t="shared" si="21"/>
        <v>22.6</v>
      </c>
      <c r="P96" s="122">
        <f>SUM(D96:O96)</f>
        <v>87.800000000000011</v>
      </c>
      <c r="Q96" s="111"/>
      <c r="R96" s="92"/>
    </row>
    <row r="97" spans="1:18" x14ac:dyDescent="0.3">
      <c r="A97" s="92"/>
      <c r="B97" s="124" t="s">
        <v>3113</v>
      </c>
      <c r="C97" s="125"/>
      <c r="D97" s="125">
        <f t="shared" ref="D97:O97" si="22">D96</f>
        <v>26.900000000000006</v>
      </c>
      <c r="E97" s="125">
        <f t="shared" si="22"/>
        <v>18.2</v>
      </c>
      <c r="F97" s="125">
        <f t="shared" si="22"/>
        <v>3</v>
      </c>
      <c r="G97" s="125">
        <f t="shared" si="22"/>
        <v>1.1000000000000001</v>
      </c>
      <c r="H97" s="125">
        <f t="shared" si="22"/>
        <v>1.2</v>
      </c>
      <c r="I97" s="125">
        <f t="shared" si="22"/>
        <v>0.89999999999999991</v>
      </c>
      <c r="J97" s="125">
        <f t="shared" si="22"/>
        <v>3.4</v>
      </c>
      <c r="K97" s="125">
        <f t="shared" si="22"/>
        <v>3.2</v>
      </c>
      <c r="L97" s="125">
        <f t="shared" si="22"/>
        <v>0.8</v>
      </c>
      <c r="M97" s="125">
        <f t="shared" si="22"/>
        <v>0.4</v>
      </c>
      <c r="N97" s="125">
        <f t="shared" si="22"/>
        <v>6.1</v>
      </c>
      <c r="O97" s="125">
        <f t="shared" si="22"/>
        <v>22.6</v>
      </c>
      <c r="P97" s="122">
        <f t="shared" ref="P97:P100" si="23">SUM(D97:O97)</f>
        <v>87.800000000000011</v>
      </c>
      <c r="Q97" s="111"/>
      <c r="R97" s="92"/>
    </row>
    <row r="98" spans="1:18" x14ac:dyDescent="0.3">
      <c r="A98" s="92"/>
      <c r="B98" s="124" t="str">
        <f>"공휴일"</f>
        <v>공휴일</v>
      </c>
      <c r="C98" s="125" t="str">
        <f>$A$72</f>
        <v>주 6일</v>
      </c>
      <c r="D98" s="125">
        <f>IF(AND($A$10="공공", $A$88="주 7일"), 공휴일!D$14, IF(AND($A$10="공공", $A$88="주 6일"), 공휴일!D$31, IF(AND($A$10="공공", $A$88="주 5일"), 공휴일!D$48, IF(AND($A$10="민간", $A$88="주 7일"), 공휴일!D$69, IF(AND($A$10="민간", $A$88="주 6일"), 공휴일!D$83, IF(AND($A$10="민간", $A$88="주 5일"), 공휴일!D$97, "입력값 오류"))))))</f>
        <v>6.3</v>
      </c>
      <c r="E98" s="125">
        <f>IF(AND($A$10="공공", $A$88="주 7일"), 공휴일!E$14, IF(AND($A$10="공공", $A$88="주 6일"), 공휴일!E$31, IF(AND($A$10="공공", $A$88="주 5일"), 공휴일!E$48, IF(AND($A$10="민간", $A$88="주 7일"), 공휴일!E$69, IF(AND($A$10="민간", $A$88="주 6일"), 공휴일!E$83, IF(AND($A$10="민간", $A$88="주 5일"), 공휴일!E$97, "입력값 오류"))))))</f>
        <v>5.8</v>
      </c>
      <c r="F98" s="125">
        <f>IF(AND($A$10="공공", $A$88="주 7일"), 공휴일!F$14, IF(AND($A$10="공공", $A$88="주 6일"), 공휴일!F$31, IF(AND($A$10="공공", $A$88="주 5일"), 공휴일!F$48, IF(AND($A$10="민간", $A$88="주 7일"), 공휴일!F$69, IF(AND($A$10="민간", $A$88="주 6일"), 공휴일!F$83, IF(AND($A$10="민간", $A$88="주 5일"), 공휴일!F$97, "입력값 오류"))))))</f>
        <v>4.9000000000000004</v>
      </c>
      <c r="G98" s="125">
        <f>IF(AND($A$10="공공", $A$88="주 7일"), 공휴일!G$14, IF(AND($A$10="공공", $A$88="주 6일"), 공휴일!G$31, IF(AND($A$10="공공", $A$88="주 5일"), 공휴일!G$48, IF(AND($A$10="민간", $A$88="주 7일"), 공휴일!G$69, IF(AND($A$10="민간", $A$88="주 6일"), 공휴일!G$83, IF(AND($A$10="민간", $A$88="주 5일"), 공휴일!G$97, "입력값 오류"))))))</f>
        <v>4.4000000000000004</v>
      </c>
      <c r="H98" s="125">
        <f>IF(AND($A$10="공공", $A$88="주 7일"), 공휴일!H$14, IF(AND($A$10="공공", $A$88="주 6일"), 공휴일!H$31, IF(AND($A$10="공공", $A$88="주 5일"), 공휴일!H$48, IF(AND($A$10="민간", $A$88="주 7일"), 공휴일!H$69, IF(AND($A$10="민간", $A$88="주 6일"), 공휴일!H$83, IF(AND($A$10="민간", $A$88="주 5일"), 공휴일!H$97, "입력값 오류"))))))</f>
        <v>5.2</v>
      </c>
      <c r="I98" s="125">
        <f>IF(AND($A$10="공공", $A$88="주 7일"), 공휴일!I$14, IF(AND($A$10="공공", $A$88="주 6일"), 공휴일!I$31, IF(AND($A$10="공공", $A$88="주 5일"), 공휴일!I$48, IF(AND($A$10="민간", $A$88="주 7일"), 공휴일!I$69, IF(AND($A$10="민간", $A$88="주 6일"), 공휴일!I$83, IF(AND($A$10="민간", $A$88="주 5일"), 공휴일!I$97, "입력값 오류"))))))</f>
        <v>4.3</v>
      </c>
      <c r="J98" s="125">
        <f>IF(AND($A$10="공공", $A$88="주 7일"), 공휴일!J$14, IF(AND($A$10="공공", $A$88="주 6일"), 공휴일!J$31, IF(AND($A$10="공공", $A$88="주 5일"), 공휴일!J$48, IF(AND($A$10="민간", $A$88="주 7일"), 공휴일!J$69, IF(AND($A$10="민간", $A$88="주 6일"), 공휴일!J$83, IF(AND($A$10="민간", $A$88="주 5일"), 공휴일!J$97, "입력값 오류"))))))</f>
        <v>4.4000000000000004</v>
      </c>
      <c r="K98" s="125">
        <f>IF(AND($A$10="공공", $A$88="주 7일"), 공휴일!K$14, IF(AND($A$10="공공", $A$88="주 6일"), 공휴일!K$31, IF(AND($A$10="공공", $A$88="주 5일"), 공휴일!K$48, IF(AND($A$10="민간", $A$88="주 7일"), 공휴일!K$69, IF(AND($A$10="민간", $A$88="주 6일"), 공휴일!K$83, IF(AND($A$10="민간", $A$88="주 5일"), 공휴일!K$97, "입력값 오류"))))))</f>
        <v>4.7</v>
      </c>
      <c r="L98" s="125">
        <f>IF(AND($A$10="공공", $A$88="주 7일"), 공휴일!L$14, IF(AND($A$10="공공", $A$88="주 6일"), 공휴일!L$31, IF(AND($A$10="공공", $A$88="주 5일"), 공휴일!L$48, IF(AND($A$10="민간", $A$88="주 7일"), 공휴일!L$69, IF(AND($A$10="민간", $A$88="주 6일"), 공휴일!L$83, IF(AND($A$10="민간", $A$88="주 5일"), 공휴일!L$97, "입력값 오류"))))))</f>
        <v>6.2</v>
      </c>
      <c r="M98" s="125">
        <f>IF(AND($A$10="공공", $A$88="주 7일"), 공휴일!M$14, IF(AND($A$10="공공", $A$88="주 6일"), 공휴일!M$31, IF(AND($A$10="공공", $A$88="주 5일"), 공휴일!M$48, IF(AND($A$10="민간", $A$88="주 7일"), 공휴일!M$69, IF(AND($A$10="민간", $A$88="주 6일"), 공휴일!M$83, IF(AND($A$10="민간", $A$88="주 5일"), 공휴일!M$97, "입력값 오류"))))))</f>
        <v>5.0999999999999996</v>
      </c>
      <c r="N98" s="125">
        <f>IF(AND($A$10="공공", $A$88="주 7일"), 공휴일!N$14, IF(AND($A$10="공공", $A$88="주 6일"), 공휴일!N$31, IF(AND($A$10="공공", $A$88="주 5일"), 공휴일!N$48, IF(AND($A$10="민간", $A$88="주 7일"), 공휴일!N$69, IF(AND($A$10="민간", $A$88="주 6일"), 공휴일!N$83, IF(AND($A$10="민간", $A$88="주 5일"), 공휴일!N$97, "입력값 오류"))))))</f>
        <v>4.3</v>
      </c>
      <c r="O98" s="125">
        <f>IF(AND($A$10="공공", $A$88="주 7일"), 공휴일!O$14, IF(AND($A$10="공공", $A$88="주 6일"), 공휴일!O$31, IF(AND($A$10="공공", $A$88="주 5일"), 공휴일!O$48, IF(AND($A$10="민간", $A$88="주 7일"), 공휴일!O$69, IF(AND($A$10="민간", $A$88="주 6일"), 공휴일!O$83, IF(AND($A$10="민간", $A$88="주 5일"), 공휴일!O$97, "입력값 오류"))))))</f>
        <v>5.3</v>
      </c>
      <c r="P98" s="122">
        <f t="shared" si="23"/>
        <v>60.9</v>
      </c>
      <c r="Q98" s="111"/>
      <c r="R98" s="92"/>
    </row>
    <row r="99" spans="1:18" x14ac:dyDescent="0.3">
      <c r="A99" s="92"/>
      <c r="B99" s="124" t="s">
        <v>3114</v>
      </c>
      <c r="C99" s="125"/>
      <c r="D99" s="125">
        <f>D97*D98/D88</f>
        <v>5.466774193548388</v>
      </c>
      <c r="E99" s="125">
        <f t="shared" ref="E99:O99" si="24">E97*E98/E88</f>
        <v>3.7300353356890454</v>
      </c>
      <c r="F99" s="125">
        <f t="shared" si="24"/>
        <v>0.47419354838709682</v>
      </c>
      <c r="G99" s="125">
        <f t="shared" si="24"/>
        <v>0.16133333333333336</v>
      </c>
      <c r="H99" s="125">
        <f t="shared" si="24"/>
        <v>0.20129032258064516</v>
      </c>
      <c r="I99" s="125">
        <f t="shared" si="24"/>
        <v>0.12899999999999998</v>
      </c>
      <c r="J99" s="125">
        <f t="shared" si="24"/>
        <v>0.48258064516129034</v>
      </c>
      <c r="K99" s="125">
        <f t="shared" si="24"/>
        <v>0.48516129032258065</v>
      </c>
      <c r="L99" s="125">
        <f t="shared" si="24"/>
        <v>0.16533333333333336</v>
      </c>
      <c r="M99" s="125">
        <f t="shared" si="24"/>
        <v>6.580645161290323E-2</v>
      </c>
      <c r="N99" s="125">
        <f t="shared" si="24"/>
        <v>0.87433333333333318</v>
      </c>
      <c r="O99" s="125">
        <f t="shared" si="24"/>
        <v>3.8638709677419354</v>
      </c>
      <c r="P99" s="122">
        <f t="shared" si="23"/>
        <v>16.099712755043885</v>
      </c>
      <c r="Q99" s="111"/>
      <c r="R99" s="92"/>
    </row>
    <row r="100" spans="1:18" x14ac:dyDescent="0.3">
      <c r="A100" s="92"/>
      <c r="B100" s="124" t="s">
        <v>3137</v>
      </c>
      <c r="C100" s="125"/>
      <c r="D100" s="126" cm="1">
        <f t="array" ref="D100">_xlfn.IFS($A$10="공공",_xlfn.IFS(ROUND(D97+D98-D99,2)&lt;8,8,ROUND(D97+D98-D99,2)&gt;=8,ROUND(D97+D98-D99,2)),$A$10="민간",ROUND(D97+D98-D99,2))</f>
        <v>27.73</v>
      </c>
      <c r="E100" s="126" cm="1">
        <f t="array" ref="E100">_xlfn.IFS($A$10="공공",_xlfn.IFS(ROUND(E97+E98-E99,2)&lt;8,8,ROUND(E97+E98-E99,2)&gt;=8,ROUND(E97+E98-E99,2)),$A$10="민간",ROUND(E97+E98-E99,2))</f>
        <v>20.27</v>
      </c>
      <c r="F100" s="126" cm="1">
        <f t="array" ref="F100">_xlfn.IFS($A$10="공공",_xlfn.IFS(ROUND(F97+F98-F99,2)&lt;8,8,ROUND(F97+F98-F99,2)&gt;=8,ROUND(F97+F98-F99,2)),$A$10="민간",ROUND(F97+F98-F99,2))</f>
        <v>7.43</v>
      </c>
      <c r="G100" s="126" cm="1">
        <f t="array" ref="G100">_xlfn.IFS($A$10="공공",_xlfn.IFS(ROUND(G97+G98-G99,2)&lt;8,8,ROUND(G97+G98-G99,2)&gt;=8,ROUND(G97+G98-G99,2)),$A$10="민간",ROUND(G97+G98-G99,2))</f>
        <v>5.34</v>
      </c>
      <c r="H100" s="126" cm="1">
        <f t="array" ref="H100">_xlfn.IFS($A$10="공공",_xlfn.IFS(ROUND(H97+H98-H99,2)&lt;8,8,ROUND(H97+H98-H99,2)&gt;=8,ROUND(H97+H98-H99,2)),$A$10="민간",ROUND(H97+H98-H99,2))</f>
        <v>6.2</v>
      </c>
      <c r="I100" s="126" cm="1">
        <f t="array" ref="I100">_xlfn.IFS($A$10="공공",_xlfn.IFS(ROUND(I97+I98-I99,2)&lt;8,8,ROUND(I97+I98-I99,2)&gt;=8,ROUND(I97+I98-I99,2)),$A$10="민간",ROUND(I97+I98-I99,2))</f>
        <v>5.07</v>
      </c>
      <c r="J100" s="126" cm="1">
        <f t="array" ref="J100">_xlfn.IFS($A$10="공공",_xlfn.IFS(ROUND(J97+J98-J99,2)&lt;8,8,ROUND(J97+J98-J99,2)&gt;=8,ROUND(J97+J98-J99,2)),$A$10="민간",ROUND(J97+J98-J99,2))</f>
        <v>7.32</v>
      </c>
      <c r="K100" s="126" cm="1">
        <f t="array" ref="K100">_xlfn.IFS($A$10="공공",_xlfn.IFS(ROUND(K97+K98-K99,2)&lt;8,8,ROUND(K97+K98-K99,2)&gt;=8,ROUND(K97+K98-K99,2)),$A$10="민간",ROUND(K97+K98-K99,2))</f>
        <v>7.41</v>
      </c>
      <c r="L100" s="126" cm="1">
        <f t="array" ref="L100">_xlfn.IFS($A$10="공공",_xlfn.IFS(ROUND(L97+L98-L99,2)&lt;8,8,ROUND(L97+L98-L99,2)&gt;=8,ROUND(L97+L98-L99,2)),$A$10="민간",ROUND(L97+L98-L99,2))</f>
        <v>6.83</v>
      </c>
      <c r="M100" s="126" cm="1">
        <f t="array" ref="M100">_xlfn.IFS($A$10="공공",_xlfn.IFS(ROUND(M97+M98-M99,2)&lt;8,8,ROUND(M97+M98-M99,2)&gt;=8,ROUND(M97+M98-M99,2)),$A$10="민간",ROUND(M97+M98-M99,2))</f>
        <v>5.43</v>
      </c>
      <c r="N100" s="126" cm="1">
        <f t="array" ref="N100">_xlfn.IFS($A$10="공공",_xlfn.IFS(ROUND(N97+N98-N99,2)&lt;8,8,ROUND(N97+N98-N99,2)&gt;=8,ROUND(N97+N98-N99,2)),$A$10="민간",ROUND(N97+N98-N99,2))</f>
        <v>9.5299999999999994</v>
      </c>
      <c r="O100" s="126" cm="1">
        <f t="array" ref="O100">_xlfn.IFS($A$10="공공",_xlfn.IFS(ROUND(O97+O98-O99,2)&lt;8,8,ROUND(O97+O98-O99,2)&gt;=8,ROUND(O97+O98-O99,2)),$A$10="민간",ROUND(O97+O98-O99,2))</f>
        <v>24.04</v>
      </c>
      <c r="P100" s="122">
        <f t="shared" si="23"/>
        <v>132.59999999999997</v>
      </c>
      <c r="Q100" s="111"/>
      <c r="R100" s="92"/>
    </row>
    <row r="101" spans="1:18" x14ac:dyDescent="0.3">
      <c r="A101" s="92"/>
      <c r="B101" s="127" t="str">
        <f>$A$24</f>
        <v>주 6일</v>
      </c>
      <c r="C101" s="128"/>
      <c r="D101" s="129">
        <f t="shared" ref="D101:O101" si="25">(D88-D100)/D88</f>
        <v>0.10548387096774192</v>
      </c>
      <c r="E101" s="129">
        <f t="shared" si="25"/>
        <v>0.28374558303886926</v>
      </c>
      <c r="F101" s="129">
        <f t="shared" si="25"/>
        <v>0.76032258064516134</v>
      </c>
      <c r="G101" s="129">
        <f t="shared" si="25"/>
        <v>0.82199999999999995</v>
      </c>
      <c r="H101" s="129">
        <f t="shared" si="25"/>
        <v>0.8</v>
      </c>
      <c r="I101" s="129">
        <f t="shared" si="25"/>
        <v>0.83099999999999996</v>
      </c>
      <c r="J101" s="129">
        <f t="shared" si="25"/>
        <v>0.76387096774193552</v>
      </c>
      <c r="K101" s="129">
        <f t="shared" si="25"/>
        <v>0.76096774193548389</v>
      </c>
      <c r="L101" s="129">
        <f t="shared" si="25"/>
        <v>0.77233333333333343</v>
      </c>
      <c r="M101" s="129">
        <f t="shared" si="25"/>
        <v>0.82483870967741935</v>
      </c>
      <c r="N101" s="129">
        <f t="shared" si="25"/>
        <v>0.68233333333333335</v>
      </c>
      <c r="O101" s="129">
        <f t="shared" si="25"/>
        <v>0.22451612903225809</v>
      </c>
      <c r="P101" s="130">
        <f>(P88-P100)/P88</f>
        <v>0.63701067615658369</v>
      </c>
      <c r="Q101" s="111"/>
      <c r="R101" s="92"/>
    </row>
    <row r="102" spans="1:18" x14ac:dyDescent="0.3">
      <c r="A102" s="92"/>
      <c r="B102" s="92"/>
      <c r="C102" s="92"/>
      <c r="D102" s="92"/>
      <c r="E102" s="92"/>
      <c r="F102" s="92"/>
      <c r="G102" s="92"/>
      <c r="H102" s="92"/>
      <c r="I102" s="92"/>
      <c r="J102" s="92"/>
      <c r="K102" s="92"/>
      <c r="L102" s="92"/>
      <c r="M102" s="92"/>
      <c r="N102" s="92"/>
      <c r="O102" s="92"/>
      <c r="P102" s="92"/>
      <c r="Q102" s="92"/>
      <c r="R102" s="92"/>
    </row>
    <row r="103" spans="1:18" x14ac:dyDescent="0.3">
      <c r="A103" s="92"/>
      <c r="B103" s="92"/>
      <c r="C103" s="92"/>
      <c r="D103" s="92"/>
      <c r="E103" s="92"/>
      <c r="F103" s="92"/>
      <c r="G103" s="92"/>
      <c r="H103" s="92"/>
      <c r="I103" s="92"/>
      <c r="J103" s="92"/>
      <c r="K103" s="92"/>
      <c r="L103" s="92"/>
      <c r="M103" s="92"/>
      <c r="N103" s="92"/>
      <c r="O103" s="92"/>
      <c r="P103" s="92"/>
      <c r="Q103" s="92"/>
      <c r="R103" s="92"/>
    </row>
    <row r="104" spans="1:18" ht="26.25" x14ac:dyDescent="0.3">
      <c r="A104" s="131" t="str">
        <f>조건입력!F11</f>
        <v>주 5일</v>
      </c>
      <c r="B104" s="97" t="s">
        <v>3143</v>
      </c>
      <c r="C104" s="92"/>
      <c r="D104" s="105">
        <v>31</v>
      </c>
      <c r="E104" s="105">
        <f>(29*3+28*7)/10</f>
        <v>28.3</v>
      </c>
      <c r="F104" s="105">
        <v>31</v>
      </c>
      <c r="G104" s="105">
        <v>30</v>
      </c>
      <c r="H104" s="105">
        <v>31</v>
      </c>
      <c r="I104" s="105">
        <v>30</v>
      </c>
      <c r="J104" s="105">
        <v>31</v>
      </c>
      <c r="K104" s="105">
        <v>31</v>
      </c>
      <c r="L104" s="105">
        <v>30</v>
      </c>
      <c r="M104" s="105">
        <v>31</v>
      </c>
      <c r="N104" s="105">
        <v>30</v>
      </c>
      <c r="O104" s="105">
        <v>31</v>
      </c>
      <c r="P104" s="105">
        <f>SUM(D104:O104)</f>
        <v>365.3</v>
      </c>
      <c r="Q104" s="92"/>
      <c r="R104" s="92"/>
    </row>
    <row r="105" spans="1:18" x14ac:dyDescent="0.3">
      <c r="A105" s="92"/>
      <c r="B105" s="101"/>
      <c r="C105" s="101" t="s">
        <v>11</v>
      </c>
      <c r="D105" s="116">
        <v>1</v>
      </c>
      <c r="E105" s="116">
        <v>2</v>
      </c>
      <c r="F105" s="116">
        <v>3</v>
      </c>
      <c r="G105" s="116">
        <v>4</v>
      </c>
      <c r="H105" s="116">
        <v>5</v>
      </c>
      <c r="I105" s="116">
        <v>6</v>
      </c>
      <c r="J105" s="116">
        <v>7</v>
      </c>
      <c r="K105" s="116">
        <v>8</v>
      </c>
      <c r="L105" s="116">
        <v>9</v>
      </c>
      <c r="M105" s="116">
        <v>10</v>
      </c>
      <c r="N105" s="116">
        <v>11</v>
      </c>
      <c r="O105" s="116">
        <v>12</v>
      </c>
      <c r="P105" s="92"/>
      <c r="Q105" s="92"/>
      <c r="R105" s="92"/>
    </row>
    <row r="106" spans="1:18" x14ac:dyDescent="0.3">
      <c r="A106" s="92"/>
      <c r="B106" s="107" t="s">
        <v>5</v>
      </c>
      <c r="C106" s="107" t="str">
        <f>조건입력!$F$12</f>
        <v>평균 -5℃ 이하</v>
      </c>
      <c r="D106" s="172" cm="1">
        <f t="array" ref="D106">_xlfn.IFS(조건입력!$I$8=10,INDEX(기상청!$G$49:$R$69,MATCH(가동률!$C106,기상청!$F$49:$F$69,0),MATCH(가동률!D$105,기상청!$G$48:$R$48,0))/10,조건입력!$I$8=5,INDEX(기상청!$G$74:$R$95,MATCH(가동률!$C106,기상청!$F$74:$F$95,0),MATCH(가동률!D$73,기상청!$G$48:$R$48,0))/5)</f>
        <v>14.6</v>
      </c>
      <c r="E106" s="172" cm="1">
        <f t="array" ref="E106">_xlfn.IFS(조건입력!$I$8=10,INDEX(기상청!$G$49:$R$69,MATCH(가동률!$C106,기상청!$F$49:$F$69,0),MATCH(가동률!E$105,기상청!$G$48:$R$48,0))/10,조건입력!$I$8=5,INDEX(기상청!$G$74:$R$95,MATCH(가동률!$C106,기상청!$F$74:$F$95,0),MATCH(가동률!E$73,기상청!$G$48:$R$48,0))/5)</f>
        <v>5.8</v>
      </c>
      <c r="F106" s="172" cm="1">
        <f t="array" ref="F106">_xlfn.IFS(조건입력!$I$8=10,INDEX(기상청!$G$49:$R$69,MATCH(가동률!$C106,기상청!$F$49:$F$69,0),MATCH(가동률!F$105,기상청!$G$48:$R$48,0))/10,조건입력!$I$8=5,INDEX(기상청!$G$74:$R$95,MATCH(가동률!$C106,기상청!$F$74:$F$95,0),MATCH(가동률!F$73,기상청!$G$48:$R$48,0))/5)</f>
        <v>0.1</v>
      </c>
      <c r="G106" s="172" cm="1">
        <f t="array" ref="G106">_xlfn.IFS(조건입력!$I$8=10,INDEX(기상청!$G$49:$R$69,MATCH(가동률!$C106,기상청!$F$49:$F$69,0),MATCH(가동률!G$105,기상청!$G$48:$R$48,0))/10,조건입력!$I$8=5,INDEX(기상청!$G$74:$R$95,MATCH(가동률!$C106,기상청!$F$74:$F$95,0),MATCH(가동률!G$73,기상청!$G$48:$R$48,0))/5)</f>
        <v>0</v>
      </c>
      <c r="H106" s="172" cm="1">
        <f t="array" ref="H106">_xlfn.IFS(조건입력!$I$8=10,INDEX(기상청!$G$49:$R$69,MATCH(가동률!$C106,기상청!$F$49:$F$69,0),MATCH(가동률!H$105,기상청!$G$48:$R$48,0))/10,조건입력!$I$8=5,INDEX(기상청!$G$74:$R$95,MATCH(가동률!$C106,기상청!$F$74:$F$95,0),MATCH(가동률!H$73,기상청!$G$48:$R$48,0))/5)</f>
        <v>0</v>
      </c>
      <c r="I106" s="172" cm="1">
        <f t="array" ref="I106">_xlfn.IFS(조건입력!$I$8=10,INDEX(기상청!$G$49:$R$69,MATCH(가동률!$C106,기상청!$F$49:$F$69,0),MATCH(가동률!I$105,기상청!$G$48:$R$48,0))/10,조건입력!$I$8=5,INDEX(기상청!$G$74:$R$95,MATCH(가동률!$C106,기상청!$F$74:$F$95,0),MATCH(가동률!I$73,기상청!$G$48:$R$48,0))/5)</f>
        <v>0</v>
      </c>
      <c r="J106" s="172" cm="1">
        <f t="array" ref="J106">_xlfn.IFS(조건입력!$I$8=10,INDEX(기상청!$G$49:$R$69,MATCH(가동률!$C106,기상청!$F$49:$F$69,0),MATCH(가동률!J$105,기상청!$G$48:$R$48,0))/10,조건입력!$I$8=5,INDEX(기상청!$G$74:$R$95,MATCH(가동률!$C106,기상청!$F$74:$F$95,0),MATCH(가동률!J$73,기상청!$G$48:$R$48,0))/5)</f>
        <v>0</v>
      </c>
      <c r="K106" s="172" cm="1">
        <f t="array" ref="K106">_xlfn.IFS(조건입력!$I$8=10,INDEX(기상청!$G$49:$R$69,MATCH(가동률!$C106,기상청!$F$49:$F$69,0),MATCH(가동률!K$105,기상청!$G$48:$R$48,0))/10,조건입력!$I$8=5,INDEX(기상청!$G$74:$R$95,MATCH(가동률!$C106,기상청!$F$74:$F$95,0),MATCH(가동률!K$73,기상청!$G$48:$R$48,0))/5)</f>
        <v>0</v>
      </c>
      <c r="L106" s="172" cm="1">
        <f t="array" ref="L106">_xlfn.IFS(조건입력!$I$8=10,INDEX(기상청!$G$49:$R$69,MATCH(가동률!$C106,기상청!$F$49:$F$69,0),MATCH(가동률!L$105,기상청!$G$48:$R$48,0))/10,조건입력!$I$8=5,INDEX(기상청!$G$74:$R$95,MATCH(가동률!$C106,기상청!$F$74:$F$95,0),MATCH(가동률!L$73,기상청!$G$48:$R$48,0))/5)</f>
        <v>0</v>
      </c>
      <c r="M106" s="172" cm="1">
        <f t="array" ref="M106">_xlfn.IFS(조건입력!$I$8=10,INDEX(기상청!$G$49:$R$69,MATCH(가동률!$C106,기상청!$F$49:$F$69,0),MATCH(가동률!M$105,기상청!$G$48:$R$48,0))/10,조건입력!$I$8=5,INDEX(기상청!$G$74:$R$95,MATCH(가동률!$C106,기상청!$F$74:$F$95,0),MATCH(가동률!M$73,기상청!$G$48:$R$48,0))/5)</f>
        <v>0</v>
      </c>
      <c r="N106" s="172" cm="1">
        <f t="array" ref="N106">_xlfn.IFS(조건입력!$I$8=10,INDEX(기상청!$G$49:$R$69,MATCH(가동률!$C106,기상청!$F$49:$F$69,0),MATCH(가동률!N$105,기상청!$G$48:$R$48,0))/10,조건입력!$I$8=5,INDEX(기상청!$G$74:$R$95,MATCH(가동률!$C106,기상청!$F$74:$F$95,0),MATCH(가동률!N$73,기상청!$G$48:$R$48,0))/5)</f>
        <v>0.4</v>
      </c>
      <c r="O106" s="172" cm="1">
        <f t="array" ref="O106">_xlfn.IFS(조건입력!$I$8=10,INDEX(기상청!$G$49:$R$69,MATCH(가동률!$C106,기상청!$F$49:$F$69,0),MATCH(가동률!O$105,기상청!$G$48:$R$48,0))/10,조건입력!$I$8=5,INDEX(기상청!$G$74:$R$95,MATCH(가동률!$C106,기상청!$F$74:$F$95,0),MATCH(가동률!O$73,기상청!$G$48:$R$48,0))/5)</f>
        <v>9.9</v>
      </c>
      <c r="P106" s="92"/>
      <c r="Q106" s="92"/>
      <c r="R106" s="92"/>
    </row>
    <row r="107" spans="1:18" x14ac:dyDescent="0.3">
      <c r="A107" s="92"/>
      <c r="B107" s="107" t="s">
        <v>6</v>
      </c>
      <c r="C107" s="107" t="str">
        <f>조건입력!$F$13</f>
        <v>35℃ 이상</v>
      </c>
      <c r="D107" s="172" cm="1">
        <f t="array" ref="D107">_xlfn.IFS(조건입력!$I$8=10,INDEX(기상청!$G$49:$R$69,MATCH(가동률!$C107,기상청!$F$49:$F$69,0),MATCH(가동률!D$105,기상청!$G$48:$R$48,0))/10,조건입력!$I$8=5,INDEX(기상청!$G$74:$R$95,MATCH(가동률!$C107,기상청!$F$74:$F$95,0),MATCH(가동률!D$73,기상청!$G$48:$R$48,0))/5)</f>
        <v>0</v>
      </c>
      <c r="E107" s="172" cm="1">
        <f t="array" ref="E107">_xlfn.IFS(조건입력!$I$8=10,INDEX(기상청!$G$49:$R$69,MATCH(가동률!$C107,기상청!$F$49:$F$69,0),MATCH(가동률!E$105,기상청!$G$48:$R$48,0))/10,조건입력!$I$8=5,INDEX(기상청!$G$74:$R$95,MATCH(가동률!$C107,기상청!$F$74:$F$95,0),MATCH(가동률!E$73,기상청!$G$48:$R$48,0))/5)</f>
        <v>0</v>
      </c>
      <c r="F107" s="172" cm="1">
        <f t="array" ref="F107">_xlfn.IFS(조건입력!$I$8=10,INDEX(기상청!$G$49:$R$69,MATCH(가동률!$C107,기상청!$F$49:$F$69,0),MATCH(가동률!F$105,기상청!$G$48:$R$48,0))/10,조건입력!$I$8=5,INDEX(기상청!$G$74:$R$95,MATCH(가동률!$C107,기상청!$F$74:$F$95,0),MATCH(가동률!F$73,기상청!$G$48:$R$48,0))/5)</f>
        <v>0</v>
      </c>
      <c r="G107" s="172" cm="1">
        <f t="array" ref="G107">_xlfn.IFS(조건입력!$I$8=10,INDEX(기상청!$G$49:$R$69,MATCH(가동률!$C107,기상청!$F$49:$F$69,0),MATCH(가동률!G$105,기상청!$G$48:$R$48,0))/10,조건입력!$I$8=5,INDEX(기상청!$G$74:$R$95,MATCH(가동률!$C107,기상청!$F$74:$F$95,0),MATCH(가동률!G$73,기상청!$G$48:$R$48,0))/5)</f>
        <v>0</v>
      </c>
      <c r="H107" s="172" cm="1">
        <f t="array" ref="H107">_xlfn.IFS(조건입력!$I$8=10,INDEX(기상청!$G$49:$R$69,MATCH(가동률!$C107,기상청!$F$49:$F$69,0),MATCH(가동률!H$105,기상청!$G$48:$R$48,0))/10,조건입력!$I$8=5,INDEX(기상청!$G$74:$R$95,MATCH(가동률!$C107,기상청!$F$74:$F$95,0),MATCH(가동률!H$73,기상청!$G$48:$R$48,0))/5)</f>
        <v>0</v>
      </c>
      <c r="I107" s="172" cm="1">
        <f t="array" ref="I107">_xlfn.IFS(조건입력!$I$8=10,INDEX(기상청!$G$49:$R$69,MATCH(가동률!$C107,기상청!$F$49:$F$69,0),MATCH(가동률!I$105,기상청!$G$48:$R$48,0))/10,조건입력!$I$8=5,INDEX(기상청!$G$74:$R$95,MATCH(가동률!$C107,기상청!$F$74:$F$95,0),MATCH(가동률!I$73,기상청!$G$48:$R$48,0))/5)</f>
        <v>0.1</v>
      </c>
      <c r="J107" s="172" cm="1">
        <f t="array" ref="J107">_xlfn.IFS(조건입력!$I$8=10,INDEX(기상청!$G$49:$R$69,MATCH(가동률!$C107,기상청!$F$49:$F$69,0),MATCH(가동률!J$105,기상청!$G$48:$R$48,0))/10,조건입력!$I$8=5,INDEX(기상청!$G$74:$R$95,MATCH(가동률!$C107,기상청!$F$74:$F$95,0),MATCH(가동률!J$73,기상청!$G$48:$R$48,0))/5)</f>
        <v>0.9</v>
      </c>
      <c r="K107" s="172" cm="1">
        <f t="array" ref="K107">_xlfn.IFS(조건입력!$I$8=10,INDEX(기상청!$G$49:$R$69,MATCH(가동률!$C107,기상청!$F$49:$F$69,0),MATCH(가동률!K$105,기상청!$G$48:$R$48,0))/10,조건입력!$I$8=5,INDEX(기상청!$G$74:$R$95,MATCH(가동률!$C107,기상청!$F$74:$F$95,0),MATCH(가동률!K$73,기상청!$G$48:$R$48,0))/5)</f>
        <v>0.8</v>
      </c>
      <c r="L107" s="172" cm="1">
        <f t="array" ref="L107">_xlfn.IFS(조건입력!$I$8=10,INDEX(기상청!$G$49:$R$69,MATCH(가동률!$C107,기상청!$F$49:$F$69,0),MATCH(가동률!L$105,기상청!$G$48:$R$48,0))/10,조건입력!$I$8=5,INDEX(기상청!$G$74:$R$95,MATCH(가동률!$C107,기상청!$F$74:$F$95,0),MATCH(가동률!L$73,기상청!$G$48:$R$48,0))/5)</f>
        <v>0</v>
      </c>
      <c r="M107" s="172" cm="1">
        <f t="array" ref="M107">_xlfn.IFS(조건입력!$I$8=10,INDEX(기상청!$G$49:$R$69,MATCH(가동률!$C107,기상청!$F$49:$F$69,0),MATCH(가동률!M$105,기상청!$G$48:$R$48,0))/10,조건입력!$I$8=5,INDEX(기상청!$G$74:$R$95,MATCH(가동률!$C107,기상청!$F$74:$F$95,0),MATCH(가동률!M$73,기상청!$G$48:$R$48,0))/5)</f>
        <v>0</v>
      </c>
      <c r="N107" s="172" cm="1">
        <f t="array" ref="N107">_xlfn.IFS(조건입력!$I$8=10,INDEX(기상청!$G$49:$R$69,MATCH(가동률!$C107,기상청!$F$49:$F$69,0),MATCH(가동률!N$105,기상청!$G$48:$R$48,0))/10,조건입력!$I$8=5,INDEX(기상청!$G$74:$R$95,MATCH(가동률!$C107,기상청!$F$74:$F$95,0),MATCH(가동률!N$73,기상청!$G$48:$R$48,0))/5)</f>
        <v>0</v>
      </c>
      <c r="O107" s="172" cm="1">
        <f t="array" ref="O107">_xlfn.IFS(조건입력!$I$8=10,INDEX(기상청!$G$49:$R$69,MATCH(가동률!$C107,기상청!$F$49:$F$69,0),MATCH(가동률!O$105,기상청!$G$48:$R$48,0))/10,조건입력!$I$8=5,INDEX(기상청!$G$74:$R$95,MATCH(가동률!$C107,기상청!$F$74:$F$95,0),MATCH(가동률!O$73,기상청!$G$48:$R$48,0))/5)</f>
        <v>0</v>
      </c>
      <c r="P107" s="92"/>
      <c r="Q107" s="92"/>
      <c r="R107" s="92"/>
    </row>
    <row r="108" spans="1:18" x14ac:dyDescent="0.3">
      <c r="A108" s="92"/>
      <c r="B108" s="107" t="s">
        <v>7</v>
      </c>
      <c r="C108" s="107" t="str">
        <f>조건입력!$F$14</f>
        <v>5mm 이상</v>
      </c>
      <c r="D108" s="172" cm="1">
        <f t="array" ref="D108">_xlfn.IFS(조건입력!$I$8=10,INDEX(기상청!$G$49:$R$69,MATCH(가동률!$C108,기상청!$F$49:$F$69,0),MATCH(가동률!D$105,기상청!$G$48:$R$48,0))/10,조건입력!$I$8=5,INDEX(기상청!$G$74:$R$95,MATCH(가동률!$C108,기상청!$F$74:$F$95,0),MATCH(가동률!D$73,기상청!$G$48:$R$48,0))/5)</f>
        <v>0.6</v>
      </c>
      <c r="E108" s="172" cm="1">
        <f t="array" ref="E108">_xlfn.IFS(조건입력!$I$8=10,INDEX(기상청!$G$49:$R$69,MATCH(가동률!$C108,기상청!$F$49:$F$69,0),MATCH(가동률!E$105,기상청!$G$48:$R$48,0))/10,조건입력!$I$8=5,INDEX(기상청!$G$74:$R$95,MATCH(가동률!$C108,기상청!$F$74:$F$95,0),MATCH(가동률!E$73,기상청!$G$48:$R$48,0))/5)</f>
        <v>1.3</v>
      </c>
      <c r="F108" s="172" cm="1">
        <f t="array" ref="F108">_xlfn.IFS(조건입력!$I$8=10,INDEX(기상청!$G$49:$R$69,MATCH(가동률!$C108,기상청!$F$49:$F$69,0),MATCH(가동률!F$105,기상청!$G$48:$R$48,0))/10,조건입력!$I$8=5,INDEX(기상청!$G$74:$R$95,MATCH(가동률!$C108,기상청!$F$74:$F$95,0),MATCH(가동률!F$73,기상청!$G$48:$R$48,0))/5)</f>
        <v>2</v>
      </c>
      <c r="G108" s="172" cm="1">
        <f t="array" ref="G108">_xlfn.IFS(조건입력!$I$8=10,INDEX(기상청!$G$49:$R$69,MATCH(가동률!$C108,기상청!$F$49:$F$69,0),MATCH(가동률!G$105,기상청!$G$48:$R$48,0))/10,조건입력!$I$8=5,INDEX(기상청!$G$74:$R$95,MATCH(가동률!$C108,기상청!$F$74:$F$95,0),MATCH(가동률!G$73,기상청!$G$48:$R$48,0))/5)</f>
        <v>3.5</v>
      </c>
      <c r="H108" s="172" cm="1">
        <f t="array" ref="H108">_xlfn.IFS(조건입력!$I$8=10,INDEX(기상청!$G$49:$R$69,MATCH(가동률!$C108,기상청!$F$49:$F$69,0),MATCH(가동률!H$105,기상청!$G$48:$R$48,0))/10,조건입력!$I$8=5,INDEX(기상청!$G$74:$R$95,MATCH(가동률!$C108,기상청!$F$74:$F$95,0),MATCH(가동률!H$73,기상청!$G$48:$R$48,0))/5)</f>
        <v>4.9000000000000004</v>
      </c>
      <c r="I108" s="172" cm="1">
        <f t="array" ref="I108">_xlfn.IFS(조건입력!$I$8=10,INDEX(기상청!$G$49:$R$69,MATCH(가동률!$C108,기상청!$F$49:$F$69,0),MATCH(가동률!I$105,기상청!$G$48:$R$48,0))/10,조건입력!$I$8=5,INDEX(기상청!$G$74:$R$95,MATCH(가동률!$C108,기상청!$F$74:$F$95,0),MATCH(가동률!I$73,기상청!$G$48:$R$48,0))/5)</f>
        <v>4.7</v>
      </c>
      <c r="J108" s="172" cm="1">
        <f t="array" ref="J108">_xlfn.IFS(조건입력!$I$8=10,INDEX(기상청!$G$49:$R$69,MATCH(가동률!$C108,기상청!$F$49:$F$69,0),MATCH(가동률!J$105,기상청!$G$48:$R$48,0))/10,조건입력!$I$8=5,INDEX(기상청!$G$74:$R$95,MATCH(가동률!$C108,기상청!$F$74:$F$95,0),MATCH(가동률!J$73,기상청!$G$48:$R$48,0))/5)</f>
        <v>9.1</v>
      </c>
      <c r="K108" s="172" cm="1">
        <f t="array" ref="K108">_xlfn.IFS(조건입력!$I$8=10,INDEX(기상청!$G$49:$R$69,MATCH(가동률!$C108,기상청!$F$49:$F$69,0),MATCH(가동률!K$105,기상청!$G$48:$R$48,0))/10,조건입력!$I$8=5,INDEX(기상청!$G$74:$R$95,MATCH(가동률!$C108,기상청!$F$74:$F$95,0),MATCH(가동률!K$73,기상청!$G$48:$R$48,0))/5)</f>
        <v>7.6</v>
      </c>
      <c r="L108" s="172" cm="1">
        <f t="array" ref="L108">_xlfn.IFS(조건입력!$I$8=10,INDEX(기상청!$G$49:$R$69,MATCH(가동률!$C108,기상청!$F$49:$F$69,0),MATCH(가동률!L$105,기상청!$G$48:$R$48,0))/10,조건입력!$I$8=5,INDEX(기상청!$G$74:$R$95,MATCH(가동률!$C108,기상청!$F$74:$F$95,0),MATCH(가동률!L$73,기상청!$G$48:$R$48,0))/5)</f>
        <v>4.0999999999999996</v>
      </c>
      <c r="M108" s="172" cm="1">
        <f t="array" ref="M108">_xlfn.IFS(조건입력!$I$8=10,INDEX(기상청!$G$49:$R$69,MATCH(가동률!$C108,기상청!$F$49:$F$69,0),MATCH(가동률!M$105,기상청!$G$48:$R$48,0))/10,조건입력!$I$8=5,INDEX(기상청!$G$74:$R$95,MATCH(가동률!$C108,기상청!$F$74:$F$95,0),MATCH(가동률!M$73,기상청!$G$48:$R$48,0))/5)</f>
        <v>2.9</v>
      </c>
      <c r="N108" s="172" cm="1">
        <f t="array" ref="N108">_xlfn.IFS(조건입력!$I$8=10,INDEX(기상청!$G$49:$R$69,MATCH(가동률!$C108,기상청!$F$49:$F$69,0),MATCH(가동률!N$105,기상청!$G$48:$R$48,0))/10,조건입력!$I$8=5,INDEX(기상청!$G$74:$R$95,MATCH(가동률!$C108,기상청!$F$74:$F$95,0),MATCH(가동률!N$73,기상청!$G$48:$R$48,0))/5)</f>
        <v>3.1</v>
      </c>
      <c r="O108" s="172" cm="1">
        <f t="array" ref="O108">_xlfn.IFS(조건입력!$I$8=10,INDEX(기상청!$G$49:$R$69,MATCH(가동률!$C108,기상청!$F$49:$F$69,0),MATCH(가동률!O$105,기상청!$G$48:$R$48,0))/10,조건입력!$I$8=5,INDEX(기상청!$G$74:$R$95,MATCH(가동률!$C108,기상청!$F$74:$F$95,0),MATCH(가동률!O$73,기상청!$G$48:$R$48,0))/5)</f>
        <v>1</v>
      </c>
      <c r="P108" s="92"/>
      <c r="Q108" s="92"/>
      <c r="R108" s="92"/>
    </row>
    <row r="109" spans="1:18" x14ac:dyDescent="0.3">
      <c r="A109" s="92"/>
      <c r="B109" s="107" t="s">
        <v>8</v>
      </c>
      <c r="C109" s="107" t="str">
        <f>조건입력!$F$15</f>
        <v>5cm 이상</v>
      </c>
      <c r="D109" s="172" cm="1">
        <f t="array" ref="D109">_xlfn.IFS(조건입력!$I$8=10,INDEX(기상청!$G$49:$R$69,MATCH(가동률!$C109,기상청!$F$49:$F$69,0),MATCH(가동률!D$105,기상청!$G$48:$R$48,0))/10,조건입력!$I$8=5,INDEX(기상청!$G$74:$R$95,MATCH(가동률!$C109,기상청!$F$74:$F$95,0),MATCH(가동률!D$73,기상청!$G$48:$R$48,0))/5)</f>
        <v>0.1</v>
      </c>
      <c r="E109" s="172" cm="1">
        <f t="array" ref="E109">_xlfn.IFS(조건입력!$I$8=10,INDEX(기상청!$G$49:$R$69,MATCH(가동률!$C109,기상청!$F$49:$F$69,0),MATCH(가동률!E$105,기상청!$G$48:$R$48,0))/10,조건입력!$I$8=5,INDEX(기상청!$G$74:$R$95,MATCH(가동률!$C109,기상청!$F$74:$F$95,0),MATCH(가동률!E$73,기상청!$G$48:$R$48,0))/5)</f>
        <v>0</v>
      </c>
      <c r="F109" s="172" cm="1">
        <f t="array" ref="F109">_xlfn.IFS(조건입력!$I$8=10,INDEX(기상청!$G$49:$R$69,MATCH(가동률!$C109,기상청!$F$49:$F$69,0),MATCH(가동률!F$105,기상청!$G$48:$R$48,0))/10,조건입력!$I$8=5,INDEX(기상청!$G$74:$R$95,MATCH(가동률!$C109,기상청!$F$74:$F$95,0),MATCH(가동률!F$73,기상청!$G$48:$R$48,0))/5)</f>
        <v>0</v>
      </c>
      <c r="G109" s="172" cm="1">
        <f t="array" ref="G109">_xlfn.IFS(조건입력!$I$8=10,INDEX(기상청!$G$49:$R$69,MATCH(가동률!$C109,기상청!$F$49:$F$69,0),MATCH(가동률!G$105,기상청!$G$48:$R$48,0))/10,조건입력!$I$8=5,INDEX(기상청!$G$74:$R$95,MATCH(가동률!$C109,기상청!$F$74:$F$95,0),MATCH(가동률!G$73,기상청!$G$48:$R$48,0))/5)</f>
        <v>0</v>
      </c>
      <c r="H109" s="172" cm="1">
        <f t="array" ref="H109">_xlfn.IFS(조건입력!$I$8=10,INDEX(기상청!$G$49:$R$69,MATCH(가동률!$C109,기상청!$F$49:$F$69,0),MATCH(가동률!H$105,기상청!$G$48:$R$48,0))/10,조건입력!$I$8=5,INDEX(기상청!$G$74:$R$95,MATCH(가동률!$C109,기상청!$F$74:$F$95,0),MATCH(가동률!H$73,기상청!$G$48:$R$48,0))/5)</f>
        <v>0</v>
      </c>
      <c r="I109" s="172" cm="1">
        <f t="array" ref="I109">_xlfn.IFS(조건입력!$I$8=10,INDEX(기상청!$G$49:$R$69,MATCH(가동률!$C109,기상청!$F$49:$F$69,0),MATCH(가동률!I$105,기상청!$G$48:$R$48,0))/10,조건입력!$I$8=5,INDEX(기상청!$G$74:$R$95,MATCH(가동률!$C109,기상청!$F$74:$F$95,0),MATCH(가동률!I$73,기상청!$G$48:$R$48,0))/5)</f>
        <v>0</v>
      </c>
      <c r="J109" s="172" cm="1">
        <f t="array" ref="J109">_xlfn.IFS(조건입력!$I$8=10,INDEX(기상청!$G$49:$R$69,MATCH(가동률!$C109,기상청!$F$49:$F$69,0),MATCH(가동률!J$105,기상청!$G$48:$R$48,0))/10,조건입력!$I$8=5,INDEX(기상청!$G$74:$R$95,MATCH(가동률!$C109,기상청!$F$74:$F$95,0),MATCH(가동률!J$73,기상청!$G$48:$R$48,0))/5)</f>
        <v>0</v>
      </c>
      <c r="K109" s="172" cm="1">
        <f t="array" ref="K109">_xlfn.IFS(조건입력!$I$8=10,INDEX(기상청!$G$49:$R$69,MATCH(가동률!$C109,기상청!$F$49:$F$69,0),MATCH(가동률!K$105,기상청!$G$48:$R$48,0))/10,조건입력!$I$8=5,INDEX(기상청!$G$74:$R$95,MATCH(가동률!$C109,기상청!$F$74:$F$95,0),MATCH(가동률!K$73,기상청!$G$48:$R$48,0))/5)</f>
        <v>0</v>
      </c>
      <c r="L109" s="172" cm="1">
        <f t="array" ref="L109">_xlfn.IFS(조건입력!$I$8=10,INDEX(기상청!$G$49:$R$69,MATCH(가동률!$C109,기상청!$F$49:$F$69,0),MATCH(가동률!L$105,기상청!$G$48:$R$48,0))/10,조건입력!$I$8=5,INDEX(기상청!$G$74:$R$95,MATCH(가동률!$C109,기상청!$F$74:$F$95,0),MATCH(가동률!L$73,기상청!$G$48:$R$48,0))/5)</f>
        <v>0</v>
      </c>
      <c r="M109" s="172" cm="1">
        <f t="array" ref="M109">_xlfn.IFS(조건입력!$I$8=10,INDEX(기상청!$G$49:$R$69,MATCH(가동률!$C109,기상청!$F$49:$F$69,0),MATCH(가동률!M$105,기상청!$G$48:$R$48,0))/10,조건입력!$I$8=5,INDEX(기상청!$G$74:$R$95,MATCH(가동률!$C109,기상청!$F$74:$F$95,0),MATCH(가동률!M$73,기상청!$G$48:$R$48,0))/5)</f>
        <v>0</v>
      </c>
      <c r="N109" s="172" cm="1">
        <f t="array" ref="N109">_xlfn.IFS(조건입력!$I$8=10,INDEX(기상청!$G$49:$R$69,MATCH(가동률!$C109,기상청!$F$49:$F$69,0),MATCH(가동률!N$105,기상청!$G$48:$R$48,0))/10,조건입력!$I$8=5,INDEX(기상청!$G$74:$R$95,MATCH(가동률!$C109,기상청!$F$74:$F$95,0),MATCH(가동률!N$73,기상청!$G$48:$R$48,0))/5)</f>
        <v>0</v>
      </c>
      <c r="O109" s="172" cm="1">
        <f t="array" ref="O109">_xlfn.IFS(조건입력!$I$8=10,INDEX(기상청!$G$49:$R$69,MATCH(가동률!$C109,기상청!$F$49:$F$69,0),MATCH(가동률!O$105,기상청!$G$48:$R$48,0))/10,조건입력!$I$8=5,INDEX(기상청!$G$74:$R$95,MATCH(가동률!$C109,기상청!$F$74:$F$95,0),MATCH(가동률!O$73,기상청!$G$48:$R$48,0))/5)</f>
        <v>0</v>
      </c>
      <c r="P109" s="92"/>
      <c r="Q109" s="92"/>
      <c r="R109" s="92"/>
    </row>
    <row r="110" spans="1:18" x14ac:dyDescent="0.3">
      <c r="A110" s="92"/>
      <c r="B110" s="107" t="s">
        <v>9</v>
      </c>
      <c r="C110" s="107" t="str">
        <f>조건입력!$F$16</f>
        <v>15m/s 이상</v>
      </c>
      <c r="D110" s="172" cm="1">
        <f t="array" ref="D110">_xlfn.IFS(조건입력!$I$8=10,INDEX(기상청!$G$49:$R$69,MATCH(가동률!$C110,기상청!$F$49:$F$69,0),MATCH(가동률!D$105,기상청!$G$48:$R$48,0))/10,조건입력!$I$8=5,INDEX(기상청!$G$74:$R$95,MATCH(가동률!$C110,기상청!$F$74:$F$95,0),MATCH(가동률!D$73,기상청!$G$48:$R$48,0))/5)</f>
        <v>0.1</v>
      </c>
      <c r="E110" s="172" cm="1">
        <f t="array" ref="E110">_xlfn.IFS(조건입력!$I$8=10,INDEX(기상청!$G$49:$R$69,MATCH(가동률!$C110,기상청!$F$49:$F$69,0),MATCH(가동률!E$105,기상청!$G$48:$R$48,0))/10,조건입력!$I$8=5,INDEX(기상청!$G$74:$R$95,MATCH(가동률!$C110,기상청!$F$74:$F$95,0),MATCH(가동률!E$73,기상청!$G$48:$R$48,0))/5)</f>
        <v>0</v>
      </c>
      <c r="F110" s="172" cm="1">
        <f t="array" ref="F110">_xlfn.IFS(조건입력!$I$8=10,INDEX(기상청!$G$49:$R$69,MATCH(가동률!$C110,기상청!$F$49:$F$69,0),MATCH(가동률!F$105,기상청!$G$48:$R$48,0))/10,조건입력!$I$8=5,INDEX(기상청!$G$74:$R$95,MATCH(가동률!$C110,기상청!$F$74:$F$95,0),MATCH(가동률!F$73,기상청!$G$48:$R$48,0))/5)</f>
        <v>0.2</v>
      </c>
      <c r="G110" s="172" cm="1">
        <f t="array" ref="G110">_xlfn.IFS(조건입력!$I$8=10,INDEX(기상청!$G$49:$R$69,MATCH(가동률!$C110,기상청!$F$49:$F$69,0),MATCH(가동률!G$105,기상청!$G$48:$R$48,0))/10,조건입력!$I$8=5,INDEX(기상청!$G$74:$R$95,MATCH(가동률!$C110,기상청!$F$74:$F$95,0),MATCH(가동률!G$73,기상청!$G$48:$R$48,0))/5)</f>
        <v>0.2</v>
      </c>
      <c r="H110" s="172" cm="1">
        <f t="array" ref="H110">_xlfn.IFS(조건입력!$I$8=10,INDEX(기상청!$G$49:$R$69,MATCH(가동률!$C110,기상청!$F$49:$F$69,0),MATCH(가동률!H$105,기상청!$G$48:$R$48,0))/10,조건입력!$I$8=5,INDEX(기상청!$G$74:$R$95,MATCH(가동률!$C110,기상청!$F$74:$F$95,0),MATCH(가동률!H$73,기상청!$G$48:$R$48,0))/5)</f>
        <v>0.4</v>
      </c>
      <c r="I110" s="172" cm="1">
        <f t="array" ref="I110">_xlfn.IFS(조건입력!$I$8=10,INDEX(기상청!$G$49:$R$69,MATCH(가동률!$C110,기상청!$F$49:$F$69,0),MATCH(가동률!I$105,기상청!$G$48:$R$48,0))/10,조건입력!$I$8=5,INDEX(기상청!$G$74:$R$95,MATCH(가동률!$C110,기상청!$F$74:$F$95,0),MATCH(가동률!I$73,기상청!$G$48:$R$48,0))/5)</f>
        <v>0.3</v>
      </c>
      <c r="J110" s="172" cm="1">
        <f t="array" ref="J110">_xlfn.IFS(조건입력!$I$8=10,INDEX(기상청!$G$49:$R$69,MATCH(가동률!$C110,기상청!$F$49:$F$69,0),MATCH(가동률!J$105,기상청!$G$48:$R$48,0))/10,조건입력!$I$8=5,INDEX(기상청!$G$74:$R$95,MATCH(가동률!$C110,기상청!$F$74:$F$95,0),MATCH(가동률!J$73,기상청!$G$48:$R$48,0))/5)</f>
        <v>0.2</v>
      </c>
      <c r="K110" s="172" cm="1">
        <f t="array" ref="K110">_xlfn.IFS(조건입력!$I$8=10,INDEX(기상청!$G$49:$R$69,MATCH(가동률!$C110,기상청!$F$49:$F$69,0),MATCH(가동률!K$105,기상청!$G$48:$R$48,0))/10,조건입력!$I$8=5,INDEX(기상청!$G$74:$R$95,MATCH(가동률!$C110,기상청!$F$74:$F$95,0),MATCH(가동률!K$73,기상청!$G$48:$R$48,0))/5)</f>
        <v>0.3</v>
      </c>
      <c r="L110" s="172" cm="1">
        <f t="array" ref="L110">_xlfn.IFS(조건입력!$I$8=10,INDEX(기상청!$G$49:$R$69,MATCH(가동률!$C110,기상청!$F$49:$F$69,0),MATCH(가동률!L$105,기상청!$G$48:$R$48,0))/10,조건입력!$I$8=5,INDEX(기상청!$G$74:$R$95,MATCH(가동률!$C110,기상청!$F$74:$F$95,0),MATCH(가동률!L$73,기상청!$G$48:$R$48,0))/5)</f>
        <v>0.3</v>
      </c>
      <c r="M110" s="172" cm="1">
        <f t="array" ref="M110">_xlfn.IFS(조건입력!$I$8=10,INDEX(기상청!$G$49:$R$69,MATCH(가동률!$C110,기상청!$F$49:$F$69,0),MATCH(가동률!M$105,기상청!$G$48:$R$48,0))/10,조건입력!$I$8=5,INDEX(기상청!$G$74:$R$95,MATCH(가동률!$C110,기상청!$F$74:$F$95,0),MATCH(가동률!M$73,기상청!$G$48:$R$48,0))/5)</f>
        <v>0.1</v>
      </c>
      <c r="N110" s="172" cm="1">
        <f t="array" ref="N110">_xlfn.IFS(조건입력!$I$8=10,INDEX(기상청!$G$49:$R$69,MATCH(가동률!$C110,기상청!$F$49:$F$69,0),MATCH(가동률!N$105,기상청!$G$48:$R$48,0))/10,조건입력!$I$8=5,INDEX(기상청!$G$74:$R$95,MATCH(가동률!$C110,기상청!$F$74:$F$95,0),MATCH(가동률!N$73,기상청!$G$48:$R$48,0))/5)</f>
        <v>0.3</v>
      </c>
      <c r="O110" s="172" cm="1">
        <f t="array" ref="O110">_xlfn.IFS(조건입력!$I$8=10,INDEX(기상청!$G$49:$R$69,MATCH(가동률!$C110,기상청!$F$49:$F$69,0),MATCH(가동률!O$105,기상청!$G$48:$R$48,0))/10,조건입력!$I$8=5,INDEX(기상청!$G$74:$R$95,MATCH(가동률!$C110,기상청!$F$74:$F$95,0),MATCH(가동률!O$73,기상청!$G$48:$R$48,0))/5)</f>
        <v>0.2</v>
      </c>
      <c r="P110" s="92"/>
      <c r="Q110" s="92"/>
      <c r="R110" s="92"/>
    </row>
    <row r="111" spans="1:18" x14ac:dyDescent="0.3">
      <c r="A111" s="92"/>
      <c r="B111" s="107" t="s">
        <v>10</v>
      </c>
      <c r="C111" s="107" t="str">
        <f>조건입력!$F$17</f>
        <v>경보</v>
      </c>
      <c r="D111" s="172">
        <f>IF(조건입력!$D$17="미적용",0,COUNTIFS(미세먼지!$D:$D,가동률!$C111,미세먼지!$J:$J,가동률!D105,미세먼지!$A:$A,가동률!$Q$9))/10</f>
        <v>0</v>
      </c>
      <c r="E111" s="172">
        <f>IF(조건입력!$D$17="미적용",0,COUNTIFS(미세먼지!$D:$D,가동률!$C111,미세먼지!$J:$J,가동률!E105,미세먼지!$A:$A,가동률!$Q$9))/10</f>
        <v>0.2</v>
      </c>
      <c r="F111" s="172">
        <f>IF(조건입력!$D$17="미적용",0,COUNTIFS(미세먼지!$D:$D,가동률!$C111,미세먼지!$J:$J,가동률!F105,미세먼지!$A:$A,가동률!$Q$9))/10</f>
        <v>0.3</v>
      </c>
      <c r="G111" s="172">
        <f>IF(조건입력!$D$17="미적용",0,COUNTIFS(미세먼지!$D:$D,가동률!$C111,미세먼지!$J:$J,가동률!G105,미세먼지!$A:$A,가동률!$Q$9))/10</f>
        <v>0.8</v>
      </c>
      <c r="H111" s="172">
        <f>IF(조건입력!$D$17="미적용",0,COUNTIFS(미세먼지!$D:$D,가동률!$C111,미세먼지!$J:$J,가동률!H105,미세먼지!$A:$A,가동률!$Q$9))/10</f>
        <v>0.3</v>
      </c>
      <c r="I111" s="172">
        <f>IF(조건입력!$D$17="미적용",0,COUNTIFS(미세먼지!$D:$D,가동률!$C111,미세먼지!$J:$J,가동률!I105,미세먼지!$A:$A,가동률!$Q$9))/10</f>
        <v>0</v>
      </c>
      <c r="J111" s="172">
        <f>IF(조건입력!$D$17="미적용",0,COUNTIFS(미세먼지!$D:$D,가동률!$C111,미세먼지!$J:$J,가동률!J105,미세먼지!$A:$A,가동률!$Q$9))/10</f>
        <v>0</v>
      </c>
      <c r="K111" s="172">
        <f>IF(조건입력!$D$17="미적용",0,COUNTIFS(미세먼지!$D:$D,가동률!$C111,미세먼지!$J:$J,가동률!K105,미세먼지!$A:$A,가동률!$Q$9))/10</f>
        <v>0</v>
      </c>
      <c r="L111" s="172">
        <f>IF(조건입력!$D$17="미적용",0,COUNTIFS(미세먼지!$D:$D,가동률!$C111,미세먼지!$J:$J,가동률!L105,미세먼지!$A:$A,가동률!$Q$9))/10</f>
        <v>0</v>
      </c>
      <c r="M111" s="172">
        <f>IF(조건입력!$D$17="미적용",0,COUNTIFS(미세먼지!$D:$D,가동률!$C111,미세먼지!$J:$J,가동률!M105,미세먼지!$A:$A,가동률!$Q$9))/10</f>
        <v>0</v>
      </c>
      <c r="N111" s="172">
        <f>IF(조건입력!$D$17="미적용",0,COUNTIFS(미세먼지!$D:$D,가동률!$C111,미세먼지!$J:$J,가동률!N105,미세먼지!$A:$A,가동률!$Q$9))/10</f>
        <v>0.1</v>
      </c>
      <c r="O111" s="172">
        <f>IF(조건입력!$D$17="미적용",0,COUNTIFS(미세먼지!$D:$D,가동률!$C111,미세먼지!$J:$J,가동률!O105,미세먼지!$A:$A,가동률!$Q$9))/10</f>
        <v>0.1</v>
      </c>
      <c r="P111" s="118" t="s">
        <v>0</v>
      </c>
      <c r="Q111" s="92"/>
      <c r="R111" s="92"/>
    </row>
    <row r="112" spans="1:18" x14ac:dyDescent="0.3">
      <c r="A112" s="92"/>
      <c r="B112" s="119" t="s">
        <v>15</v>
      </c>
      <c r="C112" s="120">
        <f>SUM(D112:O112)</f>
        <v>81.90000000000002</v>
      </c>
      <c r="D112" s="121">
        <f>SUM(D106:D111)</f>
        <v>15.399999999999999</v>
      </c>
      <c r="E112" s="121">
        <f t="shared" ref="E112:O112" si="26">SUM(E106:E111)</f>
        <v>7.3</v>
      </c>
      <c r="F112" s="121">
        <f t="shared" si="26"/>
        <v>2.6</v>
      </c>
      <c r="G112" s="121">
        <f t="shared" si="26"/>
        <v>4.5</v>
      </c>
      <c r="H112" s="121">
        <f t="shared" si="26"/>
        <v>5.6000000000000005</v>
      </c>
      <c r="I112" s="121">
        <f t="shared" si="26"/>
        <v>5.0999999999999996</v>
      </c>
      <c r="J112" s="121">
        <f t="shared" si="26"/>
        <v>10.199999999999999</v>
      </c>
      <c r="K112" s="121">
        <f t="shared" si="26"/>
        <v>8.7000000000000011</v>
      </c>
      <c r="L112" s="121">
        <f t="shared" si="26"/>
        <v>4.3999999999999995</v>
      </c>
      <c r="M112" s="121">
        <f t="shared" si="26"/>
        <v>3</v>
      </c>
      <c r="N112" s="121">
        <f t="shared" si="26"/>
        <v>3.9</v>
      </c>
      <c r="O112" s="121">
        <f t="shared" si="26"/>
        <v>11.2</v>
      </c>
      <c r="P112" s="122">
        <f>SUM(D112:O112)</f>
        <v>81.90000000000002</v>
      </c>
      <c r="Q112" s="92"/>
      <c r="R112" s="92"/>
    </row>
    <row r="113" spans="1:32" x14ac:dyDescent="0.3">
      <c r="A113" s="92"/>
      <c r="B113" s="124" t="s">
        <v>3113</v>
      </c>
      <c r="C113" s="125"/>
      <c r="D113" s="125">
        <f t="shared" ref="D113:O113" si="27">D112</f>
        <v>15.399999999999999</v>
      </c>
      <c r="E113" s="125">
        <f t="shared" si="27"/>
        <v>7.3</v>
      </c>
      <c r="F113" s="125">
        <f t="shared" si="27"/>
        <v>2.6</v>
      </c>
      <c r="G113" s="125">
        <f t="shared" si="27"/>
        <v>4.5</v>
      </c>
      <c r="H113" s="125">
        <f t="shared" si="27"/>
        <v>5.6000000000000005</v>
      </c>
      <c r="I113" s="125">
        <f t="shared" si="27"/>
        <v>5.0999999999999996</v>
      </c>
      <c r="J113" s="125">
        <f t="shared" si="27"/>
        <v>10.199999999999999</v>
      </c>
      <c r="K113" s="125">
        <f t="shared" si="27"/>
        <v>8.7000000000000011</v>
      </c>
      <c r="L113" s="125">
        <f t="shared" si="27"/>
        <v>4.3999999999999995</v>
      </c>
      <c r="M113" s="125">
        <f t="shared" si="27"/>
        <v>3</v>
      </c>
      <c r="N113" s="125">
        <f t="shared" si="27"/>
        <v>3.9</v>
      </c>
      <c r="O113" s="125">
        <f t="shared" si="27"/>
        <v>11.2</v>
      </c>
      <c r="P113" s="122">
        <f t="shared" ref="P113:P116" si="28">SUM(D113:O113)</f>
        <v>81.90000000000002</v>
      </c>
      <c r="Q113" s="92"/>
      <c r="R113" s="92"/>
    </row>
    <row r="114" spans="1:32" x14ac:dyDescent="0.3">
      <c r="A114" s="92"/>
      <c r="B114" s="124" t="str">
        <f>"공휴일"</f>
        <v>공휴일</v>
      </c>
      <c r="C114" s="125" t="str">
        <f>$A$104</f>
        <v>주 5일</v>
      </c>
      <c r="D114" s="125">
        <f>IF(AND($A$10="공공", $A$104="주 7일"), 공휴일!D$14, IF(AND($A$10="공공", $A$104="주 6일"), 공휴일!D$31, IF(AND($A$10="공공", $A$104="주 5일"), 공휴일!D$48, IF(AND($A$10="민간", $A$104="주 7일"), 공휴일!D$69, IF(AND($A$10="민간", $A$104="주 6일"), 공휴일!D$83, IF(AND($A$10="민간", $A$104="주 5일"), 공휴일!D$97, "입력값 오류"))))))</f>
        <v>10.6</v>
      </c>
      <c r="E114" s="125">
        <f>IF(AND($A$10="공공", $A$104="주 7일"), 공휴일!E$14, IF(AND($A$10="공공", $A$104="주 6일"), 공휴일!E$31, IF(AND($A$10="공공", $A$104="주 5일"), 공휴일!E$48, IF(AND($A$10="민간", $A$104="주 7일"), 공휴일!E$69, IF(AND($A$10="민간", $A$104="주 6일"), 공휴일!E$83, IF(AND($A$10="민간", $A$104="주 5일"), 공휴일!E$97, "입력값 오류"))))))</f>
        <v>9.6999999999999993</v>
      </c>
      <c r="F114" s="125">
        <f>IF(AND($A$10="공공", $A$104="주 7일"), 공휴일!F$14, IF(AND($A$10="공공", $A$104="주 6일"), 공휴일!F$31, IF(AND($A$10="공공", $A$104="주 5일"), 공휴일!F$48, IF(AND($A$10="민간", $A$104="주 7일"), 공휴일!F$69, IF(AND($A$10="민간", $A$104="주 6일"), 공휴일!F$83, IF(AND($A$10="민간", $A$104="주 5일"), 공휴일!F$97, "입력값 오류"))))))</f>
        <v>9.1999999999999993</v>
      </c>
      <c r="G114" s="125">
        <f>IF(AND($A$10="공공", $A$104="주 7일"), 공휴일!G$14, IF(AND($A$10="공공", $A$104="주 6일"), 공휴일!G$31, IF(AND($A$10="공공", $A$104="주 5일"), 공휴일!G$48, IF(AND($A$10="민간", $A$104="주 7일"), 공휴일!G$69, IF(AND($A$10="민간", $A$104="주 6일"), 공휴일!G$83, IF(AND($A$10="민간", $A$104="주 5일"), 공휴일!G$97, "입력값 오류"))))))</f>
        <v>8.6999999999999993</v>
      </c>
      <c r="H114" s="125">
        <f>IF(AND($A$10="공공", $A$104="주 7일"), 공휴일!H$14, IF(AND($A$10="공공", $A$104="주 6일"), 공휴일!H$31, IF(AND($A$10="공공", $A$104="주 5일"), 공휴일!H$48, IF(AND($A$10="민간", $A$104="주 7일"), 공휴일!H$69, IF(AND($A$10="민간", $A$104="주 6일"), 공휴일!H$83, IF(AND($A$10="민간", $A$104="주 5일"), 공휴일!H$97, "입력값 오류"))))))</f>
        <v>10</v>
      </c>
      <c r="I114" s="125">
        <f>IF(AND($A$10="공공", $A$104="주 7일"), 공휴일!I$14, IF(AND($A$10="공공", $A$104="주 6일"), 공휴일!I$31, IF(AND($A$10="공공", $A$104="주 5일"), 공휴일!I$48, IF(AND($A$10="민간", $A$104="주 7일"), 공휴일!I$69, IF(AND($A$10="민간", $A$104="주 6일"), 공휴일!I$83, IF(AND($A$10="민간", $A$104="주 5일"), 공휴일!I$97, "입력값 오류"))))))</f>
        <v>8.8000000000000007</v>
      </c>
      <c r="J114" s="125">
        <f>IF(AND($A$10="공공", $A$104="주 7일"), 공휴일!J$14, IF(AND($A$10="공공", $A$104="주 6일"), 공휴일!J$31, IF(AND($A$10="공공", $A$104="주 5일"), 공휴일!J$48, IF(AND($A$10="민간", $A$104="주 7일"), 공휴일!J$69, IF(AND($A$10="민간", $A$104="주 6일"), 공휴일!J$83, IF(AND($A$10="민간", $A$104="주 5일"), 공휴일!J$97, "입력값 오류"))))))</f>
        <v>8.9</v>
      </c>
      <c r="K114" s="125">
        <f>IF(AND($A$10="공공", $A$104="주 7일"), 공휴일!K$14, IF(AND($A$10="공공", $A$104="주 6일"), 공휴일!K$31, IF(AND($A$10="공공", $A$104="주 5일"), 공휴일!K$48, IF(AND($A$10="민간", $A$104="주 7일"), 공휴일!K$69, IF(AND($A$10="민간", $A$104="주 6일"), 공휴일!K$83, IF(AND($A$10="민간", $A$104="주 5일"), 공휴일!K$97, "입력값 오류"))))))</f>
        <v>9.1999999999999993</v>
      </c>
      <c r="L114" s="125">
        <f>IF(AND($A$10="공공", $A$104="주 7일"), 공휴일!L$14, IF(AND($A$10="공공", $A$104="주 6일"), 공휴일!L$31, IF(AND($A$10="공공", $A$104="주 5일"), 공휴일!L$48, IF(AND($A$10="민간", $A$104="주 7일"), 공휴일!L$69, IF(AND($A$10="민간", $A$104="주 6일"), 공휴일!L$83, IF(AND($A$10="민간", $A$104="주 5일"), 공휴일!L$97, "입력값 오류"))))))</f>
        <v>10.3</v>
      </c>
      <c r="M114" s="125">
        <f>IF(AND($A$10="공공", $A$104="주 7일"), 공휴일!M$14, IF(AND($A$10="공공", $A$104="주 6일"), 공휴일!M$31, IF(AND($A$10="공공", $A$104="주 5일"), 공휴일!M$48, IF(AND($A$10="민간", $A$104="주 7일"), 공휴일!M$69, IF(AND($A$10="민간", $A$104="주 6일"), 공휴일!M$83, IF(AND($A$10="민간", $A$104="주 5일"), 공휴일!M$97, "입력값 오류"))))))</f>
        <v>9.9</v>
      </c>
      <c r="N114" s="125">
        <f>IF(AND($A$10="공공", $A$104="주 7일"), 공휴일!N$14, IF(AND($A$10="공공", $A$104="주 6일"), 공휴일!N$31, IF(AND($A$10="공공", $A$104="주 5일"), 공휴일!N$48, IF(AND($A$10="민간", $A$104="주 7일"), 공휴일!N$69, IF(AND($A$10="민간", $A$104="주 6일"), 공휴일!N$83, IF(AND($A$10="민간", $A$104="주 5일"), 공휴일!N$97, "입력값 오류"))))))</f>
        <v>8.6</v>
      </c>
      <c r="O114" s="125">
        <f>IF(AND($A$10="공공", $A$104="주 7일"), 공휴일!O$14, IF(AND($A$10="공공", $A$104="주 6일"), 공휴일!O$31, IF(AND($A$10="공공", $A$104="주 5일"), 공휴일!O$48, IF(AND($A$10="민간", $A$104="주 7일"), 공휴일!O$69, IF(AND($A$10="민간", $A$104="주 6일"), 공휴일!O$83, IF(AND($A$10="민간", $A$104="주 5일"), 공휴일!O$97, "입력값 오류"))))))</f>
        <v>9.5</v>
      </c>
      <c r="P114" s="122">
        <f t="shared" si="28"/>
        <v>113.4</v>
      </c>
      <c r="Q114" s="111"/>
      <c r="R114" s="92"/>
    </row>
    <row r="115" spans="1:32" x14ac:dyDescent="0.3">
      <c r="A115" s="92"/>
      <c r="B115" s="124" t="s">
        <v>3114</v>
      </c>
      <c r="C115" s="125"/>
      <c r="D115" s="125">
        <f>D113*D114/D104</f>
        <v>5.2658064516129022</v>
      </c>
      <c r="E115" s="125">
        <f t="shared" ref="E115:O115" si="29">E113*E114/E104</f>
        <v>2.5021201413427558</v>
      </c>
      <c r="F115" s="125">
        <f t="shared" si="29"/>
        <v>0.77161290322580645</v>
      </c>
      <c r="G115" s="125">
        <f t="shared" si="29"/>
        <v>1.3049999999999999</v>
      </c>
      <c r="H115" s="125">
        <f t="shared" si="29"/>
        <v>1.806451612903226</v>
      </c>
      <c r="I115" s="125">
        <f t="shared" si="29"/>
        <v>1.496</v>
      </c>
      <c r="J115" s="125">
        <f t="shared" si="29"/>
        <v>2.9283870967741934</v>
      </c>
      <c r="K115" s="125">
        <f t="shared" si="29"/>
        <v>2.5819354838709678</v>
      </c>
      <c r="L115" s="125">
        <f t="shared" si="29"/>
        <v>1.5106666666666666</v>
      </c>
      <c r="M115" s="125">
        <f t="shared" si="29"/>
        <v>0.95806451612903232</v>
      </c>
      <c r="N115" s="125">
        <f t="shared" si="29"/>
        <v>1.1179999999999999</v>
      </c>
      <c r="O115" s="125">
        <f t="shared" si="29"/>
        <v>3.4322580645161289</v>
      </c>
      <c r="P115" s="122">
        <f t="shared" si="28"/>
        <v>25.67630293704168</v>
      </c>
      <c r="Q115" s="111"/>
      <c r="R115" s="92"/>
    </row>
    <row r="116" spans="1:32" x14ac:dyDescent="0.3">
      <c r="A116" s="92"/>
      <c r="B116" s="124" t="s">
        <v>3137</v>
      </c>
      <c r="C116" s="125"/>
      <c r="D116" s="126" cm="1">
        <f t="array" ref="D116">_xlfn.IFS($A$10="공공",_xlfn.IFS(ROUND(D113+D114-D115,2)&lt;8,8,ROUND(D113+D114-D115,2)&gt;=8,ROUND(D113+D114-D115,2)),$A$10="민간",ROUND(D113+D114-D115,2))</f>
        <v>20.73</v>
      </c>
      <c r="E116" s="126" cm="1">
        <f t="array" ref="E116">_xlfn.IFS($A$10="공공",_xlfn.IFS(ROUND(E113+E114-E115,2)&lt;8,8,ROUND(E113+E114-E115,2)&gt;=8,ROUND(E113+E114-E115,2)),$A$10="민간",ROUND(E113+E114-E115,2))</f>
        <v>14.5</v>
      </c>
      <c r="F116" s="126" cm="1">
        <f t="array" ref="F116">_xlfn.IFS($A$10="공공",_xlfn.IFS(ROUND(F113+F114-F115,2)&lt;8,8,ROUND(F113+F114-F115,2)&gt;=8,ROUND(F113+F114-F115,2)),$A$10="민간",ROUND(F113+F114-F115,2))</f>
        <v>11.03</v>
      </c>
      <c r="G116" s="126" cm="1">
        <f t="array" ref="G116">_xlfn.IFS($A$10="공공",_xlfn.IFS(ROUND(G113+G114-G115,2)&lt;8,8,ROUND(G113+G114-G115,2)&gt;=8,ROUND(G113+G114-G115,2)),$A$10="민간",ROUND(G113+G114-G115,2))</f>
        <v>11.9</v>
      </c>
      <c r="H116" s="126" cm="1">
        <f t="array" ref="H116">_xlfn.IFS($A$10="공공",_xlfn.IFS(ROUND(H113+H114-H115,2)&lt;8,8,ROUND(H113+H114-H115,2)&gt;=8,ROUND(H113+H114-H115,2)),$A$10="민간",ROUND(H113+H114-H115,2))</f>
        <v>13.79</v>
      </c>
      <c r="I116" s="126" cm="1">
        <f t="array" ref="I116">_xlfn.IFS($A$10="공공",_xlfn.IFS(ROUND(I113+I114-I115,2)&lt;8,8,ROUND(I113+I114-I115,2)&gt;=8,ROUND(I113+I114-I115,2)),$A$10="민간",ROUND(I113+I114-I115,2))</f>
        <v>12.4</v>
      </c>
      <c r="J116" s="126" cm="1">
        <f t="array" ref="J116">_xlfn.IFS($A$10="공공",_xlfn.IFS(ROUND(J113+J114-J115,2)&lt;8,8,ROUND(J113+J114-J115,2)&gt;=8,ROUND(J113+J114-J115,2)),$A$10="민간",ROUND(J113+J114-J115,2))</f>
        <v>16.170000000000002</v>
      </c>
      <c r="K116" s="126" cm="1">
        <f t="array" ref="K116">_xlfn.IFS($A$10="공공",_xlfn.IFS(ROUND(K113+K114-K115,2)&lt;8,8,ROUND(K113+K114-K115,2)&gt;=8,ROUND(K113+K114-K115,2)),$A$10="민간",ROUND(K113+K114-K115,2))</f>
        <v>15.32</v>
      </c>
      <c r="L116" s="126" cm="1">
        <f t="array" ref="L116">_xlfn.IFS($A$10="공공",_xlfn.IFS(ROUND(L113+L114-L115,2)&lt;8,8,ROUND(L113+L114-L115,2)&gt;=8,ROUND(L113+L114-L115,2)),$A$10="민간",ROUND(L113+L114-L115,2))</f>
        <v>13.19</v>
      </c>
      <c r="M116" s="126" cm="1">
        <f t="array" ref="M116">_xlfn.IFS($A$10="공공",_xlfn.IFS(ROUND(M113+M114-M115,2)&lt;8,8,ROUND(M113+M114-M115,2)&gt;=8,ROUND(M113+M114-M115,2)),$A$10="민간",ROUND(M113+M114-M115,2))</f>
        <v>11.94</v>
      </c>
      <c r="N116" s="126" cm="1">
        <f t="array" ref="N116">_xlfn.IFS($A$10="공공",_xlfn.IFS(ROUND(N113+N114-N115,2)&lt;8,8,ROUND(N113+N114-N115,2)&gt;=8,ROUND(N113+N114-N115,2)),$A$10="민간",ROUND(N113+N114-N115,2))</f>
        <v>11.38</v>
      </c>
      <c r="O116" s="126" cm="1">
        <f t="array" ref="O116">_xlfn.IFS($A$10="공공",_xlfn.IFS(ROUND(O113+O114-O115,2)&lt;8,8,ROUND(O113+O114-O115,2)&gt;=8,ROUND(O113+O114-O115,2)),$A$10="민간",ROUND(O113+O114-O115,2))</f>
        <v>17.27</v>
      </c>
      <c r="P116" s="122">
        <f t="shared" si="28"/>
        <v>169.62</v>
      </c>
      <c r="Q116" s="111"/>
      <c r="R116" s="92"/>
    </row>
    <row r="117" spans="1:32" x14ac:dyDescent="0.3">
      <c r="A117" s="92"/>
      <c r="B117" s="127" t="str">
        <f>$A$24</f>
        <v>주 6일</v>
      </c>
      <c r="C117" s="128"/>
      <c r="D117" s="129">
        <f t="shared" ref="D117:O117" si="30">(D104-D116)/D104</f>
        <v>0.33129032258064517</v>
      </c>
      <c r="E117" s="129">
        <f t="shared" si="30"/>
        <v>0.48763250883392228</v>
      </c>
      <c r="F117" s="129">
        <f t="shared" si="30"/>
        <v>0.64419354838709675</v>
      </c>
      <c r="G117" s="129">
        <f t="shared" si="30"/>
        <v>0.60333333333333339</v>
      </c>
      <c r="H117" s="129">
        <f t="shared" si="30"/>
        <v>0.55516129032258066</v>
      </c>
      <c r="I117" s="129">
        <f t="shared" si="30"/>
        <v>0.58666666666666667</v>
      </c>
      <c r="J117" s="129">
        <f t="shared" si="30"/>
        <v>0.4783870967741935</v>
      </c>
      <c r="K117" s="129">
        <f t="shared" si="30"/>
        <v>0.50580645161290316</v>
      </c>
      <c r="L117" s="129">
        <f t="shared" si="30"/>
        <v>0.56033333333333346</v>
      </c>
      <c r="M117" s="129">
        <f t="shared" si="30"/>
        <v>0.61483870967741938</v>
      </c>
      <c r="N117" s="129">
        <f t="shared" si="30"/>
        <v>0.62066666666666659</v>
      </c>
      <c r="O117" s="129">
        <f t="shared" si="30"/>
        <v>0.44290322580645164</v>
      </c>
      <c r="P117" s="130">
        <f>(P104-P116)/P104</f>
        <v>0.53566931289351216</v>
      </c>
      <c r="Q117" s="111"/>
      <c r="R117" s="92"/>
    </row>
    <row r="118" spans="1:32" x14ac:dyDescent="0.3">
      <c r="A118" s="92"/>
      <c r="B118" s="92"/>
      <c r="C118" s="92"/>
      <c r="D118" s="92"/>
      <c r="E118" s="92"/>
      <c r="F118" s="92"/>
      <c r="G118" s="92"/>
      <c r="H118" s="92"/>
      <c r="I118" s="92"/>
      <c r="J118" s="92"/>
      <c r="K118" s="92"/>
      <c r="L118" s="92"/>
      <c r="M118" s="92"/>
      <c r="N118" s="92"/>
      <c r="O118" s="111"/>
      <c r="P118" s="92"/>
      <c r="Q118" s="92"/>
      <c r="R118" s="92"/>
      <c r="AF118" s="12"/>
    </row>
    <row r="119" spans="1:32" x14ac:dyDescent="0.3">
      <c r="A119" s="92"/>
      <c r="B119" s="92"/>
      <c r="C119" s="92"/>
      <c r="D119" s="92"/>
      <c r="E119" s="92"/>
      <c r="F119" s="92"/>
      <c r="G119" s="92"/>
      <c r="H119" s="92"/>
      <c r="I119" s="92"/>
      <c r="J119" s="92"/>
      <c r="K119" s="92"/>
      <c r="L119" s="92"/>
      <c r="M119" s="92"/>
      <c r="N119" s="92"/>
      <c r="O119" s="111"/>
      <c r="P119" s="92"/>
      <c r="Q119" s="92"/>
      <c r="R119" s="92"/>
      <c r="AF119" s="12"/>
    </row>
    <row r="120" spans="1:32" x14ac:dyDescent="0.3">
      <c r="A120" s="92"/>
      <c r="B120" s="92"/>
      <c r="C120" s="92"/>
      <c r="D120" s="92"/>
      <c r="E120" s="92"/>
      <c r="F120" s="92"/>
      <c r="G120" s="92"/>
      <c r="H120" s="92"/>
      <c r="I120" s="92"/>
      <c r="J120" s="92"/>
      <c r="K120" s="92"/>
      <c r="L120" s="92"/>
      <c r="M120" s="92"/>
      <c r="N120" s="92"/>
      <c r="O120" s="92"/>
      <c r="P120" s="92"/>
      <c r="Q120" s="92"/>
      <c r="R120" s="92"/>
    </row>
  </sheetData>
  <sheetProtection sheet="1" objects="1" scenarios="1" selectLockedCells="1" selectUnlockedCells="1"/>
  <dataConsolidate/>
  <phoneticPr fontId="1" type="noConversion"/>
  <dataValidations disablePrompts="1" count="9">
    <dataValidation type="list" allowBlank="1" showInputMessage="1" showErrorMessage="1" sqref="P9" xr:uid="{8ADD175D-6923-4083-8F69-25B1C671F3BA}">
      <formula1>지역</formula1>
    </dataValidation>
    <dataValidation type="list" allowBlank="1" showInputMessage="1" showErrorMessage="1" sqref="A10" xr:uid="{E3783CE6-D6CF-485E-9FFC-18B56CBD915C}">
      <formula1>"민간,공공"</formula1>
    </dataValidation>
    <dataValidation type="list" showInputMessage="1" showErrorMessage="1" sqref="A24 A40 A56 A72 A104 A88" xr:uid="{85B509EA-A0E7-429B-AEEE-3CD36BD9DB66}">
      <formula1>"주 7일,주 6일,주 5일"</formula1>
    </dataValidation>
    <dataValidation type="list" allowBlank="1" showInputMessage="1" showErrorMessage="1" sqref="C90 C26 C42 C58 C74 C106" xr:uid="{C8B7E8D8-E90D-4D63-994A-E4811D773E11}">
      <formula1>동절기</formula1>
    </dataValidation>
    <dataValidation type="list" allowBlank="1" showInputMessage="1" showErrorMessage="1" sqref="C27 C43 C59 C75 C91 C107" xr:uid="{A270F712-D32A-4BDF-97BE-75CB88B78BE6}">
      <formula1>혹서기</formula1>
    </dataValidation>
    <dataValidation type="list" allowBlank="1" showInputMessage="1" showErrorMessage="1" sqref="C28 C44 C60 C76 C92 C108" xr:uid="{F64658FA-03D3-48C7-B6BB-7EAB3CDDD794}">
      <formula1>강우량</formula1>
    </dataValidation>
    <dataValidation type="list" allowBlank="1" showInputMessage="1" showErrorMessage="1" sqref="C29 C45 C61 C77 C93 C109" xr:uid="{051FF523-DA1F-4A11-8B18-53E6CD4EDC22}">
      <formula1>적설량</formula1>
    </dataValidation>
    <dataValidation type="list" allowBlank="1" showInputMessage="1" showErrorMessage="1" sqref="C30 C46 C62 C78 C94 C110" xr:uid="{9D605EE6-C096-4F3E-BD06-28213FD91AB3}">
      <formula1>순간최대풍속</formula1>
    </dataValidation>
    <dataValidation type="list" allowBlank="1" showInputMessage="1" showErrorMessage="1" sqref="C31 C47 C63 C79 C95 C111" xr:uid="{139F4582-E504-4741-A263-C439186D7B90}">
      <formula1>"경보,주의,미적용"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0DF350-A96F-4464-9DA5-89473CA68100}">
  <sheetPr codeName="Sheet16">
    <tabColor rgb="FFFFC000"/>
  </sheetPr>
  <dimension ref="B2:AP144"/>
  <sheetViews>
    <sheetView topLeftCell="A13" zoomScale="70" zoomScaleNormal="70" workbookViewId="0">
      <selection activeCell="K38" sqref="K38:N40"/>
    </sheetView>
  </sheetViews>
  <sheetFormatPr defaultRowHeight="16.5" x14ac:dyDescent="0.3"/>
  <cols>
    <col min="2" max="2" width="5.125" customWidth="1"/>
    <col min="17" max="42" width="8.625" customWidth="1"/>
  </cols>
  <sheetData>
    <row r="2" spans="2:42" ht="17.25" x14ac:dyDescent="0.3">
      <c r="B2" s="161" t="s">
        <v>3206</v>
      </c>
    </row>
    <row r="3" spans="2:42" x14ac:dyDescent="0.3">
      <c r="B3" t="s">
        <v>3207</v>
      </c>
    </row>
    <row r="4" spans="2:42" x14ac:dyDescent="0.3">
      <c r="B4" t="s">
        <v>3208</v>
      </c>
    </row>
    <row r="6" spans="2:42" ht="33" x14ac:dyDescent="0.3">
      <c r="B6" t="s">
        <v>3156</v>
      </c>
      <c r="C6" s="53"/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P6" s="184" t="s">
        <v>3078</v>
      </c>
      <c r="Q6" s="184"/>
      <c r="R6" s="60" t="s">
        <v>3087</v>
      </c>
      <c r="S6" s="60" t="s">
        <v>3157</v>
      </c>
      <c r="T6" s="60" t="s">
        <v>3089</v>
      </c>
      <c r="U6" s="133" t="s">
        <v>3178</v>
      </c>
      <c r="V6" s="133" t="s">
        <v>3183</v>
      </c>
      <c r="W6" s="132" t="s">
        <v>3090</v>
      </c>
      <c r="AF6" s="132" t="s">
        <v>3087</v>
      </c>
      <c r="AG6" s="132" t="s">
        <v>3157</v>
      </c>
      <c r="AH6" s="132" t="s">
        <v>3089</v>
      </c>
      <c r="AI6" s="133" t="s">
        <v>3178</v>
      </c>
      <c r="AJ6" s="133" t="s">
        <v>3183</v>
      </c>
      <c r="AK6" s="132" t="s">
        <v>3090</v>
      </c>
    </row>
    <row r="7" spans="2:42" x14ac:dyDescent="0.3">
      <c r="B7" s="189" t="s">
        <v>11</v>
      </c>
      <c r="C7" s="189" t="s">
        <v>3145</v>
      </c>
      <c r="D7" s="189"/>
      <c r="E7" s="189"/>
      <c r="F7" s="189"/>
      <c r="G7" s="189"/>
      <c r="H7" s="189"/>
      <c r="I7" s="189" t="s">
        <v>3154</v>
      </c>
      <c r="J7" s="189"/>
      <c r="K7" s="189"/>
      <c r="L7" s="189"/>
      <c r="M7" s="189"/>
      <c r="N7" s="189"/>
      <c r="P7" s="138" t="s">
        <v>3197</v>
      </c>
      <c r="Q7" s="138"/>
      <c r="R7" s="139" t="str">
        <f>IF($P$7=가동률!$C$26,"○"," ")</f>
        <v xml:space="preserve"> </v>
      </c>
      <c r="S7" s="139" t="str">
        <f>IF($P$7=가동률!$C$42,"○"," ")</f>
        <v xml:space="preserve"> </v>
      </c>
      <c r="T7" s="139" t="str">
        <f>IF($P$7=가동률!$C$58,"○"," ")</f>
        <v xml:space="preserve"> </v>
      </c>
      <c r="U7" s="139" t="str">
        <f>IF($P$7=가동률!$C$74,"○"," ")</f>
        <v xml:space="preserve"> </v>
      </c>
      <c r="V7" s="139" t="str">
        <f>IF($P$7=가동률!$C$90,"○"," ")</f>
        <v xml:space="preserve"> </v>
      </c>
      <c r="W7" s="139" t="str">
        <f>IF($P$7=가동률!$D$106,"○"," ")</f>
        <v xml:space="preserve"> </v>
      </c>
      <c r="X7" s="138"/>
      <c r="Y7" s="138"/>
      <c r="Z7" s="138"/>
      <c r="AA7" s="138"/>
      <c r="AB7" s="138"/>
      <c r="AD7" t="s">
        <v>3163</v>
      </c>
      <c r="AF7" s="139" t="str">
        <f>IF(AD7=가동률!$C$26,"○"," ")</f>
        <v xml:space="preserve"> </v>
      </c>
      <c r="AG7" s="139" t="str">
        <f>IF(AD7=가동률!$C$42,"○"," ")</f>
        <v>○</v>
      </c>
      <c r="AH7" s="139" t="str">
        <f>IF(AD7=가동률!$C$58,"○"," ")</f>
        <v xml:space="preserve"> </v>
      </c>
      <c r="AI7" s="139" t="str">
        <f>IF(AD7=가동률!$C$74,"○"," ")</f>
        <v xml:space="preserve"> </v>
      </c>
      <c r="AJ7" s="139" t="str">
        <f>IF(AD7=가동률!$C$90,"○"," ")</f>
        <v>○</v>
      </c>
      <c r="AK7" s="139" t="str">
        <f>IF(AD7=가동률!$D$106,"○"," ")</f>
        <v xml:space="preserve"> </v>
      </c>
    </row>
    <row r="8" spans="2:42" x14ac:dyDescent="0.3">
      <c r="B8" s="189"/>
      <c r="C8" s="53" t="s">
        <v>3078</v>
      </c>
      <c r="D8" s="53" t="s">
        <v>3079</v>
      </c>
      <c r="E8" s="53" t="s">
        <v>3146</v>
      </c>
      <c r="F8" s="53" t="s">
        <v>3081</v>
      </c>
      <c r="G8" s="53" t="s">
        <v>3147</v>
      </c>
      <c r="H8" s="53" t="s">
        <v>3148</v>
      </c>
      <c r="I8" s="53" t="s">
        <v>3149</v>
      </c>
      <c r="J8" s="53" t="s">
        <v>3150</v>
      </c>
      <c r="K8" s="53" t="s">
        <v>3114</v>
      </c>
      <c r="L8" s="190" t="s">
        <v>3151</v>
      </c>
      <c r="M8" s="190" t="s">
        <v>3152</v>
      </c>
      <c r="N8" s="190" t="s">
        <v>3153</v>
      </c>
      <c r="P8" s="138"/>
      <c r="Q8" s="138" t="s">
        <v>3155</v>
      </c>
      <c r="R8" s="138" t="s">
        <v>3118</v>
      </c>
      <c r="S8" s="138" t="s">
        <v>3119</v>
      </c>
      <c r="T8" s="138" t="s">
        <v>3120</v>
      </c>
      <c r="U8" s="138" t="s">
        <v>3121</v>
      </c>
      <c r="V8" s="138" t="s">
        <v>3122</v>
      </c>
      <c r="W8" s="138" t="s">
        <v>3123</v>
      </c>
      <c r="X8" s="138" t="s">
        <v>3124</v>
      </c>
      <c r="Y8" s="138" t="s">
        <v>3125</v>
      </c>
      <c r="Z8" s="138" t="s">
        <v>3126</v>
      </c>
      <c r="AA8" s="138" t="s">
        <v>3127</v>
      </c>
      <c r="AB8" s="138" t="s">
        <v>3128</v>
      </c>
      <c r="AE8" t="s">
        <v>3155</v>
      </c>
      <c r="AF8" t="s">
        <v>3118</v>
      </c>
      <c r="AG8" t="s">
        <v>3119</v>
      </c>
      <c r="AH8" t="s">
        <v>3120</v>
      </c>
      <c r="AI8" t="s">
        <v>3121</v>
      </c>
      <c r="AJ8" t="s">
        <v>3122</v>
      </c>
      <c r="AK8" t="s">
        <v>3123</v>
      </c>
      <c r="AL8" t="s">
        <v>3124</v>
      </c>
      <c r="AM8" t="s">
        <v>3125</v>
      </c>
      <c r="AN8" t="s">
        <v>3126</v>
      </c>
      <c r="AO8" t="s">
        <v>3127</v>
      </c>
      <c r="AP8" t="s">
        <v>3128</v>
      </c>
    </row>
    <row r="9" spans="2:42" x14ac:dyDescent="0.3">
      <c r="B9" s="189"/>
      <c r="C9" s="53"/>
      <c r="D9" s="53"/>
      <c r="E9" s="53"/>
      <c r="F9" s="53"/>
      <c r="G9" s="53"/>
      <c r="H9" s="53"/>
      <c r="I9" s="53"/>
      <c r="J9" s="53"/>
      <c r="K9" s="53"/>
      <c r="L9" s="189"/>
      <c r="M9" s="189"/>
      <c r="N9" s="189"/>
      <c r="P9" s="138">
        <f>가동률!$D$9-1</f>
        <v>2024</v>
      </c>
      <c r="Q9" s="138">
        <f>'날씨10'!$O$5</f>
        <v>8</v>
      </c>
      <c r="R9" s="138">
        <f>'날씨10'!$O$6</f>
        <v>0</v>
      </c>
      <c r="S9" s="138">
        <f>'날씨10'!$O$7</f>
        <v>1</v>
      </c>
      <c r="T9" s="138">
        <f>'날씨10'!$O$8</f>
        <v>0</v>
      </c>
      <c r="U9" s="138">
        <f>'날씨10'!$O$9</f>
        <v>0</v>
      </c>
      <c r="V9" s="138">
        <f>'날씨10'!$O$10</f>
        <v>0</v>
      </c>
      <c r="W9" s="138">
        <f>'날씨10'!$O$11</f>
        <v>0</v>
      </c>
      <c r="X9" s="138">
        <f>'날씨10'!$O$12</f>
        <v>0</v>
      </c>
      <c r="Y9" s="138">
        <f>'날씨10'!$O$13</f>
        <v>0</v>
      </c>
      <c r="Z9" s="138">
        <f>'날씨10'!$O$14</f>
        <v>0</v>
      </c>
      <c r="AA9" s="138">
        <f>'날씨10'!$O$15</f>
        <v>0</v>
      </c>
      <c r="AB9" s="138">
        <f>'날씨10'!$O$16</f>
        <v>5</v>
      </c>
      <c r="AD9">
        <f>가동률!$D$9-1</f>
        <v>2024</v>
      </c>
      <c r="AE9">
        <f>'날씨10'!$P$5</f>
        <v>22</v>
      </c>
      <c r="AF9">
        <f>'날씨10'!$P$6</f>
        <v>12</v>
      </c>
      <c r="AG9">
        <f>'날씨10'!$P$7</f>
        <v>5</v>
      </c>
      <c r="AH9">
        <f>'날씨10'!$P$8</f>
        <v>0</v>
      </c>
      <c r="AI9">
        <f>'날씨10'!$P$9</f>
        <v>0</v>
      </c>
      <c r="AJ9">
        <f>'날씨10'!$P$10</f>
        <v>0</v>
      </c>
      <c r="AK9">
        <f>'날씨10'!$P$11</f>
        <v>0</v>
      </c>
      <c r="AL9">
        <f>'날씨10'!$P$12</f>
        <v>0</v>
      </c>
      <c r="AM9">
        <f>'날씨10'!$P$13</f>
        <v>0</v>
      </c>
      <c r="AN9">
        <f>'날씨10'!$P$14</f>
        <v>0</v>
      </c>
      <c r="AO9">
        <f>'날씨10'!$P$15</f>
        <v>4</v>
      </c>
      <c r="AP9">
        <f>'날씨10'!$P$16</f>
        <v>26</v>
      </c>
    </row>
    <row r="10" spans="2:42" x14ac:dyDescent="0.3">
      <c r="B10" s="53" t="s">
        <v>3155</v>
      </c>
      <c r="C10" s="53">
        <f>가동률!$D$26</f>
        <v>19.3</v>
      </c>
      <c r="D10" s="53">
        <f>가동률!$D$27</f>
        <v>0</v>
      </c>
      <c r="E10" s="53">
        <f>가동률!$D$28</f>
        <v>0.3</v>
      </c>
      <c r="F10" s="53">
        <f>가동률!$D$29</f>
        <v>0.1</v>
      </c>
      <c r="G10" s="53">
        <f>가동률!$D$30</f>
        <v>0.1</v>
      </c>
      <c r="H10" s="53">
        <f>가동률!$D$31</f>
        <v>0</v>
      </c>
      <c r="I10" s="53">
        <f>SUM(C10:H10)</f>
        <v>19.800000000000004</v>
      </c>
      <c r="J10" s="58">
        <f>가동률!$D$34</f>
        <v>6.3</v>
      </c>
      <c r="K10" s="58">
        <f>가동률!$D$35</f>
        <v>4.023870967741936</v>
      </c>
      <c r="L10" s="58">
        <f>가동률!$D$36</f>
        <v>22.08</v>
      </c>
      <c r="M10" s="58">
        <f>가동률!$D$24-가동률!$D$36</f>
        <v>8.9200000000000017</v>
      </c>
      <c r="N10" s="59">
        <f>가동률!$D$37</f>
        <v>0.287741935483871</v>
      </c>
      <c r="P10" s="138">
        <f>P9-1</f>
        <v>2023</v>
      </c>
      <c r="Q10" s="138">
        <f>'날씨9'!$O$5</f>
        <v>11</v>
      </c>
      <c r="R10" s="138">
        <f>'날씨9'!$O$6</f>
        <v>0</v>
      </c>
      <c r="S10" s="138">
        <f>'날씨9'!$O$7</f>
        <v>0</v>
      </c>
      <c r="T10" s="138">
        <f>'날씨9'!$O$8</f>
        <v>0</v>
      </c>
      <c r="U10" s="138">
        <f>'날씨9'!$O$9</f>
        <v>0</v>
      </c>
      <c r="V10" s="138">
        <f>'날씨9'!$O$10</f>
        <v>0</v>
      </c>
      <c r="W10" s="138">
        <f>'날씨9'!$O$11</f>
        <v>0</v>
      </c>
      <c r="X10" s="138">
        <f>'날씨9'!$O$12</f>
        <v>0</v>
      </c>
      <c r="Y10" s="138">
        <f>'날씨9'!$O$13</f>
        <v>0</v>
      </c>
      <c r="Z10" s="138">
        <f>'날씨9'!$O$14</f>
        <v>0</v>
      </c>
      <c r="AA10" s="138">
        <f>'날씨9'!$O$15</f>
        <v>2</v>
      </c>
      <c r="AB10" s="138">
        <f>'날씨9'!$O$16</f>
        <v>10</v>
      </c>
      <c r="AD10">
        <f>AD9-1</f>
        <v>2023</v>
      </c>
      <c r="AE10">
        <f>'날씨9'!$P$5</f>
        <v>29</v>
      </c>
      <c r="AF10">
        <f>'날씨9'!$P$6</f>
        <v>18</v>
      </c>
      <c r="AG10">
        <f>'날씨9'!$P$7</f>
        <v>0</v>
      </c>
      <c r="AH10">
        <f>'날씨9'!$P$8</f>
        <v>0</v>
      </c>
      <c r="AI10">
        <f>'날씨9'!$P$9</f>
        <v>0</v>
      </c>
      <c r="AJ10">
        <f>'날씨9'!$P$10</f>
        <v>0</v>
      </c>
      <c r="AK10">
        <f>'날씨9'!$P$11</f>
        <v>0</v>
      </c>
      <c r="AL10">
        <f>'날씨9'!$P$12</f>
        <v>0</v>
      </c>
      <c r="AM10">
        <f>'날씨9'!$P$13</f>
        <v>0</v>
      </c>
      <c r="AN10">
        <f>'날씨9'!$P$14</f>
        <v>0</v>
      </c>
      <c r="AO10">
        <f>'날씨9'!$P$15</f>
        <v>9</v>
      </c>
      <c r="AP10">
        <f>'날씨9'!$P$16</f>
        <v>19</v>
      </c>
    </row>
    <row r="11" spans="2:42" x14ac:dyDescent="0.3">
      <c r="B11" s="53" t="s">
        <v>3118</v>
      </c>
      <c r="C11" s="53">
        <f>가동률!E$26</f>
        <v>9.6</v>
      </c>
      <c r="D11" s="53">
        <f>가동률!$E$27</f>
        <v>0</v>
      </c>
      <c r="E11" s="53">
        <f>가동률!$E$28</f>
        <v>1</v>
      </c>
      <c r="F11" s="53">
        <f>가동률!$E$29</f>
        <v>0</v>
      </c>
      <c r="G11" s="53">
        <f>가동률!$E$30</f>
        <v>0</v>
      </c>
      <c r="H11" s="53">
        <f>가동률!$E$31</f>
        <v>0.2</v>
      </c>
      <c r="I11" s="53">
        <f t="shared" ref="I11:I21" si="0">SUM(C11:H11)</f>
        <v>10.799999999999999</v>
      </c>
      <c r="J11" s="58">
        <f>가동률!$E$34</f>
        <v>5.8</v>
      </c>
      <c r="K11" s="58">
        <f>가동률!$E$35</f>
        <v>2.2134275618374555</v>
      </c>
      <c r="L11" s="58">
        <f>가동률!$E$36</f>
        <v>14.39</v>
      </c>
      <c r="M11" s="58">
        <f>가동률!$E$24-가동률!$E$36</f>
        <v>13.91</v>
      </c>
      <c r="N11" s="59">
        <f>가동률!$E$37</f>
        <v>0.49151943462897524</v>
      </c>
      <c r="P11" s="138">
        <f t="shared" ref="P11:P18" si="1">P10-1</f>
        <v>2022</v>
      </c>
      <c r="Q11" s="138">
        <f>'날씨8'!$O$5</f>
        <v>10</v>
      </c>
      <c r="R11" s="138">
        <f>'날씨8'!$O$6</f>
        <v>11</v>
      </c>
      <c r="S11" s="138">
        <f>'날씨8'!$O$7</f>
        <v>0</v>
      </c>
      <c r="T11" s="138">
        <f>'날씨8'!$O$8</f>
        <v>0</v>
      </c>
      <c r="U11" s="138">
        <f>'날씨8'!$O$9</f>
        <v>0</v>
      </c>
      <c r="V11" s="138">
        <f>'날씨8'!$O$10</f>
        <v>0</v>
      </c>
      <c r="W11" s="138">
        <f>'날씨8'!$O$11</f>
        <v>0</v>
      </c>
      <c r="X11" s="138">
        <f>'날씨8'!$O$12</f>
        <v>0</v>
      </c>
      <c r="Y11" s="138">
        <f>'날씨8'!$O$13</f>
        <v>0</v>
      </c>
      <c r="Z11" s="138">
        <f>'날씨8'!$O$14</f>
        <v>0</v>
      </c>
      <c r="AA11" s="138">
        <f>'날씨8'!$O$15</f>
        <v>1</v>
      </c>
      <c r="AB11" s="138">
        <f>'날씨8'!$O$16</f>
        <v>17</v>
      </c>
      <c r="AD11">
        <f t="shared" ref="AD11:AD18" si="2">AD10-1</f>
        <v>2022</v>
      </c>
      <c r="AE11">
        <f>'날씨8'!$P$5</f>
        <v>29</v>
      </c>
      <c r="AF11">
        <f>'날씨8'!$P$6</f>
        <v>22</v>
      </c>
      <c r="AG11">
        <f>'날씨8'!$P$7</f>
        <v>1</v>
      </c>
      <c r="AH11">
        <f>'날씨8'!$P$8</f>
        <v>0</v>
      </c>
      <c r="AI11">
        <f>'날씨8'!$P$9</f>
        <v>0</v>
      </c>
      <c r="AJ11">
        <f>'날씨8'!$P$10</f>
        <v>0</v>
      </c>
      <c r="AK11">
        <f>'날씨8'!$P$11</f>
        <v>0</v>
      </c>
      <c r="AL11">
        <f>'날씨8'!$P$12</f>
        <v>0</v>
      </c>
      <c r="AM11">
        <f>'날씨8'!$P$13</f>
        <v>0</v>
      </c>
      <c r="AN11">
        <f>'날씨8'!$P$14</f>
        <v>0</v>
      </c>
      <c r="AO11">
        <f>'날씨8'!$P$15</f>
        <v>1</v>
      </c>
      <c r="AP11">
        <f>'날씨8'!$P$16</f>
        <v>29</v>
      </c>
    </row>
    <row r="12" spans="2:42" x14ac:dyDescent="0.3">
      <c r="B12" s="53" t="s">
        <v>3119</v>
      </c>
      <c r="C12" s="53">
        <f>가동률!F$26</f>
        <v>0.3</v>
      </c>
      <c r="D12" s="53">
        <f>가동률!$F$27</f>
        <v>0</v>
      </c>
      <c r="E12" s="53">
        <f>가동률!$F$28</f>
        <v>1</v>
      </c>
      <c r="F12" s="53">
        <f>가동률!$F$29</f>
        <v>0</v>
      </c>
      <c r="G12" s="53">
        <f>가동률!$F$30</f>
        <v>0.2</v>
      </c>
      <c r="H12" s="53">
        <f>가동률!$F$31</f>
        <v>0.3</v>
      </c>
      <c r="I12" s="53">
        <f t="shared" si="0"/>
        <v>1.8</v>
      </c>
      <c r="J12" s="58">
        <f>가동률!$F$34</f>
        <v>4.9000000000000004</v>
      </c>
      <c r="K12" s="58">
        <f>가동률!$F$35</f>
        <v>0.28451612903225809</v>
      </c>
      <c r="L12" s="58">
        <f>가동률!$F$36</f>
        <v>6.42</v>
      </c>
      <c r="M12" s="58">
        <f>가동률!$F$24-가동률!$F$36</f>
        <v>24.58</v>
      </c>
      <c r="N12" s="59">
        <f>가동률!$F$37</f>
        <v>0.79290322580645156</v>
      </c>
      <c r="P12" s="138">
        <f t="shared" si="1"/>
        <v>2021</v>
      </c>
      <c r="Q12" s="138">
        <f>'날씨7'!$O$5</f>
        <v>17</v>
      </c>
      <c r="R12" s="138">
        <f>'날씨7'!$O$6</f>
        <v>7</v>
      </c>
      <c r="S12" s="138">
        <f>'날씨7'!$O$7</f>
        <v>0</v>
      </c>
      <c r="T12" s="138">
        <f>'날씨7'!$O$8</f>
        <v>0</v>
      </c>
      <c r="U12" s="138">
        <f>'날씨7'!$O$9</f>
        <v>0</v>
      </c>
      <c r="V12" s="138">
        <f>'날씨7'!$O$10</f>
        <v>0</v>
      </c>
      <c r="W12" s="138">
        <f>'날씨7'!$O$11</f>
        <v>0</v>
      </c>
      <c r="X12" s="138">
        <f>'날씨7'!$O$12</f>
        <v>0</v>
      </c>
      <c r="Y12" s="138">
        <f>'날씨7'!$O$13</f>
        <v>0</v>
      </c>
      <c r="Z12" s="138">
        <f>'날씨7'!$O$14</f>
        <v>0</v>
      </c>
      <c r="AA12" s="138">
        <f>'날씨7'!$O$15</f>
        <v>0</v>
      </c>
      <c r="AB12" s="138">
        <f>'날씨7'!$O$16</f>
        <v>7</v>
      </c>
      <c r="AD12">
        <f t="shared" si="2"/>
        <v>2021</v>
      </c>
      <c r="AE12">
        <f>'날씨7'!$P$5</f>
        <v>24</v>
      </c>
      <c r="AF12">
        <f>'날씨7'!$P$6</f>
        <v>13</v>
      </c>
      <c r="AG12">
        <f>'날씨7'!$P$7</f>
        <v>2</v>
      </c>
      <c r="AH12">
        <f>'날씨7'!$P$8</f>
        <v>0</v>
      </c>
      <c r="AI12">
        <f>'날씨7'!$P$9</f>
        <v>0</v>
      </c>
      <c r="AJ12">
        <f>'날씨7'!$P$10</f>
        <v>0</v>
      </c>
      <c r="AK12">
        <f>'날씨7'!$P$11</f>
        <v>0</v>
      </c>
      <c r="AL12">
        <f>'날씨7'!$P$12</f>
        <v>0</v>
      </c>
      <c r="AM12">
        <f>'날씨7'!$P$13</f>
        <v>0</v>
      </c>
      <c r="AN12">
        <f>'날씨7'!$P$14</f>
        <v>0</v>
      </c>
      <c r="AO12">
        <f>'날씨7'!$P$15</f>
        <v>3</v>
      </c>
      <c r="AP12">
        <f>'날씨7'!$P$16</f>
        <v>19</v>
      </c>
    </row>
    <row r="13" spans="2:42" x14ac:dyDescent="0.3">
      <c r="B13" s="53" t="s">
        <v>3120</v>
      </c>
      <c r="C13" s="53">
        <f>가동률!G$26</f>
        <v>0</v>
      </c>
      <c r="D13" s="53">
        <f>가동률!$G$27</f>
        <v>0</v>
      </c>
      <c r="E13" s="53">
        <f>가동률!$G$28</f>
        <v>2.2999999999999998</v>
      </c>
      <c r="F13" s="53">
        <f>가동률!$G$29</f>
        <v>0</v>
      </c>
      <c r="G13" s="53">
        <f>가동률!$G$30</f>
        <v>0.2</v>
      </c>
      <c r="H13" s="53">
        <f>가동률!$G$31</f>
        <v>0.8</v>
      </c>
      <c r="I13" s="53">
        <f t="shared" si="0"/>
        <v>3.3</v>
      </c>
      <c r="J13" s="58">
        <f>가동률!$G$34</f>
        <v>4.4000000000000004</v>
      </c>
      <c r="K13" s="58">
        <f>가동률!$G$35</f>
        <v>0.48399999999999999</v>
      </c>
      <c r="L13" s="58">
        <f>가동률!$G$36</f>
        <v>7.22</v>
      </c>
      <c r="M13" s="58">
        <f>가동률!$G$24-가동률!$G$36</f>
        <v>22.78</v>
      </c>
      <c r="N13" s="59">
        <f>가동률!$G$37</f>
        <v>0.75933333333333342</v>
      </c>
      <c r="P13" s="138">
        <f t="shared" si="1"/>
        <v>2020</v>
      </c>
      <c r="Q13" s="138">
        <f>'날씨6'!$O$5</f>
        <v>1</v>
      </c>
      <c r="R13" s="138">
        <f>'날씨6'!$O$6</f>
        <v>4</v>
      </c>
      <c r="S13" s="138">
        <f>'날씨6'!$O$7</f>
        <v>0</v>
      </c>
      <c r="T13" s="138">
        <f>'날씨6'!$O$8</f>
        <v>0</v>
      </c>
      <c r="U13" s="138">
        <f>'날씨6'!$O$9</f>
        <v>0</v>
      </c>
      <c r="V13" s="138">
        <f>'날씨6'!$O$10</f>
        <v>0</v>
      </c>
      <c r="W13" s="138">
        <f>'날씨6'!$O$11</f>
        <v>0</v>
      </c>
      <c r="X13" s="138">
        <f>'날씨6'!$O$12</f>
        <v>0</v>
      </c>
      <c r="Y13" s="138">
        <f>'날씨6'!$O$13</f>
        <v>0</v>
      </c>
      <c r="Z13" s="138">
        <f>'날씨6'!$O$14</f>
        <v>0</v>
      </c>
      <c r="AA13" s="138">
        <f>'날씨6'!$O$15</f>
        <v>0</v>
      </c>
      <c r="AB13" s="138">
        <f>'날씨6'!$O$16</f>
        <v>9</v>
      </c>
      <c r="AD13">
        <f t="shared" si="2"/>
        <v>2020</v>
      </c>
      <c r="AE13">
        <f>'날씨6'!$P$5</f>
        <v>22</v>
      </c>
      <c r="AF13">
        <f>'날씨6'!$P$6</f>
        <v>13</v>
      </c>
      <c r="AG13">
        <f>'날씨6'!$P$7</f>
        <v>1</v>
      </c>
      <c r="AH13">
        <f>'날씨6'!$P$8</f>
        <v>0</v>
      </c>
      <c r="AI13">
        <f>'날씨6'!$P$9</f>
        <v>0</v>
      </c>
      <c r="AJ13">
        <f>'날씨6'!$P$10</f>
        <v>0</v>
      </c>
      <c r="AK13">
        <f>'날씨6'!$P$11</f>
        <v>0</v>
      </c>
      <c r="AL13">
        <f>'날씨6'!$P$12</f>
        <v>0</v>
      </c>
      <c r="AM13">
        <f>'날씨6'!$P$13</f>
        <v>0</v>
      </c>
      <c r="AN13">
        <f>'날씨6'!$P$14</f>
        <v>0</v>
      </c>
      <c r="AO13">
        <f>'날씨6'!$P$15</f>
        <v>6</v>
      </c>
      <c r="AP13">
        <f>'날씨6'!$P$16</f>
        <v>24</v>
      </c>
    </row>
    <row r="14" spans="2:42" x14ac:dyDescent="0.3">
      <c r="B14" s="53" t="s">
        <v>3121</v>
      </c>
      <c r="C14" s="53">
        <f>가동률!H$26</f>
        <v>0</v>
      </c>
      <c r="D14" s="53">
        <f>가동률!$H$27</f>
        <v>0</v>
      </c>
      <c r="E14" s="53">
        <f>가동률!$H$28</f>
        <v>3.4</v>
      </c>
      <c r="F14" s="53">
        <f>가동률!$H$29</f>
        <v>0</v>
      </c>
      <c r="G14" s="53">
        <f>가동률!$H$30</f>
        <v>0.4</v>
      </c>
      <c r="H14" s="53">
        <f>가동률!$H$31</f>
        <v>0.3</v>
      </c>
      <c r="I14" s="53">
        <f t="shared" si="0"/>
        <v>4.0999999999999996</v>
      </c>
      <c r="J14" s="58">
        <f>가동률!$H$34</f>
        <v>5.2</v>
      </c>
      <c r="K14" s="58">
        <f>가동률!$H$35</f>
        <v>0.68774193548387097</v>
      </c>
      <c r="L14" s="58">
        <f>가동률!$H$36</f>
        <v>8.61</v>
      </c>
      <c r="M14" s="58">
        <f>가동률!$H$24-가동률!$H$36</f>
        <v>22.39</v>
      </c>
      <c r="N14" s="59">
        <f>가동률!$H$37</f>
        <v>0.72225806451612906</v>
      </c>
      <c r="P14" s="138">
        <f t="shared" si="1"/>
        <v>2019</v>
      </c>
      <c r="Q14" s="138">
        <f>'날씨5'!$O$5</f>
        <v>5</v>
      </c>
      <c r="R14" s="138">
        <f>'날씨5'!$O$6</f>
        <v>5</v>
      </c>
      <c r="S14" s="138">
        <f>'날씨5'!$O$7</f>
        <v>0</v>
      </c>
      <c r="T14" s="138">
        <f>'날씨5'!$O$8</f>
        <v>0</v>
      </c>
      <c r="U14" s="138">
        <f>'날씨5'!$O$9</f>
        <v>0</v>
      </c>
      <c r="V14" s="138">
        <f>'날씨5'!$O$10</f>
        <v>0</v>
      </c>
      <c r="W14" s="138">
        <f>'날씨5'!$O$11</f>
        <v>0</v>
      </c>
      <c r="X14" s="138">
        <f>'날씨5'!$O$12</f>
        <v>0</v>
      </c>
      <c r="Y14" s="138">
        <f>'날씨5'!$O$13</f>
        <v>0</v>
      </c>
      <c r="Z14" s="138">
        <f>'날씨5'!$O$14</f>
        <v>0</v>
      </c>
      <c r="AA14" s="138">
        <f>'날씨5'!$O$15</f>
        <v>0</v>
      </c>
      <c r="AB14" s="138">
        <f>'날씨5'!$O$16</f>
        <v>3</v>
      </c>
      <c r="AD14">
        <f t="shared" si="2"/>
        <v>2019</v>
      </c>
      <c r="AE14">
        <f>'날씨5'!$P$5</f>
        <v>31</v>
      </c>
      <c r="AF14">
        <f>'날씨5'!$P$6</f>
        <v>17</v>
      </c>
      <c r="AG14">
        <f>'날씨5'!$P$7</f>
        <v>0</v>
      </c>
      <c r="AH14">
        <f>'날씨5'!$P$8</f>
        <v>0</v>
      </c>
      <c r="AI14">
        <f>'날씨5'!$P$9</f>
        <v>0</v>
      </c>
      <c r="AJ14">
        <f>'날씨5'!$P$10</f>
        <v>0</v>
      </c>
      <c r="AK14">
        <f>'날씨5'!$P$11</f>
        <v>0</v>
      </c>
      <c r="AL14">
        <f>'날씨5'!$P$12</f>
        <v>0</v>
      </c>
      <c r="AM14">
        <f>'날씨5'!$P$13</f>
        <v>0</v>
      </c>
      <c r="AN14">
        <f>'날씨5'!$P$14</f>
        <v>0</v>
      </c>
      <c r="AO14">
        <f>'날씨5'!$P$15</f>
        <v>5</v>
      </c>
      <c r="AP14">
        <f>'날씨5'!$P$16</f>
        <v>18</v>
      </c>
    </row>
    <row r="15" spans="2:42" x14ac:dyDescent="0.3">
      <c r="B15" s="53" t="s">
        <v>3122</v>
      </c>
      <c r="C15" s="53">
        <f>가동률!I$26</f>
        <v>0</v>
      </c>
      <c r="D15" s="53">
        <f>가동률!$I$27</f>
        <v>0.1</v>
      </c>
      <c r="E15" s="53">
        <f>가동률!$I$28</f>
        <v>3.6</v>
      </c>
      <c r="F15" s="53">
        <f>가동률!$I$29</f>
        <v>0</v>
      </c>
      <c r="G15" s="53">
        <f>가동률!$I$30</f>
        <v>0.3</v>
      </c>
      <c r="H15" s="53">
        <f>가동률!$I$31</f>
        <v>0</v>
      </c>
      <c r="I15" s="53">
        <f t="shared" si="0"/>
        <v>4</v>
      </c>
      <c r="J15" s="58">
        <f>가동률!$I$34</f>
        <v>4.3</v>
      </c>
      <c r="K15" s="58">
        <f>가동률!$I$35</f>
        <v>0.57333333333333336</v>
      </c>
      <c r="L15" s="58">
        <f>가동률!$I$36</f>
        <v>7.73</v>
      </c>
      <c r="M15" s="58">
        <f>가동률!$I$24-가동률!$I$36</f>
        <v>22.27</v>
      </c>
      <c r="N15" s="59">
        <f>가동률!$I$37</f>
        <v>0.74233333333333329</v>
      </c>
      <c r="P15" s="138">
        <f t="shared" si="1"/>
        <v>2018</v>
      </c>
      <c r="Q15" s="138">
        <f>'날씨4'!$O$5</f>
        <v>16</v>
      </c>
      <c r="R15" s="138">
        <f>'날씨4'!$O$6</f>
        <v>7</v>
      </c>
      <c r="S15" s="138">
        <f>'날씨4'!$O$7</f>
        <v>0</v>
      </c>
      <c r="T15" s="138">
        <f>'날씨4'!$O$8</f>
        <v>0</v>
      </c>
      <c r="U15" s="138">
        <f>'날씨4'!$O$9</f>
        <v>0</v>
      </c>
      <c r="V15" s="138">
        <f>'날씨4'!$O$10</f>
        <v>0</v>
      </c>
      <c r="W15" s="138">
        <f>'날씨4'!$O$11</f>
        <v>0</v>
      </c>
      <c r="X15" s="138">
        <f>'날씨4'!$O$12</f>
        <v>0</v>
      </c>
      <c r="Y15" s="138">
        <f>'날씨4'!$O$13</f>
        <v>0</v>
      </c>
      <c r="Z15" s="138">
        <f>'날씨4'!$O$14</f>
        <v>0</v>
      </c>
      <c r="AA15" s="138">
        <f>'날씨4'!$O$15</f>
        <v>0</v>
      </c>
      <c r="AB15" s="138">
        <f>'날씨4'!$O$16</f>
        <v>9</v>
      </c>
      <c r="AD15">
        <f t="shared" si="2"/>
        <v>2018</v>
      </c>
      <c r="AE15">
        <f>'날씨4'!$P$5</f>
        <v>29</v>
      </c>
      <c r="AF15">
        <f>'날씨4'!$P$6</f>
        <v>22</v>
      </c>
      <c r="AG15">
        <f>'날씨4'!$P$7</f>
        <v>2</v>
      </c>
      <c r="AH15">
        <f>'날씨4'!$P$8</f>
        <v>0</v>
      </c>
      <c r="AI15">
        <f>'날씨4'!$P$9</f>
        <v>0</v>
      </c>
      <c r="AJ15">
        <f>'날씨4'!$P$10</f>
        <v>0</v>
      </c>
      <c r="AK15">
        <f>'날씨4'!$P$11</f>
        <v>0</v>
      </c>
      <c r="AL15">
        <f>'날씨4'!$P$12</f>
        <v>0</v>
      </c>
      <c r="AM15">
        <f>'날씨4'!$P$13</f>
        <v>0</v>
      </c>
      <c r="AN15">
        <f>'날씨4'!$P$14</f>
        <v>0</v>
      </c>
      <c r="AO15">
        <f>'날씨4'!$P$15</f>
        <v>4</v>
      </c>
      <c r="AP15">
        <f>'날씨4'!$P$16</f>
        <v>23</v>
      </c>
    </row>
    <row r="16" spans="2:42" x14ac:dyDescent="0.3">
      <c r="B16" s="53" t="s">
        <v>3123</v>
      </c>
      <c r="C16" s="53">
        <f>가동률!J$26</f>
        <v>0</v>
      </c>
      <c r="D16" s="53">
        <f>가동률!$J$27</f>
        <v>0.9</v>
      </c>
      <c r="E16" s="53">
        <f>가동률!$J$28</f>
        <v>7.1</v>
      </c>
      <c r="F16" s="53">
        <f>가동률!$J$29</f>
        <v>0</v>
      </c>
      <c r="G16" s="53">
        <f>가동률!$J$30</f>
        <v>0.2</v>
      </c>
      <c r="H16" s="53">
        <f>가동률!$J$31</f>
        <v>0</v>
      </c>
      <c r="I16" s="53">
        <f t="shared" si="0"/>
        <v>8.1999999999999993</v>
      </c>
      <c r="J16" s="58">
        <f>가동률!$J$34</f>
        <v>4.4000000000000004</v>
      </c>
      <c r="K16" s="58">
        <f>가동률!$J$35</f>
        <v>1.1638709677419354</v>
      </c>
      <c r="L16" s="58">
        <f>가동률!$J$36</f>
        <v>11.44</v>
      </c>
      <c r="M16" s="58">
        <f>가동률!$J$24-가동률!$J$36</f>
        <v>19.560000000000002</v>
      </c>
      <c r="N16" s="59">
        <f>가동률!$J$37</f>
        <v>0.63096774193548399</v>
      </c>
      <c r="P16" s="138">
        <f t="shared" si="1"/>
        <v>2017</v>
      </c>
      <c r="Q16" s="138">
        <f>'날씨3'!$O$5</f>
        <v>12</v>
      </c>
      <c r="R16" s="138">
        <f>'날씨3'!$O$6</f>
        <v>3</v>
      </c>
      <c r="S16" s="138">
        <f>'날씨3'!$O$7</f>
        <v>0</v>
      </c>
      <c r="T16" s="138">
        <f>'날씨3'!$O$8</f>
        <v>0</v>
      </c>
      <c r="U16" s="138">
        <f>'날씨3'!$O$9</f>
        <v>0</v>
      </c>
      <c r="V16" s="138">
        <f>'날씨3'!$O$10</f>
        <v>0</v>
      </c>
      <c r="W16" s="138">
        <f>'날씨3'!$O$11</f>
        <v>0</v>
      </c>
      <c r="X16" s="138">
        <f>'날씨3'!$O$12</f>
        <v>0</v>
      </c>
      <c r="Y16" s="138">
        <f>'날씨3'!$O$13</f>
        <v>0</v>
      </c>
      <c r="Z16" s="138">
        <f>'날씨3'!$O$14</f>
        <v>0</v>
      </c>
      <c r="AA16" s="138">
        <f>'날씨3'!$O$15</f>
        <v>1</v>
      </c>
      <c r="AB16" s="138">
        <f>'날씨3'!$O$16</f>
        <v>14</v>
      </c>
      <c r="AD16">
        <f t="shared" si="2"/>
        <v>2017</v>
      </c>
      <c r="AE16">
        <f>'날씨3'!$P$5</f>
        <v>24</v>
      </c>
      <c r="AF16">
        <f>'날씨3'!$P$6</f>
        <v>22</v>
      </c>
      <c r="AG16">
        <f>'날씨3'!$P$7</f>
        <v>3</v>
      </c>
      <c r="AH16">
        <f>'날씨3'!$P$8</f>
        <v>0</v>
      </c>
      <c r="AI16">
        <f>'날씨3'!$P$9</f>
        <v>0</v>
      </c>
      <c r="AJ16">
        <f>'날씨3'!$P$10</f>
        <v>0</v>
      </c>
      <c r="AK16">
        <f>'날씨3'!$P$11</f>
        <v>0</v>
      </c>
      <c r="AL16">
        <f>'날씨3'!$P$12</f>
        <v>0</v>
      </c>
      <c r="AM16">
        <f>'날씨3'!$P$13</f>
        <v>0</v>
      </c>
      <c r="AN16">
        <f>'날씨3'!$P$14</f>
        <v>0</v>
      </c>
      <c r="AO16">
        <f>'날씨3'!$P$15</f>
        <v>12</v>
      </c>
      <c r="AP16">
        <f>'날씨3'!$P$16</f>
        <v>27</v>
      </c>
    </row>
    <row r="17" spans="2:42" x14ac:dyDescent="0.3">
      <c r="B17" s="53" t="s">
        <v>3124</v>
      </c>
      <c r="C17" s="53">
        <f>가동률!K$26</f>
        <v>0</v>
      </c>
      <c r="D17" s="53">
        <f>가동률!$K$27</f>
        <v>0.8</v>
      </c>
      <c r="E17" s="53">
        <f>가동률!$K$28</f>
        <v>6.1</v>
      </c>
      <c r="F17" s="53">
        <f>가동률!$K$29</f>
        <v>0</v>
      </c>
      <c r="G17" s="53">
        <f>가동률!$K$30</f>
        <v>0.3</v>
      </c>
      <c r="H17" s="53">
        <f>가동률!$K$31</f>
        <v>0</v>
      </c>
      <c r="I17" s="53">
        <f t="shared" si="0"/>
        <v>7.1999999999999993</v>
      </c>
      <c r="J17" s="58">
        <f>가동률!$K$34</f>
        <v>4.7</v>
      </c>
      <c r="K17" s="58">
        <f>가동률!$K$35</f>
        <v>1.0916129032258064</v>
      </c>
      <c r="L17" s="58">
        <f>가동률!$K$36</f>
        <v>10.81</v>
      </c>
      <c r="M17" s="58">
        <f>가동률!$K$24-가동률!$K$36</f>
        <v>20.189999999999998</v>
      </c>
      <c r="N17" s="59">
        <f>가동률!$K$37</f>
        <v>0.65129032258064512</v>
      </c>
      <c r="P17" s="138">
        <f t="shared" si="1"/>
        <v>2016</v>
      </c>
      <c r="Q17" s="138">
        <f>'날씨2'!$O$5</f>
        <v>12</v>
      </c>
      <c r="R17" s="138">
        <f>'날씨2'!$O$6</f>
        <v>5</v>
      </c>
      <c r="S17" s="138">
        <f>'날씨2'!$O$7</f>
        <v>0</v>
      </c>
      <c r="T17" s="138">
        <f>'날씨2'!$O$8</f>
        <v>0</v>
      </c>
      <c r="U17" s="138">
        <f>'날씨2'!$O$9</f>
        <v>0</v>
      </c>
      <c r="V17" s="138">
        <f>'날씨2'!$O$10</f>
        <v>0</v>
      </c>
      <c r="W17" s="138">
        <f>'날씨2'!$O$11</f>
        <v>0</v>
      </c>
      <c r="X17" s="138">
        <f>'날씨2'!$O$12</f>
        <v>0</v>
      </c>
      <c r="Y17" s="138">
        <f>'날씨2'!$O$13</f>
        <v>0</v>
      </c>
      <c r="Z17" s="138">
        <f>'날씨2'!$O$14</f>
        <v>0</v>
      </c>
      <c r="AA17" s="138">
        <f>'날씨2'!$O$15</f>
        <v>0</v>
      </c>
      <c r="AB17" s="138">
        <f>'날씨2'!$O$16</f>
        <v>5</v>
      </c>
      <c r="AD17">
        <f t="shared" si="2"/>
        <v>2016</v>
      </c>
      <c r="AE17">
        <f>'날씨2'!$P$5</f>
        <v>28</v>
      </c>
      <c r="AF17">
        <f>'날씨2'!$P$6</f>
        <v>23</v>
      </c>
      <c r="AG17">
        <f>'날씨2'!$P$7</f>
        <v>5</v>
      </c>
      <c r="AH17">
        <f>'날씨2'!$P$8</f>
        <v>0</v>
      </c>
      <c r="AI17">
        <f>'날씨2'!$P$9</f>
        <v>0</v>
      </c>
      <c r="AJ17">
        <f>'날씨2'!$P$10</f>
        <v>0</v>
      </c>
      <c r="AK17">
        <f>'날씨2'!$P$11</f>
        <v>0</v>
      </c>
      <c r="AL17">
        <f>'날씨2'!$P$12</f>
        <v>0</v>
      </c>
      <c r="AM17">
        <f>'날씨2'!$P$13</f>
        <v>0</v>
      </c>
      <c r="AN17">
        <f>'날씨2'!$P$14</f>
        <v>0</v>
      </c>
      <c r="AO17">
        <f>'날씨2'!$P$15</f>
        <v>8</v>
      </c>
      <c r="AP17">
        <f>'날씨2'!$P$16</f>
        <v>19</v>
      </c>
    </row>
    <row r="18" spans="2:42" x14ac:dyDescent="0.3">
      <c r="B18" s="53" t="s">
        <v>3125</v>
      </c>
      <c r="C18" s="53">
        <f>가동률!L$26</f>
        <v>0</v>
      </c>
      <c r="D18" s="53">
        <f>가동률!$L$27</f>
        <v>0</v>
      </c>
      <c r="E18" s="53">
        <f>가동률!$L$28</f>
        <v>2.8</v>
      </c>
      <c r="F18" s="53">
        <f>가동률!$L$29</f>
        <v>0</v>
      </c>
      <c r="G18" s="53">
        <f>가동률!$L$30</f>
        <v>0.3</v>
      </c>
      <c r="H18" s="53">
        <f>가동률!$L$31</f>
        <v>0</v>
      </c>
      <c r="I18" s="53">
        <f t="shared" si="0"/>
        <v>3.0999999999999996</v>
      </c>
      <c r="J18" s="58">
        <f>가동률!$L$34</f>
        <v>6.2</v>
      </c>
      <c r="K18" s="58">
        <f>가동률!$L$35</f>
        <v>0.64066666666666661</v>
      </c>
      <c r="L18" s="58">
        <f>가동률!$L$36</f>
        <v>8.66</v>
      </c>
      <c r="M18" s="58">
        <f>가동률!$L$24-가동률!$L$36</f>
        <v>21.34</v>
      </c>
      <c r="N18" s="59">
        <f>가동률!$L$37</f>
        <v>0.71133333333333337</v>
      </c>
      <c r="P18" s="138">
        <f t="shared" si="1"/>
        <v>2015</v>
      </c>
      <c r="Q18" s="138">
        <f>'날씨1'!$O$5</f>
        <v>7</v>
      </c>
      <c r="R18" s="138">
        <f>'날씨1'!$O$6</f>
        <v>2</v>
      </c>
      <c r="S18" s="138">
        <f>'날씨1'!$O$7</f>
        <v>1</v>
      </c>
      <c r="T18" s="138">
        <f>'날씨1'!$O$8</f>
        <v>0</v>
      </c>
      <c r="U18" s="138">
        <f>'날씨1'!$O$9</f>
        <v>0</v>
      </c>
      <c r="V18" s="138">
        <f>'날씨1'!$O$10</f>
        <v>0</v>
      </c>
      <c r="W18" s="138">
        <f>'날씨1'!$O$11</f>
        <v>0</v>
      </c>
      <c r="X18" s="138">
        <f>'날씨1'!$O$12</f>
        <v>0</v>
      </c>
      <c r="Y18" s="138">
        <f>'날씨1'!$O$13</f>
        <v>0</v>
      </c>
      <c r="Z18" s="138">
        <f>'날씨1'!$O$14</f>
        <v>0</v>
      </c>
      <c r="AA18" s="138">
        <f>'날씨1'!$O$15</f>
        <v>1</v>
      </c>
      <c r="AB18" s="138">
        <f>'날씨1'!$O$16</f>
        <v>4</v>
      </c>
      <c r="AD18">
        <f t="shared" si="2"/>
        <v>2015</v>
      </c>
      <c r="AE18">
        <f>'날씨1'!$P$5</f>
        <v>28</v>
      </c>
      <c r="AF18">
        <f>'날씨1'!$P$6</f>
        <v>18</v>
      </c>
      <c r="AG18">
        <f>'날씨1'!$P$7</f>
        <v>5</v>
      </c>
      <c r="AH18">
        <f>'날씨1'!$P$8</f>
        <v>0</v>
      </c>
      <c r="AI18">
        <f>'날씨1'!$P$9</f>
        <v>0</v>
      </c>
      <c r="AJ18">
        <f>'날씨1'!$P$10</f>
        <v>0</v>
      </c>
      <c r="AK18">
        <f>'날씨1'!$P$11</f>
        <v>0</v>
      </c>
      <c r="AL18">
        <f>'날씨1'!$P$12</f>
        <v>0</v>
      </c>
      <c r="AM18">
        <f>'날씨1'!$P$13</f>
        <v>0</v>
      </c>
      <c r="AN18">
        <f>'날씨1'!$P$14</f>
        <v>0</v>
      </c>
      <c r="AO18">
        <f>'날씨1'!$P$15</f>
        <v>3</v>
      </c>
      <c r="AP18">
        <f>'날씨1'!$P$16</f>
        <v>19</v>
      </c>
    </row>
    <row r="19" spans="2:42" x14ac:dyDescent="0.3">
      <c r="B19" s="53" t="s">
        <v>3126</v>
      </c>
      <c r="C19" s="53">
        <f>가동률!M$26</f>
        <v>0</v>
      </c>
      <c r="D19" s="53">
        <f>가동률!$M$27</f>
        <v>0</v>
      </c>
      <c r="E19" s="53">
        <f>가동률!$M$28</f>
        <v>2</v>
      </c>
      <c r="F19" s="53">
        <f>가동률!$M$29</f>
        <v>0</v>
      </c>
      <c r="G19" s="53">
        <f>가동률!$M$30</f>
        <v>0.1</v>
      </c>
      <c r="H19" s="53">
        <f>가동률!$M$31</f>
        <v>0</v>
      </c>
      <c r="I19" s="53">
        <f t="shared" si="0"/>
        <v>2.1</v>
      </c>
      <c r="J19" s="58">
        <f>가동률!$M$34</f>
        <v>5.0999999999999996</v>
      </c>
      <c r="K19" s="58">
        <f>가동률!$M$35</f>
        <v>0.34548387096774191</v>
      </c>
      <c r="L19" s="58">
        <f>가동률!$M$36</f>
        <v>6.85</v>
      </c>
      <c r="M19" s="58">
        <f>가동률!$M$24-가동률!$M$36</f>
        <v>24.15</v>
      </c>
      <c r="N19" s="59">
        <f>가동률!$M$37</f>
        <v>0.77903225806451604</v>
      </c>
    </row>
    <row r="20" spans="2:42" ht="33" x14ac:dyDescent="0.3">
      <c r="B20" s="53" t="s">
        <v>3127</v>
      </c>
      <c r="C20" s="53">
        <f>가동률!N$26</f>
        <v>0.6</v>
      </c>
      <c r="D20" s="53">
        <f>가동률!$N$27</f>
        <v>0</v>
      </c>
      <c r="E20" s="53">
        <f>가동률!$N$28</f>
        <v>1.9</v>
      </c>
      <c r="F20" s="53">
        <f>가동률!$N$29</f>
        <v>0</v>
      </c>
      <c r="G20" s="53">
        <f>가동률!$N$30</f>
        <v>0.3</v>
      </c>
      <c r="H20" s="53">
        <f>가동률!$N$31</f>
        <v>0.1</v>
      </c>
      <c r="I20" s="53">
        <f t="shared" si="0"/>
        <v>2.9</v>
      </c>
      <c r="J20" s="58">
        <f>가동률!$N$34</f>
        <v>4.3</v>
      </c>
      <c r="K20" s="58">
        <f>가동률!$N$35</f>
        <v>0.41566666666666663</v>
      </c>
      <c r="L20" s="58">
        <f>가동률!$N$36</f>
        <v>6.78</v>
      </c>
      <c r="M20" s="58">
        <f>가동률!$N$24-가동률!$N$36</f>
        <v>23.22</v>
      </c>
      <c r="N20" s="59">
        <f>가동률!$N$37</f>
        <v>0.77399999999999991</v>
      </c>
      <c r="R20" s="132" t="s">
        <v>3087</v>
      </c>
      <c r="S20" s="132" t="s">
        <v>3157</v>
      </c>
      <c r="T20" s="132" t="s">
        <v>3089</v>
      </c>
      <c r="U20" s="133" t="s">
        <v>3178</v>
      </c>
      <c r="V20" s="133" t="s">
        <v>3183</v>
      </c>
      <c r="W20" s="132" t="s">
        <v>3090</v>
      </c>
      <c r="AD20" s="138"/>
      <c r="AE20" s="138"/>
      <c r="AF20" s="132" t="s">
        <v>3087</v>
      </c>
      <c r="AG20" s="132" t="s">
        <v>3157</v>
      </c>
      <c r="AH20" s="132" t="s">
        <v>3089</v>
      </c>
      <c r="AI20" s="133" t="s">
        <v>3178</v>
      </c>
      <c r="AJ20" s="133" t="s">
        <v>3183</v>
      </c>
      <c r="AK20" s="132" t="s">
        <v>3090</v>
      </c>
      <c r="AL20" s="138"/>
      <c r="AM20" s="138"/>
      <c r="AN20" s="138"/>
      <c r="AO20" s="138"/>
      <c r="AP20" s="138"/>
    </row>
    <row r="21" spans="2:42" x14ac:dyDescent="0.3">
      <c r="B21" s="53" t="s">
        <v>3128</v>
      </c>
      <c r="C21" s="53">
        <f>가동률!O$26</f>
        <v>11.9</v>
      </c>
      <c r="D21" s="53">
        <f>가동률!$O$27</f>
        <v>0</v>
      </c>
      <c r="E21" s="53">
        <f>가동률!$O$28</f>
        <v>0.6</v>
      </c>
      <c r="F21" s="53">
        <f>가동률!$O$29</f>
        <v>0</v>
      </c>
      <c r="G21" s="53">
        <f>가동률!$O$30</f>
        <v>0.2</v>
      </c>
      <c r="H21" s="53">
        <f>가동률!$O$31</f>
        <v>0.1</v>
      </c>
      <c r="I21" s="53">
        <f t="shared" si="0"/>
        <v>12.799999999999999</v>
      </c>
      <c r="J21" s="58">
        <f>가동률!$O$34</f>
        <v>5.3</v>
      </c>
      <c r="K21" s="58">
        <f>가동률!$O$35</f>
        <v>2.1883870967741932</v>
      </c>
      <c r="L21" s="58">
        <f>가동률!$O$36</f>
        <v>15.91</v>
      </c>
      <c r="M21" s="58">
        <f>가동률!$O$24-가동률!$O$36</f>
        <v>15.09</v>
      </c>
      <c r="N21" s="59">
        <f>가동률!$O$37</f>
        <v>0.48677419354838708</v>
      </c>
      <c r="P21" t="s">
        <v>3110</v>
      </c>
      <c r="Q21" s="61"/>
      <c r="R21" s="139" t="str">
        <f>IF(P21=가동률!$C$26,"○"," ")</f>
        <v xml:space="preserve"> </v>
      </c>
      <c r="S21" s="139" t="str">
        <f>IF(P21=가동률!$C$42,"○"," ")</f>
        <v xml:space="preserve"> </v>
      </c>
      <c r="T21" s="139" t="str">
        <f>IF(P21=가동률!$C$58,"○"," ")</f>
        <v>○</v>
      </c>
      <c r="U21" s="139" t="str">
        <f>IF(P21=가동률!$C$74,"○"," ")</f>
        <v xml:space="preserve"> </v>
      </c>
      <c r="V21" s="139" t="str">
        <f>IF(P21=가동률!$C$90,"○"," ")</f>
        <v xml:space="preserve"> </v>
      </c>
      <c r="W21" s="139" t="str">
        <f>IF(P21=가동률!$D$106,"○"," ")</f>
        <v xml:space="preserve"> </v>
      </c>
      <c r="AD21" s="138" t="s">
        <v>3198</v>
      </c>
      <c r="AE21" s="140"/>
      <c r="AF21" s="139" t="str">
        <f>IF(AD21=가동률!$C$26,"○"," ")</f>
        <v xml:space="preserve"> </v>
      </c>
      <c r="AG21" s="139" t="str">
        <f>IF(AD21=가동률!$C$42,"○"," ")</f>
        <v xml:space="preserve"> </v>
      </c>
      <c r="AH21" s="139" t="str">
        <f>IF(AD21=가동률!$C$58,"○"," ")</f>
        <v xml:space="preserve"> </v>
      </c>
      <c r="AI21" s="139" t="str">
        <f>IF(AD21=가동률!$C$74,"○"," ")</f>
        <v xml:space="preserve"> </v>
      </c>
      <c r="AJ21" s="139" t="str">
        <f>IF(AD21=가동률!$C$90,"○"," ")</f>
        <v xml:space="preserve"> </v>
      </c>
      <c r="AK21" s="139" t="str">
        <f>IF(AD21=가동률!$D$106,"○"," ")</f>
        <v xml:space="preserve"> </v>
      </c>
      <c r="AL21" s="138"/>
      <c r="AM21" s="138"/>
      <c r="AN21" s="138"/>
      <c r="AO21" s="138"/>
      <c r="AP21" s="138"/>
    </row>
    <row r="22" spans="2:42" x14ac:dyDescent="0.3">
      <c r="B22" s="53" t="s">
        <v>3160</v>
      </c>
      <c r="C22" s="53">
        <f>SUM(C10:C21)</f>
        <v>41.7</v>
      </c>
      <c r="D22" s="53">
        <f t="shared" ref="D22:H22" si="3">SUM(D10:D21)</f>
        <v>1.8</v>
      </c>
      <c r="E22" s="53">
        <f t="shared" si="3"/>
        <v>32.099999999999994</v>
      </c>
      <c r="F22" s="53">
        <f t="shared" si="3"/>
        <v>0.1</v>
      </c>
      <c r="G22" s="53">
        <f t="shared" si="3"/>
        <v>2.6</v>
      </c>
      <c r="H22" s="53">
        <f t="shared" si="3"/>
        <v>1.8000000000000003</v>
      </c>
      <c r="I22" s="53">
        <f>SUM(C22:H22)</f>
        <v>80.09999999999998</v>
      </c>
      <c r="J22" s="58">
        <f>SUM(J10:J21)</f>
        <v>60.9</v>
      </c>
      <c r="K22" s="58">
        <f t="shared" ref="K22:M22" si="4">SUM(K10:K21)</f>
        <v>14.112578099471863</v>
      </c>
      <c r="L22" s="58">
        <f t="shared" si="4"/>
        <v>126.89999999999999</v>
      </c>
      <c r="M22" s="58">
        <f t="shared" si="4"/>
        <v>238.4</v>
      </c>
      <c r="N22" s="59">
        <f>가동률!$P$37</f>
        <v>0.65261428962496582</v>
      </c>
      <c r="Q22" t="s">
        <v>3155</v>
      </c>
      <c r="R22" t="s">
        <v>3118</v>
      </c>
      <c r="S22" t="s">
        <v>3119</v>
      </c>
      <c r="T22" t="s">
        <v>3120</v>
      </c>
      <c r="U22" t="s">
        <v>3121</v>
      </c>
      <c r="V22" t="s">
        <v>3122</v>
      </c>
      <c r="W22" t="s">
        <v>3123</v>
      </c>
      <c r="X22" t="s">
        <v>3124</v>
      </c>
      <c r="Y22" t="s">
        <v>3125</v>
      </c>
      <c r="Z22" t="s">
        <v>3126</v>
      </c>
      <c r="AA22" t="s">
        <v>3127</v>
      </c>
      <c r="AB22" t="s">
        <v>3128</v>
      </c>
      <c r="AD22" s="138"/>
      <c r="AE22" s="138" t="s">
        <v>3155</v>
      </c>
      <c r="AF22" s="138" t="s">
        <v>3118</v>
      </c>
      <c r="AG22" s="138" t="s">
        <v>3119</v>
      </c>
      <c r="AH22" s="138" t="s">
        <v>3120</v>
      </c>
      <c r="AI22" s="138" t="s">
        <v>3121</v>
      </c>
      <c r="AJ22" s="138" t="s">
        <v>3122</v>
      </c>
      <c r="AK22" s="138" t="s">
        <v>3123</v>
      </c>
      <c r="AL22" s="138" t="s">
        <v>3124</v>
      </c>
      <c r="AM22" s="138" t="s">
        <v>3125</v>
      </c>
      <c r="AN22" s="138" t="s">
        <v>3126</v>
      </c>
      <c r="AO22" s="138" t="s">
        <v>3127</v>
      </c>
      <c r="AP22" s="138" t="s">
        <v>3128</v>
      </c>
    </row>
    <row r="23" spans="2:42" x14ac:dyDescent="0.3">
      <c r="B23" s="53"/>
      <c r="C23" s="53"/>
      <c r="D23" s="53"/>
      <c r="E23" s="53"/>
      <c r="F23" s="53"/>
      <c r="G23" s="53"/>
      <c r="H23" s="53"/>
      <c r="I23" s="53"/>
      <c r="J23" s="53"/>
      <c r="K23" s="53"/>
      <c r="L23" s="53"/>
      <c r="M23" s="53"/>
      <c r="N23" s="53"/>
      <c r="P23">
        <f>가동률!$D$9-1</f>
        <v>2024</v>
      </c>
      <c r="Q23">
        <f>'날씨10'!$Q$5</f>
        <v>9</v>
      </c>
      <c r="R23">
        <f>'날씨10'!$Q$6</f>
        <v>0</v>
      </c>
      <c r="S23">
        <f>'날씨10'!$Q$7</f>
        <v>1</v>
      </c>
      <c r="T23">
        <f>'날씨10'!$Q$8</f>
        <v>0</v>
      </c>
      <c r="U23">
        <f>'날씨10'!$Q$9</f>
        <v>0</v>
      </c>
      <c r="V23">
        <f>'날씨10'!$Q$10</f>
        <v>0</v>
      </c>
      <c r="W23">
        <f>'날씨10'!$Q$11</f>
        <v>0</v>
      </c>
      <c r="X23">
        <f>'날씨10'!$Q$12</f>
        <v>0</v>
      </c>
      <c r="Y23">
        <f>'날씨10'!$Q$13</f>
        <v>0</v>
      </c>
      <c r="Z23">
        <f>'날씨10'!$Q$14</f>
        <v>0</v>
      </c>
      <c r="AA23">
        <f>'날씨10'!$Q$15</f>
        <v>0</v>
      </c>
      <c r="AB23">
        <f>'날씨10'!$Q$16</f>
        <v>8</v>
      </c>
      <c r="AD23" s="138">
        <f>가동률!$D$9-1</f>
        <v>2024</v>
      </c>
      <c r="AE23" s="138">
        <f>'날씨10'!$Q$5</f>
        <v>9</v>
      </c>
      <c r="AF23" s="138">
        <f>'날씨10'!$Q$6</f>
        <v>0</v>
      </c>
      <c r="AG23" s="138">
        <f>'날씨10'!$Q$7</f>
        <v>1</v>
      </c>
      <c r="AH23" s="138">
        <f>'날씨10'!$Q$8</f>
        <v>0</v>
      </c>
      <c r="AI23" s="138">
        <f>'날씨10'!$Q$9</f>
        <v>0</v>
      </c>
      <c r="AJ23" s="138">
        <f>'날씨10'!$Q$10</f>
        <v>0</v>
      </c>
      <c r="AK23" s="138">
        <f>'날씨10'!$Q$11</f>
        <v>0</v>
      </c>
      <c r="AL23" s="138">
        <f>'날씨10'!$Q$12</f>
        <v>0</v>
      </c>
      <c r="AM23" s="138">
        <f>'날씨10'!$Q$13</f>
        <v>0</v>
      </c>
      <c r="AN23" s="138">
        <f>'날씨10'!$Q$14</f>
        <v>0</v>
      </c>
      <c r="AO23" s="138">
        <f>'날씨10'!$Q$15</f>
        <v>0</v>
      </c>
      <c r="AP23" s="138">
        <f>'날씨10'!$Q$16</f>
        <v>8</v>
      </c>
    </row>
    <row r="24" spans="2:42" x14ac:dyDescent="0.3">
      <c r="B24" t="s">
        <v>3157</v>
      </c>
      <c r="C24" s="53"/>
      <c r="D24" s="53"/>
      <c r="E24" s="53"/>
      <c r="F24" s="53"/>
      <c r="G24" s="53"/>
      <c r="H24" s="53"/>
      <c r="I24" s="53"/>
      <c r="J24" s="53"/>
      <c r="K24" s="53"/>
      <c r="L24" s="53"/>
      <c r="M24" s="53"/>
      <c r="N24" s="53"/>
      <c r="P24">
        <f>P23-1</f>
        <v>2023</v>
      </c>
      <c r="Q24">
        <f>'날씨9'!$Q$5</f>
        <v>17</v>
      </c>
      <c r="R24">
        <f>'날씨9'!$Q$6</f>
        <v>1</v>
      </c>
      <c r="S24">
        <f>'날씨9'!$Q$7</f>
        <v>0</v>
      </c>
      <c r="T24">
        <f>'날씨9'!$Q$8</f>
        <v>0</v>
      </c>
      <c r="U24">
        <f>'날씨9'!$Q$9</f>
        <v>0</v>
      </c>
      <c r="V24">
        <f>'날씨9'!$Q$10</f>
        <v>0</v>
      </c>
      <c r="W24">
        <f>'날씨9'!$Q$11</f>
        <v>0</v>
      </c>
      <c r="X24">
        <f>'날씨9'!$Q$12</f>
        <v>0</v>
      </c>
      <c r="Y24">
        <f>'날씨9'!$Q$13</f>
        <v>0</v>
      </c>
      <c r="Z24">
        <f>'날씨9'!$Q$14</f>
        <v>0</v>
      </c>
      <c r="AA24">
        <f>'날씨9'!$Q$15</f>
        <v>1</v>
      </c>
      <c r="AB24">
        <f>'날씨9'!$Q$16</f>
        <v>10</v>
      </c>
      <c r="AD24" s="138">
        <f>AD23-1</f>
        <v>2023</v>
      </c>
      <c r="AE24" s="138">
        <f>'날씨9'!$Q$5</f>
        <v>17</v>
      </c>
      <c r="AF24" s="138">
        <f>'날씨9'!$Q$6</f>
        <v>1</v>
      </c>
      <c r="AG24" s="138">
        <f>'날씨9'!$Q$7</f>
        <v>0</v>
      </c>
      <c r="AH24" s="138">
        <f>'날씨9'!$Q$8</f>
        <v>0</v>
      </c>
      <c r="AI24" s="138">
        <f>'날씨9'!$Q$9</f>
        <v>0</v>
      </c>
      <c r="AJ24" s="138">
        <f>'날씨9'!$Q$10</f>
        <v>0</v>
      </c>
      <c r="AK24" s="138">
        <f>'날씨9'!$Q$11</f>
        <v>0</v>
      </c>
      <c r="AL24" s="138">
        <f>'날씨9'!$Q$12</f>
        <v>0</v>
      </c>
      <c r="AM24" s="138">
        <f>'날씨9'!$Q$13</f>
        <v>0</v>
      </c>
      <c r="AN24" s="138">
        <f>'날씨9'!$Q$14</f>
        <v>0</v>
      </c>
      <c r="AO24" s="138">
        <f>'날씨9'!$Q$15</f>
        <v>1</v>
      </c>
      <c r="AP24" s="138">
        <f>'날씨9'!$Q$16</f>
        <v>10</v>
      </c>
    </row>
    <row r="25" spans="2:42" x14ac:dyDescent="0.3">
      <c r="B25" s="189" t="s">
        <v>11</v>
      </c>
      <c r="C25" s="189" t="s">
        <v>3145</v>
      </c>
      <c r="D25" s="189"/>
      <c r="E25" s="189"/>
      <c r="F25" s="189"/>
      <c r="G25" s="189"/>
      <c r="H25" s="189"/>
      <c r="I25" s="189" t="s">
        <v>3154</v>
      </c>
      <c r="J25" s="189"/>
      <c r="K25" s="189"/>
      <c r="L25" s="189"/>
      <c r="M25" s="189"/>
      <c r="N25" s="189"/>
      <c r="P25">
        <f t="shared" ref="P25:P32" si="5">P24-1</f>
        <v>2022</v>
      </c>
      <c r="Q25">
        <f>'날씨8'!$Q$5</f>
        <v>19</v>
      </c>
      <c r="R25">
        <f>'날씨8'!$Q$6</f>
        <v>14</v>
      </c>
      <c r="S25">
        <f>'날씨8'!$Q$7</f>
        <v>0</v>
      </c>
      <c r="T25">
        <f>'날씨8'!$Q$8</f>
        <v>0</v>
      </c>
      <c r="U25">
        <f>'날씨8'!$Q$9</f>
        <v>0</v>
      </c>
      <c r="V25">
        <f>'날씨8'!$Q$10</f>
        <v>0</v>
      </c>
      <c r="W25">
        <f>'날씨8'!$Q$11</f>
        <v>0</v>
      </c>
      <c r="X25">
        <f>'날씨8'!$Q$12</f>
        <v>0</v>
      </c>
      <c r="Y25">
        <f>'날씨8'!$Q$13</f>
        <v>0</v>
      </c>
      <c r="Z25">
        <f>'날씨8'!$Q$14</f>
        <v>0</v>
      </c>
      <c r="AA25">
        <f>'날씨8'!$Q$15</f>
        <v>1</v>
      </c>
      <c r="AB25">
        <f>'날씨8'!$Q$16</f>
        <v>20</v>
      </c>
      <c r="AD25" s="138">
        <f t="shared" ref="AD25:AD32" si="6">AD24-1</f>
        <v>2022</v>
      </c>
      <c r="AE25" s="138">
        <f>'날씨8'!$Q$5</f>
        <v>19</v>
      </c>
      <c r="AF25" s="138">
        <f>'날씨8'!$Q$6</f>
        <v>14</v>
      </c>
      <c r="AG25" s="138">
        <f>'날씨8'!$Q$7</f>
        <v>0</v>
      </c>
      <c r="AH25" s="138">
        <f>'날씨8'!$Q$8</f>
        <v>0</v>
      </c>
      <c r="AI25" s="138">
        <f>'날씨8'!$Q$9</f>
        <v>0</v>
      </c>
      <c r="AJ25" s="138">
        <f>'날씨8'!$Q$10</f>
        <v>0</v>
      </c>
      <c r="AK25" s="138">
        <f>'날씨8'!$Q$11</f>
        <v>0</v>
      </c>
      <c r="AL25" s="138">
        <f>'날씨8'!$Q$12</f>
        <v>0</v>
      </c>
      <c r="AM25" s="138">
        <f>'날씨8'!$Q$13</f>
        <v>0</v>
      </c>
      <c r="AN25" s="138">
        <f>'날씨8'!$Q$14</f>
        <v>0</v>
      </c>
      <c r="AO25" s="138">
        <f>'날씨8'!$Q$15</f>
        <v>1</v>
      </c>
      <c r="AP25" s="138">
        <f>'날씨8'!$Q$16</f>
        <v>20</v>
      </c>
    </row>
    <row r="26" spans="2:42" ht="16.5" customHeight="1" x14ac:dyDescent="0.3">
      <c r="B26" s="189"/>
      <c r="C26" s="53" t="s">
        <v>3078</v>
      </c>
      <c r="D26" s="53" t="s">
        <v>3079</v>
      </c>
      <c r="E26" s="53" t="s">
        <v>3146</v>
      </c>
      <c r="F26" s="53" t="s">
        <v>3081</v>
      </c>
      <c r="G26" s="53" t="s">
        <v>3147</v>
      </c>
      <c r="H26" s="53" t="s">
        <v>3148</v>
      </c>
      <c r="I26" s="53" t="s">
        <v>3149</v>
      </c>
      <c r="J26" s="53" t="s">
        <v>3150</v>
      </c>
      <c r="K26" s="53" t="s">
        <v>3114</v>
      </c>
      <c r="L26" s="190" t="s">
        <v>3151</v>
      </c>
      <c r="M26" s="190" t="s">
        <v>3152</v>
      </c>
      <c r="N26" s="190" t="s">
        <v>3153</v>
      </c>
      <c r="P26">
        <f t="shared" si="5"/>
        <v>2021</v>
      </c>
      <c r="Q26">
        <f>'날씨7'!$Q$5</f>
        <v>19</v>
      </c>
      <c r="R26">
        <f>'날씨7'!$Q$6</f>
        <v>6</v>
      </c>
      <c r="S26">
        <f>'날씨7'!$Q$7</f>
        <v>0</v>
      </c>
      <c r="T26">
        <f>'날씨7'!$Q$8</f>
        <v>0</v>
      </c>
      <c r="U26">
        <f>'날씨7'!$Q$9</f>
        <v>0</v>
      </c>
      <c r="V26">
        <f>'날씨7'!$Q$10</f>
        <v>0</v>
      </c>
      <c r="W26">
        <f>'날씨7'!$Q$11</f>
        <v>0</v>
      </c>
      <c r="X26">
        <f>'날씨7'!$Q$12</f>
        <v>0</v>
      </c>
      <c r="Y26">
        <f>'날씨7'!$Q$13</f>
        <v>0</v>
      </c>
      <c r="Z26">
        <f>'날씨7'!$Q$14</f>
        <v>0</v>
      </c>
      <c r="AA26">
        <f>'날씨7'!$Q$15</f>
        <v>0</v>
      </c>
      <c r="AB26">
        <f>'날씨7'!$Q$16</f>
        <v>8</v>
      </c>
      <c r="AD26" s="138">
        <f t="shared" si="6"/>
        <v>2021</v>
      </c>
      <c r="AE26" s="138">
        <f>'날씨7'!$Q$5</f>
        <v>19</v>
      </c>
      <c r="AF26" s="138">
        <f>'날씨7'!$Q$6</f>
        <v>6</v>
      </c>
      <c r="AG26" s="138">
        <f>'날씨7'!$Q$7</f>
        <v>0</v>
      </c>
      <c r="AH26" s="138">
        <f>'날씨7'!$Q$8</f>
        <v>0</v>
      </c>
      <c r="AI26" s="138">
        <f>'날씨7'!$Q$9</f>
        <v>0</v>
      </c>
      <c r="AJ26" s="138">
        <f>'날씨7'!$Q$10</f>
        <v>0</v>
      </c>
      <c r="AK26" s="138">
        <f>'날씨7'!$Q$11</f>
        <v>0</v>
      </c>
      <c r="AL26" s="138">
        <f>'날씨7'!$Q$12</f>
        <v>0</v>
      </c>
      <c r="AM26" s="138">
        <f>'날씨7'!$Q$13</f>
        <v>0</v>
      </c>
      <c r="AN26" s="138">
        <f>'날씨7'!$Q$14</f>
        <v>0</v>
      </c>
      <c r="AO26" s="138">
        <f>'날씨7'!$Q$15</f>
        <v>0</v>
      </c>
      <c r="AP26" s="138">
        <f>'날씨7'!$Q$16</f>
        <v>8</v>
      </c>
    </row>
    <row r="27" spans="2:42" x14ac:dyDescent="0.3">
      <c r="B27" s="189"/>
      <c r="C27" s="53"/>
      <c r="D27" s="53"/>
      <c r="E27" s="53"/>
      <c r="F27" s="53"/>
      <c r="G27" s="53"/>
      <c r="H27" s="53"/>
      <c r="I27" s="53"/>
      <c r="J27" s="53"/>
      <c r="K27" s="53"/>
      <c r="L27" s="189"/>
      <c r="M27" s="189"/>
      <c r="N27" s="189"/>
      <c r="P27">
        <f t="shared" si="5"/>
        <v>2020</v>
      </c>
      <c r="Q27">
        <f>'날씨6'!$Q$5</f>
        <v>4</v>
      </c>
      <c r="R27">
        <f>'날씨6'!$Q$6</f>
        <v>4</v>
      </c>
      <c r="S27">
        <f>'날씨6'!$Q$7</f>
        <v>0</v>
      </c>
      <c r="T27">
        <f>'날씨6'!$Q$8</f>
        <v>0</v>
      </c>
      <c r="U27">
        <f>'날씨6'!$Q$9</f>
        <v>0</v>
      </c>
      <c r="V27">
        <f>'날씨6'!$Q$10</f>
        <v>0</v>
      </c>
      <c r="W27">
        <f>'날씨6'!$Q$11</f>
        <v>0</v>
      </c>
      <c r="X27">
        <f>'날씨6'!$Q$12</f>
        <v>0</v>
      </c>
      <c r="Y27">
        <f>'날씨6'!$Q$13</f>
        <v>0</v>
      </c>
      <c r="Z27">
        <f>'날씨6'!$Q$14</f>
        <v>0</v>
      </c>
      <c r="AA27">
        <f>'날씨6'!$Q$15</f>
        <v>0</v>
      </c>
      <c r="AB27">
        <f>'날씨6'!$Q$16</f>
        <v>9</v>
      </c>
      <c r="AD27" s="138">
        <f t="shared" si="6"/>
        <v>2020</v>
      </c>
      <c r="AE27" s="138">
        <f>'날씨6'!$Q$5</f>
        <v>4</v>
      </c>
      <c r="AF27" s="138">
        <f>'날씨6'!$Q$6</f>
        <v>4</v>
      </c>
      <c r="AG27" s="138">
        <f>'날씨6'!$Q$7</f>
        <v>0</v>
      </c>
      <c r="AH27" s="138">
        <f>'날씨6'!$Q$8</f>
        <v>0</v>
      </c>
      <c r="AI27" s="138">
        <f>'날씨6'!$Q$9</f>
        <v>0</v>
      </c>
      <c r="AJ27" s="138">
        <f>'날씨6'!$Q$10</f>
        <v>0</v>
      </c>
      <c r="AK27" s="138">
        <f>'날씨6'!$Q$11</f>
        <v>0</v>
      </c>
      <c r="AL27" s="138">
        <f>'날씨6'!$Q$12</f>
        <v>0</v>
      </c>
      <c r="AM27" s="138">
        <f>'날씨6'!$Q$13</f>
        <v>0</v>
      </c>
      <c r="AN27" s="138">
        <f>'날씨6'!$Q$14</f>
        <v>0</v>
      </c>
      <c r="AO27" s="138">
        <f>'날씨6'!$Q$15</f>
        <v>0</v>
      </c>
      <c r="AP27" s="138">
        <f>'날씨6'!$Q$16</f>
        <v>9</v>
      </c>
    </row>
    <row r="28" spans="2:42" x14ac:dyDescent="0.3">
      <c r="B28" s="53" t="s">
        <v>3155</v>
      </c>
      <c r="C28" s="53">
        <f>가동률!$D$42</f>
        <v>26.6</v>
      </c>
      <c r="D28" s="53">
        <f>가동률!$D$43</f>
        <v>0</v>
      </c>
      <c r="E28" s="53">
        <f>가동률!$D$44</f>
        <v>0.3</v>
      </c>
      <c r="F28" s="53">
        <f>가동률!$D$45</f>
        <v>0.1</v>
      </c>
      <c r="G28" s="53">
        <f>가동률!$D$46</f>
        <v>0.1</v>
      </c>
      <c r="H28" s="53">
        <f>가동률!$D$47</f>
        <v>0</v>
      </c>
      <c r="I28" s="53">
        <f>SUM(C28:H28)</f>
        <v>27.100000000000005</v>
      </c>
      <c r="J28" s="58">
        <f>가동률!$D$50</f>
        <v>6.3</v>
      </c>
      <c r="K28" s="58">
        <f>가동률!$D$51</f>
        <v>5.50741935483871</v>
      </c>
      <c r="L28" s="58">
        <f>가동률!$D$52</f>
        <v>27.89</v>
      </c>
      <c r="M28" s="58">
        <f>가동률!$D$24-가동률!$D$52</f>
        <v>3.1099999999999994</v>
      </c>
      <c r="N28" s="59">
        <f>가동률!$D$53</f>
        <v>0.10032258064516127</v>
      </c>
      <c r="P28">
        <f t="shared" si="5"/>
        <v>2019</v>
      </c>
      <c r="Q28">
        <f>'날씨5'!$Q$5</f>
        <v>11</v>
      </c>
      <c r="R28">
        <f>'날씨5'!$Q$6</f>
        <v>6</v>
      </c>
      <c r="S28">
        <f>'날씨5'!$Q$7</f>
        <v>0</v>
      </c>
      <c r="T28">
        <f>'날씨5'!$Q$8</f>
        <v>0</v>
      </c>
      <c r="U28">
        <f>'날씨5'!$Q$9</f>
        <v>0</v>
      </c>
      <c r="V28">
        <f>'날씨5'!$Q$10</f>
        <v>0</v>
      </c>
      <c r="W28">
        <f>'날씨5'!$Q$11</f>
        <v>0</v>
      </c>
      <c r="X28">
        <f>'날씨5'!$Q$12</f>
        <v>0</v>
      </c>
      <c r="Y28">
        <f>'날씨5'!$Q$13</f>
        <v>0</v>
      </c>
      <c r="Z28">
        <f>'날씨5'!$Q$14</f>
        <v>0</v>
      </c>
      <c r="AA28">
        <f>'날씨5'!$Q$15</f>
        <v>0</v>
      </c>
      <c r="AB28">
        <f>'날씨5'!$Q$16</f>
        <v>4</v>
      </c>
      <c r="AD28" s="138">
        <f t="shared" si="6"/>
        <v>2019</v>
      </c>
      <c r="AE28" s="138">
        <f>'날씨5'!$Q$5</f>
        <v>11</v>
      </c>
      <c r="AF28" s="138">
        <f>'날씨5'!$Q$6</f>
        <v>6</v>
      </c>
      <c r="AG28" s="138">
        <f>'날씨5'!$Q$7</f>
        <v>0</v>
      </c>
      <c r="AH28" s="138">
        <f>'날씨5'!$Q$8</f>
        <v>0</v>
      </c>
      <c r="AI28" s="138">
        <f>'날씨5'!$Q$9</f>
        <v>0</v>
      </c>
      <c r="AJ28" s="138">
        <f>'날씨5'!$Q$10</f>
        <v>0</v>
      </c>
      <c r="AK28" s="138">
        <f>'날씨5'!$Q$11</f>
        <v>0</v>
      </c>
      <c r="AL28" s="138">
        <f>'날씨5'!$Q$12</f>
        <v>0</v>
      </c>
      <c r="AM28" s="138">
        <f>'날씨5'!$Q$13</f>
        <v>0</v>
      </c>
      <c r="AN28" s="138">
        <f>'날씨5'!$Q$14</f>
        <v>0</v>
      </c>
      <c r="AO28" s="138">
        <f>'날씨5'!$Q$15</f>
        <v>0</v>
      </c>
      <c r="AP28" s="138">
        <f>'날씨5'!$Q$16</f>
        <v>4</v>
      </c>
    </row>
    <row r="29" spans="2:42" x14ac:dyDescent="0.3">
      <c r="B29" s="53" t="s">
        <v>3118</v>
      </c>
      <c r="C29" s="53">
        <f>가동률!E$42</f>
        <v>18</v>
      </c>
      <c r="D29" s="53">
        <f>가동률!$E$43</f>
        <v>0</v>
      </c>
      <c r="E29" s="53">
        <f>가동률!$E$44</f>
        <v>1</v>
      </c>
      <c r="F29" s="53">
        <f>가동률!$E$45</f>
        <v>0</v>
      </c>
      <c r="G29" s="53">
        <f>가동률!$E$46</f>
        <v>0</v>
      </c>
      <c r="H29" s="53">
        <f>가동률!$E$47</f>
        <v>0.2</v>
      </c>
      <c r="I29" s="53">
        <f t="shared" ref="I29:I40" si="7">SUM(C29:H29)</f>
        <v>19.2</v>
      </c>
      <c r="J29" s="58">
        <f>가동률!$E$50</f>
        <v>5.8</v>
      </c>
      <c r="K29" s="58">
        <f>가동률!$E$51</f>
        <v>3.9349823321554771</v>
      </c>
      <c r="L29" s="58">
        <f>가동률!$E$52</f>
        <v>21.07</v>
      </c>
      <c r="M29" s="58">
        <f>가동률!$E$24-가동률!$E$52</f>
        <v>7.23</v>
      </c>
      <c r="N29" s="59">
        <f>가동률!$E$53</f>
        <v>0.25547703180212017</v>
      </c>
      <c r="P29">
        <f t="shared" si="5"/>
        <v>2018</v>
      </c>
      <c r="Q29">
        <f>'날씨4'!$Q$5</f>
        <v>21</v>
      </c>
      <c r="R29">
        <f>'날씨4'!$Q$6</f>
        <v>10</v>
      </c>
      <c r="S29">
        <f>'날씨4'!$Q$7</f>
        <v>0</v>
      </c>
      <c r="T29">
        <f>'날씨4'!$Q$8</f>
        <v>0</v>
      </c>
      <c r="U29">
        <f>'날씨4'!$Q$9</f>
        <v>0</v>
      </c>
      <c r="V29">
        <f>'날씨4'!$Q$10</f>
        <v>0</v>
      </c>
      <c r="W29">
        <f>'날씨4'!$Q$11</f>
        <v>0</v>
      </c>
      <c r="X29">
        <f>'날씨4'!$Q$12</f>
        <v>0</v>
      </c>
      <c r="Y29">
        <f>'날씨4'!$Q$13</f>
        <v>0</v>
      </c>
      <c r="Z29">
        <f>'날씨4'!$Q$14</f>
        <v>0</v>
      </c>
      <c r="AA29">
        <f>'날씨4'!$Q$15</f>
        <v>0</v>
      </c>
      <c r="AB29">
        <f>'날씨4'!$Q$16</f>
        <v>14</v>
      </c>
      <c r="AD29" s="138">
        <f t="shared" si="6"/>
        <v>2018</v>
      </c>
      <c r="AE29" s="138">
        <f>'날씨4'!$Q$5</f>
        <v>21</v>
      </c>
      <c r="AF29" s="138">
        <f>'날씨4'!$Q$6</f>
        <v>10</v>
      </c>
      <c r="AG29" s="138">
        <f>'날씨4'!$Q$7</f>
        <v>0</v>
      </c>
      <c r="AH29" s="138">
        <f>'날씨4'!$Q$8</f>
        <v>0</v>
      </c>
      <c r="AI29" s="138">
        <f>'날씨4'!$Q$9</f>
        <v>0</v>
      </c>
      <c r="AJ29" s="138">
        <f>'날씨4'!$Q$10</f>
        <v>0</v>
      </c>
      <c r="AK29" s="138">
        <f>'날씨4'!$Q$11</f>
        <v>0</v>
      </c>
      <c r="AL29" s="138">
        <f>'날씨4'!$Q$12</f>
        <v>0</v>
      </c>
      <c r="AM29" s="138">
        <f>'날씨4'!$Q$13</f>
        <v>0</v>
      </c>
      <c r="AN29" s="138">
        <f>'날씨4'!$Q$14</f>
        <v>0</v>
      </c>
      <c r="AO29" s="138">
        <f>'날씨4'!$Q$15</f>
        <v>0</v>
      </c>
      <c r="AP29" s="138">
        <f>'날씨4'!$Q$16</f>
        <v>14</v>
      </c>
    </row>
    <row r="30" spans="2:42" x14ac:dyDescent="0.3">
      <c r="B30" s="53" t="s">
        <v>3119</v>
      </c>
      <c r="C30" s="53">
        <f>가동률!F$42</f>
        <v>2.4</v>
      </c>
      <c r="D30" s="53">
        <f>가동률!$F$43</f>
        <v>0</v>
      </c>
      <c r="E30" s="53">
        <f>가동률!$F$44</f>
        <v>1</v>
      </c>
      <c r="F30" s="53">
        <f>가동률!$F$45</f>
        <v>0</v>
      </c>
      <c r="G30" s="53">
        <f>가동률!$F$46</f>
        <v>0.2</v>
      </c>
      <c r="H30" s="53">
        <f>가동률!$F$47</f>
        <v>0.3</v>
      </c>
      <c r="I30" s="53">
        <f t="shared" si="7"/>
        <v>3.9</v>
      </c>
      <c r="J30" s="58">
        <f>가동률!$F$50</f>
        <v>4.9000000000000004</v>
      </c>
      <c r="K30" s="58">
        <f>가동률!$F$51</f>
        <v>0.61645161290322581</v>
      </c>
      <c r="L30" s="58">
        <f>가동률!$F$52</f>
        <v>8.18</v>
      </c>
      <c r="M30" s="58">
        <f>가동률!$F$24-가동률!$F$52</f>
        <v>22.82</v>
      </c>
      <c r="N30" s="59">
        <f>가동률!$F$53</f>
        <v>0.73612903225806448</v>
      </c>
      <c r="P30">
        <f t="shared" si="5"/>
        <v>2017</v>
      </c>
      <c r="Q30">
        <f>'날씨3'!$Q$5</f>
        <v>15</v>
      </c>
      <c r="R30">
        <f>'날씨3'!$Q$6</f>
        <v>6</v>
      </c>
      <c r="S30">
        <f>'날씨3'!$Q$7</f>
        <v>0</v>
      </c>
      <c r="T30">
        <f>'날씨3'!$Q$8</f>
        <v>0</v>
      </c>
      <c r="U30">
        <f>'날씨3'!$Q$9</f>
        <v>0</v>
      </c>
      <c r="V30">
        <f>'날씨3'!$Q$10</f>
        <v>0</v>
      </c>
      <c r="W30">
        <f>'날씨3'!$Q$11</f>
        <v>0</v>
      </c>
      <c r="X30">
        <f>'날씨3'!$Q$12</f>
        <v>0</v>
      </c>
      <c r="Y30">
        <f>'날씨3'!$Q$13</f>
        <v>0</v>
      </c>
      <c r="Z30">
        <f>'날씨3'!$Q$14</f>
        <v>0</v>
      </c>
      <c r="AA30">
        <f>'날씨3'!$Q$15</f>
        <v>1</v>
      </c>
      <c r="AB30">
        <f>'날씨3'!$Q$16</f>
        <v>15</v>
      </c>
      <c r="AD30" s="138">
        <f t="shared" si="6"/>
        <v>2017</v>
      </c>
      <c r="AE30" s="138">
        <f>'날씨3'!$Q$5</f>
        <v>15</v>
      </c>
      <c r="AF30" s="138">
        <f>'날씨3'!$Q$6</f>
        <v>6</v>
      </c>
      <c r="AG30" s="138">
        <f>'날씨3'!$Q$7</f>
        <v>0</v>
      </c>
      <c r="AH30" s="138">
        <f>'날씨3'!$Q$8</f>
        <v>0</v>
      </c>
      <c r="AI30" s="138">
        <f>'날씨3'!$Q$9</f>
        <v>0</v>
      </c>
      <c r="AJ30" s="138">
        <f>'날씨3'!$Q$10</f>
        <v>0</v>
      </c>
      <c r="AK30" s="138">
        <f>'날씨3'!$Q$11</f>
        <v>0</v>
      </c>
      <c r="AL30" s="138">
        <f>'날씨3'!$Q$12</f>
        <v>0</v>
      </c>
      <c r="AM30" s="138">
        <f>'날씨3'!$Q$13</f>
        <v>0</v>
      </c>
      <c r="AN30" s="138">
        <f>'날씨3'!$Q$14</f>
        <v>0</v>
      </c>
      <c r="AO30" s="138">
        <f>'날씨3'!$Q$15</f>
        <v>1</v>
      </c>
      <c r="AP30" s="138">
        <f>'날씨3'!$Q$16</f>
        <v>15</v>
      </c>
    </row>
    <row r="31" spans="2:42" x14ac:dyDescent="0.3">
      <c r="B31" s="53" t="s">
        <v>3120</v>
      </c>
      <c r="C31" s="53">
        <f>가동률!G$42</f>
        <v>0</v>
      </c>
      <c r="D31" s="53">
        <f>가동률!$G$43</f>
        <v>0</v>
      </c>
      <c r="E31" s="53">
        <f>가동률!$G$44</f>
        <v>2.2999999999999998</v>
      </c>
      <c r="F31" s="53">
        <f>가동률!$G$45</f>
        <v>0</v>
      </c>
      <c r="G31" s="53">
        <f>가동률!$G$46</f>
        <v>0.2</v>
      </c>
      <c r="H31" s="53">
        <f>가동률!$G$47</f>
        <v>0.8</v>
      </c>
      <c r="I31" s="53">
        <f t="shared" si="7"/>
        <v>3.3</v>
      </c>
      <c r="J31" s="58">
        <f>가동률!$G$50</f>
        <v>4.4000000000000004</v>
      </c>
      <c r="K31" s="58">
        <f>가동률!$G$51</f>
        <v>0.48399999999999999</v>
      </c>
      <c r="L31" s="58">
        <f>가동률!$G$52</f>
        <v>7.22</v>
      </c>
      <c r="M31" s="58">
        <f>가동률!$G$24-가동률!$G$52</f>
        <v>22.78</v>
      </c>
      <c r="N31" s="59">
        <f>가동률!$G$53</f>
        <v>0.75933333333333342</v>
      </c>
      <c r="P31">
        <f t="shared" si="5"/>
        <v>2016</v>
      </c>
      <c r="Q31">
        <f>'날씨2'!$Q$5</f>
        <v>18</v>
      </c>
      <c r="R31">
        <f>'날씨2'!$Q$6</f>
        <v>8</v>
      </c>
      <c r="S31">
        <f>'날씨2'!$Q$7</f>
        <v>0</v>
      </c>
      <c r="T31">
        <f>'날씨2'!$Q$8</f>
        <v>0</v>
      </c>
      <c r="U31">
        <f>'날씨2'!$Q$9</f>
        <v>0</v>
      </c>
      <c r="V31">
        <f>'날씨2'!$Q$10</f>
        <v>0</v>
      </c>
      <c r="W31">
        <f>'날씨2'!$Q$11</f>
        <v>0</v>
      </c>
      <c r="X31">
        <f>'날씨2'!$Q$12</f>
        <v>0</v>
      </c>
      <c r="Y31">
        <f>'날씨2'!$Q$13</f>
        <v>0</v>
      </c>
      <c r="Z31">
        <f>'날씨2'!$Q$14</f>
        <v>0</v>
      </c>
      <c r="AA31">
        <f>'날씨2'!$Q$15</f>
        <v>1</v>
      </c>
      <c r="AB31">
        <f>'날씨2'!$Q$16</f>
        <v>6</v>
      </c>
      <c r="AD31" s="138">
        <f t="shared" si="6"/>
        <v>2016</v>
      </c>
      <c r="AE31" s="138">
        <f>'날씨2'!$Q$5</f>
        <v>18</v>
      </c>
      <c r="AF31" s="138">
        <f>'날씨2'!$Q$6</f>
        <v>8</v>
      </c>
      <c r="AG31" s="138">
        <f>'날씨2'!$Q$7</f>
        <v>0</v>
      </c>
      <c r="AH31" s="138">
        <f>'날씨2'!$Q$8</f>
        <v>0</v>
      </c>
      <c r="AI31" s="138">
        <f>'날씨2'!$Q$9</f>
        <v>0</v>
      </c>
      <c r="AJ31" s="138">
        <f>'날씨2'!$Q$10</f>
        <v>0</v>
      </c>
      <c r="AK31" s="138">
        <f>'날씨2'!$Q$11</f>
        <v>0</v>
      </c>
      <c r="AL31" s="138">
        <f>'날씨2'!$Q$12</f>
        <v>0</v>
      </c>
      <c r="AM31" s="138">
        <f>'날씨2'!$Q$13</f>
        <v>0</v>
      </c>
      <c r="AN31" s="138">
        <f>'날씨2'!$Q$14</f>
        <v>0</v>
      </c>
      <c r="AO31" s="138">
        <f>'날씨2'!$Q$15</f>
        <v>1</v>
      </c>
      <c r="AP31" s="138">
        <f>'날씨2'!$Q$16</f>
        <v>6</v>
      </c>
    </row>
    <row r="32" spans="2:42" x14ac:dyDescent="0.3">
      <c r="B32" s="53" t="s">
        <v>3121</v>
      </c>
      <c r="C32" s="53">
        <f>가동률!H$42</f>
        <v>0</v>
      </c>
      <c r="D32" s="53">
        <f>가동률!$H$43</f>
        <v>0</v>
      </c>
      <c r="E32" s="53">
        <f>가동률!$H$44</f>
        <v>3.4</v>
      </c>
      <c r="F32" s="53">
        <f>가동률!$H$45</f>
        <v>0</v>
      </c>
      <c r="G32" s="53">
        <f>가동률!$H$46</f>
        <v>0.4</v>
      </c>
      <c r="H32" s="53">
        <f>가동률!$H$47</f>
        <v>0.3</v>
      </c>
      <c r="I32" s="53">
        <f t="shared" si="7"/>
        <v>4.0999999999999996</v>
      </c>
      <c r="J32" s="58">
        <f>가동률!$H$50</f>
        <v>5.2</v>
      </c>
      <c r="K32" s="58">
        <f>가동률!$H$51</f>
        <v>0.68774193548387097</v>
      </c>
      <c r="L32" s="58">
        <f>가동률!$H$52</f>
        <v>8.61</v>
      </c>
      <c r="M32" s="58">
        <f>가동률!$H$24-가동률!$H$52</f>
        <v>22.39</v>
      </c>
      <c r="N32" s="59">
        <f>가동률!$H$53</f>
        <v>0.72225806451612906</v>
      </c>
      <c r="P32">
        <f t="shared" si="5"/>
        <v>2015</v>
      </c>
      <c r="Q32">
        <f>'날씨1'!$Q$5</f>
        <v>13</v>
      </c>
      <c r="R32">
        <f>'날씨1'!$Q$6</f>
        <v>3</v>
      </c>
      <c r="S32">
        <f>'날씨1'!$Q$7</f>
        <v>0</v>
      </c>
      <c r="T32">
        <f>'날씨1'!$Q$8</f>
        <v>0</v>
      </c>
      <c r="U32">
        <f>'날씨1'!$Q$9</f>
        <v>0</v>
      </c>
      <c r="V32">
        <f>'날씨1'!$Q$10</f>
        <v>0</v>
      </c>
      <c r="W32">
        <f>'날씨1'!$Q$11</f>
        <v>0</v>
      </c>
      <c r="X32">
        <f>'날씨1'!$Q$12</f>
        <v>0</v>
      </c>
      <c r="Y32">
        <f>'날씨1'!$Q$13</f>
        <v>0</v>
      </c>
      <c r="Z32">
        <f>'날씨1'!$Q$14</f>
        <v>0</v>
      </c>
      <c r="AA32">
        <f>'날씨1'!$Q$15</f>
        <v>0</v>
      </c>
      <c r="AB32">
        <f>'날씨1'!$Q$16</f>
        <v>5</v>
      </c>
      <c r="AD32" s="138">
        <f t="shared" si="6"/>
        <v>2015</v>
      </c>
      <c r="AE32" s="138">
        <f>'날씨1'!$Q$5</f>
        <v>13</v>
      </c>
      <c r="AF32" s="138">
        <f>'날씨1'!$Q$6</f>
        <v>3</v>
      </c>
      <c r="AG32" s="138">
        <f>'날씨1'!$Q$7</f>
        <v>0</v>
      </c>
      <c r="AH32" s="138">
        <f>'날씨1'!$Q$8</f>
        <v>0</v>
      </c>
      <c r="AI32" s="138">
        <f>'날씨1'!$Q$9</f>
        <v>0</v>
      </c>
      <c r="AJ32" s="138">
        <f>'날씨1'!$Q$10</f>
        <v>0</v>
      </c>
      <c r="AK32" s="138">
        <f>'날씨1'!$Q$11</f>
        <v>0</v>
      </c>
      <c r="AL32" s="138">
        <f>'날씨1'!$Q$12</f>
        <v>0</v>
      </c>
      <c r="AM32" s="138">
        <f>'날씨1'!$Q$13</f>
        <v>0</v>
      </c>
      <c r="AN32" s="138">
        <f>'날씨1'!$Q$14</f>
        <v>0</v>
      </c>
      <c r="AO32" s="138">
        <f>'날씨1'!$Q$15</f>
        <v>0</v>
      </c>
      <c r="AP32" s="138">
        <f>'날씨1'!$Q$16</f>
        <v>5</v>
      </c>
    </row>
    <row r="33" spans="2:42" x14ac:dyDescent="0.3">
      <c r="B33" s="53" t="s">
        <v>3122</v>
      </c>
      <c r="C33" s="53">
        <f>가동률!I$42</f>
        <v>0</v>
      </c>
      <c r="D33" s="53">
        <f>가동률!$I$43</f>
        <v>0.1</v>
      </c>
      <c r="E33" s="53">
        <f>가동률!$I$44</f>
        <v>3.6</v>
      </c>
      <c r="F33" s="53">
        <f>가동률!$I$45</f>
        <v>0</v>
      </c>
      <c r="G33" s="53">
        <f>가동률!$I$46</f>
        <v>0.3</v>
      </c>
      <c r="H33" s="53">
        <f>가동률!$I$47</f>
        <v>0</v>
      </c>
      <c r="I33" s="53">
        <f t="shared" si="7"/>
        <v>4</v>
      </c>
      <c r="J33" s="58">
        <f>가동률!$I$50</f>
        <v>4.3</v>
      </c>
      <c r="K33" s="58">
        <f>가동률!$I$51</f>
        <v>0.57333333333333336</v>
      </c>
      <c r="L33" s="58">
        <f>가동률!$I$52</f>
        <v>7.73</v>
      </c>
      <c r="M33" s="58">
        <f>가동률!$I$24-가동률!$I$52</f>
        <v>22.27</v>
      </c>
      <c r="N33" s="59">
        <f>가동률!$I$53</f>
        <v>0.74233333333333329</v>
      </c>
      <c r="AD33" s="138"/>
      <c r="AE33" s="138"/>
      <c r="AF33" s="138"/>
      <c r="AG33" s="138"/>
      <c r="AH33" s="138"/>
      <c r="AI33" s="138"/>
      <c r="AJ33" s="138"/>
      <c r="AK33" s="138"/>
      <c r="AL33" s="138"/>
      <c r="AM33" s="138"/>
      <c r="AN33" s="138"/>
      <c r="AO33" s="138"/>
      <c r="AP33" s="138"/>
    </row>
    <row r="34" spans="2:42" ht="33" x14ac:dyDescent="0.3">
      <c r="B34" s="53" t="s">
        <v>3123</v>
      </c>
      <c r="C34" s="53">
        <f>가동률!J$42</f>
        <v>0</v>
      </c>
      <c r="D34" s="53">
        <f>가동률!$J$43</f>
        <v>0.9</v>
      </c>
      <c r="E34" s="53">
        <f>가동률!$J$44</f>
        <v>7.1</v>
      </c>
      <c r="F34" s="53">
        <f>가동률!$J$45</f>
        <v>0</v>
      </c>
      <c r="G34" s="53">
        <f>가동률!$J$46</f>
        <v>0.2</v>
      </c>
      <c r="H34" s="53">
        <f>가동률!$J$47</f>
        <v>0</v>
      </c>
      <c r="I34" s="53">
        <f t="shared" si="7"/>
        <v>8.1999999999999993</v>
      </c>
      <c r="J34" s="58">
        <f>가동률!$J$50</f>
        <v>4.4000000000000004</v>
      </c>
      <c r="K34" s="58">
        <f>가동률!$J$51</f>
        <v>1.1638709677419354</v>
      </c>
      <c r="L34" s="58">
        <f>가동률!$J$52</f>
        <v>11.44</v>
      </c>
      <c r="M34" s="58">
        <f>가동률!$J$24-가동률!$J$52</f>
        <v>19.560000000000002</v>
      </c>
      <c r="N34" s="59">
        <f>가동률!$J$53</f>
        <v>0.63096774193548399</v>
      </c>
      <c r="R34" s="132" t="s">
        <v>3087</v>
      </c>
      <c r="S34" s="132" t="s">
        <v>3157</v>
      </c>
      <c r="T34" s="132" t="s">
        <v>3089</v>
      </c>
      <c r="U34" s="133" t="s">
        <v>3178</v>
      </c>
      <c r="V34" s="133" t="s">
        <v>3183</v>
      </c>
      <c r="W34" s="132" t="s">
        <v>3090</v>
      </c>
      <c r="AF34" s="132" t="s">
        <v>3087</v>
      </c>
      <c r="AG34" s="132" t="s">
        <v>3157</v>
      </c>
      <c r="AH34" s="132" t="s">
        <v>3089</v>
      </c>
      <c r="AI34" s="133" t="s">
        <v>3178</v>
      </c>
      <c r="AJ34" s="133" t="s">
        <v>3183</v>
      </c>
      <c r="AK34" s="132" t="s">
        <v>3090</v>
      </c>
    </row>
    <row r="35" spans="2:42" x14ac:dyDescent="0.3">
      <c r="B35" s="53" t="s">
        <v>3124</v>
      </c>
      <c r="C35" s="53">
        <f>가동률!K$42</f>
        <v>0</v>
      </c>
      <c r="D35" s="53">
        <f>가동률!$K$43</f>
        <v>0.8</v>
      </c>
      <c r="E35" s="53">
        <f>가동률!$K$44</f>
        <v>6.1</v>
      </c>
      <c r="F35" s="53">
        <f>가동률!$K$45</f>
        <v>0</v>
      </c>
      <c r="G35" s="53">
        <f>가동률!$K$46</f>
        <v>0.3</v>
      </c>
      <c r="H35" s="53">
        <f>가동률!$K$47</f>
        <v>0</v>
      </c>
      <c r="I35" s="53">
        <f t="shared" si="7"/>
        <v>7.1999999999999993</v>
      </c>
      <c r="J35" s="58">
        <f>가동률!$K$50</f>
        <v>4.7</v>
      </c>
      <c r="K35" s="58">
        <f>가동률!$K$51</f>
        <v>1.0916129032258064</v>
      </c>
      <c r="L35" s="58">
        <f>가동률!$K$52</f>
        <v>10.81</v>
      </c>
      <c r="M35" s="58">
        <f>가동률!$K$24-가동률!$K$52</f>
        <v>20.189999999999998</v>
      </c>
      <c r="N35" s="59">
        <f>가동률!$K$53</f>
        <v>0.65129032258064512</v>
      </c>
      <c r="P35" t="s">
        <v>3162</v>
      </c>
      <c r="Q35" s="61"/>
      <c r="R35" s="139" t="str">
        <f>IF(P35=가동률!$C$26,"○"," ")</f>
        <v xml:space="preserve"> </v>
      </c>
      <c r="S35" s="139" t="str">
        <f>IF(P35=가동률!$C$42,"○"," ")</f>
        <v xml:space="preserve"> </v>
      </c>
      <c r="T35" s="139" t="str">
        <f>IF(P35=가동률!$C$58,"○"," ")</f>
        <v xml:space="preserve"> </v>
      </c>
      <c r="U35" s="139" t="str">
        <f>IF(P35=가동률!$C$74,"○"," ")</f>
        <v xml:space="preserve"> </v>
      </c>
      <c r="V35" s="139" t="str">
        <f>IF(P35=가동률!$C$90,"○"," ")</f>
        <v xml:space="preserve"> </v>
      </c>
      <c r="W35" s="139" t="str">
        <f>IF(P35=가동률!$D$106,"○"," ")</f>
        <v xml:space="preserve"> </v>
      </c>
      <c r="AD35" t="s">
        <v>3067</v>
      </c>
      <c r="AE35" s="61"/>
      <c r="AF35" s="139" t="str">
        <f>IF(AD35=가동률!$C$26,"○"," ")</f>
        <v>○</v>
      </c>
      <c r="AG35" s="139" t="str">
        <f>IF(AD35=가동률!$C$42,"○"," ")</f>
        <v xml:space="preserve"> </v>
      </c>
      <c r="AH35" s="139" t="str">
        <f>IF(AD35=가동률!$C$58,"○"," ")</f>
        <v xml:space="preserve"> </v>
      </c>
      <c r="AI35" s="139" t="str">
        <f>IF(AD35=가동률!$C$74,"○"," ")</f>
        <v xml:space="preserve"> </v>
      </c>
      <c r="AJ35" s="139" t="str">
        <f>IF(AD35=가동률!$C$90,"○"," ")</f>
        <v xml:space="preserve"> </v>
      </c>
      <c r="AK35" s="139" t="str">
        <f>IF(AD35=가동률!$D$106,"○"," ")</f>
        <v xml:space="preserve"> </v>
      </c>
    </row>
    <row r="36" spans="2:42" x14ac:dyDescent="0.3">
      <c r="B36" s="53" t="s">
        <v>3125</v>
      </c>
      <c r="C36" s="53">
        <f>가동률!L$42</f>
        <v>0</v>
      </c>
      <c r="D36" s="53">
        <f>가동률!$L$43</f>
        <v>0</v>
      </c>
      <c r="E36" s="53">
        <f>가동률!$L$44</f>
        <v>2.8</v>
      </c>
      <c r="F36" s="53">
        <f>가동률!$L$45</f>
        <v>0</v>
      </c>
      <c r="G36" s="53">
        <f>가동률!$L$46</f>
        <v>0.3</v>
      </c>
      <c r="H36" s="53">
        <f>가동률!$L$47</f>
        <v>0</v>
      </c>
      <c r="I36" s="53">
        <f t="shared" si="7"/>
        <v>3.0999999999999996</v>
      </c>
      <c r="J36" s="58">
        <f>가동률!$L$50</f>
        <v>6.2</v>
      </c>
      <c r="K36" s="58">
        <f>가동률!$L$51</f>
        <v>0.64066666666666661</v>
      </c>
      <c r="L36" s="58">
        <f>가동률!$L$52</f>
        <v>8.66</v>
      </c>
      <c r="M36" s="58">
        <f>가동률!$L$24-가동률!$L$52</f>
        <v>21.34</v>
      </c>
      <c r="N36" s="59">
        <f>가동률!$L$53</f>
        <v>0.71133333333333337</v>
      </c>
      <c r="Q36" t="s">
        <v>3155</v>
      </c>
      <c r="R36" t="s">
        <v>3118</v>
      </c>
      <c r="S36" t="s">
        <v>3119</v>
      </c>
      <c r="T36" t="s">
        <v>3120</v>
      </c>
      <c r="U36" t="s">
        <v>3121</v>
      </c>
      <c r="V36" t="s">
        <v>3122</v>
      </c>
      <c r="W36" t="s">
        <v>3123</v>
      </c>
      <c r="X36" t="s">
        <v>3124</v>
      </c>
      <c r="Y36" t="s">
        <v>3125</v>
      </c>
      <c r="Z36" t="s">
        <v>3126</v>
      </c>
      <c r="AA36" t="s">
        <v>3127</v>
      </c>
      <c r="AB36" t="s">
        <v>3128</v>
      </c>
      <c r="AE36" t="s">
        <v>3155</v>
      </c>
      <c r="AF36" t="s">
        <v>3118</v>
      </c>
      <c r="AG36" t="s">
        <v>3119</v>
      </c>
      <c r="AH36" t="s">
        <v>3120</v>
      </c>
      <c r="AI36" t="s">
        <v>3121</v>
      </c>
      <c r="AJ36" t="s">
        <v>3122</v>
      </c>
      <c r="AK36" t="s">
        <v>3123</v>
      </c>
      <c r="AL36" t="s">
        <v>3124</v>
      </c>
      <c r="AM36" t="s">
        <v>3125</v>
      </c>
      <c r="AN36" t="s">
        <v>3126</v>
      </c>
      <c r="AO36" t="s">
        <v>3127</v>
      </c>
      <c r="AP36" t="s">
        <v>3128</v>
      </c>
    </row>
    <row r="37" spans="2:42" x14ac:dyDescent="0.3">
      <c r="B37" s="53" t="s">
        <v>3126</v>
      </c>
      <c r="C37" s="53">
        <f>가동률!M$42</f>
        <v>0</v>
      </c>
      <c r="D37" s="53">
        <f>가동률!$M$43</f>
        <v>0</v>
      </c>
      <c r="E37" s="53">
        <f>가동률!$M$44</f>
        <v>2</v>
      </c>
      <c r="F37" s="53">
        <f>가동률!$M$45</f>
        <v>0</v>
      </c>
      <c r="G37" s="53">
        <f>가동률!$M$46</f>
        <v>0.1</v>
      </c>
      <c r="H37" s="53">
        <f>가동률!$M$47</f>
        <v>0</v>
      </c>
      <c r="I37" s="53">
        <f t="shared" si="7"/>
        <v>2.1</v>
      </c>
      <c r="J37" s="58">
        <f>가동률!$M$50</f>
        <v>5.0999999999999996</v>
      </c>
      <c r="K37" s="58">
        <f>가동률!$M$51</f>
        <v>0.34548387096774191</v>
      </c>
      <c r="L37" s="58">
        <f>가동률!$M$52</f>
        <v>6.85</v>
      </c>
      <c r="M37" s="58">
        <f>가동률!$M$24-가동률!$M$52</f>
        <v>24.15</v>
      </c>
      <c r="N37" s="59">
        <f>가동률!$M$53</f>
        <v>0.77903225806451604</v>
      </c>
      <c r="P37">
        <f>가동률!$D$9-1</f>
        <v>2024</v>
      </c>
      <c r="Q37">
        <f>'날씨10'!$R$5</f>
        <v>3</v>
      </c>
      <c r="R37">
        <f>'날씨10'!$R$6</f>
        <v>0</v>
      </c>
      <c r="S37">
        <f>'날씨10'!$R$7</f>
        <v>0</v>
      </c>
      <c r="T37">
        <f>'날씨10'!$R$8</f>
        <v>0</v>
      </c>
      <c r="U37">
        <f>'날씨10'!$R$9</f>
        <v>0</v>
      </c>
      <c r="V37">
        <f>'날씨10'!$R$10</f>
        <v>0</v>
      </c>
      <c r="W37">
        <f>'날씨10'!$R$11</f>
        <v>0</v>
      </c>
      <c r="X37">
        <f>'날씨10'!$R$12</f>
        <v>0</v>
      </c>
      <c r="Y37">
        <f>'날씨10'!$R$13</f>
        <v>0</v>
      </c>
      <c r="Z37">
        <f>'날씨10'!$R$14</f>
        <v>0</v>
      </c>
      <c r="AA37">
        <f>'날씨10'!$R$15</f>
        <v>0</v>
      </c>
      <c r="AB37">
        <f>'날씨10'!$R$16</f>
        <v>1</v>
      </c>
      <c r="AD37">
        <f>가동률!$D$9-1</f>
        <v>2024</v>
      </c>
      <c r="AE37">
        <f>'날씨10'!$T$5</f>
        <v>14</v>
      </c>
      <c r="AF37">
        <f>'날씨10'!$T$6</f>
        <v>0</v>
      </c>
      <c r="AG37">
        <f>'날씨10'!$T$7</f>
        <v>1</v>
      </c>
      <c r="AH37">
        <f>'날씨10'!$T$8</f>
        <v>0</v>
      </c>
      <c r="AI37">
        <f>'날씨10'!$T$9</f>
        <v>0</v>
      </c>
      <c r="AJ37">
        <f>'날씨10'!$T$10</f>
        <v>0</v>
      </c>
      <c r="AK37">
        <f>'날씨10'!$T$11</f>
        <v>0</v>
      </c>
      <c r="AL37">
        <f>'날씨10'!$T$12</f>
        <v>0</v>
      </c>
      <c r="AM37">
        <f>'날씨10'!$T$13</f>
        <v>0</v>
      </c>
      <c r="AN37">
        <f>'날씨10'!$T$14</f>
        <v>0</v>
      </c>
      <c r="AO37">
        <f>'날씨10'!$T$15</f>
        <v>0</v>
      </c>
      <c r="AP37">
        <f>'날씨10'!$T$16</f>
        <v>14</v>
      </c>
    </row>
    <row r="38" spans="2:42" x14ac:dyDescent="0.3">
      <c r="B38" s="53" t="s">
        <v>3127</v>
      </c>
      <c r="C38" s="53">
        <f>가동률!N$42</f>
        <v>5.5</v>
      </c>
      <c r="D38" s="53">
        <f>가동률!$N$43</f>
        <v>0</v>
      </c>
      <c r="E38" s="53">
        <f>가동률!$N$44</f>
        <v>1.9</v>
      </c>
      <c r="F38" s="53">
        <f>가동률!$N$45</f>
        <v>0</v>
      </c>
      <c r="G38" s="53">
        <f>가동률!$N$46</f>
        <v>0.3</v>
      </c>
      <c r="H38" s="53">
        <f>가동률!$N$47</f>
        <v>0.1</v>
      </c>
      <c r="I38" s="53">
        <f t="shared" si="7"/>
        <v>7.8</v>
      </c>
      <c r="J38" s="58">
        <f>가동률!$N$50</f>
        <v>4.3</v>
      </c>
      <c r="K38" s="58">
        <f>가동률!$N$51</f>
        <v>1.1179999999999999</v>
      </c>
      <c r="L38" s="58">
        <f>가동률!$N$52</f>
        <v>10.98</v>
      </c>
      <c r="M38" s="58">
        <f>가동률!$N$24-가동률!$N$52</f>
        <v>19.02</v>
      </c>
      <c r="N38" s="59">
        <f>가동률!$N$53</f>
        <v>0.63400000000000001</v>
      </c>
      <c r="P38">
        <f>P37-1</f>
        <v>2023</v>
      </c>
      <c r="Q38">
        <f>'날씨9'!$R$5</f>
        <v>6</v>
      </c>
      <c r="R38">
        <f>'날씨9'!$R$6</f>
        <v>0</v>
      </c>
      <c r="S38">
        <f>'날씨9'!$R$7</f>
        <v>0</v>
      </c>
      <c r="T38">
        <f>'날씨9'!$R$8</f>
        <v>0</v>
      </c>
      <c r="U38">
        <f>'날씨9'!$R$9</f>
        <v>0</v>
      </c>
      <c r="V38">
        <f>'날씨9'!$R$10</f>
        <v>0</v>
      </c>
      <c r="W38">
        <f>'날씨9'!$R$11</f>
        <v>0</v>
      </c>
      <c r="X38">
        <f>'날씨9'!$R$12</f>
        <v>0</v>
      </c>
      <c r="Y38">
        <f>'날씨9'!$R$13</f>
        <v>0</v>
      </c>
      <c r="Z38">
        <f>'날씨9'!$R$14</f>
        <v>0</v>
      </c>
      <c r="AA38">
        <f>'날씨9'!$R$15</f>
        <v>0</v>
      </c>
      <c r="AB38">
        <f>'날씨9'!$R$16</f>
        <v>5</v>
      </c>
      <c r="AD38">
        <f>AD37-1</f>
        <v>2023</v>
      </c>
      <c r="AE38">
        <f>'날씨9'!$S$5</f>
        <v>28</v>
      </c>
      <c r="AF38">
        <f>'날씨9'!$S$6</f>
        <v>21</v>
      </c>
      <c r="AG38">
        <f>'날씨9'!$S$7</f>
        <v>2</v>
      </c>
      <c r="AH38">
        <f>'날씨9'!$S$8</f>
        <v>0</v>
      </c>
      <c r="AI38">
        <f>'날씨9'!$S$9</f>
        <v>0</v>
      </c>
      <c r="AJ38">
        <f>'날씨9'!$S$10</f>
        <v>0</v>
      </c>
      <c r="AK38">
        <f>'날씨9'!$S$11</f>
        <v>0</v>
      </c>
      <c r="AL38">
        <f>'날씨9'!$S$12</f>
        <v>0</v>
      </c>
      <c r="AM38">
        <f>'날씨9'!$S$13</f>
        <v>0</v>
      </c>
      <c r="AN38">
        <f>'날씨9'!$S$14</f>
        <v>0</v>
      </c>
      <c r="AO38">
        <f>'날씨9'!$S$15</f>
        <v>9</v>
      </c>
      <c r="AP38">
        <f>'날씨9'!$S$16</f>
        <v>18</v>
      </c>
    </row>
    <row r="39" spans="2:42" x14ac:dyDescent="0.3">
      <c r="B39" s="53" t="s">
        <v>3128</v>
      </c>
      <c r="C39" s="53">
        <f>가동률!O$42</f>
        <v>22.3</v>
      </c>
      <c r="D39" s="53">
        <f>가동률!$O$43</f>
        <v>0</v>
      </c>
      <c r="E39" s="53">
        <f>가동률!$O$44</f>
        <v>0.6</v>
      </c>
      <c r="F39" s="53">
        <f>가동률!$O$45</f>
        <v>0</v>
      </c>
      <c r="G39" s="53">
        <f>가동률!$O$46</f>
        <v>0.2</v>
      </c>
      <c r="H39" s="53">
        <f>가동률!$O$47</f>
        <v>0.1</v>
      </c>
      <c r="I39" s="53">
        <f t="shared" si="7"/>
        <v>23.200000000000003</v>
      </c>
      <c r="J39" s="58">
        <f>가동률!$O$50</f>
        <v>5.3</v>
      </c>
      <c r="K39" s="58">
        <f>가동률!$O$51</f>
        <v>3.9664516129032261</v>
      </c>
      <c r="L39" s="58">
        <f>가동률!$O$52</f>
        <v>24.53</v>
      </c>
      <c r="M39" s="58">
        <f>가동률!$O$24-가동률!$O$52</f>
        <v>6.4699999999999989</v>
      </c>
      <c r="N39" s="59">
        <f>가동률!$O$53</f>
        <v>0.20870967741935481</v>
      </c>
      <c r="P39">
        <f t="shared" ref="P39:P46" si="8">P38-1</f>
        <v>2022</v>
      </c>
      <c r="Q39">
        <f>'날씨8'!$R$5</f>
        <v>2</v>
      </c>
      <c r="R39">
        <f>'날씨8'!$R$6</f>
        <v>0</v>
      </c>
      <c r="S39">
        <f>'날씨8'!$R$7</f>
        <v>0</v>
      </c>
      <c r="T39">
        <f>'날씨8'!$R$8</f>
        <v>0</v>
      </c>
      <c r="U39">
        <f>'날씨8'!$R$9</f>
        <v>0</v>
      </c>
      <c r="V39">
        <f>'날씨8'!$R$10</f>
        <v>0</v>
      </c>
      <c r="W39">
        <f>'날씨8'!$R$11</f>
        <v>0</v>
      </c>
      <c r="X39">
        <f>'날씨8'!$R$12</f>
        <v>0</v>
      </c>
      <c r="Y39">
        <f>'날씨8'!$R$13</f>
        <v>0</v>
      </c>
      <c r="Z39">
        <f>'날씨8'!$R$14</f>
        <v>0</v>
      </c>
      <c r="AA39">
        <f>'날씨8'!$R$15</f>
        <v>0</v>
      </c>
      <c r="AB39">
        <f>'날씨8'!$R$16</f>
        <v>10</v>
      </c>
      <c r="AD39">
        <f t="shared" ref="AD39:AD46" si="9">AD38-1</f>
        <v>2022</v>
      </c>
      <c r="AE39">
        <f>'날씨8'!$S$5</f>
        <v>29</v>
      </c>
      <c r="AF39">
        <f>'날씨8'!$S$6</f>
        <v>25</v>
      </c>
      <c r="AG39">
        <f>'날씨8'!$S$7</f>
        <v>5</v>
      </c>
      <c r="AH39">
        <f>'날씨8'!$S$8</f>
        <v>0</v>
      </c>
      <c r="AI39">
        <f>'날씨8'!$S$9</f>
        <v>0</v>
      </c>
      <c r="AJ39">
        <f>'날씨8'!$S$10</f>
        <v>0</v>
      </c>
      <c r="AK39">
        <f>'날씨8'!$S$11</f>
        <v>0</v>
      </c>
      <c r="AL39">
        <f>'날씨8'!$S$12</f>
        <v>0</v>
      </c>
      <c r="AM39">
        <f>'날씨8'!$S$13</f>
        <v>0</v>
      </c>
      <c r="AN39">
        <f>'날씨8'!$S$14</f>
        <v>0</v>
      </c>
      <c r="AO39">
        <f>'날씨8'!$S$15</f>
        <v>2</v>
      </c>
      <c r="AP39">
        <f>'날씨8'!$S$16</f>
        <v>30</v>
      </c>
    </row>
    <row r="40" spans="2:42" x14ac:dyDescent="0.3">
      <c r="B40" s="53" t="s">
        <v>3160</v>
      </c>
      <c r="C40" s="53">
        <f>SUM(C28:C39)</f>
        <v>74.8</v>
      </c>
      <c r="D40" s="53">
        <f t="shared" ref="D40:H40" si="10">SUM(D28:D39)</f>
        <v>1.8</v>
      </c>
      <c r="E40" s="53">
        <f t="shared" si="10"/>
        <v>32.099999999999994</v>
      </c>
      <c r="F40" s="53">
        <f t="shared" si="10"/>
        <v>0.1</v>
      </c>
      <c r="G40" s="53">
        <f t="shared" si="10"/>
        <v>2.6</v>
      </c>
      <c r="H40" s="53">
        <f t="shared" si="10"/>
        <v>1.8000000000000003</v>
      </c>
      <c r="I40" s="53">
        <f t="shared" si="7"/>
        <v>113.19999999999997</v>
      </c>
      <c r="J40" s="58">
        <f>SUM(J28:J39)</f>
        <v>60.9</v>
      </c>
      <c r="K40" s="58">
        <f t="shared" ref="K40" si="11">SUM(K28:K39)</f>
        <v>20.130014590219993</v>
      </c>
      <c r="L40" s="58">
        <f t="shared" ref="L40" si="12">SUM(L28:L39)</f>
        <v>153.97</v>
      </c>
      <c r="M40" s="58">
        <f t="shared" ref="M40" si="13">SUM(M28:M39)</f>
        <v>211.33</v>
      </c>
      <c r="N40" s="59">
        <f>가동률!$P$53</f>
        <v>0.57851081303038598</v>
      </c>
      <c r="P40">
        <f t="shared" si="8"/>
        <v>2021</v>
      </c>
      <c r="Q40">
        <f>'날씨7'!$R$5</f>
        <v>9</v>
      </c>
      <c r="R40">
        <f>'날씨7'!$R$6</f>
        <v>0</v>
      </c>
      <c r="S40">
        <f>'날씨7'!$R$7</f>
        <v>0</v>
      </c>
      <c r="T40">
        <f>'날씨7'!$R$8</f>
        <v>0</v>
      </c>
      <c r="U40">
        <f>'날씨7'!$R$9</f>
        <v>0</v>
      </c>
      <c r="V40">
        <f>'날씨7'!$R$10</f>
        <v>0</v>
      </c>
      <c r="W40">
        <f>'날씨7'!$R$11</f>
        <v>0</v>
      </c>
      <c r="X40">
        <f>'날씨7'!$R$12</f>
        <v>0</v>
      </c>
      <c r="Y40">
        <f>'날씨7'!$R$13</f>
        <v>0</v>
      </c>
      <c r="Z40">
        <f>'날씨7'!$R$14</f>
        <v>0</v>
      </c>
      <c r="AA40">
        <f>'날씨7'!$R$15</f>
        <v>0</v>
      </c>
      <c r="AB40">
        <f>'날씨7'!$R$16</f>
        <v>3</v>
      </c>
      <c r="AD40">
        <f t="shared" si="9"/>
        <v>2021</v>
      </c>
      <c r="AE40">
        <f>'날씨7'!$S$5</f>
        <v>25</v>
      </c>
      <c r="AF40">
        <f>'날씨7'!$S$6</f>
        <v>17</v>
      </c>
      <c r="AG40">
        <f>'날씨7'!$S$7</f>
        <v>1</v>
      </c>
      <c r="AH40">
        <f>'날씨7'!$S$8</f>
        <v>0</v>
      </c>
      <c r="AI40">
        <f>'날씨7'!$S$9</f>
        <v>0</v>
      </c>
      <c r="AJ40">
        <f>'날씨7'!$S$10</f>
        <v>0</v>
      </c>
      <c r="AK40">
        <f>'날씨7'!$S$11</f>
        <v>0</v>
      </c>
      <c r="AL40">
        <f>'날씨7'!$S$12</f>
        <v>0</v>
      </c>
      <c r="AM40">
        <f>'날씨7'!$S$13</f>
        <v>0</v>
      </c>
      <c r="AN40">
        <f>'날씨7'!$S$14</f>
        <v>0</v>
      </c>
      <c r="AO40">
        <f>'날씨7'!$S$15</f>
        <v>4</v>
      </c>
      <c r="AP40">
        <f>'날씨7'!$S$16</f>
        <v>20</v>
      </c>
    </row>
    <row r="41" spans="2:42" x14ac:dyDescent="0.3">
      <c r="B41" s="53"/>
      <c r="C41" s="53"/>
      <c r="D41" s="53"/>
      <c r="E41" s="53"/>
      <c r="F41" s="53"/>
      <c r="G41" s="53"/>
      <c r="H41" s="53"/>
      <c r="I41" s="53"/>
      <c r="J41" s="53"/>
      <c r="K41" s="53"/>
      <c r="L41" s="53"/>
      <c r="M41" s="53"/>
      <c r="N41" s="53"/>
      <c r="P41">
        <f t="shared" si="8"/>
        <v>2020</v>
      </c>
      <c r="Q41">
        <f>'날씨6'!$R$5</f>
        <v>0</v>
      </c>
      <c r="R41">
        <f>'날씨6'!$R$6</f>
        <v>2</v>
      </c>
      <c r="S41">
        <f>'날씨6'!$R$7</f>
        <v>0</v>
      </c>
      <c r="T41">
        <f>'날씨6'!$R$8</f>
        <v>0</v>
      </c>
      <c r="U41">
        <f>'날씨6'!$R$9</f>
        <v>0</v>
      </c>
      <c r="V41">
        <f>'날씨6'!$R$10</f>
        <v>0</v>
      </c>
      <c r="W41">
        <f>'날씨6'!$R$11</f>
        <v>0</v>
      </c>
      <c r="X41">
        <f>'날씨6'!$R$12</f>
        <v>0</v>
      </c>
      <c r="Y41">
        <f>'날씨6'!$R$13</f>
        <v>0</v>
      </c>
      <c r="Z41">
        <f>'날씨6'!$R$14</f>
        <v>0</v>
      </c>
      <c r="AA41">
        <f>'날씨6'!$R$15</f>
        <v>0</v>
      </c>
      <c r="AB41">
        <f>'날씨6'!$R$16</f>
        <v>5</v>
      </c>
      <c r="AD41">
        <f t="shared" si="9"/>
        <v>2020</v>
      </c>
      <c r="AE41">
        <f>'날씨6'!$S$5</f>
        <v>22</v>
      </c>
      <c r="AF41">
        <f>'날씨6'!$S$6</f>
        <v>16</v>
      </c>
      <c r="AG41">
        <f>'날씨6'!$S$7</f>
        <v>4</v>
      </c>
      <c r="AH41">
        <f>'날씨6'!$S$8</f>
        <v>1</v>
      </c>
      <c r="AI41">
        <f>'날씨6'!$S$9</f>
        <v>0</v>
      </c>
      <c r="AJ41">
        <f>'날씨6'!$S$10</f>
        <v>0</v>
      </c>
      <c r="AK41">
        <f>'날씨6'!$S$11</f>
        <v>0</v>
      </c>
      <c r="AL41">
        <f>'날씨6'!$S$12</f>
        <v>0</v>
      </c>
      <c r="AM41">
        <f>'날씨6'!$S$13</f>
        <v>0</v>
      </c>
      <c r="AN41">
        <f>'날씨6'!$S$14</f>
        <v>0</v>
      </c>
      <c r="AO41">
        <f>'날씨6'!$S$15</f>
        <v>5</v>
      </c>
      <c r="AP41">
        <f>'날씨6'!$S$16</f>
        <v>24</v>
      </c>
    </row>
    <row r="42" spans="2:42" x14ac:dyDescent="0.3">
      <c r="B42" t="s">
        <v>3158</v>
      </c>
      <c r="C42" s="53"/>
      <c r="D42" s="53"/>
      <c r="E42" s="53"/>
      <c r="F42" s="53"/>
      <c r="G42" s="53"/>
      <c r="H42" s="53"/>
      <c r="I42" s="53"/>
      <c r="J42" s="53"/>
      <c r="K42" s="53"/>
      <c r="L42" s="53"/>
      <c r="M42" s="53"/>
      <c r="N42" s="53"/>
      <c r="P42">
        <f t="shared" si="8"/>
        <v>2019</v>
      </c>
      <c r="Q42">
        <f>'날씨5'!$R$5</f>
        <v>0</v>
      </c>
      <c r="R42">
        <f>'날씨5'!$R$6</f>
        <v>0</v>
      </c>
      <c r="S42">
        <f>'날씨5'!$R$7</f>
        <v>0</v>
      </c>
      <c r="T42">
        <f>'날씨5'!$R$8</f>
        <v>0</v>
      </c>
      <c r="U42">
        <f>'날씨5'!$R$9</f>
        <v>0</v>
      </c>
      <c r="V42">
        <f>'날씨5'!$R$10</f>
        <v>0</v>
      </c>
      <c r="W42">
        <f>'날씨5'!$R$11</f>
        <v>0</v>
      </c>
      <c r="X42">
        <f>'날씨5'!$R$12</f>
        <v>0</v>
      </c>
      <c r="Y42">
        <f>'날씨5'!$R$13</f>
        <v>0</v>
      </c>
      <c r="Z42">
        <f>'날씨5'!$R$14</f>
        <v>0</v>
      </c>
      <c r="AA42">
        <f>'날씨5'!$R$15</f>
        <v>0</v>
      </c>
      <c r="AB42">
        <f>'날씨5'!$R$16</f>
        <v>0</v>
      </c>
      <c r="AD42">
        <f t="shared" si="9"/>
        <v>2019</v>
      </c>
      <c r="AE42">
        <f>'날씨5'!$S$5</f>
        <v>31</v>
      </c>
      <c r="AF42">
        <f>'날씨5'!$S$6</f>
        <v>22</v>
      </c>
      <c r="AG42">
        <f>'날씨5'!$S$7</f>
        <v>8</v>
      </c>
      <c r="AH42">
        <f>'날씨5'!$S$8</f>
        <v>2</v>
      </c>
      <c r="AI42">
        <f>'날씨5'!$S$9</f>
        <v>0</v>
      </c>
      <c r="AJ42">
        <f>'날씨5'!$S$10</f>
        <v>0</v>
      </c>
      <c r="AK42">
        <f>'날씨5'!$S$11</f>
        <v>0</v>
      </c>
      <c r="AL42">
        <f>'날씨5'!$S$12</f>
        <v>0</v>
      </c>
      <c r="AM42">
        <f>'날씨5'!$S$13</f>
        <v>0</v>
      </c>
      <c r="AN42">
        <f>'날씨5'!$S$14</f>
        <v>0</v>
      </c>
      <c r="AO42">
        <f>'날씨5'!$S$15</f>
        <v>4</v>
      </c>
      <c r="AP42">
        <f>'날씨5'!$S$16</f>
        <v>18</v>
      </c>
    </row>
    <row r="43" spans="2:42" x14ac:dyDescent="0.3">
      <c r="B43" s="189" t="s">
        <v>11</v>
      </c>
      <c r="C43" s="189" t="s">
        <v>3145</v>
      </c>
      <c r="D43" s="189"/>
      <c r="E43" s="189"/>
      <c r="F43" s="189"/>
      <c r="G43" s="189"/>
      <c r="H43" s="189"/>
      <c r="I43" s="189" t="s">
        <v>3154</v>
      </c>
      <c r="J43" s="189"/>
      <c r="K43" s="189"/>
      <c r="L43" s="189"/>
      <c r="M43" s="189"/>
      <c r="N43" s="189"/>
      <c r="P43">
        <f t="shared" si="8"/>
        <v>2018</v>
      </c>
      <c r="Q43">
        <f>'날씨4'!$R$5</f>
        <v>9</v>
      </c>
      <c r="R43">
        <f>'날씨4'!$R$6</f>
        <v>4</v>
      </c>
      <c r="S43">
        <f>'날씨4'!$R$7</f>
        <v>0</v>
      </c>
      <c r="T43">
        <f>'날씨4'!$R$8</f>
        <v>0</v>
      </c>
      <c r="U43">
        <f>'날씨4'!$R$9</f>
        <v>0</v>
      </c>
      <c r="V43">
        <f>'날씨4'!$R$10</f>
        <v>0</v>
      </c>
      <c r="W43">
        <f>'날씨4'!$R$11</f>
        <v>0</v>
      </c>
      <c r="X43">
        <f>'날씨4'!$R$12</f>
        <v>0</v>
      </c>
      <c r="Y43">
        <f>'날씨4'!$R$13</f>
        <v>0</v>
      </c>
      <c r="Z43">
        <f>'날씨4'!$R$14</f>
        <v>0</v>
      </c>
      <c r="AA43">
        <f>'날씨4'!$R$15</f>
        <v>0</v>
      </c>
      <c r="AB43">
        <f>'날씨4'!$R$16</f>
        <v>6</v>
      </c>
      <c r="AD43">
        <f t="shared" si="9"/>
        <v>2018</v>
      </c>
      <c r="AE43">
        <f>'날씨4'!$S$5</f>
        <v>27</v>
      </c>
      <c r="AF43">
        <f>'날씨4'!$S$6</f>
        <v>24</v>
      </c>
      <c r="AG43">
        <f>'날씨4'!$S$7</f>
        <v>3</v>
      </c>
      <c r="AH43">
        <f>'날씨4'!$S$8</f>
        <v>0</v>
      </c>
      <c r="AI43">
        <f>'날씨4'!$S$9</f>
        <v>0</v>
      </c>
      <c r="AJ43">
        <f>'날씨4'!$S$10</f>
        <v>0</v>
      </c>
      <c r="AK43">
        <f>'날씨4'!$S$11</f>
        <v>0</v>
      </c>
      <c r="AL43">
        <f>'날씨4'!$S$12</f>
        <v>0</v>
      </c>
      <c r="AM43">
        <f>'날씨4'!$S$13</f>
        <v>0</v>
      </c>
      <c r="AN43">
        <f>'날씨4'!$S$14</f>
        <v>0</v>
      </c>
      <c r="AO43">
        <f>'날씨4'!$S$15</f>
        <v>4</v>
      </c>
      <c r="AP43">
        <f>'날씨4'!$S$16</f>
        <v>26</v>
      </c>
    </row>
    <row r="44" spans="2:42" ht="16.5" customHeight="1" x14ac:dyDescent="0.3">
      <c r="B44" s="189"/>
      <c r="C44" s="53" t="s">
        <v>3078</v>
      </c>
      <c r="D44" s="53" t="s">
        <v>3079</v>
      </c>
      <c r="E44" s="53" t="s">
        <v>3146</v>
      </c>
      <c r="F44" s="53" t="s">
        <v>3081</v>
      </c>
      <c r="G44" s="53" t="s">
        <v>3147</v>
      </c>
      <c r="H44" s="53" t="s">
        <v>3148</v>
      </c>
      <c r="I44" s="53" t="s">
        <v>3149</v>
      </c>
      <c r="J44" s="53" t="s">
        <v>3150</v>
      </c>
      <c r="K44" s="53" t="s">
        <v>3114</v>
      </c>
      <c r="L44" s="190" t="s">
        <v>3151</v>
      </c>
      <c r="M44" s="190" t="s">
        <v>3152</v>
      </c>
      <c r="N44" s="190" t="s">
        <v>3153</v>
      </c>
      <c r="P44">
        <f t="shared" si="8"/>
        <v>2017</v>
      </c>
      <c r="Q44">
        <f>'날씨3'!$R$5</f>
        <v>5</v>
      </c>
      <c r="R44">
        <f>'날씨3'!$R$6</f>
        <v>0</v>
      </c>
      <c r="S44">
        <f>'날씨3'!$R$7</f>
        <v>0</v>
      </c>
      <c r="T44">
        <f>'날씨3'!$R$8</f>
        <v>0</v>
      </c>
      <c r="U44">
        <f>'날씨3'!$R$9</f>
        <v>0</v>
      </c>
      <c r="V44">
        <f>'날씨3'!$R$10</f>
        <v>0</v>
      </c>
      <c r="W44">
        <f>'날씨3'!$R$11</f>
        <v>0</v>
      </c>
      <c r="X44">
        <f>'날씨3'!$R$12</f>
        <v>0</v>
      </c>
      <c r="Y44">
        <f>'날씨3'!$R$13</f>
        <v>0</v>
      </c>
      <c r="Z44">
        <f>'날씨3'!$R$14</f>
        <v>0</v>
      </c>
      <c r="AA44">
        <f>'날씨3'!$R$15</f>
        <v>0</v>
      </c>
      <c r="AB44">
        <f>'날씨3'!$R$16</f>
        <v>5</v>
      </c>
      <c r="AD44">
        <f t="shared" si="9"/>
        <v>2017</v>
      </c>
      <c r="AE44">
        <f>'날씨3'!$S$5</f>
        <v>26</v>
      </c>
      <c r="AF44">
        <f>'날씨3'!$S$6</f>
        <v>26</v>
      </c>
      <c r="AG44">
        <f>'날씨3'!$S$7</f>
        <v>10</v>
      </c>
      <c r="AH44">
        <f>'날씨3'!$S$8</f>
        <v>0</v>
      </c>
      <c r="AI44">
        <f>'날씨3'!$S$9</f>
        <v>0</v>
      </c>
      <c r="AJ44">
        <f>'날씨3'!$S$10</f>
        <v>0</v>
      </c>
      <c r="AK44">
        <f>'날씨3'!$S$11</f>
        <v>0</v>
      </c>
      <c r="AL44">
        <f>'날씨3'!$S$12</f>
        <v>0</v>
      </c>
      <c r="AM44">
        <f>'날씨3'!$S$13</f>
        <v>0</v>
      </c>
      <c r="AN44">
        <f>'날씨3'!$S$14</f>
        <v>0</v>
      </c>
      <c r="AO44">
        <f>'날씨3'!$S$15</f>
        <v>13</v>
      </c>
      <c r="AP44">
        <f>'날씨3'!$S$16</f>
        <v>26</v>
      </c>
    </row>
    <row r="45" spans="2:42" x14ac:dyDescent="0.3">
      <c r="B45" s="189"/>
      <c r="C45" s="53"/>
      <c r="D45" s="53"/>
      <c r="E45" s="53"/>
      <c r="F45" s="53"/>
      <c r="G45" s="53"/>
      <c r="H45" s="53"/>
      <c r="I45" s="53"/>
      <c r="J45" s="53"/>
      <c r="K45" s="53"/>
      <c r="L45" s="189"/>
      <c r="M45" s="189"/>
      <c r="N45" s="189"/>
      <c r="P45">
        <f t="shared" si="8"/>
        <v>2016</v>
      </c>
      <c r="Q45">
        <f>'날씨2'!$R$5</f>
        <v>7</v>
      </c>
      <c r="R45">
        <f>'날씨2'!$R$6</f>
        <v>0</v>
      </c>
      <c r="S45">
        <f>'날씨2'!$R$7</f>
        <v>0</v>
      </c>
      <c r="T45">
        <f>'날씨2'!$R$8</f>
        <v>0</v>
      </c>
      <c r="U45">
        <f>'날씨2'!$R$9</f>
        <v>0</v>
      </c>
      <c r="V45">
        <f>'날씨2'!$R$10</f>
        <v>0</v>
      </c>
      <c r="W45">
        <f>'날씨2'!$R$11</f>
        <v>0</v>
      </c>
      <c r="X45">
        <f>'날씨2'!$R$12</f>
        <v>0</v>
      </c>
      <c r="Y45">
        <f>'날씨2'!$R$13</f>
        <v>0</v>
      </c>
      <c r="Z45">
        <f>'날씨2'!$R$14</f>
        <v>0</v>
      </c>
      <c r="AA45">
        <f>'날씨2'!$R$15</f>
        <v>0</v>
      </c>
      <c r="AB45">
        <f>'날씨2'!$R$16</f>
        <v>1</v>
      </c>
      <c r="AD45">
        <f t="shared" si="9"/>
        <v>2016</v>
      </c>
      <c r="AE45">
        <f>'날씨2'!$S$5</f>
        <v>28</v>
      </c>
      <c r="AF45">
        <f>'날씨2'!$S$6</f>
        <v>23</v>
      </c>
      <c r="AG45">
        <f>'날씨2'!$S$7</f>
        <v>5</v>
      </c>
      <c r="AH45">
        <f>'날씨2'!$S$8</f>
        <v>0</v>
      </c>
      <c r="AI45">
        <f>'날씨2'!$S$9</f>
        <v>0</v>
      </c>
      <c r="AJ45">
        <f>'날씨2'!$S$10</f>
        <v>0</v>
      </c>
      <c r="AK45">
        <f>'날씨2'!$S$11</f>
        <v>0</v>
      </c>
      <c r="AL45">
        <f>'날씨2'!$S$12</f>
        <v>0</v>
      </c>
      <c r="AM45">
        <f>'날씨2'!$S$13</f>
        <v>0</v>
      </c>
      <c r="AN45">
        <f>'날씨2'!$S$14</f>
        <v>0</v>
      </c>
      <c r="AO45">
        <f>'날씨2'!$S$15</f>
        <v>9</v>
      </c>
      <c r="AP45">
        <f>'날씨2'!$S$16</f>
        <v>17</v>
      </c>
    </row>
    <row r="46" spans="2:42" x14ac:dyDescent="0.3">
      <c r="B46" s="53" t="s">
        <v>3155</v>
      </c>
      <c r="C46" s="53">
        <f>가동률!$D$74</f>
        <v>0</v>
      </c>
      <c r="D46" s="53">
        <f>가동률!$D$75</f>
        <v>0</v>
      </c>
      <c r="E46" s="53">
        <f>가동률!$D$76</f>
        <v>0.1</v>
      </c>
      <c r="F46" s="53">
        <f>가동률!$D$77</f>
        <v>0.1</v>
      </c>
      <c r="G46" s="53">
        <f>가동률!$D$78</f>
        <v>0</v>
      </c>
      <c r="H46" s="53">
        <f>가동률!$D$79</f>
        <v>0</v>
      </c>
      <c r="I46" s="53">
        <f>SUM(C46:H46)</f>
        <v>0.2</v>
      </c>
      <c r="J46" s="58">
        <f>가동률!$D$82</f>
        <v>6.3</v>
      </c>
      <c r="K46" s="58">
        <f>가동률!$D$83</f>
        <v>4.0645161290322578E-2</v>
      </c>
      <c r="L46" s="58">
        <f>가동률!$D$84</f>
        <v>6.46</v>
      </c>
      <c r="M46" s="58">
        <f>가동률!$D$24-가동률!$D$84</f>
        <v>24.54</v>
      </c>
      <c r="N46" s="59">
        <f>가동률!$D$85</f>
        <v>0.79161290322580646</v>
      </c>
      <c r="P46">
        <f t="shared" si="8"/>
        <v>2015</v>
      </c>
      <c r="Q46">
        <f>'날씨1'!$R$5</f>
        <v>0</v>
      </c>
      <c r="R46">
        <f>'날씨1'!$R$6</f>
        <v>1</v>
      </c>
      <c r="S46">
        <f>'날씨1'!$R$7</f>
        <v>0</v>
      </c>
      <c r="T46">
        <f>'날씨1'!$R$8</f>
        <v>0</v>
      </c>
      <c r="U46">
        <f>'날씨1'!$R$9</f>
        <v>0</v>
      </c>
      <c r="V46">
        <f>'날씨1'!$R$10</f>
        <v>0</v>
      </c>
      <c r="W46">
        <f>'날씨1'!$R$11</f>
        <v>0</v>
      </c>
      <c r="X46">
        <f>'날씨1'!$R$12</f>
        <v>0</v>
      </c>
      <c r="Y46">
        <f>'날씨1'!$R$13</f>
        <v>0</v>
      </c>
      <c r="Z46">
        <f>'날씨1'!$R$14</f>
        <v>0</v>
      </c>
      <c r="AA46">
        <f>'날씨1'!$R$15</f>
        <v>0</v>
      </c>
      <c r="AB46">
        <f>'날씨1'!$R$16</f>
        <v>0</v>
      </c>
      <c r="AD46">
        <f t="shared" si="9"/>
        <v>2015</v>
      </c>
      <c r="AE46">
        <f>'날씨1'!$S$5</f>
        <v>26</v>
      </c>
      <c r="AF46">
        <f>'날씨1'!$S$6</f>
        <v>18</v>
      </c>
      <c r="AG46">
        <f>'날씨1'!$S$7</f>
        <v>16</v>
      </c>
      <c r="AH46">
        <f>'날씨1'!$S$8</f>
        <v>0</v>
      </c>
      <c r="AI46">
        <f>'날씨1'!$S$9</f>
        <v>0</v>
      </c>
      <c r="AJ46">
        <f>'날씨1'!$S$10</f>
        <v>0</v>
      </c>
      <c r="AK46">
        <f>'날씨1'!$S$11</f>
        <v>0</v>
      </c>
      <c r="AL46">
        <f>'날씨1'!$S$12</f>
        <v>0</v>
      </c>
      <c r="AM46">
        <f>'날씨1'!$S$13</f>
        <v>0</v>
      </c>
      <c r="AN46">
        <f>'날씨1'!$S$14</f>
        <v>0</v>
      </c>
      <c r="AO46">
        <f>'날씨1'!$S$15</f>
        <v>3</v>
      </c>
      <c r="AP46">
        <f>'날씨1'!$S$16</f>
        <v>21</v>
      </c>
    </row>
    <row r="47" spans="2:42" x14ac:dyDescent="0.3">
      <c r="B47" s="53" t="s">
        <v>3118</v>
      </c>
      <c r="C47" s="53">
        <f>가동률!E$74</f>
        <v>0</v>
      </c>
      <c r="D47" s="53">
        <f>가동률!$E$75</f>
        <v>0</v>
      </c>
      <c r="E47" s="53">
        <f>가동률!$E$76</f>
        <v>0</v>
      </c>
      <c r="F47" s="53">
        <f>가동률!$E$77</f>
        <v>0</v>
      </c>
      <c r="G47" s="53">
        <f>가동률!$E$78</f>
        <v>0</v>
      </c>
      <c r="H47" s="53">
        <f>가동률!$E$79</f>
        <v>0.2</v>
      </c>
      <c r="I47" s="53">
        <f t="shared" ref="I47:I58" si="14">SUM(C47:H47)</f>
        <v>0.2</v>
      </c>
      <c r="J47" s="58">
        <f>가동률!$E$82</f>
        <v>5.8</v>
      </c>
      <c r="K47" s="58">
        <f>가동률!$E$83</f>
        <v>4.0989399293286218E-2</v>
      </c>
      <c r="L47" s="58">
        <f>가동률!$E$84</f>
        <v>5.96</v>
      </c>
      <c r="M47" s="58">
        <f>가동률!$E$24-가동률!$E$84</f>
        <v>22.34</v>
      </c>
      <c r="N47" s="59">
        <f>가동률!$E$85</f>
        <v>0.78939929328621905</v>
      </c>
      <c r="Q47" s="61"/>
    </row>
    <row r="48" spans="2:42" ht="33" x14ac:dyDescent="0.3">
      <c r="B48" s="53" t="s">
        <v>3119</v>
      </c>
      <c r="C48" s="53">
        <f>가동률!F$74</f>
        <v>0</v>
      </c>
      <c r="D48" s="53">
        <f>가동률!$F$75</f>
        <v>0</v>
      </c>
      <c r="E48" s="53">
        <f>가동률!$F$76</f>
        <v>0.1</v>
      </c>
      <c r="F48" s="53">
        <f>가동률!$F$77</f>
        <v>0</v>
      </c>
      <c r="G48" s="53">
        <f>가동률!$F$78</f>
        <v>0</v>
      </c>
      <c r="H48" s="53">
        <f>가동률!$F$79</f>
        <v>0.3</v>
      </c>
      <c r="I48" s="53">
        <f t="shared" si="14"/>
        <v>0.4</v>
      </c>
      <c r="J48" s="58">
        <f>가동률!$F$82</f>
        <v>4.9000000000000004</v>
      </c>
      <c r="K48" s="58">
        <f>가동률!$F$83</f>
        <v>6.3225806451612909E-2</v>
      </c>
      <c r="L48" s="58">
        <f>가동률!$F$84</f>
        <v>5.24</v>
      </c>
      <c r="M48" s="58">
        <f>가동률!$F$24-가동률!$F$84</f>
        <v>25.759999999999998</v>
      </c>
      <c r="N48" s="59">
        <f>가동률!$F$85</f>
        <v>0.83096774193548384</v>
      </c>
      <c r="P48" s="138"/>
      <c r="Q48" s="138"/>
      <c r="R48" s="132" t="s">
        <v>3087</v>
      </c>
      <c r="S48" s="132" t="s">
        <v>3157</v>
      </c>
      <c r="T48" s="132" t="s">
        <v>3089</v>
      </c>
      <c r="U48" s="133" t="s">
        <v>3178</v>
      </c>
      <c r="V48" s="133" t="s">
        <v>3183</v>
      </c>
      <c r="W48" s="132" t="s">
        <v>3090</v>
      </c>
      <c r="X48" s="138"/>
      <c r="Y48" s="138"/>
      <c r="Z48" s="138"/>
      <c r="AA48" s="138"/>
      <c r="AB48" s="138"/>
      <c r="AF48" s="60"/>
      <c r="AG48" s="60"/>
      <c r="AH48" s="60"/>
      <c r="AI48" s="60"/>
      <c r="AJ48" s="60"/>
    </row>
    <row r="49" spans="2:42" x14ac:dyDescent="0.3">
      <c r="B49" s="53" t="s">
        <v>3120</v>
      </c>
      <c r="C49" s="53">
        <f>가동률!G$74</f>
        <v>0</v>
      </c>
      <c r="D49" s="53">
        <f>가동률!$G$75</f>
        <v>0</v>
      </c>
      <c r="E49" s="53">
        <f>가동률!$G$76</f>
        <v>0.1</v>
      </c>
      <c r="F49" s="53">
        <f>가동률!$G$77</f>
        <v>0</v>
      </c>
      <c r="G49" s="53">
        <f>가동률!$G$78</f>
        <v>0</v>
      </c>
      <c r="H49" s="53">
        <f>가동률!$G$79</f>
        <v>0.8</v>
      </c>
      <c r="I49" s="53">
        <f t="shared" si="14"/>
        <v>0.9</v>
      </c>
      <c r="J49" s="58">
        <f>가동률!$G$82</f>
        <v>4.4000000000000004</v>
      </c>
      <c r="K49" s="58">
        <f>가동률!$G$83</f>
        <v>0.13200000000000001</v>
      </c>
      <c r="L49" s="58">
        <f>가동률!$G$84</f>
        <v>5.17</v>
      </c>
      <c r="M49" s="58">
        <f>가동률!$G$24-가동률!$G$84</f>
        <v>24.83</v>
      </c>
      <c r="N49" s="59">
        <f>가동률!$G$85</f>
        <v>0.82766666666666666</v>
      </c>
      <c r="P49" s="138" t="s">
        <v>3199</v>
      </c>
      <c r="Q49" s="140"/>
      <c r="R49" s="139" t="str">
        <f>IF(P49=가동률!$C$26,"○"," ")</f>
        <v xml:space="preserve"> </v>
      </c>
      <c r="S49" s="139" t="str">
        <f>IF(P49=가동률!$C$42,"○"," ")</f>
        <v xml:space="preserve"> </v>
      </c>
      <c r="T49" s="139" t="str">
        <f>IF(P49=가동률!$C$58,"○"," ")</f>
        <v xml:space="preserve"> </v>
      </c>
      <c r="U49" s="139" t="str">
        <f>IF(P49=가동률!$C$74,"○"," ")</f>
        <v xml:space="preserve"> </v>
      </c>
      <c r="V49" s="139" t="str">
        <f>IF(P49=가동률!$C$90,"○"," ")</f>
        <v xml:space="preserve"> </v>
      </c>
      <c r="W49" s="139" t="str">
        <f>IF(P49=가동률!$D$106,"○"," ")</f>
        <v xml:space="preserve"> </v>
      </c>
      <c r="X49" s="138"/>
      <c r="Y49" s="138"/>
      <c r="Z49" s="138"/>
      <c r="AA49" s="138"/>
      <c r="AB49" s="138"/>
      <c r="AE49" s="61"/>
      <c r="AF49" s="60"/>
      <c r="AG49" s="60"/>
      <c r="AH49" s="60"/>
      <c r="AI49" s="60"/>
      <c r="AJ49" s="60"/>
    </row>
    <row r="50" spans="2:42" x14ac:dyDescent="0.3">
      <c r="B50" s="53" t="s">
        <v>3121</v>
      </c>
      <c r="C50" s="53">
        <f>가동률!H$74</f>
        <v>0</v>
      </c>
      <c r="D50" s="53">
        <f>가동률!$H$75</f>
        <v>0</v>
      </c>
      <c r="E50" s="53">
        <f>가동률!$H$76</f>
        <v>0.5</v>
      </c>
      <c r="F50" s="53">
        <f>가동률!$H$77</f>
        <v>0</v>
      </c>
      <c r="G50" s="53">
        <f>가동률!$H$78</f>
        <v>0</v>
      </c>
      <c r="H50" s="53">
        <f>가동률!$H$79</f>
        <v>0.3</v>
      </c>
      <c r="I50" s="53">
        <f t="shared" si="14"/>
        <v>0.8</v>
      </c>
      <c r="J50" s="58">
        <f>가동률!$H$82</f>
        <v>5.2</v>
      </c>
      <c r="K50" s="58">
        <f>가동률!$H$83</f>
        <v>0.13419354838709677</v>
      </c>
      <c r="L50" s="58">
        <f>가동률!$H$84</f>
        <v>5.87</v>
      </c>
      <c r="M50" s="58">
        <f>가동률!$H$24-가동률!$H$84</f>
        <v>25.13</v>
      </c>
      <c r="N50" s="59">
        <f>가동률!$H$85</f>
        <v>0.8106451612903226</v>
      </c>
      <c r="P50" s="138"/>
      <c r="Q50" s="138" t="s">
        <v>3155</v>
      </c>
      <c r="R50" s="138" t="s">
        <v>3118</v>
      </c>
      <c r="S50" s="138" t="s">
        <v>3119</v>
      </c>
      <c r="T50" s="138" t="s">
        <v>3120</v>
      </c>
      <c r="U50" s="138" t="s">
        <v>3121</v>
      </c>
      <c r="V50" s="138" t="s">
        <v>3122</v>
      </c>
      <c r="W50" s="138" t="s">
        <v>3123</v>
      </c>
      <c r="X50" s="138" t="s">
        <v>3124</v>
      </c>
      <c r="Y50" s="138" t="s">
        <v>3125</v>
      </c>
      <c r="Z50" s="138" t="s">
        <v>3126</v>
      </c>
      <c r="AA50" s="138" t="s">
        <v>3127</v>
      </c>
      <c r="AB50" s="138" t="s">
        <v>3128</v>
      </c>
    </row>
    <row r="51" spans="2:42" x14ac:dyDescent="0.3">
      <c r="B51" s="53" t="s">
        <v>3122</v>
      </c>
      <c r="C51" s="53">
        <f>가동률!I$74</f>
        <v>0</v>
      </c>
      <c r="D51" s="53">
        <f>가동률!$I$75</f>
        <v>0.1</v>
      </c>
      <c r="E51" s="53">
        <f>가동률!$I$76</f>
        <v>0.5</v>
      </c>
      <c r="F51" s="53">
        <f>가동률!$I$77</f>
        <v>0</v>
      </c>
      <c r="G51" s="53">
        <f>가동률!$I$78</f>
        <v>0</v>
      </c>
      <c r="H51" s="53">
        <f>가동률!$I$79</f>
        <v>0</v>
      </c>
      <c r="I51" s="53">
        <f t="shared" si="14"/>
        <v>0.6</v>
      </c>
      <c r="J51" s="58">
        <f>가동률!$I$82</f>
        <v>4.3</v>
      </c>
      <c r="K51" s="58">
        <f>가동률!$I$83</f>
        <v>8.5999999999999993E-2</v>
      </c>
      <c r="L51" s="58">
        <f>가동률!$I$84</f>
        <v>4.8099999999999996</v>
      </c>
      <c r="M51" s="58">
        <f>가동률!$I$24-가동률!$I$84</f>
        <v>25.19</v>
      </c>
      <c r="N51" s="59">
        <f>가동률!$I$85</f>
        <v>0.83966666666666667</v>
      </c>
      <c r="P51" s="138">
        <f>가동률!$D$9-1</f>
        <v>2024</v>
      </c>
      <c r="Q51" s="138">
        <f>'날씨10'!$R$5</f>
        <v>3</v>
      </c>
      <c r="R51" s="138">
        <f>'날씨10'!$R$6</f>
        <v>0</v>
      </c>
      <c r="S51" s="138">
        <f>'날씨10'!$R$7</f>
        <v>0</v>
      </c>
      <c r="T51" s="138">
        <f>'날씨10'!$R$8</f>
        <v>0</v>
      </c>
      <c r="U51" s="138">
        <f>'날씨10'!$R$9</f>
        <v>0</v>
      </c>
      <c r="V51" s="138">
        <f>'날씨10'!$R$10</f>
        <v>0</v>
      </c>
      <c r="W51" s="138">
        <f>'날씨10'!$R$11</f>
        <v>0</v>
      </c>
      <c r="X51" s="138">
        <f>'날씨10'!$R$12</f>
        <v>0</v>
      </c>
      <c r="Y51" s="138">
        <f>'날씨10'!$R$13</f>
        <v>0</v>
      </c>
      <c r="Z51" s="138">
        <f>'날씨10'!$R$14</f>
        <v>0</v>
      </c>
      <c r="AA51" s="138">
        <f>'날씨10'!$R$15</f>
        <v>0</v>
      </c>
      <c r="AB51" s="138">
        <f>'날씨10'!$R$16</f>
        <v>1</v>
      </c>
    </row>
    <row r="52" spans="2:42" x14ac:dyDescent="0.3">
      <c r="B52" s="53" t="s">
        <v>3123</v>
      </c>
      <c r="C52" s="53">
        <f>가동률!J$74</f>
        <v>0</v>
      </c>
      <c r="D52" s="53">
        <f>가동률!$J$75</f>
        <v>0.9</v>
      </c>
      <c r="E52" s="53">
        <f>가동률!$J$76</f>
        <v>2.2999999999999998</v>
      </c>
      <c r="F52" s="53">
        <f>가동률!$J$77</f>
        <v>0</v>
      </c>
      <c r="G52" s="53">
        <f>가동률!$J$78</f>
        <v>0</v>
      </c>
      <c r="H52" s="53">
        <f>가동률!$J$79</f>
        <v>0</v>
      </c>
      <c r="I52" s="53">
        <f t="shared" si="14"/>
        <v>3.1999999999999997</v>
      </c>
      <c r="J52" s="58">
        <f>가동률!$J$82</f>
        <v>4.4000000000000004</v>
      </c>
      <c r="K52" s="58">
        <f>가동률!$J$83</f>
        <v>0.4541935483870968</v>
      </c>
      <c r="L52" s="58">
        <f>가동률!$J$84</f>
        <v>7.15</v>
      </c>
      <c r="M52" s="58">
        <f>가동률!$J$24-가동률!$J$84</f>
        <v>23.85</v>
      </c>
      <c r="N52" s="59">
        <f>가동률!$J$85</f>
        <v>0.76935483870967747</v>
      </c>
      <c r="P52" s="138">
        <f>P51-1</f>
        <v>2023</v>
      </c>
      <c r="Q52" s="138">
        <f>'날씨9'!$R$5</f>
        <v>6</v>
      </c>
      <c r="R52" s="138">
        <f>'날씨9'!$R$6</f>
        <v>0</v>
      </c>
      <c r="S52" s="138">
        <f>'날씨9'!$R$7</f>
        <v>0</v>
      </c>
      <c r="T52" s="138">
        <f>'날씨9'!$R$8</f>
        <v>0</v>
      </c>
      <c r="U52" s="138">
        <f>'날씨9'!$R$9</f>
        <v>0</v>
      </c>
      <c r="V52" s="138">
        <f>'날씨9'!$R$10</f>
        <v>0</v>
      </c>
      <c r="W52" s="138">
        <f>'날씨9'!$R$11</f>
        <v>0</v>
      </c>
      <c r="X52" s="138">
        <f>'날씨9'!$R$12</f>
        <v>0</v>
      </c>
      <c r="Y52" s="138">
        <f>'날씨9'!$R$13</f>
        <v>0</v>
      </c>
      <c r="Z52" s="138">
        <f>'날씨9'!$R$14</f>
        <v>0</v>
      </c>
      <c r="AA52" s="138">
        <f>'날씨9'!$R$15</f>
        <v>0</v>
      </c>
      <c r="AB52" s="138">
        <f>'날씨9'!$R$16</f>
        <v>5</v>
      </c>
    </row>
    <row r="53" spans="2:42" x14ac:dyDescent="0.3">
      <c r="B53" s="53" t="s">
        <v>3124</v>
      </c>
      <c r="C53" s="53">
        <f>가동률!K$74</f>
        <v>0</v>
      </c>
      <c r="D53" s="53">
        <f>가동률!$K$75</f>
        <v>0.8</v>
      </c>
      <c r="E53" s="53">
        <f>가동률!$K$76</f>
        <v>2.1</v>
      </c>
      <c r="F53" s="53">
        <f>가동률!$K$77</f>
        <v>0</v>
      </c>
      <c r="G53" s="53">
        <f>가동률!$K$78</f>
        <v>0</v>
      </c>
      <c r="H53" s="53">
        <f>가동률!$K$79</f>
        <v>0</v>
      </c>
      <c r="I53" s="53">
        <f t="shared" si="14"/>
        <v>2.9000000000000004</v>
      </c>
      <c r="J53" s="58">
        <f>가동률!$K$82</f>
        <v>4.7</v>
      </c>
      <c r="K53" s="58">
        <f>가동률!$K$83</f>
        <v>0.43967741935483878</v>
      </c>
      <c r="L53" s="58">
        <f>가동률!$K$84</f>
        <v>7.16</v>
      </c>
      <c r="M53" s="58">
        <f>가동률!$K$24-가동률!$K$84</f>
        <v>23.84</v>
      </c>
      <c r="N53" s="59">
        <f>가동률!$K$85</f>
        <v>0.76903225806451614</v>
      </c>
      <c r="P53" s="138">
        <f t="shared" ref="P53:P60" si="15">P52-1</f>
        <v>2022</v>
      </c>
      <c r="Q53" s="138">
        <f>'날씨8'!$R$5</f>
        <v>2</v>
      </c>
      <c r="R53" s="138">
        <f>'날씨8'!$R$6</f>
        <v>0</v>
      </c>
      <c r="S53" s="138">
        <f>'날씨8'!$R$7</f>
        <v>0</v>
      </c>
      <c r="T53" s="138">
        <f>'날씨8'!$R$8</f>
        <v>0</v>
      </c>
      <c r="U53" s="138">
        <f>'날씨8'!$R$9</f>
        <v>0</v>
      </c>
      <c r="V53" s="138">
        <f>'날씨8'!$R$10</f>
        <v>0</v>
      </c>
      <c r="W53" s="138">
        <f>'날씨8'!$R$11</f>
        <v>0</v>
      </c>
      <c r="X53" s="138">
        <f>'날씨8'!$R$12</f>
        <v>0</v>
      </c>
      <c r="Y53" s="138">
        <f>'날씨8'!$R$13</f>
        <v>0</v>
      </c>
      <c r="Z53" s="138">
        <f>'날씨8'!$R$14</f>
        <v>0</v>
      </c>
      <c r="AA53" s="138">
        <f>'날씨8'!$R$15</f>
        <v>0</v>
      </c>
      <c r="AB53" s="138">
        <f>'날씨8'!$R$16</f>
        <v>10</v>
      </c>
    </row>
    <row r="54" spans="2:42" x14ac:dyDescent="0.3">
      <c r="B54" s="53" t="s">
        <v>3125</v>
      </c>
      <c r="C54" s="53">
        <f>가동률!L$74</f>
        <v>0</v>
      </c>
      <c r="D54" s="53">
        <f>가동률!$L$75</f>
        <v>0</v>
      </c>
      <c r="E54" s="53">
        <f>가동률!$L$76</f>
        <v>0.5</v>
      </c>
      <c r="F54" s="53">
        <f>가동률!$L$77</f>
        <v>0</v>
      </c>
      <c r="G54" s="53">
        <f>가동률!$L$78</f>
        <v>0</v>
      </c>
      <c r="H54" s="53">
        <f>가동률!$L$79</f>
        <v>0</v>
      </c>
      <c r="I54" s="53">
        <f t="shared" si="14"/>
        <v>0.5</v>
      </c>
      <c r="J54" s="58">
        <f>가동률!$L$82</f>
        <v>6.2</v>
      </c>
      <c r="K54" s="58">
        <f>가동률!$L$83</f>
        <v>0.10333333333333333</v>
      </c>
      <c r="L54" s="58">
        <f>가동률!$L$84</f>
        <v>6.6</v>
      </c>
      <c r="M54" s="58">
        <f>가동률!$L$24-가동률!$L$84</f>
        <v>23.4</v>
      </c>
      <c r="N54" s="59">
        <f>가동률!$L$85</f>
        <v>0.77999999999999992</v>
      </c>
      <c r="P54" s="138">
        <f t="shared" si="15"/>
        <v>2021</v>
      </c>
      <c r="Q54" s="138">
        <f>'날씨7'!$R$5</f>
        <v>9</v>
      </c>
      <c r="R54" s="138">
        <f>'날씨7'!$R$6</f>
        <v>0</v>
      </c>
      <c r="S54" s="138">
        <f>'날씨7'!$R$7</f>
        <v>0</v>
      </c>
      <c r="T54" s="138">
        <f>'날씨7'!$R$8</f>
        <v>0</v>
      </c>
      <c r="U54" s="138">
        <f>'날씨7'!$R$9</f>
        <v>0</v>
      </c>
      <c r="V54" s="138">
        <f>'날씨7'!$R$10</f>
        <v>0</v>
      </c>
      <c r="W54" s="138">
        <f>'날씨7'!$R$11</f>
        <v>0</v>
      </c>
      <c r="X54" s="138">
        <f>'날씨7'!$R$12</f>
        <v>0</v>
      </c>
      <c r="Y54" s="138">
        <f>'날씨7'!$R$13</f>
        <v>0</v>
      </c>
      <c r="Z54" s="138">
        <f>'날씨7'!$R$14</f>
        <v>0</v>
      </c>
      <c r="AA54" s="138">
        <f>'날씨7'!$R$15</f>
        <v>0</v>
      </c>
      <c r="AB54" s="138">
        <f>'날씨7'!$R$16</f>
        <v>3</v>
      </c>
    </row>
    <row r="55" spans="2:42" x14ac:dyDescent="0.3">
      <c r="B55" s="53" t="s">
        <v>3126</v>
      </c>
      <c r="C55" s="53">
        <f>가동률!M$74</f>
        <v>0</v>
      </c>
      <c r="D55" s="53">
        <f>가동률!$M$75</f>
        <v>0</v>
      </c>
      <c r="E55" s="53">
        <f>가동률!$M$76</f>
        <v>0.3</v>
      </c>
      <c r="F55" s="53">
        <f>가동률!$M$77</f>
        <v>0</v>
      </c>
      <c r="G55" s="53">
        <f>가동률!$M$78</f>
        <v>0</v>
      </c>
      <c r="H55" s="53">
        <f>가동률!$M$79</f>
        <v>0</v>
      </c>
      <c r="I55" s="53">
        <f t="shared" si="14"/>
        <v>0.3</v>
      </c>
      <c r="J55" s="58">
        <f>가동률!$M$82</f>
        <v>5.0999999999999996</v>
      </c>
      <c r="K55" s="58">
        <f>가동률!$M$83</f>
        <v>4.9354838709677412E-2</v>
      </c>
      <c r="L55" s="58">
        <f>가동률!$M$84</f>
        <v>5.35</v>
      </c>
      <c r="M55" s="58">
        <f>가동률!$M$24-가동률!$M$84</f>
        <v>25.65</v>
      </c>
      <c r="N55" s="59">
        <f>가동률!$M$85</f>
        <v>0.82741935483870965</v>
      </c>
      <c r="P55" s="138">
        <f t="shared" si="15"/>
        <v>2020</v>
      </c>
      <c r="Q55" s="138">
        <f>'날씨6'!$R$5</f>
        <v>0</v>
      </c>
      <c r="R55" s="138">
        <f>'날씨6'!$R$6</f>
        <v>2</v>
      </c>
      <c r="S55" s="138">
        <f>'날씨6'!$R$7</f>
        <v>0</v>
      </c>
      <c r="T55" s="138">
        <f>'날씨6'!$R$8</f>
        <v>0</v>
      </c>
      <c r="U55" s="138">
        <f>'날씨6'!$R$9</f>
        <v>0</v>
      </c>
      <c r="V55" s="138">
        <f>'날씨6'!$R$10</f>
        <v>0</v>
      </c>
      <c r="W55" s="138">
        <f>'날씨6'!$R$11</f>
        <v>0</v>
      </c>
      <c r="X55" s="138">
        <f>'날씨6'!$R$12</f>
        <v>0</v>
      </c>
      <c r="Y55" s="138">
        <f>'날씨6'!$R$13</f>
        <v>0</v>
      </c>
      <c r="Z55" s="138">
        <f>'날씨6'!$R$14</f>
        <v>0</v>
      </c>
      <c r="AA55" s="138">
        <f>'날씨6'!$R$15</f>
        <v>0</v>
      </c>
      <c r="AB55" s="138">
        <f>'날씨6'!$R$16</f>
        <v>5</v>
      </c>
    </row>
    <row r="56" spans="2:42" x14ac:dyDescent="0.3">
      <c r="B56" s="53" t="s">
        <v>3127</v>
      </c>
      <c r="C56" s="53">
        <f>가동률!N$74</f>
        <v>0</v>
      </c>
      <c r="D56" s="53">
        <f>가동률!$N$75</f>
        <v>0</v>
      </c>
      <c r="E56" s="53">
        <f>가동률!$N$76</f>
        <v>0.2</v>
      </c>
      <c r="F56" s="53">
        <f>가동률!$N$77</f>
        <v>0</v>
      </c>
      <c r="G56" s="53">
        <f>가동률!$N$78</f>
        <v>0</v>
      </c>
      <c r="H56" s="53">
        <f>가동률!$N$79</f>
        <v>0.1</v>
      </c>
      <c r="I56" s="53">
        <f t="shared" si="14"/>
        <v>0.30000000000000004</v>
      </c>
      <c r="J56" s="58">
        <f>가동률!$N$82</f>
        <v>4.3</v>
      </c>
      <c r="K56" s="58">
        <f>가동률!$N$83</f>
        <v>4.3000000000000003E-2</v>
      </c>
      <c r="L56" s="58">
        <f>가동률!$N$84</f>
        <v>4.5599999999999996</v>
      </c>
      <c r="M56" s="58">
        <f>가동률!$N$24-가동률!$N$84</f>
        <v>25.44</v>
      </c>
      <c r="N56" s="59">
        <f>가동률!$N$85</f>
        <v>0.84800000000000009</v>
      </c>
      <c r="P56" s="138">
        <f t="shared" si="15"/>
        <v>2019</v>
      </c>
      <c r="Q56" s="138">
        <f>'날씨5'!$R$5</f>
        <v>0</v>
      </c>
      <c r="R56" s="138">
        <f>'날씨5'!$R$6</f>
        <v>0</v>
      </c>
      <c r="S56" s="138">
        <f>'날씨6'!$R$7</f>
        <v>0</v>
      </c>
      <c r="T56" s="138">
        <f>'날씨5'!$R$8</f>
        <v>0</v>
      </c>
      <c r="U56" s="138">
        <f>'날씨5'!$R$9</f>
        <v>0</v>
      </c>
      <c r="V56" s="138">
        <f>'날씨5'!$R$10</f>
        <v>0</v>
      </c>
      <c r="W56" s="138">
        <f>'날씨5'!$R$11</f>
        <v>0</v>
      </c>
      <c r="X56" s="138">
        <f>'날씨5'!$R$12</f>
        <v>0</v>
      </c>
      <c r="Y56" s="138">
        <f>'날씨5'!$R$13</f>
        <v>0</v>
      </c>
      <c r="Z56" s="138">
        <f>'날씨5'!$R$14</f>
        <v>0</v>
      </c>
      <c r="AA56" s="138">
        <f>'날씨5'!$R$15</f>
        <v>0</v>
      </c>
      <c r="AB56" s="138">
        <f>'날씨5'!$R$16</f>
        <v>0</v>
      </c>
    </row>
    <row r="57" spans="2:42" x14ac:dyDescent="0.3">
      <c r="B57" s="53" t="s">
        <v>3128</v>
      </c>
      <c r="C57" s="53">
        <f>가동률!O$74</f>
        <v>0</v>
      </c>
      <c r="D57" s="53">
        <f>가동률!$O$75</f>
        <v>0</v>
      </c>
      <c r="E57" s="53">
        <f>가동률!$O$76</f>
        <v>0</v>
      </c>
      <c r="F57" s="53">
        <f>가동률!$O$77</f>
        <v>0</v>
      </c>
      <c r="G57" s="53">
        <f>가동률!$O$78</f>
        <v>0</v>
      </c>
      <c r="H57" s="53">
        <f>가동률!$O$79</f>
        <v>0.1</v>
      </c>
      <c r="I57" s="53">
        <f t="shared" si="14"/>
        <v>0.1</v>
      </c>
      <c r="J57" s="58">
        <f>가동률!$O$82</f>
        <v>5.3</v>
      </c>
      <c r="K57" s="58">
        <f>가동률!$O$83</f>
        <v>1.7096774193548388E-2</v>
      </c>
      <c r="L57" s="58">
        <f>가동률!$O$84</f>
        <v>5.38</v>
      </c>
      <c r="M57" s="58">
        <f>가동률!$O$24-가동률!$O$84</f>
        <v>25.62</v>
      </c>
      <c r="N57" s="59">
        <f>가동률!$O$85</f>
        <v>0.82645161290322589</v>
      </c>
      <c r="P57" s="138">
        <f t="shared" si="15"/>
        <v>2018</v>
      </c>
      <c r="Q57" s="138">
        <f>'날씨4'!$R$5</f>
        <v>9</v>
      </c>
      <c r="R57" s="138">
        <f>'날씨4'!$R$6</f>
        <v>4</v>
      </c>
      <c r="S57" s="138">
        <f>'날씨6'!$R$7</f>
        <v>0</v>
      </c>
      <c r="T57" s="138">
        <f>'날씨4'!$R$8</f>
        <v>0</v>
      </c>
      <c r="U57" s="138">
        <f>'날씨4'!$R$9</f>
        <v>0</v>
      </c>
      <c r="V57" s="138">
        <f>'날씨4'!$R$10</f>
        <v>0</v>
      </c>
      <c r="W57" s="138">
        <f>'날씨4'!$R$11</f>
        <v>0</v>
      </c>
      <c r="X57" s="138">
        <f>'날씨4'!$R$12</f>
        <v>0</v>
      </c>
      <c r="Y57" s="138">
        <f>'날씨4'!$R$13</f>
        <v>0</v>
      </c>
      <c r="Z57" s="138">
        <f>'날씨4'!$R$14</f>
        <v>0</v>
      </c>
      <c r="AA57" s="138">
        <f>'날씨4'!$R$15</f>
        <v>0</v>
      </c>
      <c r="AB57" s="138">
        <f>'날씨4'!$R$16</f>
        <v>6</v>
      </c>
    </row>
    <row r="58" spans="2:42" x14ac:dyDescent="0.3">
      <c r="B58" s="53" t="s">
        <v>3160</v>
      </c>
      <c r="C58" s="53">
        <f>SUM(C46:C57)</f>
        <v>0</v>
      </c>
      <c r="D58" s="53">
        <f t="shared" ref="D58" si="16">SUM(D46:D57)</f>
        <v>1.8</v>
      </c>
      <c r="E58" s="53">
        <f t="shared" ref="E58" si="17">SUM(E46:E57)</f>
        <v>6.6999999999999993</v>
      </c>
      <c r="F58" s="53">
        <f t="shared" ref="F58" si="18">SUM(F46:F57)</f>
        <v>0.1</v>
      </c>
      <c r="G58" s="53">
        <f t="shared" ref="G58" si="19">SUM(G46:G57)</f>
        <v>0</v>
      </c>
      <c r="H58" s="53">
        <f t="shared" ref="H58" si="20">SUM(H46:H57)</f>
        <v>1.8000000000000003</v>
      </c>
      <c r="I58" s="53">
        <f t="shared" si="14"/>
        <v>10.4</v>
      </c>
      <c r="J58" s="58">
        <f>SUM(J46:J57)</f>
        <v>60.9</v>
      </c>
      <c r="K58" s="58">
        <f t="shared" ref="K58" si="21">SUM(K46:K57)</f>
        <v>1.603709829400813</v>
      </c>
      <c r="L58" s="58">
        <f t="shared" ref="L58" si="22">SUM(L46:L57)</f>
        <v>69.709999999999994</v>
      </c>
      <c r="M58" s="58">
        <f t="shared" ref="M58" si="23">SUM(M46:M57)</f>
        <v>295.59000000000003</v>
      </c>
      <c r="N58" s="59">
        <f>가동률!$P$85</f>
        <v>0.80917054475773342</v>
      </c>
      <c r="P58" s="138">
        <f t="shared" si="15"/>
        <v>2017</v>
      </c>
      <c r="Q58" s="138">
        <f>'날씨3'!$R$5</f>
        <v>5</v>
      </c>
      <c r="R58" s="138">
        <f>'날씨3'!$R$6</f>
        <v>0</v>
      </c>
      <c r="S58" s="138">
        <f>'날씨6'!$R$7</f>
        <v>0</v>
      </c>
      <c r="T58" s="138">
        <f>'날씨3'!$R$8</f>
        <v>0</v>
      </c>
      <c r="U58" s="138">
        <f>'날씨3'!$R$9</f>
        <v>0</v>
      </c>
      <c r="V58" s="138">
        <f>'날씨3'!$R$10</f>
        <v>0</v>
      </c>
      <c r="W58" s="138">
        <f>'날씨3'!$R$11</f>
        <v>0</v>
      </c>
      <c r="X58" s="138">
        <f>'날씨3'!$R$12</f>
        <v>0</v>
      </c>
      <c r="Y58" s="138">
        <f>'날씨3'!$R$13</f>
        <v>0</v>
      </c>
      <c r="Z58" s="138">
        <f>'날씨3'!$R$14</f>
        <v>0</v>
      </c>
      <c r="AA58" s="138">
        <f>'날씨3'!$R$15</f>
        <v>0</v>
      </c>
      <c r="AB58" s="138">
        <f>'날씨3'!$R$16</f>
        <v>5</v>
      </c>
    </row>
    <row r="59" spans="2:42" x14ac:dyDescent="0.3">
      <c r="B59" s="53"/>
      <c r="C59" s="53"/>
      <c r="D59" s="53"/>
      <c r="E59" s="53"/>
      <c r="F59" s="53"/>
      <c r="G59" s="53"/>
      <c r="H59" s="53"/>
      <c r="I59" s="53"/>
      <c r="J59" s="53"/>
      <c r="K59" s="53"/>
      <c r="L59" s="53"/>
      <c r="M59" s="53"/>
      <c r="N59" s="53"/>
      <c r="P59" s="138">
        <f t="shared" si="15"/>
        <v>2016</v>
      </c>
      <c r="Q59" s="138">
        <f>'날씨2'!$R$5</f>
        <v>7</v>
      </c>
      <c r="R59" s="138">
        <f>'날씨2'!$R$6</f>
        <v>0</v>
      </c>
      <c r="S59" s="138">
        <f>'날씨6'!$R$7</f>
        <v>0</v>
      </c>
      <c r="T59" s="138">
        <f>'날씨2'!$R$8</f>
        <v>0</v>
      </c>
      <c r="U59" s="138">
        <f>'날씨2'!$R$9</f>
        <v>0</v>
      </c>
      <c r="V59" s="138">
        <f>'날씨2'!$R$10</f>
        <v>0</v>
      </c>
      <c r="W59" s="138">
        <f>'날씨2'!$R$11</f>
        <v>0</v>
      </c>
      <c r="X59" s="138">
        <f>'날씨2'!$R$12</f>
        <v>0</v>
      </c>
      <c r="Y59" s="138">
        <f>'날씨2'!$R$13</f>
        <v>0</v>
      </c>
      <c r="Z59" s="138">
        <f>'날씨2'!$R$14</f>
        <v>0</v>
      </c>
      <c r="AA59" s="138">
        <f>'날씨2'!$R$15</f>
        <v>0</v>
      </c>
      <c r="AB59" s="138">
        <f>'날씨2'!$R$16</f>
        <v>1</v>
      </c>
    </row>
    <row r="60" spans="2:42" x14ac:dyDescent="0.3">
      <c r="B60" t="s">
        <v>3159</v>
      </c>
      <c r="C60" s="53"/>
      <c r="D60" s="53"/>
      <c r="E60" s="53"/>
      <c r="F60" s="53"/>
      <c r="G60" s="53"/>
      <c r="H60" s="53"/>
      <c r="I60" s="53"/>
      <c r="J60" s="53"/>
      <c r="K60" s="53"/>
      <c r="L60" s="53"/>
      <c r="M60" s="53"/>
      <c r="N60" s="53"/>
      <c r="P60" s="138">
        <f t="shared" si="15"/>
        <v>2015</v>
      </c>
      <c r="Q60" s="138">
        <f>'날씨1'!$R$5</f>
        <v>0</v>
      </c>
      <c r="R60" s="138">
        <f>'날씨1'!$R$6</f>
        <v>1</v>
      </c>
      <c r="S60" s="138">
        <f>'날씨6'!$R$7</f>
        <v>0</v>
      </c>
      <c r="T60" s="138">
        <f>'날씨1'!$R$8</f>
        <v>0</v>
      </c>
      <c r="U60" s="138">
        <f>'날씨1'!$R$9</f>
        <v>0</v>
      </c>
      <c r="V60" s="138">
        <f>'날씨1'!$R$10</f>
        <v>0</v>
      </c>
      <c r="W60" s="138">
        <f>'날씨1'!$R$11</f>
        <v>0</v>
      </c>
      <c r="X60" s="138">
        <f>'날씨1'!$R$12</f>
        <v>0</v>
      </c>
      <c r="Y60" s="138">
        <f>'날씨1'!$R$13</f>
        <v>0</v>
      </c>
      <c r="Z60" s="138">
        <f>'날씨1'!$R$14</f>
        <v>0</v>
      </c>
      <c r="AA60" s="138">
        <f>'날씨1'!$R$15</f>
        <v>0</v>
      </c>
      <c r="AB60" s="138">
        <f>'날씨1'!$R$16</f>
        <v>0</v>
      </c>
    </row>
    <row r="61" spans="2:42" x14ac:dyDescent="0.3">
      <c r="B61" s="189" t="s">
        <v>11</v>
      </c>
      <c r="C61" s="189" t="s">
        <v>3145</v>
      </c>
      <c r="D61" s="189"/>
      <c r="E61" s="189"/>
      <c r="F61" s="189"/>
      <c r="G61" s="189"/>
      <c r="H61" s="189"/>
      <c r="I61" s="189" t="s">
        <v>3154</v>
      </c>
      <c r="J61" s="189"/>
      <c r="K61" s="189"/>
      <c r="L61" s="189"/>
      <c r="M61" s="189"/>
      <c r="N61" s="189"/>
      <c r="P61" s="138"/>
      <c r="Q61" s="140"/>
      <c r="R61" s="138"/>
      <c r="S61" s="138"/>
      <c r="T61" s="138"/>
      <c r="U61" s="138"/>
      <c r="V61" s="138"/>
      <c r="W61" s="138"/>
      <c r="X61" s="138"/>
      <c r="Y61" s="138"/>
      <c r="Z61" s="138"/>
      <c r="AA61" s="138"/>
      <c r="AB61" s="138"/>
    </row>
    <row r="62" spans="2:42" ht="36" customHeight="1" x14ac:dyDescent="0.3">
      <c r="B62" s="189"/>
      <c r="C62" s="53" t="s">
        <v>3078</v>
      </c>
      <c r="D62" s="53" t="s">
        <v>3079</v>
      </c>
      <c r="E62" s="53" t="s">
        <v>3146</v>
      </c>
      <c r="F62" s="53" t="s">
        <v>3081</v>
      </c>
      <c r="G62" s="53" t="s">
        <v>3147</v>
      </c>
      <c r="H62" s="53" t="s">
        <v>3148</v>
      </c>
      <c r="I62" s="53" t="s">
        <v>3149</v>
      </c>
      <c r="J62" s="53" t="s">
        <v>3150</v>
      </c>
      <c r="K62" s="53" t="s">
        <v>3114</v>
      </c>
      <c r="L62" s="190" t="s">
        <v>3151</v>
      </c>
      <c r="M62" s="190" t="s">
        <v>3152</v>
      </c>
      <c r="N62" s="190" t="s">
        <v>3153</v>
      </c>
      <c r="P62" s="185" t="s">
        <v>3079</v>
      </c>
      <c r="Q62" s="185"/>
      <c r="R62" s="132" t="s">
        <v>3087</v>
      </c>
      <c r="S62" s="132" t="s">
        <v>3157</v>
      </c>
      <c r="T62" s="132" t="s">
        <v>3089</v>
      </c>
      <c r="U62" s="133" t="s">
        <v>3178</v>
      </c>
      <c r="V62" s="133" t="s">
        <v>3183</v>
      </c>
      <c r="W62" s="132" t="s">
        <v>3090</v>
      </c>
      <c r="AF62" s="132" t="s">
        <v>3087</v>
      </c>
      <c r="AG62" s="132" t="s">
        <v>3157</v>
      </c>
      <c r="AH62" s="132" t="s">
        <v>3089</v>
      </c>
      <c r="AI62" s="133" t="s">
        <v>3178</v>
      </c>
      <c r="AJ62" s="133" t="s">
        <v>3183</v>
      </c>
      <c r="AK62" s="132" t="s">
        <v>3090</v>
      </c>
    </row>
    <row r="63" spans="2:42" x14ac:dyDescent="0.3">
      <c r="B63" s="189"/>
      <c r="C63" s="53"/>
      <c r="D63" s="53"/>
      <c r="E63" s="53"/>
      <c r="F63" s="53"/>
      <c r="G63" s="53"/>
      <c r="H63" s="53"/>
      <c r="I63" s="53"/>
      <c r="J63" s="53"/>
      <c r="K63" s="53"/>
      <c r="L63" s="189"/>
      <c r="M63" s="189"/>
      <c r="N63" s="189"/>
      <c r="P63" t="s">
        <v>3161</v>
      </c>
      <c r="Q63" s="61"/>
      <c r="R63" s="139" t="str">
        <f>IF(P63=가동률!$C$27,"○"," ")</f>
        <v xml:space="preserve"> </v>
      </c>
      <c r="S63" s="139" t="str">
        <f>IF(P63=가동률!$C$43,"○"," ")</f>
        <v xml:space="preserve"> </v>
      </c>
      <c r="T63" s="139" t="str">
        <f>IF(P63=가동률!$C$59,"○"," ")</f>
        <v>○</v>
      </c>
      <c r="U63" s="139" t="str">
        <f>IF(P63=가동률!$C$75,"○"," ")</f>
        <v xml:space="preserve"> </v>
      </c>
      <c r="V63" s="139" t="str">
        <f>IF(P63=가동률!$C$91,"○"," ")</f>
        <v xml:space="preserve"> </v>
      </c>
      <c r="W63" s="139" t="str">
        <f>IF(P63=가동률!$C$107,"○"," ")</f>
        <v xml:space="preserve"> </v>
      </c>
      <c r="AD63" t="s">
        <v>3073</v>
      </c>
      <c r="AE63" s="61"/>
      <c r="AF63" s="139" t="str">
        <f>IF(AD63=가동률!$C$27,"○"," ")</f>
        <v>○</v>
      </c>
      <c r="AG63" s="139" t="str">
        <f>IF(AD63=가동률!$C$43,"○"," ")</f>
        <v>○</v>
      </c>
      <c r="AH63" s="139" t="str">
        <f>IF(AD63=가동률!$C$59,"○"," ")</f>
        <v xml:space="preserve"> </v>
      </c>
      <c r="AI63" s="139" t="str">
        <f>IF(AD63=가동률!$C$75,"○"," ")</f>
        <v>○</v>
      </c>
      <c r="AJ63" s="139" t="str">
        <f>IF(AD63=가동률!$C$91,"○"," ")</f>
        <v>○</v>
      </c>
      <c r="AK63" s="139" t="str">
        <f>IF(AD63=가동률!$C$107,"○"," ")</f>
        <v>○</v>
      </c>
    </row>
    <row r="64" spans="2:42" x14ac:dyDescent="0.3">
      <c r="B64" s="53" t="s">
        <v>3155</v>
      </c>
      <c r="C64" s="53">
        <f>가동률!$D$58</f>
        <v>14.6</v>
      </c>
      <c r="D64" s="53">
        <f>가동률!$D$59</f>
        <v>0</v>
      </c>
      <c r="E64" s="53">
        <f>가동률!$D$60</f>
        <v>0.6</v>
      </c>
      <c r="F64" s="53">
        <f>가동률!$D$61</f>
        <v>0.1</v>
      </c>
      <c r="G64" s="53">
        <f>가동률!$D$62</f>
        <v>0.1</v>
      </c>
      <c r="H64" s="53">
        <f>가동률!$D$63</f>
        <v>0</v>
      </c>
      <c r="I64" s="53">
        <f>SUM(C64:H64)</f>
        <v>15.399999999999999</v>
      </c>
      <c r="J64" s="58">
        <f>가동률!$D$66</f>
        <v>6.3</v>
      </c>
      <c r="K64" s="58">
        <f>가동률!$D$67</f>
        <v>3.129677419354838</v>
      </c>
      <c r="L64" s="58">
        <f>가동률!$D$68</f>
        <v>18.57</v>
      </c>
      <c r="M64" s="58">
        <f>가동률!$D$24-가동률!$D$68</f>
        <v>12.43</v>
      </c>
      <c r="N64" s="59">
        <f>가동률!$D$69</f>
        <v>0.40096774193548385</v>
      </c>
      <c r="Q64" t="s">
        <v>3155</v>
      </c>
      <c r="R64" t="s">
        <v>3118</v>
      </c>
      <c r="S64" t="s">
        <v>3119</v>
      </c>
      <c r="T64" t="s">
        <v>3120</v>
      </c>
      <c r="U64" t="s">
        <v>3121</v>
      </c>
      <c r="V64" t="s">
        <v>3122</v>
      </c>
      <c r="W64" t="s">
        <v>3123</v>
      </c>
      <c r="X64" t="s">
        <v>3124</v>
      </c>
      <c r="Y64" t="s">
        <v>3125</v>
      </c>
      <c r="Z64" t="s">
        <v>3126</v>
      </c>
      <c r="AA64" t="s">
        <v>3127</v>
      </c>
      <c r="AB64" t="s">
        <v>3128</v>
      </c>
      <c r="AE64" t="s">
        <v>3155</v>
      </c>
      <c r="AF64" t="s">
        <v>3118</v>
      </c>
      <c r="AG64" t="s">
        <v>3119</v>
      </c>
      <c r="AH64" t="s">
        <v>3120</v>
      </c>
      <c r="AI64" t="s">
        <v>3121</v>
      </c>
      <c r="AJ64" t="s">
        <v>3122</v>
      </c>
      <c r="AK64" t="s">
        <v>3123</v>
      </c>
      <c r="AL64" t="s">
        <v>3124</v>
      </c>
      <c r="AM64" t="s">
        <v>3125</v>
      </c>
      <c r="AN64" t="s">
        <v>3126</v>
      </c>
      <c r="AO64" t="s">
        <v>3127</v>
      </c>
      <c r="AP64" t="s">
        <v>3128</v>
      </c>
    </row>
    <row r="65" spans="2:42" x14ac:dyDescent="0.3">
      <c r="B65" s="53" t="s">
        <v>3118</v>
      </c>
      <c r="C65" s="53">
        <f>가동률!E$58</f>
        <v>5.8</v>
      </c>
      <c r="D65" s="53">
        <f>가동률!$E$59</f>
        <v>0</v>
      </c>
      <c r="E65" s="53">
        <f>가동률!$E$60</f>
        <v>1.3</v>
      </c>
      <c r="F65" s="53">
        <f>가동률!$E$61</f>
        <v>0</v>
      </c>
      <c r="G65" s="53">
        <f>가동률!$E$62</f>
        <v>0</v>
      </c>
      <c r="H65" s="53">
        <f>가동률!$E$63</f>
        <v>0.2</v>
      </c>
      <c r="I65" s="53">
        <f t="shared" ref="I65:I76" si="24">SUM(C65:H65)</f>
        <v>7.3</v>
      </c>
      <c r="J65" s="58">
        <f>가동률!$E$66</f>
        <v>5.8</v>
      </c>
      <c r="K65" s="58">
        <f>가동률!$E$67</f>
        <v>1.4961130742049469</v>
      </c>
      <c r="L65" s="58">
        <f>가동률!$E$68</f>
        <v>11.6</v>
      </c>
      <c r="M65" s="58">
        <f>가동률!$E$24-가동률!$E$68</f>
        <v>16.700000000000003</v>
      </c>
      <c r="N65" s="59">
        <f>가동률!$E$69</f>
        <v>0.59010600706713789</v>
      </c>
      <c r="P65">
        <f>가동률!$D$9-1</f>
        <v>2024</v>
      </c>
      <c r="Q65">
        <f>'날씨10'!$V$5</f>
        <v>0</v>
      </c>
      <c r="R65">
        <f>'날씨10'!$V$6</f>
        <v>0</v>
      </c>
      <c r="S65">
        <f>'날씨10'!$V$7</f>
        <v>0</v>
      </c>
      <c r="T65">
        <f>'날씨10'!$V$8</f>
        <v>0</v>
      </c>
      <c r="U65">
        <f>'날씨10'!$V$9</f>
        <v>0</v>
      </c>
      <c r="V65">
        <f>'날씨10'!$V$10</f>
        <v>3</v>
      </c>
      <c r="W65">
        <f>'날씨10'!$V$11</f>
        <v>1</v>
      </c>
      <c r="X65">
        <f>'날씨10'!$V$12</f>
        <v>14</v>
      </c>
      <c r="Y65">
        <f>'날씨10'!$V$13</f>
        <v>1</v>
      </c>
      <c r="Z65">
        <f>'날씨10'!$V$14</f>
        <v>0</v>
      </c>
      <c r="AA65">
        <f>'날씨10'!$V$15</f>
        <v>0</v>
      </c>
      <c r="AB65">
        <f>'날씨10'!$V$16</f>
        <v>0</v>
      </c>
      <c r="AD65">
        <f>가동률!$D$9-1</f>
        <v>2024</v>
      </c>
      <c r="AE65">
        <f>'날씨10'!$W$5</f>
        <v>0</v>
      </c>
      <c r="AF65">
        <f>'날씨10'!$W$6</f>
        <v>0</v>
      </c>
      <c r="AG65">
        <f>'날씨10'!$W$7</f>
        <v>0</v>
      </c>
      <c r="AH65">
        <f>'날씨10'!$W$8</f>
        <v>0</v>
      </c>
      <c r="AI65">
        <f>'날씨10'!$W$9</f>
        <v>0</v>
      </c>
      <c r="AJ65">
        <f>'날씨10'!$W$10</f>
        <v>1</v>
      </c>
      <c r="AK65">
        <f>'날씨10'!$W$11</f>
        <v>0</v>
      </c>
      <c r="AL65">
        <f>'날씨10'!$W$12</f>
        <v>2</v>
      </c>
      <c r="AM65">
        <f>'날씨10'!$W$13</f>
        <v>0</v>
      </c>
      <c r="AN65">
        <f>'날씨10'!$W$14</f>
        <v>0</v>
      </c>
      <c r="AO65">
        <f>'날씨10'!$W$15</f>
        <v>0</v>
      </c>
      <c r="AP65">
        <f>'날씨10'!$W$16</f>
        <v>0</v>
      </c>
    </row>
    <row r="66" spans="2:42" x14ac:dyDescent="0.3">
      <c r="B66" s="53" t="s">
        <v>3119</v>
      </c>
      <c r="C66" s="53">
        <f>가동률!F$58</f>
        <v>0.1</v>
      </c>
      <c r="D66" s="53">
        <f>가동률!$F$59</f>
        <v>0</v>
      </c>
      <c r="E66" s="53">
        <f>가동률!$F$60</f>
        <v>2</v>
      </c>
      <c r="F66" s="53">
        <f>가동률!$F$61</f>
        <v>0</v>
      </c>
      <c r="G66" s="53">
        <f>가동률!$F$62</f>
        <v>0.2</v>
      </c>
      <c r="H66" s="53">
        <f>가동률!$F$63</f>
        <v>0.3</v>
      </c>
      <c r="I66" s="53">
        <f t="shared" si="24"/>
        <v>2.6</v>
      </c>
      <c r="J66" s="58">
        <f>가동률!$F$66</f>
        <v>4.9000000000000004</v>
      </c>
      <c r="K66" s="58">
        <f>가동률!$F$67</f>
        <v>0.41096774193548391</v>
      </c>
      <c r="L66" s="58">
        <f>가동률!$F$68</f>
        <v>7.09</v>
      </c>
      <c r="M66" s="58">
        <f>가동률!$F$24-가동률!$F$68</f>
        <v>23.91</v>
      </c>
      <c r="N66" s="59">
        <f>가동률!$F$69</f>
        <v>0.77129032258064512</v>
      </c>
      <c r="P66">
        <f>P65-1</f>
        <v>2023</v>
      </c>
      <c r="Q66">
        <f>'날씨9'!$T$5</f>
        <v>24</v>
      </c>
      <c r="R66">
        <f>'날씨9'!$T$6</f>
        <v>5</v>
      </c>
      <c r="S66">
        <f>'날씨9'!$T$7</f>
        <v>0</v>
      </c>
      <c r="T66">
        <f>'날씨9'!$T$8</f>
        <v>0</v>
      </c>
      <c r="U66">
        <f>'날씨9'!$T$9</f>
        <v>0</v>
      </c>
      <c r="V66">
        <f>'날씨9'!$T$10</f>
        <v>0</v>
      </c>
      <c r="W66">
        <f>'날씨9'!$T$11</f>
        <v>0</v>
      </c>
      <c r="X66">
        <f>'날씨9'!$T$12</f>
        <v>0</v>
      </c>
      <c r="Y66">
        <f>'날씨9'!$T$13</f>
        <v>0</v>
      </c>
      <c r="Z66">
        <f>'날씨9'!$T$14</f>
        <v>0</v>
      </c>
      <c r="AA66">
        <f>'날씨9'!$T$15</f>
        <v>2</v>
      </c>
      <c r="AB66">
        <f>'날씨9'!$T$16</f>
        <v>11</v>
      </c>
      <c r="AD66">
        <f>AD65-1</f>
        <v>2023</v>
      </c>
      <c r="AE66">
        <f>'날씨9'!$U$5</f>
        <v>16</v>
      </c>
      <c r="AF66">
        <f>'날씨9'!$U$6</f>
        <v>0</v>
      </c>
      <c r="AG66">
        <f>'날씨9'!$U$7</f>
        <v>0</v>
      </c>
      <c r="AH66">
        <f>'날씨9'!$U$8</f>
        <v>0</v>
      </c>
      <c r="AI66">
        <f>'날씨9'!$U$9</f>
        <v>0</v>
      </c>
      <c r="AJ66">
        <f>'날씨9'!$U$10</f>
        <v>0</v>
      </c>
      <c r="AK66">
        <f>'날씨9'!$U$11</f>
        <v>0</v>
      </c>
      <c r="AL66">
        <f>'날씨9'!$U$12</f>
        <v>0</v>
      </c>
      <c r="AM66">
        <f>'날씨9'!$U$13</f>
        <v>0</v>
      </c>
      <c r="AN66">
        <f>'날씨9'!$U$14</f>
        <v>0</v>
      </c>
      <c r="AO66">
        <f>'날씨9'!$U$15</f>
        <v>0</v>
      </c>
      <c r="AP66">
        <f>'날씨9'!$U$16</f>
        <v>10</v>
      </c>
    </row>
    <row r="67" spans="2:42" x14ac:dyDescent="0.3">
      <c r="B67" s="53" t="s">
        <v>3120</v>
      </c>
      <c r="C67" s="53">
        <f>가동률!G$58</f>
        <v>0</v>
      </c>
      <c r="D67" s="53">
        <f>가동률!$G$59</f>
        <v>0</v>
      </c>
      <c r="E67" s="53">
        <f>가동률!$G$60</f>
        <v>3.5</v>
      </c>
      <c r="F67" s="53">
        <f>가동률!$G$61</f>
        <v>0</v>
      </c>
      <c r="G67" s="53">
        <f>가동률!$G$62</f>
        <v>0.2</v>
      </c>
      <c r="H67" s="53">
        <f>가동률!$G$63</f>
        <v>0.8</v>
      </c>
      <c r="I67" s="53">
        <f t="shared" si="24"/>
        <v>4.5</v>
      </c>
      <c r="J67" s="58">
        <f>가동률!$G$66</f>
        <v>4.4000000000000004</v>
      </c>
      <c r="K67" s="58">
        <f>가동률!$G$67</f>
        <v>0.66</v>
      </c>
      <c r="L67" s="58">
        <f>가동률!$G$68</f>
        <v>8.24</v>
      </c>
      <c r="M67" s="58">
        <f>가동률!$G$24-가동률!$G$68</f>
        <v>21.759999999999998</v>
      </c>
      <c r="N67" s="59">
        <f>가동률!$G$69</f>
        <v>0.72533333333333327</v>
      </c>
      <c r="P67">
        <f t="shared" ref="P67:P74" si="25">P66-1</f>
        <v>2022</v>
      </c>
      <c r="Q67">
        <f>'날씨8'!$T$5</f>
        <v>25</v>
      </c>
      <c r="R67">
        <f>'날씨8'!$T$6</f>
        <v>17</v>
      </c>
      <c r="S67">
        <f>'날씨8'!$T$7</f>
        <v>0</v>
      </c>
      <c r="T67">
        <f>'날씨8'!$T$8</f>
        <v>0</v>
      </c>
      <c r="U67">
        <f>'날씨8'!$T$9</f>
        <v>0</v>
      </c>
      <c r="V67">
        <f>'날씨8'!$T$10</f>
        <v>0</v>
      </c>
      <c r="W67">
        <f>'날씨8'!$T$11</f>
        <v>0</v>
      </c>
      <c r="X67">
        <f>'날씨8'!$T$12</f>
        <v>0</v>
      </c>
      <c r="Y67">
        <f>'날씨8'!$T$13</f>
        <v>0</v>
      </c>
      <c r="Z67">
        <f>'날씨8'!$T$14</f>
        <v>0</v>
      </c>
      <c r="AA67">
        <f>'날씨8'!$T$15</f>
        <v>0</v>
      </c>
      <c r="AB67">
        <f>'날씨8'!$T$16</f>
        <v>20</v>
      </c>
      <c r="AD67">
        <f t="shared" ref="AD67:AD74" si="26">AD66-1</f>
        <v>2022</v>
      </c>
      <c r="AE67">
        <f>'날씨8'!$U$5</f>
        <v>21</v>
      </c>
      <c r="AF67">
        <f>'날씨8'!$U$6</f>
        <v>13</v>
      </c>
      <c r="AG67">
        <f>'날씨8'!$U$7</f>
        <v>0</v>
      </c>
      <c r="AH67">
        <f>'날씨8'!$U$8</f>
        <v>0</v>
      </c>
      <c r="AI67">
        <f>'날씨8'!$U$9</f>
        <v>0</v>
      </c>
      <c r="AJ67">
        <f>'날씨8'!$U$10</f>
        <v>0</v>
      </c>
      <c r="AK67">
        <f>'날씨8'!$U$11</f>
        <v>0</v>
      </c>
      <c r="AL67">
        <f>'날씨8'!$U$12</f>
        <v>0</v>
      </c>
      <c r="AM67">
        <f>'날씨8'!$U$13</f>
        <v>0</v>
      </c>
      <c r="AN67">
        <f>'날씨8'!$U$14</f>
        <v>0</v>
      </c>
      <c r="AO67">
        <f>'날씨8'!$U$15</f>
        <v>0</v>
      </c>
      <c r="AP67">
        <f>'날씨8'!$U$16</f>
        <v>19</v>
      </c>
    </row>
    <row r="68" spans="2:42" x14ac:dyDescent="0.3">
      <c r="B68" s="53" t="s">
        <v>3121</v>
      </c>
      <c r="C68" s="53">
        <f>가동률!H$58</f>
        <v>0</v>
      </c>
      <c r="D68" s="53">
        <f>가동률!$H$59</f>
        <v>0</v>
      </c>
      <c r="E68" s="53">
        <f>가동률!$H$60</f>
        <v>4.9000000000000004</v>
      </c>
      <c r="F68" s="53">
        <f>가동률!$H$61</f>
        <v>0</v>
      </c>
      <c r="G68" s="53">
        <f>가동률!$H$62</f>
        <v>0.4</v>
      </c>
      <c r="H68" s="53">
        <f>가동률!$H$63</f>
        <v>0.3</v>
      </c>
      <c r="I68" s="53">
        <f t="shared" si="24"/>
        <v>5.6000000000000005</v>
      </c>
      <c r="J68" s="58">
        <f>가동률!$H$66</f>
        <v>5.2</v>
      </c>
      <c r="K68" s="58">
        <f>가동률!$H$67</f>
        <v>0.93935483870967762</v>
      </c>
      <c r="L68" s="58">
        <f>가동률!$H$68</f>
        <v>9.86</v>
      </c>
      <c r="M68" s="58">
        <f>가동률!$H$24-가동률!$H$68</f>
        <v>21.14</v>
      </c>
      <c r="N68" s="59">
        <f>가동률!$H$69</f>
        <v>0.68193548387096781</v>
      </c>
      <c r="P68">
        <f t="shared" si="25"/>
        <v>2021</v>
      </c>
      <c r="Q68">
        <f>'날씨7'!$T$5</f>
        <v>22</v>
      </c>
      <c r="R68">
        <f>'날씨7'!$T$6</f>
        <v>8</v>
      </c>
      <c r="S68">
        <f>'날씨7'!$T$7</f>
        <v>0</v>
      </c>
      <c r="T68">
        <f>'날씨7'!$T$8</f>
        <v>0</v>
      </c>
      <c r="U68">
        <f>'날씨7'!$T$9</f>
        <v>0</v>
      </c>
      <c r="V68">
        <f>'날씨7'!$T$10</f>
        <v>0</v>
      </c>
      <c r="W68">
        <f>'날씨7'!$T$11</f>
        <v>0</v>
      </c>
      <c r="X68">
        <f>'날씨7'!$T$12</f>
        <v>0</v>
      </c>
      <c r="Y68">
        <f>'날씨7'!$T$13</f>
        <v>0</v>
      </c>
      <c r="Z68">
        <f>'날씨7'!$T$14</f>
        <v>0</v>
      </c>
      <c r="AA68">
        <f>'날씨7'!$T$15</f>
        <v>0</v>
      </c>
      <c r="AB68">
        <f>'날씨7'!$T$16</f>
        <v>9</v>
      </c>
      <c r="AD68">
        <f t="shared" si="26"/>
        <v>2021</v>
      </c>
      <c r="AE68">
        <f>'날씨7'!$U$5</f>
        <v>20</v>
      </c>
      <c r="AF68">
        <f>'날씨7'!$U$6</f>
        <v>5</v>
      </c>
      <c r="AG68">
        <f>'날씨7'!$U$7</f>
        <v>0</v>
      </c>
      <c r="AH68">
        <f>'날씨7'!$U$8</f>
        <v>0</v>
      </c>
      <c r="AI68">
        <f>'날씨7'!$U$9</f>
        <v>0</v>
      </c>
      <c r="AJ68">
        <f>'날씨7'!$U$10</f>
        <v>0</v>
      </c>
      <c r="AK68">
        <f>'날씨7'!$U$11</f>
        <v>0</v>
      </c>
      <c r="AL68">
        <f>'날씨7'!$U$12</f>
        <v>0</v>
      </c>
      <c r="AM68">
        <f>'날씨7'!$U$13</f>
        <v>0</v>
      </c>
      <c r="AN68">
        <f>'날씨7'!$U$14</f>
        <v>0</v>
      </c>
      <c r="AO68">
        <f>'날씨7'!$U$15</f>
        <v>0</v>
      </c>
      <c r="AP68">
        <f>'날씨7'!$U$16</f>
        <v>6</v>
      </c>
    </row>
    <row r="69" spans="2:42" x14ac:dyDescent="0.3">
      <c r="B69" s="53" t="s">
        <v>3122</v>
      </c>
      <c r="C69" s="53">
        <f>가동률!I$58</f>
        <v>0</v>
      </c>
      <c r="D69" s="53">
        <f>가동률!$I$59</f>
        <v>0.7</v>
      </c>
      <c r="E69" s="53">
        <f>가동률!$I$60</f>
        <v>4.7</v>
      </c>
      <c r="F69" s="53">
        <f>가동률!$I$61</f>
        <v>0</v>
      </c>
      <c r="G69" s="53">
        <f>가동률!$I$62</f>
        <v>0.3</v>
      </c>
      <c r="H69" s="53">
        <f>가동률!$I$63</f>
        <v>0</v>
      </c>
      <c r="I69" s="53">
        <f t="shared" si="24"/>
        <v>5.7</v>
      </c>
      <c r="J69" s="58">
        <f>가동률!$I$66</f>
        <v>4.3</v>
      </c>
      <c r="K69" s="58">
        <f>가동률!$I$67</f>
        <v>0.81699999999999995</v>
      </c>
      <c r="L69" s="58">
        <f>가동률!$I$68</f>
        <v>9.18</v>
      </c>
      <c r="M69" s="58">
        <f>가동률!$I$24-가동률!$I$68</f>
        <v>20.82</v>
      </c>
      <c r="N69" s="59">
        <f>가동률!$I$69</f>
        <v>0.69400000000000006</v>
      </c>
      <c r="P69">
        <f t="shared" si="25"/>
        <v>2020</v>
      </c>
      <c r="Q69">
        <f>'날씨6'!$T$5</f>
        <v>6</v>
      </c>
      <c r="R69">
        <f>'날씨6'!$T$6</f>
        <v>6</v>
      </c>
      <c r="S69">
        <f>'날씨6'!$T$7</f>
        <v>0</v>
      </c>
      <c r="T69">
        <f>'날씨6'!$T$8</f>
        <v>0</v>
      </c>
      <c r="U69">
        <f>'날씨6'!$T$9</f>
        <v>0</v>
      </c>
      <c r="V69">
        <f>'날씨6'!$T$10</f>
        <v>0</v>
      </c>
      <c r="W69">
        <f>'날씨6'!$T$11</f>
        <v>0</v>
      </c>
      <c r="X69">
        <f>'날씨6'!$T$12</f>
        <v>0</v>
      </c>
      <c r="Y69">
        <f>'날씨6'!$T$13</f>
        <v>0</v>
      </c>
      <c r="Z69">
        <f>'날씨6'!$T$14</f>
        <v>0</v>
      </c>
      <c r="AA69">
        <f>'날씨6'!$T$15</f>
        <v>0</v>
      </c>
      <c r="AB69">
        <f>'날씨6'!$T$16</f>
        <v>13</v>
      </c>
      <c r="AD69">
        <f t="shared" si="26"/>
        <v>2020</v>
      </c>
      <c r="AE69">
        <f>'날씨6'!$U$5</f>
        <v>0</v>
      </c>
      <c r="AF69">
        <f>'날씨6'!$U$6</f>
        <v>4</v>
      </c>
      <c r="AG69">
        <f>'날씨6'!$U$7</f>
        <v>0</v>
      </c>
      <c r="AH69">
        <f>'날씨6'!$U$8</f>
        <v>0</v>
      </c>
      <c r="AI69">
        <f>'날씨6'!$U$9</f>
        <v>0</v>
      </c>
      <c r="AJ69">
        <f>'날씨6'!$U$10</f>
        <v>0</v>
      </c>
      <c r="AK69">
        <f>'날씨6'!$U$11</f>
        <v>0</v>
      </c>
      <c r="AL69">
        <f>'날씨6'!$U$12</f>
        <v>0</v>
      </c>
      <c r="AM69">
        <f>'날씨6'!$U$13</f>
        <v>0</v>
      </c>
      <c r="AN69">
        <f>'날씨6'!$U$14</f>
        <v>0</v>
      </c>
      <c r="AO69">
        <f>'날씨6'!$U$15</f>
        <v>0</v>
      </c>
      <c r="AP69">
        <f>'날씨6'!$U$16</f>
        <v>9</v>
      </c>
    </row>
    <row r="70" spans="2:42" x14ac:dyDescent="0.3">
      <c r="B70" s="53" t="s">
        <v>3123</v>
      </c>
      <c r="C70" s="53">
        <f>가동률!J$58</f>
        <v>0</v>
      </c>
      <c r="D70" s="53">
        <f>가동률!$J$59</f>
        <v>3.7</v>
      </c>
      <c r="E70" s="53">
        <f>가동률!$J$60</f>
        <v>9.1</v>
      </c>
      <c r="F70" s="53">
        <f>가동률!$J$61</f>
        <v>0</v>
      </c>
      <c r="G70" s="53">
        <f>가동률!$J$62</f>
        <v>0.2</v>
      </c>
      <c r="H70" s="53">
        <f>가동률!$J$63</f>
        <v>0</v>
      </c>
      <c r="I70" s="53">
        <f t="shared" si="24"/>
        <v>13</v>
      </c>
      <c r="J70" s="58">
        <f>가동률!$J$66</f>
        <v>4.4000000000000004</v>
      </c>
      <c r="K70" s="58">
        <f>가동률!$J$67</f>
        <v>1.8451612903225807</v>
      </c>
      <c r="L70" s="58">
        <f>가동률!$J$68</f>
        <v>15.55</v>
      </c>
      <c r="M70" s="58">
        <f>가동률!$J$24-가동률!$J$68</f>
        <v>15.45</v>
      </c>
      <c r="N70" s="59">
        <f>가동률!$J$69</f>
        <v>0.49838709677419352</v>
      </c>
      <c r="P70">
        <f t="shared" si="25"/>
        <v>2019</v>
      </c>
      <c r="Q70">
        <f>'날씨5'!$T$5</f>
        <v>25</v>
      </c>
      <c r="R70">
        <f>'날씨5'!$T$6</f>
        <v>11</v>
      </c>
      <c r="S70">
        <f>'날씨5'!$T$7</f>
        <v>0</v>
      </c>
      <c r="T70">
        <f>'날씨5'!$T$8</f>
        <v>0</v>
      </c>
      <c r="U70">
        <f>'날씨5'!$T$9</f>
        <v>0</v>
      </c>
      <c r="V70">
        <f>'날씨5'!$T$10</f>
        <v>0</v>
      </c>
      <c r="W70">
        <f>'날씨5'!$T$11</f>
        <v>0</v>
      </c>
      <c r="X70">
        <f>'날씨5'!$T$12</f>
        <v>0</v>
      </c>
      <c r="Y70">
        <f>'날씨5'!$T$13</f>
        <v>0</v>
      </c>
      <c r="Z70">
        <f>'날씨5'!$T$14</f>
        <v>0</v>
      </c>
      <c r="AA70">
        <f>'날씨5'!$T$15</f>
        <v>0</v>
      </c>
      <c r="AB70">
        <f>'날씨5'!$T$16</f>
        <v>5</v>
      </c>
      <c r="AD70">
        <f t="shared" si="26"/>
        <v>2019</v>
      </c>
      <c r="AE70">
        <f>'날씨5'!$U$5</f>
        <v>17</v>
      </c>
      <c r="AF70">
        <f>'날씨5'!$U$6</f>
        <v>9</v>
      </c>
      <c r="AG70">
        <f>'날씨5'!$U$7</f>
        <v>0</v>
      </c>
      <c r="AH70">
        <f>'날씨5'!$U$8</f>
        <v>0</v>
      </c>
      <c r="AI70">
        <f>'날씨5'!$U$9</f>
        <v>0</v>
      </c>
      <c r="AJ70">
        <f>'날씨5'!$U$10</f>
        <v>0</v>
      </c>
      <c r="AK70">
        <f>'날씨5'!$U$11</f>
        <v>0</v>
      </c>
      <c r="AL70">
        <f>'날씨5'!$U$12</f>
        <v>0</v>
      </c>
      <c r="AM70">
        <f>'날씨5'!$U$13</f>
        <v>0</v>
      </c>
      <c r="AN70">
        <f>'날씨5'!$U$14</f>
        <v>0</v>
      </c>
      <c r="AO70">
        <f>'날씨5'!$U$15</f>
        <v>0</v>
      </c>
      <c r="AP70">
        <f>'날씨5'!$U$16</f>
        <v>3</v>
      </c>
    </row>
    <row r="71" spans="2:42" x14ac:dyDescent="0.3">
      <c r="B71" s="53" t="s">
        <v>3124</v>
      </c>
      <c r="C71" s="53">
        <f>가동률!K$58</f>
        <v>0</v>
      </c>
      <c r="D71" s="53">
        <f>가동률!$K$59</f>
        <v>6</v>
      </c>
      <c r="E71" s="53">
        <f>가동률!$K$60</f>
        <v>7.6</v>
      </c>
      <c r="F71" s="53">
        <f>가동률!$K$61</f>
        <v>0</v>
      </c>
      <c r="G71" s="53">
        <f>가동률!$K$62</f>
        <v>0.3</v>
      </c>
      <c r="H71" s="53">
        <f>가동률!$K$63</f>
        <v>0</v>
      </c>
      <c r="I71" s="53">
        <f t="shared" si="24"/>
        <v>13.9</v>
      </c>
      <c r="J71" s="58">
        <f>가동률!$K$66</f>
        <v>4.7</v>
      </c>
      <c r="K71" s="58">
        <f>가동률!$K$67</f>
        <v>2.1074193548387097</v>
      </c>
      <c r="L71" s="58">
        <f>가동률!$K$68</f>
        <v>16.489999999999998</v>
      </c>
      <c r="M71" s="58">
        <f>가동률!$K$24-가동률!$K$68</f>
        <v>14.510000000000002</v>
      </c>
      <c r="N71" s="59">
        <f>가동률!$K$69</f>
        <v>0.46806451612903233</v>
      </c>
      <c r="P71">
        <f t="shared" si="25"/>
        <v>2018</v>
      </c>
      <c r="Q71">
        <f>'날씨4'!$T$5</f>
        <v>22</v>
      </c>
      <c r="R71">
        <f>'날씨4'!$T$6</f>
        <v>15</v>
      </c>
      <c r="S71">
        <f>'날씨4'!$T$7</f>
        <v>1</v>
      </c>
      <c r="T71">
        <f>'날씨4'!$T$8</f>
        <v>0</v>
      </c>
      <c r="U71">
        <f>'날씨4'!$T$9</f>
        <v>0</v>
      </c>
      <c r="V71">
        <f>'날씨4'!$T$10</f>
        <v>0</v>
      </c>
      <c r="W71">
        <f>'날씨4'!$T$11</f>
        <v>0</v>
      </c>
      <c r="X71">
        <f>'날씨4'!$T$12</f>
        <v>0</v>
      </c>
      <c r="Y71">
        <f>'날씨4'!$T$13</f>
        <v>0</v>
      </c>
      <c r="Z71">
        <f>'날씨4'!$T$14</f>
        <v>0</v>
      </c>
      <c r="AA71">
        <f>'날씨4'!$T$15</f>
        <v>0</v>
      </c>
      <c r="AB71">
        <f>'날씨4'!$T$16</f>
        <v>15</v>
      </c>
      <c r="AD71">
        <f t="shared" si="26"/>
        <v>2018</v>
      </c>
      <c r="AE71">
        <f>'날씨4'!$U$5</f>
        <v>18</v>
      </c>
      <c r="AF71">
        <f>'날씨4'!$U$6</f>
        <v>12</v>
      </c>
      <c r="AG71">
        <f>'날씨4'!$U$7</f>
        <v>0</v>
      </c>
      <c r="AH71">
        <f>'날씨4'!$U$8</f>
        <v>0</v>
      </c>
      <c r="AI71">
        <f>'날씨4'!$U$9</f>
        <v>0</v>
      </c>
      <c r="AJ71">
        <f>'날씨4'!$U$10</f>
        <v>0</v>
      </c>
      <c r="AK71">
        <f>'날씨4'!$U$11</f>
        <v>0</v>
      </c>
      <c r="AL71">
        <f>'날씨4'!$U$12</f>
        <v>0</v>
      </c>
      <c r="AM71">
        <f>'날씨4'!$U$13</f>
        <v>0</v>
      </c>
      <c r="AN71">
        <f>'날씨4'!$U$14</f>
        <v>0</v>
      </c>
      <c r="AO71">
        <f>'날씨4'!$U$15</f>
        <v>0</v>
      </c>
      <c r="AP71">
        <f>'날씨4'!$U$16</f>
        <v>10</v>
      </c>
    </row>
    <row r="72" spans="2:42" x14ac:dyDescent="0.3">
      <c r="B72" s="53" t="s">
        <v>3125</v>
      </c>
      <c r="C72" s="53">
        <f>가동률!L$58</f>
        <v>0</v>
      </c>
      <c r="D72" s="53">
        <f>가동률!$L$59</f>
        <v>0.1</v>
      </c>
      <c r="E72" s="53">
        <f>가동률!$L$60</f>
        <v>4.0999999999999996</v>
      </c>
      <c r="F72" s="53">
        <f>가동률!$L$61</f>
        <v>0</v>
      </c>
      <c r="G72" s="53">
        <f>가동률!$L$62</f>
        <v>0.3</v>
      </c>
      <c r="H72" s="53">
        <f>가동률!$L$63</f>
        <v>0</v>
      </c>
      <c r="I72" s="53">
        <f t="shared" si="24"/>
        <v>4.4999999999999991</v>
      </c>
      <c r="J72" s="58">
        <f>가동률!$L$66</f>
        <v>6.2</v>
      </c>
      <c r="K72" s="58">
        <f>가동률!$L$67</f>
        <v>0.92999999999999983</v>
      </c>
      <c r="L72" s="58">
        <f>가동률!$L$68</f>
        <v>9.77</v>
      </c>
      <c r="M72" s="58">
        <f>가동률!$L$24-가동률!$L$68</f>
        <v>20.23</v>
      </c>
      <c r="N72" s="59">
        <f>가동률!$L$69</f>
        <v>0.67433333333333334</v>
      </c>
      <c r="P72">
        <f t="shared" si="25"/>
        <v>2017</v>
      </c>
      <c r="Q72">
        <f>'날씨3'!$T$5</f>
        <v>17</v>
      </c>
      <c r="R72">
        <f>'날씨3'!$T$6</f>
        <v>13</v>
      </c>
      <c r="S72">
        <f>'날씨3'!$T$7</f>
        <v>0</v>
      </c>
      <c r="T72">
        <f>'날씨3'!$T$8</f>
        <v>0</v>
      </c>
      <c r="U72">
        <f>'날씨3'!$T$9</f>
        <v>0</v>
      </c>
      <c r="V72">
        <f>'날씨3'!$T$10</f>
        <v>0</v>
      </c>
      <c r="W72">
        <f>'날씨3'!$T$11</f>
        <v>0</v>
      </c>
      <c r="X72">
        <f>'날씨3'!$T$12</f>
        <v>0</v>
      </c>
      <c r="Y72">
        <f>'날씨3'!$T$13</f>
        <v>0</v>
      </c>
      <c r="Z72">
        <f>'날씨3'!$T$14</f>
        <v>0</v>
      </c>
      <c r="AA72">
        <f>'날씨3'!$T$15</f>
        <v>2</v>
      </c>
      <c r="AB72">
        <f>'날씨3'!$T$16</f>
        <v>20</v>
      </c>
      <c r="AD72">
        <f t="shared" si="26"/>
        <v>2017</v>
      </c>
      <c r="AE72">
        <f>'날씨3'!$U$5</f>
        <v>14</v>
      </c>
      <c r="AF72">
        <f>'날씨3'!$U$6</f>
        <v>5</v>
      </c>
      <c r="AG72">
        <f>'날씨3'!$U$7</f>
        <v>0</v>
      </c>
      <c r="AH72">
        <f>'날씨3'!$U$8</f>
        <v>0</v>
      </c>
      <c r="AI72">
        <f>'날씨3'!$U$9</f>
        <v>0</v>
      </c>
      <c r="AJ72">
        <f>'날씨3'!$U$10</f>
        <v>0</v>
      </c>
      <c r="AK72">
        <f>'날씨3'!$U$11</f>
        <v>0</v>
      </c>
      <c r="AL72">
        <f>'날씨3'!$U$12</f>
        <v>0</v>
      </c>
      <c r="AM72">
        <f>'날씨3'!$U$13</f>
        <v>0</v>
      </c>
      <c r="AN72">
        <f>'날씨3'!$U$14</f>
        <v>0</v>
      </c>
      <c r="AO72">
        <f>'날씨3'!$U$15</f>
        <v>0</v>
      </c>
      <c r="AP72">
        <f>'날씨3'!$U$16</f>
        <v>14</v>
      </c>
    </row>
    <row r="73" spans="2:42" x14ac:dyDescent="0.3">
      <c r="B73" s="53" t="s">
        <v>3126</v>
      </c>
      <c r="C73" s="53">
        <f>가동률!M$58</f>
        <v>0</v>
      </c>
      <c r="D73" s="53">
        <f>가동률!$M$59</f>
        <v>0</v>
      </c>
      <c r="E73" s="53">
        <f>가동률!$M$60</f>
        <v>2.9</v>
      </c>
      <c r="F73" s="53">
        <f>가동률!$M$61</f>
        <v>0</v>
      </c>
      <c r="G73" s="53">
        <f>가동률!$M$62</f>
        <v>0.1</v>
      </c>
      <c r="H73" s="53">
        <f>가동률!$M$63</f>
        <v>0</v>
      </c>
      <c r="I73" s="53">
        <f t="shared" si="24"/>
        <v>3</v>
      </c>
      <c r="J73" s="58">
        <f>가동률!$M$66</f>
        <v>5.0999999999999996</v>
      </c>
      <c r="K73" s="58">
        <f>가동률!$M$67</f>
        <v>0.49354838709677418</v>
      </c>
      <c r="L73" s="58">
        <f>가동률!$M$68</f>
        <v>7.61</v>
      </c>
      <c r="M73" s="58">
        <f>가동률!$M$24-가동률!$M$68</f>
        <v>23.39</v>
      </c>
      <c r="N73" s="59">
        <f>가동률!$M$69</f>
        <v>0.75451612903225806</v>
      </c>
      <c r="P73">
        <f t="shared" si="25"/>
        <v>2016</v>
      </c>
      <c r="Q73">
        <f>'날씨2'!$T$5</f>
        <v>22</v>
      </c>
      <c r="R73">
        <f>'날씨2'!$T$6</f>
        <v>13</v>
      </c>
      <c r="S73">
        <f>'날씨2'!$T$7</f>
        <v>1</v>
      </c>
      <c r="T73">
        <f>'날씨2'!$T$8</f>
        <v>0</v>
      </c>
      <c r="U73">
        <f>'날씨2'!$T$9</f>
        <v>0</v>
      </c>
      <c r="V73">
        <f>'날씨2'!$T$10</f>
        <v>0</v>
      </c>
      <c r="W73">
        <f>'날씨2'!$T$11</f>
        <v>0</v>
      </c>
      <c r="X73">
        <f>'날씨2'!$T$12</f>
        <v>0</v>
      </c>
      <c r="Y73">
        <f>'날씨2'!$T$13</f>
        <v>0</v>
      </c>
      <c r="Z73">
        <f>'날씨2'!$T$14</f>
        <v>0</v>
      </c>
      <c r="AA73">
        <f>'날씨2'!$T$15</f>
        <v>2</v>
      </c>
      <c r="AB73">
        <f>'날씨2'!$T$16</f>
        <v>7</v>
      </c>
      <c r="AD73">
        <f t="shared" si="26"/>
        <v>2016</v>
      </c>
      <c r="AE73">
        <f>'날씨2'!$U$5</f>
        <v>17</v>
      </c>
      <c r="AF73">
        <f>'날씨2'!$U$6</f>
        <v>8</v>
      </c>
      <c r="AG73">
        <f>'날씨2'!$U$7</f>
        <v>1</v>
      </c>
      <c r="AH73">
        <f>'날씨2'!$U$8</f>
        <v>0</v>
      </c>
      <c r="AI73">
        <f>'날씨2'!$U$9</f>
        <v>0</v>
      </c>
      <c r="AJ73">
        <f>'날씨2'!$U$10</f>
        <v>0</v>
      </c>
      <c r="AK73">
        <f>'날씨2'!$U$11</f>
        <v>0</v>
      </c>
      <c r="AL73">
        <f>'날씨2'!$U$12</f>
        <v>0</v>
      </c>
      <c r="AM73">
        <f>'날씨2'!$U$13</f>
        <v>0</v>
      </c>
      <c r="AN73">
        <f>'날씨2'!$U$14</f>
        <v>0</v>
      </c>
      <c r="AO73">
        <f>'날씨2'!$U$15</f>
        <v>0</v>
      </c>
      <c r="AP73">
        <f>'날씨2'!$U$16</f>
        <v>4</v>
      </c>
    </row>
    <row r="74" spans="2:42" x14ac:dyDescent="0.3">
      <c r="B74" s="53" t="s">
        <v>3127</v>
      </c>
      <c r="C74" s="53">
        <f>가동률!N$58</f>
        <v>0.4</v>
      </c>
      <c r="D74" s="53">
        <f>가동률!$N$59</f>
        <v>0</v>
      </c>
      <c r="E74" s="53">
        <f>가동률!$N$60</f>
        <v>3.1</v>
      </c>
      <c r="F74" s="53">
        <f>가동률!$N$61</f>
        <v>0</v>
      </c>
      <c r="G74" s="53">
        <f>가동률!$N$62</f>
        <v>0.3</v>
      </c>
      <c r="H74" s="53">
        <f>가동률!$N$63</f>
        <v>0.1</v>
      </c>
      <c r="I74" s="53">
        <f t="shared" si="24"/>
        <v>3.9</v>
      </c>
      <c r="J74" s="58">
        <f>가동률!$N$66</f>
        <v>4.3</v>
      </c>
      <c r="K74" s="58">
        <f>가동률!$N$67</f>
        <v>0.55899999999999994</v>
      </c>
      <c r="L74" s="58">
        <f>가동률!$N$68</f>
        <v>7.64</v>
      </c>
      <c r="M74" s="58">
        <f>가동률!$N$24-가동률!$N$68</f>
        <v>22.36</v>
      </c>
      <c r="N74" s="59">
        <f>가동률!$N$69</f>
        <v>0.74533333333333329</v>
      </c>
      <c r="P74">
        <f t="shared" si="25"/>
        <v>2015</v>
      </c>
      <c r="Q74">
        <f>'날씨1'!$T$5</f>
        <v>16</v>
      </c>
      <c r="R74">
        <f>'날씨1'!$T$6</f>
        <v>8</v>
      </c>
      <c r="S74">
        <f>'날씨1'!$T$7</f>
        <v>0</v>
      </c>
      <c r="T74">
        <f>'날씨1'!$T$8</f>
        <v>0</v>
      </c>
      <c r="U74">
        <f>'날씨1'!$T$9</f>
        <v>0</v>
      </c>
      <c r="V74">
        <f>'날씨1'!$T$10</f>
        <v>0</v>
      </c>
      <c r="W74">
        <f>'날씨1'!$T$11</f>
        <v>0</v>
      </c>
      <c r="X74">
        <f>'날씨1'!$T$12</f>
        <v>0</v>
      </c>
      <c r="Y74">
        <f>'날씨1'!$T$13</f>
        <v>0</v>
      </c>
      <c r="Z74">
        <f>'날씨1'!$T$14</f>
        <v>0</v>
      </c>
      <c r="AA74">
        <f>'날씨1'!$T$15</f>
        <v>0</v>
      </c>
      <c r="AB74">
        <f>'날씨1'!$T$16</f>
        <v>5</v>
      </c>
      <c r="AD74">
        <f t="shared" si="26"/>
        <v>2015</v>
      </c>
      <c r="AE74">
        <f>'날씨1'!$U$5</f>
        <v>12</v>
      </c>
      <c r="AF74">
        <f>'날씨1'!$U$6</f>
        <v>4</v>
      </c>
      <c r="AG74">
        <f>'날씨1'!$U$7</f>
        <v>0</v>
      </c>
      <c r="AH74">
        <f>'날씨1'!$U$8</f>
        <v>0</v>
      </c>
      <c r="AI74">
        <f>'날씨1'!$U$9</f>
        <v>0</v>
      </c>
      <c r="AJ74">
        <f>'날씨1'!$U$10</f>
        <v>0</v>
      </c>
      <c r="AK74">
        <f>'날씨1'!$U$11</f>
        <v>0</v>
      </c>
      <c r="AL74">
        <f>'날씨1'!$U$12</f>
        <v>0</v>
      </c>
      <c r="AM74">
        <f>'날씨1'!$U$13</f>
        <v>0</v>
      </c>
      <c r="AN74">
        <f>'날씨1'!$U$14</f>
        <v>0</v>
      </c>
      <c r="AO74">
        <f>'날씨1'!$U$15</f>
        <v>0</v>
      </c>
      <c r="AP74">
        <f>'날씨1'!$U$16</f>
        <v>3</v>
      </c>
    </row>
    <row r="75" spans="2:42" x14ac:dyDescent="0.3">
      <c r="B75" s="53" t="s">
        <v>3128</v>
      </c>
      <c r="C75" s="53">
        <f>가동률!O$58</f>
        <v>9.9</v>
      </c>
      <c r="D75" s="53">
        <f>가동률!$O$59</f>
        <v>0</v>
      </c>
      <c r="E75" s="53">
        <f>가동률!$O$60</f>
        <v>1</v>
      </c>
      <c r="F75" s="53">
        <f>가동률!$O$61</f>
        <v>0</v>
      </c>
      <c r="G75" s="53">
        <f>가동률!$O$62</f>
        <v>0.2</v>
      </c>
      <c r="H75" s="53">
        <f>가동률!$O$63</f>
        <v>0.1</v>
      </c>
      <c r="I75" s="53">
        <f t="shared" si="24"/>
        <v>11.2</v>
      </c>
      <c r="J75" s="58">
        <f>가동률!$O$66</f>
        <v>5.3</v>
      </c>
      <c r="K75" s="58">
        <f>가동률!$O$67</f>
        <v>1.9148387096774191</v>
      </c>
      <c r="L75" s="58">
        <f>가동률!$O$68</f>
        <v>14.59</v>
      </c>
      <c r="M75" s="58">
        <f>가동률!$O$24-가동률!$O$68</f>
        <v>16.41</v>
      </c>
      <c r="N75" s="59">
        <f>가동률!$O$69</f>
        <v>0.52935483870967748</v>
      </c>
    </row>
    <row r="76" spans="2:42" ht="33" x14ac:dyDescent="0.3">
      <c r="B76" s="53" t="s">
        <v>3160</v>
      </c>
      <c r="C76" s="53">
        <f>SUM(C64:C75)</f>
        <v>30.799999999999997</v>
      </c>
      <c r="D76" s="53">
        <f t="shared" ref="D76" si="27">SUM(D64:D75)</f>
        <v>10.5</v>
      </c>
      <c r="E76" s="53">
        <f t="shared" ref="E76" si="28">SUM(E64:E75)</f>
        <v>44.800000000000004</v>
      </c>
      <c r="F76" s="53">
        <f t="shared" ref="F76" si="29">SUM(F64:F75)</f>
        <v>0.1</v>
      </c>
      <c r="G76" s="53">
        <f t="shared" ref="G76" si="30">SUM(G64:G75)</f>
        <v>2.6</v>
      </c>
      <c r="H76" s="53">
        <f t="shared" ref="H76" si="31">SUM(H64:H75)</f>
        <v>1.8000000000000003</v>
      </c>
      <c r="I76" s="53">
        <f t="shared" si="24"/>
        <v>90.59999999999998</v>
      </c>
      <c r="J76" s="58">
        <f>SUM(J64:J75)</f>
        <v>60.9</v>
      </c>
      <c r="K76" s="58">
        <f t="shared" ref="K76" si="32">SUM(K64:K75)</f>
        <v>15.303080816140429</v>
      </c>
      <c r="L76" s="58">
        <f t="shared" ref="L76" si="33">SUM(L64:L75)</f>
        <v>136.19</v>
      </c>
      <c r="M76" s="58">
        <f t="shared" ref="M76" si="34">SUM(M64:M75)</f>
        <v>229.10999999999999</v>
      </c>
      <c r="N76" s="59">
        <f>가동률!$P$69</f>
        <v>0.62718313714755003</v>
      </c>
      <c r="P76" s="186" t="s">
        <v>3080</v>
      </c>
      <c r="Q76" s="186"/>
      <c r="R76" s="132" t="s">
        <v>3087</v>
      </c>
      <c r="S76" s="132" t="s">
        <v>3157</v>
      </c>
      <c r="T76" s="132" t="s">
        <v>3089</v>
      </c>
      <c r="U76" s="133" t="s">
        <v>3178</v>
      </c>
      <c r="V76" s="133" t="s">
        <v>3183</v>
      </c>
      <c r="W76" s="132" t="s">
        <v>3090</v>
      </c>
      <c r="AF76" s="132" t="s">
        <v>3087</v>
      </c>
      <c r="AG76" s="132" t="s">
        <v>3157</v>
      </c>
      <c r="AH76" s="132" t="s">
        <v>3089</v>
      </c>
      <c r="AI76" s="133" t="s">
        <v>3178</v>
      </c>
      <c r="AJ76" s="133" t="s">
        <v>3183</v>
      </c>
      <c r="AK76" s="132" t="s">
        <v>3090</v>
      </c>
    </row>
    <row r="77" spans="2:42" x14ac:dyDescent="0.3">
      <c r="B77" s="53"/>
      <c r="C77" s="53"/>
      <c r="D77" s="53"/>
      <c r="E77" s="53"/>
      <c r="F77" s="53"/>
      <c r="G77" s="53"/>
      <c r="H77" s="53"/>
      <c r="I77" s="53"/>
      <c r="J77" s="53"/>
      <c r="K77" s="53"/>
      <c r="L77" s="53"/>
      <c r="M77" s="53"/>
      <c r="N77" s="53"/>
      <c r="P77" t="s">
        <v>3101</v>
      </c>
      <c r="Q77" s="61"/>
      <c r="R77" s="139" t="str">
        <f>IF(P77=가동률!$C$28,"○"," ")</f>
        <v xml:space="preserve"> </v>
      </c>
      <c r="S77" s="139" t="str">
        <f>IF(P77=가동률!$C$44,"○"," ")</f>
        <v xml:space="preserve"> </v>
      </c>
      <c r="T77" s="139" t="str">
        <f>IF(P77=가동률!$C$60,"○"," ")</f>
        <v>○</v>
      </c>
      <c r="U77" s="139" t="str">
        <f>IF(P77=가동률!$C$76,"○"," ")</f>
        <v xml:space="preserve"> </v>
      </c>
      <c r="V77" s="139" t="str">
        <f>IF(P77=가동률!$C$92,"○"," ")</f>
        <v xml:space="preserve"> </v>
      </c>
      <c r="W77" s="139" t="str">
        <f>IF(P77=가동률!$C$108,"○"," ")</f>
        <v>○</v>
      </c>
      <c r="AD77" t="s">
        <v>3102</v>
      </c>
      <c r="AE77" s="61"/>
      <c r="AF77" s="139" t="str">
        <f>IF(AD77=가동률!$C$28,"○"," ")</f>
        <v>○</v>
      </c>
      <c r="AG77" s="139" t="str">
        <f>IF(AD77=가동률!$C$44,"○"," ")</f>
        <v>○</v>
      </c>
      <c r="AH77" s="139" t="str">
        <f>IF(AD77=가동률!$C$60,"○"," ")</f>
        <v xml:space="preserve"> </v>
      </c>
      <c r="AI77" s="139" t="str">
        <f>IF(AD77=가동률!$C$76,"○"," ")</f>
        <v xml:space="preserve"> </v>
      </c>
      <c r="AJ77" s="139" t="str">
        <f>IF(AD77=가동률!$C$92,"○"," ")</f>
        <v xml:space="preserve"> </v>
      </c>
      <c r="AK77" s="139" t="str">
        <f>IF(AD77=가동률!$C$108,"○"," ")</f>
        <v xml:space="preserve"> </v>
      </c>
    </row>
    <row r="78" spans="2:42" x14ac:dyDescent="0.3">
      <c r="B78" t="s">
        <v>3090</v>
      </c>
      <c r="C78" s="53"/>
      <c r="D78" s="53"/>
      <c r="E78" s="53"/>
      <c r="F78" s="53"/>
      <c r="G78" s="53"/>
      <c r="H78" s="53"/>
      <c r="I78" s="53"/>
      <c r="J78" s="53"/>
      <c r="K78" s="53"/>
      <c r="L78" s="53"/>
      <c r="M78" s="53"/>
      <c r="N78" s="53"/>
      <c r="Q78" t="s">
        <v>3155</v>
      </c>
      <c r="R78" t="s">
        <v>3118</v>
      </c>
      <c r="S78" t="s">
        <v>3119</v>
      </c>
      <c r="T78" t="s">
        <v>3120</v>
      </c>
      <c r="U78" t="s">
        <v>3121</v>
      </c>
      <c r="V78" t="s">
        <v>3122</v>
      </c>
      <c r="W78" t="s">
        <v>3123</v>
      </c>
      <c r="X78" t="s">
        <v>3124</v>
      </c>
      <c r="Y78" t="s">
        <v>3125</v>
      </c>
      <c r="Z78" t="s">
        <v>3126</v>
      </c>
      <c r="AA78" t="s">
        <v>3127</v>
      </c>
      <c r="AB78" t="s">
        <v>3128</v>
      </c>
      <c r="AE78" t="s">
        <v>3155</v>
      </c>
      <c r="AF78" t="s">
        <v>3118</v>
      </c>
      <c r="AG78" t="s">
        <v>3119</v>
      </c>
      <c r="AH78" t="s">
        <v>3120</v>
      </c>
      <c r="AI78" t="s">
        <v>3121</v>
      </c>
      <c r="AJ78" t="s">
        <v>3122</v>
      </c>
      <c r="AK78" t="s">
        <v>3123</v>
      </c>
      <c r="AL78" t="s">
        <v>3124</v>
      </c>
      <c r="AM78" t="s">
        <v>3125</v>
      </c>
      <c r="AN78" t="s">
        <v>3126</v>
      </c>
      <c r="AO78" t="s">
        <v>3127</v>
      </c>
      <c r="AP78" t="s">
        <v>3128</v>
      </c>
    </row>
    <row r="79" spans="2:42" x14ac:dyDescent="0.3">
      <c r="B79" s="189" t="s">
        <v>11</v>
      </c>
      <c r="C79" s="189" t="s">
        <v>3145</v>
      </c>
      <c r="D79" s="189"/>
      <c r="E79" s="189"/>
      <c r="F79" s="189"/>
      <c r="G79" s="189"/>
      <c r="H79" s="189"/>
      <c r="I79" s="189" t="s">
        <v>3154</v>
      </c>
      <c r="J79" s="189"/>
      <c r="K79" s="189"/>
      <c r="L79" s="189"/>
      <c r="M79" s="189"/>
      <c r="N79" s="189"/>
      <c r="P79">
        <f>가동률!$D$9-1</f>
        <v>2024</v>
      </c>
      <c r="Q79">
        <f>'날씨10'!$X$5</f>
        <v>0</v>
      </c>
      <c r="R79">
        <f>'날씨10'!$X$6</f>
        <v>3</v>
      </c>
      <c r="S79">
        <f>'날씨10'!$X$7</f>
        <v>2</v>
      </c>
      <c r="T79">
        <f>'날씨10'!$X$8</f>
        <v>1</v>
      </c>
      <c r="U79">
        <f>'날씨10'!$X$9</f>
        <v>6</v>
      </c>
      <c r="V79">
        <f>'날씨10'!$X$10</f>
        <v>5</v>
      </c>
      <c r="W79">
        <f>'날씨10'!$X$11</f>
        <v>16</v>
      </c>
      <c r="X79">
        <f>'날씨10'!$X$12</f>
        <v>6</v>
      </c>
      <c r="Y79">
        <f>'날씨10'!$X$13</f>
        <v>7</v>
      </c>
      <c r="Z79">
        <f>'날씨10'!$X$14</f>
        <v>3</v>
      </c>
      <c r="AA79">
        <f>'날씨10'!$X$15</f>
        <v>2</v>
      </c>
      <c r="AB79">
        <f>'날씨10'!$X$16</f>
        <v>0</v>
      </c>
      <c r="AD79">
        <f>가동률!$D$9-1</f>
        <v>2024</v>
      </c>
      <c r="AE79">
        <f>'날씨10'!$Y$5</f>
        <v>0</v>
      </c>
      <c r="AF79">
        <f>'날씨10'!$Y$6</f>
        <v>3</v>
      </c>
      <c r="AG79">
        <f>'날씨10'!$Y$7</f>
        <v>1</v>
      </c>
      <c r="AH79">
        <f>'날씨10'!$Y$8</f>
        <v>1</v>
      </c>
      <c r="AI79">
        <f>'날씨10'!$Y$9</f>
        <v>4</v>
      </c>
      <c r="AJ79">
        <f>'날씨10'!$Y$10</f>
        <v>4</v>
      </c>
      <c r="AK79">
        <f>'날씨10'!$Y$11</f>
        <v>10</v>
      </c>
      <c r="AL79">
        <f>'날씨10'!$Y$12</f>
        <v>5</v>
      </c>
      <c r="AM79">
        <f>'날씨10'!$Y$13</f>
        <v>3</v>
      </c>
      <c r="AN79">
        <f>'날씨10'!$Y$14</f>
        <v>2</v>
      </c>
      <c r="AO79">
        <f>'날씨10'!$Y$15</f>
        <v>1</v>
      </c>
      <c r="AP79">
        <f>'날씨10'!$Y$16</f>
        <v>0</v>
      </c>
    </row>
    <row r="80" spans="2:42" ht="16.5" customHeight="1" x14ac:dyDescent="0.3">
      <c r="B80" s="189"/>
      <c r="C80" s="53" t="s">
        <v>3078</v>
      </c>
      <c r="D80" s="53" t="s">
        <v>3079</v>
      </c>
      <c r="E80" s="53" t="s">
        <v>3146</v>
      </c>
      <c r="F80" s="53" t="s">
        <v>3081</v>
      </c>
      <c r="G80" s="53" t="s">
        <v>3147</v>
      </c>
      <c r="H80" s="53" t="s">
        <v>3148</v>
      </c>
      <c r="I80" s="53" t="s">
        <v>3149</v>
      </c>
      <c r="J80" s="53" t="s">
        <v>3150</v>
      </c>
      <c r="K80" s="53" t="s">
        <v>3114</v>
      </c>
      <c r="L80" s="190" t="s">
        <v>3151</v>
      </c>
      <c r="M80" s="190" t="s">
        <v>3152</v>
      </c>
      <c r="N80" s="190" t="s">
        <v>3153</v>
      </c>
      <c r="P80">
        <f>P79-1</f>
        <v>2023</v>
      </c>
      <c r="Q80">
        <f>'날씨9'!$V$5</f>
        <v>0</v>
      </c>
      <c r="R80">
        <f>'날씨9'!$V$6</f>
        <v>0</v>
      </c>
      <c r="S80">
        <f>'날씨9'!$V$7</f>
        <v>0</v>
      </c>
      <c r="T80">
        <f>'날씨9'!$V$8</f>
        <v>0</v>
      </c>
      <c r="U80">
        <f>'날씨9'!$V$9</f>
        <v>0</v>
      </c>
      <c r="V80">
        <f>'날씨9'!$V$10</f>
        <v>1</v>
      </c>
      <c r="W80">
        <f>'날씨9'!$V$11</f>
        <v>3</v>
      </c>
      <c r="X80">
        <f>'날씨9'!$V$12</f>
        <v>5</v>
      </c>
      <c r="Y80">
        <f>'날씨9'!$V$13</f>
        <v>0</v>
      </c>
      <c r="Z80">
        <f>'날씨9'!$V$14</f>
        <v>0</v>
      </c>
      <c r="AA80">
        <f>'날씨9'!$V$15</f>
        <v>0</v>
      </c>
      <c r="AB80">
        <f>'날씨9'!$V$16</f>
        <v>0</v>
      </c>
      <c r="AD80">
        <f>AD79-1</f>
        <v>2023</v>
      </c>
      <c r="AE80">
        <f>'날씨9'!$W$5</f>
        <v>0</v>
      </c>
      <c r="AF80">
        <f>'날씨9'!$W$6</f>
        <v>0</v>
      </c>
      <c r="AG80">
        <f>'날씨9'!$W$7</f>
        <v>0</v>
      </c>
      <c r="AH80">
        <f>'날씨9'!$W$8</f>
        <v>0</v>
      </c>
      <c r="AI80">
        <f>'날씨9'!$W$9</f>
        <v>0</v>
      </c>
      <c r="AJ80">
        <f>'날씨9'!$W$10</f>
        <v>0</v>
      </c>
      <c r="AK80">
        <f>'날씨9'!$W$11</f>
        <v>0</v>
      </c>
      <c r="AL80">
        <f>'날씨9'!$W$12</f>
        <v>0</v>
      </c>
      <c r="AM80">
        <f>'날씨9'!$W$13</f>
        <v>0</v>
      </c>
      <c r="AN80">
        <f>'날씨9'!$W$14</f>
        <v>0</v>
      </c>
      <c r="AO80">
        <f>'날씨9'!$W$15</f>
        <v>0</v>
      </c>
      <c r="AP80">
        <f>'날씨9'!$W$16</f>
        <v>0</v>
      </c>
    </row>
    <row r="81" spans="2:42" x14ac:dyDescent="0.3">
      <c r="B81" s="189"/>
      <c r="C81" s="53"/>
      <c r="D81" s="53"/>
      <c r="E81" s="53"/>
      <c r="F81" s="53"/>
      <c r="G81" s="53"/>
      <c r="H81" s="53"/>
      <c r="I81" s="53"/>
      <c r="J81" s="53"/>
      <c r="K81" s="53"/>
      <c r="L81" s="189"/>
      <c r="M81" s="189"/>
      <c r="N81" s="189"/>
      <c r="P81">
        <f t="shared" ref="P81:P88" si="35">P80-1</f>
        <v>2022</v>
      </c>
      <c r="Q81">
        <f>'날씨8'!$V$5</f>
        <v>0</v>
      </c>
      <c r="R81">
        <f>'날씨8'!$V$6</f>
        <v>0</v>
      </c>
      <c r="S81">
        <f>'날씨8'!$V$7</f>
        <v>0</v>
      </c>
      <c r="T81">
        <f>'날씨8'!$V$8</f>
        <v>0</v>
      </c>
      <c r="U81">
        <f>'날씨8'!$V$9</f>
        <v>0</v>
      </c>
      <c r="V81">
        <f>'날씨8'!$V$10</f>
        <v>0</v>
      </c>
      <c r="W81">
        <f>'날씨8'!$V$11</f>
        <v>2</v>
      </c>
      <c r="X81">
        <f>'날씨8'!$V$12</f>
        <v>0</v>
      </c>
      <c r="Y81">
        <f>'날씨8'!$V$13</f>
        <v>0</v>
      </c>
      <c r="Z81">
        <f>'날씨8'!$V$14</f>
        <v>0</v>
      </c>
      <c r="AA81">
        <f>'날씨8'!$V$15</f>
        <v>0</v>
      </c>
      <c r="AB81">
        <f>'날씨8'!$V$16</f>
        <v>0</v>
      </c>
      <c r="AD81">
        <f t="shared" ref="AD81:AD88" si="36">AD80-1</f>
        <v>2022</v>
      </c>
      <c r="AE81">
        <f>'날씨8'!$W$5</f>
        <v>0</v>
      </c>
      <c r="AF81">
        <f>'날씨8'!$W$6</f>
        <v>0</v>
      </c>
      <c r="AG81">
        <f>'날씨8'!$W$7</f>
        <v>0</v>
      </c>
      <c r="AH81">
        <f>'날씨8'!$W$8</f>
        <v>0</v>
      </c>
      <c r="AI81">
        <f>'날씨8'!$W$9</f>
        <v>0</v>
      </c>
      <c r="AJ81">
        <f>'날씨8'!$W$10</f>
        <v>0</v>
      </c>
      <c r="AK81">
        <f>'날씨8'!$W$11</f>
        <v>0</v>
      </c>
      <c r="AL81">
        <f>'날씨8'!$W$12</f>
        <v>0</v>
      </c>
      <c r="AM81">
        <f>'날씨8'!$W$13</f>
        <v>0</v>
      </c>
      <c r="AN81">
        <f>'날씨8'!$W$14</f>
        <v>0</v>
      </c>
      <c r="AO81">
        <f>'날씨8'!$W$15</f>
        <v>0</v>
      </c>
      <c r="AP81">
        <f>'날씨8'!$W$16</f>
        <v>0</v>
      </c>
    </row>
    <row r="82" spans="2:42" x14ac:dyDescent="0.3">
      <c r="B82" s="53" t="s">
        <v>3155</v>
      </c>
      <c r="C82" s="53">
        <f>가동률!$D$106</f>
        <v>14.6</v>
      </c>
      <c r="D82" s="53">
        <f>가동률!$D$107</f>
        <v>0</v>
      </c>
      <c r="E82" s="53">
        <f>가동률!$D$108</f>
        <v>0.6</v>
      </c>
      <c r="F82" s="53">
        <f>가동률!$D$109</f>
        <v>0.1</v>
      </c>
      <c r="G82" s="53">
        <f>가동률!$D$110</f>
        <v>0.1</v>
      </c>
      <c r="H82" s="53">
        <f>가동률!$D$111</f>
        <v>0</v>
      </c>
      <c r="I82" s="53">
        <f>SUM(C82:H82)</f>
        <v>15.399999999999999</v>
      </c>
      <c r="J82" s="58">
        <f>가동률!$D$114</f>
        <v>10.6</v>
      </c>
      <c r="K82" s="58">
        <f>가동률!$D$115</f>
        <v>5.2658064516129022</v>
      </c>
      <c r="L82" s="58">
        <f>가동률!$D$116</f>
        <v>20.73</v>
      </c>
      <c r="M82" s="58">
        <f>가동률!$D$24-가동률!$D$116</f>
        <v>10.27</v>
      </c>
      <c r="N82" s="59">
        <f>가동률!$D$117</f>
        <v>0.33129032258064517</v>
      </c>
      <c r="P82">
        <f t="shared" si="35"/>
        <v>2021</v>
      </c>
      <c r="Q82">
        <f>'날씨7'!$V$5</f>
        <v>0</v>
      </c>
      <c r="R82">
        <f>'날씨7'!$V$6</f>
        <v>0</v>
      </c>
      <c r="S82">
        <f>'날씨7'!$V$7</f>
        <v>0</v>
      </c>
      <c r="T82">
        <f>'날씨7'!$V$8</f>
        <v>0</v>
      </c>
      <c r="U82">
        <f>'날씨7'!$V$9</f>
        <v>0</v>
      </c>
      <c r="V82">
        <f>'날씨7'!$V$10</f>
        <v>0</v>
      </c>
      <c r="W82">
        <f>'날씨7'!$V$11</f>
        <v>14</v>
      </c>
      <c r="X82">
        <f>'날씨7'!$V$12</f>
        <v>0</v>
      </c>
      <c r="Y82">
        <f>'날씨7'!$V$13</f>
        <v>0</v>
      </c>
      <c r="Z82">
        <f>'날씨7'!$V$14</f>
        <v>0</v>
      </c>
      <c r="AA82">
        <f>'날씨7'!$V$15</f>
        <v>0</v>
      </c>
      <c r="AB82">
        <f>'날씨7'!$V$16</f>
        <v>0</v>
      </c>
      <c r="AD82">
        <f t="shared" si="36"/>
        <v>2021</v>
      </c>
      <c r="AE82">
        <f>'날씨7'!$W$5</f>
        <v>0</v>
      </c>
      <c r="AF82">
        <f>'날씨7'!$W$6</f>
        <v>0</v>
      </c>
      <c r="AG82">
        <f>'날씨7'!$W$7</f>
        <v>0</v>
      </c>
      <c r="AH82">
        <f>'날씨7'!$W$8</f>
        <v>0</v>
      </c>
      <c r="AI82">
        <f>'날씨7'!$W$9</f>
        <v>0</v>
      </c>
      <c r="AJ82">
        <f>'날씨7'!$W$10</f>
        <v>0</v>
      </c>
      <c r="AK82">
        <f>'날씨7'!$W$11</f>
        <v>4</v>
      </c>
      <c r="AL82">
        <f>'날씨7'!$W$12</f>
        <v>0</v>
      </c>
      <c r="AM82">
        <f>'날씨7'!$W$13</f>
        <v>0</v>
      </c>
      <c r="AN82">
        <f>'날씨7'!$W$14</f>
        <v>0</v>
      </c>
      <c r="AO82">
        <f>'날씨7'!$W$15</f>
        <v>0</v>
      </c>
      <c r="AP82">
        <f>'날씨7'!$W$16</f>
        <v>0</v>
      </c>
    </row>
    <row r="83" spans="2:42" x14ac:dyDescent="0.3">
      <c r="B83" s="53" t="s">
        <v>3118</v>
      </c>
      <c r="C83" s="53">
        <f>가동률!E$106</f>
        <v>5.8</v>
      </c>
      <c r="D83" s="53">
        <f>가동률!$E$107</f>
        <v>0</v>
      </c>
      <c r="E83" s="53">
        <f>가동률!$E$108</f>
        <v>1.3</v>
      </c>
      <c r="F83" s="53">
        <f>가동률!$E$109</f>
        <v>0</v>
      </c>
      <c r="G83" s="53">
        <f>가동률!$E$110</f>
        <v>0</v>
      </c>
      <c r="H83" s="53">
        <f>가동률!$E$111</f>
        <v>0.2</v>
      </c>
      <c r="I83" s="53">
        <f t="shared" ref="I83:I94" si="37">SUM(C83:H83)</f>
        <v>7.3</v>
      </c>
      <c r="J83" s="58">
        <f>가동률!$E$114</f>
        <v>9.6999999999999993</v>
      </c>
      <c r="K83" s="58">
        <f>가동률!$E$115</f>
        <v>2.5021201413427558</v>
      </c>
      <c r="L83" s="58">
        <f>가동률!$E$116</f>
        <v>14.5</v>
      </c>
      <c r="M83" s="58">
        <f>가동률!$E$24-가동률!$E$116</f>
        <v>13.8</v>
      </c>
      <c r="N83" s="59">
        <f>가동률!$E$117</f>
        <v>0.48763250883392228</v>
      </c>
      <c r="P83">
        <f t="shared" si="35"/>
        <v>2020</v>
      </c>
      <c r="Q83">
        <f>'날씨6'!$V$5</f>
        <v>0</v>
      </c>
      <c r="R83">
        <f>'날씨6'!$V$6</f>
        <v>0</v>
      </c>
      <c r="S83">
        <f>'날씨6'!$V$7</f>
        <v>0</v>
      </c>
      <c r="T83">
        <f>'날씨6'!$V$8</f>
        <v>0</v>
      </c>
      <c r="U83">
        <f>'날씨6'!$V$9</f>
        <v>0</v>
      </c>
      <c r="V83">
        <f>'날씨6'!$V$10</f>
        <v>2</v>
      </c>
      <c r="W83">
        <f>'날씨6'!$V$11</f>
        <v>0</v>
      </c>
      <c r="X83">
        <f>'날씨6'!$V$12</f>
        <v>1</v>
      </c>
      <c r="Y83">
        <f>'날씨6'!$V$13</f>
        <v>0</v>
      </c>
      <c r="Z83">
        <f>'날씨6'!$V$14</f>
        <v>0</v>
      </c>
      <c r="AA83">
        <f>'날씨6'!$V$15</f>
        <v>0</v>
      </c>
      <c r="AB83">
        <f>'날씨6'!$V$16</f>
        <v>0</v>
      </c>
      <c r="AD83">
        <f t="shared" si="36"/>
        <v>2020</v>
      </c>
      <c r="AE83">
        <f>'날씨6'!$W$5</f>
        <v>0</v>
      </c>
      <c r="AF83">
        <f>'날씨6'!$W$6</f>
        <v>0</v>
      </c>
      <c r="AG83">
        <f>'날씨6'!$W$7</f>
        <v>0</v>
      </c>
      <c r="AH83">
        <f>'날씨6'!$W$8</f>
        <v>0</v>
      </c>
      <c r="AI83">
        <f>'날씨6'!$W$9</f>
        <v>0</v>
      </c>
      <c r="AJ83">
        <f>'날씨6'!$W$10</f>
        <v>0</v>
      </c>
      <c r="AK83">
        <f>'날씨6'!$W$11</f>
        <v>0</v>
      </c>
      <c r="AL83">
        <f>'날씨6'!$W$12</f>
        <v>0</v>
      </c>
      <c r="AM83">
        <f>'날씨6'!$W$13</f>
        <v>0</v>
      </c>
      <c r="AN83">
        <f>'날씨6'!$W$14</f>
        <v>0</v>
      </c>
      <c r="AO83">
        <f>'날씨6'!$W$15</f>
        <v>0</v>
      </c>
      <c r="AP83">
        <f>'날씨6'!$W$16</f>
        <v>0</v>
      </c>
    </row>
    <row r="84" spans="2:42" x14ac:dyDescent="0.3">
      <c r="B84" s="53" t="s">
        <v>3119</v>
      </c>
      <c r="C84" s="53">
        <f>가동률!F$106</f>
        <v>0.1</v>
      </c>
      <c r="D84" s="53">
        <f>가동률!$F$107</f>
        <v>0</v>
      </c>
      <c r="E84" s="53">
        <f>가동률!$F$108</f>
        <v>2</v>
      </c>
      <c r="F84" s="53">
        <f>가동률!$F$109</f>
        <v>0</v>
      </c>
      <c r="G84" s="53">
        <f>가동률!$F$110</f>
        <v>0.2</v>
      </c>
      <c r="H84" s="53">
        <f>가동률!$F$111</f>
        <v>0.3</v>
      </c>
      <c r="I84" s="53">
        <f t="shared" si="37"/>
        <v>2.6</v>
      </c>
      <c r="J84" s="58">
        <f>가동률!$F$114</f>
        <v>9.1999999999999993</v>
      </c>
      <c r="K84" s="58">
        <f>가동률!$F$115</f>
        <v>0.77161290322580645</v>
      </c>
      <c r="L84" s="58">
        <f>가동률!$F$116</f>
        <v>11.03</v>
      </c>
      <c r="M84" s="58">
        <f>가동률!$F$24-가동률!$F$116</f>
        <v>19.97</v>
      </c>
      <c r="N84" s="59">
        <f>가동률!$F$117</f>
        <v>0.64419354838709675</v>
      </c>
      <c r="P84">
        <f t="shared" si="35"/>
        <v>2019</v>
      </c>
      <c r="Q84">
        <f>'날씨5'!$V$5</f>
        <v>0</v>
      </c>
      <c r="R84">
        <f>'날씨5'!$V$6</f>
        <v>0</v>
      </c>
      <c r="S84">
        <f>'날씨5'!$V$7</f>
        <v>0</v>
      </c>
      <c r="T84">
        <f>'날씨5'!$V$8</f>
        <v>0</v>
      </c>
      <c r="U84">
        <f>'날씨5'!$V$9</f>
        <v>0</v>
      </c>
      <c r="V84">
        <f>'날씨5'!$V$10</f>
        <v>0</v>
      </c>
      <c r="W84">
        <f>'날씨5'!$V$11</f>
        <v>3</v>
      </c>
      <c r="X84">
        <f>'날씨5'!$V$12</f>
        <v>8</v>
      </c>
      <c r="Y84">
        <f>'날씨5'!$V$13</f>
        <v>0</v>
      </c>
      <c r="Z84">
        <f>'날씨5'!$V$14</f>
        <v>0</v>
      </c>
      <c r="AA84">
        <f>'날씨5'!$V$15</f>
        <v>0</v>
      </c>
      <c r="AB84">
        <f>'날씨5'!$V$16</f>
        <v>0</v>
      </c>
      <c r="AD84">
        <f t="shared" si="36"/>
        <v>2019</v>
      </c>
      <c r="AE84">
        <f>'날씨5'!$W$5</f>
        <v>0</v>
      </c>
      <c r="AF84">
        <f>'날씨5'!$W$6</f>
        <v>0</v>
      </c>
      <c r="AG84">
        <f>'날씨5'!$W$7</f>
        <v>0</v>
      </c>
      <c r="AH84">
        <f>'날씨5'!$W$8</f>
        <v>0</v>
      </c>
      <c r="AI84">
        <f>'날씨5'!$W$9</f>
        <v>0</v>
      </c>
      <c r="AJ84">
        <f>'날씨5'!$W$10</f>
        <v>0</v>
      </c>
      <c r="AK84">
        <f>'날씨5'!$W$11</f>
        <v>0</v>
      </c>
      <c r="AL84">
        <f>'날씨5'!$W$12</f>
        <v>1</v>
      </c>
      <c r="AM84">
        <f>'날씨5'!$W$13</f>
        <v>0</v>
      </c>
      <c r="AN84">
        <f>'날씨5'!$W$14</f>
        <v>0</v>
      </c>
      <c r="AO84">
        <f>'날씨5'!$W$15</f>
        <v>0</v>
      </c>
      <c r="AP84">
        <f>'날씨5'!$W$16</f>
        <v>0</v>
      </c>
    </row>
    <row r="85" spans="2:42" x14ac:dyDescent="0.3">
      <c r="B85" s="53" t="s">
        <v>3120</v>
      </c>
      <c r="C85" s="53">
        <f>가동률!G$106</f>
        <v>0</v>
      </c>
      <c r="D85" s="53">
        <f>가동률!$G$107</f>
        <v>0</v>
      </c>
      <c r="E85" s="53">
        <f>가동률!$G$108</f>
        <v>3.5</v>
      </c>
      <c r="F85" s="53">
        <f>가동률!$G$109</f>
        <v>0</v>
      </c>
      <c r="G85" s="53">
        <f>가동률!$G$110</f>
        <v>0.2</v>
      </c>
      <c r="H85" s="53">
        <f>가동률!$G$111</f>
        <v>0.8</v>
      </c>
      <c r="I85" s="53">
        <f t="shared" si="37"/>
        <v>4.5</v>
      </c>
      <c r="J85" s="58">
        <f>가동률!$G$114</f>
        <v>8.6999999999999993</v>
      </c>
      <c r="K85" s="58">
        <f>가동률!$G$115</f>
        <v>1.3049999999999999</v>
      </c>
      <c r="L85" s="58">
        <f>가동률!$G$116</f>
        <v>11.9</v>
      </c>
      <c r="M85" s="58">
        <f>가동률!$G$24-가동률!$G$116</f>
        <v>18.100000000000001</v>
      </c>
      <c r="N85" s="59">
        <f>가동률!$G$117</f>
        <v>0.60333333333333339</v>
      </c>
      <c r="P85">
        <f t="shared" si="35"/>
        <v>2018</v>
      </c>
      <c r="Q85">
        <f>'날씨4'!$V$5</f>
        <v>0</v>
      </c>
      <c r="R85">
        <f>'날씨4'!$V$6</f>
        <v>0</v>
      </c>
      <c r="S85">
        <f>'날씨4'!$V$7</f>
        <v>0</v>
      </c>
      <c r="T85">
        <f>'날씨4'!$V$8</f>
        <v>0</v>
      </c>
      <c r="U85">
        <f>'날씨4'!$V$9</f>
        <v>0</v>
      </c>
      <c r="V85">
        <f>'날씨4'!$V$10</f>
        <v>0</v>
      </c>
      <c r="W85">
        <f>'날씨4'!$V$11</f>
        <v>10</v>
      </c>
      <c r="X85">
        <f>'날씨4'!$V$12</f>
        <v>14</v>
      </c>
      <c r="Y85">
        <f>'날씨4'!$V$13</f>
        <v>0</v>
      </c>
      <c r="Z85">
        <f>'날씨4'!$V$14</f>
        <v>0</v>
      </c>
      <c r="AA85">
        <f>'날씨4'!$V$15</f>
        <v>0</v>
      </c>
      <c r="AB85">
        <f>'날씨4'!$V$16</f>
        <v>0</v>
      </c>
      <c r="AD85">
        <f t="shared" si="36"/>
        <v>2018</v>
      </c>
      <c r="AE85">
        <f>'날씨4'!$W$5</f>
        <v>0</v>
      </c>
      <c r="AF85">
        <f>'날씨4'!$W$6</f>
        <v>0</v>
      </c>
      <c r="AG85">
        <f>'날씨4'!$W$7</f>
        <v>0</v>
      </c>
      <c r="AH85">
        <f>'날씨4'!$W$8</f>
        <v>0</v>
      </c>
      <c r="AI85">
        <f>'날씨4'!$W$9</f>
        <v>0</v>
      </c>
      <c r="AJ85">
        <f>'날씨4'!$W$10</f>
        <v>0</v>
      </c>
      <c r="AK85">
        <f>'날씨4'!$W$11</f>
        <v>4</v>
      </c>
      <c r="AL85">
        <f>'날씨4'!$W$12</f>
        <v>5</v>
      </c>
      <c r="AM85">
        <f>'날씨4'!$W$13</f>
        <v>0</v>
      </c>
      <c r="AN85">
        <f>'날씨4'!$W$14</f>
        <v>0</v>
      </c>
      <c r="AO85">
        <f>'날씨4'!$W$15</f>
        <v>0</v>
      </c>
      <c r="AP85">
        <f>'날씨4'!$W$16</f>
        <v>0</v>
      </c>
    </row>
    <row r="86" spans="2:42" x14ac:dyDescent="0.3">
      <c r="B86" s="53" t="s">
        <v>3121</v>
      </c>
      <c r="C86" s="53">
        <f>가동률!H$106</f>
        <v>0</v>
      </c>
      <c r="D86" s="53">
        <f>가동률!$H$107</f>
        <v>0</v>
      </c>
      <c r="E86" s="53">
        <f>가동률!$H$108</f>
        <v>4.9000000000000004</v>
      </c>
      <c r="F86" s="53">
        <f>가동률!$H$109</f>
        <v>0</v>
      </c>
      <c r="G86" s="53">
        <f>가동률!$H$110</f>
        <v>0.4</v>
      </c>
      <c r="H86" s="53">
        <f>가동률!$H$111</f>
        <v>0.3</v>
      </c>
      <c r="I86" s="53">
        <f t="shared" si="37"/>
        <v>5.6000000000000005</v>
      </c>
      <c r="J86" s="58">
        <f>가동률!$H$114</f>
        <v>10</v>
      </c>
      <c r="K86" s="58">
        <f>가동률!$H$115</f>
        <v>1.806451612903226</v>
      </c>
      <c r="L86" s="58">
        <f>가동률!$H$116</f>
        <v>13.79</v>
      </c>
      <c r="M86" s="58">
        <f>가동률!$H$24-가동률!$H$116</f>
        <v>17.21</v>
      </c>
      <c r="N86" s="59">
        <f>가동률!$H$117</f>
        <v>0.55516129032258066</v>
      </c>
      <c r="P86">
        <f t="shared" si="35"/>
        <v>2017</v>
      </c>
      <c r="Q86">
        <f>'날씨3'!$V$5</f>
        <v>0</v>
      </c>
      <c r="R86">
        <f>'날씨3'!$V$6</f>
        <v>0</v>
      </c>
      <c r="S86">
        <f>'날씨3'!$V$7</f>
        <v>0</v>
      </c>
      <c r="T86">
        <f>'날씨3'!$V$8</f>
        <v>0</v>
      </c>
      <c r="U86">
        <f>'날씨3'!$V$9</f>
        <v>0</v>
      </c>
      <c r="V86">
        <f>'날씨3'!$V$10</f>
        <v>0</v>
      </c>
      <c r="W86">
        <f>'날씨3'!$V$11</f>
        <v>2</v>
      </c>
      <c r="X86">
        <f>'날씨3'!$V$12</f>
        <v>2</v>
      </c>
      <c r="Y86">
        <f>'날씨3'!$V$13</f>
        <v>0</v>
      </c>
      <c r="Z86">
        <f>'날씨3'!$V$14</f>
        <v>0</v>
      </c>
      <c r="AA86">
        <f>'날씨3'!$V$15</f>
        <v>0</v>
      </c>
      <c r="AB86">
        <f>'날씨3'!$V$16</f>
        <v>0</v>
      </c>
      <c r="AD86">
        <f t="shared" si="36"/>
        <v>2017</v>
      </c>
      <c r="AE86">
        <f>'날씨3'!$W$5</f>
        <v>0</v>
      </c>
      <c r="AF86">
        <f>'날씨3'!$W$6</f>
        <v>0</v>
      </c>
      <c r="AG86">
        <f>'날씨3'!$W$7</f>
        <v>0</v>
      </c>
      <c r="AH86">
        <f>'날씨3'!$W$8</f>
        <v>0</v>
      </c>
      <c r="AI86">
        <f>'날씨3'!$W$9</f>
        <v>0</v>
      </c>
      <c r="AJ86">
        <f>'날씨3'!$W$10</f>
        <v>0</v>
      </c>
      <c r="AK86">
        <f>'날씨3'!$W$11</f>
        <v>0</v>
      </c>
      <c r="AL86">
        <f>'날씨3'!$W$12</f>
        <v>0</v>
      </c>
      <c r="AM86">
        <f>'날씨3'!$W$13</f>
        <v>0</v>
      </c>
      <c r="AN86">
        <f>'날씨3'!$W$14</f>
        <v>0</v>
      </c>
      <c r="AO86">
        <f>'날씨3'!$W$15</f>
        <v>0</v>
      </c>
      <c r="AP86">
        <f>'날씨3'!$W$16</f>
        <v>0</v>
      </c>
    </row>
    <row r="87" spans="2:42" x14ac:dyDescent="0.3">
      <c r="B87" s="53" t="s">
        <v>3122</v>
      </c>
      <c r="C87" s="53">
        <f>가동률!I$106</f>
        <v>0</v>
      </c>
      <c r="D87" s="53">
        <f>가동률!$I$107</f>
        <v>0.1</v>
      </c>
      <c r="E87" s="53">
        <f>가동률!$I$108</f>
        <v>4.7</v>
      </c>
      <c r="F87" s="53">
        <f>가동률!$I$109</f>
        <v>0</v>
      </c>
      <c r="G87" s="53">
        <f>가동률!$I$110</f>
        <v>0.3</v>
      </c>
      <c r="H87" s="53">
        <f>가동률!$I$111</f>
        <v>0</v>
      </c>
      <c r="I87" s="53">
        <f t="shared" si="37"/>
        <v>5.0999999999999996</v>
      </c>
      <c r="J87" s="58">
        <f>가동률!$I$114</f>
        <v>8.8000000000000007</v>
      </c>
      <c r="K87" s="58">
        <f>가동률!$I$115</f>
        <v>1.496</v>
      </c>
      <c r="L87" s="58">
        <f>가동률!$I$116</f>
        <v>12.4</v>
      </c>
      <c r="M87" s="58">
        <f>가동률!$I$24-가동률!$I$116</f>
        <v>17.600000000000001</v>
      </c>
      <c r="N87" s="59">
        <f>가동률!$I$117</f>
        <v>0.58666666666666667</v>
      </c>
      <c r="P87">
        <f t="shared" si="35"/>
        <v>2016</v>
      </c>
      <c r="Q87">
        <f>'날씨2'!$V$5</f>
        <v>0</v>
      </c>
      <c r="R87">
        <f>'날씨2'!$V$6</f>
        <v>0</v>
      </c>
      <c r="S87">
        <f>'날씨2'!$V$7</f>
        <v>0</v>
      </c>
      <c r="T87">
        <f>'날씨2'!$V$8</f>
        <v>0</v>
      </c>
      <c r="U87">
        <f>'날씨2'!$V$9</f>
        <v>0</v>
      </c>
      <c r="V87">
        <f>'날씨2'!$V$10</f>
        <v>0</v>
      </c>
      <c r="W87">
        <f>'날씨2'!$V$11</f>
        <v>1</v>
      </c>
      <c r="X87">
        <f>'날씨2'!$V$12</f>
        <v>14</v>
      </c>
      <c r="Y87">
        <f>'날씨2'!$V$13</f>
        <v>0</v>
      </c>
      <c r="Z87">
        <f>'날씨2'!$V$14</f>
        <v>0</v>
      </c>
      <c r="AA87">
        <f>'날씨2'!$V$15</f>
        <v>0</v>
      </c>
      <c r="AB87">
        <f>'날씨2'!$V$16</f>
        <v>0</v>
      </c>
      <c r="AD87">
        <f t="shared" si="36"/>
        <v>2016</v>
      </c>
      <c r="AE87">
        <f>'날씨2'!$W$5</f>
        <v>0</v>
      </c>
      <c r="AF87">
        <f>'날씨2'!$W$6</f>
        <v>0</v>
      </c>
      <c r="AG87">
        <f>'날씨2'!$W$7</f>
        <v>0</v>
      </c>
      <c r="AH87">
        <f>'날씨2'!$W$8</f>
        <v>0</v>
      </c>
      <c r="AI87">
        <f>'날씨2'!$W$9</f>
        <v>0</v>
      </c>
      <c r="AJ87">
        <f>'날씨2'!$W$10</f>
        <v>0</v>
      </c>
      <c r="AK87">
        <f>'날씨2'!$W$11</f>
        <v>0</v>
      </c>
      <c r="AL87">
        <f>'날씨2'!$W$12</f>
        <v>0</v>
      </c>
      <c r="AM87">
        <f>'날씨2'!$W$13</f>
        <v>0</v>
      </c>
      <c r="AN87">
        <f>'날씨2'!$W$14</f>
        <v>0</v>
      </c>
      <c r="AO87">
        <f>'날씨2'!$W$15</f>
        <v>0</v>
      </c>
      <c r="AP87">
        <f>'날씨2'!$W$16</f>
        <v>0</v>
      </c>
    </row>
    <row r="88" spans="2:42" x14ac:dyDescent="0.3">
      <c r="B88" s="53" t="s">
        <v>3123</v>
      </c>
      <c r="C88" s="53">
        <f>가동률!J$106</f>
        <v>0</v>
      </c>
      <c r="D88" s="53">
        <f>가동률!$J$107</f>
        <v>0.9</v>
      </c>
      <c r="E88" s="53">
        <f>가동률!$J$108</f>
        <v>9.1</v>
      </c>
      <c r="F88" s="53">
        <f>가동률!$J$109</f>
        <v>0</v>
      </c>
      <c r="G88" s="53">
        <f>가동률!$J$110</f>
        <v>0.2</v>
      </c>
      <c r="H88" s="53">
        <f>가동률!$J$111</f>
        <v>0</v>
      </c>
      <c r="I88" s="53">
        <f t="shared" si="37"/>
        <v>10.199999999999999</v>
      </c>
      <c r="J88" s="58">
        <f>가동률!$J$114</f>
        <v>8.9</v>
      </c>
      <c r="K88" s="58">
        <f>가동률!$J$115</f>
        <v>2.9283870967741934</v>
      </c>
      <c r="L88" s="58">
        <f>가동률!$J$116</f>
        <v>16.170000000000002</v>
      </c>
      <c r="M88" s="58">
        <f>가동률!$J$24-가동률!$J$116</f>
        <v>14.829999999999998</v>
      </c>
      <c r="N88" s="59">
        <f>가동률!$J$117</f>
        <v>0.4783870967741935</v>
      </c>
      <c r="P88">
        <f t="shared" si="35"/>
        <v>2015</v>
      </c>
      <c r="Q88">
        <f>'날씨1'!$V$5</f>
        <v>0</v>
      </c>
      <c r="R88">
        <f>'날씨1'!$V$6</f>
        <v>0</v>
      </c>
      <c r="S88">
        <f>'날씨1'!$V$7</f>
        <v>0</v>
      </c>
      <c r="T88">
        <f>'날씨1'!$V$8</f>
        <v>0</v>
      </c>
      <c r="U88">
        <f>'날씨1'!$V$9</f>
        <v>0</v>
      </c>
      <c r="V88">
        <f>'날씨1'!$V$10</f>
        <v>1</v>
      </c>
      <c r="W88">
        <f>'날씨1'!$V$11</f>
        <v>1</v>
      </c>
      <c r="X88">
        <f>'날씨1'!$V$12</f>
        <v>2</v>
      </c>
      <c r="Y88">
        <f>'날씨1'!$V$13</f>
        <v>0</v>
      </c>
      <c r="Z88">
        <f>'날씨1'!$V$14</f>
        <v>0</v>
      </c>
      <c r="AA88">
        <f>'날씨1'!$V$15</f>
        <v>0</v>
      </c>
      <c r="AB88">
        <f>'날씨1'!$V$16</f>
        <v>0</v>
      </c>
      <c r="AD88">
        <f t="shared" si="36"/>
        <v>2015</v>
      </c>
      <c r="AE88">
        <f>'날씨1'!$W$5</f>
        <v>0</v>
      </c>
      <c r="AF88">
        <f>'날씨1'!$W$6</f>
        <v>0</v>
      </c>
      <c r="AG88">
        <f>'날씨1'!$W$7</f>
        <v>0</v>
      </c>
      <c r="AH88">
        <f>'날씨1'!$W$8</f>
        <v>0</v>
      </c>
      <c r="AI88">
        <f>'날씨1'!$W$9</f>
        <v>0</v>
      </c>
      <c r="AJ88">
        <f>'날씨1'!$W$10</f>
        <v>0</v>
      </c>
      <c r="AK88">
        <f>'날씨1'!$W$11</f>
        <v>1</v>
      </c>
      <c r="AL88">
        <f>'날씨1'!$W$12</f>
        <v>0</v>
      </c>
      <c r="AM88">
        <f>'날씨1'!$W$13</f>
        <v>0</v>
      </c>
      <c r="AN88">
        <f>'날씨1'!$W$14</f>
        <v>0</v>
      </c>
      <c r="AO88">
        <f>'날씨1'!$W$15</f>
        <v>0</v>
      </c>
      <c r="AP88">
        <f>'날씨1'!$W$16</f>
        <v>0</v>
      </c>
    </row>
    <row r="89" spans="2:42" x14ac:dyDescent="0.3">
      <c r="B89" s="53" t="s">
        <v>3124</v>
      </c>
      <c r="C89" s="53">
        <f>가동률!K$106</f>
        <v>0</v>
      </c>
      <c r="D89" s="53">
        <f>가동률!$K$107</f>
        <v>0.8</v>
      </c>
      <c r="E89" s="53">
        <f>가동률!$K$108</f>
        <v>7.6</v>
      </c>
      <c r="F89" s="53">
        <f>가동률!$K$109</f>
        <v>0</v>
      </c>
      <c r="G89" s="53">
        <f>가동률!$K$110</f>
        <v>0.3</v>
      </c>
      <c r="H89" s="53">
        <f>가동률!$K$111</f>
        <v>0</v>
      </c>
      <c r="I89" s="53">
        <f t="shared" si="37"/>
        <v>8.7000000000000011</v>
      </c>
      <c r="J89" s="58">
        <f>가동률!$K$114</f>
        <v>9.1999999999999993</v>
      </c>
      <c r="K89" s="58">
        <f>가동률!$K$115</f>
        <v>2.5819354838709678</v>
      </c>
      <c r="L89" s="58">
        <f>가동률!$K$116</f>
        <v>15.32</v>
      </c>
      <c r="M89" s="58">
        <f>가동률!$K$24-가동률!$K$116</f>
        <v>15.68</v>
      </c>
      <c r="N89" s="59">
        <f>가동률!$K$117</f>
        <v>0.50580645161290316</v>
      </c>
    </row>
    <row r="90" spans="2:42" ht="33" x14ac:dyDescent="0.3">
      <c r="B90" s="53" t="s">
        <v>3125</v>
      </c>
      <c r="C90" s="53">
        <f>가동률!L$106</f>
        <v>0</v>
      </c>
      <c r="D90" s="53">
        <f>가동률!$L$107</f>
        <v>0</v>
      </c>
      <c r="E90" s="53">
        <f>가동률!$L$108</f>
        <v>4.0999999999999996</v>
      </c>
      <c r="F90" s="53">
        <f>가동률!$L$109</f>
        <v>0</v>
      </c>
      <c r="G90" s="53">
        <f>가동률!$L$110</f>
        <v>0.3</v>
      </c>
      <c r="H90" s="53">
        <f>가동률!$L$111</f>
        <v>0</v>
      </c>
      <c r="I90" s="53">
        <f t="shared" si="37"/>
        <v>4.3999999999999995</v>
      </c>
      <c r="J90" s="58">
        <f>가동률!$L$114</f>
        <v>10.3</v>
      </c>
      <c r="K90" s="58">
        <f>가동률!$L$115</f>
        <v>1.5106666666666666</v>
      </c>
      <c r="L90" s="58">
        <f>가동률!$L$116</f>
        <v>13.19</v>
      </c>
      <c r="M90" s="58">
        <f>가동률!$L$24-가동률!$L$116</f>
        <v>16.810000000000002</v>
      </c>
      <c r="N90" s="59">
        <f>가동률!$L$117</f>
        <v>0.56033333333333346</v>
      </c>
      <c r="R90" s="132" t="s">
        <v>3087</v>
      </c>
      <c r="S90" s="132" t="s">
        <v>3157</v>
      </c>
      <c r="T90" s="132" t="s">
        <v>3089</v>
      </c>
      <c r="U90" s="133" t="s">
        <v>3178</v>
      </c>
      <c r="V90" s="133" t="s">
        <v>3183</v>
      </c>
      <c r="W90" s="132" t="s">
        <v>3090</v>
      </c>
    </row>
    <row r="91" spans="2:42" x14ac:dyDescent="0.3">
      <c r="B91" s="53" t="s">
        <v>3126</v>
      </c>
      <c r="C91" s="53">
        <f>가동률!M$106</f>
        <v>0</v>
      </c>
      <c r="D91" s="53">
        <f>가동률!$M$107</f>
        <v>0</v>
      </c>
      <c r="E91" s="53">
        <f>가동률!$M$108</f>
        <v>2.9</v>
      </c>
      <c r="F91" s="53">
        <f>가동률!$M$109</f>
        <v>0</v>
      </c>
      <c r="G91" s="53">
        <f>가동률!$M$110</f>
        <v>0.1</v>
      </c>
      <c r="H91" s="53">
        <f>가동률!$M$111</f>
        <v>0</v>
      </c>
      <c r="I91" s="53">
        <f t="shared" si="37"/>
        <v>3</v>
      </c>
      <c r="J91" s="58">
        <f>가동률!$M$114</f>
        <v>9.9</v>
      </c>
      <c r="K91" s="58">
        <f>가동률!$M$115</f>
        <v>0.95806451612903232</v>
      </c>
      <c r="L91" s="58">
        <f>가동률!$M$116</f>
        <v>11.94</v>
      </c>
      <c r="M91" s="58">
        <f>가동률!$M$24-가동률!$M$116</f>
        <v>19.060000000000002</v>
      </c>
      <c r="N91" s="59">
        <f>가동률!$M$117</f>
        <v>0.61483870967741938</v>
      </c>
      <c r="P91" t="s">
        <v>3103</v>
      </c>
      <c r="Q91" s="61"/>
      <c r="R91" s="139" t="str">
        <f>IF(P91=가동률!$C$28,"○"," ")</f>
        <v xml:space="preserve"> </v>
      </c>
      <c r="S91" s="139" t="str">
        <f>IF(P91=가동률!$C$44,"○"," ")</f>
        <v xml:space="preserve"> </v>
      </c>
      <c r="T91" s="139" t="str">
        <f>IF(P91=가동률!$C$60,"○"," ")</f>
        <v xml:space="preserve"> </v>
      </c>
      <c r="U91" s="139" t="str">
        <f>IF(P91=가동률!$C$76,"○"," ")</f>
        <v>○</v>
      </c>
      <c r="V91" s="139" t="str">
        <f>IF(P91=가동률!$C$92,"○"," ")</f>
        <v>○</v>
      </c>
      <c r="W91" s="139" t="str">
        <f>IF(P91=가동률!$C$108,"○"," ")</f>
        <v xml:space="preserve"> </v>
      </c>
    </row>
    <row r="92" spans="2:42" x14ac:dyDescent="0.3">
      <c r="B92" s="53" t="s">
        <v>3127</v>
      </c>
      <c r="C92" s="53">
        <f>가동률!N$106</f>
        <v>0.4</v>
      </c>
      <c r="D92" s="53">
        <f>가동률!$N$107</f>
        <v>0</v>
      </c>
      <c r="E92" s="53">
        <f>가동률!$N$108</f>
        <v>3.1</v>
      </c>
      <c r="F92" s="53">
        <f>가동률!$N$109</f>
        <v>0</v>
      </c>
      <c r="G92" s="53">
        <f>가동률!$N$110</f>
        <v>0.3</v>
      </c>
      <c r="H92" s="53">
        <f>가동률!$N$111</f>
        <v>0.1</v>
      </c>
      <c r="I92" s="53">
        <f t="shared" si="37"/>
        <v>3.9</v>
      </c>
      <c r="J92" s="58">
        <f>가동률!$N$114</f>
        <v>8.6</v>
      </c>
      <c r="K92" s="58">
        <f>가동률!$N$115</f>
        <v>1.1179999999999999</v>
      </c>
      <c r="L92" s="58">
        <f>가동률!$N$116</f>
        <v>11.38</v>
      </c>
      <c r="M92" s="58">
        <f>가동률!$N$24-가동률!$N$116</f>
        <v>18.619999999999997</v>
      </c>
      <c r="N92" s="59">
        <f>가동률!$N$117</f>
        <v>0.62066666666666659</v>
      </c>
      <c r="Q92" t="s">
        <v>3155</v>
      </c>
      <c r="R92" t="s">
        <v>3118</v>
      </c>
      <c r="S92" t="s">
        <v>3119</v>
      </c>
      <c r="T92" t="s">
        <v>3120</v>
      </c>
      <c r="U92" t="s">
        <v>3121</v>
      </c>
      <c r="V92" t="s">
        <v>3122</v>
      </c>
      <c r="W92" t="s">
        <v>3123</v>
      </c>
      <c r="X92" t="s">
        <v>3124</v>
      </c>
      <c r="Y92" t="s">
        <v>3125</v>
      </c>
      <c r="Z92" t="s">
        <v>3126</v>
      </c>
      <c r="AA92" t="s">
        <v>3127</v>
      </c>
      <c r="AB92" t="s">
        <v>3128</v>
      </c>
    </row>
    <row r="93" spans="2:42" x14ac:dyDescent="0.3">
      <c r="B93" s="53" t="s">
        <v>3128</v>
      </c>
      <c r="C93" s="53">
        <f>가동률!O$106</f>
        <v>9.9</v>
      </c>
      <c r="D93" s="53">
        <f>가동률!$O$107</f>
        <v>0</v>
      </c>
      <c r="E93" s="53">
        <f>가동률!$O$108</f>
        <v>1</v>
      </c>
      <c r="F93" s="53">
        <f>가동률!$O$109</f>
        <v>0</v>
      </c>
      <c r="G93" s="53">
        <f>가동률!$O$110</f>
        <v>0.2</v>
      </c>
      <c r="H93" s="53">
        <f>가동률!$O$111</f>
        <v>0.1</v>
      </c>
      <c r="I93" s="53">
        <f t="shared" si="37"/>
        <v>11.2</v>
      </c>
      <c r="J93" s="58">
        <f>가동률!$O$114</f>
        <v>9.5</v>
      </c>
      <c r="K93" s="58">
        <f>가동률!$O$115</f>
        <v>3.4322580645161289</v>
      </c>
      <c r="L93" s="58">
        <f>가동률!$O$116</f>
        <v>17.27</v>
      </c>
      <c r="M93" s="58">
        <f>가동률!$O$24-가동률!$O$116</f>
        <v>13.73</v>
      </c>
      <c r="N93" s="59">
        <f>가동률!$O$117</f>
        <v>0.44290322580645164</v>
      </c>
      <c r="P93">
        <f>가동률!$D$9-1</f>
        <v>2024</v>
      </c>
      <c r="Q93">
        <f>'날씨10'!$Z$5</f>
        <v>0</v>
      </c>
      <c r="R93">
        <f>'날씨10'!$Z$6</f>
        <v>0</v>
      </c>
      <c r="S93">
        <f>'날씨10'!$Z$7</f>
        <v>0</v>
      </c>
      <c r="T93">
        <f>'날씨10'!$Z$8</f>
        <v>0</v>
      </c>
      <c r="U93">
        <f>'날씨10'!$Z$9</f>
        <v>1</v>
      </c>
      <c r="V93">
        <f>'날씨10'!$Z$10</f>
        <v>0</v>
      </c>
      <c r="W93">
        <f>'날씨10'!$Z$11</f>
        <v>3</v>
      </c>
      <c r="X93">
        <f>'날씨10'!$Z$12</f>
        <v>2</v>
      </c>
      <c r="Y93">
        <f>'날씨10'!$Z$13</f>
        <v>1</v>
      </c>
      <c r="Z93">
        <f>'날씨10'!$Z$14</f>
        <v>0</v>
      </c>
      <c r="AA93">
        <f>'날씨10'!$Z$15</f>
        <v>0</v>
      </c>
      <c r="AB93">
        <f>'날씨10'!$Z$16</f>
        <v>0</v>
      </c>
    </row>
    <row r="94" spans="2:42" x14ac:dyDescent="0.3">
      <c r="B94" s="53" t="s">
        <v>3160</v>
      </c>
      <c r="C94" s="53">
        <f>SUM(C82:C93)</f>
        <v>30.799999999999997</v>
      </c>
      <c r="D94" s="53">
        <f t="shared" ref="D94" si="38">SUM(D82:D93)</f>
        <v>1.8</v>
      </c>
      <c r="E94" s="53">
        <f t="shared" ref="E94" si="39">SUM(E82:E93)</f>
        <v>44.800000000000004</v>
      </c>
      <c r="F94" s="53">
        <f t="shared" ref="F94" si="40">SUM(F82:F93)</f>
        <v>0.1</v>
      </c>
      <c r="G94" s="53">
        <f t="shared" ref="G94" si="41">SUM(G82:G93)</f>
        <v>2.6</v>
      </c>
      <c r="H94" s="53">
        <f t="shared" ref="H94" si="42">SUM(H82:H93)</f>
        <v>1.8000000000000003</v>
      </c>
      <c r="I94" s="53">
        <f t="shared" si="37"/>
        <v>81.899999999999991</v>
      </c>
      <c r="J94" s="58">
        <f>SUM(J82:J93)</f>
        <v>113.4</v>
      </c>
      <c r="K94" s="58">
        <f t="shared" ref="K94" si="43">SUM(K82:K93)</f>
        <v>25.67630293704168</v>
      </c>
      <c r="L94" s="58">
        <f t="shared" ref="L94" si="44">SUM(L82:L93)</f>
        <v>169.62</v>
      </c>
      <c r="M94" s="58">
        <f t="shared" ref="M94" si="45">SUM(M82:M93)</f>
        <v>195.67999999999998</v>
      </c>
      <c r="N94" s="59">
        <f>가동률!$P$117</f>
        <v>0.53566931289351216</v>
      </c>
      <c r="P94">
        <f>P93-1</f>
        <v>2023</v>
      </c>
      <c r="Q94">
        <f>'날씨9'!$X$5</f>
        <v>1</v>
      </c>
      <c r="R94">
        <f>'날씨9'!$X$6</f>
        <v>0</v>
      </c>
      <c r="S94">
        <f>'날씨9'!$X$7</f>
        <v>1</v>
      </c>
      <c r="T94">
        <f>'날씨9'!$X$8</f>
        <v>4</v>
      </c>
      <c r="U94">
        <f>'날씨9'!$X$9</f>
        <v>5</v>
      </c>
      <c r="V94">
        <f>'날씨9'!$X$10</f>
        <v>6</v>
      </c>
      <c r="W94">
        <f>'날씨9'!$X$11</f>
        <v>11</v>
      </c>
      <c r="X94">
        <f>'날씨9'!$X$12</f>
        <v>7</v>
      </c>
      <c r="Y94">
        <f>'날씨9'!$X$13</f>
        <v>6</v>
      </c>
      <c r="Z94">
        <f>'날씨9'!$X$14</f>
        <v>2</v>
      </c>
      <c r="AA94">
        <f>'날씨9'!$X$15</f>
        <v>5</v>
      </c>
      <c r="AB94">
        <f>'날씨9'!$X$16</f>
        <v>4</v>
      </c>
    </row>
    <row r="95" spans="2:42" x14ac:dyDescent="0.3">
      <c r="P95">
        <f t="shared" ref="P95:P102" si="46">P94-1</f>
        <v>2022</v>
      </c>
      <c r="Q95">
        <f>'날씨8'!$X$5</f>
        <v>0</v>
      </c>
      <c r="R95">
        <f>'날씨8'!$X$6</f>
        <v>1</v>
      </c>
      <c r="S95">
        <f>'날씨8'!$X$7</f>
        <v>5</v>
      </c>
      <c r="T95">
        <f>'날씨8'!$X$8</f>
        <v>1</v>
      </c>
      <c r="U95">
        <f>'날씨8'!$X$9</f>
        <v>1</v>
      </c>
      <c r="V95">
        <f>'날씨8'!$X$10</f>
        <v>9</v>
      </c>
      <c r="W95">
        <f>'날씨8'!$X$11</f>
        <v>7</v>
      </c>
      <c r="X95">
        <f>'날씨8'!$X$12</f>
        <v>11</v>
      </c>
      <c r="Y95">
        <f>'날씨8'!$X$13</f>
        <v>5</v>
      </c>
      <c r="Z95">
        <f>'날씨8'!$X$14</f>
        <v>4</v>
      </c>
      <c r="AA95">
        <f>'날씨8'!$X$15</f>
        <v>2</v>
      </c>
      <c r="AB95">
        <f>'날씨8'!$X$16</f>
        <v>0</v>
      </c>
    </row>
    <row r="96" spans="2:42" x14ac:dyDescent="0.3">
      <c r="P96">
        <f t="shared" si="46"/>
        <v>2021</v>
      </c>
      <c r="Q96">
        <f>'날씨7'!$X$5</f>
        <v>0</v>
      </c>
      <c r="R96">
        <f>'날씨7'!$X$6</f>
        <v>0</v>
      </c>
      <c r="S96">
        <f>'날씨7'!$X$7</f>
        <v>3</v>
      </c>
      <c r="T96">
        <f>'날씨7'!$X$8</f>
        <v>4</v>
      </c>
      <c r="U96">
        <f>'날씨7'!$X$9</f>
        <v>9</v>
      </c>
      <c r="V96">
        <f>'날씨7'!$X$10</f>
        <v>5</v>
      </c>
      <c r="W96">
        <f>'날씨7'!$X$11</f>
        <v>4</v>
      </c>
      <c r="X96">
        <f>'날씨7'!$X$12</f>
        <v>6</v>
      </c>
      <c r="Y96">
        <f>'날씨7'!$X$13</f>
        <v>4</v>
      </c>
      <c r="Z96">
        <f>'날씨7'!$X$14</f>
        <v>5</v>
      </c>
      <c r="AA96">
        <f>'날씨7'!$X$15</f>
        <v>3</v>
      </c>
      <c r="AB96">
        <f>'날씨7'!$X$16</f>
        <v>0</v>
      </c>
    </row>
    <row r="97" spans="16:42" x14ac:dyDescent="0.3">
      <c r="P97">
        <f t="shared" si="46"/>
        <v>2020</v>
      </c>
      <c r="Q97">
        <f>'날씨6'!$X$5</f>
        <v>2</v>
      </c>
      <c r="R97">
        <f>'날씨6'!$X$6</f>
        <v>3</v>
      </c>
      <c r="S97">
        <f>'날씨6'!$X$7</f>
        <v>1</v>
      </c>
      <c r="T97">
        <f>'날씨6'!$X$8</f>
        <v>1</v>
      </c>
      <c r="U97">
        <f>'날씨6'!$X$9</f>
        <v>6</v>
      </c>
      <c r="V97">
        <f>'날씨6'!$X$10</f>
        <v>4</v>
      </c>
      <c r="W97">
        <f>'날씨6'!$X$11</f>
        <v>9</v>
      </c>
      <c r="X97">
        <f>'날씨6'!$X$12</f>
        <v>15</v>
      </c>
      <c r="Y97">
        <f>'날씨6'!$X$13</f>
        <v>6</v>
      </c>
      <c r="Z97">
        <f>'날씨6'!$X$14</f>
        <v>0</v>
      </c>
      <c r="AA97">
        <f>'날씨6'!$X$15</f>
        <v>2</v>
      </c>
      <c r="AB97">
        <f>'날씨6'!$X$16</f>
        <v>0</v>
      </c>
    </row>
    <row r="98" spans="16:42" x14ac:dyDescent="0.3">
      <c r="P98">
        <f t="shared" si="46"/>
        <v>2019</v>
      </c>
      <c r="Q98">
        <f>'날씨5'!$X$5</f>
        <v>0</v>
      </c>
      <c r="R98">
        <f>'날씨5'!$X$6</f>
        <v>1</v>
      </c>
      <c r="S98">
        <f>'날씨5'!$X$7</f>
        <v>2</v>
      </c>
      <c r="T98">
        <f>'날씨5'!$X$8</f>
        <v>2</v>
      </c>
      <c r="U98">
        <f>'날씨5'!$X$9</f>
        <v>2</v>
      </c>
      <c r="V98">
        <f>'날씨5'!$X$10</f>
        <v>3</v>
      </c>
      <c r="W98">
        <f>'날씨5'!$X$11</f>
        <v>10</v>
      </c>
      <c r="X98">
        <f>'날씨5'!$X$12</f>
        <v>6</v>
      </c>
      <c r="Y98">
        <f>'날씨5'!$X$13</f>
        <v>5</v>
      </c>
      <c r="Z98">
        <f>'날씨5'!$X$14</f>
        <v>2</v>
      </c>
      <c r="AA98">
        <f>'날씨5'!$X$15</f>
        <v>3</v>
      </c>
      <c r="AB98">
        <f>'날씨5'!$X$16</f>
        <v>1</v>
      </c>
    </row>
    <row r="99" spans="16:42" x14ac:dyDescent="0.3">
      <c r="P99">
        <f t="shared" si="46"/>
        <v>2018</v>
      </c>
      <c r="Q99">
        <f>'날씨4'!$X$5</f>
        <v>1</v>
      </c>
      <c r="R99">
        <f>'날씨4'!$X$6</f>
        <v>1</v>
      </c>
      <c r="S99">
        <f>'날씨4'!$X$7</f>
        <v>3</v>
      </c>
      <c r="T99">
        <f>'날씨4'!$X$8</f>
        <v>8</v>
      </c>
      <c r="U99">
        <f>'날씨4'!$X$9</f>
        <v>8</v>
      </c>
      <c r="V99">
        <f>'날씨4'!$X$10</f>
        <v>3</v>
      </c>
      <c r="W99">
        <f>'날씨4'!$X$11</f>
        <v>5</v>
      </c>
      <c r="X99">
        <f>'날씨4'!$X$12</f>
        <v>6</v>
      </c>
      <c r="Y99">
        <f>'날씨4'!$X$13</f>
        <v>3</v>
      </c>
      <c r="Z99">
        <f>'날씨4'!$X$14</f>
        <v>6</v>
      </c>
      <c r="AA99">
        <f>'날씨4'!$X$15</f>
        <v>2</v>
      </c>
      <c r="AB99">
        <f>'날씨4'!$X$16</f>
        <v>0</v>
      </c>
    </row>
    <row r="100" spans="16:42" x14ac:dyDescent="0.3">
      <c r="P100">
        <f t="shared" si="46"/>
        <v>2017</v>
      </c>
      <c r="Q100">
        <f>'날씨3'!$X$5</f>
        <v>1</v>
      </c>
      <c r="R100">
        <f>'날씨3'!$X$6</f>
        <v>0</v>
      </c>
      <c r="S100">
        <f>'날씨3'!$X$7</f>
        <v>2</v>
      </c>
      <c r="T100">
        <f>'날씨3'!$X$8</f>
        <v>5</v>
      </c>
      <c r="U100">
        <f>'날씨3'!$X$9</f>
        <v>3</v>
      </c>
      <c r="V100">
        <f>'날씨3'!$X$10</f>
        <v>5</v>
      </c>
      <c r="W100">
        <f>'날씨3'!$X$11</f>
        <v>11</v>
      </c>
      <c r="X100">
        <f>'날씨3'!$X$12</f>
        <v>9</v>
      </c>
      <c r="Y100">
        <f>'날씨3'!$X$13</f>
        <v>2</v>
      </c>
      <c r="Z100">
        <f>'날씨3'!$X$14</f>
        <v>1</v>
      </c>
      <c r="AA100">
        <f>'날씨3'!$X$15</f>
        <v>3</v>
      </c>
      <c r="AB100">
        <f>'날씨3'!$X$16</f>
        <v>1</v>
      </c>
    </row>
    <row r="101" spans="16:42" x14ac:dyDescent="0.3">
      <c r="P101">
        <f t="shared" si="46"/>
        <v>2016</v>
      </c>
      <c r="Q101">
        <f>'날씨2'!$X$5</f>
        <v>0</v>
      </c>
      <c r="R101">
        <f>'날씨2'!$X$6</f>
        <v>2</v>
      </c>
      <c r="S101">
        <f>'날씨2'!$X$7</f>
        <v>1</v>
      </c>
      <c r="T101">
        <f>'날씨2'!$X$8</f>
        <v>4</v>
      </c>
      <c r="U101">
        <f>'날씨2'!$X$9</f>
        <v>7</v>
      </c>
      <c r="V101">
        <f>'날씨2'!$X$10</f>
        <v>2</v>
      </c>
      <c r="W101">
        <f>'날씨2'!$X$11</f>
        <v>10</v>
      </c>
      <c r="X101">
        <f>'날씨2'!$X$12</f>
        <v>4</v>
      </c>
      <c r="Y101">
        <f>'날씨2'!$X$13</f>
        <v>2</v>
      </c>
      <c r="Z101">
        <f>'날씨2'!$X$14</f>
        <v>3</v>
      </c>
      <c r="AA101">
        <f>'날씨2'!$X$15</f>
        <v>1</v>
      </c>
      <c r="AB101">
        <f>'날씨2'!$X$16</f>
        <v>3</v>
      </c>
    </row>
    <row r="102" spans="16:42" x14ac:dyDescent="0.3">
      <c r="P102">
        <f t="shared" si="46"/>
        <v>2015</v>
      </c>
      <c r="Q102">
        <f>'날씨1'!$X$5</f>
        <v>1</v>
      </c>
      <c r="R102">
        <f>'날씨1'!$X$6</f>
        <v>2</v>
      </c>
      <c r="S102">
        <f>'날씨1'!$X$7</f>
        <v>0</v>
      </c>
      <c r="T102">
        <f>'날씨1'!$X$8</f>
        <v>5</v>
      </c>
      <c r="U102">
        <f>'날씨1'!$X$9</f>
        <v>2</v>
      </c>
      <c r="V102">
        <f>'날씨1'!$X$10</f>
        <v>5</v>
      </c>
      <c r="W102">
        <f>'날씨1'!$X$11</f>
        <v>8</v>
      </c>
      <c r="X102">
        <f>'날씨1'!$X$12</f>
        <v>6</v>
      </c>
      <c r="Y102">
        <f>'날씨1'!$X$13</f>
        <v>1</v>
      </c>
      <c r="Z102">
        <f>'날씨1'!$X$14</f>
        <v>3</v>
      </c>
      <c r="AA102">
        <f>'날씨1'!$X$15</f>
        <v>8</v>
      </c>
      <c r="AB102">
        <f>'날씨1'!$X$16</f>
        <v>1</v>
      </c>
    </row>
    <row r="104" spans="16:42" ht="33" x14ac:dyDescent="0.3">
      <c r="P104" s="187" t="s">
        <v>3081</v>
      </c>
      <c r="Q104" s="187"/>
      <c r="R104" s="132" t="s">
        <v>3087</v>
      </c>
      <c r="S104" s="132" t="s">
        <v>3157</v>
      </c>
      <c r="T104" s="132" t="s">
        <v>3089</v>
      </c>
      <c r="U104" s="133" t="s">
        <v>3178</v>
      </c>
      <c r="V104" s="133" t="s">
        <v>3183</v>
      </c>
      <c r="W104" s="132" t="s">
        <v>3090</v>
      </c>
      <c r="AF104" s="132" t="s">
        <v>3087</v>
      </c>
      <c r="AG104" s="132" t="s">
        <v>3157</v>
      </c>
      <c r="AH104" s="132" t="s">
        <v>3089</v>
      </c>
      <c r="AI104" s="133" t="s">
        <v>3178</v>
      </c>
      <c r="AJ104" s="133" t="s">
        <v>3183</v>
      </c>
      <c r="AK104" s="132" t="s">
        <v>3090</v>
      </c>
    </row>
    <row r="105" spans="16:42" x14ac:dyDescent="0.3">
      <c r="P105" t="s">
        <v>3104</v>
      </c>
      <c r="Q105" s="61"/>
      <c r="R105" s="139" t="str">
        <f>IF(P105=가동률!$C$29,"○"," ")</f>
        <v xml:space="preserve"> </v>
      </c>
      <c r="S105" s="139" t="str">
        <f>IF(P105=가동률!$C$45,"○"," ")</f>
        <v>○</v>
      </c>
      <c r="T105" s="139" t="str">
        <f>IF(P105=가동률!$C$61,"○"," ")</f>
        <v>○</v>
      </c>
      <c r="U105" s="139" t="str">
        <f>IF(P105=가동률!$C$77,"○"," ")</f>
        <v xml:space="preserve"> </v>
      </c>
      <c r="V105" s="139" t="str">
        <f>IF(P105=가동률!$C$93,"○"," ")</f>
        <v xml:space="preserve"> </v>
      </c>
      <c r="W105" s="139" t="str">
        <f>IF(P105=가동률!$C$109,"○"," ")</f>
        <v xml:space="preserve"> </v>
      </c>
      <c r="AD105" t="s">
        <v>3071</v>
      </c>
      <c r="AE105" s="61"/>
      <c r="AF105" s="139" t="str">
        <f>IF(AD105=가동률!$C$29,"○"," ")</f>
        <v>○</v>
      </c>
      <c r="AG105" s="139" t="str">
        <f>IF(AD105=가동률!$C$45,"○"," ")</f>
        <v xml:space="preserve"> </v>
      </c>
      <c r="AH105" s="139" t="str">
        <f>IF(AD105=가동률!$C$61,"○"," ")</f>
        <v xml:space="preserve"> </v>
      </c>
      <c r="AI105" s="139" t="str">
        <f>IF(AD105=가동률!$C$77,"○"," ")</f>
        <v>○</v>
      </c>
      <c r="AJ105" s="139" t="str">
        <f>IF(AD105=가동률!$C$93,"○"," ")</f>
        <v>○</v>
      </c>
      <c r="AK105" s="139" t="str">
        <f>IF(AD105=가동률!$C$109,"○"," ")</f>
        <v>○</v>
      </c>
    </row>
    <row r="106" spans="16:42" x14ac:dyDescent="0.3">
      <c r="Q106" t="s">
        <v>3155</v>
      </c>
      <c r="R106" t="s">
        <v>3118</v>
      </c>
      <c r="S106" t="s">
        <v>3119</v>
      </c>
      <c r="T106" t="s">
        <v>3120</v>
      </c>
      <c r="U106" t="s">
        <v>3121</v>
      </c>
      <c r="V106" t="s">
        <v>3122</v>
      </c>
      <c r="W106" t="s">
        <v>3123</v>
      </c>
      <c r="X106" t="s">
        <v>3124</v>
      </c>
      <c r="Y106" t="s">
        <v>3125</v>
      </c>
      <c r="Z106" t="s">
        <v>3126</v>
      </c>
      <c r="AA106" t="s">
        <v>3127</v>
      </c>
      <c r="AB106" t="s">
        <v>3128</v>
      </c>
      <c r="AE106" t="s">
        <v>3155</v>
      </c>
      <c r="AF106" t="s">
        <v>3118</v>
      </c>
      <c r="AG106" t="s">
        <v>3119</v>
      </c>
      <c r="AH106" t="s">
        <v>3120</v>
      </c>
      <c r="AI106" t="s">
        <v>3121</v>
      </c>
      <c r="AJ106" t="s">
        <v>3122</v>
      </c>
      <c r="AK106" t="s">
        <v>3123</v>
      </c>
      <c r="AL106" t="s">
        <v>3124</v>
      </c>
      <c r="AM106" t="s">
        <v>3125</v>
      </c>
      <c r="AN106" t="s">
        <v>3126</v>
      </c>
      <c r="AO106" t="s">
        <v>3127</v>
      </c>
      <c r="AP106" t="s">
        <v>3128</v>
      </c>
    </row>
    <row r="107" spans="16:42" x14ac:dyDescent="0.3">
      <c r="P107">
        <f>가동률!$D$9-1</f>
        <v>2024</v>
      </c>
      <c r="Q107">
        <f>'날씨10'!$AA$5</f>
        <v>0</v>
      </c>
      <c r="R107">
        <f>'날씨10'!$AA$6</f>
        <v>0</v>
      </c>
      <c r="S107">
        <f>'날씨10'!$AA$7</f>
        <v>0</v>
      </c>
      <c r="T107">
        <f>'날씨10'!$AA$8</f>
        <v>0</v>
      </c>
      <c r="U107">
        <f>'날씨10'!$AA$9</f>
        <v>0</v>
      </c>
      <c r="V107">
        <f>'날씨10'!$AA$10</f>
        <v>0</v>
      </c>
      <c r="W107">
        <f>'날씨10'!$AA$11</f>
        <v>0</v>
      </c>
      <c r="X107">
        <f>'날씨10'!$AA$12</f>
        <v>0</v>
      </c>
      <c r="Y107">
        <f>'날씨10'!$AA$13</f>
        <v>0</v>
      </c>
      <c r="Z107">
        <f>'날씨10'!$AA$14</f>
        <v>0</v>
      </c>
      <c r="AA107">
        <f>'날씨10'!$AA$15</f>
        <v>0</v>
      </c>
      <c r="AB107">
        <f>'날씨10'!$AA$16</f>
        <v>0</v>
      </c>
      <c r="AD107">
        <f>가동률!$D$9-1</f>
        <v>2024</v>
      </c>
      <c r="AE107">
        <f>'날씨10'!$AB$5</f>
        <v>0</v>
      </c>
      <c r="AF107">
        <f>'날씨10'!$AB$6</f>
        <v>0</v>
      </c>
      <c r="AG107">
        <f>'날씨10'!$AB$7</f>
        <v>0</v>
      </c>
      <c r="AH107">
        <f>'날씨10'!$AB$8</f>
        <v>0</v>
      </c>
      <c r="AI107">
        <f>'날씨10'!$AB$9</f>
        <v>0</v>
      </c>
      <c r="AJ107">
        <f>'날씨10'!$AB$10</f>
        <v>0</v>
      </c>
      <c r="AK107">
        <f>'날씨10'!$AB$11</f>
        <v>0</v>
      </c>
      <c r="AL107">
        <f>'날씨10'!$AB$12</f>
        <v>0</v>
      </c>
      <c r="AM107">
        <f>'날씨10'!$AB$13</f>
        <v>0</v>
      </c>
      <c r="AN107">
        <f>'날씨10'!$AB$14</f>
        <v>0</v>
      </c>
      <c r="AO107">
        <f>'날씨10'!$AB$15</f>
        <v>0</v>
      </c>
      <c r="AP107">
        <f>'날씨10'!$AB$16</f>
        <v>0</v>
      </c>
    </row>
    <row r="108" spans="16:42" x14ac:dyDescent="0.3">
      <c r="P108">
        <f>P107-1</f>
        <v>2023</v>
      </c>
      <c r="Q108">
        <f>'날씨9'!$Y$5</f>
        <v>1</v>
      </c>
      <c r="R108">
        <f>'날씨9'!$Y$6</f>
        <v>0</v>
      </c>
      <c r="S108">
        <f>'날씨9'!$Y$7</f>
        <v>0</v>
      </c>
      <c r="T108">
        <f>'날씨9'!$Y$8</f>
        <v>2</v>
      </c>
      <c r="U108">
        <f>'날씨9'!$Y$9</f>
        <v>4</v>
      </c>
      <c r="V108">
        <f>'날씨9'!$Y$10</f>
        <v>5</v>
      </c>
      <c r="W108">
        <f>'날씨9'!$Y$11</f>
        <v>9</v>
      </c>
      <c r="X108">
        <f>'날씨9'!$Y$12</f>
        <v>5</v>
      </c>
      <c r="Y108">
        <f>'날씨9'!$Y$13</f>
        <v>5</v>
      </c>
      <c r="Z108">
        <f>'날씨9'!$Y$14</f>
        <v>1</v>
      </c>
      <c r="AA108">
        <f>'날씨9'!$Y$15</f>
        <v>3</v>
      </c>
      <c r="AB108">
        <f>'날씨9'!$Y$16</f>
        <v>3</v>
      </c>
      <c r="AD108">
        <f>AD107-1</f>
        <v>2023</v>
      </c>
      <c r="AE108">
        <f>'날씨9'!$Z$5</f>
        <v>0</v>
      </c>
      <c r="AF108">
        <f>'날씨9'!$Z$6</f>
        <v>0</v>
      </c>
      <c r="AG108">
        <f>'날씨9'!$Z$7</f>
        <v>0</v>
      </c>
      <c r="AH108">
        <f>'날씨9'!$Z$8</f>
        <v>0</v>
      </c>
      <c r="AI108">
        <f>'날씨9'!$Z$9</f>
        <v>1</v>
      </c>
      <c r="AJ108">
        <f>'날씨9'!$Z$10</f>
        <v>1</v>
      </c>
      <c r="AK108">
        <f>'날씨9'!$Z$11</f>
        <v>3</v>
      </c>
      <c r="AL108">
        <f>'날씨9'!$Z$12</f>
        <v>2</v>
      </c>
      <c r="AM108">
        <f>'날씨9'!$Z$13</f>
        <v>0</v>
      </c>
      <c r="AN108">
        <f>'날씨9'!$Z$14</f>
        <v>0</v>
      </c>
      <c r="AO108">
        <f>'날씨9'!$Z$15</f>
        <v>1</v>
      </c>
      <c r="AP108">
        <f>'날씨9'!$Z$16</f>
        <v>0</v>
      </c>
    </row>
    <row r="109" spans="16:42" x14ac:dyDescent="0.3">
      <c r="P109">
        <f t="shared" ref="P109:P116" si="47">P108-1</f>
        <v>2022</v>
      </c>
      <c r="Q109">
        <f>'날씨8'!$Y$5</f>
        <v>0</v>
      </c>
      <c r="R109">
        <f>'날씨8'!$Y$6</f>
        <v>0</v>
      </c>
      <c r="S109">
        <f>'날씨8'!$Y$7</f>
        <v>3</v>
      </c>
      <c r="T109">
        <f>'날씨8'!$Y$8</f>
        <v>1</v>
      </c>
      <c r="U109">
        <f>'날씨8'!$Y$9</f>
        <v>1</v>
      </c>
      <c r="V109">
        <f>'날씨8'!$Y$10</f>
        <v>7</v>
      </c>
      <c r="W109">
        <f>'날씨8'!$Y$11</f>
        <v>7</v>
      </c>
      <c r="X109">
        <f>'날씨8'!$Y$12</f>
        <v>10</v>
      </c>
      <c r="Y109">
        <f>'날씨8'!$Y$13</f>
        <v>5</v>
      </c>
      <c r="Z109">
        <f>'날씨8'!$Y$14</f>
        <v>4</v>
      </c>
      <c r="AA109">
        <f>'날씨8'!$Y$15</f>
        <v>2</v>
      </c>
      <c r="AB109">
        <f>'날씨8'!$Y$16</f>
        <v>0</v>
      </c>
      <c r="AD109">
        <f t="shared" ref="AD109:AD116" si="48">AD108-1</f>
        <v>2022</v>
      </c>
      <c r="AE109">
        <f>'날씨8'!$Z$5</f>
        <v>0</v>
      </c>
      <c r="AF109">
        <f>'날씨8'!$Z$6</f>
        <v>0</v>
      </c>
      <c r="AG109">
        <f>'날씨8'!$Z$7</f>
        <v>0</v>
      </c>
      <c r="AH109">
        <f>'날씨8'!$Z$8</f>
        <v>0</v>
      </c>
      <c r="AI109">
        <f>'날씨8'!$Z$9</f>
        <v>0</v>
      </c>
      <c r="AJ109">
        <f>'날씨8'!$Z$10</f>
        <v>3</v>
      </c>
      <c r="AK109">
        <f>'날씨8'!$Z$11</f>
        <v>1</v>
      </c>
      <c r="AL109">
        <f>'날씨8'!$Z$12</f>
        <v>3</v>
      </c>
      <c r="AM109">
        <f>'날씨8'!$Z$13</f>
        <v>2</v>
      </c>
      <c r="AN109">
        <f>'날씨8'!$Z$14</f>
        <v>1</v>
      </c>
      <c r="AO109">
        <f>'날씨8'!$Z$15</f>
        <v>0</v>
      </c>
      <c r="AP109">
        <f>'날씨8'!$Z$16</f>
        <v>0</v>
      </c>
    </row>
    <row r="110" spans="16:42" x14ac:dyDescent="0.3">
      <c r="P110">
        <f t="shared" si="47"/>
        <v>2021</v>
      </c>
      <c r="Q110">
        <f>'날씨7'!$Y$5</f>
        <v>0</v>
      </c>
      <c r="R110">
        <f>'날씨7'!$Y$6</f>
        <v>0</v>
      </c>
      <c r="S110">
        <f>'날씨7'!$Y$7</f>
        <v>3</v>
      </c>
      <c r="T110">
        <f>'날씨7'!$Y$8</f>
        <v>3</v>
      </c>
      <c r="U110">
        <f>'날씨7'!$Y$9</f>
        <v>6</v>
      </c>
      <c r="V110">
        <f>'날씨7'!$Y$10</f>
        <v>3</v>
      </c>
      <c r="W110">
        <f>'날씨7'!$Y$11</f>
        <v>3</v>
      </c>
      <c r="X110">
        <f>'날씨7'!$Y$12</f>
        <v>5</v>
      </c>
      <c r="Y110">
        <f>'날씨7'!$Y$13</f>
        <v>2</v>
      </c>
      <c r="Z110">
        <f>'날씨7'!$Y$14</f>
        <v>3</v>
      </c>
      <c r="AA110">
        <f>'날씨7'!$Y$15</f>
        <v>2</v>
      </c>
      <c r="AB110">
        <f>'날씨7'!$Y$16</f>
        <v>0</v>
      </c>
      <c r="AD110">
        <f t="shared" si="48"/>
        <v>2021</v>
      </c>
      <c r="AE110">
        <f>'날씨7'!$Z$5</f>
        <v>0</v>
      </c>
      <c r="AF110">
        <f>'날씨7'!$Z$6</f>
        <v>0</v>
      </c>
      <c r="AG110">
        <f>'날씨7'!$Z$7</f>
        <v>1</v>
      </c>
      <c r="AH110">
        <f>'날씨7'!$Z$8</f>
        <v>0</v>
      </c>
      <c r="AI110">
        <f>'날씨7'!$Z$9</f>
        <v>1</v>
      </c>
      <c r="AJ110">
        <f>'날씨7'!$Z$10</f>
        <v>0</v>
      </c>
      <c r="AK110">
        <f>'날씨7'!$Z$11</f>
        <v>1</v>
      </c>
      <c r="AL110">
        <f>'날씨7'!$Z$12</f>
        <v>1</v>
      </c>
      <c r="AM110">
        <f>'날씨7'!$Z$13</f>
        <v>0</v>
      </c>
      <c r="AN110">
        <f>'날씨7'!$Z$14</f>
        <v>1</v>
      </c>
      <c r="AO110">
        <f>'날씨7'!$Z$15</f>
        <v>0</v>
      </c>
      <c r="AP110">
        <f>'날씨7'!$Z$16</f>
        <v>0</v>
      </c>
    </row>
    <row r="111" spans="16:42" x14ac:dyDescent="0.3">
      <c r="P111">
        <f t="shared" si="47"/>
        <v>2020</v>
      </c>
      <c r="Q111">
        <f>'날씨6'!$Y$5</f>
        <v>2</v>
      </c>
      <c r="R111">
        <f>'날씨6'!$Y$6</f>
        <v>2</v>
      </c>
      <c r="S111">
        <f>'날씨6'!$Y$7</f>
        <v>0</v>
      </c>
      <c r="T111">
        <f>'날씨6'!$Y$8</f>
        <v>1</v>
      </c>
      <c r="U111">
        <f>'날씨6'!$Y$9</f>
        <v>4</v>
      </c>
      <c r="V111">
        <f>'날씨6'!$Y$10</f>
        <v>3</v>
      </c>
      <c r="W111">
        <f>'날씨6'!$Y$11</f>
        <v>7</v>
      </c>
      <c r="X111">
        <f>'날씨6'!$Y$12</f>
        <v>14</v>
      </c>
      <c r="Y111">
        <f>'날씨6'!$Y$13</f>
        <v>4</v>
      </c>
      <c r="Z111">
        <f>'날씨6'!$Y$14</f>
        <v>0</v>
      </c>
      <c r="AA111">
        <f>'날씨6'!$Y$15</f>
        <v>2</v>
      </c>
      <c r="AB111">
        <f>'날씨6'!$Y$16</f>
        <v>0</v>
      </c>
      <c r="AD111">
        <f t="shared" si="48"/>
        <v>2020</v>
      </c>
      <c r="AE111">
        <f>'날씨6'!$Z$5</f>
        <v>1</v>
      </c>
      <c r="AF111">
        <f>'날씨6'!$Z$6</f>
        <v>0</v>
      </c>
      <c r="AG111">
        <f>'날씨6'!$Z$7</f>
        <v>0</v>
      </c>
      <c r="AH111">
        <f>'날씨6'!$Z$8</f>
        <v>0</v>
      </c>
      <c r="AI111">
        <f>'날씨6'!$Z$9</f>
        <v>1</v>
      </c>
      <c r="AJ111">
        <f>'날씨6'!$Z$10</f>
        <v>0</v>
      </c>
      <c r="AK111">
        <f>'날씨6'!$Z$11</f>
        <v>0</v>
      </c>
      <c r="AL111">
        <f>'날씨6'!$Z$12</f>
        <v>8</v>
      </c>
      <c r="AM111">
        <f>'날씨6'!$Z$13</f>
        <v>0</v>
      </c>
      <c r="AN111">
        <f>'날씨6'!$Z$14</f>
        <v>0</v>
      </c>
      <c r="AO111">
        <f>'날씨6'!$Z$15</f>
        <v>1</v>
      </c>
      <c r="AP111">
        <f>'날씨6'!$Z$16</f>
        <v>0</v>
      </c>
    </row>
    <row r="112" spans="16:42" x14ac:dyDescent="0.3">
      <c r="P112">
        <f t="shared" si="47"/>
        <v>2019</v>
      </c>
      <c r="Q112">
        <f>'날씨5'!$Y$5</f>
        <v>0</v>
      </c>
      <c r="R112">
        <f>'날씨5'!$Y$6</f>
        <v>1</v>
      </c>
      <c r="S112">
        <f>'날씨5'!$Y$7</f>
        <v>1</v>
      </c>
      <c r="T112">
        <f>'날씨5'!$Y$8</f>
        <v>1</v>
      </c>
      <c r="U112">
        <f>'날씨5'!$Y$9</f>
        <v>1</v>
      </c>
      <c r="V112">
        <f>'날씨5'!$Y$10</f>
        <v>2</v>
      </c>
      <c r="W112">
        <f>'날씨5'!$Y$11</f>
        <v>7</v>
      </c>
      <c r="X112">
        <f>'날씨5'!$Y$12</f>
        <v>5</v>
      </c>
      <c r="Y112">
        <f>'날씨5'!$Y$13</f>
        <v>3</v>
      </c>
      <c r="Z112">
        <f>'날씨5'!$Y$14</f>
        <v>1</v>
      </c>
      <c r="AA112">
        <f>'날씨5'!$Y$15</f>
        <v>3</v>
      </c>
      <c r="AB112">
        <f>'날씨5'!$Y$16</f>
        <v>0</v>
      </c>
      <c r="AD112">
        <f t="shared" si="48"/>
        <v>2019</v>
      </c>
      <c r="AE112">
        <f>'날씨5'!$Z$5</f>
        <v>0</v>
      </c>
      <c r="AF112">
        <f>'날씨5'!$Z$6</f>
        <v>0</v>
      </c>
      <c r="AG112">
        <f>'날씨5'!$Z$7</f>
        <v>0</v>
      </c>
      <c r="AH112">
        <f>'날씨5'!$Z$8</f>
        <v>0</v>
      </c>
      <c r="AI112">
        <f>'날씨5'!$Z$9</f>
        <v>0</v>
      </c>
      <c r="AJ112">
        <f>'날씨5'!$Z$10</f>
        <v>0</v>
      </c>
      <c r="AK112">
        <f>'날씨5'!$Z$11</f>
        <v>2</v>
      </c>
      <c r="AL112">
        <f>'날씨5'!$Z$12</f>
        <v>0</v>
      </c>
      <c r="AM112">
        <f>'날씨5'!$Z$13</f>
        <v>2</v>
      </c>
      <c r="AN112">
        <f>'날씨5'!$Z$14</f>
        <v>0</v>
      </c>
      <c r="AO112">
        <f>'날씨5'!$Z$15</f>
        <v>0</v>
      </c>
      <c r="AP112">
        <f>'날씨5'!$Z$16</f>
        <v>0</v>
      </c>
    </row>
    <row r="113" spans="16:42" x14ac:dyDescent="0.3">
      <c r="P113">
        <f t="shared" si="47"/>
        <v>2018</v>
      </c>
      <c r="Q113">
        <f>'날씨4'!$Y$5</f>
        <v>0</v>
      </c>
      <c r="R113">
        <f>'날씨4'!$Y$6</f>
        <v>1</v>
      </c>
      <c r="S113">
        <f>'날씨4'!$Y$7</f>
        <v>1</v>
      </c>
      <c r="T113">
        <f>'날씨4'!$Y$8</f>
        <v>5</v>
      </c>
      <c r="U113">
        <f>'날씨4'!$Y$9</f>
        <v>7</v>
      </c>
      <c r="V113">
        <f>'날씨4'!$Y$10</f>
        <v>3</v>
      </c>
      <c r="W113">
        <f>'날씨4'!$Y$11</f>
        <v>5</v>
      </c>
      <c r="X113">
        <f>'날씨4'!$Y$12</f>
        <v>6</v>
      </c>
      <c r="Y113">
        <f>'날씨4'!$Y$13</f>
        <v>2</v>
      </c>
      <c r="Z113">
        <f>'날씨4'!$Y$14</f>
        <v>3</v>
      </c>
      <c r="AA113">
        <f>'날씨4'!$Y$15</f>
        <v>1</v>
      </c>
      <c r="AB113">
        <f>'날씨4'!$Y$16</f>
        <v>0</v>
      </c>
      <c r="AD113">
        <f t="shared" si="48"/>
        <v>2018</v>
      </c>
      <c r="AE113">
        <f>'날씨4'!$Z$5</f>
        <v>0</v>
      </c>
      <c r="AF113">
        <f>'날씨4'!$Z$6</f>
        <v>0</v>
      </c>
      <c r="AG113">
        <f>'날씨4'!$Z$7</f>
        <v>0</v>
      </c>
      <c r="AH113">
        <f>'날씨4'!$Z$8</f>
        <v>1</v>
      </c>
      <c r="AI113">
        <f>'날씨4'!$Z$9</f>
        <v>1</v>
      </c>
      <c r="AJ113">
        <f>'날씨4'!$Z$10</f>
        <v>1</v>
      </c>
      <c r="AK113">
        <f>'날씨4'!$Z$11</f>
        <v>0</v>
      </c>
      <c r="AL113">
        <f>'날씨4'!$Z$12</f>
        <v>1</v>
      </c>
      <c r="AM113">
        <f>'날씨4'!$Z$13</f>
        <v>0</v>
      </c>
      <c r="AN113">
        <f>'날씨4'!$Z$14</f>
        <v>0</v>
      </c>
      <c r="AO113">
        <f>'날씨4'!$Z$15</f>
        <v>0</v>
      </c>
      <c r="AP113">
        <f>'날씨4'!$Z$16</f>
        <v>0</v>
      </c>
    </row>
    <row r="114" spans="16:42" x14ac:dyDescent="0.3">
      <c r="P114">
        <f t="shared" si="47"/>
        <v>2017</v>
      </c>
      <c r="Q114">
        <f>'날씨3'!$Y$5</f>
        <v>0</v>
      </c>
      <c r="R114">
        <f>'날씨3'!$Y$6</f>
        <v>0</v>
      </c>
      <c r="S114">
        <f>'날씨3'!$Y$7</f>
        <v>0</v>
      </c>
      <c r="T114">
        <f>'날씨3'!$Y$8</f>
        <v>3</v>
      </c>
      <c r="U114">
        <f>'날씨3'!$Y$9</f>
        <v>1</v>
      </c>
      <c r="V114">
        <f>'날씨3'!$Y$10</f>
        <v>4</v>
      </c>
      <c r="W114">
        <f>'날씨3'!$Y$11</f>
        <v>9</v>
      </c>
      <c r="X114">
        <f>'날씨3'!$Y$12</f>
        <v>6</v>
      </c>
      <c r="Y114">
        <f>'날씨3'!$Y$13</f>
        <v>1</v>
      </c>
      <c r="Z114">
        <f>'날씨3'!$Y$14</f>
        <v>0</v>
      </c>
      <c r="AA114">
        <f>'날씨3'!$Y$15</f>
        <v>1</v>
      </c>
      <c r="AB114">
        <f>'날씨3'!$Y$16</f>
        <v>0</v>
      </c>
      <c r="AD114">
        <f t="shared" si="48"/>
        <v>2017</v>
      </c>
      <c r="AE114">
        <f>'날씨3'!$Z$5</f>
        <v>0</v>
      </c>
      <c r="AF114">
        <f>'날씨3'!$Z$6</f>
        <v>0</v>
      </c>
      <c r="AG114">
        <f>'날씨3'!$Z$7</f>
        <v>0</v>
      </c>
      <c r="AH114">
        <f>'날씨3'!$Z$8</f>
        <v>0</v>
      </c>
      <c r="AI114">
        <f>'날씨3'!$Z$9</f>
        <v>0</v>
      </c>
      <c r="AJ114">
        <f>'날씨3'!$Z$10</f>
        <v>0</v>
      </c>
      <c r="AK114">
        <f>'날씨3'!$Z$11</f>
        <v>5</v>
      </c>
      <c r="AL114">
        <f>'날씨3'!$Z$12</f>
        <v>3</v>
      </c>
      <c r="AM114">
        <f>'날씨3'!$Z$13</f>
        <v>0</v>
      </c>
      <c r="AN114">
        <f>'날씨3'!$Z$14</f>
        <v>0</v>
      </c>
      <c r="AO114">
        <f>'날씨3'!$Z$15</f>
        <v>0</v>
      </c>
      <c r="AP114">
        <f>'날씨3'!$Z$16</f>
        <v>0</v>
      </c>
    </row>
    <row r="115" spans="16:42" x14ac:dyDescent="0.3">
      <c r="P115">
        <f t="shared" si="47"/>
        <v>2016</v>
      </c>
      <c r="Q115">
        <f>'날씨2'!$Y$5</f>
        <v>0</v>
      </c>
      <c r="R115">
        <f>'날씨2'!$Y$6</f>
        <v>2</v>
      </c>
      <c r="S115">
        <f>'날씨2'!$Y$7</f>
        <v>1</v>
      </c>
      <c r="T115">
        <f>'날씨2'!$Y$8</f>
        <v>3</v>
      </c>
      <c r="U115">
        <f>'날씨2'!$Y$9</f>
        <v>4</v>
      </c>
      <c r="V115">
        <f>'날씨2'!$Y$10</f>
        <v>1</v>
      </c>
      <c r="W115">
        <f>'날씨2'!$Y$11</f>
        <v>8</v>
      </c>
      <c r="X115">
        <f>'날씨2'!$Y$12</f>
        <v>2</v>
      </c>
      <c r="Y115">
        <f>'날씨2'!$Y$13</f>
        <v>2</v>
      </c>
      <c r="Z115">
        <f>'날씨2'!$Y$14</f>
        <v>3</v>
      </c>
      <c r="AA115">
        <f>'날씨2'!$Y$15</f>
        <v>0</v>
      </c>
      <c r="AB115">
        <f>'날씨2'!$Y$16</f>
        <v>2</v>
      </c>
      <c r="AD115">
        <f t="shared" si="48"/>
        <v>2016</v>
      </c>
      <c r="AE115">
        <f>'날씨2'!$Z$5</f>
        <v>0</v>
      </c>
      <c r="AF115">
        <f>'날씨2'!$Z$6</f>
        <v>0</v>
      </c>
      <c r="AG115">
        <f>'날씨2'!$Z$7</f>
        <v>0</v>
      </c>
      <c r="AH115">
        <f>'날씨2'!$Z$8</f>
        <v>0</v>
      </c>
      <c r="AI115">
        <f>'날씨2'!$Z$9</f>
        <v>0</v>
      </c>
      <c r="AJ115">
        <f>'날씨2'!$Z$10</f>
        <v>0</v>
      </c>
      <c r="AK115">
        <f>'날씨2'!$Z$11</f>
        <v>3</v>
      </c>
      <c r="AL115">
        <f>'날씨2'!$Z$12</f>
        <v>0</v>
      </c>
      <c r="AM115">
        <f>'날씨2'!$Z$13</f>
        <v>0</v>
      </c>
      <c r="AN115">
        <f>'날씨2'!$Z$14</f>
        <v>1</v>
      </c>
      <c r="AO115">
        <f>'날씨2'!$Z$15</f>
        <v>0</v>
      </c>
      <c r="AP115">
        <f>'날씨2'!$Z$16</f>
        <v>0</v>
      </c>
    </row>
    <row r="116" spans="16:42" x14ac:dyDescent="0.3">
      <c r="P116">
        <f t="shared" si="47"/>
        <v>2015</v>
      </c>
      <c r="Q116">
        <f>'날씨1'!$Y$5</f>
        <v>0</v>
      </c>
      <c r="R116">
        <f>'날씨1'!$Y$6</f>
        <v>1</v>
      </c>
      <c r="S116">
        <f>'날씨1'!$Y$7</f>
        <v>0</v>
      </c>
      <c r="T116">
        <f>'날씨1'!$Y$8</f>
        <v>3</v>
      </c>
      <c r="U116">
        <f>'날씨1'!$Y$9</f>
        <v>2</v>
      </c>
      <c r="V116">
        <f>'날씨1'!$Y$10</f>
        <v>4</v>
      </c>
      <c r="W116">
        <f>'날씨1'!$Y$11</f>
        <v>6</v>
      </c>
      <c r="X116">
        <f>'날씨1'!$Y$12</f>
        <v>3</v>
      </c>
      <c r="Y116">
        <f>'날씨1'!$Y$13</f>
        <v>1</v>
      </c>
      <c r="Z116">
        <f>'날씨1'!$Y$14</f>
        <v>3</v>
      </c>
      <c r="AA116">
        <f>'날씨1'!$Y$15</f>
        <v>4</v>
      </c>
      <c r="AB116">
        <f>'날씨1'!$Y$16</f>
        <v>1</v>
      </c>
      <c r="AD116">
        <f t="shared" si="48"/>
        <v>2015</v>
      </c>
      <c r="AE116">
        <f>'날씨1'!$Z$5</f>
        <v>0</v>
      </c>
      <c r="AF116">
        <f>'날씨1'!$Z$6</f>
        <v>0</v>
      </c>
      <c r="AG116">
        <f>'날씨1'!$Z$7</f>
        <v>0</v>
      </c>
      <c r="AH116">
        <f>'날씨1'!$Z$8</f>
        <v>0</v>
      </c>
      <c r="AI116">
        <f>'날씨1'!$Z$9</f>
        <v>0</v>
      </c>
      <c r="AJ116">
        <f>'날씨1'!$Z$10</f>
        <v>0</v>
      </c>
      <c r="AK116">
        <f>'날씨1'!$Z$11</f>
        <v>5</v>
      </c>
      <c r="AL116">
        <f>'날씨1'!$Z$12</f>
        <v>1</v>
      </c>
      <c r="AM116">
        <f>'날씨1'!$Z$13</f>
        <v>0</v>
      </c>
      <c r="AN116">
        <f>'날씨1'!$Z$14</f>
        <v>0</v>
      </c>
      <c r="AO116">
        <f>'날씨1'!$Z$15</f>
        <v>0</v>
      </c>
      <c r="AP116">
        <f>'날씨1'!$Z$16</f>
        <v>0</v>
      </c>
    </row>
    <row r="118" spans="16:42" ht="33" x14ac:dyDescent="0.3">
      <c r="P118" s="188" t="s">
        <v>3082</v>
      </c>
      <c r="Q118" s="188"/>
      <c r="R118" s="132" t="s">
        <v>3087</v>
      </c>
      <c r="S118" s="132" t="s">
        <v>3157</v>
      </c>
      <c r="T118" s="132" t="s">
        <v>3089</v>
      </c>
      <c r="U118" s="133" t="s">
        <v>3178</v>
      </c>
      <c r="V118" s="133" t="s">
        <v>3183</v>
      </c>
      <c r="W118" s="132" t="s">
        <v>3090</v>
      </c>
      <c r="AF118" s="132" t="s">
        <v>3087</v>
      </c>
      <c r="AG118" s="132" t="s">
        <v>3157</v>
      </c>
      <c r="AH118" s="132" t="s">
        <v>3089</v>
      </c>
      <c r="AI118" s="133" t="s">
        <v>3178</v>
      </c>
      <c r="AJ118" s="133" t="s">
        <v>3183</v>
      </c>
      <c r="AK118" s="132" t="s">
        <v>3090</v>
      </c>
    </row>
    <row r="119" spans="16:42" x14ac:dyDescent="0.3">
      <c r="P119" t="s">
        <v>3106</v>
      </c>
      <c r="Q119" s="61"/>
      <c r="R119" s="139" t="str">
        <f>IF(P119=가동률!$C$30,"○"," ")</f>
        <v xml:space="preserve"> </v>
      </c>
      <c r="S119" s="139" t="str">
        <f>IF(P119=가동률!$C$46,"○"," ")</f>
        <v xml:space="preserve"> </v>
      </c>
      <c r="T119" s="139" t="str">
        <f>IF(P119=가동률!$C$62,"○"," ")</f>
        <v xml:space="preserve"> </v>
      </c>
      <c r="U119" s="139" t="str">
        <f>IF(P119=가동률!$C$78,"○"," ")</f>
        <v xml:space="preserve"> </v>
      </c>
      <c r="V119" s="139" t="str">
        <f>IF(P119=가동률!$C$94,"○"," ")</f>
        <v xml:space="preserve"> </v>
      </c>
      <c r="W119" s="139" t="str">
        <f>IF(P119=가동률!$C$110,"○"," ")</f>
        <v xml:space="preserve"> </v>
      </c>
      <c r="AD119" t="s">
        <v>3072</v>
      </c>
      <c r="AE119" s="61"/>
      <c r="AF119" s="139" t="str">
        <f>IF(AD119=가동률!$C$30,"○"," ")</f>
        <v>○</v>
      </c>
      <c r="AG119" s="139" t="str">
        <f>IF(AD119=가동률!$C$46,"○"," ")</f>
        <v>○</v>
      </c>
      <c r="AH119" s="139" t="str">
        <f>IF(AD119=가동률!$C$62,"○"," ")</f>
        <v>○</v>
      </c>
      <c r="AI119" s="139" t="str">
        <f>IF(AD119=가동률!$C$78,"○"," ")</f>
        <v xml:space="preserve"> </v>
      </c>
      <c r="AJ119" s="139" t="str">
        <f>IF(AD119=가동률!$C$94,"○"," ")</f>
        <v>○</v>
      </c>
      <c r="AK119" s="139" t="str">
        <f>IF(AD119=가동률!$C$110,"○"," ")</f>
        <v>○</v>
      </c>
    </row>
    <row r="120" spans="16:42" x14ac:dyDescent="0.3">
      <c r="Q120" t="s">
        <v>3155</v>
      </c>
      <c r="R120" t="s">
        <v>3118</v>
      </c>
      <c r="S120" t="s">
        <v>3119</v>
      </c>
      <c r="T120" t="s">
        <v>3120</v>
      </c>
      <c r="U120" t="s">
        <v>3121</v>
      </c>
      <c r="V120" t="s">
        <v>3122</v>
      </c>
      <c r="W120" t="s">
        <v>3123</v>
      </c>
      <c r="X120" t="s">
        <v>3124</v>
      </c>
      <c r="Y120" t="s">
        <v>3125</v>
      </c>
      <c r="Z120" t="s">
        <v>3126</v>
      </c>
      <c r="AA120" t="s">
        <v>3127</v>
      </c>
      <c r="AB120" t="s">
        <v>3128</v>
      </c>
      <c r="AE120" t="s">
        <v>3155</v>
      </c>
      <c r="AF120" t="s">
        <v>3118</v>
      </c>
      <c r="AG120" t="s">
        <v>3119</v>
      </c>
      <c r="AH120" t="s">
        <v>3120</v>
      </c>
      <c r="AI120" t="s">
        <v>3121</v>
      </c>
      <c r="AJ120" t="s">
        <v>3122</v>
      </c>
      <c r="AK120" t="s">
        <v>3123</v>
      </c>
      <c r="AL120" t="s">
        <v>3124</v>
      </c>
      <c r="AM120" t="s">
        <v>3125</v>
      </c>
      <c r="AN120" t="s">
        <v>3126</v>
      </c>
      <c r="AO120" t="s">
        <v>3127</v>
      </c>
      <c r="AP120" t="s">
        <v>3128</v>
      </c>
    </row>
    <row r="121" spans="16:42" x14ac:dyDescent="0.3">
      <c r="P121">
        <f>가동률!$D$9-1</f>
        <v>2024</v>
      </c>
      <c r="Q121">
        <f>'날씨10'!$AC$5</f>
        <v>0</v>
      </c>
      <c r="R121">
        <f>'날씨10'!$AC$6</f>
        <v>0</v>
      </c>
      <c r="S121">
        <f>'날씨10'!$AC$7</f>
        <v>4</v>
      </c>
      <c r="T121">
        <f>'날씨10'!$AC$8</f>
        <v>1</v>
      </c>
      <c r="U121">
        <f>'날씨10'!$AC$9</f>
        <v>1</v>
      </c>
      <c r="V121">
        <f>'날씨10'!$AC$10</f>
        <v>1</v>
      </c>
      <c r="W121">
        <f>'날씨10'!$AC$11</f>
        <v>4</v>
      </c>
      <c r="X121">
        <f>'날씨10'!$AC$12</f>
        <v>0</v>
      </c>
      <c r="Y121">
        <f>'날씨10'!$AC$13</f>
        <v>0</v>
      </c>
      <c r="Z121">
        <f>'날씨10'!$AC$14</f>
        <v>0</v>
      </c>
      <c r="AA121">
        <f>'날씨10'!$AC$15</f>
        <v>1</v>
      </c>
      <c r="AB121">
        <f>'날씨10'!$AC$16</f>
        <v>0</v>
      </c>
      <c r="AD121">
        <f>가동률!$D$9-1</f>
        <v>2024</v>
      </c>
      <c r="AE121">
        <f>'날씨10'!$AD$5</f>
        <v>0</v>
      </c>
      <c r="AF121">
        <f>'날씨10'!$AD$6</f>
        <v>0</v>
      </c>
      <c r="AG121">
        <f>'날씨10'!$AD$7</f>
        <v>0</v>
      </c>
      <c r="AH121">
        <f>'날씨10'!$AD$8</f>
        <v>0</v>
      </c>
      <c r="AI121">
        <f>'날씨10'!$AD$9</f>
        <v>0</v>
      </c>
      <c r="AJ121">
        <f>'날씨10'!$AD$10</f>
        <v>1</v>
      </c>
      <c r="AK121">
        <f>'날씨10'!$AD$11</f>
        <v>0</v>
      </c>
      <c r="AL121">
        <f>'날씨10'!$AD$12</f>
        <v>0</v>
      </c>
      <c r="AM121">
        <f>'날씨10'!$AD$13</f>
        <v>0</v>
      </c>
      <c r="AN121">
        <f>'날씨10'!$AD$14</f>
        <v>0</v>
      </c>
      <c r="AO121">
        <f>'날씨10'!$AD$15</f>
        <v>0</v>
      </c>
      <c r="AP121">
        <f>'날씨10'!$AD$16</f>
        <v>0</v>
      </c>
    </row>
    <row r="122" spans="16:42" x14ac:dyDescent="0.3">
      <c r="P122">
        <f>P121-1</f>
        <v>2023</v>
      </c>
      <c r="Q122">
        <f>'날씨9'!$AA$5</f>
        <v>0</v>
      </c>
      <c r="R122">
        <f>'날씨9'!$AA$6</f>
        <v>0</v>
      </c>
      <c r="S122">
        <f>'날씨9'!$AA$7</f>
        <v>0</v>
      </c>
      <c r="T122">
        <f>'날씨9'!$AA$8</f>
        <v>0</v>
      </c>
      <c r="U122">
        <f>'날씨9'!$AA$9</f>
        <v>0</v>
      </c>
      <c r="V122">
        <f>'날씨9'!$AA$10</f>
        <v>0</v>
      </c>
      <c r="W122">
        <f>'날씨9'!$AA$11</f>
        <v>0</v>
      </c>
      <c r="X122">
        <f>'날씨9'!$AA$12</f>
        <v>0</v>
      </c>
      <c r="Y122">
        <f>'날씨9'!$AA$13</f>
        <v>0</v>
      </c>
      <c r="Z122">
        <f>'날씨9'!$AA$14</f>
        <v>0</v>
      </c>
      <c r="AA122">
        <f>'날씨9'!$AA$15</f>
        <v>0</v>
      </c>
      <c r="AB122">
        <f>'날씨9'!$AA$16</f>
        <v>0</v>
      </c>
      <c r="AD122">
        <f>AD121-1</f>
        <v>2023</v>
      </c>
      <c r="AE122">
        <f>'날씨9'!$AB$5</f>
        <v>0</v>
      </c>
      <c r="AF122">
        <f>'날씨9'!$AB$6</f>
        <v>0</v>
      </c>
      <c r="AG122">
        <f>'날씨9'!$AB$7</f>
        <v>0</v>
      </c>
      <c r="AH122">
        <f>'날씨9'!$AB$8</f>
        <v>0</v>
      </c>
      <c r="AI122">
        <f>'날씨9'!$AB$9</f>
        <v>0</v>
      </c>
      <c r="AJ122">
        <f>'날씨9'!$AB$10</f>
        <v>0</v>
      </c>
      <c r="AK122">
        <f>'날씨9'!$AB$11</f>
        <v>0</v>
      </c>
      <c r="AL122">
        <f>'날씨9'!$AB$12</f>
        <v>0</v>
      </c>
      <c r="AM122">
        <f>'날씨9'!$AB$13</f>
        <v>0</v>
      </c>
      <c r="AN122">
        <f>'날씨9'!$AB$14</f>
        <v>0</v>
      </c>
      <c r="AO122">
        <f>'날씨9'!$AB$15</f>
        <v>0</v>
      </c>
      <c r="AP122">
        <f>'날씨9'!$AB$16</f>
        <v>0</v>
      </c>
    </row>
    <row r="123" spans="16:42" x14ac:dyDescent="0.3">
      <c r="P123">
        <f t="shared" ref="P123:P130" si="49">P122-1</f>
        <v>2022</v>
      </c>
      <c r="Q123">
        <f>'날씨8'!$AA$5</f>
        <v>0</v>
      </c>
      <c r="R123">
        <f>'날씨8'!$AA$6</f>
        <v>0</v>
      </c>
      <c r="S123">
        <f>'날씨8'!$AA$7</f>
        <v>0</v>
      </c>
      <c r="T123">
        <f>'날씨8'!$AA$8</f>
        <v>0</v>
      </c>
      <c r="U123">
        <f>'날씨8'!$AA$9</f>
        <v>0</v>
      </c>
      <c r="V123">
        <f>'날씨8'!$AA$10</f>
        <v>0</v>
      </c>
      <c r="W123">
        <f>'날씨8'!$AA$11</f>
        <v>0</v>
      </c>
      <c r="X123">
        <f>'날씨8'!$AA$12</f>
        <v>0</v>
      </c>
      <c r="Y123">
        <f>'날씨8'!$AA$13</f>
        <v>0</v>
      </c>
      <c r="Z123">
        <f>'날씨8'!$AA$14</f>
        <v>0</v>
      </c>
      <c r="AA123">
        <f>'날씨8'!$AA$15</f>
        <v>0</v>
      </c>
      <c r="AB123">
        <f>'날씨8'!$AA$16</f>
        <v>0</v>
      </c>
      <c r="AD123">
        <f t="shared" ref="AD123:AD130" si="50">AD122-1</f>
        <v>2022</v>
      </c>
      <c r="AE123">
        <f>'날씨8'!$AB$5</f>
        <v>0</v>
      </c>
      <c r="AF123">
        <f>'날씨8'!$AB$6</f>
        <v>0</v>
      </c>
      <c r="AG123">
        <f>'날씨8'!$AB$7</f>
        <v>0</v>
      </c>
      <c r="AH123">
        <f>'날씨8'!$AB$8</f>
        <v>0</v>
      </c>
      <c r="AI123">
        <f>'날씨8'!$AB$9</f>
        <v>0</v>
      </c>
      <c r="AJ123">
        <f>'날씨8'!$AB$10</f>
        <v>0</v>
      </c>
      <c r="AK123">
        <f>'날씨8'!$AB$11</f>
        <v>0</v>
      </c>
      <c r="AL123">
        <f>'날씨8'!$AB$12</f>
        <v>0</v>
      </c>
      <c r="AM123">
        <f>'날씨8'!$AB$13</f>
        <v>0</v>
      </c>
      <c r="AN123">
        <f>'날씨8'!$AB$14</f>
        <v>0</v>
      </c>
      <c r="AO123">
        <f>'날씨8'!$AB$15</f>
        <v>0</v>
      </c>
      <c r="AP123">
        <f>'날씨8'!$AB$16</f>
        <v>0</v>
      </c>
    </row>
    <row r="124" spans="16:42" x14ac:dyDescent="0.3">
      <c r="P124">
        <f t="shared" si="49"/>
        <v>2021</v>
      </c>
      <c r="Q124">
        <f>'날씨7'!$AA$5</f>
        <v>0</v>
      </c>
      <c r="R124">
        <f>'날씨7'!$AA$6</f>
        <v>0</v>
      </c>
      <c r="S124">
        <f>'날씨7'!$AA$7</f>
        <v>0</v>
      </c>
      <c r="T124">
        <f>'날씨7'!$AA$8</f>
        <v>0</v>
      </c>
      <c r="U124">
        <f>'날씨7'!$AA$9</f>
        <v>0</v>
      </c>
      <c r="V124">
        <f>'날씨7'!$AA$10</f>
        <v>0</v>
      </c>
      <c r="W124">
        <f>'날씨7'!$AA$11</f>
        <v>0</v>
      </c>
      <c r="X124">
        <f>'날씨7'!$AA$12</f>
        <v>0</v>
      </c>
      <c r="Y124">
        <f>'날씨7'!$AA$13</f>
        <v>0</v>
      </c>
      <c r="Z124">
        <f>'날씨7'!$AA$14</f>
        <v>0</v>
      </c>
      <c r="AA124">
        <f>'날씨7'!$AA$15</f>
        <v>0</v>
      </c>
      <c r="AB124">
        <f>'날씨7'!$AA$16</f>
        <v>0</v>
      </c>
      <c r="AD124">
        <f t="shared" si="50"/>
        <v>2021</v>
      </c>
      <c r="AE124">
        <f>'날씨7'!$AB$5</f>
        <v>0</v>
      </c>
      <c r="AF124">
        <f>'날씨7'!$AB$6</f>
        <v>0</v>
      </c>
      <c r="AG124">
        <f>'날씨7'!$AB$7</f>
        <v>0</v>
      </c>
      <c r="AH124">
        <f>'날씨7'!$AB$8</f>
        <v>0</v>
      </c>
      <c r="AI124">
        <f>'날씨7'!$AB$9</f>
        <v>0</v>
      </c>
      <c r="AJ124">
        <f>'날씨7'!$AB$10</f>
        <v>0</v>
      </c>
      <c r="AK124">
        <f>'날씨7'!$AB$11</f>
        <v>0</v>
      </c>
      <c r="AL124">
        <f>'날씨7'!$AB$12</f>
        <v>0</v>
      </c>
      <c r="AM124">
        <f>'날씨7'!$AB$13</f>
        <v>0</v>
      </c>
      <c r="AN124">
        <f>'날씨7'!$AB$14</f>
        <v>0</v>
      </c>
      <c r="AO124">
        <f>'날씨7'!$AB$15</f>
        <v>0</v>
      </c>
      <c r="AP124">
        <f>'날씨7'!$AB$16</f>
        <v>0</v>
      </c>
    </row>
    <row r="125" spans="16:42" x14ac:dyDescent="0.3">
      <c r="P125">
        <f t="shared" si="49"/>
        <v>2020</v>
      </c>
      <c r="Q125">
        <f>'날씨6'!$AA$5</f>
        <v>0</v>
      </c>
      <c r="R125">
        <f>'날씨6'!$AA$6</f>
        <v>0</v>
      </c>
      <c r="S125">
        <f>'날씨6'!$AA$7</f>
        <v>0</v>
      </c>
      <c r="T125">
        <f>'날씨6'!$AA$8</f>
        <v>0</v>
      </c>
      <c r="U125">
        <f>'날씨6'!$AA$9</f>
        <v>0</v>
      </c>
      <c r="V125">
        <f>'날씨6'!$AA$10</f>
        <v>0</v>
      </c>
      <c r="W125">
        <f>'날씨6'!$AA$11</f>
        <v>0</v>
      </c>
      <c r="X125">
        <f>'날씨6'!$AA$12</f>
        <v>0</v>
      </c>
      <c r="Y125">
        <f>'날씨6'!$AA$13</f>
        <v>0</v>
      </c>
      <c r="Z125">
        <f>'날씨6'!$AA$14</f>
        <v>0</v>
      </c>
      <c r="AA125">
        <f>'날씨6'!$AA$15</f>
        <v>0</v>
      </c>
      <c r="AB125">
        <f>'날씨6'!$AA$16</f>
        <v>0</v>
      </c>
      <c r="AD125">
        <f t="shared" si="50"/>
        <v>2020</v>
      </c>
      <c r="AE125">
        <f>'날씨6'!$AB$5</f>
        <v>0</v>
      </c>
      <c r="AF125">
        <f>'날씨6'!$AB$6</f>
        <v>0</v>
      </c>
      <c r="AG125">
        <f>'날씨6'!$AB$7</f>
        <v>0</v>
      </c>
      <c r="AH125">
        <f>'날씨6'!$AB$8</f>
        <v>0</v>
      </c>
      <c r="AI125">
        <f>'날씨6'!$AB$9</f>
        <v>0</v>
      </c>
      <c r="AJ125">
        <f>'날씨6'!$AB$10</f>
        <v>0</v>
      </c>
      <c r="AK125">
        <f>'날씨6'!$AB$11</f>
        <v>0</v>
      </c>
      <c r="AL125">
        <f>'날씨6'!$AB$12</f>
        <v>0</v>
      </c>
      <c r="AM125">
        <f>'날씨6'!$AB$13</f>
        <v>0</v>
      </c>
      <c r="AN125">
        <f>'날씨6'!$AB$14</f>
        <v>0</v>
      </c>
      <c r="AO125">
        <f>'날씨6'!$AB$15</f>
        <v>0</v>
      </c>
      <c r="AP125">
        <f>'날씨6'!$AB$16</f>
        <v>0</v>
      </c>
    </row>
    <row r="126" spans="16:42" x14ac:dyDescent="0.3">
      <c r="P126">
        <f t="shared" si="49"/>
        <v>2019</v>
      </c>
      <c r="Q126">
        <f>'날씨5'!$AA$5</f>
        <v>0</v>
      </c>
      <c r="R126">
        <f>'날씨5'!$AA$6</f>
        <v>0</v>
      </c>
      <c r="S126">
        <f>'날씨5'!$AA$7</f>
        <v>0</v>
      </c>
      <c r="T126">
        <f>'날씨5'!$AA$8</f>
        <v>0</v>
      </c>
      <c r="U126">
        <f>'날씨5'!$AA$9</f>
        <v>0</v>
      </c>
      <c r="V126">
        <f>'날씨5'!$AA$10</f>
        <v>0</v>
      </c>
      <c r="W126">
        <f>'날씨5'!$AA$11</f>
        <v>0</v>
      </c>
      <c r="X126">
        <f>'날씨5'!$AA$12</f>
        <v>0</v>
      </c>
      <c r="Y126">
        <f>'날씨5'!$AA$13</f>
        <v>0</v>
      </c>
      <c r="Z126">
        <f>'날씨5'!$AA$14</f>
        <v>0</v>
      </c>
      <c r="AA126">
        <f>'날씨5'!$AA$15</f>
        <v>0</v>
      </c>
      <c r="AB126">
        <f>'날씨5'!$AA$16</f>
        <v>0</v>
      </c>
      <c r="AD126">
        <f t="shared" si="50"/>
        <v>2019</v>
      </c>
      <c r="AE126">
        <f>'날씨5'!$AB$5</f>
        <v>0</v>
      </c>
      <c r="AF126">
        <f>'날씨5'!$AB$6</f>
        <v>0</v>
      </c>
      <c r="AG126">
        <f>'날씨5'!$AB$7</f>
        <v>0</v>
      </c>
      <c r="AH126">
        <f>'날씨5'!$AB$8</f>
        <v>0</v>
      </c>
      <c r="AI126">
        <f>'날씨5'!$AB$9</f>
        <v>0</v>
      </c>
      <c r="AJ126">
        <f>'날씨5'!$AB$10</f>
        <v>0</v>
      </c>
      <c r="AK126">
        <f>'날씨5'!$AB$11</f>
        <v>0</v>
      </c>
      <c r="AL126">
        <f>'날씨5'!$AB$12</f>
        <v>0</v>
      </c>
      <c r="AM126">
        <f>'날씨5'!$AB$13</f>
        <v>0</v>
      </c>
      <c r="AN126">
        <f>'날씨5'!$AB$14</f>
        <v>0</v>
      </c>
      <c r="AO126">
        <f>'날씨5'!$AB$15</f>
        <v>0</v>
      </c>
      <c r="AP126">
        <f>'날씨5'!$AB$16</f>
        <v>0</v>
      </c>
    </row>
    <row r="127" spans="16:42" x14ac:dyDescent="0.3">
      <c r="P127">
        <f t="shared" si="49"/>
        <v>2018</v>
      </c>
      <c r="Q127">
        <f>'날씨4'!$AA$5</f>
        <v>0</v>
      </c>
      <c r="R127">
        <f>'날씨4'!$AA$6</f>
        <v>0</v>
      </c>
      <c r="S127">
        <f>'날씨4'!$AA$7</f>
        <v>0</v>
      </c>
      <c r="T127">
        <f>'날씨4'!$AA$8</f>
        <v>0</v>
      </c>
      <c r="U127">
        <f>'날씨4'!$AA$9</f>
        <v>0</v>
      </c>
      <c r="V127">
        <f>'날씨4'!$AA$10</f>
        <v>0</v>
      </c>
      <c r="W127">
        <f>'날씨4'!$AA$11</f>
        <v>0</v>
      </c>
      <c r="X127">
        <f>'날씨4'!$AA$12</f>
        <v>0</v>
      </c>
      <c r="Y127">
        <f>'날씨4'!$AA$13</f>
        <v>0</v>
      </c>
      <c r="Z127">
        <f>'날씨4'!$AA$14</f>
        <v>0</v>
      </c>
      <c r="AA127">
        <f>'날씨4'!$AA$15</f>
        <v>0</v>
      </c>
      <c r="AB127">
        <f>'날씨4'!$AA$16</f>
        <v>0</v>
      </c>
      <c r="AD127">
        <f t="shared" si="50"/>
        <v>2018</v>
      </c>
      <c r="AE127">
        <f>'날씨4'!$AB$5</f>
        <v>0</v>
      </c>
      <c r="AF127">
        <f>'날씨4'!$AB$6</f>
        <v>0</v>
      </c>
      <c r="AG127">
        <f>'날씨4'!$AB$7</f>
        <v>0</v>
      </c>
      <c r="AH127">
        <f>'날씨4'!$AB$8</f>
        <v>0</v>
      </c>
      <c r="AI127">
        <f>'날씨4'!$AB$9</f>
        <v>0</v>
      </c>
      <c r="AJ127">
        <f>'날씨4'!$AB$10</f>
        <v>0</v>
      </c>
      <c r="AK127">
        <f>'날씨4'!$AB$11</f>
        <v>0</v>
      </c>
      <c r="AL127">
        <f>'날씨4'!$AB$12</f>
        <v>0</v>
      </c>
      <c r="AM127">
        <f>'날씨4'!$AB$13</f>
        <v>0</v>
      </c>
      <c r="AN127">
        <f>'날씨4'!$AB$14</f>
        <v>0</v>
      </c>
      <c r="AO127">
        <f>'날씨4'!$AB$15</f>
        <v>0</v>
      </c>
      <c r="AP127">
        <f>'날씨4'!$AB$16</f>
        <v>0</v>
      </c>
    </row>
    <row r="128" spans="16:42" x14ac:dyDescent="0.3">
      <c r="P128">
        <f t="shared" si="49"/>
        <v>2017</v>
      </c>
      <c r="Q128">
        <f>'날씨3'!$AA$5</f>
        <v>0</v>
      </c>
      <c r="R128">
        <f>'날씨3'!$AA$6</f>
        <v>0</v>
      </c>
      <c r="S128">
        <f>'날씨3'!$AA$7</f>
        <v>0</v>
      </c>
      <c r="T128">
        <f>'날씨3'!$AA$8</f>
        <v>0</v>
      </c>
      <c r="U128">
        <f>'날씨3'!$AA$9</f>
        <v>0</v>
      </c>
      <c r="V128">
        <f>'날씨3'!$AA$10</f>
        <v>0</v>
      </c>
      <c r="W128">
        <f>'날씨3'!$AA$11</f>
        <v>0</v>
      </c>
      <c r="X128">
        <f>'날씨3'!$AA$12</f>
        <v>0</v>
      </c>
      <c r="Y128">
        <f>'날씨3'!$AA$13</f>
        <v>0</v>
      </c>
      <c r="Z128">
        <f>'날씨3'!$AA$14</f>
        <v>0</v>
      </c>
      <c r="AA128">
        <f>'날씨3'!$AA$15</f>
        <v>0</v>
      </c>
      <c r="AB128">
        <f>'날씨3'!$AA$16</f>
        <v>0</v>
      </c>
      <c r="AD128">
        <f t="shared" si="50"/>
        <v>2017</v>
      </c>
      <c r="AE128">
        <f>'날씨3'!$AB$5</f>
        <v>0</v>
      </c>
      <c r="AF128">
        <f>'날씨3'!$AB$6</f>
        <v>0</v>
      </c>
      <c r="AG128">
        <f>'날씨3'!$AB$7</f>
        <v>0</v>
      </c>
      <c r="AH128">
        <f>'날씨3'!$AB$8</f>
        <v>0</v>
      </c>
      <c r="AI128">
        <f>'날씨3'!$AB$9</f>
        <v>0</v>
      </c>
      <c r="AJ128">
        <f>'날씨3'!$AB$10</f>
        <v>0</v>
      </c>
      <c r="AK128">
        <f>'날씨3'!$AB$11</f>
        <v>0</v>
      </c>
      <c r="AL128">
        <f>'날씨3'!$AB$12</f>
        <v>0</v>
      </c>
      <c r="AM128">
        <f>'날씨3'!$AB$13</f>
        <v>0</v>
      </c>
      <c r="AN128">
        <f>'날씨3'!$AB$14</f>
        <v>0</v>
      </c>
      <c r="AO128">
        <f>'날씨3'!$AB$15</f>
        <v>0</v>
      </c>
      <c r="AP128">
        <f>'날씨3'!$AB$16</f>
        <v>0</v>
      </c>
    </row>
    <row r="129" spans="16:42" x14ac:dyDescent="0.3">
      <c r="P129">
        <f t="shared" si="49"/>
        <v>2016</v>
      </c>
      <c r="Q129">
        <f>'날씨2'!$AA$5</f>
        <v>0</v>
      </c>
      <c r="R129">
        <f>'날씨2'!$AA$6</f>
        <v>0</v>
      </c>
      <c r="S129">
        <f>'날씨2'!$AA$7</f>
        <v>0</v>
      </c>
      <c r="T129">
        <f>'날씨2'!$AA$8</f>
        <v>0</v>
      </c>
      <c r="U129">
        <f>'날씨2'!$AA$9</f>
        <v>0</v>
      </c>
      <c r="V129">
        <f>'날씨2'!$AA$10</f>
        <v>0</v>
      </c>
      <c r="W129">
        <f>'날씨2'!$AA$11</f>
        <v>0</v>
      </c>
      <c r="X129">
        <f>'날씨2'!$AA$12</f>
        <v>0</v>
      </c>
      <c r="Y129">
        <f>'날씨2'!$AA$13</f>
        <v>0</v>
      </c>
      <c r="Z129">
        <f>'날씨2'!$AA$14</f>
        <v>0</v>
      </c>
      <c r="AA129">
        <f>'날씨2'!$AA$15</f>
        <v>0</v>
      </c>
      <c r="AB129">
        <f>'날씨2'!$AA$16</f>
        <v>0</v>
      </c>
      <c r="AD129">
        <f t="shared" si="50"/>
        <v>2016</v>
      </c>
      <c r="AE129">
        <f>'날씨2'!$AB$5</f>
        <v>0</v>
      </c>
      <c r="AF129">
        <f>'날씨2'!$AB$6</f>
        <v>0</v>
      </c>
      <c r="AG129">
        <f>'날씨2'!$AB$7</f>
        <v>0</v>
      </c>
      <c r="AH129">
        <f>'날씨2'!$AB$8</f>
        <v>0</v>
      </c>
      <c r="AI129">
        <f>'날씨2'!$AB$9</f>
        <v>0</v>
      </c>
      <c r="AJ129">
        <f>'날씨2'!$AB$10</f>
        <v>0</v>
      </c>
      <c r="AK129">
        <f>'날씨2'!$AB$11</f>
        <v>0</v>
      </c>
      <c r="AL129">
        <f>'날씨2'!$AB$12</f>
        <v>0</v>
      </c>
      <c r="AM129">
        <f>'날씨2'!$AB$13</f>
        <v>0</v>
      </c>
      <c r="AN129">
        <f>'날씨2'!$AB$14</f>
        <v>0</v>
      </c>
      <c r="AO129">
        <f>'날씨2'!$AB$15</f>
        <v>0</v>
      </c>
      <c r="AP129">
        <f>'날씨2'!$AB$16</f>
        <v>0</v>
      </c>
    </row>
    <row r="130" spans="16:42" x14ac:dyDescent="0.3">
      <c r="P130">
        <f t="shared" si="49"/>
        <v>2015</v>
      </c>
      <c r="Q130">
        <f>'날씨1'!$AA$5</f>
        <v>1</v>
      </c>
      <c r="R130">
        <f>'날씨1'!$AA$6</f>
        <v>0</v>
      </c>
      <c r="S130">
        <f>'날씨1'!$AA$7</f>
        <v>0</v>
      </c>
      <c r="T130">
        <f>'날씨1'!$AA$8</f>
        <v>0</v>
      </c>
      <c r="U130">
        <f>'날씨1'!$AA$9</f>
        <v>0</v>
      </c>
      <c r="V130">
        <f>'날씨1'!$AA$10</f>
        <v>0</v>
      </c>
      <c r="W130">
        <f>'날씨1'!$AA$11</f>
        <v>0</v>
      </c>
      <c r="X130">
        <f>'날씨1'!$AA$12</f>
        <v>0</v>
      </c>
      <c r="Y130">
        <f>'날씨1'!$AA$13</f>
        <v>0</v>
      </c>
      <c r="Z130">
        <f>'날씨1'!$AA$14</f>
        <v>0</v>
      </c>
      <c r="AA130">
        <f>'날씨1'!$AA$15</f>
        <v>0</v>
      </c>
      <c r="AB130">
        <f>'날씨1'!$AA$16</f>
        <v>0</v>
      </c>
      <c r="AD130">
        <f t="shared" si="50"/>
        <v>2015</v>
      </c>
      <c r="AE130">
        <f>'날씨1'!$AB$5</f>
        <v>1</v>
      </c>
      <c r="AF130">
        <f>'날씨1'!$AB$6</f>
        <v>0</v>
      </c>
      <c r="AG130">
        <f>'날씨1'!$AB$7</f>
        <v>0</v>
      </c>
      <c r="AH130">
        <f>'날씨1'!$AB$8</f>
        <v>0</v>
      </c>
      <c r="AI130">
        <f>'날씨1'!$AB$9</f>
        <v>0</v>
      </c>
      <c r="AJ130">
        <f>'날씨1'!$AB$10</f>
        <v>0</v>
      </c>
      <c r="AK130">
        <f>'날씨1'!$AB$11</f>
        <v>0</v>
      </c>
      <c r="AL130">
        <f>'날씨1'!$AB$12</f>
        <v>0</v>
      </c>
      <c r="AM130">
        <f>'날씨1'!$AB$13</f>
        <v>0</v>
      </c>
      <c r="AN130">
        <f>'날씨1'!$AB$14</f>
        <v>0</v>
      </c>
      <c r="AO130">
        <f>'날씨1'!$AB$15</f>
        <v>0</v>
      </c>
      <c r="AP130">
        <f>'날씨1'!$AB$16</f>
        <v>0</v>
      </c>
    </row>
    <row r="132" spans="16:42" ht="33" x14ac:dyDescent="0.3">
      <c r="P132" s="183" t="s">
        <v>3148</v>
      </c>
      <c r="Q132" s="183"/>
      <c r="R132" s="132" t="s">
        <v>3087</v>
      </c>
      <c r="S132" s="132" t="s">
        <v>3157</v>
      </c>
      <c r="T132" s="132" t="s">
        <v>3089</v>
      </c>
      <c r="U132" s="133" t="s">
        <v>3178</v>
      </c>
      <c r="V132" s="133" t="s">
        <v>3183</v>
      </c>
      <c r="W132" s="132" t="s">
        <v>3090</v>
      </c>
    </row>
    <row r="133" spans="16:42" x14ac:dyDescent="0.3">
      <c r="P133" s="60" t="str">
        <f>가동률!P9</f>
        <v>철원</v>
      </c>
      <c r="Q133" s="60" t="s">
        <v>3201</v>
      </c>
      <c r="R133" s="139" t="str">
        <f>IF(Q133=가동률!$C$31,"○"," ")</f>
        <v>○</v>
      </c>
      <c r="S133" s="139" t="str">
        <f>IF(Q133=가동률!$C$47,"○"," ")</f>
        <v>○</v>
      </c>
      <c r="T133" s="139" t="str">
        <f>IF(Q133=가동률!$C$63,"○"," ")</f>
        <v>○</v>
      </c>
      <c r="U133" s="139" t="str">
        <f>IF(Q133=가동률!$C$79,"○"," ")</f>
        <v>○</v>
      </c>
      <c r="V133" s="139" t="str">
        <f>IF(Q133=가동률!$C$95,"○"," ")</f>
        <v>○</v>
      </c>
      <c r="W133" s="139" t="str">
        <f>IF(Q133=가동률!$C$111,"○"," ")</f>
        <v>○</v>
      </c>
    </row>
    <row r="134" spans="16:42" x14ac:dyDescent="0.3">
      <c r="Q134" t="s">
        <v>3155</v>
      </c>
      <c r="R134" t="s">
        <v>3118</v>
      </c>
      <c r="S134" t="s">
        <v>3119</v>
      </c>
      <c r="T134" t="s">
        <v>3120</v>
      </c>
      <c r="U134" t="s">
        <v>3121</v>
      </c>
      <c r="V134" t="s">
        <v>3122</v>
      </c>
      <c r="W134" t="s">
        <v>3123</v>
      </c>
      <c r="X134" t="s">
        <v>3124</v>
      </c>
      <c r="Y134" t="s">
        <v>3125</v>
      </c>
      <c r="Z134" t="s">
        <v>3126</v>
      </c>
      <c r="AA134" t="s">
        <v>3127</v>
      </c>
      <c r="AB134" t="s">
        <v>3128</v>
      </c>
    </row>
    <row r="135" spans="16:42" x14ac:dyDescent="0.3">
      <c r="P135">
        <f>가동률!$D$9-1</f>
        <v>2024</v>
      </c>
      <c r="Q135">
        <f>COUNTIFS(미세먼지!$A:$A,가동률!$P$9,미세먼지!$D:$D,$Q$133,미세먼지!$I:$I,$P135,미세먼지!$J:$J,"1")</f>
        <v>0</v>
      </c>
      <c r="R135">
        <f>COUNTIFS(미세먼지!$A:$A,가동률!$P$9,미세먼지!$D:$D,$Q$133,미세먼지!$I:$I,$P135,미세먼지!$J:$J,"2")</f>
        <v>0</v>
      </c>
      <c r="S135">
        <f>COUNTIFS(미세먼지!$A:$A,가동률!$P$9,미세먼지!$D:$D,$Q$133,미세먼지!$I:$I,$P135,미세먼지!$J:$J,"3")</f>
        <v>0</v>
      </c>
      <c r="T135">
        <f>COUNTIFS(미세먼지!$A:$A,가동률!$P$9,미세먼지!$D:$D,$Q$133,미세먼지!$I:$I,$P135,미세먼지!$J:$J,"4")</f>
        <v>0</v>
      </c>
      <c r="U135">
        <f>COUNTIFS(미세먼지!$A:$A,가동률!$P$9,미세먼지!$D:$D,$Q$133,미세먼지!$I:$I,$P135,미세먼지!$J:$J,"5")</f>
        <v>0</v>
      </c>
      <c r="V135">
        <f>COUNTIFS(미세먼지!$A:$A,가동률!$P$9,미세먼지!$D:$D,$Q$133,미세먼지!$I:$I,$P135,미세먼지!$J:$J,"6")</f>
        <v>0</v>
      </c>
      <c r="W135">
        <f>COUNTIFS(미세먼지!$A:$A,가동률!$P$9,미세먼지!$D:$D,$Q$133,미세먼지!$I:$I,$P135,미세먼지!$J:$J,"7")</f>
        <v>0</v>
      </c>
      <c r="X135">
        <f>COUNTIFS(미세먼지!$A:$A,가동률!$P$9,미세먼지!$D:$D,$Q$133,미세먼지!$I:$I,$P135,미세먼지!$J:$J,"8")</f>
        <v>0</v>
      </c>
      <c r="Y135">
        <f>COUNTIFS(미세먼지!$A:$A,가동률!$P$9,미세먼지!$D:$D,$Q$133,미세먼지!$I:$I,$P135,미세먼지!$J:$J,"9")</f>
        <v>0</v>
      </c>
      <c r="Z135">
        <f>COUNTIFS(미세먼지!$A:$A,가동률!$P$9,미세먼지!$D:$D,$Q$133,미세먼지!$I:$I,$P135,미세먼지!$J:$J,"10")</f>
        <v>0</v>
      </c>
      <c r="AA135">
        <f>COUNTIFS(미세먼지!$A:$A,가동률!$P$9,미세먼지!$D:$D,$Q$133,미세먼지!$I:$I,$P135,미세먼지!$J:$J,"11")</f>
        <v>0</v>
      </c>
      <c r="AB135">
        <f>COUNTIFS(미세먼지!$A:$A,가동률!$P$9,미세먼지!$D:$D,$Q$133,미세먼지!$I:$I,$P135,미세먼지!$J:$J,"12")</f>
        <v>0</v>
      </c>
    </row>
    <row r="136" spans="16:42" x14ac:dyDescent="0.3">
      <c r="P136">
        <f>P135-1</f>
        <v>2023</v>
      </c>
      <c r="Q136">
        <f>COUNTIFS(미세먼지!$A:$A,가동률!$P$9,미세먼지!$D:$D,$Q$133,미세먼지!$I:$I,$P136,미세먼지!$J:$J,"1")</f>
        <v>0</v>
      </c>
      <c r="R136">
        <f>COUNTIFS(미세먼지!$A:$A,가동률!$P$9,미세먼지!$D:$D,$Q$133,미세먼지!$I:$I,$P136,미세먼지!$J:$J,"2")</f>
        <v>0</v>
      </c>
      <c r="S136">
        <f>COUNTIFS(미세먼지!$A:$A,가동률!$P$9,미세먼지!$D:$D,$Q$133,미세먼지!$I:$I,$P136,미세먼지!$J:$J,"3")</f>
        <v>0</v>
      </c>
      <c r="T136">
        <f>COUNTIFS(미세먼지!$A:$A,가동률!$P$9,미세먼지!$D:$D,$Q$133,미세먼지!$I:$I,$P136,미세먼지!$J:$J,"4")</f>
        <v>0</v>
      </c>
      <c r="U136">
        <f>COUNTIFS(미세먼지!$A:$A,가동률!$P$9,미세먼지!$D:$D,$Q$133,미세먼지!$I:$I,$P136,미세먼지!$J:$J,"5")</f>
        <v>0</v>
      </c>
      <c r="V136">
        <f>COUNTIFS(미세먼지!$A:$A,가동률!$P$9,미세먼지!$D:$D,$Q$133,미세먼지!$I:$I,$P136,미세먼지!$J:$J,"6")</f>
        <v>0</v>
      </c>
      <c r="W136">
        <f>COUNTIFS(미세먼지!$A:$A,가동률!$P$9,미세먼지!$D:$D,$Q$133,미세먼지!$I:$I,$P136,미세먼지!$J:$J,"7")</f>
        <v>0</v>
      </c>
      <c r="X136">
        <f>COUNTIFS(미세먼지!$A:$A,가동률!$P$9,미세먼지!$D:$D,$Q$133,미세먼지!$I:$I,$P136,미세먼지!$J:$J,"8")</f>
        <v>0</v>
      </c>
      <c r="Y136">
        <f>COUNTIFS(미세먼지!$A:$A,가동률!$P$9,미세먼지!$D:$D,$Q$133,미세먼지!$I:$I,$P136,미세먼지!$J:$J,"9")</f>
        <v>0</v>
      </c>
      <c r="Z136">
        <f>COUNTIFS(미세먼지!$A:$A,가동률!$P$9,미세먼지!$D:$D,$Q$133,미세먼지!$I:$I,$P136,미세먼지!$J:$J,"10")</f>
        <v>0</v>
      </c>
      <c r="AA136">
        <f>COUNTIFS(미세먼지!$A:$A,가동률!$P$9,미세먼지!$D:$D,$Q$133,미세먼지!$I:$I,$P136,미세먼지!$J:$J,"11")</f>
        <v>0</v>
      </c>
      <c r="AB136">
        <f>COUNTIFS(미세먼지!$A:$A,가동률!$P$9,미세먼지!$D:$D,$Q$133,미세먼지!$I:$I,$P136,미세먼지!$J:$J,"12")</f>
        <v>0</v>
      </c>
    </row>
    <row r="137" spans="16:42" x14ac:dyDescent="0.3">
      <c r="P137">
        <f t="shared" ref="P137:P144" si="51">P136-1</f>
        <v>2022</v>
      </c>
      <c r="Q137">
        <f>COUNTIFS(미세먼지!$A:$A,가동률!$P$9,미세먼지!$D:$D,$Q$133,미세먼지!$I:$I,$P137,미세먼지!$J:$J,"1")</f>
        <v>0</v>
      </c>
      <c r="R137">
        <f>COUNTIFS(미세먼지!$A:$A,가동률!$P$9,미세먼지!$D:$D,$Q$133,미세먼지!$I:$I,$P137,미세먼지!$J:$J,"2")</f>
        <v>0</v>
      </c>
      <c r="S137">
        <f>COUNTIFS(미세먼지!$A:$A,가동률!$P$9,미세먼지!$D:$D,$Q$133,미세먼지!$I:$I,$P137,미세먼지!$J:$J,"3")</f>
        <v>0</v>
      </c>
      <c r="T137">
        <f>COUNTIFS(미세먼지!$A:$A,가동률!$P$9,미세먼지!$D:$D,$Q$133,미세먼지!$I:$I,$P137,미세먼지!$J:$J,"4")</f>
        <v>0</v>
      </c>
      <c r="U137">
        <f>COUNTIFS(미세먼지!$A:$A,가동률!$P$9,미세먼지!$D:$D,$Q$133,미세먼지!$I:$I,$P137,미세먼지!$J:$J,"5")</f>
        <v>0</v>
      </c>
      <c r="V137">
        <f>COUNTIFS(미세먼지!$A:$A,가동률!$P$9,미세먼지!$D:$D,$Q$133,미세먼지!$I:$I,$P137,미세먼지!$J:$J,"6")</f>
        <v>0</v>
      </c>
      <c r="W137">
        <f>COUNTIFS(미세먼지!$A:$A,가동률!$P$9,미세먼지!$D:$D,$Q$133,미세먼지!$I:$I,$P137,미세먼지!$J:$J,"7")</f>
        <v>0</v>
      </c>
      <c r="X137">
        <f>COUNTIFS(미세먼지!$A:$A,가동률!$P$9,미세먼지!$D:$D,$Q$133,미세먼지!$I:$I,$P137,미세먼지!$J:$J,"8")</f>
        <v>0</v>
      </c>
      <c r="Y137">
        <f>COUNTIFS(미세먼지!$A:$A,가동률!$P$9,미세먼지!$D:$D,$Q$133,미세먼지!$I:$I,$P137,미세먼지!$J:$J,"9")</f>
        <v>0</v>
      </c>
      <c r="Z137">
        <f>COUNTIFS(미세먼지!$A:$A,가동률!$P$9,미세먼지!$D:$D,$Q$133,미세먼지!$I:$I,$P137,미세먼지!$J:$J,"10")</f>
        <v>0</v>
      </c>
      <c r="AA137">
        <f>COUNTIFS(미세먼지!$A:$A,가동률!$P$9,미세먼지!$D:$D,$Q$133,미세먼지!$I:$I,$P137,미세먼지!$J:$J,"11")</f>
        <v>0</v>
      </c>
      <c r="AB137">
        <f>COUNTIFS(미세먼지!$A:$A,가동률!$P$9,미세먼지!$D:$D,$Q$133,미세먼지!$I:$I,$P137,미세먼지!$J:$J,"12")</f>
        <v>0</v>
      </c>
    </row>
    <row r="138" spans="16:42" x14ac:dyDescent="0.3">
      <c r="P138">
        <f t="shared" si="51"/>
        <v>2021</v>
      </c>
      <c r="Q138">
        <f>COUNTIFS(미세먼지!$A:$A,가동률!$P$9,미세먼지!$D:$D,$Q$133,미세먼지!$I:$I,$P138,미세먼지!$J:$J,"1")</f>
        <v>0</v>
      </c>
      <c r="R138">
        <f>COUNTIFS(미세먼지!$A:$A,가동률!$P$9,미세먼지!$D:$D,$Q$133,미세먼지!$I:$I,$P138,미세먼지!$J:$J,"2")</f>
        <v>0</v>
      </c>
      <c r="S138">
        <f>COUNTIFS(미세먼지!$A:$A,가동률!$P$9,미세먼지!$D:$D,$Q$133,미세먼지!$I:$I,$P138,미세먼지!$J:$J,"3")</f>
        <v>0</v>
      </c>
      <c r="T138">
        <f>COUNTIFS(미세먼지!$A:$A,가동률!$P$9,미세먼지!$D:$D,$Q$133,미세먼지!$I:$I,$P138,미세먼지!$J:$J,"4")</f>
        <v>0</v>
      </c>
      <c r="U138">
        <f>COUNTIFS(미세먼지!$A:$A,가동률!$P$9,미세먼지!$D:$D,$Q$133,미세먼지!$I:$I,$P138,미세먼지!$J:$J,"5")</f>
        <v>0</v>
      </c>
      <c r="V138">
        <f>COUNTIFS(미세먼지!$A:$A,가동률!$P$9,미세먼지!$D:$D,$Q$133,미세먼지!$I:$I,$P138,미세먼지!$J:$J,"6")</f>
        <v>0</v>
      </c>
      <c r="W138">
        <f>COUNTIFS(미세먼지!$A:$A,가동률!$P$9,미세먼지!$D:$D,$Q$133,미세먼지!$I:$I,$P138,미세먼지!$J:$J,"7")</f>
        <v>0</v>
      </c>
      <c r="X138">
        <f>COUNTIFS(미세먼지!$A:$A,가동률!$P$9,미세먼지!$D:$D,$Q$133,미세먼지!$I:$I,$P138,미세먼지!$J:$J,"8")</f>
        <v>0</v>
      </c>
      <c r="Y138">
        <f>COUNTIFS(미세먼지!$A:$A,가동률!$P$9,미세먼지!$D:$D,$Q$133,미세먼지!$I:$I,$P138,미세먼지!$J:$J,"9")</f>
        <v>0</v>
      </c>
      <c r="Z138">
        <f>COUNTIFS(미세먼지!$A:$A,가동률!$P$9,미세먼지!$D:$D,$Q$133,미세먼지!$I:$I,$P138,미세먼지!$J:$J,"10")</f>
        <v>0</v>
      </c>
      <c r="AA138">
        <f>COUNTIFS(미세먼지!$A:$A,가동률!$P$9,미세먼지!$D:$D,$Q$133,미세먼지!$I:$I,$P138,미세먼지!$J:$J,"11")</f>
        <v>0</v>
      </c>
      <c r="AB138">
        <f>COUNTIFS(미세먼지!$A:$A,가동률!$P$9,미세먼지!$D:$D,$Q$133,미세먼지!$I:$I,$P138,미세먼지!$J:$J,"12")</f>
        <v>0</v>
      </c>
    </row>
    <row r="139" spans="16:42" x14ac:dyDescent="0.3">
      <c r="P139">
        <f t="shared" si="51"/>
        <v>2020</v>
      </c>
      <c r="Q139">
        <f>COUNTIFS(미세먼지!$A:$A,가동률!$P$9,미세먼지!$D:$D,$Q$133,미세먼지!$I:$I,$P139,미세먼지!$J:$J,"1")</f>
        <v>0</v>
      </c>
      <c r="R139">
        <f>COUNTIFS(미세먼지!$A:$A,가동률!$P$9,미세먼지!$D:$D,$Q$133,미세먼지!$I:$I,$P139,미세먼지!$J:$J,"2")</f>
        <v>0</v>
      </c>
      <c r="S139">
        <f>COUNTIFS(미세먼지!$A:$A,가동률!$P$9,미세먼지!$D:$D,$Q$133,미세먼지!$I:$I,$P139,미세먼지!$J:$J,"3")</f>
        <v>0</v>
      </c>
      <c r="T139">
        <f>COUNTIFS(미세먼지!$A:$A,가동률!$P$9,미세먼지!$D:$D,$Q$133,미세먼지!$I:$I,$P139,미세먼지!$J:$J,"4")</f>
        <v>0</v>
      </c>
      <c r="U139">
        <f>COUNTIFS(미세먼지!$A:$A,가동률!$P$9,미세먼지!$D:$D,$Q$133,미세먼지!$I:$I,$P139,미세먼지!$J:$J,"5")</f>
        <v>0</v>
      </c>
      <c r="V139">
        <f>COUNTIFS(미세먼지!$A:$A,가동률!$P$9,미세먼지!$D:$D,$Q$133,미세먼지!$I:$I,$P139,미세먼지!$J:$J,"6")</f>
        <v>0</v>
      </c>
      <c r="W139">
        <f>COUNTIFS(미세먼지!$A:$A,가동률!$P$9,미세먼지!$D:$D,$Q$133,미세먼지!$I:$I,$P139,미세먼지!$J:$J,"7")</f>
        <v>0</v>
      </c>
      <c r="X139">
        <f>COUNTIFS(미세먼지!$A:$A,가동률!$P$9,미세먼지!$D:$D,$Q$133,미세먼지!$I:$I,$P139,미세먼지!$J:$J,"8")</f>
        <v>0</v>
      </c>
      <c r="Y139">
        <f>COUNTIFS(미세먼지!$A:$A,가동률!$P$9,미세먼지!$D:$D,$Q$133,미세먼지!$I:$I,$P139,미세먼지!$J:$J,"9")</f>
        <v>0</v>
      </c>
      <c r="Z139">
        <f>COUNTIFS(미세먼지!$A:$A,가동률!$P$9,미세먼지!$D:$D,$Q$133,미세먼지!$I:$I,$P139,미세먼지!$J:$J,"10")</f>
        <v>0</v>
      </c>
      <c r="AA139">
        <f>COUNTIFS(미세먼지!$A:$A,가동률!$P$9,미세먼지!$D:$D,$Q$133,미세먼지!$I:$I,$P139,미세먼지!$J:$J,"11")</f>
        <v>0</v>
      </c>
      <c r="AB139">
        <f>COUNTIFS(미세먼지!$A:$A,가동률!$P$9,미세먼지!$D:$D,$Q$133,미세먼지!$I:$I,$P139,미세먼지!$J:$J,"12")</f>
        <v>0</v>
      </c>
    </row>
    <row r="140" spans="16:42" x14ac:dyDescent="0.3">
      <c r="P140">
        <f t="shared" si="51"/>
        <v>2019</v>
      </c>
      <c r="Q140">
        <f>COUNTIFS(미세먼지!$A:$A,가동률!$P$9,미세먼지!$D:$D,$Q$133,미세먼지!$I:$I,$P140,미세먼지!$J:$J,"1")</f>
        <v>0</v>
      </c>
      <c r="R140">
        <f>COUNTIFS(미세먼지!$A:$A,가동률!$P$9,미세먼지!$D:$D,$Q$133,미세먼지!$I:$I,$P140,미세먼지!$J:$J,"2")</f>
        <v>0</v>
      </c>
      <c r="S140">
        <f>COUNTIFS(미세먼지!$A:$A,가동률!$P$9,미세먼지!$D:$D,$Q$133,미세먼지!$I:$I,$P140,미세먼지!$J:$J,"3")</f>
        <v>0</v>
      </c>
      <c r="T140">
        <f>COUNTIFS(미세먼지!$A:$A,가동률!$P$9,미세먼지!$D:$D,$Q$133,미세먼지!$I:$I,$P140,미세먼지!$J:$J,"4")</f>
        <v>0</v>
      </c>
      <c r="U140">
        <f>COUNTIFS(미세먼지!$A:$A,가동률!$P$9,미세먼지!$D:$D,$Q$133,미세먼지!$I:$I,$P140,미세먼지!$J:$J,"5")</f>
        <v>0</v>
      </c>
      <c r="V140">
        <f>COUNTIFS(미세먼지!$A:$A,가동률!$P$9,미세먼지!$D:$D,$Q$133,미세먼지!$I:$I,$P140,미세먼지!$J:$J,"6")</f>
        <v>0</v>
      </c>
      <c r="W140">
        <f>COUNTIFS(미세먼지!$A:$A,가동률!$P$9,미세먼지!$D:$D,$Q$133,미세먼지!$I:$I,$P140,미세먼지!$J:$J,"7")</f>
        <v>0</v>
      </c>
      <c r="X140">
        <f>COUNTIFS(미세먼지!$A:$A,가동률!$P$9,미세먼지!$D:$D,$Q$133,미세먼지!$I:$I,$P140,미세먼지!$J:$J,"8")</f>
        <v>0</v>
      </c>
      <c r="Y140">
        <f>COUNTIFS(미세먼지!$A:$A,가동률!$P$9,미세먼지!$D:$D,$Q$133,미세먼지!$I:$I,$P140,미세먼지!$J:$J,"9")</f>
        <v>0</v>
      </c>
      <c r="Z140">
        <f>COUNTIFS(미세먼지!$A:$A,가동률!$P$9,미세먼지!$D:$D,$Q$133,미세먼지!$I:$I,$P140,미세먼지!$J:$J,"10")</f>
        <v>0</v>
      </c>
      <c r="AA140">
        <f>COUNTIFS(미세먼지!$A:$A,가동률!$P$9,미세먼지!$D:$D,$Q$133,미세먼지!$I:$I,$P140,미세먼지!$J:$J,"11")</f>
        <v>0</v>
      </c>
      <c r="AB140">
        <f>COUNTIFS(미세먼지!$A:$A,가동률!$P$9,미세먼지!$D:$D,$Q$133,미세먼지!$I:$I,$P140,미세먼지!$J:$J,"12")</f>
        <v>0</v>
      </c>
    </row>
    <row r="141" spans="16:42" x14ac:dyDescent="0.3">
      <c r="P141">
        <f t="shared" si="51"/>
        <v>2018</v>
      </c>
      <c r="Q141">
        <f>COUNTIFS(미세먼지!$A:$A,가동률!$P$9,미세먼지!$D:$D,$Q$133,미세먼지!$I:$I,$P141,미세먼지!$J:$J,"1")</f>
        <v>0</v>
      </c>
      <c r="R141">
        <f>COUNTIFS(미세먼지!$A:$A,가동률!$P$9,미세먼지!$D:$D,$Q$133,미세먼지!$I:$I,$P141,미세먼지!$J:$J,"2")</f>
        <v>0</v>
      </c>
      <c r="S141">
        <f>COUNTIFS(미세먼지!$A:$A,가동률!$P$9,미세먼지!$D:$D,$Q$133,미세먼지!$I:$I,$P141,미세먼지!$J:$J,"3")</f>
        <v>0</v>
      </c>
      <c r="T141">
        <f>COUNTIFS(미세먼지!$A:$A,가동률!$P$9,미세먼지!$D:$D,$Q$133,미세먼지!$I:$I,$P141,미세먼지!$J:$J,"4")</f>
        <v>0</v>
      </c>
      <c r="U141">
        <f>COUNTIFS(미세먼지!$A:$A,가동률!$P$9,미세먼지!$D:$D,$Q$133,미세먼지!$I:$I,$P141,미세먼지!$J:$J,"5")</f>
        <v>0</v>
      </c>
      <c r="V141">
        <f>COUNTIFS(미세먼지!$A:$A,가동률!$P$9,미세먼지!$D:$D,$Q$133,미세먼지!$I:$I,$P141,미세먼지!$J:$J,"6")</f>
        <v>0</v>
      </c>
      <c r="W141">
        <f>COUNTIFS(미세먼지!$A:$A,가동률!$P$9,미세먼지!$D:$D,$Q$133,미세먼지!$I:$I,$P141,미세먼지!$J:$J,"7")</f>
        <v>0</v>
      </c>
      <c r="X141">
        <f>COUNTIFS(미세먼지!$A:$A,가동률!$P$9,미세먼지!$D:$D,$Q$133,미세먼지!$I:$I,$P141,미세먼지!$J:$J,"8")</f>
        <v>0</v>
      </c>
      <c r="Y141">
        <f>COUNTIFS(미세먼지!$A:$A,가동률!$P$9,미세먼지!$D:$D,$Q$133,미세먼지!$I:$I,$P141,미세먼지!$J:$J,"9")</f>
        <v>0</v>
      </c>
      <c r="Z141">
        <f>COUNTIFS(미세먼지!$A:$A,가동률!$P$9,미세먼지!$D:$D,$Q$133,미세먼지!$I:$I,$P141,미세먼지!$J:$J,"10")</f>
        <v>0</v>
      </c>
      <c r="AA141">
        <f>COUNTIFS(미세먼지!$A:$A,가동률!$P$9,미세먼지!$D:$D,$Q$133,미세먼지!$I:$I,$P141,미세먼지!$J:$J,"11")</f>
        <v>0</v>
      </c>
      <c r="AB141">
        <f>COUNTIFS(미세먼지!$A:$A,가동률!$P$9,미세먼지!$D:$D,$Q$133,미세먼지!$I:$I,$P141,미세먼지!$J:$J,"12")</f>
        <v>0</v>
      </c>
    </row>
    <row r="142" spans="16:42" x14ac:dyDescent="0.3">
      <c r="P142">
        <f t="shared" si="51"/>
        <v>2017</v>
      </c>
      <c r="Q142">
        <f>COUNTIFS(미세먼지!$A:$A,가동률!$P$9,미세먼지!$D:$D,$Q$133,미세먼지!$I:$I,$P142,미세먼지!$J:$J,"1")</f>
        <v>0</v>
      </c>
      <c r="R142">
        <f>COUNTIFS(미세먼지!$A:$A,가동률!$P$9,미세먼지!$D:$D,$Q$133,미세먼지!$I:$I,$P142,미세먼지!$J:$J,"2")</f>
        <v>0</v>
      </c>
      <c r="S142">
        <f>COUNTIFS(미세먼지!$A:$A,가동률!$P$9,미세먼지!$D:$D,$Q$133,미세먼지!$I:$I,$P142,미세먼지!$J:$J,"3")</f>
        <v>0</v>
      </c>
      <c r="T142">
        <f>COUNTIFS(미세먼지!$A:$A,가동률!$P$9,미세먼지!$D:$D,$Q$133,미세먼지!$I:$I,$P142,미세먼지!$J:$J,"4")</f>
        <v>0</v>
      </c>
      <c r="U142">
        <f>COUNTIFS(미세먼지!$A:$A,가동률!$P$9,미세먼지!$D:$D,$Q$133,미세먼지!$I:$I,$P142,미세먼지!$J:$J,"5")</f>
        <v>0</v>
      </c>
      <c r="V142">
        <f>COUNTIFS(미세먼지!$A:$A,가동률!$P$9,미세먼지!$D:$D,$Q$133,미세먼지!$I:$I,$P142,미세먼지!$J:$J,"6")</f>
        <v>0</v>
      </c>
      <c r="W142">
        <f>COUNTIFS(미세먼지!$A:$A,가동률!$P$9,미세먼지!$D:$D,$Q$133,미세먼지!$I:$I,$P142,미세먼지!$J:$J,"7")</f>
        <v>0</v>
      </c>
      <c r="X142">
        <f>COUNTIFS(미세먼지!$A:$A,가동률!$P$9,미세먼지!$D:$D,$Q$133,미세먼지!$I:$I,$P142,미세먼지!$J:$J,"8")</f>
        <v>0</v>
      </c>
      <c r="Y142">
        <f>COUNTIFS(미세먼지!$A:$A,가동률!$P$9,미세먼지!$D:$D,$Q$133,미세먼지!$I:$I,$P142,미세먼지!$J:$J,"9")</f>
        <v>0</v>
      </c>
      <c r="Z142">
        <f>COUNTIFS(미세먼지!$A:$A,가동률!$P$9,미세먼지!$D:$D,$Q$133,미세먼지!$I:$I,$P142,미세먼지!$J:$J,"10")</f>
        <v>0</v>
      </c>
      <c r="AA142">
        <f>COUNTIFS(미세먼지!$A:$A,가동률!$P$9,미세먼지!$D:$D,$Q$133,미세먼지!$I:$I,$P142,미세먼지!$J:$J,"11")</f>
        <v>0</v>
      </c>
      <c r="AB142">
        <f>COUNTIFS(미세먼지!$A:$A,가동률!$P$9,미세먼지!$D:$D,$Q$133,미세먼지!$I:$I,$P142,미세먼지!$J:$J,"12")</f>
        <v>0</v>
      </c>
    </row>
    <row r="143" spans="16:42" x14ac:dyDescent="0.3">
      <c r="P143">
        <f t="shared" si="51"/>
        <v>2016</v>
      </c>
      <c r="Q143">
        <f>COUNTIFS(미세먼지!$A:$A,가동률!$P$9,미세먼지!$D:$D,$Q$133,미세먼지!$I:$I,$P143,미세먼지!$J:$J,"1")</f>
        <v>0</v>
      </c>
      <c r="R143">
        <f>COUNTIFS(미세먼지!$A:$A,가동률!$P$9,미세먼지!$D:$D,$Q$133,미세먼지!$I:$I,$P143,미세먼지!$J:$J,"2")</f>
        <v>0</v>
      </c>
      <c r="S143">
        <f>COUNTIFS(미세먼지!$A:$A,가동률!$P$9,미세먼지!$D:$D,$Q$133,미세먼지!$I:$I,$P143,미세먼지!$J:$J,"3")</f>
        <v>0</v>
      </c>
      <c r="T143">
        <f>COUNTIFS(미세먼지!$A:$A,가동률!$P$9,미세먼지!$D:$D,$Q$133,미세먼지!$I:$I,$P143,미세먼지!$J:$J,"4")</f>
        <v>0</v>
      </c>
      <c r="U143">
        <f>COUNTIFS(미세먼지!$A:$A,가동률!$P$9,미세먼지!$D:$D,$Q$133,미세먼지!$I:$I,$P143,미세먼지!$J:$J,"5")</f>
        <v>0</v>
      </c>
      <c r="V143">
        <f>COUNTIFS(미세먼지!$A:$A,가동률!$P$9,미세먼지!$D:$D,$Q$133,미세먼지!$I:$I,$P143,미세먼지!$J:$J,"6")</f>
        <v>0</v>
      </c>
      <c r="W143">
        <f>COUNTIFS(미세먼지!$A:$A,가동률!$P$9,미세먼지!$D:$D,$Q$133,미세먼지!$I:$I,$P143,미세먼지!$J:$J,"7")</f>
        <v>0</v>
      </c>
      <c r="X143">
        <f>COUNTIFS(미세먼지!$A:$A,가동률!$P$9,미세먼지!$D:$D,$Q$133,미세먼지!$I:$I,$P143,미세먼지!$J:$J,"8")</f>
        <v>0</v>
      </c>
      <c r="Y143">
        <f>COUNTIFS(미세먼지!$A:$A,가동률!$P$9,미세먼지!$D:$D,$Q$133,미세먼지!$I:$I,$P143,미세먼지!$J:$J,"9")</f>
        <v>0</v>
      </c>
      <c r="Z143">
        <f>COUNTIFS(미세먼지!$A:$A,가동률!$P$9,미세먼지!$D:$D,$Q$133,미세먼지!$I:$I,$P143,미세먼지!$J:$J,"10")</f>
        <v>0</v>
      </c>
      <c r="AA143">
        <f>COUNTIFS(미세먼지!$A:$A,가동률!$P$9,미세먼지!$D:$D,$Q$133,미세먼지!$I:$I,$P143,미세먼지!$J:$J,"11")</f>
        <v>0</v>
      </c>
      <c r="AB143">
        <f>COUNTIFS(미세먼지!$A:$A,가동률!$P$9,미세먼지!$D:$D,$Q$133,미세먼지!$I:$I,$P143,미세먼지!$J:$J,"12")</f>
        <v>0</v>
      </c>
    </row>
    <row r="144" spans="16:42" x14ac:dyDescent="0.3">
      <c r="P144">
        <f t="shared" si="51"/>
        <v>2015</v>
      </c>
      <c r="Q144">
        <f>COUNTIFS(미세먼지!$A:$A,가동률!$P$9,미세먼지!$D:$D,$Q$133,미세먼지!$I:$I,$P144,미세먼지!$J:$J,"1")</f>
        <v>0</v>
      </c>
      <c r="R144">
        <f>COUNTIFS(미세먼지!$A:$A,가동률!$P$9,미세먼지!$D:$D,$Q$133,미세먼지!$I:$I,$P144,미세먼지!$J:$J,"2")</f>
        <v>0</v>
      </c>
      <c r="S144">
        <f>COUNTIFS(미세먼지!$A:$A,가동률!$P$9,미세먼지!$D:$D,$Q$133,미세먼지!$I:$I,$P144,미세먼지!$J:$J,"3")</f>
        <v>0</v>
      </c>
      <c r="T144">
        <f>COUNTIFS(미세먼지!$A:$A,가동률!$P$9,미세먼지!$D:$D,$Q$133,미세먼지!$I:$I,$P144,미세먼지!$J:$J,"4")</f>
        <v>0</v>
      </c>
      <c r="U144">
        <f>COUNTIFS(미세먼지!$A:$A,가동률!$P$9,미세먼지!$D:$D,$Q$133,미세먼지!$I:$I,$P144,미세먼지!$J:$J,"5")</f>
        <v>0</v>
      </c>
      <c r="V144">
        <f>COUNTIFS(미세먼지!$A:$A,가동률!$P$9,미세먼지!$D:$D,$Q$133,미세먼지!$I:$I,$P144,미세먼지!$J:$J,"6")</f>
        <v>0</v>
      </c>
      <c r="W144">
        <f>COUNTIFS(미세먼지!$A:$A,가동률!$P$9,미세먼지!$D:$D,$Q$133,미세먼지!$I:$I,$P144,미세먼지!$J:$J,"7")</f>
        <v>0</v>
      </c>
      <c r="X144">
        <f>COUNTIFS(미세먼지!$A:$A,가동률!$P$9,미세먼지!$D:$D,$Q$133,미세먼지!$I:$I,$P144,미세먼지!$J:$J,"8")</f>
        <v>0</v>
      </c>
      <c r="Y144">
        <f>COUNTIFS(미세먼지!$A:$A,가동률!$P$9,미세먼지!$D:$D,$Q$133,미세먼지!$I:$I,$P144,미세먼지!$J:$J,"9")</f>
        <v>0</v>
      </c>
      <c r="Z144">
        <f>COUNTIFS(미세먼지!$A:$A,가동률!$P$9,미세먼지!$D:$D,$Q$133,미세먼지!$I:$I,$P144,미세먼지!$J:$J,"10")</f>
        <v>0</v>
      </c>
      <c r="AA144">
        <f>COUNTIFS(미세먼지!$A:$A,가동률!$P$9,미세먼지!$D:$D,$Q$133,미세먼지!$I:$I,$P144,미세먼지!$J:$J,"11")</f>
        <v>0</v>
      </c>
      <c r="AB144">
        <f>COUNTIFS(미세먼지!$A:$A,가동률!$P$9,미세먼지!$D:$D,$Q$133,미세먼지!$I:$I,$P144,미세먼지!$J:$J,"12")</f>
        <v>0</v>
      </c>
    </row>
  </sheetData>
  <sheetProtection algorithmName="SHA-512" hashValue="hle+hdVqo3gEQczy6JXg0wKm27UhIssuHZrtbpbyDpQanS1HRJUeEj8S2NoiI0ErrwY9wE/ZEtPaCaUDDGgNfw==" saltValue="dwnPRpiux5C0OkjmclWlsA==" spinCount="100000" sheet="1" objects="1" scenarios="1"/>
  <mergeCells count="36">
    <mergeCell ref="B79:B81"/>
    <mergeCell ref="C79:H79"/>
    <mergeCell ref="I79:N79"/>
    <mergeCell ref="L80:L81"/>
    <mergeCell ref="M80:M81"/>
    <mergeCell ref="N80:N81"/>
    <mergeCell ref="B61:B63"/>
    <mergeCell ref="C61:H61"/>
    <mergeCell ref="I61:N61"/>
    <mergeCell ref="L62:L63"/>
    <mergeCell ref="M62:M63"/>
    <mergeCell ref="N62:N63"/>
    <mergeCell ref="B43:B45"/>
    <mergeCell ref="C43:H43"/>
    <mergeCell ref="I43:N43"/>
    <mergeCell ref="L44:L45"/>
    <mergeCell ref="M44:M45"/>
    <mergeCell ref="N44:N45"/>
    <mergeCell ref="B25:B27"/>
    <mergeCell ref="C25:H25"/>
    <mergeCell ref="I25:N25"/>
    <mergeCell ref="L26:L27"/>
    <mergeCell ref="M26:M27"/>
    <mergeCell ref="N26:N27"/>
    <mergeCell ref="C7:H7"/>
    <mergeCell ref="B7:B9"/>
    <mergeCell ref="L8:L9"/>
    <mergeCell ref="M8:M9"/>
    <mergeCell ref="N8:N9"/>
    <mergeCell ref="I7:N7"/>
    <mergeCell ref="P132:Q132"/>
    <mergeCell ref="P6:Q6"/>
    <mergeCell ref="P62:Q62"/>
    <mergeCell ref="P76:Q76"/>
    <mergeCell ref="P104:Q104"/>
    <mergeCell ref="P118:Q118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60613-E31C-4B35-9CA2-8187DECDA63C}">
  <sheetPr codeName="Sheet17">
    <tabColor theme="8" tint="0.59999389629810485"/>
  </sheetPr>
  <dimension ref="B1:AP481"/>
  <sheetViews>
    <sheetView zoomScale="85" zoomScaleNormal="85" workbookViewId="0">
      <selection activeCell="K30" sqref="K30"/>
    </sheetView>
  </sheetViews>
  <sheetFormatPr defaultRowHeight="16.5" x14ac:dyDescent="0.3"/>
  <cols>
    <col min="1" max="42" width="5.625" customWidth="1"/>
  </cols>
  <sheetData>
    <row r="1" spans="2:42" ht="15.95" customHeight="1" x14ac:dyDescent="0.3">
      <c r="B1" s="62" t="s">
        <v>3164</v>
      </c>
    </row>
    <row r="2" spans="2:42" ht="15.95" customHeight="1" x14ac:dyDescent="0.3">
      <c r="C2" t="str">
        <f>가동률!$P$9</f>
        <v>철원</v>
      </c>
      <c r="D2">
        <f>가동률!$P$10-10</f>
        <v>2015</v>
      </c>
      <c r="Q2" t="str">
        <f>가동률!$P$9</f>
        <v>철원</v>
      </c>
      <c r="R2">
        <f>가동률!$P$10-9</f>
        <v>2016</v>
      </c>
      <c r="AE2" t="str">
        <f>가동률!$P$9</f>
        <v>철원</v>
      </c>
      <c r="AF2">
        <f>가동률!$P$10-8</f>
        <v>2017</v>
      </c>
    </row>
    <row r="3" spans="2:42" ht="15.95" customHeight="1" x14ac:dyDescent="0.3">
      <c r="C3" s="64">
        <v>1</v>
      </c>
      <c r="D3" s="64">
        <v>2</v>
      </c>
      <c r="E3" s="64">
        <v>3</v>
      </c>
      <c r="F3" s="64">
        <v>4</v>
      </c>
      <c r="G3" s="64">
        <v>5</v>
      </c>
      <c r="H3" s="64">
        <v>6</v>
      </c>
      <c r="I3" s="64">
        <v>7</v>
      </c>
      <c r="J3" s="64">
        <v>8</v>
      </c>
      <c r="K3" s="64">
        <v>9</v>
      </c>
      <c r="L3" s="64">
        <v>10</v>
      </c>
      <c r="M3" s="64">
        <v>11</v>
      </c>
      <c r="N3" s="64">
        <v>12</v>
      </c>
      <c r="Q3" s="64">
        <v>1</v>
      </c>
      <c r="R3" s="64">
        <v>2</v>
      </c>
      <c r="S3" s="64">
        <v>3</v>
      </c>
      <c r="T3" s="64">
        <v>4</v>
      </c>
      <c r="U3" s="64">
        <v>5</v>
      </c>
      <c r="V3" s="64">
        <v>6</v>
      </c>
      <c r="W3" s="64">
        <v>7</v>
      </c>
      <c r="X3" s="64">
        <v>8</v>
      </c>
      <c r="Y3" s="64">
        <v>9</v>
      </c>
      <c r="Z3" s="64">
        <v>10</v>
      </c>
      <c r="AA3" s="64">
        <v>11</v>
      </c>
      <c r="AB3" s="64">
        <v>12</v>
      </c>
      <c r="AE3" s="64">
        <v>1</v>
      </c>
      <c r="AF3" s="64">
        <v>2</v>
      </c>
      <c r="AG3" s="64">
        <v>3</v>
      </c>
      <c r="AH3" s="64">
        <v>4</v>
      </c>
      <c r="AI3" s="64">
        <v>5</v>
      </c>
      <c r="AJ3" s="64">
        <v>6</v>
      </c>
      <c r="AK3" s="64">
        <v>7</v>
      </c>
      <c r="AL3" s="64">
        <v>8</v>
      </c>
      <c r="AM3" s="64">
        <v>9</v>
      </c>
      <c r="AN3" s="64">
        <v>10</v>
      </c>
      <c r="AO3" s="64">
        <v>11</v>
      </c>
      <c r="AP3" s="64">
        <v>12</v>
      </c>
    </row>
    <row r="4" spans="2:42" ht="15.95" customHeight="1" x14ac:dyDescent="0.3">
      <c r="B4" s="63">
        <v>1</v>
      </c>
      <c r="C4" cm="1">
        <f t="array" ref="C4">IFERROR(_xlfn.XLOOKUP(1, (날씨1[stnNm]='평균기온 삽입용'!$C$2) * (날씨1[월]=C$3) * (날씨1[일]='평균기온 삽입용'!$B4), 날씨1[avgTa]),"")</f>
        <v>-9.1</v>
      </c>
      <c r="D4" cm="1">
        <f t="array" ref="D4">IFERROR(_xlfn.XLOOKUP(1, (날씨1[stnNm]='평균기온 삽입용'!$C$2) * (날씨1[월]=D$3) * (날씨1[일]='평균기온 삽입용'!$B4), 날씨1[avgTa]),"")</f>
        <v>-6.5</v>
      </c>
      <c r="E4" cm="1">
        <f t="array" ref="E4">IFERROR(_xlfn.XLOOKUP(1, (날씨1[stnNm]='평균기온 삽입용'!$C$2) * (날씨1[월]=E$3) * (날씨1[일]='평균기온 삽입용'!$B4), 날씨1[avgTa]),"")</f>
        <v>1.1000000000000001</v>
      </c>
      <c r="F4" cm="1">
        <f t="array" ref="F4">IFERROR(_xlfn.XLOOKUP(1, (날씨1[stnNm]='평균기온 삽입용'!$C$2) * (날씨1[월]=F$3) * (날씨1[일]='평균기온 삽입용'!$B4), 날씨1[avgTa]),"")</f>
        <v>9.4</v>
      </c>
      <c r="G4" cm="1">
        <f t="array" ref="G4">IFERROR(_xlfn.XLOOKUP(1, (날씨1[stnNm]='평균기온 삽입용'!$C$2) * (날씨1[월]=G$3) * (날씨1[일]='평균기온 삽입용'!$B4), 날씨1[avgTa]),"")</f>
        <v>19.899999999999999</v>
      </c>
      <c r="H4" cm="1">
        <f t="array" ref="H4">IFERROR(_xlfn.XLOOKUP(1, (날씨1[stnNm]='평균기온 삽입용'!$C$2) * (날씨1[월]=H$3) * (날씨1[일]='평균기온 삽입용'!$B4), 날씨1[avgTa]),"")</f>
        <v>20.399999999999999</v>
      </c>
      <c r="I4" cm="1">
        <f t="array" ref="I4">IFERROR(_xlfn.XLOOKUP(1, (날씨1[stnNm]='평균기온 삽입용'!$C$2) * (날씨1[월]=I$3) * (날씨1[일]='평균기온 삽입용'!$B4), 날씨1[avgTa]),"")</f>
        <v>21.8</v>
      </c>
      <c r="J4" cm="1">
        <f t="array" ref="J4">IFERROR(_xlfn.XLOOKUP(1, (날씨1[stnNm]='평균기온 삽입용'!$C$2) * (날씨1[월]=J$3) * (날씨1[일]='평균기온 삽입용'!$B4), 날씨1[avgTa]),"")</f>
        <v>24.5</v>
      </c>
      <c r="K4" cm="1">
        <f t="array" ref="K4">IFERROR(_xlfn.XLOOKUP(1, (날씨1[stnNm]='평균기온 삽입용'!$C$2) * (날씨1[월]=K$3) * (날씨1[일]='평균기온 삽입용'!$B4), 날씨1[avgTa]),"")</f>
        <v>0</v>
      </c>
      <c r="L4" cm="1">
        <f t="array" ref="L4">IFERROR(_xlfn.XLOOKUP(1, (날씨1[stnNm]='평균기온 삽입용'!$C$2) * (날씨1[월]=L$3) * (날씨1[일]='평균기온 삽입용'!$B4), 날씨1[avgTa]),"")</f>
        <v>13.8</v>
      </c>
      <c r="M4" cm="1">
        <f t="array" ref="M4">IFERROR(_xlfn.XLOOKUP(1, (날씨1[stnNm]='평균기온 삽입용'!$C$2) * (날씨1[월]=M$3) * (날씨1[일]='평균기온 삽입용'!$B4), 날씨1[avgTa]),"")</f>
        <v>3.8</v>
      </c>
      <c r="N4" cm="1">
        <f t="array" ref="N4">IFERROR(_xlfn.XLOOKUP(1, (날씨1[stnNm]='평균기온 삽입용'!$C$2) * (날씨1[월]=N$3) * (날씨1[일]='평균기온 삽입용'!$B4), 날씨1[avgTa]),"")</f>
        <v>0.4</v>
      </c>
      <c r="P4" s="63">
        <v>1</v>
      </c>
      <c r="Q4" cm="1">
        <f t="array" ref="Q4">IFERROR(_xlfn.XLOOKUP(1, (날씨2[stnNm]='평균기온 삽입용'!$Q$2) * (날씨2[월]=Q$3) * (날씨2[일]='평균기온 삽입용'!$P4), 날씨2[avgTa]),"")</f>
        <v>-2</v>
      </c>
      <c r="R4" cm="1">
        <f t="array" ref="R4">IFERROR(_xlfn.XLOOKUP(1, (날씨2[stnNm]='평균기온 삽입용'!$Q$2) * (날씨2[월]=R$3) * (날씨2[일]='평균기온 삽입용'!$P4), 날씨2[avgTa]),"")</f>
        <v>-8.8000000000000007</v>
      </c>
      <c r="S4" cm="1">
        <f t="array" ref="S4">IFERROR(_xlfn.XLOOKUP(1, (날씨2[stnNm]='평균기온 삽입용'!$Q$2) * (날씨2[월]=S$3) * (날씨2[일]='평균기온 삽입용'!$P4), 날씨2[avgTa]),"")</f>
        <v>-4.7</v>
      </c>
      <c r="T4" cm="1">
        <f t="array" ref="T4">IFERROR(_xlfn.XLOOKUP(1, (날씨2[stnNm]='평균기온 삽입용'!$Q$2) * (날씨2[월]=T$3) * (날씨2[일]='평균기온 삽입용'!$P4), 날씨2[avgTa]),"")</f>
        <v>12.5</v>
      </c>
      <c r="U4" cm="1">
        <f t="array" ref="U4">IFERROR(_xlfn.XLOOKUP(1, (날씨2[stnNm]='평균기온 삽입용'!$Q$2) * (날씨2[월]=U$3) * (날씨2[일]='평균기온 삽입용'!$P4), 날씨2[avgTa]),"")</f>
        <v>15.8</v>
      </c>
      <c r="V4" cm="1">
        <f t="array" ref="V4">IFERROR(_xlfn.XLOOKUP(1, (날씨2[stnNm]='평균기온 삽입용'!$Q$2) * (날씨2[월]=V$3) * (날씨2[일]='평균기온 삽입용'!$P4), 날씨2[avgTa]),"")</f>
        <v>21.2</v>
      </c>
      <c r="W4" cm="1">
        <f t="array" ref="W4">IFERROR(_xlfn.XLOOKUP(1, (날씨2[stnNm]='평균기온 삽입용'!$Q$2) * (날씨2[월]=W$3) * (날씨2[일]='평균기온 삽입용'!$P4), 날씨2[avgTa]),"")</f>
        <v>22.6</v>
      </c>
      <c r="X4" cm="1">
        <f t="array" ref="X4">IFERROR(_xlfn.XLOOKUP(1, (날씨2[stnNm]='평균기온 삽입용'!$Q$2) * (날씨2[월]=X$3) * (날씨2[일]='평균기온 삽입용'!$P4), 날씨2[avgTa]),"")</f>
        <v>26.6</v>
      </c>
      <c r="Y4" cm="1">
        <f t="array" ref="Y4">IFERROR(_xlfn.XLOOKUP(1, (날씨2[stnNm]='평균기온 삽입용'!$Q$2) * (날씨2[월]=Y$3) * (날씨2[일]='평균기온 삽입용'!$P4), 날씨2[avgTa]),"")</f>
        <v>20.9</v>
      </c>
      <c r="Z4" cm="1">
        <f t="array" ref="Z4">IFERROR(_xlfn.XLOOKUP(1, (날씨2[stnNm]='평균기온 삽입용'!$Q$2) * (날씨2[월]=Z$3) * (날씨2[일]='평균기온 삽입용'!$P4), 날씨2[avgTa]),"")</f>
        <v>18.5</v>
      </c>
      <c r="AA4" cm="1">
        <f t="array" ref="AA4">IFERROR(_xlfn.XLOOKUP(1, (날씨2[stnNm]='평균기온 삽입용'!$Q$2) * (날씨2[월]=AA$3) * (날씨2[일]='평균기온 삽입용'!$P4), 날씨2[avgTa]),"")</f>
        <v>-0.5</v>
      </c>
      <c r="AB4" cm="1">
        <f t="array" ref="AB4">IFERROR(_xlfn.XLOOKUP(1, (날씨2[stnNm]='평균기온 삽입용'!$Q$2) * (날씨2[월]=AB$3) * (날씨2[일]='평균기온 삽입용'!$P4), 날씨2[avgTa]),"")</f>
        <v>2.8</v>
      </c>
      <c r="AD4" s="63">
        <v>1</v>
      </c>
      <c r="AE4" cm="1">
        <f t="array" ref="AE4">IFERROR(_xlfn.XLOOKUP(1, (날씨3[stnNm]='평균기온 삽입용'!$AE$2) * (날씨3[월]=AE$3) * (날씨3[일]='평균기온 삽입용'!$AD4), 날씨3[avgTa]),"")</f>
        <v>-0.2</v>
      </c>
      <c r="AF4" cm="1">
        <f t="array" ref="AF4">IFERROR(_xlfn.XLOOKUP(1, (날씨3[stnNm]='평균기온 삽입용'!$AE$2) * (날씨3[월]=AF$3) * (날씨3[일]='평균기온 삽입용'!$AD4), 날씨3[avgTa]),"")</f>
        <v>-6.8</v>
      </c>
      <c r="AG4" cm="1">
        <f t="array" ref="AG4">IFERROR(_xlfn.XLOOKUP(1, (날씨3[stnNm]='평균기온 삽입용'!$AE$2) * (날씨3[월]=AG$3) * (날씨3[일]='평균기온 삽입용'!$AD4), 날씨3[avgTa]),"")</f>
        <v>2.9</v>
      </c>
      <c r="AH4" cm="1">
        <f t="array" ref="AH4">IFERROR(_xlfn.XLOOKUP(1, (날씨3[stnNm]='평균기온 삽입용'!$AE$2) * (날씨3[월]=AH$3) * (날씨3[일]='평균기온 삽입용'!$AD4), 날씨3[avgTa]),"")</f>
        <v>6.7</v>
      </c>
      <c r="AI4" cm="1">
        <f t="array" ref="AI4">IFERROR(_xlfn.XLOOKUP(1, (날씨3[stnNm]='평균기온 삽입용'!$AE$2) * (날씨3[월]=AI$3) * (날씨3[일]='평균기온 삽입용'!$AD4), 날씨3[avgTa]),"")</f>
        <v>18.8</v>
      </c>
      <c r="AJ4" cm="1">
        <f t="array" ref="AJ4">IFERROR(_xlfn.XLOOKUP(1, (날씨3[stnNm]='평균기온 삽입용'!$AE$2) * (날씨3[월]=AJ$3) * (날씨3[일]='평균기온 삽입용'!$AD4), 날씨3[avgTa]),"")</f>
        <v>20.2</v>
      </c>
      <c r="AK4" cm="1">
        <f t="array" ref="AK4">IFERROR(_xlfn.XLOOKUP(1, (날씨3[stnNm]='평균기온 삽입용'!$AE$2) * (날씨3[월]=AK$3) * (날씨3[일]='평균기온 삽입용'!$AD4), 날씨3[avgTa]),"")</f>
        <v>24.3</v>
      </c>
      <c r="AL4" cm="1">
        <f t="array" ref="AL4">IFERROR(_xlfn.XLOOKUP(1, (날씨3[stnNm]='평균기온 삽입용'!$AE$2) * (날씨3[월]=AL$3) * (날씨3[일]='평균기온 삽입용'!$AD4), 날씨3[avgTa]),"")</f>
        <v>27</v>
      </c>
      <c r="AM4" cm="1">
        <f t="array" ref="AM4">IFERROR(_xlfn.XLOOKUP(1, (날씨3[stnNm]='평균기온 삽입용'!$AE$2) * (날씨3[월]=AM$3) * (날씨3[일]='평균기온 삽입용'!$AD4), 날씨3[avgTa]),"")</f>
        <v>19.7</v>
      </c>
      <c r="AN4" cm="1">
        <f t="array" ref="AN4">IFERROR(_xlfn.XLOOKUP(1, (날씨3[stnNm]='평균기온 삽입용'!$AE$2) * (날씨3[월]=AN$3) * (날씨3[일]='평균기온 삽입용'!$AD4), 날씨3[avgTa]),"")</f>
        <v>15.5</v>
      </c>
      <c r="AO4" cm="1">
        <f t="array" ref="AO4">IFERROR(_xlfn.XLOOKUP(1, (날씨3[stnNm]='평균기온 삽입용'!$AE$2) * (날씨3[월]=AO$3) * (날씨3[일]='평균기온 삽입용'!$AD4), 날씨3[avgTa]),"")</f>
        <v>13</v>
      </c>
      <c r="AP4" cm="1">
        <f t="array" ref="AP4">IFERROR(_xlfn.XLOOKUP(1, (날씨3[stnNm]='평균기온 삽입용'!$AE$2) * (날씨3[월]=AP$3) * (날씨3[일]='평균기온 삽입용'!$AD4), 날씨3[avgTa]),"")</f>
        <v>-6.2</v>
      </c>
    </row>
    <row r="5" spans="2:42" ht="15.95" customHeight="1" x14ac:dyDescent="0.3">
      <c r="B5" s="63">
        <v>2</v>
      </c>
      <c r="C5" cm="1">
        <f t="array" ref="C5">IFERROR(_xlfn.XLOOKUP(1, (날씨1[stnNm]='평균기온 삽입용'!$C$2) * (날씨1[월]=C$3) * (날씨1[일]='평균기온 삽입용'!$B5), 날씨1[avgTa]),"")</f>
        <v>-8.6999999999999993</v>
      </c>
      <c r="D5" cm="1">
        <f t="array" ref="D5">IFERROR(_xlfn.XLOOKUP(1, (날씨1[stnNm]='평균기온 삽입용'!$C$2) * (날씨1[월]=D$3) * (날씨1[일]='평균기온 삽입용'!$B5), 날씨1[avgTa]),"")</f>
        <v>-4.5999999999999996</v>
      </c>
      <c r="E5" cm="1">
        <f t="array" ref="E5">IFERROR(_xlfn.XLOOKUP(1, (날씨1[stnNm]='평균기온 삽입용'!$C$2) * (날씨1[월]=E$3) * (날씨1[일]='평균기온 삽입용'!$B5), 날씨1[avgTa]),"")</f>
        <v>0.6</v>
      </c>
      <c r="F5" cm="1">
        <f t="array" ref="F5">IFERROR(_xlfn.XLOOKUP(1, (날씨1[stnNm]='평균기온 삽입용'!$C$2) * (날씨1[월]=F$3) * (날씨1[일]='평균기온 삽입용'!$B5), 날씨1[avgTa]),"")</f>
        <v>12.6</v>
      </c>
      <c r="G5" cm="1">
        <f t="array" ref="G5">IFERROR(_xlfn.XLOOKUP(1, (날씨1[stnNm]='평균기온 삽입용'!$C$2) * (날씨1[월]=G$3) * (날씨1[일]='평균기온 삽입용'!$B5), 날씨1[avgTa]),"")</f>
        <v>19.7</v>
      </c>
      <c r="H5" cm="1">
        <f t="array" ref="H5">IFERROR(_xlfn.XLOOKUP(1, (날씨1[stnNm]='평균기온 삽입용'!$C$2) * (날씨1[월]=H$3) * (날씨1[일]='평균기온 삽입용'!$B5), 날씨1[avgTa]),"")</f>
        <v>21.5</v>
      </c>
      <c r="I5" cm="1">
        <f t="array" ref="I5">IFERROR(_xlfn.XLOOKUP(1, (날씨1[stnNm]='평균기온 삽입용'!$C$2) * (날씨1[월]=I$3) * (날씨1[일]='평균기온 삽입용'!$B5), 날씨1[avgTa]),"")</f>
        <v>20.3</v>
      </c>
      <c r="J5" cm="1">
        <f t="array" ref="J5">IFERROR(_xlfn.XLOOKUP(1, (날씨1[stnNm]='평균기온 삽입용'!$C$2) * (날씨1[월]=J$3) * (날씨1[일]='평균기온 삽입용'!$B5), 날씨1[avgTa]),"")</f>
        <v>25.9</v>
      </c>
      <c r="K5" cm="1">
        <f t="array" ref="K5">IFERROR(_xlfn.XLOOKUP(1, (날씨1[stnNm]='평균기온 삽입용'!$C$2) * (날씨1[월]=K$3) * (날씨1[일]='평균기온 삽입용'!$B5), 날씨1[avgTa]),"")</f>
        <v>20.399999999999999</v>
      </c>
      <c r="L5" cm="1">
        <f t="array" ref="L5">IFERROR(_xlfn.XLOOKUP(1, (날씨1[stnNm]='평균기온 삽입용'!$C$2) * (날씨1[월]=L$3) * (날씨1[일]='평균기온 삽입용'!$B5), 날씨1[avgTa]),"")</f>
        <v>14.4</v>
      </c>
      <c r="M5" cm="1">
        <f t="array" ref="M5">IFERROR(_xlfn.XLOOKUP(1, (날씨1[stnNm]='평균기온 삽입용'!$C$2) * (날씨1[월]=M$3) * (날씨1[일]='평균기온 삽입용'!$B5), 날씨1[avgTa]),"")</f>
        <v>6.6</v>
      </c>
      <c r="N5" cm="1">
        <f t="array" ref="N5">IFERROR(_xlfn.XLOOKUP(1, (날씨1[stnNm]='평균기온 삽입용'!$C$2) * (날씨1[월]=N$3) * (날씨1[일]='평균기온 삽입용'!$B5), 날씨1[avgTa]),"")</f>
        <v>3.5</v>
      </c>
      <c r="P5" s="63">
        <v>2</v>
      </c>
      <c r="Q5" cm="1">
        <f t="array" ref="Q5">IFERROR(_xlfn.XLOOKUP(1, (날씨2[stnNm]='평균기온 삽입용'!$Q$2) * (날씨2[월]=Q$3) * (날씨2[일]='평균기온 삽입용'!$P5), 날씨2[avgTa]),"")</f>
        <v>4.5</v>
      </c>
      <c r="R5" cm="1">
        <f t="array" ref="R5">IFERROR(_xlfn.XLOOKUP(1, (날씨2[stnNm]='평균기온 삽입용'!$Q$2) * (날씨2[월]=R$3) * (날씨2[일]='평균기온 삽입용'!$P5), 날씨2[avgTa]),"")</f>
        <v>-9.1999999999999993</v>
      </c>
      <c r="S5" cm="1">
        <f t="array" ref="S5">IFERROR(_xlfn.XLOOKUP(1, (날씨2[stnNm]='평균기온 삽입용'!$Q$2) * (날씨2[월]=S$3) * (날씨2[일]='평균기온 삽입용'!$P5), 날씨2[avgTa]),"")</f>
        <v>1.8</v>
      </c>
      <c r="T5" cm="1">
        <f t="array" ref="T5">IFERROR(_xlfn.XLOOKUP(1, (날씨2[stnNm]='평균기온 삽입용'!$Q$2) * (날씨2[월]=T$3) * (날씨2[일]='평균기온 삽입용'!$P5), 날씨2[avgTa]),"")</f>
        <v>12.8</v>
      </c>
      <c r="U5" cm="1">
        <f t="array" ref="U5">IFERROR(_xlfn.XLOOKUP(1, (날씨2[stnNm]='평균기온 삽입용'!$Q$2) * (날씨2[월]=U$3) * (날씨2[일]='평균기온 삽입용'!$P5), 날씨2[avgTa]),"")</f>
        <v>19.399999999999999</v>
      </c>
      <c r="V5" cm="1">
        <f t="array" ref="V5">IFERROR(_xlfn.XLOOKUP(1, (날씨2[stnNm]='평균기온 삽입용'!$Q$2) * (날씨2[월]=V$3) * (날씨2[일]='평균기온 삽입용'!$P5), 날씨2[avgTa]),"")</f>
        <v>21.1</v>
      </c>
      <c r="W5" cm="1">
        <f t="array" ref="W5">IFERROR(_xlfn.XLOOKUP(1, (날씨2[stnNm]='평균기온 삽입용'!$Q$2) * (날씨2[월]=W$3) * (날씨2[일]='평균기온 삽입용'!$P5), 날씨2[avgTa]),"")</f>
        <v>23.5</v>
      </c>
      <c r="X5" cm="1">
        <f t="array" ref="X5">IFERROR(_xlfn.XLOOKUP(1, (날씨2[stnNm]='평균기온 삽입용'!$Q$2) * (날씨2[월]=X$3) * (날씨2[일]='평균기온 삽입용'!$P5), 날씨2[avgTa]),"")</f>
        <v>25.7</v>
      </c>
      <c r="Y5" cm="1">
        <f t="array" ref="Y5">IFERROR(_xlfn.XLOOKUP(1, (날씨2[stnNm]='평균기온 삽입용'!$Q$2) * (날씨2[월]=Y$3) * (날씨2[일]='평균기온 삽입용'!$P5), 날씨2[avgTa]),"")</f>
        <v>22.3</v>
      </c>
      <c r="Z5" cm="1">
        <f t="array" ref="Z5">IFERROR(_xlfn.XLOOKUP(1, (날씨2[stnNm]='평균기온 삽입용'!$Q$2) * (날씨2[월]=Z$3) * (날씨2[일]='평균기온 삽입용'!$P5), 날씨2[avgTa]),"")</f>
        <v>16.399999999999999</v>
      </c>
      <c r="AA5" cm="1">
        <f t="array" ref="AA5">IFERROR(_xlfn.XLOOKUP(1, (날씨2[stnNm]='평균기온 삽입용'!$Q$2) * (날씨2[월]=AA$3) * (날씨2[일]='평균기온 삽입용'!$P5), 날씨2[avgTa]),"")</f>
        <v>1.7</v>
      </c>
      <c r="AB5" cm="1">
        <f t="array" ref="AB5">IFERROR(_xlfn.XLOOKUP(1, (날씨2[stnNm]='평균기온 삽입용'!$Q$2) * (날씨2[월]=AB$3) * (날씨2[일]='평균기온 삽입용'!$P5), 날씨2[avgTa]),"")</f>
        <v>-1.8</v>
      </c>
      <c r="AD5" s="63">
        <v>2</v>
      </c>
      <c r="AE5" cm="1">
        <f t="array" ref="AE5">IFERROR(_xlfn.XLOOKUP(1, (날씨3[stnNm]='평균기온 삽입용'!$AE$2) * (날씨3[월]=AE$3) * (날씨3[일]='평균기온 삽입용'!$AD5), 날씨3[avgTa]),"")</f>
        <v>3.2</v>
      </c>
      <c r="AF5" cm="1">
        <f t="array" ref="AF5">IFERROR(_xlfn.XLOOKUP(1, (날씨3[stnNm]='평균기온 삽입용'!$AE$2) * (날씨3[월]=AF$3) * (날씨3[일]='평균기온 삽입용'!$AD5), 날씨3[avgTa]),"")</f>
        <v>-6.7</v>
      </c>
      <c r="AG5" cm="1">
        <f t="array" ref="AG5">IFERROR(_xlfn.XLOOKUP(1, (날씨3[stnNm]='평균기온 삽입용'!$AE$2) * (날씨3[월]=AG$3) * (날씨3[일]='평균기온 삽입용'!$AD5), 날씨3[avgTa]),"")</f>
        <v>0.6</v>
      </c>
      <c r="AH5" cm="1">
        <f t="array" ref="AH5">IFERROR(_xlfn.XLOOKUP(1, (날씨3[stnNm]='평균기온 삽입용'!$AE$2) * (날씨3[월]=AH$3) * (날씨3[일]='평균기온 삽입용'!$AD5), 날씨3[avgTa]),"")</f>
        <v>7</v>
      </c>
      <c r="AI5" cm="1">
        <f t="array" ref="AI5">IFERROR(_xlfn.XLOOKUP(1, (날씨3[stnNm]='평균기온 삽입용'!$AE$2) * (날씨3[월]=AI$3) * (날씨3[일]='평균기온 삽입용'!$AD5), 날씨3[avgTa]),"")</f>
        <v>18.5</v>
      </c>
      <c r="AJ5" cm="1">
        <f t="array" ref="AJ5">IFERROR(_xlfn.XLOOKUP(1, (날씨3[stnNm]='평균기온 삽입용'!$AE$2) * (날씨3[월]=AJ$3) * (날씨3[일]='평균기온 삽입용'!$AD5), 날씨3[avgTa]),"")</f>
        <v>18.3</v>
      </c>
      <c r="AK5" cm="1">
        <f t="array" ref="AK5">IFERROR(_xlfn.XLOOKUP(1, (날씨3[stnNm]='평균기온 삽입용'!$AE$2) * (날씨3[월]=AK$3) * (날씨3[일]='평균기온 삽입용'!$AD5), 날씨3[avgTa]),"")</f>
        <v>23.7</v>
      </c>
      <c r="AL5" cm="1">
        <f t="array" ref="AL5">IFERROR(_xlfn.XLOOKUP(1, (날씨3[stnNm]='평균기온 삽입용'!$AE$2) * (날씨3[월]=AL$3) * (날씨3[일]='평균기온 삽입용'!$AD5), 날씨3[avgTa]),"")</f>
        <v>27.4</v>
      </c>
      <c r="AM5" cm="1">
        <f t="array" ref="AM5">IFERROR(_xlfn.XLOOKUP(1, (날씨3[stnNm]='평균기온 삽입용'!$AE$2) * (날씨3[월]=AM$3) * (날씨3[일]='평균기온 삽입용'!$AD5), 날씨3[avgTa]),"")</f>
        <v>20.2</v>
      </c>
      <c r="AN5" cm="1">
        <f t="array" ref="AN5">IFERROR(_xlfn.XLOOKUP(1, (날씨3[stnNm]='평균기온 삽입용'!$AE$2) * (날씨3[월]=AN$3) * (날씨3[일]='평균기온 삽입용'!$AD5), 날씨3[avgTa]),"")</f>
        <v>19</v>
      </c>
      <c r="AO5" cm="1">
        <f t="array" ref="AO5">IFERROR(_xlfn.XLOOKUP(1, (날씨3[stnNm]='평균기온 삽입용'!$AE$2) * (날씨3[월]=AO$3) * (날씨3[일]='평균기온 삽입용'!$AD5), 날씨3[avgTa]),"")</f>
        <v>14</v>
      </c>
      <c r="AP5" cm="1">
        <f t="array" ref="AP5">IFERROR(_xlfn.XLOOKUP(1, (날씨3[stnNm]='평균기온 삽입용'!$AE$2) * (날씨3[월]=AP$3) * (날씨3[일]='평균기온 삽입용'!$AD5), 날씨3[avgTa]),"")</f>
        <v>-2.5</v>
      </c>
    </row>
    <row r="6" spans="2:42" ht="15.95" customHeight="1" x14ac:dyDescent="0.3">
      <c r="B6" s="63">
        <v>3</v>
      </c>
      <c r="C6" cm="1">
        <f t="array" ref="C6">IFERROR(_xlfn.XLOOKUP(1, (날씨1[stnNm]='평균기온 삽입용'!$C$2) * (날씨1[월]=C$3) * (날씨1[일]='평균기온 삽입용'!$B6), 날씨1[avgTa]),"")</f>
        <v>-5.9</v>
      </c>
      <c r="D6" cm="1">
        <f t="array" ref="D6">IFERROR(_xlfn.XLOOKUP(1, (날씨1[stnNm]='평균기온 삽입용'!$C$2) * (날씨1[월]=D$3) * (날씨1[일]='평균기온 삽입용'!$B6), 날씨1[avgTa]),"")</f>
        <v>-3.4</v>
      </c>
      <c r="E6" cm="1">
        <f t="array" ref="E6">IFERROR(_xlfn.XLOOKUP(1, (날씨1[stnNm]='평균기온 삽입용'!$C$2) * (날씨1[월]=E$3) * (날씨1[일]='평균기온 삽입용'!$B6), 날씨1[avgTa]),"")</f>
        <v>1</v>
      </c>
      <c r="F6" cm="1">
        <f t="array" ref="F6">IFERROR(_xlfn.XLOOKUP(1, (날씨1[stnNm]='평균기온 삽입용'!$C$2) * (날씨1[월]=F$3) * (날씨1[일]='평균기온 삽입용'!$B6), 날씨1[avgTa]),"")</f>
        <v>11.5</v>
      </c>
      <c r="G6" cm="1">
        <f t="array" ref="G6">IFERROR(_xlfn.XLOOKUP(1, (날씨1[stnNm]='평균기온 삽입용'!$C$2) * (날씨1[월]=G$3) * (날씨1[일]='평균기온 삽입용'!$B6), 날씨1[avgTa]),"")</f>
        <v>17.8</v>
      </c>
      <c r="H6" cm="1">
        <f t="array" ref="H6">IFERROR(_xlfn.XLOOKUP(1, (날씨1[stnNm]='평균기온 삽입용'!$C$2) * (날씨1[월]=H$3) * (날씨1[일]='평균기온 삽입용'!$B6), 날씨1[avgTa]),"")</f>
        <v>20.2</v>
      </c>
      <c r="I6" cm="1">
        <f t="array" ref="I6">IFERROR(_xlfn.XLOOKUP(1, (날씨1[stnNm]='평균기온 삽입용'!$C$2) * (날씨1[월]=I$3) * (날씨1[일]='평균기온 삽입용'!$B6), 날씨1[avgTa]),"")</f>
        <v>19.100000000000001</v>
      </c>
      <c r="J6" cm="1">
        <f t="array" ref="J6">IFERROR(_xlfn.XLOOKUP(1, (날씨1[stnNm]='평균기온 삽입용'!$C$2) * (날씨1[월]=J$3) * (날씨1[일]='평균기온 삽입용'!$B6), 날씨1[avgTa]),"")</f>
        <v>26.8</v>
      </c>
      <c r="K6" cm="1">
        <f t="array" ref="K6">IFERROR(_xlfn.XLOOKUP(1, (날씨1[stnNm]='평균기온 삽입용'!$C$2) * (날씨1[월]=K$3) * (날씨1[일]='평균기온 삽입용'!$B6), 날씨1[avgTa]),"")</f>
        <v>21.5</v>
      </c>
      <c r="L6" cm="1">
        <f t="array" ref="L6">IFERROR(_xlfn.XLOOKUP(1, (날씨1[stnNm]='평균기온 삽입용'!$C$2) * (날씨1[월]=L$3) * (날씨1[일]='평균기온 삽입용'!$B6), 날씨1[avgTa]),"")</f>
        <v>16.8</v>
      </c>
      <c r="M6" cm="1">
        <f t="array" ref="M6">IFERROR(_xlfn.XLOOKUP(1, (날씨1[stnNm]='평균기온 삽입용'!$C$2) * (날씨1[월]=M$3) * (날씨1[일]='평균기온 삽입용'!$B6), 날씨1[avgTa]),"")</f>
        <v>6.9</v>
      </c>
      <c r="N6" cm="1">
        <f t="array" ref="N6">IFERROR(_xlfn.XLOOKUP(1, (날씨1[stnNm]='평균기온 삽입용'!$C$2) * (날씨1[월]=N$3) * (날씨1[일]='평균기온 삽입용'!$B6), 날씨1[avgTa]),"")</f>
        <v>-1.3</v>
      </c>
      <c r="P6" s="63">
        <v>3</v>
      </c>
      <c r="Q6" cm="1">
        <f t="array" ref="Q6">IFERROR(_xlfn.XLOOKUP(1, (날씨2[stnNm]='평균기온 삽입용'!$Q$2) * (날씨2[월]=Q$3) * (날씨2[일]='평균기온 삽입용'!$P6), 날씨2[avgTa]),"")</f>
        <v>2.8</v>
      </c>
      <c r="R6" cm="1">
        <f t="array" ref="R6">IFERROR(_xlfn.XLOOKUP(1, (날씨2[stnNm]='평균기온 삽입용'!$Q$2) * (날씨2[월]=R$3) * (날씨2[일]='평균기온 삽입용'!$P6), 날씨2[avgTa]),"")</f>
        <v>-6.7</v>
      </c>
      <c r="S6" cm="1">
        <f t="array" ref="S6">IFERROR(_xlfn.XLOOKUP(1, (날씨2[stnNm]='평균기온 삽입용'!$Q$2) * (날씨2[월]=S$3) * (날씨2[일]='평균기온 삽입용'!$P6), 날씨2[avgTa]),"")</f>
        <v>5.5</v>
      </c>
      <c r="T6" cm="1">
        <f t="array" ref="T6">IFERROR(_xlfn.XLOOKUP(1, (날씨2[stnNm]='평균기온 삽입용'!$Q$2) * (날씨2[월]=T$3) * (날씨2[일]='평균기온 삽입용'!$P6), 날씨2[avgTa]),"")</f>
        <v>9.6</v>
      </c>
      <c r="U6" cm="1">
        <f t="array" ref="U6">IFERROR(_xlfn.XLOOKUP(1, (날씨2[stnNm]='평균기온 삽입용'!$Q$2) * (날씨2[월]=U$3) * (날씨2[일]='평균기온 삽입용'!$P6), 날씨2[avgTa]),"")</f>
        <v>13</v>
      </c>
      <c r="V6" cm="1">
        <f t="array" ref="V6">IFERROR(_xlfn.XLOOKUP(1, (날씨2[stnNm]='평균기온 삽입용'!$Q$2) * (날씨2[월]=V$3) * (날씨2[일]='평균기온 삽입용'!$P6), 날씨2[avgTa]),"")</f>
        <v>20.5</v>
      </c>
      <c r="W6" cm="1">
        <f t="array" ref="W6">IFERROR(_xlfn.XLOOKUP(1, (날씨2[stnNm]='평균기온 삽입용'!$Q$2) * (날씨2[월]=W$3) * (날씨2[일]='평균기온 삽입용'!$P6), 날씨2[avgTa]),"")</f>
        <v>23.3</v>
      </c>
      <c r="X6" cm="1">
        <f t="array" ref="X6">IFERROR(_xlfn.XLOOKUP(1, (날씨2[stnNm]='평균기온 삽입용'!$Q$2) * (날씨2[월]=X$3) * (날씨2[일]='평균기온 삽입용'!$P6), 날씨2[avgTa]),"")</f>
        <v>26.9</v>
      </c>
      <c r="Y6" cm="1">
        <f t="array" ref="Y6">IFERROR(_xlfn.XLOOKUP(1, (날씨2[stnNm]='평균기온 삽입용'!$Q$2) * (날씨2[월]=Y$3) * (날씨2[일]='평균기온 삽입용'!$P6), 날씨2[avgTa]),"")</f>
        <v>22.3</v>
      </c>
      <c r="Z6" cm="1">
        <f t="array" ref="Z6">IFERROR(_xlfn.XLOOKUP(1, (날씨2[stnNm]='평균기온 삽입용'!$Q$2) * (날씨2[월]=Z$3) * (날씨2[일]='평균기온 삽입용'!$P6), 날씨2[avgTa]),"")</f>
        <v>18.600000000000001</v>
      </c>
      <c r="AA6" cm="1">
        <f t="array" ref="AA6">IFERROR(_xlfn.XLOOKUP(1, (날씨2[stnNm]='평균기온 삽입용'!$Q$2) * (날씨2[월]=AA$3) * (날씨2[일]='평균기온 삽입용'!$P6), 날씨2[avgTa]),"")</f>
        <v>7.2</v>
      </c>
      <c r="AB6" cm="1">
        <f t="array" ref="AB6">IFERROR(_xlfn.XLOOKUP(1, (날씨2[stnNm]='평균기온 삽입용'!$Q$2) * (날씨2[월]=AB$3) * (날씨2[일]='평균기온 삽입용'!$P6), 날씨2[avgTa]),"")</f>
        <v>1.8</v>
      </c>
      <c r="AD6" s="63">
        <v>3</v>
      </c>
      <c r="AE6" cm="1">
        <f t="array" ref="AE6">IFERROR(_xlfn.XLOOKUP(1, (날씨3[stnNm]='평균기온 삽입용'!$AE$2) * (날씨3[월]=AE$3) * (날씨3[일]='평균기온 삽입용'!$AD6), 날씨3[avgTa]),"")</f>
        <v>-0.5</v>
      </c>
      <c r="AF6" cm="1">
        <f t="array" ref="AF6">IFERROR(_xlfn.XLOOKUP(1, (날씨3[stnNm]='평균기온 삽입용'!$AE$2) * (날씨3[월]=AF$3) * (날씨3[일]='평균기온 삽입용'!$AD6), 날씨3[avgTa]),"")</f>
        <v>-3.3</v>
      </c>
      <c r="AG6" cm="1">
        <f t="array" ref="AG6">IFERROR(_xlfn.XLOOKUP(1, (날씨3[stnNm]='평균기온 삽입용'!$AE$2) * (날씨3[월]=AG$3) * (날씨3[일]='평균기온 삽입용'!$AD6), 날씨3[avgTa]),"")</f>
        <v>0.6</v>
      </c>
      <c r="AH6" cm="1">
        <f t="array" ref="AH6">IFERROR(_xlfn.XLOOKUP(1, (날씨3[stnNm]='평균기온 삽입용'!$AE$2) * (날씨3[월]=AH$3) * (날씨3[일]='평균기온 삽입용'!$AD6), 날씨3[avgTa]),"")</f>
        <v>9.4</v>
      </c>
      <c r="AI6" cm="1">
        <f t="array" ref="AI6">IFERROR(_xlfn.XLOOKUP(1, (날씨3[stnNm]='평균기온 삽입용'!$AE$2) * (날씨3[월]=AI$3) * (날씨3[일]='평균기온 삽입용'!$AD6), 날씨3[avgTa]),"")</f>
        <v>19.5</v>
      </c>
      <c r="AJ6" cm="1">
        <f t="array" ref="AJ6">IFERROR(_xlfn.XLOOKUP(1, (날씨3[stnNm]='평균기온 삽입용'!$AE$2) * (날씨3[월]=AJ$3) * (날씨3[일]='평균기온 삽입용'!$AD6), 날씨3[avgTa]),"")</f>
        <v>18.899999999999999</v>
      </c>
      <c r="AK6" cm="1">
        <f t="array" ref="AK6">IFERROR(_xlfn.XLOOKUP(1, (날씨3[stnNm]='평균기온 삽입용'!$AE$2) * (날씨3[월]=AK$3) * (날씨3[일]='평균기온 삽입용'!$AD6), 날씨3[avgTa]),"")</f>
        <v>24</v>
      </c>
      <c r="AL6" cm="1">
        <f t="array" ref="AL6">IFERROR(_xlfn.XLOOKUP(1, (날씨3[stnNm]='평균기온 삽입용'!$AE$2) * (날씨3[월]=AL$3) * (날씨3[일]='평균기온 삽입용'!$AD6), 날씨3[avgTa]),"")</f>
        <v>27.5</v>
      </c>
      <c r="AM6" cm="1">
        <f t="array" ref="AM6">IFERROR(_xlfn.XLOOKUP(1, (날씨3[stnNm]='평균기온 삽입용'!$AE$2) * (날씨3[월]=AM$3) * (날씨3[일]='평균기온 삽입용'!$AD6), 날씨3[avgTa]),"")</f>
        <v>20.6</v>
      </c>
      <c r="AN6" cm="1">
        <f t="array" ref="AN6">IFERROR(_xlfn.XLOOKUP(1, (날씨3[stnNm]='평균기온 삽입용'!$AE$2) * (날씨3[월]=AN$3) * (날씨3[일]='평균기온 삽입용'!$AD6), 날씨3[avgTa]),"")</f>
        <v>15.6</v>
      </c>
      <c r="AO6" cm="1">
        <f t="array" ref="AO6">IFERROR(_xlfn.XLOOKUP(1, (날씨3[stnNm]='평균기온 삽입용'!$AE$2) * (날씨3[월]=AO$3) * (날씨3[일]='평균기온 삽입용'!$AD6), 날씨3[avgTa]),"")</f>
        <v>11.4</v>
      </c>
      <c r="AP6" cm="1">
        <f t="array" ref="AP6">IFERROR(_xlfn.XLOOKUP(1, (날씨3[stnNm]='평균기온 삽입용'!$AE$2) * (날씨3[월]=AP$3) * (날씨3[일]='평균기온 삽입용'!$AD6), 날씨3[avgTa]),"")</f>
        <v>3</v>
      </c>
    </row>
    <row r="7" spans="2:42" ht="15.95" customHeight="1" x14ac:dyDescent="0.3">
      <c r="B7" s="63">
        <v>4</v>
      </c>
      <c r="C7" cm="1">
        <f t="array" ref="C7">IFERROR(_xlfn.XLOOKUP(1, (날씨1[stnNm]='평균기온 삽입용'!$C$2) * (날씨1[월]=C$3) * (날씨1[일]='평균기온 삽입용'!$B7), 날씨1[avgTa]),"")</f>
        <v>-0.3</v>
      </c>
      <c r="D7" cm="1">
        <f t="array" ref="D7">IFERROR(_xlfn.XLOOKUP(1, (날씨1[stnNm]='평균기온 삽입용'!$C$2) * (날씨1[월]=D$3) * (날씨1[일]='평균기온 삽입용'!$B7), 날씨1[avgTa]),"")</f>
        <v>-3.1</v>
      </c>
      <c r="E7" cm="1">
        <f t="array" ref="E7">IFERROR(_xlfn.XLOOKUP(1, (날씨1[stnNm]='평균기온 삽입용'!$C$2) * (날씨1[월]=E$3) * (날씨1[일]='평균기온 삽입용'!$B7), 날씨1[avgTa]),"")</f>
        <v>-3.3</v>
      </c>
      <c r="F7" cm="1">
        <f t="array" ref="F7">IFERROR(_xlfn.XLOOKUP(1, (날씨1[stnNm]='평균기온 삽입용'!$C$2) * (날씨1[월]=F$3) * (날씨1[일]='평균기온 삽입용'!$B7), 날씨1[avgTa]),"")</f>
        <v>9.9</v>
      </c>
      <c r="G7" cm="1">
        <f t="array" ref="G7">IFERROR(_xlfn.XLOOKUP(1, (날씨1[stnNm]='평균기온 삽입용'!$C$2) * (날씨1[월]=G$3) * (날씨1[일]='평균기온 삽입용'!$B7), 날씨1[avgTa]),"")</f>
        <v>15.5</v>
      </c>
      <c r="H7" cm="1">
        <f t="array" ref="H7">IFERROR(_xlfn.XLOOKUP(1, (날씨1[stnNm]='평균기온 삽입용'!$C$2) * (날씨1[월]=H$3) * (날씨1[일]='평균기온 삽입용'!$B7), 날씨1[avgTa]),"")</f>
        <v>21</v>
      </c>
      <c r="I7" cm="1">
        <f t="array" ref="I7">IFERROR(_xlfn.XLOOKUP(1, (날씨1[stnNm]='평균기온 삽입용'!$C$2) * (날씨1[월]=I$3) * (날씨1[일]='평균기온 삽입용'!$B7), 날씨1[avgTa]),"")</f>
        <v>21.3</v>
      </c>
      <c r="J7" cm="1">
        <f t="array" ref="J7">IFERROR(_xlfn.XLOOKUP(1, (날씨1[stnNm]='평균기온 삽입용'!$C$2) * (날씨1[월]=J$3) * (날씨1[일]='평균기온 삽입용'!$B7), 날씨1[avgTa]),"")</f>
        <v>26.3</v>
      </c>
      <c r="K7" cm="1">
        <f t="array" ref="K7">IFERROR(_xlfn.XLOOKUP(1, (날씨1[stnNm]='평균기온 삽입용'!$C$2) * (날씨1[월]=K$3) * (날씨1[일]='평균기온 삽입용'!$B7), 날씨1[avgTa]),"")</f>
        <v>21.9</v>
      </c>
      <c r="L7" cm="1">
        <f t="array" ref="L7">IFERROR(_xlfn.XLOOKUP(1, (날씨1[stnNm]='평균기온 삽입용'!$C$2) * (날씨1[월]=L$3) * (날씨1[일]='평균기온 삽입용'!$B7), 날씨1[avgTa]),"")</f>
        <v>12.3</v>
      </c>
      <c r="M7" cm="1">
        <f t="array" ref="M7">IFERROR(_xlfn.XLOOKUP(1, (날씨1[stnNm]='평균기온 삽입용'!$C$2) * (날씨1[월]=M$3) * (날씨1[일]='평균기온 삽입용'!$B7), 날씨1[avgTa]),"")</f>
        <v>6.9</v>
      </c>
      <c r="N7" cm="1">
        <f t="array" ref="N7">IFERROR(_xlfn.XLOOKUP(1, (날씨1[stnNm]='평균기온 삽입용'!$C$2) * (날씨1[월]=N$3) * (날씨1[일]='평균기온 삽입용'!$B7), 날씨1[avgTa]),"")</f>
        <v>-1.6</v>
      </c>
      <c r="P7" s="63">
        <v>4</v>
      </c>
      <c r="Q7" cm="1">
        <f t="array" ref="Q7">IFERROR(_xlfn.XLOOKUP(1, (날씨2[stnNm]='평균기온 삽입용'!$Q$2) * (날씨2[월]=Q$3) * (날씨2[일]='평균기온 삽입용'!$P7), 날씨2[avgTa]),"")</f>
        <v>1</v>
      </c>
      <c r="R7" cm="1">
        <f t="array" ref="R7">IFERROR(_xlfn.XLOOKUP(1, (날씨2[stnNm]='평균기온 삽입용'!$Q$2) * (날씨2[월]=R$3) * (날씨2[일]='평균기온 삽입용'!$P7), 날씨2[avgTa]),"")</f>
        <v>-3.4</v>
      </c>
      <c r="S7" cm="1">
        <f t="array" ref="S7">IFERROR(_xlfn.XLOOKUP(1, (날씨2[stnNm]='평균기온 삽입용'!$Q$2) * (날씨2[월]=S$3) * (날씨2[일]='평균기온 삽입용'!$P7), 날씨2[avgTa]),"")</f>
        <v>8.8000000000000007</v>
      </c>
      <c r="T7" cm="1">
        <f t="array" ref="T7">IFERROR(_xlfn.XLOOKUP(1, (날씨2[stnNm]='평균기온 삽입용'!$Q$2) * (날씨2[월]=T$3) * (날씨2[일]='평균기온 삽입용'!$P7), 날씨2[avgTa]),"")</f>
        <v>10.8</v>
      </c>
      <c r="U7" cm="1">
        <f t="array" ref="U7">IFERROR(_xlfn.XLOOKUP(1, (날씨2[stnNm]='평균기온 삽입용'!$Q$2) * (날씨2[월]=U$3) * (날씨2[일]='평균기온 삽입용'!$P7), 날씨2[avgTa]),"")</f>
        <v>13.8</v>
      </c>
      <c r="V7" cm="1">
        <f t="array" ref="V7">IFERROR(_xlfn.XLOOKUP(1, (날씨2[stnNm]='평균기온 삽입용'!$Q$2) * (날씨2[월]=V$3) * (날씨2[일]='평균기온 삽입용'!$P7), 날씨2[avgTa]),"")</f>
        <v>19.600000000000001</v>
      </c>
      <c r="W7" cm="1">
        <f t="array" ref="W7">IFERROR(_xlfn.XLOOKUP(1, (날씨2[stnNm]='평균기온 삽입용'!$Q$2) * (날씨2[월]=W$3) * (날씨2[일]='평균기온 삽입용'!$P7), 날씨2[avgTa]),"")</f>
        <v>20.8</v>
      </c>
      <c r="X7" cm="1">
        <f t="array" ref="X7">IFERROR(_xlfn.XLOOKUP(1, (날씨2[stnNm]='평균기온 삽입용'!$Q$2) * (날씨2[월]=X$3) * (날씨2[일]='평균기온 삽입용'!$P7), 날씨2[avgTa]),"")</f>
        <v>27</v>
      </c>
      <c r="Y7" cm="1">
        <f t="array" ref="Y7">IFERROR(_xlfn.XLOOKUP(1, (날씨2[stnNm]='평균기온 삽입용'!$Q$2) * (날씨2[월]=Y$3) * (날씨2[일]='평균기온 삽입용'!$P7), 날씨2[avgTa]),"")</f>
        <v>22.6</v>
      </c>
      <c r="Z7" cm="1">
        <f t="array" ref="Z7">IFERROR(_xlfn.XLOOKUP(1, (날씨2[stnNm]='평균기온 삽입용'!$Q$2) * (날씨2[월]=Z$3) * (날씨2[일]='평균기온 삽입용'!$P7), 날씨2[avgTa]),"")</f>
        <v>18.100000000000001</v>
      </c>
      <c r="AA7" cm="1">
        <f t="array" ref="AA7">IFERROR(_xlfn.XLOOKUP(1, (날씨2[stnNm]='평균기온 삽입용'!$Q$2) * (날씨2[월]=AA$3) * (날씨2[일]='평균기온 삽입용'!$P7), 날씨2[avgTa]),"")</f>
        <v>11</v>
      </c>
      <c r="AB7" cm="1">
        <f t="array" ref="AB7">IFERROR(_xlfn.XLOOKUP(1, (날씨2[stnNm]='평균기온 삽입용'!$Q$2) * (날씨2[월]=AB$3) * (날씨2[일]='평균기온 삽입용'!$P7), 날씨2[avgTa]),"")</f>
        <v>1.4</v>
      </c>
      <c r="AD7" s="63">
        <v>4</v>
      </c>
      <c r="AE7" cm="1">
        <f t="array" ref="AE7">IFERROR(_xlfn.XLOOKUP(1, (날씨3[stnNm]='평균기온 삽입용'!$AE$2) * (날씨3[월]=AE$3) * (날씨3[일]='평균기온 삽입용'!$AD7), 날씨3[avgTa]),"")</f>
        <v>0.8</v>
      </c>
      <c r="AF7" cm="1">
        <f t="array" ref="AF7">IFERROR(_xlfn.XLOOKUP(1, (날씨3[stnNm]='평균기온 삽입용'!$AE$2) * (날씨3[월]=AF$3) * (날씨3[일]='평균기온 삽입용'!$AD7), 날씨3[avgTa]),"")</f>
        <v>-2.4</v>
      </c>
      <c r="AG7" cm="1">
        <f t="array" ref="AG7">IFERROR(_xlfn.XLOOKUP(1, (날씨3[stnNm]='평균기온 삽입용'!$AE$2) * (날씨3[월]=AG$3) * (날씨3[일]='평균기온 삽입용'!$AD7), 날씨3[avgTa]),"")</f>
        <v>3</v>
      </c>
      <c r="AH7" cm="1">
        <f t="array" ref="AH7">IFERROR(_xlfn.XLOOKUP(1, (날씨3[stnNm]='평균기온 삽입용'!$AE$2) * (날씨3[월]=AH$3) * (날씨3[일]='평균기온 삽입용'!$AD7), 날씨3[avgTa]),"")</f>
        <v>11.1</v>
      </c>
      <c r="AI7" cm="1">
        <f t="array" ref="AI7">IFERROR(_xlfn.XLOOKUP(1, (날씨3[stnNm]='평균기온 삽입용'!$AE$2) * (날씨3[월]=AI$3) * (날씨3[일]='평균기온 삽입용'!$AD7), 날씨3[avgTa]),"")</f>
        <v>18.8</v>
      </c>
      <c r="AJ7" cm="1">
        <f t="array" ref="AJ7">IFERROR(_xlfn.XLOOKUP(1, (날씨3[stnNm]='평균기온 삽입용'!$AE$2) * (날씨3[월]=AJ$3) * (날씨3[일]='평균기온 삽입용'!$AD7), 날씨3[avgTa]),"")</f>
        <v>19</v>
      </c>
      <c r="AK7" cm="1">
        <f t="array" ref="AK7">IFERROR(_xlfn.XLOOKUP(1, (날씨3[stnNm]='평균기온 삽입용'!$AE$2) * (날씨3[월]=AK$3) * (날씨3[일]='평균기온 삽입용'!$AD7), 날씨3[avgTa]),"")</f>
        <v>26.2</v>
      </c>
      <c r="AL7" cm="1">
        <f t="array" ref="AL7">IFERROR(_xlfn.XLOOKUP(1, (날씨3[stnNm]='평균기온 삽입용'!$AE$2) * (날씨3[월]=AL$3) * (날씨3[일]='평균기온 삽입용'!$AD7), 날씨3[avgTa]),"")</f>
        <v>26.4</v>
      </c>
      <c r="AM7" cm="1">
        <f t="array" ref="AM7">IFERROR(_xlfn.XLOOKUP(1, (날씨3[stnNm]='평균기온 삽입용'!$AE$2) * (날씨3[월]=AM$3) * (날씨3[일]='평균기온 삽입용'!$AD7), 날씨3[avgTa]),"")</f>
        <v>21.1</v>
      </c>
      <c r="AN7" cm="1">
        <f t="array" ref="AN7">IFERROR(_xlfn.XLOOKUP(1, (날씨3[stnNm]='평균기온 삽입용'!$AE$2) * (날씨3[월]=AN$3) * (날씨3[일]='평균기온 삽입용'!$AD7), 날씨3[avgTa]),"")</f>
        <v>13.9</v>
      </c>
      <c r="AO7" cm="1">
        <f t="array" ref="AO7">IFERROR(_xlfn.XLOOKUP(1, (날씨3[stnNm]='평균기온 삽입용'!$AE$2) * (날씨3[월]=AO$3) * (날씨3[일]='평균기온 삽입용'!$AD7), 날씨3[avgTa]),"")</f>
        <v>5.9</v>
      </c>
      <c r="AP7" cm="1">
        <f t="array" ref="AP7">IFERROR(_xlfn.XLOOKUP(1, (날씨3[stnNm]='평균기온 삽입용'!$AE$2) * (날씨3[월]=AP$3) * (날씨3[일]='평균기온 삽입용'!$AD7), 날씨3[avgTa]),"")</f>
        <v>-3.2</v>
      </c>
    </row>
    <row r="8" spans="2:42" ht="15.95" customHeight="1" x14ac:dyDescent="0.3">
      <c r="B8" s="63">
        <v>5</v>
      </c>
      <c r="C8" cm="1">
        <f t="array" ref="C8">IFERROR(_xlfn.XLOOKUP(1, (날씨1[stnNm]='평균기온 삽입용'!$C$2) * (날씨1[월]=C$3) * (날씨1[일]='평균기온 삽입용'!$B8), 날씨1[avgTa]),"")</f>
        <v>-0.3</v>
      </c>
      <c r="D8" cm="1">
        <f t="array" ref="D8">IFERROR(_xlfn.XLOOKUP(1, (날씨1[stnNm]='평균기온 삽입용'!$C$2) * (날씨1[월]=D$3) * (날씨1[일]='평균기온 삽입용'!$B8), 날씨1[avgTa]),"")</f>
        <v>-3.2</v>
      </c>
      <c r="E8" cm="1">
        <f t="array" ref="E8">IFERROR(_xlfn.XLOOKUP(1, (날씨1[stnNm]='평균기온 삽입용'!$C$2) * (날씨1[월]=E$3) * (날씨1[일]='평균기온 삽입용'!$B8), 날씨1[avgTa]),"")</f>
        <v>-2.9</v>
      </c>
      <c r="F8" cm="1">
        <f t="array" ref="F8">IFERROR(_xlfn.XLOOKUP(1, (날씨1[stnNm]='평균기온 삽입용'!$C$2) * (날씨1[월]=F$3) * (날씨1[일]='평균기온 삽입용'!$B8), 날씨1[avgTa]),"")</f>
        <v>8.4</v>
      </c>
      <c r="G8" cm="1">
        <f t="array" ref="G8">IFERROR(_xlfn.XLOOKUP(1, (날씨1[stnNm]='평균기온 삽입용'!$C$2) * (날씨1[월]=G$3) * (날씨1[일]='평균기온 삽입용'!$B8), 날씨1[avgTa]),"")</f>
        <v>12.6</v>
      </c>
      <c r="H8" cm="1">
        <f t="array" ref="H8">IFERROR(_xlfn.XLOOKUP(1, (날씨1[stnNm]='평균기온 삽입용'!$C$2) * (날씨1[월]=H$3) * (날씨1[일]='평균기온 삽입용'!$B8), 날씨1[avgTa]),"")</f>
        <v>16.7</v>
      </c>
      <c r="I8" cm="1">
        <f t="array" ref="I8">IFERROR(_xlfn.XLOOKUP(1, (날씨1[stnNm]='평균기온 삽입용'!$C$2) * (날씨1[월]=I$3) * (날씨1[일]='평균기온 삽입용'!$B8), 날씨1[avgTa]),"")</f>
        <v>20.7</v>
      </c>
      <c r="J8" cm="1">
        <f t="array" ref="J8">IFERROR(_xlfn.XLOOKUP(1, (날씨1[stnNm]='평균기온 삽입용'!$C$2) * (날씨1[월]=J$3) * (날씨1[일]='평균기온 삽입용'!$B8), 날씨1[avgTa]),"")</f>
        <v>25.8</v>
      </c>
      <c r="K8" cm="1">
        <f t="array" ref="K8">IFERROR(_xlfn.XLOOKUP(1, (날씨1[stnNm]='평균기온 삽입용'!$C$2) * (날씨1[월]=K$3) * (날씨1[일]='평균기온 삽입용'!$B8), 날씨1[avgTa]),"")</f>
        <v>20</v>
      </c>
      <c r="L8" cm="1">
        <f t="array" ref="L8">IFERROR(_xlfn.XLOOKUP(1, (날씨1[stnNm]='평균기온 삽입용'!$C$2) * (날씨1[월]=L$3) * (날씨1[일]='평균기온 삽입용'!$B8), 날씨1[avgTa]),"")</f>
        <v>14</v>
      </c>
      <c r="M8" cm="1">
        <f t="array" ref="M8">IFERROR(_xlfn.XLOOKUP(1, (날씨1[stnNm]='평균기온 삽입용'!$C$2) * (날씨1[월]=M$3) * (날씨1[일]='평균기온 삽입용'!$B8), 날씨1[avgTa]),"")</f>
        <v>8.3000000000000007</v>
      </c>
      <c r="N8" cm="1">
        <f t="array" ref="N8">IFERROR(_xlfn.XLOOKUP(1, (날씨1[stnNm]='평균기온 삽입용'!$C$2) * (날씨1[월]=N$3) * (날씨1[일]='평균기온 삽입용'!$B8), 날씨1[avgTa]),"")</f>
        <v>2</v>
      </c>
      <c r="P8" s="63">
        <v>5</v>
      </c>
      <c r="Q8" cm="1">
        <f t="array" ref="Q8">IFERROR(_xlfn.XLOOKUP(1, (날씨2[stnNm]='평균기온 삽입용'!$Q$2) * (날씨2[월]=Q$3) * (날씨2[일]='평균기온 삽입용'!$P8), 날씨2[avgTa]),"")</f>
        <v>-4.7</v>
      </c>
      <c r="R8" cm="1">
        <f t="array" ref="R8">IFERROR(_xlfn.XLOOKUP(1, (날씨2[stnNm]='평균기온 삽입용'!$Q$2) * (날씨2[월]=R$3) * (날씨2[일]='평균기온 삽입용'!$P8), 날씨2[avgTa]),"")</f>
        <v>-6</v>
      </c>
      <c r="S8" cm="1">
        <f t="array" ref="S8">IFERROR(_xlfn.XLOOKUP(1, (날씨2[stnNm]='평균기온 삽입용'!$Q$2) * (날씨2[월]=S$3) * (날씨2[일]='평균기온 삽입용'!$P8), 날씨2[avgTa]),"")</f>
        <v>8.1</v>
      </c>
      <c r="T8" cm="1">
        <f t="array" ref="T8">IFERROR(_xlfn.XLOOKUP(1, (날씨2[stnNm]='평균기온 삽입용'!$Q$2) * (날씨2[월]=T$3) * (날씨2[일]='평균기온 삽입용'!$P8), 날씨2[avgTa]),"")</f>
        <v>9.9</v>
      </c>
      <c r="U8" cm="1">
        <f t="array" ref="U8">IFERROR(_xlfn.XLOOKUP(1, (날씨2[stnNm]='평균기온 삽입용'!$Q$2) * (날씨2[월]=U$3) * (날씨2[일]='평균기온 삽입용'!$P8), 날씨2[avgTa]),"")</f>
        <v>15.3</v>
      </c>
      <c r="V8" cm="1">
        <f t="array" ref="V8">IFERROR(_xlfn.XLOOKUP(1, (날씨2[stnNm]='평균기온 삽입용'!$Q$2) * (날씨2[월]=V$3) * (날씨2[일]='평균기온 삽입용'!$P8), 날씨2[avgTa]),"")</f>
        <v>22.8</v>
      </c>
      <c r="W8" cm="1">
        <f t="array" ref="W8">IFERROR(_xlfn.XLOOKUP(1, (날씨2[stnNm]='평균기온 삽입용'!$Q$2) * (날씨2[월]=W$3) * (날씨2[일]='평균기온 삽입용'!$P8), 날씨2[avgTa]),"")</f>
        <v>18.100000000000001</v>
      </c>
      <c r="X8" cm="1">
        <f t="array" ref="X8">IFERROR(_xlfn.XLOOKUP(1, (날씨2[stnNm]='평균기온 삽입용'!$Q$2) * (날씨2[월]=X$3) * (날씨2[일]='평균기온 삽입용'!$P8), 날씨2[avgTa]),"")</f>
        <v>26.9</v>
      </c>
      <c r="Y8" cm="1">
        <f t="array" ref="Y8">IFERROR(_xlfn.XLOOKUP(1, (날씨2[stnNm]='평균기온 삽입용'!$Q$2) * (날씨2[월]=Y$3) * (날씨2[일]='평균기온 삽입용'!$P8), 날씨2[avgTa]),"")</f>
        <v>23.5</v>
      </c>
      <c r="Z8" cm="1">
        <f t="array" ref="Z8">IFERROR(_xlfn.XLOOKUP(1, (날씨2[stnNm]='평균기온 삽입용'!$Q$2) * (날씨2[월]=Z$3) * (날씨2[일]='평균기온 삽입용'!$P8), 날씨2[avgTa]),"")</f>
        <v>18.7</v>
      </c>
      <c r="AA8" cm="1">
        <f t="array" ref="AA8">IFERROR(_xlfn.XLOOKUP(1, (날씨2[stnNm]='평균기온 삽입용'!$Q$2) * (날씨2[월]=AA$3) * (날씨2[일]='평균기온 삽입용'!$P8), 날씨2[avgTa]),"")</f>
        <v>13.9</v>
      </c>
      <c r="AB8" cm="1">
        <f t="array" ref="AB8">IFERROR(_xlfn.XLOOKUP(1, (날씨2[stnNm]='평균기온 삽입용'!$Q$2) * (날씨2[월]=AB$3) * (날씨2[일]='평균기온 삽입용'!$P8), 날씨2[avgTa]),"")</f>
        <v>4.0999999999999996</v>
      </c>
      <c r="AD8" s="63">
        <v>5</v>
      </c>
      <c r="AE8" cm="1">
        <f t="array" ref="AE8">IFERROR(_xlfn.XLOOKUP(1, (날씨3[stnNm]='평균기온 삽입용'!$AE$2) * (날씨3[월]=AE$3) * (날씨3[일]='평균기온 삽입용'!$AD8), 날씨3[avgTa]),"")</f>
        <v>1.1000000000000001</v>
      </c>
      <c r="AF8" cm="1">
        <f t="array" ref="AF8">IFERROR(_xlfn.XLOOKUP(1, (날씨3[stnNm]='평균기온 삽입용'!$AE$2) * (날씨3[월]=AF$3) * (날씨3[일]='평균기온 삽입용'!$AD8), 날씨3[avgTa]),"")</f>
        <v>0.4</v>
      </c>
      <c r="AG8" cm="1">
        <f t="array" ref="AG8">IFERROR(_xlfn.XLOOKUP(1, (날씨3[stnNm]='평균기온 삽입용'!$AE$2) * (날씨3[월]=AG$3) * (날씨3[일]='평균기온 삽입용'!$AD8), 날씨3[avgTa]),"")</f>
        <v>2.6</v>
      </c>
      <c r="AH8" cm="1">
        <f t="array" ref="AH8">IFERROR(_xlfn.XLOOKUP(1, (날씨3[stnNm]='평균기온 삽입용'!$AE$2) * (날씨3[월]=AH$3) * (날씨3[일]='평균기온 삽입용'!$AD8), 날씨3[avgTa]),"")</f>
        <v>8.8000000000000007</v>
      </c>
      <c r="AI8" cm="1">
        <f t="array" ref="AI8">IFERROR(_xlfn.XLOOKUP(1, (날씨3[stnNm]='평균기온 삽입용'!$AE$2) * (날씨3[월]=AI$3) * (날씨3[일]='평균기온 삽입용'!$AD8), 날씨3[avgTa]),"")</f>
        <v>19.7</v>
      </c>
      <c r="AJ8" cm="1">
        <f t="array" ref="AJ8">IFERROR(_xlfn.XLOOKUP(1, (날씨3[stnNm]='평균기온 삽입용'!$AE$2) * (날씨3[월]=AJ$3) * (날씨3[일]='평균기온 삽입용'!$AD8), 날씨3[avgTa]),"")</f>
        <v>20.399999999999999</v>
      </c>
      <c r="AK8" cm="1">
        <f t="array" ref="AK8">IFERROR(_xlfn.XLOOKUP(1, (날씨3[stnNm]='평균기온 삽입용'!$AE$2) * (날씨3[월]=AK$3) * (날씨3[일]='평균기온 삽입용'!$AD8), 날씨3[avgTa]),"")</f>
        <v>26.3</v>
      </c>
      <c r="AL8" cm="1">
        <f t="array" ref="AL8">IFERROR(_xlfn.XLOOKUP(1, (날씨3[stnNm]='평균기온 삽입용'!$AE$2) * (날씨3[월]=AL$3) * (날씨3[일]='평균기온 삽입용'!$AD8), 날씨3[avgTa]),"")</f>
        <v>28.1</v>
      </c>
      <c r="AM8" cm="1">
        <f t="array" ref="AM8">IFERROR(_xlfn.XLOOKUP(1, (날씨3[stnNm]='평균기온 삽입용'!$AE$2) * (날씨3[월]=AM$3) * (날씨3[일]='평균기온 삽입용'!$AD8), 날씨3[avgTa]),"")</f>
        <v>19.3</v>
      </c>
      <c r="AN8" cm="1">
        <f t="array" ref="AN8">IFERROR(_xlfn.XLOOKUP(1, (날씨3[stnNm]='평균기온 삽입용'!$AE$2) * (날씨3[월]=AN$3) * (날씨3[일]='평균기온 삽입용'!$AD8), 날씨3[avgTa]),"")</f>
        <v>14.3</v>
      </c>
      <c r="AO8" cm="1">
        <f t="array" ref="AO8">IFERROR(_xlfn.XLOOKUP(1, (날씨3[stnNm]='평균기온 삽입용'!$AE$2) * (날씨3[월]=AO$3) * (날씨3[일]='평균기온 삽입용'!$AD8), 날씨3[avgTa]),"")</f>
        <v>4</v>
      </c>
      <c r="AP8" cm="1">
        <f t="array" ref="AP8">IFERROR(_xlfn.XLOOKUP(1, (날씨3[stnNm]='평균기온 삽입용'!$AE$2) * (날씨3[월]=AP$3) * (날씨3[일]='평균기온 삽입용'!$AD8), 날씨3[avgTa]),"")</f>
        <v>-6.5</v>
      </c>
    </row>
    <row r="9" spans="2:42" ht="15.95" customHeight="1" x14ac:dyDescent="0.3">
      <c r="B9" s="63">
        <v>6</v>
      </c>
      <c r="C9" cm="1">
        <f t="array" ref="C9">IFERROR(_xlfn.XLOOKUP(1, (날씨1[stnNm]='평균기온 삽입용'!$C$2) * (날씨1[월]=C$3) * (날씨1[일]='평균기온 삽입용'!$B9), 날씨1[avgTa]),"")</f>
        <v>-4.4000000000000004</v>
      </c>
      <c r="D9" cm="1">
        <f t="array" ref="D9">IFERROR(_xlfn.XLOOKUP(1, (날씨1[stnNm]='평균기온 삽입용'!$C$2) * (날씨1[월]=D$3) * (날씨1[일]='평균기온 삽입용'!$B9), 날씨1[avgTa]),"")</f>
        <v>-2.4</v>
      </c>
      <c r="E9" cm="1">
        <f t="array" ref="E9">IFERROR(_xlfn.XLOOKUP(1, (날씨1[stnNm]='평균기온 삽입용'!$C$2) * (날씨1[월]=E$3) * (날씨1[일]='평균기온 삽입용'!$B9), 날씨1[avgTa]),"")</f>
        <v>-0.6</v>
      </c>
      <c r="F9" cm="1">
        <f t="array" ref="F9">IFERROR(_xlfn.XLOOKUP(1, (날씨1[stnNm]='평균기온 삽입용'!$C$2) * (날씨1[월]=F$3) * (날씨1[일]='평균기온 삽입용'!$B9), 날씨1[avgTa]),"")</f>
        <v>8.4</v>
      </c>
      <c r="G9" cm="1">
        <f t="array" ref="G9">IFERROR(_xlfn.XLOOKUP(1, (날씨1[stnNm]='평균기온 삽입용'!$C$2) * (날씨1[월]=G$3) * (날씨1[일]='평균기온 삽입용'!$B9), 날씨1[avgTa]),"")</f>
        <v>13.3</v>
      </c>
      <c r="H9" cm="1">
        <f t="array" ref="H9">IFERROR(_xlfn.XLOOKUP(1, (날씨1[stnNm]='평균기온 삽입용'!$C$2) * (날씨1[월]=H$3) * (날씨1[일]='평균기온 삽입용'!$B9), 날씨1[avgTa]),"")</f>
        <v>20.2</v>
      </c>
      <c r="I9" cm="1">
        <f t="array" ref="I9">IFERROR(_xlfn.XLOOKUP(1, (날씨1[stnNm]='평균기온 삽입용'!$C$2) * (날씨1[월]=I$3) * (날씨1[일]='평균기온 삽입용'!$B9), 날씨1[avgTa]),"")</f>
        <v>22.6</v>
      </c>
      <c r="J9" cm="1">
        <f t="array" ref="J9">IFERROR(_xlfn.XLOOKUP(1, (날씨1[stnNm]='평균기온 삽입용'!$C$2) * (날씨1[월]=J$3) * (날씨1[일]='평균기온 삽입용'!$B9), 날씨1[avgTa]),"")</f>
        <v>26.2</v>
      </c>
      <c r="K9" cm="1">
        <f t="array" ref="K9">IFERROR(_xlfn.XLOOKUP(1, (날씨1[stnNm]='평균기온 삽입용'!$C$2) * (날씨1[월]=K$3) * (날씨1[일]='평균기온 삽입용'!$B9), 날씨1[avgTa]),"")</f>
        <v>19.2</v>
      </c>
      <c r="L9" cm="1">
        <f t="array" ref="L9">IFERROR(_xlfn.XLOOKUP(1, (날씨1[stnNm]='평균기온 삽입용'!$C$2) * (날씨1[월]=L$3) * (날씨1[일]='평균기온 삽입용'!$B9), 날씨1[avgTa]),"")</f>
        <v>15</v>
      </c>
      <c r="M9" cm="1">
        <f t="array" ref="M9">IFERROR(_xlfn.XLOOKUP(1, (날씨1[stnNm]='평균기온 삽입용'!$C$2) * (날씨1[월]=M$3) * (날씨1[일]='평균기온 삽입용'!$B9), 날씨1[avgTa]),"")</f>
        <v>11.4</v>
      </c>
      <c r="N9" cm="1">
        <f t="array" ref="N9">IFERROR(_xlfn.XLOOKUP(1, (날씨1[stnNm]='평균기온 삽입용'!$C$2) * (날씨1[월]=N$3) * (날씨1[일]='평균기온 삽입용'!$B9), 날씨1[avgTa]),"")</f>
        <v>-1.8</v>
      </c>
      <c r="P9" s="63">
        <v>6</v>
      </c>
      <c r="Q9" cm="1">
        <f t="array" ref="Q9">IFERROR(_xlfn.XLOOKUP(1, (날씨2[stnNm]='평균기온 삽입용'!$Q$2) * (날씨2[월]=Q$3) * (날씨2[일]='평균기온 삽입용'!$P9), 날씨2[avgTa]),"")</f>
        <v>-4.5</v>
      </c>
      <c r="R9" cm="1">
        <f t="array" ref="R9">IFERROR(_xlfn.XLOOKUP(1, (날씨2[stnNm]='평균기온 삽입용'!$Q$2) * (날씨2[월]=R$3) * (날씨2[일]='평균기온 삽입용'!$P9), 날씨2[avgTa]),"")</f>
        <v>-6.5</v>
      </c>
      <c r="S9" cm="1">
        <f t="array" ref="S9">IFERROR(_xlfn.XLOOKUP(1, (날씨2[stnNm]='평균기온 삽입용'!$Q$2) * (날씨2[월]=S$3) * (날씨2[일]='평균기온 삽입용'!$P9), 날씨2[avgTa]),"")</f>
        <v>6.3</v>
      </c>
      <c r="T9" cm="1">
        <f t="array" ref="T9">IFERROR(_xlfn.XLOOKUP(1, (날씨2[stnNm]='평균기온 삽입용'!$Q$2) * (날씨2[월]=T$3) * (날씨2[일]='평균기온 삽입용'!$P9), 날씨2[avgTa]),"")</f>
        <v>13</v>
      </c>
      <c r="U9" cm="1">
        <f t="array" ref="U9">IFERROR(_xlfn.XLOOKUP(1, (날씨2[stnNm]='평균기온 삽입용'!$Q$2) * (날씨2[월]=U$3) * (날씨2[일]='평균기온 삽입용'!$P9), 날씨2[avgTa]),"")</f>
        <v>15.1</v>
      </c>
      <c r="V9" cm="1">
        <f t="array" ref="V9">IFERROR(_xlfn.XLOOKUP(1, (날씨2[stnNm]='평균기온 삽입용'!$Q$2) * (날씨2[월]=V$3) * (날씨2[일]='평균기온 삽입용'!$P9), 날씨2[avgTa]),"")</f>
        <v>20.8</v>
      </c>
      <c r="W9" cm="1">
        <f t="array" ref="W9">IFERROR(_xlfn.XLOOKUP(1, (날씨2[stnNm]='평균기온 삽입용'!$Q$2) * (날씨2[월]=W$3) * (날씨2[일]='평균기온 삽입용'!$P9), 날씨2[avgTa]),"")</f>
        <v>19.7</v>
      </c>
      <c r="X9" cm="1">
        <f t="array" ref="X9">IFERROR(_xlfn.XLOOKUP(1, (날씨2[stnNm]='평균기온 삽입용'!$Q$2) * (날씨2[월]=X$3) * (날씨2[일]='평균기온 삽입용'!$P9), 날씨2[avgTa]),"")</f>
        <v>28</v>
      </c>
      <c r="Y9" cm="1">
        <f t="array" ref="Y9">IFERROR(_xlfn.XLOOKUP(1, (날씨2[stnNm]='평균기온 삽입용'!$Q$2) * (날씨2[월]=Y$3) * (날씨2[일]='평균기온 삽입용'!$P9), 날씨2[avgTa]),"")</f>
        <v>22.3</v>
      </c>
      <c r="Z9" cm="1">
        <f t="array" ref="Z9">IFERROR(_xlfn.XLOOKUP(1, (날씨2[stnNm]='평균기온 삽입용'!$Q$2) * (날씨2[월]=Z$3) * (날씨2[일]='평균기온 삽입용'!$P9), 날씨2[avgTa]),"")</f>
        <v>16.399999999999999</v>
      </c>
      <c r="AA9" cm="1">
        <f t="array" ref="AA9">IFERROR(_xlfn.XLOOKUP(1, (날씨2[stnNm]='평균기온 삽입용'!$Q$2) * (날씨2[월]=AA$3) * (날씨2[일]='평균기온 삽입용'!$P9), 날씨2[avgTa]),"")</f>
        <v>10.8</v>
      </c>
      <c r="AB9" cm="1">
        <f t="array" ref="AB9">IFERROR(_xlfn.XLOOKUP(1, (날씨2[stnNm]='평균기온 삽입용'!$Q$2) * (날씨2[월]=AB$3) * (날씨2[일]='평균기온 삽입용'!$P9), 날씨2[avgTa]),"")</f>
        <v>-2.8</v>
      </c>
      <c r="AD9" s="63">
        <v>6</v>
      </c>
      <c r="AE9" cm="1">
        <f t="array" ref="AE9">IFERROR(_xlfn.XLOOKUP(1, (날씨3[stnNm]='평균기온 삽입용'!$AE$2) * (날씨3[월]=AE$3) * (날씨3[일]='평균기온 삽입용'!$AD9), 날씨3[avgTa]),"")</f>
        <v>2.1</v>
      </c>
      <c r="AF9" cm="1">
        <f t="array" ref="AF9">IFERROR(_xlfn.XLOOKUP(1, (날씨3[stnNm]='평균기온 삽입용'!$AE$2) * (날씨3[월]=AF$3) * (날씨3[일]='평균기온 삽입용'!$AD9), 날씨3[avgTa]),"")</f>
        <v>-2.9</v>
      </c>
      <c r="AG9" cm="1">
        <f t="array" ref="AG9">IFERROR(_xlfn.XLOOKUP(1, (날씨3[stnNm]='평균기온 삽입용'!$AE$2) * (날씨3[월]=AG$3) * (날씨3[일]='평균기온 삽입용'!$AD9), 날씨3[avgTa]),"")</f>
        <v>-0.6</v>
      </c>
      <c r="AH9" cm="1">
        <f t="array" ref="AH9">IFERROR(_xlfn.XLOOKUP(1, (날씨3[stnNm]='평균기온 삽입용'!$AE$2) * (날씨3[월]=AH$3) * (날씨3[일]='평균기온 삽입용'!$AD9), 날씨3[avgTa]),"")</f>
        <v>11</v>
      </c>
      <c r="AI9" cm="1">
        <f t="array" ref="AI9">IFERROR(_xlfn.XLOOKUP(1, (날씨3[stnNm]='평균기온 삽입용'!$AE$2) * (날씨3[월]=AI$3) * (날씨3[일]='평균기온 삽입용'!$AD9), 날씨3[avgTa]),"")</f>
        <v>13.2</v>
      </c>
      <c r="AJ9" cm="1">
        <f t="array" ref="AJ9">IFERROR(_xlfn.XLOOKUP(1, (날씨3[stnNm]='평균기온 삽입용'!$AE$2) * (날씨3[월]=AJ$3) * (날씨3[일]='평균기온 삽입용'!$AD9), 날씨3[avgTa]),"")</f>
        <v>17.600000000000001</v>
      </c>
      <c r="AK9" cm="1">
        <f t="array" ref="AK9">IFERROR(_xlfn.XLOOKUP(1, (날씨3[stnNm]='평균기온 삽입용'!$AE$2) * (날씨3[월]=AK$3) * (날씨3[일]='평균기온 삽입용'!$AD9), 날씨3[avgTa]),"")</f>
        <v>27</v>
      </c>
      <c r="AL9" cm="1">
        <f t="array" ref="AL9">IFERROR(_xlfn.XLOOKUP(1, (날씨3[stnNm]='평균기온 삽입용'!$AE$2) * (날씨3[월]=AL$3) * (날씨3[일]='평균기온 삽입용'!$AD9), 날씨3[avgTa]),"")</f>
        <v>27.4</v>
      </c>
      <c r="AM9" cm="1">
        <f t="array" ref="AM9">IFERROR(_xlfn.XLOOKUP(1, (날씨3[stnNm]='평균기온 삽입용'!$AE$2) * (날씨3[월]=AM$3) * (날씨3[일]='평균기온 삽입용'!$AD9), 날씨3[avgTa]),"")</f>
        <v>18.7</v>
      </c>
      <c r="AN9" cm="1">
        <f t="array" ref="AN9">IFERROR(_xlfn.XLOOKUP(1, (날씨3[stnNm]='평균기온 삽입용'!$AE$2) * (날씨3[월]=AN$3) * (날씨3[일]='평균기온 삽입용'!$AD9), 날씨3[avgTa]),"")</f>
        <v>15.5</v>
      </c>
      <c r="AO9" cm="1">
        <f t="array" ref="AO9">IFERROR(_xlfn.XLOOKUP(1, (날씨3[stnNm]='평균기온 삽입용'!$AE$2) * (날씨3[월]=AO$3) * (날씨3[일]='평균기온 삽입용'!$AD9), 날씨3[avgTa]),"")</f>
        <v>8.3000000000000007</v>
      </c>
      <c r="AP9" cm="1">
        <f t="array" ref="AP9">IFERROR(_xlfn.XLOOKUP(1, (날씨3[stnNm]='평균기온 삽입용'!$AE$2) * (날씨3[월]=AP$3) * (날씨3[일]='평균기온 삽입용'!$AD9), 날씨3[avgTa]),"")</f>
        <v>-2.8</v>
      </c>
    </row>
    <row r="10" spans="2:42" ht="15.95" customHeight="1" x14ac:dyDescent="0.3">
      <c r="B10" s="63">
        <v>7</v>
      </c>
      <c r="C10" cm="1">
        <f t="array" ref="C10">IFERROR(_xlfn.XLOOKUP(1, (날씨1[stnNm]='평균기온 삽입용'!$C$2) * (날씨1[월]=C$3) * (날씨1[일]='평균기온 삽입용'!$B10), 날씨1[avgTa]),"")</f>
        <v>-9.5</v>
      </c>
      <c r="D10" cm="1">
        <f t="array" ref="D10">IFERROR(_xlfn.XLOOKUP(1, (날씨1[stnNm]='평균기온 삽입용'!$C$2) * (날씨1[월]=D$3) * (날씨1[일]='평균기온 삽입용'!$B10), 날씨1[avgTa]),"")</f>
        <v>-0.8</v>
      </c>
      <c r="E10" cm="1">
        <f t="array" ref="E10">IFERROR(_xlfn.XLOOKUP(1, (날씨1[stnNm]='평균기온 삽입용'!$C$2) * (날씨1[월]=E$3) * (날씨1[일]='평균기온 삽입용'!$B10), 날씨1[avgTa]),"")</f>
        <v>0.6</v>
      </c>
      <c r="F10" cm="1">
        <f t="array" ref="F10">IFERROR(_xlfn.XLOOKUP(1, (날씨1[stnNm]='평균기온 삽입용'!$C$2) * (날씨1[월]=F$3) * (날씨1[일]='평균기온 삽입용'!$B10), 날씨1[avgTa]),"")</f>
        <v>4.9000000000000004</v>
      </c>
      <c r="G10" cm="1">
        <f t="array" ref="G10">IFERROR(_xlfn.XLOOKUP(1, (날씨1[stnNm]='평균기온 삽입용'!$C$2) * (날씨1[월]=G$3) * (날씨1[일]='평균기온 삽입용'!$B10), 날씨1[avgTa]),"")</f>
        <v>14.4</v>
      </c>
      <c r="H10" cm="1">
        <f t="array" ref="H10">IFERROR(_xlfn.XLOOKUP(1, (날씨1[stnNm]='평균기온 삽입용'!$C$2) * (날씨1[월]=H$3) * (날씨1[일]='평균기온 삽입용'!$B10), 날씨1[avgTa]),"")</f>
        <v>21.4</v>
      </c>
      <c r="I10" cm="1">
        <f t="array" ref="I10">IFERROR(_xlfn.XLOOKUP(1, (날씨1[stnNm]='평균기온 삽입용'!$C$2) * (날씨1[월]=I$3) * (날씨1[일]='평균기온 삽입용'!$B10), 날씨1[avgTa]),"")</f>
        <v>22.7</v>
      </c>
      <c r="J10" cm="1">
        <f t="array" ref="J10">IFERROR(_xlfn.XLOOKUP(1, (날씨1[stnNm]='평균기온 삽입용'!$C$2) * (날씨1[월]=J$3) * (날씨1[일]='평균기온 삽입용'!$B10), 날씨1[avgTa]),"")</f>
        <v>27.3</v>
      </c>
      <c r="K10" cm="1">
        <f t="array" ref="K10">IFERROR(_xlfn.XLOOKUP(1, (날씨1[stnNm]='평균기온 삽입용'!$C$2) * (날씨1[월]=K$3) * (날씨1[일]='평균기온 삽입용'!$B10), 날씨1[avgTa]),"")</f>
        <v>18.899999999999999</v>
      </c>
      <c r="L10" cm="1">
        <f t="array" ref="L10">IFERROR(_xlfn.XLOOKUP(1, (날씨1[stnNm]='평균기온 삽입용'!$C$2) * (날씨1[월]=L$3) * (날씨1[일]='평균기온 삽입용'!$B10), 날씨1[avgTa]),"")</f>
        <v>15.9</v>
      </c>
      <c r="M10" cm="1">
        <f t="array" ref="M10">IFERROR(_xlfn.XLOOKUP(1, (날씨1[stnNm]='평균기온 삽입용'!$C$2) * (날씨1[월]=M$3) * (날씨1[일]='평균기온 삽입용'!$B10), 날씨1[avgTa]),"")</f>
        <v>8.6999999999999993</v>
      </c>
      <c r="N10" cm="1">
        <f t="array" ref="N10">IFERROR(_xlfn.XLOOKUP(1, (날씨1[stnNm]='평균기온 삽입용'!$C$2) * (날씨1[월]=N$3) * (날씨1[일]='평균기온 삽입용'!$B10), 날씨1[avgTa]),"")</f>
        <v>-0.1</v>
      </c>
      <c r="P10" s="63">
        <v>7</v>
      </c>
      <c r="Q10" cm="1">
        <f t="array" ref="Q10">IFERROR(_xlfn.XLOOKUP(1, (날씨2[stnNm]='평균기온 삽입용'!$Q$2) * (날씨2[월]=Q$3) * (날씨2[일]='평균기온 삽입용'!$P10), 날씨2[avgTa]),"")</f>
        <v>-5.9</v>
      </c>
      <c r="R10" cm="1">
        <f t="array" ref="R10">IFERROR(_xlfn.XLOOKUP(1, (날씨2[stnNm]='평균기온 삽입용'!$Q$2) * (날씨2[월]=R$3) * (날씨2[일]='평균기온 삽입용'!$P10), 날씨2[avgTa]),"")</f>
        <v>-6.8</v>
      </c>
      <c r="S10" cm="1">
        <f t="array" ref="S10">IFERROR(_xlfn.XLOOKUP(1, (날씨2[stnNm]='평균기온 삽입용'!$Q$2) * (날씨2[월]=S$3) * (날씨2[일]='평균기온 삽입용'!$P10), 날씨2[avgTa]),"")</f>
        <v>4.9000000000000004</v>
      </c>
      <c r="T10" cm="1">
        <f t="array" ref="T10">IFERROR(_xlfn.XLOOKUP(1, (날씨2[stnNm]='평균기온 삽입용'!$Q$2) * (날씨2[월]=T$3) * (날씨2[일]='평균기온 삽입용'!$P10), 날씨2[avgTa]),"")</f>
        <v>14.2</v>
      </c>
      <c r="U10" cm="1">
        <f t="array" ref="U10">IFERROR(_xlfn.XLOOKUP(1, (날씨2[stnNm]='평균기온 삽입용'!$Q$2) * (날씨2[월]=U$3) * (날씨2[일]='평균기온 삽입용'!$P10), 날씨2[avgTa]),"")</f>
        <v>15.2</v>
      </c>
      <c r="V10" cm="1">
        <f t="array" ref="V10">IFERROR(_xlfn.XLOOKUP(1, (날씨2[stnNm]='평균기온 삽입용'!$Q$2) * (날씨2[월]=V$3) * (날씨2[일]='평균기온 삽입용'!$P10), 날씨2[avgTa]),"")</f>
        <v>21.5</v>
      </c>
      <c r="W10" cm="1">
        <f t="array" ref="W10">IFERROR(_xlfn.XLOOKUP(1, (날씨2[stnNm]='평균기온 삽입용'!$Q$2) * (날씨2[월]=W$3) * (날씨2[일]='평균기온 삽입용'!$P10), 날씨2[avgTa]),"")</f>
        <v>22.1</v>
      </c>
      <c r="X10" cm="1">
        <f t="array" ref="X10">IFERROR(_xlfn.XLOOKUP(1, (날씨2[stnNm]='평균기온 삽입용'!$Q$2) * (날씨2[월]=X$3) * (날씨2[일]='평균기온 삽입용'!$P10), 날씨2[avgTa]),"")</f>
        <v>28.2</v>
      </c>
      <c r="Y10" cm="1">
        <f t="array" ref="Y10">IFERROR(_xlfn.XLOOKUP(1, (날씨2[stnNm]='평균기온 삽입용'!$Q$2) * (날씨2[월]=Y$3) * (날씨2[일]='평균기온 삽입용'!$P10), 날씨2[avgTa]),"")</f>
        <v>22.5</v>
      </c>
      <c r="Z10" cm="1">
        <f t="array" ref="Z10">IFERROR(_xlfn.XLOOKUP(1, (날씨2[stnNm]='평균기온 삽입용'!$Q$2) * (날씨2[월]=Z$3) * (날씨2[일]='평균기온 삽입용'!$P10), 날씨2[avgTa]),"")</f>
        <v>18.100000000000001</v>
      </c>
      <c r="AA10" cm="1">
        <f t="array" ref="AA10">IFERROR(_xlfn.XLOOKUP(1, (날씨2[stnNm]='평균기온 삽입용'!$Q$2) * (날씨2[월]=AA$3) * (날씨2[일]='평균기온 삽입용'!$P10), 날씨2[avgTa]),"")</f>
        <v>10.6</v>
      </c>
      <c r="AB10" cm="1">
        <f t="array" ref="AB10">IFERROR(_xlfn.XLOOKUP(1, (날씨2[stnNm]='평균기온 삽입용'!$Q$2) * (날씨2[월]=AB$3) * (날씨2[일]='평균기온 삽입용'!$P10), 날씨2[avgTa]),"")</f>
        <v>-1</v>
      </c>
      <c r="AD10" s="63">
        <v>7</v>
      </c>
      <c r="AE10" cm="1">
        <f t="array" ref="AE10">IFERROR(_xlfn.XLOOKUP(1, (날씨3[stnNm]='평균기온 삽입용'!$AE$2) * (날씨3[월]=AE$3) * (날씨3[일]='평균기온 삽입용'!$AD10), 날씨3[avgTa]),"")</f>
        <v>1</v>
      </c>
      <c r="AF10" cm="1">
        <f t="array" ref="AF10">IFERROR(_xlfn.XLOOKUP(1, (날씨3[stnNm]='평균기온 삽입용'!$AE$2) * (날씨3[월]=AF$3) * (날씨3[일]='평균기온 삽입용'!$AD10), 날씨3[avgTa]),"")</f>
        <v>-4.9000000000000004</v>
      </c>
      <c r="AG10" cm="1">
        <f t="array" ref="AG10">IFERROR(_xlfn.XLOOKUP(1, (날씨3[stnNm]='평균기온 삽입용'!$AE$2) * (날씨3[월]=AG$3) * (날씨3[일]='평균기온 삽입용'!$AD10), 날씨3[avgTa]),"")</f>
        <v>-2.1</v>
      </c>
      <c r="AH10" cm="1">
        <f t="array" ref="AH10">IFERROR(_xlfn.XLOOKUP(1, (날씨3[stnNm]='평균기온 삽입용'!$AE$2) * (날씨3[월]=AH$3) * (날씨3[일]='평균기온 삽입용'!$AD10), 날씨3[avgTa]),"")</f>
        <v>14.7</v>
      </c>
      <c r="AI10" cm="1">
        <f t="array" ref="AI10">IFERROR(_xlfn.XLOOKUP(1, (날씨3[stnNm]='평균기온 삽입용'!$AE$2) * (날씨3[월]=AI$3) * (날씨3[일]='평균기온 삽입용'!$AD10), 날씨3[avgTa]),"")</f>
        <v>15.9</v>
      </c>
      <c r="AJ10" cm="1">
        <f t="array" ref="AJ10">IFERROR(_xlfn.XLOOKUP(1, (날씨3[stnNm]='평균기온 삽입용'!$AE$2) * (날씨3[월]=AJ$3) * (날씨3[일]='평균기온 삽입용'!$AD10), 날씨3[avgTa]),"")</f>
        <v>16.100000000000001</v>
      </c>
      <c r="AK10" cm="1">
        <f t="array" ref="AK10">IFERROR(_xlfn.XLOOKUP(1, (날씨3[stnNm]='평균기온 삽입용'!$AE$2) * (날씨3[월]=AK$3) * (날씨3[일]='평균기온 삽입용'!$AD10), 날씨3[avgTa]),"")</f>
        <v>25.5</v>
      </c>
      <c r="AL10" cm="1">
        <f t="array" ref="AL10">IFERROR(_xlfn.XLOOKUP(1, (날씨3[stnNm]='평균기온 삽입용'!$AE$2) * (날씨3[월]=AL$3) * (날씨3[일]='평균기온 삽입용'!$AD10), 날씨3[avgTa]),"")</f>
        <v>26.1</v>
      </c>
      <c r="AM10" cm="1">
        <f t="array" ref="AM10">IFERROR(_xlfn.XLOOKUP(1, (날씨3[stnNm]='평균기온 삽입용'!$AE$2) * (날씨3[월]=AM$3) * (날씨3[일]='평균기온 삽입용'!$AD10), 날씨3[avgTa]),"")</f>
        <v>20.5</v>
      </c>
      <c r="AN10" cm="1">
        <f t="array" ref="AN10">IFERROR(_xlfn.XLOOKUP(1, (날씨3[stnNm]='평균기온 삽입용'!$AE$2) * (날씨3[월]=AN$3) * (날씨3[일]='평균기온 삽입용'!$AD10), 날씨3[avgTa]),"")</f>
        <v>19.899999999999999</v>
      </c>
      <c r="AO10" cm="1">
        <f t="array" ref="AO10">IFERROR(_xlfn.XLOOKUP(1, (날씨3[stnNm]='평균기온 삽입용'!$AE$2) * (날씨3[월]=AO$3) * (날씨3[일]='평균기온 삽입용'!$AD10), 날씨3[avgTa]),"")</f>
        <v>11.8</v>
      </c>
      <c r="AP10" cm="1">
        <f t="array" ref="AP10">IFERROR(_xlfn.XLOOKUP(1, (날씨3[stnNm]='평균기온 삽입용'!$AE$2) * (날씨3[월]=AP$3) * (날씨3[일]='평균기온 삽입용'!$AD10), 날씨3[avgTa]),"")</f>
        <v>-1.3</v>
      </c>
    </row>
    <row r="11" spans="2:42" ht="15.95" customHeight="1" x14ac:dyDescent="0.3">
      <c r="B11" s="63">
        <v>8</v>
      </c>
      <c r="C11" cm="1">
        <f t="array" ref="C11">IFERROR(_xlfn.XLOOKUP(1, (날씨1[stnNm]='평균기온 삽입용'!$C$2) * (날씨1[월]=C$3) * (날씨1[일]='평균기온 삽입용'!$B11), 날씨1[avgTa]),"")</f>
        <v>-9.8000000000000007</v>
      </c>
      <c r="D11" cm="1">
        <f t="array" ref="D11">IFERROR(_xlfn.XLOOKUP(1, (날씨1[stnNm]='평균기온 삽입용'!$C$2) * (날씨1[월]=D$3) * (날씨1[일]='평균기온 삽입용'!$B11), 날씨1[avgTa]),"")</f>
        <v>-10.7</v>
      </c>
      <c r="E11" cm="1">
        <f t="array" ref="E11">IFERROR(_xlfn.XLOOKUP(1, (날씨1[stnNm]='평균기온 삽입용'!$C$2) * (날씨1[월]=E$3) * (날씨1[일]='평균기온 삽입용'!$B11), 날씨1[avgTa]),"")</f>
        <v>4.5999999999999996</v>
      </c>
      <c r="F11" cm="1">
        <f t="array" ref="F11">IFERROR(_xlfn.XLOOKUP(1, (날씨1[stnNm]='평균기온 삽입용'!$C$2) * (날씨1[월]=F$3) * (날씨1[일]='평균기온 삽입용'!$B11), 날씨1[avgTa]),"")</f>
        <v>5.8</v>
      </c>
      <c r="G11" cm="1">
        <f t="array" ref="G11">IFERROR(_xlfn.XLOOKUP(1, (날씨1[stnNm]='평균기온 삽입용'!$C$2) * (날씨1[월]=G$3) * (날씨1[일]='평균기온 삽입용'!$B11), 날씨1[avgTa]),"")</f>
        <v>14</v>
      </c>
      <c r="H11" cm="1">
        <f t="array" ref="H11">IFERROR(_xlfn.XLOOKUP(1, (날씨1[stnNm]='평균기온 삽입용'!$C$2) * (날씨1[월]=H$3) * (날씨1[일]='평균기온 삽입용'!$B11), 날씨1[avgTa]),"")</f>
        <v>20</v>
      </c>
      <c r="I11" cm="1">
        <f t="array" ref="I11">IFERROR(_xlfn.XLOOKUP(1, (날씨1[stnNm]='평균기온 삽입용'!$C$2) * (날씨1[월]=I$3) * (날씨1[일]='평균기온 삽입용'!$B11), 날씨1[avgTa]),"")</f>
        <v>21.7</v>
      </c>
      <c r="J11" cm="1">
        <f t="array" ref="J11">IFERROR(_xlfn.XLOOKUP(1, (날씨1[stnNm]='평균기온 삽입용'!$C$2) * (날씨1[월]=J$3) * (날씨1[일]='평균기온 삽입용'!$B11), 날씨1[avgTa]),"")</f>
        <v>24.8</v>
      </c>
      <c r="K11" cm="1">
        <f t="array" ref="K11">IFERROR(_xlfn.XLOOKUP(1, (날씨1[stnNm]='평균기온 삽입용'!$C$2) * (날씨1[월]=K$3) * (날씨1[일]='평균기온 삽입용'!$B11), 날씨1[avgTa]),"")</f>
        <v>19.100000000000001</v>
      </c>
      <c r="L11" cm="1">
        <f t="array" ref="L11">IFERROR(_xlfn.XLOOKUP(1, (날씨1[stnNm]='평균기온 삽입용'!$C$2) * (날씨1[월]=L$3) * (날씨1[일]='평균기온 삽입용'!$B11), 날씨1[avgTa]),"")</f>
        <v>17.600000000000001</v>
      </c>
      <c r="M11" cm="1">
        <f t="array" ref="M11">IFERROR(_xlfn.XLOOKUP(1, (날씨1[stnNm]='평균기온 삽입용'!$C$2) * (날씨1[월]=M$3) * (날씨1[일]='평균기온 삽입용'!$B11), 날씨1[avgTa]),"")</f>
        <v>9.8000000000000007</v>
      </c>
      <c r="N11" cm="1">
        <f t="array" ref="N11">IFERROR(_xlfn.XLOOKUP(1, (날씨1[stnNm]='평균기온 삽입용'!$C$2) * (날씨1[월]=N$3) * (날씨1[일]='평균기온 삽입용'!$B11), 날씨1[avgTa]),"")</f>
        <v>-0.2</v>
      </c>
      <c r="P11" s="63">
        <v>8</v>
      </c>
      <c r="Q11" cm="1">
        <f t="array" ref="Q11">IFERROR(_xlfn.XLOOKUP(1, (날씨2[stnNm]='평균기온 삽입용'!$Q$2) * (날씨2[월]=Q$3) * (날씨2[일]='평균기온 삽입용'!$P11), 날씨2[avgTa]),"")</f>
        <v>-7</v>
      </c>
      <c r="R11" cm="1">
        <f t="array" ref="R11">IFERROR(_xlfn.XLOOKUP(1, (날씨2[stnNm]='평균기온 삽입용'!$Q$2) * (날씨2[월]=R$3) * (날씨2[일]='평균기온 삽입용'!$P11), 날씨2[avgTa]),"")</f>
        <v>-1.7</v>
      </c>
      <c r="S11" cm="1">
        <f t="array" ref="S11">IFERROR(_xlfn.XLOOKUP(1, (날씨2[stnNm]='평균기온 삽입용'!$Q$2) * (날씨2[월]=S$3) * (날씨2[일]='평균기온 삽입용'!$P11), 날씨2[avgTa]),"")</f>
        <v>1.3</v>
      </c>
      <c r="T11" cm="1">
        <f t="array" ref="T11">IFERROR(_xlfn.XLOOKUP(1, (날씨2[stnNm]='평균기온 삽입용'!$Q$2) * (날씨2[월]=T$3) * (날씨2[일]='평균기온 삽입용'!$P11), 날씨2[avgTa]),"")</f>
        <v>10.199999999999999</v>
      </c>
      <c r="U11" cm="1">
        <f t="array" ref="U11">IFERROR(_xlfn.XLOOKUP(1, (날씨2[stnNm]='평균기온 삽입용'!$Q$2) * (날씨2[월]=U$3) * (날씨2[일]='평균기온 삽입용'!$P11), 날씨2[avgTa]),"")</f>
        <v>17.3</v>
      </c>
      <c r="V11" cm="1">
        <f t="array" ref="V11">IFERROR(_xlfn.XLOOKUP(1, (날씨2[stnNm]='평균기온 삽입용'!$Q$2) * (날씨2[월]=V$3) * (날씨2[일]='평균기온 삽입용'!$P11), 날씨2[avgTa]),"")</f>
        <v>21.7</v>
      </c>
      <c r="W11" cm="1">
        <f t="array" ref="W11">IFERROR(_xlfn.XLOOKUP(1, (날씨2[stnNm]='평균기온 삽입용'!$Q$2) * (날씨2[월]=W$3) * (날씨2[일]='평균기온 삽입용'!$P11), 날씨2[avgTa]),"")</f>
        <v>24.5</v>
      </c>
      <c r="X11" cm="1">
        <f t="array" ref="X11">IFERROR(_xlfn.XLOOKUP(1, (날씨2[stnNm]='평균기온 삽입용'!$Q$2) * (날씨2[월]=X$3) * (날씨2[일]='평균기온 삽입용'!$P11), 날씨2[avgTa]),"")</f>
        <v>27</v>
      </c>
      <c r="Y11" cm="1">
        <f t="array" ref="Y11">IFERROR(_xlfn.XLOOKUP(1, (날씨2[stnNm]='평균기온 삽입용'!$Q$2) * (날씨2[월]=Y$3) * (날씨2[일]='평균기온 삽입용'!$P11), 날씨2[avgTa]),"")</f>
        <v>21.7</v>
      </c>
      <c r="Z11" cm="1">
        <f t="array" ref="Z11">IFERROR(_xlfn.XLOOKUP(1, (날씨2[stnNm]='평균기온 삽입용'!$Q$2) * (날씨2[월]=Z$3) * (날씨2[일]='평균기온 삽입용'!$P11), 날씨2[avgTa]),"")</f>
        <v>15.7</v>
      </c>
      <c r="AA11" cm="1">
        <f t="array" ref="AA11">IFERROR(_xlfn.XLOOKUP(1, (날씨2[stnNm]='평균기온 삽입용'!$Q$2) * (날씨2[월]=AA$3) * (날씨2[일]='평균기온 삽입용'!$P11), 날씨2[avgTa]),"")</f>
        <v>2.5</v>
      </c>
      <c r="AB11" cm="1">
        <f t="array" ref="AB11">IFERROR(_xlfn.XLOOKUP(1, (날씨2[stnNm]='평균기온 삽입용'!$Q$2) * (날씨2[월]=AB$3) * (날씨2[일]='평균기온 삽입용'!$P11), 날씨2[avgTa]),"")</f>
        <v>-0.7</v>
      </c>
      <c r="AD11" s="63">
        <v>8</v>
      </c>
      <c r="AE11" cm="1">
        <f t="array" ref="AE11">IFERROR(_xlfn.XLOOKUP(1, (날씨3[stnNm]='평균기온 삽입용'!$AE$2) * (날씨3[월]=AE$3) * (날씨3[일]='평균기온 삽입용'!$AD11), 날씨3[avgTa]),"")</f>
        <v>5.5</v>
      </c>
      <c r="AF11" cm="1">
        <f t="array" ref="AF11">IFERROR(_xlfn.XLOOKUP(1, (날씨3[stnNm]='평균기온 삽입용'!$AE$2) * (날씨3[월]=AF$3) * (날씨3[일]='평균기온 삽입용'!$AD11), 날씨3[avgTa]),"")</f>
        <v>-3.5</v>
      </c>
      <c r="AG11" cm="1">
        <f t="array" ref="AG11">IFERROR(_xlfn.XLOOKUP(1, (날씨3[stnNm]='평균기온 삽입용'!$AE$2) * (날씨3[월]=AG$3) * (날씨3[일]='평균기온 삽입용'!$AD11), 날씨3[avgTa]),"")</f>
        <v>-2.1</v>
      </c>
      <c r="AH11" cm="1">
        <f t="array" ref="AH11">IFERROR(_xlfn.XLOOKUP(1, (날씨3[stnNm]='평균기온 삽입용'!$AE$2) * (날씨3[월]=AH$3) * (날씨3[일]='평균기온 삽입용'!$AD11), 날씨3[avgTa]),"")</f>
        <v>13.9</v>
      </c>
      <c r="AI11" cm="1">
        <f t="array" ref="AI11">IFERROR(_xlfn.XLOOKUP(1, (날씨3[stnNm]='평균기온 삽입용'!$AE$2) * (날씨3[월]=AI$3) * (날씨3[일]='평균기온 삽입용'!$AD11), 날씨3[avgTa]),"")</f>
        <v>16.3</v>
      </c>
      <c r="AJ11" cm="1">
        <f t="array" ref="AJ11">IFERROR(_xlfn.XLOOKUP(1, (날씨3[stnNm]='평균기온 삽입용'!$AE$2) * (날씨3[월]=AJ$3) * (날씨3[일]='평균기온 삽입용'!$AD11), 날씨3[avgTa]),"")</f>
        <v>19.5</v>
      </c>
      <c r="AK11" cm="1">
        <f t="array" ref="AK11">IFERROR(_xlfn.XLOOKUP(1, (날씨3[stnNm]='평균기온 삽입용'!$AE$2) * (날씨3[월]=AK$3) * (날씨3[일]='평균기온 삽입용'!$AD11), 날씨3[avgTa]),"")</f>
        <v>24.5</v>
      </c>
      <c r="AL11" cm="1">
        <f t="array" ref="AL11">IFERROR(_xlfn.XLOOKUP(1, (날씨3[stnNm]='평균기온 삽입용'!$AE$2) * (날씨3[월]=AL$3) * (날씨3[일]='평균기온 삽입용'!$AD11), 날씨3[avgTa]),"")</f>
        <v>25.9</v>
      </c>
      <c r="AM11" cm="1">
        <f t="array" ref="AM11">IFERROR(_xlfn.XLOOKUP(1, (날씨3[stnNm]='평균기온 삽입용'!$AE$2) * (날씨3[월]=AM$3) * (날씨3[일]='평균기온 삽입용'!$AD11), 날씨3[avgTa]),"")</f>
        <v>21.7</v>
      </c>
      <c r="AN11" cm="1">
        <f t="array" ref="AN11">IFERROR(_xlfn.XLOOKUP(1, (날씨3[stnNm]='평균기온 삽입용'!$AE$2) * (날씨3[월]=AN$3) * (날씨3[일]='평균기온 삽입용'!$AD11), 날씨3[avgTa]),"")</f>
        <v>20.6</v>
      </c>
      <c r="AO11" cm="1">
        <f t="array" ref="AO11">IFERROR(_xlfn.XLOOKUP(1, (날씨3[stnNm]='평균기온 삽입용'!$AE$2) * (날씨3[월]=AO$3) * (날씨3[일]='평균기온 삽입용'!$AD11), 날씨3[avgTa]),"")</f>
        <v>11.4</v>
      </c>
      <c r="AP11" cm="1">
        <f t="array" ref="AP11">IFERROR(_xlfn.XLOOKUP(1, (날씨3[stnNm]='평균기온 삽입용'!$AE$2) * (날씨3[월]=AP$3) * (날씨3[일]='평균기온 삽입용'!$AD11), 날씨3[avgTa]),"")</f>
        <v>-6.7</v>
      </c>
    </row>
    <row r="12" spans="2:42" ht="15.95" customHeight="1" x14ac:dyDescent="0.3">
      <c r="B12" s="63">
        <v>9</v>
      </c>
      <c r="C12" cm="1">
        <f t="array" ref="C12">IFERROR(_xlfn.XLOOKUP(1, (날씨1[stnNm]='평균기온 삽입용'!$C$2) * (날씨1[월]=C$3) * (날씨1[일]='평균기온 삽입용'!$B12), 날씨1[avgTa]),"")</f>
        <v>-6.9</v>
      </c>
      <c r="D12" cm="1">
        <f t="array" ref="D12">IFERROR(_xlfn.XLOOKUP(1, (날씨1[stnNm]='평균기온 삽입용'!$C$2) * (날씨1[월]=D$3) * (날씨1[일]='평균기온 삽입용'!$B12), 날씨1[avgTa]),"")</f>
        <v>-7.8</v>
      </c>
      <c r="E12" cm="1">
        <f t="array" ref="E12">IFERROR(_xlfn.XLOOKUP(1, (날씨1[stnNm]='평균기온 삽입용'!$C$2) * (날씨1[월]=E$3) * (날씨1[일]='평균기온 삽입용'!$B12), 날씨1[avgTa]),"")</f>
        <v>1</v>
      </c>
      <c r="F12" cm="1">
        <f t="array" ref="F12">IFERROR(_xlfn.XLOOKUP(1, (날씨1[stnNm]='평균기온 삽입용'!$C$2) * (날씨1[월]=F$3) * (날씨1[일]='평균기온 삽입용'!$B12), 날씨1[avgTa]),"")</f>
        <v>6.4</v>
      </c>
      <c r="G12" cm="1">
        <f t="array" ref="G12">IFERROR(_xlfn.XLOOKUP(1, (날씨1[stnNm]='평균기온 삽입용'!$C$2) * (날씨1[월]=G$3) * (날씨1[일]='평균기온 삽입용'!$B12), 날씨1[avgTa]),"")</f>
        <v>16.5</v>
      </c>
      <c r="H12" cm="1">
        <f t="array" ref="H12">IFERROR(_xlfn.XLOOKUP(1, (날씨1[stnNm]='평균기온 삽입용'!$C$2) * (날씨1[월]=H$3) * (날씨1[일]='평균기온 삽입용'!$B12), 날씨1[avgTa]),"")</f>
        <v>21.2</v>
      </c>
      <c r="I12" cm="1">
        <f t="array" ref="I12">IFERROR(_xlfn.XLOOKUP(1, (날씨1[stnNm]='평균기온 삽입용'!$C$2) * (날씨1[월]=I$3) * (날씨1[일]='평균기온 삽입용'!$B12), 날씨1[avgTa]),"")</f>
        <v>24.6</v>
      </c>
      <c r="J12" cm="1">
        <f t="array" ref="J12">IFERROR(_xlfn.XLOOKUP(1, (날씨1[stnNm]='평균기온 삽입용'!$C$2) * (날씨1[월]=J$3) * (날씨1[일]='평균기온 삽입용'!$B12), 날씨1[avgTa]),"")</f>
        <v>25.2</v>
      </c>
      <c r="K12" cm="1">
        <f t="array" ref="K12">IFERROR(_xlfn.XLOOKUP(1, (날씨1[stnNm]='평균기온 삽입용'!$C$2) * (날씨1[월]=K$3) * (날씨1[일]='평균기온 삽입용'!$B12), 날씨1[avgTa]),"")</f>
        <v>19.100000000000001</v>
      </c>
      <c r="L12" cm="1">
        <f t="array" ref="L12">IFERROR(_xlfn.XLOOKUP(1, (날씨1[stnNm]='평균기온 삽입용'!$C$2) * (날씨1[월]=L$3) * (날씨1[일]='평균기온 삽입용'!$B12), 날씨1[avgTa]),"")</f>
        <v>14.5</v>
      </c>
      <c r="M12" cm="1">
        <f t="array" ref="M12">IFERROR(_xlfn.XLOOKUP(1, (날씨1[stnNm]='평균기온 삽입용'!$C$2) * (날씨1[월]=M$3) * (날씨1[일]='평균기온 삽입용'!$B12), 날씨1[avgTa]),"")</f>
        <v>10</v>
      </c>
      <c r="N12" cm="1">
        <f t="array" ref="N12">IFERROR(_xlfn.XLOOKUP(1, (날씨1[stnNm]='평균기온 삽입용'!$C$2) * (날씨1[월]=N$3) * (날씨1[일]='평균기온 삽입용'!$B12), 날씨1[avgTa]),"")</f>
        <v>0.2</v>
      </c>
      <c r="P12" s="63">
        <v>9</v>
      </c>
      <c r="Q12" cm="1">
        <f t="array" ref="Q12">IFERROR(_xlfn.XLOOKUP(1, (날씨2[stnNm]='평균기온 삽입용'!$Q$2) * (날씨2[월]=Q$3) * (날씨2[일]='평균기온 삽입용'!$P12), 날씨2[avgTa]),"")</f>
        <v>-5</v>
      </c>
      <c r="R12" cm="1">
        <f t="array" ref="R12">IFERROR(_xlfn.XLOOKUP(1, (날씨2[stnNm]='평균기온 삽입용'!$Q$2) * (날씨2[월]=R$3) * (날씨2[일]='평균기온 삽입용'!$P12), 날씨2[avgTa]),"")</f>
        <v>-1.5</v>
      </c>
      <c r="S12" cm="1">
        <f t="array" ref="S12">IFERROR(_xlfn.XLOOKUP(1, (날씨2[stnNm]='평균기온 삽입용'!$Q$2) * (날씨2[월]=S$3) * (날씨2[일]='평균기온 삽입용'!$P12), 날씨2[avgTa]),"")</f>
        <v>-0.5</v>
      </c>
      <c r="T12" cm="1">
        <f t="array" ref="T12">IFERROR(_xlfn.XLOOKUP(1, (날씨2[stnNm]='평균기온 삽입용'!$Q$2) * (날씨2[월]=T$3) * (날씨2[일]='평균기온 삽입용'!$P12), 날씨2[avgTa]),"")</f>
        <v>9.9</v>
      </c>
      <c r="U12" cm="1">
        <f t="array" ref="U12">IFERROR(_xlfn.XLOOKUP(1, (날씨2[stnNm]='평균기온 삽입용'!$Q$2) * (날씨2[월]=U$3) * (날씨2[일]='평균기온 삽입용'!$P12), 날씨2[avgTa]),"")</f>
        <v>16.8</v>
      </c>
      <c r="V12" cm="1">
        <f t="array" ref="V12">IFERROR(_xlfn.XLOOKUP(1, (날씨2[stnNm]='평균기온 삽입용'!$Q$2) * (날씨2[월]=V$3) * (날씨2[일]='평균기온 삽입용'!$P12), 날씨2[avgTa]),"")</f>
        <v>22.8</v>
      </c>
      <c r="W12" cm="1">
        <f t="array" ref="W12">IFERROR(_xlfn.XLOOKUP(1, (날씨2[stnNm]='평균기온 삽입용'!$Q$2) * (날씨2[월]=W$3) * (날씨2[일]='평균기온 삽입용'!$P12), 날씨2[avgTa]),"")</f>
        <v>25.4</v>
      </c>
      <c r="X12" cm="1">
        <f t="array" ref="X12">IFERROR(_xlfn.XLOOKUP(1, (날씨2[stnNm]='평균기온 삽입용'!$Q$2) * (날씨2[월]=X$3) * (날씨2[일]='평균기온 삽입용'!$P12), 날씨2[avgTa]),"")</f>
        <v>26.7</v>
      </c>
      <c r="Y12" cm="1">
        <f t="array" ref="Y12">IFERROR(_xlfn.XLOOKUP(1, (날씨2[stnNm]='평균기온 삽입용'!$Q$2) * (날씨2[월]=Y$3) * (날씨2[일]='평균기온 삽입용'!$P12), 날씨2[avgTa]),"")</f>
        <v>21.3</v>
      </c>
      <c r="Z12" cm="1">
        <f t="array" ref="Z12">IFERROR(_xlfn.XLOOKUP(1, (날씨2[stnNm]='평균기온 삽입용'!$Q$2) * (날씨2[월]=Z$3) * (날씨2[일]='평균기온 삽입용'!$P12), 날씨2[avgTa]),"")</f>
        <v>9.5</v>
      </c>
      <c r="AA12" cm="1">
        <f t="array" ref="AA12">IFERROR(_xlfn.XLOOKUP(1, (날씨2[stnNm]='평균기온 삽입용'!$Q$2) * (날씨2[월]=AA$3) * (날씨2[일]='평균기온 삽입용'!$P12), 날씨2[avgTa]),"")</f>
        <v>-0.7</v>
      </c>
      <c r="AB12" cm="1">
        <f t="array" ref="AB12">IFERROR(_xlfn.XLOOKUP(1, (날씨2[stnNm]='평균기온 삽입용'!$Q$2) * (날씨2[월]=AB$3) * (날씨2[일]='평균기온 삽입용'!$P12), 날씨2[avgTa]),"")</f>
        <v>-0.1</v>
      </c>
      <c r="AD12" s="63">
        <v>9</v>
      </c>
      <c r="AE12" cm="1">
        <f t="array" ref="AE12">IFERROR(_xlfn.XLOOKUP(1, (날씨3[stnNm]='평균기온 삽입용'!$AE$2) * (날씨3[월]=AE$3) * (날씨3[일]='평균기온 삽입용'!$AD12), 날씨3[avgTa]),"")</f>
        <v>0.5</v>
      </c>
      <c r="AF12" cm="1">
        <f t="array" ref="AF12">IFERROR(_xlfn.XLOOKUP(1, (날씨3[stnNm]='평균기온 삽입용'!$AE$2) * (날씨3[월]=AF$3) * (날씨3[일]='평균기온 삽입용'!$AD12), 날씨3[avgTa]),"")</f>
        <v>-6.6</v>
      </c>
      <c r="AG12" cm="1">
        <f t="array" ref="AG12">IFERROR(_xlfn.XLOOKUP(1, (날씨3[stnNm]='평균기온 삽입용'!$AE$2) * (날씨3[월]=AG$3) * (날씨3[일]='평균기온 삽입용'!$AD12), 날씨3[avgTa]),"")</f>
        <v>0.2</v>
      </c>
      <c r="AH12" cm="1">
        <f t="array" ref="AH12">IFERROR(_xlfn.XLOOKUP(1, (날씨3[stnNm]='평균기온 삽입용'!$AE$2) * (날씨3[월]=AH$3) * (날씨3[일]='평균기온 삽입용'!$AD12), 날씨3[avgTa]),"")</f>
        <v>13.5</v>
      </c>
      <c r="AI12" cm="1">
        <f t="array" ref="AI12">IFERROR(_xlfn.XLOOKUP(1, (날씨3[stnNm]='평균기온 삽입용'!$AE$2) * (날씨3[월]=AI$3) * (날씨3[일]='평균기온 삽입용'!$AD12), 날씨3[avgTa]),"")</f>
        <v>14.5</v>
      </c>
      <c r="AJ12" cm="1">
        <f t="array" ref="AJ12">IFERROR(_xlfn.XLOOKUP(1, (날씨3[stnNm]='평균기온 삽입용'!$AE$2) * (날씨3[월]=AJ$3) * (날씨3[일]='평균기온 삽입용'!$AD12), 날씨3[avgTa]),"")</f>
        <v>19.600000000000001</v>
      </c>
      <c r="AK12" cm="1">
        <f t="array" ref="AK12">IFERROR(_xlfn.XLOOKUP(1, (날씨3[stnNm]='평균기온 삽입용'!$AE$2) * (날씨3[월]=AK$3) * (날씨3[일]='평균기온 삽입용'!$AD12), 날씨3[avgTa]),"")</f>
        <v>25.8</v>
      </c>
      <c r="AL12" cm="1">
        <f t="array" ref="AL12">IFERROR(_xlfn.XLOOKUP(1, (날씨3[stnNm]='평균기온 삽입용'!$AE$2) * (날씨3[월]=AL$3) * (날씨3[일]='평균기온 삽입용'!$AD12), 날씨3[avgTa]),"")</f>
        <v>26</v>
      </c>
      <c r="AM12" cm="1">
        <f t="array" ref="AM12">IFERROR(_xlfn.XLOOKUP(1, (날씨3[stnNm]='평균기온 삽입용'!$AE$2) * (날씨3[월]=AM$3) * (날씨3[일]='평균기온 삽입용'!$AD12), 날씨3[avgTa]),"")</f>
        <v>21.2</v>
      </c>
      <c r="AN12" cm="1">
        <f t="array" ref="AN12">IFERROR(_xlfn.XLOOKUP(1, (날씨3[stnNm]='평균기온 삽입용'!$AE$2) * (날씨3[월]=AN$3) * (날씨3[일]='평균기온 삽입용'!$AD12), 날씨3[avgTa]),"")</f>
        <v>20</v>
      </c>
      <c r="AO12" cm="1">
        <f t="array" ref="AO12">IFERROR(_xlfn.XLOOKUP(1, (날씨3[stnNm]='평균기온 삽입용'!$AE$2) * (날씨3[월]=AO$3) * (날씨3[일]='평균기온 삽입용'!$AD12), 날씨3[avgTa]),"")</f>
        <v>5.0999999999999996</v>
      </c>
      <c r="AP12" cm="1">
        <f t="array" ref="AP12">IFERROR(_xlfn.XLOOKUP(1, (날씨3[stnNm]='평균기온 삽입용'!$AE$2) * (날씨3[월]=AP$3) * (날씨3[일]='평균기온 삽입용'!$AD12), 날씨3[avgTa]),"")</f>
        <v>-3.4</v>
      </c>
    </row>
    <row r="13" spans="2:42" ht="15.95" customHeight="1" x14ac:dyDescent="0.3">
      <c r="B13" s="63">
        <v>10</v>
      </c>
      <c r="C13" cm="1">
        <f t="array" ref="C13">IFERROR(_xlfn.XLOOKUP(1, (날씨1[stnNm]='평균기온 삽입용'!$C$2) * (날씨1[월]=C$3) * (날씨1[일]='평균기온 삽입용'!$B13), 날씨1[avgTa]),"")</f>
        <v>-3.4</v>
      </c>
      <c r="D13" cm="1">
        <f t="array" ref="D13">IFERROR(_xlfn.XLOOKUP(1, (날씨1[stnNm]='평균기온 삽입용'!$C$2) * (날씨1[월]=D$3) * (날씨1[일]='평균기온 삽입용'!$B13), 날씨1[avgTa]),"")</f>
        <v>-0.7</v>
      </c>
      <c r="E13" cm="1">
        <f t="array" ref="E13">IFERROR(_xlfn.XLOOKUP(1, (날씨1[stnNm]='평균기온 삽입용'!$C$2) * (날씨1[월]=E$3) * (날씨1[일]='평균기온 삽입용'!$B13), 날씨1[avgTa]),"")</f>
        <v>-4.2</v>
      </c>
      <c r="F13" cm="1">
        <f t="array" ref="F13">IFERROR(_xlfn.XLOOKUP(1, (날씨1[stnNm]='평균기온 삽입용'!$C$2) * (날씨1[월]=F$3) * (날씨1[일]='평균기온 삽입용'!$B13), 날씨1[avgTa]),"")</f>
        <v>8.8000000000000007</v>
      </c>
      <c r="G13" cm="1">
        <f t="array" ref="G13">IFERROR(_xlfn.XLOOKUP(1, (날씨1[stnNm]='평균기온 삽입용'!$C$2) * (날씨1[월]=G$3) * (날씨1[일]='평균기온 삽입용'!$B13), 날씨1[avgTa]),"")</f>
        <v>16.5</v>
      </c>
      <c r="H13" cm="1">
        <f t="array" ref="H13">IFERROR(_xlfn.XLOOKUP(1, (날씨1[stnNm]='평균기온 삽입용'!$C$2) * (날씨1[월]=H$3) * (날씨1[일]='평균기온 삽입용'!$B13), 날씨1[avgTa]),"")</f>
        <v>23.9</v>
      </c>
      <c r="I13" cm="1">
        <f t="array" ref="I13">IFERROR(_xlfn.XLOOKUP(1, (날씨1[stnNm]='평균기온 삽입용'!$C$2) * (날씨1[월]=I$3) * (날씨1[일]='평균기온 삽입용'!$B13), 날씨1[avgTa]),"")</f>
        <v>25.9</v>
      </c>
      <c r="J13" cm="1">
        <f t="array" ref="J13">IFERROR(_xlfn.XLOOKUP(1, (날씨1[stnNm]='평균기온 삽입용'!$C$2) * (날씨1[월]=J$3) * (날씨1[일]='평균기온 삽입용'!$B13), 날씨1[avgTa]),"")</f>
        <v>25.7</v>
      </c>
      <c r="K13" cm="1">
        <f t="array" ref="K13">IFERROR(_xlfn.XLOOKUP(1, (날씨1[stnNm]='평균기온 삽입용'!$C$2) * (날씨1[월]=K$3) * (날씨1[일]='평균기온 삽입용'!$B13), 날씨1[avgTa]),"")</f>
        <v>19.7</v>
      </c>
      <c r="L13" cm="1">
        <f t="array" ref="L13">IFERROR(_xlfn.XLOOKUP(1, (날씨1[stnNm]='평균기온 삽입용'!$C$2) * (날씨1[월]=L$3) * (날씨1[일]='평균기온 삽입용'!$B13), 날씨1[avgTa]),"")</f>
        <v>10.3</v>
      </c>
      <c r="M13" cm="1">
        <f t="array" ref="M13">IFERROR(_xlfn.XLOOKUP(1, (날씨1[stnNm]='평균기온 삽입용'!$C$2) * (날씨1[월]=M$3) * (날씨1[일]='평균기온 삽입용'!$B13), 날씨1[avgTa]),"")</f>
        <v>9.1</v>
      </c>
      <c r="N13" cm="1">
        <f t="array" ref="N13">IFERROR(_xlfn.XLOOKUP(1, (날씨1[stnNm]='평균기온 삽입용'!$C$2) * (날씨1[월]=N$3) * (날씨1[일]='평균기온 삽입용'!$B13), 날씨1[avgTa]),"")</f>
        <v>3.3</v>
      </c>
      <c r="P13" s="63">
        <v>10</v>
      </c>
      <c r="Q13" cm="1">
        <f t="array" ref="Q13">IFERROR(_xlfn.XLOOKUP(1, (날씨2[stnNm]='평균기온 삽입용'!$Q$2) * (날씨2[월]=Q$3) * (날씨2[일]='평균기온 삽입용'!$P13), 날씨2[avgTa]),"")</f>
        <v>-2.5</v>
      </c>
      <c r="R13" cm="1">
        <f t="array" ref="R13">IFERROR(_xlfn.XLOOKUP(1, (날씨2[stnNm]='평균기온 삽입용'!$Q$2) * (날씨2[월]=R$3) * (날씨2[일]='평균기온 삽입용'!$P13), 날씨2[avgTa]),"")</f>
        <v>-1.9</v>
      </c>
      <c r="S13" cm="1">
        <f t="array" ref="S13">IFERROR(_xlfn.XLOOKUP(1, (날씨2[stnNm]='평균기온 삽입용'!$Q$2) * (날씨2[월]=S$3) * (날씨2[일]='평균기온 삽입용'!$P13), 날씨2[avgTa]),"")</f>
        <v>-2.1</v>
      </c>
      <c r="T13" cm="1">
        <f t="array" ref="T13">IFERROR(_xlfn.XLOOKUP(1, (날씨2[stnNm]='평균기온 삽입용'!$Q$2) * (날씨2[월]=T$3) * (날씨2[일]='평균기온 삽입용'!$P13), 날씨2[avgTa]),"")</f>
        <v>11.1</v>
      </c>
      <c r="U13" cm="1">
        <f t="array" ref="U13">IFERROR(_xlfn.XLOOKUP(1, (날씨2[stnNm]='평균기온 삽입용'!$Q$2) * (날씨2[월]=U$3) * (날씨2[일]='평균기온 삽입용'!$P13), 날씨2[avgTa]),"")</f>
        <v>13.4</v>
      </c>
      <c r="V13" cm="1">
        <f t="array" ref="V13">IFERROR(_xlfn.XLOOKUP(1, (날씨2[stnNm]='평균기온 삽입용'!$Q$2) * (날씨2[월]=V$3) * (날씨2[일]='평균기온 삽입용'!$P13), 날씨2[avgTa]),"")</f>
        <v>23.3</v>
      </c>
      <c r="W13" cm="1">
        <f t="array" ref="W13">IFERROR(_xlfn.XLOOKUP(1, (날씨2[stnNm]='평균기온 삽입용'!$Q$2) * (날씨2[월]=W$3) * (날씨2[일]='평균기온 삽입용'!$P13), 날씨2[avgTa]),"")</f>
        <v>25.4</v>
      </c>
      <c r="X13" cm="1">
        <f t="array" ref="X13">IFERROR(_xlfn.XLOOKUP(1, (날씨2[stnNm]='평균기온 삽입용'!$Q$2) * (날씨2[월]=X$3) * (날씨2[일]='평균기온 삽입용'!$P13), 날씨2[avgTa]),"")</f>
        <v>27.7</v>
      </c>
      <c r="Y13" cm="1">
        <f t="array" ref="Y13">IFERROR(_xlfn.XLOOKUP(1, (날씨2[stnNm]='평균기온 삽입용'!$Q$2) * (날씨2[월]=Y$3) * (날씨2[일]='평균기온 삽입용'!$P13), 날씨2[avgTa]),"")</f>
        <v>21.4</v>
      </c>
      <c r="Z13" cm="1">
        <f t="array" ref="Z13">IFERROR(_xlfn.XLOOKUP(1, (날씨2[stnNm]='평균기온 삽입용'!$Q$2) * (날씨2[월]=Z$3) * (날씨2[일]='평균기온 삽입용'!$P13), 날씨2[avgTa]),"")</f>
        <v>9.8000000000000007</v>
      </c>
      <c r="AA13" cm="1">
        <f t="array" ref="AA13">IFERROR(_xlfn.XLOOKUP(1, (날씨2[stnNm]='평균기온 삽입용'!$Q$2) * (날씨2[월]=AA$3) * (날씨2[일]='평균기온 삽입용'!$P13), 날씨2[avgTa]),"")</f>
        <v>3.5</v>
      </c>
      <c r="AB13" cm="1">
        <f t="array" ref="AB13">IFERROR(_xlfn.XLOOKUP(1, (날씨2[stnNm]='평균기온 삽입용'!$Q$2) * (날씨2[월]=AB$3) * (날씨2[일]='평균기온 삽입용'!$P13), 날씨2[avgTa]),"")</f>
        <v>-4.9000000000000004</v>
      </c>
      <c r="AD13" s="63">
        <v>10</v>
      </c>
      <c r="AE13" cm="1">
        <f t="array" ref="AE13">IFERROR(_xlfn.XLOOKUP(1, (날씨3[stnNm]='평균기온 삽입용'!$AE$2) * (날씨3[월]=AE$3) * (날씨3[일]='평균기온 삽입용'!$AD13), 날씨3[avgTa]),"")</f>
        <v>-4.3</v>
      </c>
      <c r="AF13" cm="1">
        <f t="array" ref="AF13">IFERROR(_xlfn.XLOOKUP(1, (날씨3[stnNm]='평균기온 삽입용'!$AE$2) * (날씨3[월]=AF$3) * (날씨3[일]='평균기온 삽입용'!$AD13), 날씨3[avgTa]),"")</f>
        <v>-7.6</v>
      </c>
      <c r="AG13" cm="1">
        <f t="array" ref="AG13">IFERROR(_xlfn.XLOOKUP(1, (날씨3[stnNm]='평균기온 삽입용'!$AE$2) * (날씨3[월]=AG$3) * (날씨3[일]='평균기온 삽입용'!$AD13), 날씨3[avgTa]),"")</f>
        <v>2</v>
      </c>
      <c r="AH13" cm="1">
        <f t="array" ref="AH13">IFERROR(_xlfn.XLOOKUP(1, (날씨3[stnNm]='평균기온 삽입용'!$AE$2) * (날씨3[월]=AH$3) * (날씨3[일]='평균기온 삽입용'!$AD13), 날씨3[avgTa]),"")</f>
        <v>13.4</v>
      </c>
      <c r="AI13" cm="1">
        <f t="array" ref="AI13">IFERROR(_xlfn.XLOOKUP(1, (날씨3[stnNm]='평균기온 삽입용'!$AE$2) * (날씨3[월]=AI$3) * (날씨3[일]='평균기온 삽입용'!$AD13), 날씨3[avgTa]),"")</f>
        <v>15.4</v>
      </c>
      <c r="AJ13" cm="1">
        <f t="array" ref="AJ13">IFERROR(_xlfn.XLOOKUP(1, (날씨3[stnNm]='평균기온 삽입용'!$AE$2) * (날씨3[월]=AJ$3) * (날씨3[일]='평균기온 삽입용'!$AD13), 날씨3[avgTa]),"")</f>
        <v>19.5</v>
      </c>
      <c r="AK13" cm="1">
        <f t="array" ref="AK13">IFERROR(_xlfn.XLOOKUP(1, (날씨3[stnNm]='평균기온 삽입용'!$AE$2) * (날씨3[월]=AK$3) * (날씨3[일]='평균기온 삽입용'!$AD13), 날씨3[avgTa]),"")</f>
        <v>23.6</v>
      </c>
      <c r="AL13" cm="1">
        <f t="array" ref="AL13">IFERROR(_xlfn.XLOOKUP(1, (날씨3[stnNm]='평균기온 삽입용'!$AE$2) * (날씨3[월]=AL$3) * (날씨3[일]='평균기온 삽입용'!$AD13), 날씨3[avgTa]),"")</f>
        <v>23.9</v>
      </c>
      <c r="AM13" cm="1">
        <f t="array" ref="AM13">IFERROR(_xlfn.XLOOKUP(1, (날씨3[stnNm]='평균기온 삽입용'!$AE$2) * (날씨3[월]=AM$3) * (날씨3[일]='평균기온 삽입용'!$AD13), 날씨3[avgTa]),"")</f>
        <v>20.9</v>
      </c>
      <c r="AN13" cm="1">
        <f t="array" ref="AN13">IFERROR(_xlfn.XLOOKUP(1, (날씨3[stnNm]='평균기온 삽입용'!$AE$2) * (날씨3[월]=AN$3) * (날씨3[일]='평균기온 삽입용'!$AD13), 날씨3[avgTa]),"")</f>
        <v>17.5</v>
      </c>
      <c r="AO13" cm="1">
        <f t="array" ref="AO13">IFERROR(_xlfn.XLOOKUP(1, (날씨3[stnNm]='평균기온 삽입용'!$AE$2) * (날씨3[월]=AO$3) * (날씨3[일]='평균기온 삽입용'!$AD13), 날씨3[avgTa]),"")</f>
        <v>7.1</v>
      </c>
      <c r="AP13" cm="1">
        <f t="array" ref="AP13">IFERROR(_xlfn.XLOOKUP(1, (날씨3[stnNm]='평균기온 삽입용'!$AE$2) * (날씨3[월]=AP$3) * (날씨3[일]='평균기온 삽입용'!$AD13), 날씨3[avgTa]),"")</f>
        <v>-1.1000000000000001</v>
      </c>
    </row>
    <row r="14" spans="2:42" ht="15.95" customHeight="1" x14ac:dyDescent="0.3">
      <c r="B14" s="63">
        <v>11</v>
      </c>
      <c r="C14" cm="1">
        <f t="array" ref="C14">IFERROR(_xlfn.XLOOKUP(1, (날씨1[stnNm]='평균기온 삽입용'!$C$2) * (날씨1[월]=C$3) * (날씨1[일]='평균기온 삽입용'!$B14), 날씨1[avgTa]),"")</f>
        <v>-1.2</v>
      </c>
      <c r="D14" cm="1">
        <f t="array" ref="D14">IFERROR(_xlfn.XLOOKUP(1, (날씨1[stnNm]='평균기온 삽입용'!$C$2) * (날씨1[월]=D$3) * (날씨1[일]='평균기온 삽입용'!$B14), 날씨1[avgTa]),"")</f>
        <v>0.4</v>
      </c>
      <c r="E14" cm="1">
        <f t="array" ref="E14">IFERROR(_xlfn.XLOOKUP(1, (날씨1[stnNm]='평균기온 삽입용'!$C$2) * (날씨1[월]=E$3) * (날씨1[일]='평균기온 삽입용'!$B14), 날씨1[avgTa]),"")</f>
        <v>-1</v>
      </c>
      <c r="F14" cm="1">
        <f t="array" ref="F14">IFERROR(_xlfn.XLOOKUP(1, (날씨1[stnNm]='평균기온 삽입용'!$C$2) * (날씨1[월]=F$3) * (날씨1[일]='평균기온 삽입용'!$B14), 날씨1[avgTa]),"")</f>
        <v>11.1</v>
      </c>
      <c r="G14" cm="1">
        <f t="array" ref="G14">IFERROR(_xlfn.XLOOKUP(1, (날씨1[stnNm]='평균기온 삽입용'!$C$2) * (날씨1[월]=G$3) * (날씨1[일]='평균기온 삽입용'!$B14), 날씨1[avgTa]),"")</f>
        <v>16.899999999999999</v>
      </c>
      <c r="H14" cm="1">
        <f t="array" ref="H14">IFERROR(_xlfn.XLOOKUP(1, (날씨1[stnNm]='평균기온 삽입용'!$C$2) * (날씨1[월]=H$3) * (날씨1[일]='평균기온 삽입용'!$B14), 날씨1[avgTa]),"")</f>
        <v>23.8</v>
      </c>
      <c r="I14" cm="1">
        <f t="array" ref="I14">IFERROR(_xlfn.XLOOKUP(1, (날씨1[stnNm]='평균기온 삽입용'!$C$2) * (날씨1[월]=I$3) * (날씨1[일]='평균기온 삽입용'!$B14), 날씨1[avgTa]),"")</f>
        <v>28.3</v>
      </c>
      <c r="J14" cm="1">
        <f t="array" ref="J14">IFERROR(_xlfn.XLOOKUP(1, (날씨1[stnNm]='평균기온 삽입용'!$C$2) * (날씨1[월]=J$3) * (날씨1[일]='평균기온 삽입용'!$B14), 날씨1[avgTa]),"")</f>
        <v>25.4</v>
      </c>
      <c r="K14" cm="1">
        <f t="array" ref="K14">IFERROR(_xlfn.XLOOKUP(1, (날씨1[stnNm]='평균기온 삽입용'!$C$2) * (날씨1[월]=K$3) * (날씨1[일]='평균기온 삽입용'!$B14), 날씨1[avgTa]),"")</f>
        <v>18.600000000000001</v>
      </c>
      <c r="L14" cm="1">
        <f t="array" ref="L14">IFERROR(_xlfn.XLOOKUP(1, (날씨1[stnNm]='평균기온 삽입용'!$C$2) * (날씨1[월]=L$3) * (날씨1[일]='평균기온 삽입용'!$B14), 날씨1[avgTa]),"")</f>
        <v>8.6</v>
      </c>
      <c r="M14" cm="1">
        <f t="array" ref="M14">IFERROR(_xlfn.XLOOKUP(1, (날씨1[stnNm]='평균기온 삽입용'!$C$2) * (날씨1[월]=M$3) * (날씨1[일]='평균기온 삽입용'!$B14), 날씨1[avgTa]),"")</f>
        <v>9</v>
      </c>
      <c r="N14" cm="1">
        <f t="array" ref="N14">IFERROR(_xlfn.XLOOKUP(1, (날씨1[stnNm]='평균기온 삽입용'!$C$2) * (날씨1[월]=N$3) * (날씨1[일]='평균기온 삽입용'!$B14), 날씨1[avgTa]),"")</f>
        <v>4.9000000000000004</v>
      </c>
      <c r="P14" s="63">
        <v>11</v>
      </c>
      <c r="Q14" cm="1">
        <f t="array" ref="Q14">IFERROR(_xlfn.XLOOKUP(1, (날씨2[stnNm]='평균기온 삽입용'!$Q$2) * (날씨2[월]=Q$3) * (날씨2[일]='평균기온 삽입용'!$P14), 날씨2[avgTa]),"")</f>
        <v>-7.8</v>
      </c>
      <c r="R14" cm="1">
        <f t="array" ref="R14">IFERROR(_xlfn.XLOOKUP(1, (날씨2[stnNm]='평균기온 삽입용'!$Q$2) * (날씨2[월]=R$3) * (날씨2[일]='평균기온 삽입용'!$P14), 날씨2[avgTa]),"")</f>
        <v>3.1</v>
      </c>
      <c r="S14" cm="1">
        <f t="array" ref="S14">IFERROR(_xlfn.XLOOKUP(1, (날씨2[stnNm]='평균기온 삽입용'!$Q$2) * (날씨2[월]=S$3) * (날씨2[일]='평균기온 삽입용'!$P14), 날씨2[avgTa]),"")</f>
        <v>-2</v>
      </c>
      <c r="T14" cm="1">
        <f t="array" ref="T14">IFERROR(_xlfn.XLOOKUP(1, (날씨2[stnNm]='평균기온 삽입용'!$Q$2) * (날씨2[월]=T$3) * (날씨2[일]='평균기온 삽입용'!$P14), 날씨2[avgTa]),"")</f>
        <v>9.9</v>
      </c>
      <c r="U14" cm="1">
        <f t="array" ref="U14">IFERROR(_xlfn.XLOOKUP(1, (날씨2[stnNm]='평균기온 삽입용'!$Q$2) * (날씨2[월]=U$3) * (날씨2[일]='평균기온 삽입용'!$P14), 날씨2[avgTa]),"")</f>
        <v>15.5</v>
      </c>
      <c r="V14" cm="1">
        <f t="array" ref="V14">IFERROR(_xlfn.XLOOKUP(1, (날씨2[stnNm]='평균기온 삽입용'!$Q$2) * (날씨2[월]=V$3) * (날씨2[일]='평균기온 삽입용'!$P14), 날씨2[avgTa]),"")</f>
        <v>22.5</v>
      </c>
      <c r="W14" cm="1">
        <f t="array" ref="W14">IFERROR(_xlfn.XLOOKUP(1, (날씨2[stnNm]='평균기온 삽입용'!$Q$2) * (날씨2[월]=W$3) * (날씨2[일]='평균기온 삽입용'!$P14), 날씨2[avgTa]),"")</f>
        <v>26.4</v>
      </c>
      <c r="X14" cm="1">
        <f t="array" ref="X14">IFERROR(_xlfn.XLOOKUP(1, (날씨2[stnNm]='평균기온 삽입용'!$Q$2) * (날씨2[월]=X$3) * (날씨2[일]='평균기온 삽입용'!$P14), 날씨2[avgTa]),"")</f>
        <v>27.8</v>
      </c>
      <c r="Y14" cm="1">
        <f t="array" ref="Y14">IFERROR(_xlfn.XLOOKUP(1, (날씨2[stnNm]='평균기온 삽입용'!$Q$2) * (날씨2[월]=Y$3) * (날씨2[일]='평균기온 삽입용'!$P14), 날씨2[avgTa]),"")</f>
        <v>21.6</v>
      </c>
      <c r="Z14" cm="1">
        <f t="array" ref="Z14">IFERROR(_xlfn.XLOOKUP(1, (날씨2[stnNm]='평균기온 삽입용'!$Q$2) * (날씨2[월]=Z$3) * (날씨2[일]='평균기온 삽입용'!$P14), 날씨2[avgTa]),"")</f>
        <v>12.2</v>
      </c>
      <c r="AA14" cm="1">
        <f t="array" ref="AA14">IFERROR(_xlfn.XLOOKUP(1, (날씨2[stnNm]='평균기온 삽입용'!$Q$2) * (날씨2[월]=AA$3) * (날씨2[일]='평균기온 삽입용'!$P14), 날씨2[avgTa]),"")</f>
        <v>7</v>
      </c>
      <c r="AB14" cm="1">
        <f t="array" ref="AB14">IFERROR(_xlfn.XLOOKUP(1, (날씨2[stnNm]='평균기온 삽입용'!$Q$2) * (날씨2[월]=AB$3) * (날씨2[일]='평균기온 삽입용'!$P14), 날씨2[avgTa]),"")</f>
        <v>-5.5</v>
      </c>
      <c r="AD14" s="63">
        <v>11</v>
      </c>
      <c r="AE14" cm="1">
        <f t="array" ref="AE14">IFERROR(_xlfn.XLOOKUP(1, (날씨3[stnNm]='평균기온 삽입용'!$AE$2) * (날씨3[월]=AE$3) * (날씨3[일]='평균기온 삽입용'!$AD14), 날씨3[avgTa]),"")</f>
        <v>-5.0999999999999996</v>
      </c>
      <c r="AF14" cm="1">
        <f t="array" ref="AF14">IFERROR(_xlfn.XLOOKUP(1, (날씨3[stnNm]='평균기온 삽입용'!$AE$2) * (날씨3[월]=AF$3) * (날씨3[일]='평균기온 삽입용'!$AD14), 날씨3[avgTa]),"")</f>
        <v>-7.4</v>
      </c>
      <c r="AG14" cm="1">
        <f t="array" ref="AG14">IFERROR(_xlfn.XLOOKUP(1, (날씨3[stnNm]='평균기온 삽입용'!$AE$2) * (날씨3[월]=AG$3) * (날씨3[일]='평균기온 삽입용'!$AD14), 날씨3[avgTa]),"")</f>
        <v>4.5</v>
      </c>
      <c r="AH14" cm="1">
        <f t="array" ref="AH14">IFERROR(_xlfn.XLOOKUP(1, (날씨3[stnNm]='평균기온 삽입용'!$AE$2) * (날씨3[월]=AH$3) * (날씨3[일]='평균기온 삽입용'!$AD14), 날씨3[avgTa]),"")</f>
        <v>13.5</v>
      </c>
      <c r="AI14" cm="1">
        <f t="array" ref="AI14">IFERROR(_xlfn.XLOOKUP(1, (날씨3[stnNm]='평균기온 삽입용'!$AE$2) * (날씨3[월]=AI$3) * (날씨3[일]='평균기온 삽입용'!$AD14), 날씨3[avgTa]),"")</f>
        <v>17.399999999999999</v>
      </c>
      <c r="AJ14" cm="1">
        <f t="array" ref="AJ14">IFERROR(_xlfn.XLOOKUP(1, (날씨3[stnNm]='평균기온 삽입용'!$AE$2) * (날씨3[월]=AJ$3) * (날씨3[일]='평균기온 삽입용'!$AD14), 날씨3[avgTa]),"")</f>
        <v>18.899999999999999</v>
      </c>
      <c r="AK14" cm="1">
        <f t="array" ref="AK14">IFERROR(_xlfn.XLOOKUP(1, (날씨3[stnNm]='평균기온 삽입용'!$AE$2) * (날씨3[월]=AK$3) * (날씨3[일]='평균기온 삽입용'!$AD14), 날씨3[avgTa]),"")</f>
        <v>25.6</v>
      </c>
      <c r="AL14" cm="1">
        <f t="array" ref="AL14">IFERROR(_xlfn.XLOOKUP(1, (날씨3[stnNm]='평균기온 삽입용'!$AE$2) * (날씨3[월]=AL$3) * (날씨3[일]='평균기온 삽입용'!$AD14), 날씨3[avgTa]),"")</f>
        <v>24.9</v>
      </c>
      <c r="AM14" cm="1">
        <f t="array" ref="AM14">IFERROR(_xlfn.XLOOKUP(1, (날씨3[stnNm]='평균기온 삽입용'!$AE$2) * (날씨3[월]=AM$3) * (날씨3[일]='평균기온 삽입용'!$AD14), 날씨3[avgTa]),"")</f>
        <v>19.100000000000001</v>
      </c>
      <c r="AN14" cm="1">
        <f t="array" ref="AN14">IFERROR(_xlfn.XLOOKUP(1, (날씨3[stnNm]='평균기온 삽입용'!$AE$2) * (날씨3[월]=AN$3) * (날씨3[일]='평균기온 삽입용'!$AD14), 날씨3[avgTa]),"")</f>
        <v>13</v>
      </c>
      <c r="AO14" cm="1">
        <f t="array" ref="AO14">IFERROR(_xlfn.XLOOKUP(1, (날씨3[stnNm]='평균기온 삽입용'!$AE$2) * (날씨3[월]=AO$3) * (날씨3[일]='평균기온 삽입용'!$AD14), 날씨3[avgTa]),"")</f>
        <v>3.3</v>
      </c>
      <c r="AP14" cm="1">
        <f t="array" ref="AP14">IFERROR(_xlfn.XLOOKUP(1, (날씨3[stnNm]='평균기온 삽입용'!$AE$2) * (날씨3[월]=AP$3) * (날씨3[일]='평균기온 삽입용'!$AD14), 날씨3[avgTa]),"")</f>
        <v>-9.6</v>
      </c>
    </row>
    <row r="15" spans="2:42" ht="15.95" customHeight="1" x14ac:dyDescent="0.3">
      <c r="B15" s="63">
        <v>12</v>
      </c>
      <c r="C15" cm="1">
        <f t="array" ref="C15">IFERROR(_xlfn.XLOOKUP(1, (날씨1[stnNm]='평균기온 삽입용'!$C$2) * (날씨1[월]=C$3) * (날씨1[일]='평균기온 삽입용'!$B15), 날씨1[avgTa]),"")</f>
        <v>-7</v>
      </c>
      <c r="D15" cm="1">
        <f t="array" ref="D15">IFERROR(_xlfn.XLOOKUP(1, (날씨1[stnNm]='평균기온 삽입용'!$C$2) * (날씨1[월]=D$3) * (날씨1[일]='평균기온 삽입용'!$B15), 날씨1[avgTa]),"")</f>
        <v>-4.5999999999999996</v>
      </c>
      <c r="E15" cm="1">
        <f t="array" ref="E15">IFERROR(_xlfn.XLOOKUP(1, (날씨1[stnNm]='평균기온 삽입용'!$C$2) * (날씨1[월]=E$3) * (날씨1[일]='평균기온 삽입용'!$B15), 날씨1[avgTa]),"")</f>
        <v>0.9</v>
      </c>
      <c r="F15" cm="1">
        <f t="array" ref="F15">IFERROR(_xlfn.XLOOKUP(1, (날씨1[stnNm]='평균기온 삽입용'!$C$2) * (날씨1[월]=F$3) * (날씨1[일]='평균기온 삽입용'!$B15), 날씨1[avgTa]),"")</f>
        <v>10.8</v>
      </c>
      <c r="G15" cm="1">
        <f t="array" ref="G15">IFERROR(_xlfn.XLOOKUP(1, (날씨1[stnNm]='평균기온 삽입용'!$C$2) * (날씨1[월]=G$3) * (날씨1[일]='평균기온 삽입용'!$B15), 날씨1[avgTa]),"")</f>
        <v>12.8</v>
      </c>
      <c r="H15" cm="1">
        <f t="array" ref="H15">IFERROR(_xlfn.XLOOKUP(1, (날씨1[stnNm]='평균기온 삽입용'!$C$2) * (날씨1[월]=H$3) * (날씨1[일]='평균기온 삽입용'!$B15), 날씨1[avgTa]),"")</f>
        <v>22.7</v>
      </c>
      <c r="I15" cm="1">
        <f t="array" ref="I15">IFERROR(_xlfn.XLOOKUP(1, (날씨1[stnNm]='평균기온 삽입용'!$C$2) * (날씨1[월]=I$3) * (날씨1[일]='평균기온 삽입용'!$B15), 날씨1[avgTa]),"")</f>
        <v>24.1</v>
      </c>
      <c r="J15" cm="1">
        <f t="array" ref="J15">IFERROR(_xlfn.XLOOKUP(1, (날씨1[stnNm]='평균기온 삽입용'!$C$2) * (날씨1[월]=J$3) * (날씨1[일]='평균기온 삽입용'!$B15), 날씨1[avgTa]),"")</f>
        <v>25.1</v>
      </c>
      <c r="K15" cm="1">
        <f t="array" ref="K15">IFERROR(_xlfn.XLOOKUP(1, (날씨1[stnNm]='평균기온 삽입용'!$C$2) * (날씨1[월]=K$3) * (날씨1[일]='평균기온 삽입용'!$B15), 날씨1[avgTa]),"")</f>
        <v>16.5</v>
      </c>
      <c r="L15" cm="1">
        <f t="array" ref="L15">IFERROR(_xlfn.XLOOKUP(1, (날씨1[stnNm]='평균기온 삽입용'!$C$2) * (날씨1[월]=L$3) * (날씨1[일]='평균기온 삽입용'!$B15), 날씨1[avgTa]),"")</f>
        <v>8.6</v>
      </c>
      <c r="M15" cm="1">
        <f t="array" ref="M15">IFERROR(_xlfn.XLOOKUP(1, (날씨1[stnNm]='평균기온 삽입용'!$C$2) * (날씨1[월]=M$3) * (날씨1[일]='평균기온 삽입용'!$B15), 날씨1[avgTa]),"")</f>
        <v>10.8</v>
      </c>
      <c r="N15" cm="1">
        <f t="array" ref="N15">IFERROR(_xlfn.XLOOKUP(1, (날씨1[stnNm]='평균기온 삽입용'!$C$2) * (날씨1[월]=N$3) * (날씨1[일]='평균기온 삽입용'!$B15), 날씨1[avgTa]),"")</f>
        <v>0.4</v>
      </c>
      <c r="P15" s="63">
        <v>12</v>
      </c>
      <c r="Q15" cm="1">
        <f t="array" ref="Q15">IFERROR(_xlfn.XLOOKUP(1, (날씨2[stnNm]='평균기온 삽입용'!$Q$2) * (날씨2[월]=Q$3) * (날씨2[일]='평균기온 삽입용'!$P15), 날씨2[avgTa]),"")</f>
        <v>-8.6</v>
      </c>
      <c r="R15" cm="1">
        <f t="array" ref="R15">IFERROR(_xlfn.XLOOKUP(1, (날씨2[stnNm]='평균기온 삽입용'!$Q$2) * (날씨2[월]=R$3) * (날씨2[일]='평균기온 삽입용'!$P15), 날씨2[avgTa]),"")</f>
        <v>5.8</v>
      </c>
      <c r="S15" cm="1">
        <f t="array" ref="S15">IFERROR(_xlfn.XLOOKUP(1, (날씨2[stnNm]='평균기온 삽입용'!$Q$2) * (날씨2[월]=S$3) * (날씨2[일]='평균기온 삽입용'!$P15), 날씨2[avgTa]),"")</f>
        <v>-0.7</v>
      </c>
      <c r="T15" cm="1">
        <f t="array" ref="T15">IFERROR(_xlfn.XLOOKUP(1, (날씨2[stnNm]='평균기온 삽입용'!$Q$2) * (날씨2[월]=T$3) * (날씨2[일]='평균기온 삽입용'!$P15), 날씨2[avgTa]),"")</f>
        <v>11.3</v>
      </c>
      <c r="U15" cm="1">
        <f t="array" ref="U15">IFERROR(_xlfn.XLOOKUP(1, (날씨2[stnNm]='평균기온 삽입용'!$Q$2) * (날씨2[월]=U$3) * (날씨2[일]='평균기온 삽입용'!$P15), 날씨2[avgTa]),"")</f>
        <v>16.600000000000001</v>
      </c>
      <c r="V15" cm="1">
        <f t="array" ref="V15">IFERROR(_xlfn.XLOOKUP(1, (날씨2[stnNm]='평균기온 삽입용'!$Q$2) * (날씨2[월]=V$3) * (날씨2[일]='평균기온 삽입용'!$P15), 날씨2[avgTa]),"")</f>
        <v>23.2</v>
      </c>
      <c r="W15" cm="1">
        <f t="array" ref="W15">IFERROR(_xlfn.XLOOKUP(1, (날씨2[stnNm]='평균기온 삽입용'!$Q$2) * (날씨2[월]=W$3) * (날씨2[일]='평균기온 삽입용'!$P15), 날씨2[avgTa]),"")</f>
        <v>25.1</v>
      </c>
      <c r="X15" cm="1">
        <f t="array" ref="X15">IFERROR(_xlfn.XLOOKUP(1, (날씨2[stnNm]='평균기온 삽입용'!$Q$2) * (날씨2[월]=X$3) * (날씨2[일]='평균기온 삽입용'!$P15), 날씨2[avgTa]),"")</f>
        <v>28.1</v>
      </c>
      <c r="Y15" cm="1">
        <f t="array" ref="Y15">IFERROR(_xlfn.XLOOKUP(1, (날씨2[stnNm]='평균기온 삽입용'!$Q$2) * (날씨2[월]=Y$3) * (날씨2[일]='평균기온 삽입용'!$P15), 날씨2[avgTa]),"")</f>
        <v>21.4</v>
      </c>
      <c r="Z15" cm="1">
        <f t="array" ref="Z15">IFERROR(_xlfn.XLOOKUP(1, (날씨2[stnNm]='평균기온 삽입용'!$Q$2) * (날씨2[월]=Z$3) * (날씨2[일]='평균기온 삽입용'!$P15), 날씨2[avgTa]),"")</f>
        <v>12.2</v>
      </c>
      <c r="AA15" cm="1">
        <f t="array" ref="AA15">IFERROR(_xlfn.XLOOKUP(1, (날씨2[stnNm]='평균기온 삽입용'!$Q$2) * (날씨2[월]=AA$3) * (날씨2[일]='평균기온 삽입용'!$P15), 날씨2[avgTa]),"")</f>
        <v>10.8</v>
      </c>
      <c r="AB15" cm="1">
        <f t="array" ref="AB15">IFERROR(_xlfn.XLOOKUP(1, (날씨2[stnNm]='평균기온 삽입용'!$Q$2) * (날씨2[월]=AB$3) * (날씨2[일]='평균기온 삽입용'!$P15), 날씨2[avgTa]),"")</f>
        <v>-3.2</v>
      </c>
      <c r="AD15" s="63">
        <v>12</v>
      </c>
      <c r="AE15" cm="1">
        <f t="array" ref="AE15">IFERROR(_xlfn.XLOOKUP(1, (날씨3[stnNm]='평균기온 삽입용'!$AE$2) * (날씨3[월]=AE$3) * (날씨3[일]='평균기온 삽입용'!$AD15), 날씨3[avgTa]),"")</f>
        <v>-4.3</v>
      </c>
      <c r="AF15" cm="1">
        <f t="array" ref="AF15">IFERROR(_xlfn.XLOOKUP(1, (날씨3[stnNm]='평균기온 삽입용'!$AE$2) * (날씨3[월]=AF$3) * (날씨3[일]='평균기온 삽입용'!$AD15), 날씨3[avgTa]),"")</f>
        <v>-5.2</v>
      </c>
      <c r="AG15" cm="1">
        <f t="array" ref="AG15">IFERROR(_xlfn.XLOOKUP(1, (날씨3[stnNm]='평균기온 삽입용'!$AE$2) * (날씨3[월]=AG$3) * (날씨3[일]='평균기온 삽입용'!$AD15), 날씨3[avgTa]),"")</f>
        <v>4.7</v>
      </c>
      <c r="AH15" cm="1">
        <f t="array" ref="AH15">IFERROR(_xlfn.XLOOKUP(1, (날씨3[stnNm]='평균기온 삽입용'!$AE$2) * (날씨3[월]=AH$3) * (날씨3[일]='평균기온 삽입용'!$AD15), 날씨3[avgTa]),"")</f>
        <v>9.6</v>
      </c>
      <c r="AI15" cm="1">
        <f t="array" ref="AI15">IFERROR(_xlfn.XLOOKUP(1, (날씨3[stnNm]='평균기온 삽입용'!$AE$2) * (날씨3[월]=AI$3) * (날씨3[일]='평균기온 삽입용'!$AD15), 날씨3[avgTa]),"")</f>
        <v>17.600000000000001</v>
      </c>
      <c r="AJ15" cm="1">
        <f t="array" ref="AJ15">IFERROR(_xlfn.XLOOKUP(1, (날씨3[stnNm]='평균기온 삽입용'!$AE$2) * (날씨3[월]=AJ$3) * (날씨3[일]='평균기온 삽입용'!$AD15), 날씨3[avgTa]),"")</f>
        <v>19.8</v>
      </c>
      <c r="AK15" cm="1">
        <f t="array" ref="AK15">IFERROR(_xlfn.XLOOKUP(1, (날씨3[stnNm]='평균기온 삽입용'!$AE$2) * (날씨3[월]=AK$3) * (날씨3[일]='평균기온 삽입용'!$AD15), 날씨3[avgTa]),"")</f>
        <v>26.8</v>
      </c>
      <c r="AL15" cm="1">
        <f t="array" ref="AL15">IFERROR(_xlfn.XLOOKUP(1, (날씨3[stnNm]='평균기온 삽입용'!$AE$2) * (날씨3[월]=AL$3) * (날씨3[일]='평균기온 삽입용'!$AD15), 날씨3[avgTa]),"")</f>
        <v>24.8</v>
      </c>
      <c r="AM15" cm="1">
        <f t="array" ref="AM15">IFERROR(_xlfn.XLOOKUP(1, (날씨3[stnNm]='평균기온 삽입용'!$AE$2) * (날씨3[월]=AM$3) * (날씨3[일]='평균기온 삽입용'!$AD15), 날씨3[avgTa]),"")</f>
        <v>18.399999999999999</v>
      </c>
      <c r="AN15" cm="1">
        <f t="array" ref="AN15">IFERROR(_xlfn.XLOOKUP(1, (날씨3[stnNm]='평균기온 삽입용'!$AE$2) * (날씨3[월]=AN$3) * (날씨3[일]='평균기온 삽입용'!$AD15), 날씨3[avgTa]),"")</f>
        <v>9.6</v>
      </c>
      <c r="AO15" cm="1">
        <f t="array" ref="AO15">IFERROR(_xlfn.XLOOKUP(1, (날씨3[stnNm]='평균기온 삽입용'!$AE$2) * (날씨3[월]=AO$3) * (날씨3[일]='평균기온 삽입용'!$AD15), 날씨3[avgTa]),"")</f>
        <v>1.8</v>
      </c>
      <c r="AP15" cm="1">
        <f t="array" ref="AP15">IFERROR(_xlfn.XLOOKUP(1, (날씨3[stnNm]='평균기온 삽입용'!$AE$2) * (날씨3[월]=AP$3) * (날씨3[일]='평균기온 삽입용'!$AD15), 날씨3[avgTa]),"")</f>
        <v>-13.6</v>
      </c>
    </row>
    <row r="16" spans="2:42" ht="15.95" customHeight="1" x14ac:dyDescent="0.3">
      <c r="B16" s="63">
        <v>13</v>
      </c>
      <c r="C16" cm="1">
        <f t="array" ref="C16">IFERROR(_xlfn.XLOOKUP(1, (날씨1[stnNm]='평균기온 삽입용'!$C$2) * (날씨1[월]=C$3) * (날씨1[일]='평균기온 삽입용'!$B16), 날씨1[avgTa]),"")</f>
        <v>-6.1</v>
      </c>
      <c r="D16" cm="1">
        <f t="array" ref="D16">IFERROR(_xlfn.XLOOKUP(1, (날씨1[stnNm]='평균기온 삽입용'!$C$2) * (날씨1[월]=D$3) * (날씨1[일]='평균기온 삽입용'!$B16), 날씨1[avgTa]),"")</f>
        <v>-4.4000000000000004</v>
      </c>
      <c r="E16" cm="1">
        <f t="array" ref="E16">IFERROR(_xlfn.XLOOKUP(1, (날씨1[stnNm]='평균기온 삽입용'!$C$2) * (날씨1[월]=E$3) * (날씨1[일]='평균기온 삽입용'!$B16), 날씨1[avgTa]),"")</f>
        <v>2.7</v>
      </c>
      <c r="F16" cm="1">
        <f t="array" ref="F16">IFERROR(_xlfn.XLOOKUP(1, (날씨1[stnNm]='평균기온 삽입용'!$C$2) * (날씨1[월]=F$3) * (날씨1[일]='평균기온 삽입용'!$B16), 날씨1[avgTa]),"")</f>
        <v>10.4</v>
      </c>
      <c r="G16" cm="1">
        <f t="array" ref="G16">IFERROR(_xlfn.XLOOKUP(1, (날씨1[stnNm]='평균기온 삽입용'!$C$2) * (날씨1[월]=G$3) * (날씨1[일]='평균기온 삽입용'!$B16), 날씨1[avgTa]),"")</f>
        <v>17.600000000000001</v>
      </c>
      <c r="H16" cm="1">
        <f t="array" ref="H16">IFERROR(_xlfn.XLOOKUP(1, (날씨1[stnNm]='평균기온 삽입용'!$C$2) * (날씨1[월]=H$3) * (날씨1[일]='평균기온 삽입용'!$B16), 날씨1[avgTa]),"")</f>
        <v>21.2</v>
      </c>
      <c r="I16" cm="1">
        <f t="array" ref="I16">IFERROR(_xlfn.XLOOKUP(1, (날씨1[stnNm]='평균기온 삽입용'!$C$2) * (날씨1[월]=I$3) * (날씨1[일]='평균기온 삽입용'!$B16), 날씨1[avgTa]),"")</f>
        <v>22.5</v>
      </c>
      <c r="J16" cm="1">
        <f t="array" ref="J16">IFERROR(_xlfn.XLOOKUP(1, (날씨1[stnNm]='평균기온 삽입용'!$C$2) * (날씨1[월]=J$3) * (날씨1[일]='평균기온 삽입용'!$B16), 날씨1[avgTa]),"")</f>
        <v>23.3</v>
      </c>
      <c r="K16" cm="1">
        <f t="array" ref="K16">IFERROR(_xlfn.XLOOKUP(1, (날씨1[stnNm]='평균기온 삽입용'!$C$2) * (날씨1[월]=K$3) * (날씨1[일]='평균기온 삽입용'!$B16), 날씨1[avgTa]),"")</f>
        <v>17.3</v>
      </c>
      <c r="L16" cm="1">
        <f t="array" ref="L16">IFERROR(_xlfn.XLOOKUP(1, (날씨1[stnNm]='평균기온 삽입용'!$C$2) * (날씨1[월]=L$3) * (날씨1[일]='평균기온 삽입용'!$B16), 날씨1[avgTa]),"")</f>
        <v>11.5</v>
      </c>
      <c r="M16" cm="1">
        <f t="array" ref="M16">IFERROR(_xlfn.XLOOKUP(1, (날씨1[stnNm]='평균기온 삽입용'!$C$2) * (날씨1[월]=M$3) * (날씨1[일]='평균기온 삽입용'!$B16), 날씨1[avgTa]),"")</f>
        <v>9.6</v>
      </c>
      <c r="N16" cm="1">
        <f t="array" ref="N16">IFERROR(_xlfn.XLOOKUP(1, (날씨1[stnNm]='평균기온 삽입용'!$C$2) * (날씨1[월]=N$3) * (날씨1[일]='평균기온 삽입용'!$B16), 날씨1[avgTa]),"")</f>
        <v>0.2</v>
      </c>
      <c r="P16" s="63">
        <v>13</v>
      </c>
      <c r="Q16" cm="1">
        <f t="array" ref="Q16">IFERROR(_xlfn.XLOOKUP(1, (날씨2[stnNm]='평균기온 삽입용'!$Q$2) * (날씨2[월]=Q$3) * (날씨2[일]='평균기온 삽입용'!$P16), 날씨2[avgTa]),"")</f>
        <v>-7</v>
      </c>
      <c r="R16" cm="1">
        <f t="array" ref="R16">IFERROR(_xlfn.XLOOKUP(1, (날씨2[stnNm]='평균기온 삽입용'!$Q$2) * (날씨2[월]=R$3) * (날씨2[일]='평균기온 삽입용'!$P16), 날씨2[avgTa]),"")</f>
        <v>8</v>
      </c>
      <c r="S16" cm="1">
        <f t="array" ref="S16">IFERROR(_xlfn.XLOOKUP(1, (날씨2[stnNm]='평균기온 삽입용'!$Q$2) * (날씨2[월]=S$3) * (날씨2[일]='평균기온 삽입용'!$P16), 날씨2[avgTa]),"")</f>
        <v>1.6</v>
      </c>
      <c r="T16" cm="1">
        <f t="array" ref="T16">IFERROR(_xlfn.XLOOKUP(1, (날씨2[stnNm]='평균기온 삽입용'!$Q$2) * (날씨2[월]=T$3) * (날씨2[일]='평균기온 삽입용'!$P16), 날씨2[avgTa]),"")</f>
        <v>15</v>
      </c>
      <c r="U16" cm="1">
        <f t="array" ref="U16">IFERROR(_xlfn.XLOOKUP(1, (날씨2[stnNm]='평균기온 삽입용'!$Q$2) * (날씨2[월]=U$3) * (날씨2[일]='평균기온 삽입용'!$P16), 날씨2[avgTa]),"")</f>
        <v>17.100000000000001</v>
      </c>
      <c r="V16" cm="1">
        <f t="array" ref="V16">IFERROR(_xlfn.XLOOKUP(1, (날씨2[stnNm]='평균기온 삽입용'!$Q$2) * (날씨2[월]=V$3) * (날씨2[일]='평균기온 삽입용'!$P16), 날씨2[avgTa]),"")</f>
        <v>23.3</v>
      </c>
      <c r="W16" cm="1">
        <f t="array" ref="W16">IFERROR(_xlfn.XLOOKUP(1, (날씨2[stnNm]='평균기온 삽입용'!$Q$2) * (날씨2[월]=W$3) * (날씨2[일]='평균기온 삽입용'!$P16), 날씨2[avgTa]),"")</f>
        <v>24.5</v>
      </c>
      <c r="X16" cm="1">
        <f t="array" ref="X16">IFERROR(_xlfn.XLOOKUP(1, (날씨2[stnNm]='평균기온 삽입용'!$Q$2) * (날씨2[월]=X$3) * (날씨2[일]='평균기온 삽입용'!$P16), 날씨2[avgTa]),"")</f>
        <v>29.5</v>
      </c>
      <c r="Y16" cm="1">
        <f t="array" ref="Y16">IFERROR(_xlfn.XLOOKUP(1, (날씨2[stnNm]='평균기온 삽입용'!$Q$2) * (날씨2[월]=Y$3) * (날씨2[일]='평균기온 삽입용'!$P16), 날씨2[avgTa]),"")</f>
        <v>21.9</v>
      </c>
      <c r="Z16" cm="1">
        <f t="array" ref="Z16">IFERROR(_xlfn.XLOOKUP(1, (날씨2[stnNm]='평균기온 삽입용'!$Q$2) * (날씨2[월]=Z$3) * (날씨2[일]='평균기온 삽입용'!$P16), 날씨2[avgTa]),"")</f>
        <v>11.1</v>
      </c>
      <c r="AA16" cm="1">
        <f t="array" ref="AA16">IFERROR(_xlfn.XLOOKUP(1, (날씨2[stnNm]='평균기온 삽입용'!$Q$2) * (날씨2[월]=AA$3) * (날씨2[일]='평균기온 삽입용'!$P16), 날씨2[avgTa]),"")</f>
        <v>12.3</v>
      </c>
      <c r="AB16" cm="1">
        <f t="array" ref="AB16">IFERROR(_xlfn.XLOOKUP(1, (날씨2[stnNm]='평균기온 삽입용'!$Q$2) * (날씨2[월]=AB$3) * (날씨2[일]='평균기온 삽입용'!$P16), 날씨2[avgTa]),"")</f>
        <v>1.5</v>
      </c>
      <c r="AD16" s="63">
        <v>13</v>
      </c>
      <c r="AE16" cm="1">
        <f t="array" ref="AE16">IFERROR(_xlfn.XLOOKUP(1, (날씨3[stnNm]='평균기온 삽입용'!$AE$2) * (날씨3[월]=AE$3) * (날씨3[일]='평균기온 삽입용'!$AD16), 날씨3[avgTa]),"")</f>
        <v>-6.9</v>
      </c>
      <c r="AF16" cm="1">
        <f t="array" ref="AF16">IFERROR(_xlfn.XLOOKUP(1, (날씨3[stnNm]='평균기온 삽입용'!$AE$2) * (날씨3[월]=AF$3) * (날씨3[일]='평균기온 삽입용'!$AD16), 날씨3[avgTa]),"")</f>
        <v>-4</v>
      </c>
      <c r="AG16" cm="1">
        <f t="array" ref="AG16">IFERROR(_xlfn.XLOOKUP(1, (날씨3[stnNm]='평균기온 삽입용'!$AE$2) * (날씨3[월]=AG$3) * (날씨3[일]='평균기온 삽입용'!$AD16), 날씨3[avgTa]),"")</f>
        <v>3.3</v>
      </c>
      <c r="AH16" cm="1">
        <f t="array" ref="AH16">IFERROR(_xlfn.XLOOKUP(1, (날씨3[stnNm]='평균기온 삽입용'!$AE$2) * (날씨3[월]=AH$3) * (날씨3[일]='평균기온 삽입용'!$AD16), 날씨3[avgTa]),"")</f>
        <v>10.4</v>
      </c>
      <c r="AI16" cm="1">
        <f t="array" ref="AI16">IFERROR(_xlfn.XLOOKUP(1, (날씨3[stnNm]='평균기온 삽입용'!$AE$2) * (날씨3[월]=AI$3) * (날씨3[일]='평균기온 삽입용'!$AD16), 날씨3[avgTa]),"")</f>
        <v>15.6</v>
      </c>
      <c r="AJ16" cm="1">
        <f t="array" ref="AJ16">IFERROR(_xlfn.XLOOKUP(1, (날씨3[stnNm]='평균기온 삽입용'!$AE$2) * (날씨3[월]=AJ$3) * (날씨3[일]='평균기온 삽입용'!$AD16), 날씨3[avgTa]),"")</f>
        <v>18.899999999999999</v>
      </c>
      <c r="AK16" cm="1">
        <f t="array" ref="AK16">IFERROR(_xlfn.XLOOKUP(1, (날씨3[stnNm]='평균기온 삽입용'!$AE$2) * (날씨3[월]=AK$3) * (날씨3[일]='평균기온 삽입용'!$AD16), 날씨3[avgTa]),"")</f>
        <v>25.8</v>
      </c>
      <c r="AL16" cm="1">
        <f t="array" ref="AL16">IFERROR(_xlfn.XLOOKUP(1, (날씨3[stnNm]='평균기온 삽입용'!$AE$2) * (날씨3[월]=AL$3) * (날씨3[일]='평균기온 삽입용'!$AD16), 날씨3[avgTa]),"")</f>
        <v>24.6</v>
      </c>
      <c r="AM16" cm="1">
        <f t="array" ref="AM16">IFERROR(_xlfn.XLOOKUP(1, (날씨3[stnNm]='평균기온 삽입용'!$AE$2) * (날씨3[월]=AM$3) * (날씨3[일]='평균기온 삽입용'!$AD16), 날씨3[avgTa]),"")</f>
        <v>17.399999999999999</v>
      </c>
      <c r="AN16" cm="1">
        <f t="array" ref="AN16">IFERROR(_xlfn.XLOOKUP(1, (날씨3[stnNm]='평균기온 삽입용'!$AE$2) * (날씨3[월]=AN$3) * (날씨3[일]='평균기온 삽입용'!$AD16), 날씨3[avgTa]),"")</f>
        <v>9.3000000000000007</v>
      </c>
      <c r="AO16" cm="1">
        <f t="array" ref="AO16">IFERROR(_xlfn.XLOOKUP(1, (날씨3[stnNm]='평균기온 삽입용'!$AE$2) * (날씨3[월]=AO$3) * (날씨3[일]='평균기온 삽입용'!$AD16), 날씨3[avgTa]),"")</f>
        <v>5.4</v>
      </c>
      <c r="AP16" cm="1">
        <f t="array" ref="AP16">IFERROR(_xlfn.XLOOKUP(1, (날씨3[stnNm]='평균기온 삽입용'!$AE$2) * (날씨3[월]=AP$3) * (날씨3[일]='평균기온 삽입용'!$AD16), 날씨3[avgTa]),"")</f>
        <v>-13.1</v>
      </c>
    </row>
    <row r="17" spans="2:42" ht="15.95" customHeight="1" x14ac:dyDescent="0.3">
      <c r="B17" s="63">
        <v>14</v>
      </c>
      <c r="C17" cm="1">
        <f t="array" ref="C17">IFERROR(_xlfn.XLOOKUP(1, (날씨1[stnNm]='평균기온 삽입용'!$C$2) * (날씨1[월]=C$3) * (날씨1[일]='평균기온 삽입용'!$B17), 날씨1[avgTa]),"")</f>
        <v>-1.6</v>
      </c>
      <c r="D17" cm="1">
        <f t="array" ref="D17">IFERROR(_xlfn.XLOOKUP(1, (날씨1[stnNm]='평균기온 삽입용'!$C$2) * (날씨1[월]=D$3) * (날씨1[일]='평균기온 삽입용'!$B17), 날씨1[avgTa]),"")</f>
        <v>0</v>
      </c>
      <c r="E17" cm="1">
        <f t="array" ref="E17">IFERROR(_xlfn.XLOOKUP(1, (날씨1[stnNm]='평균기온 삽입용'!$C$2) * (날씨1[월]=E$3) * (날씨1[일]='평균기온 삽입용'!$B17), 날씨1[avgTa]),"")</f>
        <v>1.6</v>
      </c>
      <c r="F17" cm="1">
        <f t="array" ref="F17">IFERROR(_xlfn.XLOOKUP(1, (날씨1[stnNm]='평균기온 삽입용'!$C$2) * (날씨1[월]=F$3) * (날씨1[일]='평균기온 삽입용'!$B17), 날씨1[avgTa]),"")</f>
        <v>5.7</v>
      </c>
      <c r="G17" cm="1">
        <f t="array" ref="G17">IFERROR(_xlfn.XLOOKUP(1, (날씨1[stnNm]='평균기온 삽입용'!$C$2) * (날씨1[월]=G$3) * (날씨1[일]='평균기온 삽입용'!$B17), 날씨1[avgTa]),"")</f>
        <v>18.8</v>
      </c>
      <c r="H17" cm="1">
        <f t="array" ref="H17">IFERROR(_xlfn.XLOOKUP(1, (날씨1[stnNm]='평균기온 삽입용'!$C$2) * (날씨1[월]=H$3) * (날씨1[일]='평균기온 삽입용'!$B17), 날씨1[avgTa]),"")</f>
        <v>21.9</v>
      </c>
      <c r="I17" cm="1">
        <f t="array" ref="I17">IFERROR(_xlfn.XLOOKUP(1, (날씨1[stnNm]='평균기온 삽입용'!$C$2) * (날씨1[월]=I$3) * (날씨1[일]='평균기온 삽입용'!$B17), 날씨1[avgTa]),"")</f>
        <v>25.6</v>
      </c>
      <c r="J17" cm="1">
        <f t="array" ref="J17">IFERROR(_xlfn.XLOOKUP(1, (날씨1[stnNm]='평균기온 삽입용'!$C$2) * (날씨1[월]=J$3) * (날씨1[일]='평균기온 삽입용'!$B17), 날씨1[avgTa]),"")</f>
        <v>24.3</v>
      </c>
      <c r="K17" cm="1">
        <f t="array" ref="K17">IFERROR(_xlfn.XLOOKUP(1, (날씨1[stnNm]='평균기온 삽입용'!$C$2) * (날씨1[월]=K$3) * (날씨1[일]='평균기온 삽입용'!$B17), 날씨1[avgTa]),"")</f>
        <v>19.100000000000001</v>
      </c>
      <c r="L17" cm="1">
        <f t="array" ref="L17">IFERROR(_xlfn.XLOOKUP(1, (날씨1[stnNm]='평균기온 삽입용'!$C$2) * (날씨1[월]=L$3) * (날씨1[일]='평균기온 삽입용'!$B17), 날씨1[avgTa]),"")</f>
        <v>12.5</v>
      </c>
      <c r="M17" cm="1">
        <f t="array" ref="M17">IFERROR(_xlfn.XLOOKUP(1, (날씨1[stnNm]='평균기온 삽입용'!$C$2) * (날씨1[월]=M$3) * (날씨1[일]='평균기온 삽입용'!$B17), 날씨1[avgTa]),"")</f>
        <v>12.4</v>
      </c>
      <c r="N17" cm="1">
        <f t="array" ref="N17">IFERROR(_xlfn.XLOOKUP(1, (날씨1[stnNm]='평균기온 삽입용'!$C$2) * (날씨1[월]=N$3) * (날씨1[일]='평균기온 삽입용'!$B17), 날씨1[avgTa]),"")</f>
        <v>2.1</v>
      </c>
      <c r="P17" s="63">
        <v>14</v>
      </c>
      <c r="Q17" cm="1">
        <f t="array" ref="Q17">IFERROR(_xlfn.XLOOKUP(1, (날씨2[stnNm]='평균기온 삽입용'!$Q$2) * (날씨2[월]=Q$3) * (날씨2[일]='평균기온 삽입용'!$P17), 날씨2[avgTa]),"")</f>
        <v>-7.4</v>
      </c>
      <c r="R17" cm="1">
        <f t="array" ref="R17">IFERROR(_xlfn.XLOOKUP(1, (날씨2[stnNm]='평균기온 삽입용'!$Q$2) * (날씨2[월]=R$3) * (날씨2[일]='평균기온 삽입용'!$P17), 날씨2[avgTa]),"")</f>
        <v>-2.2000000000000002</v>
      </c>
      <c r="S17" cm="1">
        <f t="array" ref="S17">IFERROR(_xlfn.XLOOKUP(1, (날씨2[stnNm]='평균기온 삽입용'!$Q$2) * (날씨2[월]=S$3) * (날씨2[일]='평균기온 삽입용'!$P17), 날씨2[avgTa]),"")</f>
        <v>2.4</v>
      </c>
      <c r="T17" cm="1">
        <f t="array" ref="T17">IFERROR(_xlfn.XLOOKUP(1, (날씨2[stnNm]='평균기온 삽입용'!$Q$2) * (날씨2[월]=T$3) * (날씨2[일]='평균기온 삽입용'!$P17), 날씨2[avgTa]),"")</f>
        <v>13.8</v>
      </c>
      <c r="U17" cm="1">
        <f t="array" ref="U17">IFERROR(_xlfn.XLOOKUP(1, (날씨2[stnNm]='평균기온 삽입용'!$Q$2) * (날씨2[월]=U$3) * (날씨2[일]='평균기온 삽입용'!$P17), 날씨2[avgTa]),"")</f>
        <v>18.600000000000001</v>
      </c>
      <c r="V17" cm="1">
        <f t="array" ref="V17">IFERROR(_xlfn.XLOOKUP(1, (날씨2[stnNm]='평균기온 삽입용'!$Q$2) * (날씨2[월]=V$3) * (날씨2[일]='평균기온 삽입용'!$P17), 날씨2[avgTa]),"")</f>
        <v>21.7</v>
      </c>
      <c r="W17" cm="1">
        <f t="array" ref="W17">IFERROR(_xlfn.XLOOKUP(1, (날씨2[stnNm]='평균기온 삽입용'!$Q$2) * (날씨2[월]=W$3) * (날씨2[일]='평균기온 삽입용'!$P17), 날씨2[avgTa]),"")</f>
        <v>25.5</v>
      </c>
      <c r="X17" cm="1">
        <f t="array" ref="X17">IFERROR(_xlfn.XLOOKUP(1, (날씨2[stnNm]='평균기온 삽입용'!$Q$2) * (날씨2[월]=X$3) * (날씨2[일]='평균기온 삽입용'!$P17), 날씨2[avgTa]),"")</f>
        <v>26.7</v>
      </c>
      <c r="Y17" cm="1">
        <f t="array" ref="Y17">IFERROR(_xlfn.XLOOKUP(1, (날씨2[stnNm]='평균기온 삽입용'!$Q$2) * (날씨2[월]=Y$3) * (날씨2[일]='평균기온 삽입용'!$P17), 날씨2[avgTa]),"")</f>
        <v>21.9</v>
      </c>
      <c r="Z17" cm="1">
        <f t="array" ref="Z17">IFERROR(_xlfn.XLOOKUP(1, (날씨2[stnNm]='평균기온 삽입용'!$Q$2) * (날씨2[월]=Z$3) * (날씨2[일]='평균기온 삽입용'!$P17), 날씨2[avgTa]),"")</f>
        <v>13.1</v>
      </c>
      <c r="AA17" cm="1">
        <f t="array" ref="AA17">IFERROR(_xlfn.XLOOKUP(1, (날씨2[stnNm]='평균기온 삽입용'!$Q$2) * (날씨2[월]=AA$3) * (날씨2[일]='평균기온 삽입용'!$P17), 날씨2[avgTa]),"")</f>
        <v>10.5</v>
      </c>
      <c r="AB17" cm="1">
        <f t="array" ref="AB17">IFERROR(_xlfn.XLOOKUP(1, (날씨2[stnNm]='평균기온 삽입용'!$Q$2) * (날씨2[월]=AB$3) * (날씨2[일]='평균기온 삽입용'!$P17), 날씨2[avgTa]),"")</f>
        <v>-2.2000000000000002</v>
      </c>
      <c r="AD17" s="63">
        <v>14</v>
      </c>
      <c r="AE17" cm="1">
        <f t="array" ref="AE17">IFERROR(_xlfn.XLOOKUP(1, (날씨3[stnNm]='평균기온 삽입용'!$AE$2) * (날씨3[월]=AE$3) * (날씨3[일]='평균기온 삽입용'!$AD17), 날씨3[avgTa]),"")</f>
        <v>-10.5</v>
      </c>
      <c r="AF17" cm="1">
        <f t="array" ref="AF17">IFERROR(_xlfn.XLOOKUP(1, (날씨3[stnNm]='평균기온 삽입용'!$AE$2) * (날씨3[월]=AF$3) * (날씨3[일]='평균기온 삽입용'!$AD17), 날씨3[avgTa]),"")</f>
        <v>-2.6</v>
      </c>
      <c r="AG17" cm="1">
        <f t="array" ref="AG17">IFERROR(_xlfn.XLOOKUP(1, (날씨3[stnNm]='평균기온 삽입용'!$AE$2) * (날씨3[월]=AG$3) * (날씨3[일]='평균기온 삽입용'!$AD17), 날씨3[avgTa]),"")</f>
        <v>2.6</v>
      </c>
      <c r="AH17" cm="1">
        <f t="array" ref="AH17">IFERROR(_xlfn.XLOOKUP(1, (날씨3[stnNm]='평균기온 삽입용'!$AE$2) * (날씨3[월]=AH$3) * (날씨3[일]='평균기온 삽입용'!$AD17), 날씨3[avgTa]),"")</f>
        <v>12.2</v>
      </c>
      <c r="AI17" cm="1">
        <f t="array" ref="AI17">IFERROR(_xlfn.XLOOKUP(1, (날씨3[stnNm]='평균기온 삽입용'!$AE$2) * (날씨3[월]=AI$3) * (날씨3[일]='평균기온 삽입용'!$AD17), 날씨3[avgTa]),"")</f>
        <v>15.3</v>
      </c>
      <c r="AJ17" cm="1">
        <f t="array" ref="AJ17">IFERROR(_xlfn.XLOOKUP(1, (날씨3[stnNm]='평균기온 삽입용'!$AE$2) * (날씨3[월]=AJ$3) * (날씨3[일]='평균기온 삽입용'!$AD17), 날씨3[avgTa]),"")</f>
        <v>19.5</v>
      </c>
      <c r="AK17" cm="1">
        <f t="array" ref="AK17">IFERROR(_xlfn.XLOOKUP(1, (날씨3[stnNm]='평균기온 삽입용'!$AE$2) * (날씨3[월]=AK$3) * (날씨3[일]='평균기온 삽입용'!$AD17), 날씨3[avgTa]),"")</f>
        <v>27</v>
      </c>
      <c r="AL17" cm="1">
        <f t="array" ref="AL17">IFERROR(_xlfn.XLOOKUP(1, (날씨3[stnNm]='평균기온 삽입용'!$AE$2) * (날씨3[월]=AL$3) * (날씨3[일]='평균기온 삽입용'!$AD17), 날씨3[avgTa]),"")</f>
        <v>23.9</v>
      </c>
      <c r="AM17" cm="1">
        <f t="array" ref="AM17">IFERROR(_xlfn.XLOOKUP(1, (날씨3[stnNm]='평균기온 삽입용'!$AE$2) * (날씨3[월]=AM$3) * (날씨3[일]='평균기온 삽입용'!$AD17), 날씨3[avgTa]),"")</f>
        <v>17.399999999999999</v>
      </c>
      <c r="AN17" cm="1">
        <f t="array" ref="AN17">IFERROR(_xlfn.XLOOKUP(1, (날씨3[stnNm]='평균기온 삽입용'!$AE$2) * (날씨3[월]=AN$3) * (날씨3[일]='평균기온 삽입용'!$AD17), 날씨3[avgTa]),"")</f>
        <v>9.9</v>
      </c>
      <c r="AO17" cm="1">
        <f t="array" ref="AO17">IFERROR(_xlfn.XLOOKUP(1, (날씨3[stnNm]='평균기온 삽입용'!$AE$2) * (날씨3[월]=AO$3) * (날씨3[일]='평균기온 삽입용'!$AD17), 날씨3[avgTa]),"")</f>
        <v>4.8</v>
      </c>
      <c r="AP17" cm="1">
        <f t="array" ref="AP17">IFERROR(_xlfn.XLOOKUP(1, (날씨3[stnNm]='평균기온 삽입용'!$AE$2) * (날씨3[월]=AP$3) * (날씨3[일]='평균기온 삽입용'!$AD17), 날씨3[avgTa]),"")</f>
        <v>-10.7</v>
      </c>
    </row>
    <row r="18" spans="2:42" ht="15.95" customHeight="1" x14ac:dyDescent="0.3">
      <c r="B18" s="63">
        <v>15</v>
      </c>
      <c r="C18" cm="1">
        <f t="array" ref="C18">IFERROR(_xlfn.XLOOKUP(1, (날씨1[stnNm]='평균기온 삽입용'!$C$2) * (날씨1[월]=C$3) * (날씨1[일]='평균기온 삽입용'!$B18), 날씨1[avgTa]),"")</f>
        <v>0</v>
      </c>
      <c r="D18" cm="1">
        <f t="array" ref="D18">IFERROR(_xlfn.XLOOKUP(1, (날씨1[stnNm]='평균기온 삽입용'!$C$2) * (날씨1[월]=D$3) * (날씨1[일]='평균기온 삽입용'!$B18), 날씨1[avgTa]),"")</f>
        <v>5.3</v>
      </c>
      <c r="E18" cm="1">
        <f t="array" ref="E18">IFERROR(_xlfn.XLOOKUP(1, (날씨1[stnNm]='평균기온 삽입용'!$C$2) * (날씨1[월]=E$3) * (날씨1[일]='평균기온 삽입용'!$B18), 날씨1[avgTa]),"")</f>
        <v>2.6</v>
      </c>
      <c r="F18" cm="1">
        <f t="array" ref="F18">IFERROR(_xlfn.XLOOKUP(1, (날씨1[stnNm]='평균기온 삽입용'!$C$2) * (날씨1[월]=F$3) * (날씨1[일]='평균기온 삽입용'!$B18), 날씨1[avgTa]),"")</f>
        <v>9.1</v>
      </c>
      <c r="G18" cm="1">
        <f t="array" ref="G18">IFERROR(_xlfn.XLOOKUP(1, (날씨1[stnNm]='평균기온 삽입용'!$C$2) * (날씨1[월]=G$3) * (날씨1[일]='평균기온 삽입용'!$B18), 날씨1[avgTa]),"")</f>
        <v>18.399999999999999</v>
      </c>
      <c r="H18" cm="1">
        <f t="array" ref="H18">IFERROR(_xlfn.XLOOKUP(1, (날씨1[stnNm]='평균기온 삽입용'!$C$2) * (날씨1[월]=H$3) * (날씨1[일]='평균기온 삽입용'!$B18), 날씨1[avgTa]),"")</f>
        <v>23.1</v>
      </c>
      <c r="I18" cm="1">
        <f t="array" ref="I18">IFERROR(_xlfn.XLOOKUP(1, (날씨1[stnNm]='평균기온 삽입용'!$C$2) * (날씨1[월]=I$3) * (날씨1[일]='평균기온 삽입용'!$B18), 날씨1[avgTa]),"")</f>
        <v>24.2</v>
      </c>
      <c r="J18" cm="1">
        <f t="array" ref="J18">IFERROR(_xlfn.XLOOKUP(1, (날씨1[stnNm]='평균기온 삽입용'!$C$2) * (날씨1[월]=J$3) * (날씨1[일]='평균기온 삽입용'!$B18), 날씨1[avgTa]),"")</f>
        <v>25.5</v>
      </c>
      <c r="K18" cm="1">
        <f t="array" ref="K18">IFERROR(_xlfn.XLOOKUP(1, (날씨1[stnNm]='평균기온 삽입용'!$C$2) * (날씨1[월]=K$3) * (날씨1[일]='평균기온 삽입용'!$B18), 날씨1[avgTa]),"")</f>
        <v>19.3</v>
      </c>
      <c r="L18" cm="1">
        <f t="array" ref="L18">IFERROR(_xlfn.XLOOKUP(1, (날씨1[stnNm]='평균기온 삽입용'!$C$2) * (날씨1[월]=L$3) * (날씨1[일]='평균기온 삽입용'!$B18), 날씨1[avgTa]),"")</f>
        <v>14.3</v>
      </c>
      <c r="M18" cm="1">
        <f t="array" ref="M18">IFERROR(_xlfn.XLOOKUP(1, (날씨1[stnNm]='평균기온 삽입용'!$C$2) * (날씨1[월]=M$3) * (날씨1[일]='평균기온 삽입용'!$B18), 날씨1[avgTa]),"")</f>
        <v>12.2</v>
      </c>
      <c r="N18" cm="1">
        <f t="array" ref="N18">IFERROR(_xlfn.XLOOKUP(1, (날씨1[stnNm]='평균기온 삽입용'!$C$2) * (날씨1[월]=N$3) * (날씨1[일]='평균기온 삽입용'!$B18), 날씨1[avgTa]),"")</f>
        <v>3.5</v>
      </c>
      <c r="P18" s="63">
        <v>15</v>
      </c>
      <c r="Q18" cm="1">
        <f t="array" ref="Q18">IFERROR(_xlfn.XLOOKUP(1, (날씨2[stnNm]='평균기온 삽입용'!$Q$2) * (날씨2[월]=Q$3) * (날씨2[일]='평균기온 삽입용'!$P18), 날씨2[avgTa]),"")</f>
        <v>-5.4</v>
      </c>
      <c r="R18" cm="1">
        <f t="array" ref="R18">IFERROR(_xlfn.XLOOKUP(1, (날씨2[stnNm]='평균기온 삽입용'!$Q$2) * (날씨2[월]=R$3) * (날씨2[일]='평균기온 삽입용'!$P18), 날씨2[avgTa]),"")</f>
        <v>-6.7</v>
      </c>
      <c r="S18" cm="1">
        <f t="array" ref="S18">IFERROR(_xlfn.XLOOKUP(1, (날씨2[stnNm]='평균기온 삽입용'!$Q$2) * (날씨2[월]=S$3) * (날씨2[일]='평균기온 삽입용'!$P18), 날씨2[avgTa]),"")</f>
        <v>3.8</v>
      </c>
      <c r="T18" cm="1">
        <f t="array" ref="T18">IFERROR(_xlfn.XLOOKUP(1, (날씨2[stnNm]='평균기온 삽입용'!$Q$2) * (날씨2[월]=T$3) * (날씨2[일]='평균기온 삽입용'!$P18), 날씨2[avgTa]),"")</f>
        <v>13.4</v>
      </c>
      <c r="U18" cm="1">
        <f t="array" ref="U18">IFERROR(_xlfn.XLOOKUP(1, (날씨2[stnNm]='평균기온 삽입용'!$Q$2) * (날씨2[월]=U$3) * (날씨2[일]='평균기온 삽입용'!$P18), 날씨2[avgTa]),"")</f>
        <v>16.3</v>
      </c>
      <c r="V18" cm="1">
        <f t="array" ref="V18">IFERROR(_xlfn.XLOOKUP(1, (날씨2[stnNm]='평균기온 삽입용'!$Q$2) * (날씨2[월]=V$3) * (날씨2[일]='평균기온 삽입용'!$P18), 날씨2[avgTa]),"")</f>
        <v>19.399999999999999</v>
      </c>
      <c r="W18" cm="1">
        <f t="array" ref="W18">IFERROR(_xlfn.XLOOKUP(1, (날씨2[stnNm]='평균기온 삽입용'!$Q$2) * (날씨2[월]=W$3) * (날씨2[일]='평균기온 삽입용'!$P18), 날씨2[avgTa]),"")</f>
        <v>24</v>
      </c>
      <c r="X18" cm="1">
        <f t="array" ref="X18">IFERROR(_xlfn.XLOOKUP(1, (날씨2[stnNm]='평균기온 삽입용'!$Q$2) * (날씨2[월]=X$3) * (날씨2[일]='평균기온 삽입용'!$P18), 날씨2[avgTa]),"")</f>
        <v>27.3</v>
      </c>
      <c r="Y18" cm="1">
        <f t="array" ref="Y18">IFERROR(_xlfn.XLOOKUP(1, (날씨2[stnNm]='평균기온 삽입용'!$Q$2) * (날씨2[월]=Y$3) * (날씨2[일]='평균기온 삽입용'!$P18), 날씨2[avgTa]),"")</f>
        <v>21.1</v>
      </c>
      <c r="Z18" cm="1">
        <f t="array" ref="Z18">IFERROR(_xlfn.XLOOKUP(1, (날씨2[stnNm]='평균기온 삽입용'!$Q$2) * (날씨2[월]=Z$3) * (날씨2[일]='평균기온 삽입용'!$P18), 날씨2[avgTa]),"")</f>
        <v>14.9</v>
      </c>
      <c r="AA18" cm="1">
        <f t="array" ref="AA18">IFERROR(_xlfn.XLOOKUP(1, (날씨2[stnNm]='평균기온 삽입용'!$Q$2) * (날씨2[월]=AA$3) * (날씨2[일]='평균기온 삽입용'!$P18), 날씨2[avgTa]),"")</f>
        <v>2.7</v>
      </c>
      <c r="AB18" cm="1">
        <f t="array" ref="AB18">IFERROR(_xlfn.XLOOKUP(1, (날씨2[stnNm]='평균기온 삽입용'!$Q$2) * (날씨2[월]=AB$3) * (날씨2[일]='평균기온 삽입용'!$P18), 날씨2[avgTa]),"")</f>
        <v>-10.1</v>
      </c>
      <c r="AD18" s="63">
        <v>15</v>
      </c>
      <c r="AE18" cm="1">
        <f t="array" ref="AE18">IFERROR(_xlfn.XLOOKUP(1, (날씨3[stnNm]='평균기온 삽입용'!$AE$2) * (날씨3[월]=AE$3) * (날씨3[일]='평균기온 삽입용'!$AD18), 날씨3[avgTa]),"")</f>
        <v>-10.3</v>
      </c>
      <c r="AF18" cm="1">
        <f t="array" ref="AF18">IFERROR(_xlfn.XLOOKUP(1, (날씨3[stnNm]='평균기온 삽입용'!$AE$2) * (날씨3[월]=AF$3) * (날씨3[일]='평균기온 삽입용'!$AD18), 날씨3[avgTa]),"")</f>
        <v>-0.9</v>
      </c>
      <c r="AG18" cm="1">
        <f t="array" ref="AG18">IFERROR(_xlfn.XLOOKUP(1, (날씨3[stnNm]='평균기온 삽입용'!$AE$2) * (날씨3[월]=AG$3) * (날씨3[일]='평균기온 삽입용'!$AD18), 날씨3[avgTa]),"")</f>
        <v>2.2000000000000002</v>
      </c>
      <c r="AH18" cm="1">
        <f t="array" ref="AH18">IFERROR(_xlfn.XLOOKUP(1, (날씨3[stnNm]='평균기온 삽입용'!$AE$2) * (날씨3[월]=AH$3) * (날씨3[일]='평균기온 삽입용'!$AD18), 날씨3[avgTa]),"")</f>
        <v>14.4</v>
      </c>
      <c r="AI18" cm="1">
        <f t="array" ref="AI18">IFERROR(_xlfn.XLOOKUP(1, (날씨3[stnNm]='평균기온 삽입용'!$AE$2) * (날씨3[월]=AI$3) * (날씨3[일]='평균기온 삽입용'!$AD18), 날씨3[avgTa]),"")</f>
        <v>14</v>
      </c>
      <c r="AJ18" cm="1">
        <f t="array" ref="AJ18">IFERROR(_xlfn.XLOOKUP(1, (날씨3[stnNm]='평균기온 삽입용'!$AE$2) * (날씨3[월]=AJ$3) * (날씨3[일]='평균기온 삽입용'!$AD18), 날씨3[avgTa]),"")</f>
        <v>22.5</v>
      </c>
      <c r="AK18" cm="1">
        <f t="array" ref="AK18">IFERROR(_xlfn.XLOOKUP(1, (날씨3[stnNm]='평균기온 삽입용'!$AE$2) * (날씨3[월]=AK$3) * (날씨3[일]='평균기온 삽입용'!$AD18), 날씨3[avgTa]),"")</f>
        <v>24.5</v>
      </c>
      <c r="AL18" cm="1">
        <f t="array" ref="AL18">IFERROR(_xlfn.XLOOKUP(1, (날씨3[stnNm]='평균기온 삽입용'!$AE$2) * (날씨3[월]=AL$3) * (날씨3[일]='평균기온 삽입용'!$AD18), 날씨3[avgTa]),"")</f>
        <v>21.2</v>
      </c>
      <c r="AM18" cm="1">
        <f t="array" ref="AM18">IFERROR(_xlfn.XLOOKUP(1, (날씨3[stnNm]='평균기온 삽입용'!$AE$2) * (날씨3[월]=AM$3) * (날씨3[일]='평균기온 삽입용'!$AD18), 날씨3[avgTa]),"")</f>
        <v>18.600000000000001</v>
      </c>
      <c r="AN18" cm="1">
        <f t="array" ref="AN18">IFERROR(_xlfn.XLOOKUP(1, (날씨3[stnNm]='평균기온 삽입용'!$AE$2) * (날씨3[월]=AN$3) * (날씨3[일]='평균기온 삽입용'!$AD18), 날씨3[avgTa]),"")</f>
        <v>12.1</v>
      </c>
      <c r="AO18" cm="1">
        <f t="array" ref="AO18">IFERROR(_xlfn.XLOOKUP(1, (날씨3[stnNm]='평균기온 삽입용'!$AE$2) * (날씨3[월]=AO$3) * (날씨3[일]='평균기온 삽입용'!$AD18), 날씨3[avgTa]),"")</f>
        <v>0.5</v>
      </c>
      <c r="AP18" cm="1">
        <f t="array" ref="AP18">IFERROR(_xlfn.XLOOKUP(1, (날씨3[stnNm]='평균기온 삽입용'!$AE$2) * (날씨3[월]=AP$3) * (날씨3[일]='평균기온 삽입용'!$AD18), 날씨3[avgTa]),"")</f>
        <v>-7</v>
      </c>
    </row>
    <row r="19" spans="2:42" ht="15.95" customHeight="1" x14ac:dyDescent="0.3">
      <c r="B19" s="63">
        <v>16</v>
      </c>
      <c r="C19" cm="1">
        <f t="array" ref="C19">IFERROR(_xlfn.XLOOKUP(1, (날씨1[stnNm]='평균기온 삽입용'!$C$2) * (날씨1[월]=C$3) * (날씨1[일]='평균기온 삽입용'!$B19), 날씨1[avgTa]),"")</f>
        <v>-1.6</v>
      </c>
      <c r="D19" cm="1">
        <f t="array" ref="D19">IFERROR(_xlfn.XLOOKUP(1, (날씨1[stnNm]='평균기온 삽입용'!$C$2) * (날씨1[월]=D$3) * (날씨1[일]='평균기온 삽입용'!$B19), 날씨1[avgTa]),"")</f>
        <v>2.8</v>
      </c>
      <c r="E19" cm="1">
        <f t="array" ref="E19">IFERROR(_xlfn.XLOOKUP(1, (날씨1[stnNm]='평균기온 삽입용'!$C$2) * (날씨1[월]=E$3) * (날씨1[일]='평균기온 삽입용'!$B19), 날씨1[avgTa]),"")</f>
        <v>5.3</v>
      </c>
      <c r="F19" cm="1">
        <f t="array" ref="F19">IFERROR(_xlfn.XLOOKUP(1, (날씨1[stnNm]='평균기온 삽입용'!$C$2) * (날씨1[월]=F$3) * (날씨1[일]='평균기온 삽입용'!$B19), 날씨1[avgTa]),"")</f>
        <v>8.5</v>
      </c>
      <c r="G19" cm="1">
        <f t="array" ref="G19">IFERROR(_xlfn.XLOOKUP(1, (날씨1[stnNm]='평균기온 삽입용'!$C$2) * (날씨1[월]=G$3) * (날씨1[일]='평균기온 삽입용'!$B19), 날씨1[avgTa]),"")</f>
        <v>16.899999999999999</v>
      </c>
      <c r="H19" cm="1">
        <f t="array" ref="H19">IFERROR(_xlfn.XLOOKUP(1, (날씨1[stnNm]='평균기온 삽입용'!$C$2) * (날씨1[월]=H$3) * (날씨1[일]='평균기온 삽입용'!$B19), 날씨1[avgTa]),"")</f>
        <v>23.1</v>
      </c>
      <c r="I19" cm="1">
        <f t="array" ref="I19">IFERROR(_xlfn.XLOOKUP(1, (날씨1[stnNm]='평균기온 삽입용'!$C$2) * (날씨1[월]=I$3) * (날씨1[일]='평균기온 삽입용'!$B19), 날씨1[avgTa]),"")</f>
        <v>21.1</v>
      </c>
      <c r="J19" cm="1">
        <f t="array" ref="J19">IFERROR(_xlfn.XLOOKUP(1, (날씨1[stnNm]='평균기온 삽입용'!$C$2) * (날씨1[월]=J$3) * (날씨1[일]='평균기온 삽입용'!$B19), 날씨1[avgTa]),"")</f>
        <v>22.5</v>
      </c>
      <c r="K19" cm="1">
        <f t="array" ref="K19">IFERROR(_xlfn.XLOOKUP(1, (날씨1[stnNm]='평균기온 삽입용'!$C$2) * (날씨1[월]=K$3) * (날씨1[일]='평균기온 삽입용'!$B19), 날씨1[avgTa]),"")</f>
        <v>17.5</v>
      </c>
      <c r="L19" cm="1">
        <f t="array" ref="L19">IFERROR(_xlfn.XLOOKUP(1, (날씨1[stnNm]='평균기온 삽입용'!$C$2) * (날씨1[월]=L$3) * (날씨1[일]='평균기온 삽입용'!$B19), 날씨1[avgTa]),"")</f>
        <v>14.8</v>
      </c>
      <c r="M19" cm="1">
        <f t="array" ref="M19">IFERROR(_xlfn.XLOOKUP(1, (날씨1[stnNm]='평균기온 삽입용'!$C$2) * (날씨1[월]=M$3) * (날씨1[일]='평균기온 삽입용'!$B19), 날씨1[avgTa]),"")</f>
        <v>10.8</v>
      </c>
      <c r="N19" cm="1">
        <f t="array" ref="N19">IFERROR(_xlfn.XLOOKUP(1, (날씨1[stnNm]='평균기온 삽입용'!$C$2) * (날씨1[월]=N$3) * (날씨1[일]='평균기온 삽입용'!$B19), 날씨1[avgTa]),"")</f>
        <v>-1.9</v>
      </c>
      <c r="P19" s="63">
        <v>16</v>
      </c>
      <c r="Q19" cm="1">
        <f t="array" ref="Q19">IFERROR(_xlfn.XLOOKUP(1, (날씨2[stnNm]='평균기온 삽입용'!$Q$2) * (날씨2[월]=Q$3) * (날씨2[일]='평균기온 삽입용'!$P19), 날씨2[avgTa]),"")</f>
        <v>-5.2</v>
      </c>
      <c r="R19" cm="1">
        <f t="array" ref="R19">IFERROR(_xlfn.XLOOKUP(1, (날씨2[stnNm]='평균기온 삽입용'!$Q$2) * (날씨2[월]=R$3) * (날씨2[일]='평균기온 삽입용'!$P19), 날씨2[avgTa]),"")</f>
        <v>-4.4000000000000004</v>
      </c>
      <c r="S19" cm="1">
        <f t="array" ref="S19">IFERROR(_xlfn.XLOOKUP(1, (날씨2[stnNm]='평균기온 삽입용'!$Q$2) * (날씨2[월]=S$3) * (날씨2[일]='평균기온 삽입용'!$P19), 날씨2[avgTa]),"")</f>
        <v>5.3</v>
      </c>
      <c r="T19" cm="1">
        <f t="array" ref="T19">IFERROR(_xlfn.XLOOKUP(1, (날씨2[stnNm]='평균기온 삽입용'!$Q$2) * (날씨2[월]=T$3) * (날씨2[일]='평균기온 삽입용'!$P19), 날씨2[avgTa]),"")</f>
        <v>12.3</v>
      </c>
      <c r="U19" cm="1">
        <f t="array" ref="U19">IFERROR(_xlfn.XLOOKUP(1, (날씨2[stnNm]='평균기온 삽입용'!$Q$2) * (날씨2[월]=U$3) * (날씨2[일]='평균기온 삽입용'!$P19), 날씨2[avgTa]),"")</f>
        <v>15.5</v>
      </c>
      <c r="V19" cm="1">
        <f t="array" ref="V19">IFERROR(_xlfn.XLOOKUP(1, (날씨2[stnNm]='평균기온 삽입용'!$Q$2) * (날씨2[월]=V$3) * (날씨2[일]='평균기온 삽입용'!$P19), 날씨2[avgTa]),"")</f>
        <v>20.399999999999999</v>
      </c>
      <c r="W19" cm="1">
        <f t="array" ref="W19">IFERROR(_xlfn.XLOOKUP(1, (날씨2[stnNm]='평균기온 삽입용'!$Q$2) * (날씨2[월]=W$3) * (날씨2[일]='평균기온 삽입용'!$P19), 날씨2[avgTa]),"")</f>
        <v>19.7</v>
      </c>
      <c r="X19" cm="1">
        <f t="array" ref="X19">IFERROR(_xlfn.XLOOKUP(1, (날씨2[stnNm]='평균기온 삽입용'!$Q$2) * (날씨2[월]=X$3) * (날씨2[일]='평균기온 삽입용'!$P19), 날씨2[avgTa]),"")</f>
        <v>27.4</v>
      </c>
      <c r="Y19" cm="1">
        <f t="array" ref="Y19">IFERROR(_xlfn.XLOOKUP(1, (날씨2[stnNm]='평균기온 삽입용'!$Q$2) * (날씨2[월]=Y$3) * (날씨2[일]='평균기온 삽입용'!$P19), 날씨2[avgTa]),"")</f>
        <v>21.1</v>
      </c>
      <c r="Z19" cm="1">
        <f t="array" ref="Z19">IFERROR(_xlfn.XLOOKUP(1, (날씨2[stnNm]='평균기온 삽입용'!$Q$2) * (날씨2[월]=Z$3) * (날씨2[일]='평균기온 삽입용'!$P19), 날씨2[avgTa]),"")</f>
        <v>14.6</v>
      </c>
      <c r="AA19" cm="1">
        <f t="array" ref="AA19">IFERROR(_xlfn.XLOOKUP(1, (날씨2[stnNm]='평균기온 삽입용'!$Q$2) * (날씨2[월]=AA$3) * (날씨2[일]='평균기온 삽입용'!$P19), 날씨2[avgTa]),"")</f>
        <v>2.2000000000000002</v>
      </c>
      <c r="AB19" cm="1">
        <f t="array" ref="AB19">IFERROR(_xlfn.XLOOKUP(1, (날씨2[stnNm]='평균기온 삽입용'!$Q$2) * (날씨2[월]=AB$3) * (날씨2[일]='평균기온 삽입용'!$P19), 날씨2[avgTa]),"")</f>
        <v>-9.6</v>
      </c>
      <c r="AD19" s="63">
        <v>16</v>
      </c>
      <c r="AE19" cm="1">
        <f t="array" ref="AE19">IFERROR(_xlfn.XLOOKUP(1, (날씨3[stnNm]='평균기온 삽입용'!$AE$2) * (날씨3[월]=AE$3) * (날씨3[일]='평균기온 삽입용'!$AD19), 날씨3[avgTa]),"")</f>
        <v>-7.6</v>
      </c>
      <c r="AF19" cm="1">
        <f t="array" ref="AF19">IFERROR(_xlfn.XLOOKUP(1, (날씨3[stnNm]='평균기온 삽입용'!$AE$2) * (날씨3[월]=AF$3) * (날씨3[일]='평균기온 삽입용'!$AD19), 날씨3[avgTa]),"")</f>
        <v>2.9</v>
      </c>
      <c r="AG19" cm="1">
        <f t="array" ref="AG19">IFERROR(_xlfn.XLOOKUP(1, (날씨3[stnNm]='평균기온 삽입용'!$AE$2) * (날씨3[월]=AG$3) * (날씨3[일]='평균기온 삽입용'!$AD19), 날씨3[avgTa]),"")</f>
        <v>3.8</v>
      </c>
      <c r="AH19" cm="1">
        <f t="array" ref="AH19">IFERROR(_xlfn.XLOOKUP(1, (날씨3[stnNm]='평균기온 삽입용'!$AE$2) * (날씨3[월]=AH$3) * (날씨3[일]='평균기온 삽입용'!$AD19), 날씨3[avgTa]),"")</f>
        <v>16.399999999999999</v>
      </c>
      <c r="AI19" cm="1">
        <f t="array" ref="AI19">IFERROR(_xlfn.XLOOKUP(1, (날씨3[stnNm]='평균기온 삽입용'!$AE$2) * (날씨3[월]=AI$3) * (날씨3[일]='평균기온 삽입용'!$AD19), 날씨3[avgTa]),"")</f>
        <v>14.8</v>
      </c>
      <c r="AJ19" cm="1">
        <f t="array" ref="AJ19">IFERROR(_xlfn.XLOOKUP(1, (날씨3[stnNm]='평균기온 삽입용'!$AE$2) * (날씨3[월]=AJ$3) * (날씨3[일]='평균기온 삽입용'!$AD19), 날씨3[avgTa]),"")</f>
        <v>23.4</v>
      </c>
      <c r="AK19" cm="1">
        <f t="array" ref="AK19">IFERROR(_xlfn.XLOOKUP(1, (날씨3[stnNm]='평균기온 삽입용'!$AE$2) * (날씨3[월]=AK$3) * (날씨3[일]='평균기온 삽입용'!$AD19), 날씨3[avgTa]),"")</f>
        <v>25.6</v>
      </c>
      <c r="AL19" cm="1">
        <f t="array" ref="AL19">IFERROR(_xlfn.XLOOKUP(1, (날씨3[stnNm]='평균기온 삽입용'!$AE$2) * (날씨3[월]=AL$3) * (날씨3[일]='평균기온 삽입용'!$AD19), 날씨3[avgTa]),"")</f>
        <v>21.6</v>
      </c>
      <c r="AM19" cm="1">
        <f t="array" ref="AM19">IFERROR(_xlfn.XLOOKUP(1, (날씨3[stnNm]='평균기온 삽입용'!$AE$2) * (날씨3[월]=AM$3) * (날씨3[일]='평균기온 삽입용'!$AD19), 날씨3[avgTa]),"")</f>
        <v>18.2</v>
      </c>
      <c r="AN19" cm="1">
        <f t="array" ref="AN19">IFERROR(_xlfn.XLOOKUP(1, (날씨3[stnNm]='평균기온 삽입용'!$AE$2) * (날씨3[월]=AN$3) * (날씨3[일]='평균기온 삽입용'!$AD19), 날씨3[avgTa]),"")</f>
        <v>12.8</v>
      </c>
      <c r="AO19" cm="1">
        <f t="array" ref="AO19">IFERROR(_xlfn.XLOOKUP(1, (날씨3[stnNm]='평균기온 삽입용'!$AE$2) * (날씨3[월]=AO$3) * (날씨3[일]='평균기온 삽입용'!$AD19), 날씨3[avgTa]),"")</f>
        <v>-2.6</v>
      </c>
      <c r="AP19" cm="1">
        <f t="array" ref="AP19">IFERROR(_xlfn.XLOOKUP(1, (날씨3[stnNm]='평균기온 삽입용'!$AE$2) * (날씨3[월]=AP$3) * (날씨3[일]='평균기온 삽입용'!$AD19), 날씨3[avgTa]),"")</f>
        <v>-6.9</v>
      </c>
    </row>
    <row r="20" spans="2:42" ht="15.95" customHeight="1" x14ac:dyDescent="0.3">
      <c r="B20" s="63">
        <v>17</v>
      </c>
      <c r="C20" cm="1">
        <f t="array" ref="C20">IFERROR(_xlfn.XLOOKUP(1, (날씨1[stnNm]='평균기온 삽입용'!$C$2) * (날씨1[월]=C$3) * (날씨1[일]='평균기온 삽입용'!$B20), 날씨1[avgTa]),"")</f>
        <v>-6</v>
      </c>
      <c r="D20" cm="1">
        <f t="array" ref="D20">IFERROR(_xlfn.XLOOKUP(1, (날씨1[stnNm]='평균기온 삽입용'!$C$2) * (날씨1[월]=D$3) * (날씨1[일]='평균기온 삽입용'!$B20), 날씨1[avgTa]),"")</f>
        <v>1</v>
      </c>
      <c r="E20" cm="1">
        <f t="array" ref="E20">IFERROR(_xlfn.XLOOKUP(1, (날씨1[stnNm]='평균기온 삽입용'!$C$2) * (날씨1[월]=E$3) * (날씨1[일]='평균기온 삽입용'!$B20), 날씨1[avgTa]),"")</f>
        <v>6.6</v>
      </c>
      <c r="F20" cm="1">
        <f t="array" ref="F20">IFERROR(_xlfn.XLOOKUP(1, (날씨1[stnNm]='평균기온 삽입용'!$C$2) * (날씨1[월]=F$3) * (날씨1[일]='평균기온 삽입용'!$B20), 날씨1[avgTa]),"")</f>
        <v>9</v>
      </c>
      <c r="G20" cm="1">
        <f t="array" ref="G20">IFERROR(_xlfn.XLOOKUP(1, (날씨1[stnNm]='평균기온 삽입용'!$C$2) * (날씨1[월]=G$3) * (날씨1[일]='평균기온 삽입용'!$B20), 날씨1[avgTa]),"")</f>
        <v>16.3</v>
      </c>
      <c r="H20" cm="1">
        <f t="array" ref="H20">IFERROR(_xlfn.XLOOKUP(1, (날씨1[stnNm]='평균기온 삽입용'!$C$2) * (날씨1[월]=H$3) * (날씨1[일]='평균기온 삽입용'!$B20), 날씨1[avgTa]),"")</f>
        <v>22.1</v>
      </c>
      <c r="I20" cm="1">
        <f t="array" ref="I20">IFERROR(_xlfn.XLOOKUP(1, (날씨1[stnNm]='평균기온 삽입용'!$C$2) * (날씨1[월]=I$3) * (날씨1[일]='평균기온 삽입용'!$B20), 날씨1[avgTa]),"")</f>
        <v>20.6</v>
      </c>
      <c r="J20" cm="1">
        <f t="array" ref="J20">IFERROR(_xlfn.XLOOKUP(1, (날씨1[stnNm]='평균기온 삽입용'!$C$2) * (날씨1[월]=J$3) * (날씨1[일]='평균기온 삽입용'!$B20), 날씨1[avgTa]),"")</f>
        <v>24.1</v>
      </c>
      <c r="K20" cm="1">
        <f t="array" ref="K20">IFERROR(_xlfn.XLOOKUP(1, (날씨1[stnNm]='평균기온 삽입용'!$C$2) * (날씨1[월]=K$3) * (날씨1[일]='평균기온 삽입용'!$B20), 날씨1[avgTa]),"")</f>
        <v>17.7</v>
      </c>
      <c r="L20" cm="1">
        <f t="array" ref="L20">IFERROR(_xlfn.XLOOKUP(1, (날씨1[stnNm]='평균기온 삽입용'!$C$2) * (날씨1[월]=L$3) * (날씨1[일]='평균기온 삽입용'!$B20), 날씨1[avgTa]),"")</f>
        <v>14.5</v>
      </c>
      <c r="M20" cm="1">
        <f t="array" ref="M20">IFERROR(_xlfn.XLOOKUP(1, (날씨1[stnNm]='평균기온 삽입용'!$C$2) * (날씨1[월]=M$3) * (날씨1[일]='평균기온 삽입용'!$B20), 날씨1[avgTa]),"")</f>
        <v>11.7</v>
      </c>
      <c r="N20" cm="1">
        <f t="array" ref="N20">IFERROR(_xlfn.XLOOKUP(1, (날씨1[stnNm]='평균기온 삽입용'!$C$2) * (날씨1[월]=N$3) * (날씨1[일]='평균기온 삽입용'!$B20), 날씨1[avgTa]),"")</f>
        <v>-6.6</v>
      </c>
      <c r="P20" s="63">
        <v>17</v>
      </c>
      <c r="Q20" cm="1">
        <f t="array" ref="Q20">IFERROR(_xlfn.XLOOKUP(1, (날씨2[stnNm]='평균기온 삽입용'!$Q$2) * (날씨2[월]=Q$3) * (날씨2[일]='평균기온 삽입용'!$P20), 날씨2[avgTa]),"")</f>
        <v>-2.5</v>
      </c>
      <c r="R20" cm="1">
        <f t="array" ref="R20">IFERROR(_xlfn.XLOOKUP(1, (날씨2[stnNm]='평균기온 삽입용'!$Q$2) * (날씨2[월]=R$3) * (날씨2[일]='평균기온 삽입용'!$P20), 날씨2[avgTa]),"")</f>
        <v>-3.1</v>
      </c>
      <c r="S20" cm="1">
        <f t="array" ref="S20">IFERROR(_xlfn.XLOOKUP(1, (날씨2[stnNm]='평균기온 삽입용'!$Q$2) * (날씨2[월]=S$3) * (날씨2[일]='평균기온 삽입용'!$P20), 날씨2[avgTa]),"")</f>
        <v>6.5</v>
      </c>
      <c r="T20" cm="1">
        <f t="array" ref="T20">IFERROR(_xlfn.XLOOKUP(1, (날씨2[stnNm]='평균기온 삽입용'!$Q$2) * (날씨2[월]=T$3) * (날씨2[일]='평균기온 삽입용'!$P20), 날씨2[avgTa]),"")</f>
        <v>11</v>
      </c>
      <c r="U20" cm="1">
        <f t="array" ref="U20">IFERROR(_xlfn.XLOOKUP(1, (날씨2[stnNm]='평균기온 삽입용'!$Q$2) * (날씨2[월]=U$3) * (날씨2[일]='평균기온 삽입용'!$P20), 날씨2[avgTa]),"")</f>
        <v>16.8</v>
      </c>
      <c r="V20" cm="1">
        <f t="array" ref="V20">IFERROR(_xlfn.XLOOKUP(1, (날씨2[stnNm]='평균기온 삽입용'!$Q$2) * (날씨2[월]=V$3) * (날씨2[일]='평균기온 삽입용'!$P20), 날씨2[avgTa]),"")</f>
        <v>22.3</v>
      </c>
      <c r="W20" cm="1">
        <f t="array" ref="W20">IFERROR(_xlfn.XLOOKUP(1, (날씨2[stnNm]='평균기온 삽입용'!$Q$2) * (날씨2[월]=W$3) * (날씨2[일]='평균기온 삽입용'!$P20), 날씨2[avgTa]),"")</f>
        <v>20.3</v>
      </c>
      <c r="X20" cm="1">
        <f t="array" ref="X20">IFERROR(_xlfn.XLOOKUP(1, (날씨2[stnNm]='평균기온 삽입용'!$Q$2) * (날씨2[월]=X$3) * (날씨2[일]='평균기온 삽입용'!$P20), 날씨2[avgTa]),"")</f>
        <v>26.5</v>
      </c>
      <c r="Y20" cm="1">
        <f t="array" ref="Y20">IFERROR(_xlfn.XLOOKUP(1, (날씨2[stnNm]='평균기온 삽입용'!$Q$2) * (날씨2[월]=Y$3) * (날씨2[일]='평균기온 삽입용'!$P20), 날씨2[avgTa]),"")</f>
        <v>21.9</v>
      </c>
      <c r="Z20" cm="1">
        <f t="array" ref="Z20">IFERROR(_xlfn.XLOOKUP(1, (날씨2[stnNm]='평균기온 삽입용'!$Q$2) * (날씨2[월]=Z$3) * (날씨2[일]='평균기온 삽입용'!$P20), 날씨2[avgTa]),"")</f>
        <v>14.7</v>
      </c>
      <c r="AA20" cm="1">
        <f t="array" ref="AA20">IFERROR(_xlfn.XLOOKUP(1, (날씨2[stnNm]='평균기온 삽입용'!$Q$2) * (날씨2[월]=AA$3) * (날씨2[일]='평균기온 삽입용'!$P20), 날씨2[avgTa]),"")</f>
        <v>5.3</v>
      </c>
      <c r="AB20" cm="1">
        <f t="array" ref="AB20">IFERROR(_xlfn.XLOOKUP(1, (날씨2[stnNm]='평균기온 삽입용'!$Q$2) * (날씨2[월]=AB$3) * (날씨2[일]='평균기온 삽입용'!$P20), 날씨2[avgTa]),"")</f>
        <v>0.6</v>
      </c>
      <c r="AD20" s="63">
        <v>17</v>
      </c>
      <c r="AE20" cm="1">
        <f t="array" ref="AE20">IFERROR(_xlfn.XLOOKUP(1, (날씨3[stnNm]='평균기온 삽입용'!$AE$2) * (날씨3[월]=AE$3) * (날씨3[일]='평균기온 삽입용'!$AD20), 날씨3[avgTa]),"")</f>
        <v>-6.2</v>
      </c>
      <c r="AF20" cm="1">
        <f t="array" ref="AF20">IFERROR(_xlfn.XLOOKUP(1, (날씨3[stnNm]='평균기온 삽입용'!$AE$2) * (날씨3[월]=AF$3) * (날씨3[일]='평균기온 삽입용'!$AD20), 날씨3[avgTa]),"")</f>
        <v>1</v>
      </c>
      <c r="AG20" cm="1">
        <f t="array" ref="AG20">IFERROR(_xlfn.XLOOKUP(1, (날씨3[stnNm]='평균기온 삽입용'!$AE$2) * (날씨3[월]=AG$3) * (날씨3[일]='평균기온 삽입용'!$AD20), 날씨3[avgTa]),"")</f>
        <v>5.4</v>
      </c>
      <c r="AH20" cm="1">
        <f t="array" ref="AH20">IFERROR(_xlfn.XLOOKUP(1, (날씨3[stnNm]='평균기온 삽입용'!$AE$2) * (날씨3[월]=AH$3) * (날씨3[일]='평균기온 삽입용'!$AD20), 날씨3[avgTa]),"")</f>
        <v>11.9</v>
      </c>
      <c r="AI20" cm="1">
        <f t="array" ref="AI20">IFERROR(_xlfn.XLOOKUP(1, (날씨3[stnNm]='평균기온 삽입용'!$AE$2) * (날씨3[월]=AI$3) * (날씨3[일]='평균기온 삽입용'!$AD20), 날씨3[avgTa]),"")</f>
        <v>17.5</v>
      </c>
      <c r="AJ20" cm="1">
        <f t="array" ref="AJ20">IFERROR(_xlfn.XLOOKUP(1, (날씨3[stnNm]='평균기온 삽입용'!$AE$2) * (날씨3[월]=AJ$3) * (날씨3[일]='평균기온 삽입용'!$AD20), 날씨3[avgTa]),"")</f>
        <v>22.9</v>
      </c>
      <c r="AK20" cm="1">
        <f t="array" ref="AK20">IFERROR(_xlfn.XLOOKUP(1, (날씨3[stnNm]='평균기온 삽입용'!$AE$2) * (날씨3[월]=AK$3) * (날씨3[일]='평균기온 삽입용'!$AD20), 날씨3[avgTa]),"")</f>
        <v>25.8</v>
      </c>
      <c r="AL20" cm="1">
        <f t="array" ref="AL20">IFERROR(_xlfn.XLOOKUP(1, (날씨3[stnNm]='평균기온 삽입용'!$AE$2) * (날씨3[월]=AL$3) * (날씨3[일]='평균기온 삽입용'!$AD20), 날씨3[avgTa]),"")</f>
        <v>22.8</v>
      </c>
      <c r="AM20" cm="1">
        <f t="array" ref="AM20">IFERROR(_xlfn.XLOOKUP(1, (날씨3[stnNm]='평균기온 삽입용'!$AE$2) * (날씨3[월]=AM$3) * (날씨3[일]='평균기온 삽입용'!$AD20), 날씨3[avgTa]),"")</f>
        <v>19.3</v>
      </c>
      <c r="AN20" cm="1">
        <f t="array" ref="AN20">IFERROR(_xlfn.XLOOKUP(1, (날씨3[stnNm]='평균기온 삽입용'!$AE$2) * (날씨3[월]=AN$3) * (날씨3[일]='평균기온 삽입용'!$AD20), 날씨3[avgTa]),"")</f>
        <v>12.1</v>
      </c>
      <c r="AO20" cm="1">
        <f t="array" ref="AO20">IFERROR(_xlfn.XLOOKUP(1, (날씨3[stnNm]='평균기온 삽입용'!$AE$2) * (날씨3[월]=AO$3) * (날씨3[일]='평균기온 삽입용'!$AD20), 날씨3[avgTa]),"")</f>
        <v>-1.2</v>
      </c>
      <c r="AP20" cm="1">
        <f t="array" ref="AP20">IFERROR(_xlfn.XLOOKUP(1, (날씨3[stnNm]='평균기온 삽입용'!$AE$2) * (날씨3[월]=AP$3) * (날씨3[일]='평균기온 삽입용'!$AD20), 날씨3[avgTa]),"")</f>
        <v>-10.7</v>
      </c>
    </row>
    <row r="21" spans="2:42" ht="15.95" customHeight="1" x14ac:dyDescent="0.3">
      <c r="B21" s="63">
        <v>18</v>
      </c>
      <c r="C21" cm="1">
        <f t="array" ref="C21">IFERROR(_xlfn.XLOOKUP(1, (날씨1[stnNm]='평균기온 삽입용'!$C$2) * (날씨1[월]=C$3) * (날씨1[일]='평균기온 삽입용'!$B21), 날씨1[avgTa]),"")</f>
        <v>-4.7</v>
      </c>
      <c r="D21" cm="1">
        <f t="array" ref="D21">IFERROR(_xlfn.XLOOKUP(1, (날씨1[stnNm]='평균기온 삽입용'!$C$2) * (날씨1[월]=D$3) * (날씨1[일]='평균기온 삽입용'!$B21), 날씨1[avgTa]),"")</f>
        <v>0.2</v>
      </c>
      <c r="E21" cm="1">
        <f t="array" ref="E21">IFERROR(_xlfn.XLOOKUP(1, (날씨1[stnNm]='평균기온 삽입용'!$C$2) * (날씨1[월]=E$3) * (날씨1[일]='평균기온 삽입용'!$B21), 날씨1[avgTa]),"")</f>
        <v>8.4</v>
      </c>
      <c r="F21" cm="1">
        <f t="array" ref="F21">IFERROR(_xlfn.XLOOKUP(1, (날씨1[stnNm]='평균기온 삽입용'!$C$2) * (날씨1[월]=F$3) * (날씨1[일]='평균기온 삽입용'!$B21), 날씨1[avgTa]),"")</f>
        <v>12.8</v>
      </c>
      <c r="G21" cm="1">
        <f t="array" ref="G21">IFERROR(_xlfn.XLOOKUP(1, (날씨1[stnNm]='평균기온 삽입용'!$C$2) * (날씨1[월]=G$3) * (날씨1[일]='평균기온 삽입용'!$B21), 날씨1[avgTa]),"")</f>
        <v>15.8</v>
      </c>
      <c r="H21" cm="1">
        <f t="array" ref="H21">IFERROR(_xlfn.XLOOKUP(1, (날씨1[stnNm]='평균기온 삽입용'!$C$2) * (날씨1[월]=H$3) * (날씨1[일]='평균기온 삽입용'!$B21), 날씨1[avgTa]),"")</f>
        <v>22.1</v>
      </c>
      <c r="I21" cm="1">
        <f t="array" ref="I21">IFERROR(_xlfn.XLOOKUP(1, (날씨1[stnNm]='평균기온 삽입용'!$C$2) * (날씨1[월]=I$3) * (날씨1[일]='평균기온 삽입용'!$B21), 날씨1[avgTa]),"")</f>
        <v>21.8</v>
      </c>
      <c r="J21" cm="1">
        <f t="array" ref="J21">IFERROR(_xlfn.XLOOKUP(1, (날씨1[stnNm]='평균기온 삽입용'!$C$2) * (날씨1[월]=J$3) * (날씨1[일]='평균기온 삽입용'!$B21), 날씨1[avgTa]),"")</f>
        <v>25.1</v>
      </c>
      <c r="K21" cm="1">
        <f t="array" ref="K21">IFERROR(_xlfn.XLOOKUP(1, (날씨1[stnNm]='평균기온 삽입용'!$C$2) * (날씨1[월]=K$3) * (날씨1[일]='평균기온 삽입용'!$B21), 날씨1[avgTa]),"")</f>
        <v>17.899999999999999</v>
      </c>
      <c r="L21" cm="1">
        <f t="array" ref="L21">IFERROR(_xlfn.XLOOKUP(1, (날씨1[stnNm]='평균기온 삽입용'!$C$2) * (날씨1[월]=L$3) * (날씨1[일]='평균기온 삽입용'!$B21), 날씨1[avgTa]),"")</f>
        <v>13.9</v>
      </c>
      <c r="M21" cm="1">
        <f t="array" ref="M21">IFERROR(_xlfn.XLOOKUP(1, (날씨1[stnNm]='평균기온 삽입용'!$C$2) * (날씨1[월]=M$3) * (날씨1[일]='평균기온 삽입용'!$B21), 날씨1[avgTa]),"")</f>
        <v>8.9</v>
      </c>
      <c r="N21" cm="1">
        <f t="array" ref="N21">IFERROR(_xlfn.XLOOKUP(1, (날씨1[stnNm]='평균기온 삽입용'!$C$2) * (날씨1[월]=N$3) * (날씨1[일]='평균기온 삽입용'!$B21), 날씨1[avgTa]),"")</f>
        <v>-6.4</v>
      </c>
      <c r="P21" s="63">
        <v>18</v>
      </c>
      <c r="Q21" cm="1">
        <f t="array" ref="Q21">IFERROR(_xlfn.XLOOKUP(1, (날씨2[stnNm]='평균기온 삽입용'!$Q$2) * (날씨2[월]=Q$3) * (날씨2[일]='평균기온 삽입용'!$P21), 날씨2[avgTa]),"")</f>
        <v>-7.7</v>
      </c>
      <c r="R21" cm="1">
        <f t="array" ref="R21">IFERROR(_xlfn.XLOOKUP(1, (날씨2[stnNm]='평균기온 삽입용'!$Q$2) * (날씨2[월]=R$3) * (날씨2[일]='평균기온 삽입용'!$P21), 날씨2[avgTa]),"")</f>
        <v>3.3</v>
      </c>
      <c r="S21" cm="1">
        <f t="array" ref="S21">IFERROR(_xlfn.XLOOKUP(1, (날씨2[stnNm]='평균기온 삽입용'!$Q$2) * (날씨2[월]=S$3) * (날씨2[일]='평균기온 삽입용'!$P21), 날씨2[avgTa]),"")</f>
        <v>9.1</v>
      </c>
      <c r="T21" cm="1">
        <f t="array" ref="T21">IFERROR(_xlfn.XLOOKUP(1, (날씨2[stnNm]='평균기온 삽입용'!$Q$2) * (날씨2[월]=T$3) * (날씨2[일]='평균기온 삽입용'!$P21), 날씨2[avgTa]),"")</f>
        <v>10.3</v>
      </c>
      <c r="U21" cm="1">
        <f t="array" ref="U21">IFERROR(_xlfn.XLOOKUP(1, (날씨2[stnNm]='평균기온 삽입용'!$Q$2) * (날씨2[월]=U$3) * (날씨2[일]='평균기온 삽입용'!$P21), 날씨2[avgTa]),"")</f>
        <v>19.100000000000001</v>
      </c>
      <c r="V21" cm="1">
        <f t="array" ref="V21">IFERROR(_xlfn.XLOOKUP(1, (날씨2[stnNm]='평균기온 삽입용'!$Q$2) * (날씨2[월]=V$3) * (날씨2[일]='평균기온 삽입용'!$P21), 날씨2[avgTa]),"")</f>
        <v>22.2</v>
      </c>
      <c r="W21" cm="1">
        <f t="array" ref="W21">IFERROR(_xlfn.XLOOKUP(1, (날씨2[stnNm]='평균기온 삽입용'!$Q$2) * (날씨2[월]=W$3) * (날씨2[일]='평균기온 삽입용'!$P21), 날씨2[avgTa]),"")</f>
        <v>23.1</v>
      </c>
      <c r="X21" cm="1">
        <f t="array" ref="X21">IFERROR(_xlfn.XLOOKUP(1, (날씨2[stnNm]='평균기온 삽입용'!$Q$2) * (날씨2[월]=X$3) * (날씨2[일]='평균기온 삽입용'!$P21), 날씨2[avgTa]),"")</f>
        <v>25.9</v>
      </c>
      <c r="Y21" cm="1">
        <f t="array" ref="Y21">IFERROR(_xlfn.XLOOKUP(1, (날씨2[stnNm]='평균기온 삽입용'!$Q$2) * (날씨2[월]=Y$3) * (날씨2[일]='평균기온 삽입용'!$P21), 날씨2[avgTa]),"")</f>
        <v>20.5</v>
      </c>
      <c r="Z21" cm="1">
        <f t="array" ref="Z21">IFERROR(_xlfn.XLOOKUP(1, (날씨2[stnNm]='평균기온 삽입용'!$Q$2) * (날씨2[월]=Z$3) * (날씨2[일]='평균기온 삽입용'!$P21), 날씨2[avgTa]),"")</f>
        <v>14.8</v>
      </c>
      <c r="AA21" cm="1">
        <f t="array" ref="AA21">IFERROR(_xlfn.XLOOKUP(1, (날씨2[stnNm]='평균기온 삽입용'!$Q$2) * (날씨2[월]=AA$3) * (날씨2[일]='평균기온 삽입용'!$P21), 날씨2[avgTa]),"")</f>
        <v>5.5</v>
      </c>
      <c r="AB21" cm="1">
        <f t="array" ref="AB21">IFERROR(_xlfn.XLOOKUP(1, (날씨2[stnNm]='평균기온 삽입용'!$Q$2) * (날씨2[월]=AB$3) * (날씨2[일]='평균기온 삽입용'!$P21), 날씨2[avgTa]),"")</f>
        <v>2.5</v>
      </c>
      <c r="AD21" s="63">
        <v>18</v>
      </c>
      <c r="AE21" cm="1">
        <f t="array" ref="AE21">IFERROR(_xlfn.XLOOKUP(1, (날씨3[stnNm]='평균기온 삽입용'!$AE$2) * (날씨3[월]=AE$3) * (날씨3[일]='평균기온 삽입용'!$AD21), 날씨3[avgTa]),"")</f>
        <v>-4.9000000000000004</v>
      </c>
      <c r="AF21" cm="1">
        <f t="array" ref="AF21">IFERROR(_xlfn.XLOOKUP(1, (날씨3[stnNm]='평균기온 삽입용'!$AE$2) * (날씨3[월]=AF$3) * (날씨3[일]='평균기온 삽입용'!$AD21), 날씨3[avgTa]),"")</f>
        <v>-3.8</v>
      </c>
      <c r="AG21" cm="1">
        <f t="array" ref="AG21">IFERROR(_xlfn.XLOOKUP(1, (날씨3[stnNm]='평균기온 삽입용'!$AE$2) * (날씨3[월]=AG$3) * (날씨3[일]='평균기온 삽입용'!$AD21), 날씨3[avgTa]),"")</f>
        <v>7.3</v>
      </c>
      <c r="AH21" cm="1">
        <f t="array" ref="AH21">IFERROR(_xlfn.XLOOKUP(1, (날씨3[stnNm]='평균기온 삽입용'!$AE$2) * (날씨3[월]=AH$3) * (날씨3[일]='평균기온 삽입용'!$AD21), 날씨3[avgTa]),"")</f>
        <v>9.6999999999999993</v>
      </c>
      <c r="AI21" cm="1">
        <f t="array" ref="AI21">IFERROR(_xlfn.XLOOKUP(1, (날씨3[stnNm]='평균기온 삽입용'!$AE$2) * (날씨3[월]=AI$3) * (날씨3[일]='평균기온 삽입용'!$AD21), 날씨3[avgTa]),"")</f>
        <v>18.600000000000001</v>
      </c>
      <c r="AJ21" cm="1">
        <f t="array" ref="AJ21">IFERROR(_xlfn.XLOOKUP(1, (날씨3[stnNm]='평균기온 삽입용'!$AE$2) * (날씨3[월]=AJ$3) * (날씨3[일]='평균기온 삽입용'!$AD21), 날씨3[avgTa]),"")</f>
        <v>22.9</v>
      </c>
      <c r="AK21" cm="1">
        <f t="array" ref="AK21">IFERROR(_xlfn.XLOOKUP(1, (날씨3[stnNm]='평균기온 삽입용'!$AE$2) * (날씨3[월]=AK$3) * (날씨3[일]='평균기온 삽입용'!$AD21), 날씨3[avgTa]),"")</f>
        <v>25.8</v>
      </c>
      <c r="AL21" cm="1">
        <f t="array" ref="AL21">IFERROR(_xlfn.XLOOKUP(1, (날씨3[stnNm]='평균기온 삽입용'!$AE$2) * (날씨3[월]=AL$3) * (날씨3[일]='평균기온 삽입용'!$AD21), 날씨3[avgTa]),"")</f>
        <v>23.4</v>
      </c>
      <c r="AM21" cm="1">
        <f t="array" ref="AM21">IFERROR(_xlfn.XLOOKUP(1, (날씨3[stnNm]='평균기온 삽입용'!$AE$2) * (날씨3[월]=AM$3) * (날씨3[일]='평균기온 삽입용'!$AD21), 날씨3[avgTa]),"")</f>
        <v>19</v>
      </c>
      <c r="AN21" cm="1">
        <f t="array" ref="AN21">IFERROR(_xlfn.XLOOKUP(1, (날씨3[stnNm]='평균기온 삽입용'!$AE$2) * (날씨3[월]=AN$3) * (날씨3[일]='평균기온 삽입용'!$AD21), 날씨3[avgTa]),"")</f>
        <v>13.8</v>
      </c>
      <c r="AO21" cm="1">
        <f t="array" ref="AO21">IFERROR(_xlfn.XLOOKUP(1, (날씨3[stnNm]='평균기온 삽입용'!$AE$2) * (날씨3[월]=AO$3) * (날씨3[일]='평균기온 삽입용'!$AD21), 날씨3[avgTa]),"")</f>
        <v>-3.3</v>
      </c>
      <c r="AP21" cm="1">
        <f t="array" ref="AP21">IFERROR(_xlfn.XLOOKUP(1, (날씨3[stnNm]='평균기온 삽입용'!$AE$2) * (날씨3[월]=AP$3) * (날씨3[일]='평균기온 삽입용'!$AD21), 날씨3[avgTa]),"")</f>
        <v>-4.8</v>
      </c>
    </row>
    <row r="22" spans="2:42" ht="15.95" customHeight="1" x14ac:dyDescent="0.3">
      <c r="B22" s="63">
        <v>19</v>
      </c>
      <c r="C22" cm="1">
        <f t="array" ref="C22">IFERROR(_xlfn.XLOOKUP(1, (날씨1[stnNm]='평균기온 삽입용'!$C$2) * (날씨1[월]=C$3) * (날씨1[일]='평균기온 삽입용'!$B22), 날씨1[avgTa]),"")</f>
        <v>-2.4</v>
      </c>
      <c r="D22" cm="1">
        <f t="array" ref="D22">IFERROR(_xlfn.XLOOKUP(1, (날씨1[stnNm]='평균기온 삽입용'!$C$2) * (날씨1[월]=D$3) * (날씨1[일]='평균기온 삽입용'!$B22), 날씨1[avgTa]),"")</f>
        <v>-0.1</v>
      </c>
      <c r="E22" cm="1">
        <f t="array" ref="E22">IFERROR(_xlfn.XLOOKUP(1, (날씨1[stnNm]='평균기온 삽입용'!$C$2) * (날씨1[월]=E$3) * (날씨1[일]='평균기온 삽입용'!$B22), 날씨1[avgTa]),"")</f>
        <v>11</v>
      </c>
      <c r="F22" cm="1">
        <f t="array" ref="F22">IFERROR(_xlfn.XLOOKUP(1, (날씨1[stnNm]='평균기온 삽입용'!$C$2) * (날씨1[월]=F$3) * (날씨1[일]='평균기온 삽입용'!$B22), 날씨1[avgTa]),"")</f>
        <v>12.7</v>
      </c>
      <c r="G22" cm="1">
        <f t="array" ref="G22">IFERROR(_xlfn.XLOOKUP(1, (날씨1[stnNm]='평균기온 삽입용'!$C$2) * (날씨1[월]=G$3) * (날씨1[일]='평균기온 삽입용'!$B22), 날씨1[avgTa]),"")</f>
        <v>15.2</v>
      </c>
      <c r="H22" cm="1">
        <f t="array" ref="H22">IFERROR(_xlfn.XLOOKUP(1, (날씨1[stnNm]='평균기온 삽입용'!$C$2) * (날씨1[월]=H$3) * (날씨1[일]='평균기온 삽입용'!$B22), 날씨1[avgTa]),"")</f>
        <v>21.9</v>
      </c>
      <c r="I22" cm="1">
        <f t="array" ref="I22">IFERROR(_xlfn.XLOOKUP(1, (날씨1[stnNm]='평균기온 삽입용'!$C$2) * (날씨1[월]=I$3) * (날씨1[일]='평균기온 삽입용'!$B22), 날씨1[avgTa]),"")</f>
        <v>23.1</v>
      </c>
      <c r="J22" cm="1">
        <f t="array" ref="J22">IFERROR(_xlfn.XLOOKUP(1, (날씨1[stnNm]='평균기온 삽입용'!$C$2) * (날씨1[월]=J$3) * (날씨1[일]='평균기온 삽입용'!$B22), 날씨1[avgTa]),"")</f>
        <v>24.3</v>
      </c>
      <c r="K22" cm="1">
        <f t="array" ref="K22">IFERROR(_xlfn.XLOOKUP(1, (날씨1[stnNm]='평균기온 삽입용'!$C$2) * (날씨1[월]=K$3) * (날씨1[일]='평균기온 삽입용'!$B22), 날씨1[avgTa]),"")</f>
        <v>18.5</v>
      </c>
      <c r="L22" cm="1">
        <f t="array" ref="L22">IFERROR(_xlfn.XLOOKUP(1, (날씨1[stnNm]='평균기온 삽입용'!$C$2) * (날씨1[월]=L$3) * (날씨1[일]='평균기온 삽입용'!$B22), 날씨1[avgTa]),"")</f>
        <v>14.8</v>
      </c>
      <c r="M22" cm="1">
        <f t="array" ref="M22">IFERROR(_xlfn.XLOOKUP(1, (날씨1[stnNm]='평균기온 삽입용'!$C$2) * (날씨1[월]=M$3) * (날씨1[일]='평균기온 삽입용'!$B22), 날씨1[avgTa]),"")</f>
        <v>6.6</v>
      </c>
      <c r="N22" cm="1">
        <f t="array" ref="N22">IFERROR(_xlfn.XLOOKUP(1, (날씨1[stnNm]='평균기온 삽입용'!$C$2) * (날씨1[월]=N$3) * (날씨1[일]='평균기온 삽입용'!$B22), 날씨1[avgTa]),"")</f>
        <v>-3.8</v>
      </c>
      <c r="P22" s="63">
        <v>19</v>
      </c>
      <c r="Q22" cm="1">
        <f t="array" ref="Q22">IFERROR(_xlfn.XLOOKUP(1, (날씨2[stnNm]='평균기온 삽입용'!$Q$2) * (날씨2[월]=Q$3) * (날씨2[일]='평균기온 삽입용'!$P22), 날씨2[avgTa]),"")</f>
        <v>-14.7</v>
      </c>
      <c r="R22" cm="1">
        <f t="array" ref="R22">IFERROR(_xlfn.XLOOKUP(1, (날씨2[stnNm]='평균기온 삽입용'!$Q$2) * (날씨2[월]=R$3) * (날씨2[일]='평균기온 삽입용'!$P22), 날씨2[avgTa]),"")</f>
        <v>1.4</v>
      </c>
      <c r="S22" cm="1">
        <f t="array" ref="S22">IFERROR(_xlfn.XLOOKUP(1, (날씨2[stnNm]='평균기온 삽입용'!$Q$2) * (날씨2[월]=S$3) * (날씨2[일]='평균기온 삽입용'!$P22), 날씨2[avgTa]),"")</f>
        <v>8.1999999999999993</v>
      </c>
      <c r="T22" cm="1">
        <f t="array" ref="T22">IFERROR(_xlfn.XLOOKUP(1, (날씨2[stnNm]='평균기온 삽입용'!$Q$2) * (날씨2[월]=T$3) * (날씨2[일]='평균기온 삽입용'!$P22), 날씨2[avgTa]),"")</f>
        <v>11.5</v>
      </c>
      <c r="U22" cm="1">
        <f t="array" ref="U22">IFERROR(_xlfn.XLOOKUP(1, (날씨2[stnNm]='평균기온 삽입용'!$Q$2) * (날씨2[월]=U$3) * (날씨2[일]='평균기온 삽입용'!$P22), 날씨2[avgTa]),"")</f>
        <v>20.5</v>
      </c>
      <c r="V22" cm="1">
        <f t="array" ref="V22">IFERROR(_xlfn.XLOOKUP(1, (날씨2[stnNm]='평균기온 삽입용'!$Q$2) * (날씨2[월]=V$3) * (날씨2[일]='평균기온 삽입용'!$P22), 날씨2[avgTa]),"")</f>
        <v>21.5</v>
      </c>
      <c r="W22" cm="1">
        <f t="array" ref="W22">IFERROR(_xlfn.XLOOKUP(1, (날씨2[stnNm]='평균기온 삽입용'!$Q$2) * (날씨2[월]=W$3) * (날씨2[일]='평균기온 삽입용'!$P22), 날씨2[avgTa]),"")</f>
        <v>24.4</v>
      </c>
      <c r="X22" cm="1">
        <f t="array" ref="X22">IFERROR(_xlfn.XLOOKUP(1, (날씨2[stnNm]='평균기온 삽입용'!$Q$2) * (날씨2[월]=X$3) * (날씨2[일]='평균기온 삽입용'!$P22), 날씨2[avgTa]),"")</f>
        <v>26.3</v>
      </c>
      <c r="Y22" cm="1">
        <f t="array" ref="Y22">IFERROR(_xlfn.XLOOKUP(1, (날씨2[stnNm]='평균기온 삽입용'!$Q$2) * (날씨2[월]=Y$3) * (날씨2[일]='평균기온 삽입용'!$P22), 날씨2[avgTa]),"")</f>
        <v>18.600000000000001</v>
      </c>
      <c r="Z22" cm="1">
        <f t="array" ref="Z22">IFERROR(_xlfn.XLOOKUP(1, (날씨2[stnNm]='평균기온 삽입용'!$Q$2) * (날씨2[월]=Z$3) * (날씨2[일]='평균기온 삽입용'!$P22), 날씨2[avgTa]),"")</f>
        <v>14.7</v>
      </c>
      <c r="AA22" cm="1">
        <f t="array" ref="AA22">IFERROR(_xlfn.XLOOKUP(1, (날씨2[stnNm]='평균기온 삽입용'!$Q$2) * (날씨2[월]=AA$3) * (날씨2[일]='평균기온 삽입용'!$P22), 날씨2[avgTa]),"")</f>
        <v>10.9</v>
      </c>
      <c r="AB22" cm="1">
        <f t="array" ref="AB22">IFERROR(_xlfn.XLOOKUP(1, (날씨2[stnNm]='평균기온 삽입용'!$Q$2) * (날씨2[월]=AB$3) * (날씨2[일]='평균기온 삽입용'!$P22), 날씨2[avgTa]),"")</f>
        <v>3.6</v>
      </c>
      <c r="AD22" s="63">
        <v>19</v>
      </c>
      <c r="AE22" cm="1">
        <f t="array" ref="AE22">IFERROR(_xlfn.XLOOKUP(1, (날씨3[stnNm]='평균기온 삽입용'!$AE$2) * (날씨3[월]=AE$3) * (날씨3[일]='평균기온 삽입용'!$AD22), 날씨3[avgTa]),"")</f>
        <v>-3.8</v>
      </c>
      <c r="AF22" cm="1">
        <f t="array" ref="AF22">IFERROR(_xlfn.XLOOKUP(1, (날씨3[stnNm]='평균기온 삽입용'!$AE$2) * (날씨3[월]=AF$3) * (날씨3[일]='평균기온 삽입용'!$AD22), 날씨3[avgTa]),"")</f>
        <v>-0.9</v>
      </c>
      <c r="AG22" cm="1">
        <f t="array" ref="AG22">IFERROR(_xlfn.XLOOKUP(1, (날씨3[stnNm]='평균기온 삽입용'!$AE$2) * (날씨3[월]=AG$3) * (날씨3[일]='평균기온 삽입용'!$AD22), 날씨3[avgTa]),"")</f>
        <v>6.9</v>
      </c>
      <c r="AH22" cm="1">
        <f t="array" ref="AH22">IFERROR(_xlfn.XLOOKUP(1, (날씨3[stnNm]='평균기온 삽입용'!$AE$2) * (날씨3[월]=AH$3) * (날씨3[일]='평균기온 삽입용'!$AD22), 날씨3[avgTa]),"")</f>
        <v>11.3</v>
      </c>
      <c r="AI22" cm="1">
        <f t="array" ref="AI22">IFERROR(_xlfn.XLOOKUP(1, (날씨3[stnNm]='평균기온 삽입용'!$AE$2) * (날씨3[월]=AI$3) * (날씨3[일]='평균기온 삽입용'!$AD22), 날씨3[avgTa]),"")</f>
        <v>19.2</v>
      </c>
      <c r="AJ22" cm="1">
        <f t="array" ref="AJ22">IFERROR(_xlfn.XLOOKUP(1, (날씨3[stnNm]='평균기온 삽입용'!$AE$2) * (날씨3[월]=AJ$3) * (날씨3[일]='평균기온 삽입용'!$AD22), 날씨3[avgTa]),"")</f>
        <v>22.3</v>
      </c>
      <c r="AK22" cm="1">
        <f t="array" ref="AK22">IFERROR(_xlfn.XLOOKUP(1, (날씨3[stnNm]='평균기온 삽입용'!$AE$2) * (날씨3[월]=AK$3) * (날씨3[일]='평균기온 삽입용'!$AD22), 날씨3[avgTa]),"")</f>
        <v>27.3</v>
      </c>
      <c r="AL22" cm="1">
        <f t="array" ref="AL22">IFERROR(_xlfn.XLOOKUP(1, (날씨3[stnNm]='평균기온 삽입용'!$AE$2) * (날씨3[월]=AL$3) * (날씨3[일]='평균기온 삽입용'!$AD22), 날씨3[avgTa]),"")</f>
        <v>23.8</v>
      </c>
      <c r="AM22" cm="1">
        <f t="array" ref="AM22">IFERROR(_xlfn.XLOOKUP(1, (날씨3[stnNm]='평균기온 삽입용'!$AE$2) * (날씨3[월]=AM$3) * (날씨3[일]='평균기온 삽입용'!$AD22), 날씨3[avgTa]),"")</f>
        <v>20.100000000000001</v>
      </c>
      <c r="AN22" cm="1">
        <f t="array" ref="AN22">IFERROR(_xlfn.XLOOKUP(1, (날씨3[stnNm]='평균기온 삽입용'!$AE$2) * (날씨3[월]=AN$3) * (날씨3[일]='평균기온 삽입용'!$AD22), 날씨3[avgTa]),"")</f>
        <v>12.7</v>
      </c>
      <c r="AO22" cm="1">
        <f t="array" ref="AO22">IFERROR(_xlfn.XLOOKUP(1, (날씨3[stnNm]='평균기온 삽입용'!$AE$2) * (날씨3[월]=AO$3) * (날씨3[일]='평균기온 삽입용'!$AD22), 날씨3[avgTa]),"")</f>
        <v>-4</v>
      </c>
      <c r="AP22" cm="1">
        <f t="array" ref="AP22">IFERROR(_xlfn.XLOOKUP(1, (날씨3[stnNm]='평균기온 삽입용'!$AE$2) * (날씨3[월]=AP$3) * (날씨3[일]='평균기온 삽입용'!$AD22), 날씨3[avgTa]),"")</f>
        <v>-9</v>
      </c>
    </row>
    <row r="23" spans="2:42" ht="15.95" customHeight="1" x14ac:dyDescent="0.3">
      <c r="B23" s="63">
        <v>20</v>
      </c>
      <c r="C23" cm="1">
        <f t="array" ref="C23">IFERROR(_xlfn.XLOOKUP(1, (날씨1[stnNm]='평균기온 삽입용'!$C$2) * (날씨1[월]=C$3) * (날씨1[일]='평균기온 삽입용'!$B23), 날씨1[avgTa]),"")</f>
        <v>-6.6</v>
      </c>
      <c r="D23" cm="1">
        <f t="array" ref="D23">IFERROR(_xlfn.XLOOKUP(1, (날씨1[stnNm]='평균기온 삽입용'!$C$2) * (날씨1[월]=D$3) * (날씨1[일]='평균기온 삽입용'!$B23), 날씨1[avgTa]),"")</f>
        <v>2.1</v>
      </c>
      <c r="E23" cm="1">
        <f t="array" ref="E23">IFERROR(_xlfn.XLOOKUP(1, (날씨1[stnNm]='평균기온 삽입용'!$C$2) * (날씨1[월]=E$3) * (날씨1[일]='평균기온 삽입용'!$B23), 날씨1[avgTa]),"")</f>
        <v>10.8</v>
      </c>
      <c r="F23" cm="1">
        <f t="array" ref="F23">IFERROR(_xlfn.XLOOKUP(1, (날씨1[stnNm]='평균기온 삽입용'!$C$2) * (날씨1[월]=F$3) * (날씨1[일]='평균기온 삽입용'!$B23), 날씨1[avgTa]),"")</f>
        <v>10.4</v>
      </c>
      <c r="G23" cm="1">
        <f t="array" ref="G23">IFERROR(_xlfn.XLOOKUP(1, (날씨1[stnNm]='평균기온 삽입용'!$C$2) * (날씨1[월]=G$3) * (날씨1[일]='평균기온 삽입용'!$B23), 날씨1[avgTa]),"")</f>
        <v>15.2</v>
      </c>
      <c r="H23" cm="1">
        <f t="array" ref="H23">IFERROR(_xlfn.XLOOKUP(1, (날씨1[stnNm]='평균기온 삽입용'!$C$2) * (날씨1[월]=H$3) * (날씨1[일]='평균기온 삽입용'!$B23), 날씨1[avgTa]),"")</f>
        <v>17.399999999999999</v>
      </c>
      <c r="I23" cm="1">
        <f t="array" ref="I23">IFERROR(_xlfn.XLOOKUP(1, (날씨1[stnNm]='평균기온 삽입용'!$C$2) * (날씨1[월]=I$3) * (날씨1[일]='평균기온 삽입용'!$B23), 날씨1[avgTa]),"")</f>
        <v>24.9</v>
      </c>
      <c r="J23" cm="1">
        <f t="array" ref="J23">IFERROR(_xlfn.XLOOKUP(1, (날씨1[stnNm]='평균기온 삽입용'!$C$2) * (날씨1[월]=J$3) * (날씨1[일]='평균기온 삽입용'!$B23), 날씨1[avgTa]),"")</f>
        <v>23.1</v>
      </c>
      <c r="K23" cm="1">
        <f t="array" ref="K23">IFERROR(_xlfn.XLOOKUP(1, (날씨1[stnNm]='평균기온 삽입용'!$C$2) * (날씨1[월]=K$3) * (날씨1[일]='평균기온 삽입용'!$B23), 날씨1[avgTa]),"")</f>
        <v>18.899999999999999</v>
      </c>
      <c r="L23" cm="1">
        <f t="array" ref="L23">IFERROR(_xlfn.XLOOKUP(1, (날씨1[stnNm]='평균기온 삽입용'!$C$2) * (날씨1[월]=L$3) * (날씨1[일]='평균기온 삽입용'!$B23), 날씨1[avgTa]),"")</f>
        <v>16.3</v>
      </c>
      <c r="M23" cm="1">
        <f t="array" ref="M23">IFERROR(_xlfn.XLOOKUP(1, (날씨1[stnNm]='평균기온 삽입용'!$C$2) * (날씨1[월]=M$3) * (날씨1[일]='평균기온 삽입용'!$B23), 날씨1[avgTa]),"")</f>
        <v>7.8</v>
      </c>
      <c r="N23" cm="1">
        <f t="array" ref="N23">IFERROR(_xlfn.XLOOKUP(1, (날씨1[stnNm]='평균기온 삽입용'!$C$2) * (날씨1[월]=N$3) * (날씨1[일]='평균기온 삽입용'!$B23), 날씨1[avgTa]),"")</f>
        <v>-3.2</v>
      </c>
      <c r="P23" s="63">
        <v>20</v>
      </c>
      <c r="Q23" cm="1">
        <f t="array" ref="Q23">IFERROR(_xlfn.XLOOKUP(1, (날씨2[stnNm]='평균기온 삽입용'!$Q$2) * (날씨2[월]=Q$3) * (날씨2[일]='평균기온 삽입용'!$P23), 날씨2[avgTa]),"")</f>
        <v>-14.1</v>
      </c>
      <c r="R23" cm="1">
        <f t="array" ref="R23">IFERROR(_xlfn.XLOOKUP(1, (날씨2[stnNm]='평균기온 삽입용'!$Q$2) * (날씨2[월]=R$3) * (날씨2[일]='평균기온 삽입용'!$P23), 날씨2[avgTa]),"")</f>
        <v>-0.3</v>
      </c>
      <c r="S23" cm="1">
        <f t="array" ref="S23">IFERROR(_xlfn.XLOOKUP(1, (날씨2[stnNm]='평균기온 삽입용'!$Q$2) * (날씨2[월]=S$3) * (날씨2[일]='평균기온 삽입용'!$P23), 날씨2[avgTa]),"")</f>
        <v>7.2</v>
      </c>
      <c r="T23" cm="1">
        <f t="array" ref="T23">IFERROR(_xlfn.XLOOKUP(1, (날씨2[stnNm]='평균기온 삽입용'!$Q$2) * (날씨2[월]=T$3) * (날씨2[일]='평균기온 삽입용'!$P23), 날씨2[avgTa]),"")</f>
        <v>13.6</v>
      </c>
      <c r="U23" cm="1">
        <f t="array" ref="U23">IFERROR(_xlfn.XLOOKUP(1, (날씨2[stnNm]='평균기온 삽입용'!$Q$2) * (날씨2[월]=U$3) * (날씨2[일]='평균기온 삽입용'!$P23), 날씨2[avgTa]),"")</f>
        <v>20.9</v>
      </c>
      <c r="V23" cm="1">
        <f t="array" ref="V23">IFERROR(_xlfn.XLOOKUP(1, (날씨2[stnNm]='평균기온 삽입용'!$Q$2) * (날씨2[월]=V$3) * (날씨2[일]='평균기온 삽입용'!$P23), 날씨2[avgTa]),"")</f>
        <v>22.8</v>
      </c>
      <c r="W23" cm="1">
        <f t="array" ref="W23">IFERROR(_xlfn.XLOOKUP(1, (날씨2[stnNm]='평균기온 삽입용'!$Q$2) * (날씨2[월]=W$3) * (날씨2[일]='평균기온 삽입용'!$P23), 날씨2[avgTa]),"")</f>
        <v>25.1</v>
      </c>
      <c r="X23" cm="1">
        <f t="array" ref="X23">IFERROR(_xlfn.XLOOKUP(1, (날씨2[stnNm]='평균기온 삽입용'!$Q$2) * (날씨2[월]=X$3) * (날씨2[일]='평균기온 삽입용'!$P23), 날씨2[avgTa]),"")</f>
        <v>27.6</v>
      </c>
      <c r="Y23" cm="1">
        <f t="array" ref="Y23">IFERROR(_xlfn.XLOOKUP(1, (날씨2[stnNm]='평균기온 삽입용'!$Q$2) * (날씨2[월]=Y$3) * (날씨2[일]='평균기온 삽입용'!$P23), 날씨2[avgTa]),"")</f>
        <v>16.7</v>
      </c>
      <c r="Z23" cm="1">
        <f t="array" ref="Z23">IFERROR(_xlfn.XLOOKUP(1, (날씨2[stnNm]='평균기온 삽입용'!$Q$2) * (날씨2[월]=Z$3) * (날씨2[일]='평균기온 삽입용'!$P23), 날씨2[avgTa]),"")</f>
        <v>15.5</v>
      </c>
      <c r="AA23" cm="1">
        <f t="array" ref="AA23">IFERROR(_xlfn.XLOOKUP(1, (날씨2[stnNm]='평균기온 삽입용'!$Q$2) * (날씨2[월]=AA$3) * (날씨2[일]='평균기온 삽입용'!$P23), 날씨2[avgTa]),"")</f>
        <v>7.4</v>
      </c>
      <c r="AB23" cm="1">
        <f t="array" ref="AB23">IFERROR(_xlfn.XLOOKUP(1, (날씨2[stnNm]='평균기온 삽입용'!$Q$2) * (날씨2[월]=AB$3) * (날씨2[일]='평균기온 삽입용'!$P23), 날씨2[avgTa]),"")</f>
        <v>1.9</v>
      </c>
      <c r="AD23" s="63">
        <v>20</v>
      </c>
      <c r="AE23" cm="1">
        <f t="array" ref="AE23">IFERROR(_xlfn.XLOOKUP(1, (날씨3[stnNm]='평균기온 삽입용'!$AE$2) * (날씨3[월]=AE$3) * (날씨3[일]='평균기온 삽입용'!$AD23), 날씨3[avgTa]),"")</f>
        <v>-5.6</v>
      </c>
      <c r="AF23" cm="1">
        <f t="array" ref="AF23">IFERROR(_xlfn.XLOOKUP(1, (날씨3[stnNm]='평균기온 삽입용'!$AE$2) * (날씨3[월]=AF$3) * (날씨3[일]='평균기온 삽입용'!$AD23), 날씨3[avgTa]),"")</f>
        <v>-2.5</v>
      </c>
      <c r="AG23" cm="1">
        <f t="array" ref="AG23">IFERROR(_xlfn.XLOOKUP(1, (날씨3[stnNm]='평균기온 삽입용'!$AE$2) * (날씨3[월]=AG$3) * (날씨3[일]='평균기온 삽입용'!$AD23), 날씨3[avgTa]),"")</f>
        <v>6.6</v>
      </c>
      <c r="AH23" cm="1">
        <f t="array" ref="AH23">IFERROR(_xlfn.XLOOKUP(1, (날씨3[stnNm]='평균기온 삽입용'!$AE$2) * (날씨3[월]=AH$3) * (날씨3[일]='평균기온 삽입용'!$AD23), 날씨3[avgTa]),"")</f>
        <v>12.1</v>
      </c>
      <c r="AI23" cm="1">
        <f t="array" ref="AI23">IFERROR(_xlfn.XLOOKUP(1, (날씨3[stnNm]='평균기온 삽입용'!$AE$2) * (날씨3[월]=AI$3) * (날씨3[일]='평균기온 삽입용'!$AD23), 날씨3[avgTa]),"")</f>
        <v>19.399999999999999</v>
      </c>
      <c r="AJ23" cm="1">
        <f t="array" ref="AJ23">IFERROR(_xlfn.XLOOKUP(1, (날씨3[stnNm]='평균기온 삽입용'!$AE$2) * (날씨3[월]=AJ$3) * (날씨3[일]='평균기온 삽입용'!$AD23), 날씨3[avgTa]),"")</f>
        <v>23.2</v>
      </c>
      <c r="AK23" cm="1">
        <f t="array" ref="AK23">IFERROR(_xlfn.XLOOKUP(1, (날씨3[stnNm]='평균기온 삽입용'!$AE$2) * (날씨3[월]=AK$3) * (날씨3[일]='평균기온 삽입용'!$AD23), 날씨3[avgTa]),"")</f>
        <v>28.3</v>
      </c>
      <c r="AL23" cm="1">
        <f t="array" ref="AL23">IFERROR(_xlfn.XLOOKUP(1, (날씨3[stnNm]='평균기온 삽입용'!$AE$2) * (날씨3[월]=AL$3) * (날씨3[일]='평균기온 삽입용'!$AD23), 날씨3[avgTa]),"")</f>
        <v>21.9</v>
      </c>
      <c r="AM23" cm="1">
        <f t="array" ref="AM23">IFERROR(_xlfn.XLOOKUP(1, (날씨3[stnNm]='평균기온 삽입용'!$AE$2) * (날씨3[월]=AM$3) * (날씨3[일]='평균기온 삽입용'!$AD23), 날씨3[avgTa]),"")</f>
        <v>16.3</v>
      </c>
      <c r="AN23" cm="1">
        <f t="array" ref="AN23">IFERROR(_xlfn.XLOOKUP(1, (날씨3[stnNm]='평균기온 삽입용'!$AE$2) * (날씨3[월]=AN$3) * (날씨3[일]='평균기온 삽입용'!$AD23), 날씨3[avgTa]),"")</f>
        <v>12.4</v>
      </c>
      <c r="AO23" cm="1">
        <f t="array" ref="AO23">IFERROR(_xlfn.XLOOKUP(1, (날씨3[stnNm]='평균기온 삽입용'!$AE$2) * (날씨3[월]=AO$3) * (날씨3[일]='평균기온 삽입용'!$AD23), 날씨3[avgTa]),"")</f>
        <v>-5</v>
      </c>
      <c r="AP23" cm="1">
        <f t="array" ref="AP23">IFERROR(_xlfn.XLOOKUP(1, (날씨3[stnNm]='평균기온 삽입용'!$AE$2) * (날씨3[월]=AP$3) * (날씨3[일]='평균기온 삽입용'!$AD23), 날씨3[avgTa]),"")</f>
        <v>-7</v>
      </c>
    </row>
    <row r="24" spans="2:42" ht="15.95" customHeight="1" x14ac:dyDescent="0.3">
      <c r="B24" s="63">
        <v>21</v>
      </c>
      <c r="C24" cm="1">
        <f t="array" ref="C24">IFERROR(_xlfn.XLOOKUP(1, (날씨1[stnNm]='평균기온 삽입용'!$C$2) * (날씨1[월]=C$3) * (날씨1[일]='평균기온 삽입용'!$B24), 날씨1[avgTa]),"")</f>
        <v>-1.8</v>
      </c>
      <c r="D24" cm="1">
        <f t="array" ref="D24">IFERROR(_xlfn.XLOOKUP(1, (날씨1[stnNm]='평균기온 삽입용'!$C$2) * (날씨1[월]=D$3) * (날씨1[일]='평균기온 삽입용'!$B24), 날씨1[avgTa]),"")</f>
        <v>2.5</v>
      </c>
      <c r="E24" cm="1">
        <f t="array" ref="E24">IFERROR(_xlfn.XLOOKUP(1, (날씨1[stnNm]='평균기온 삽입용'!$C$2) * (날씨1[월]=E$3) * (날씨1[일]='평균기온 삽입용'!$B24), 날씨1[avgTa]),"")</f>
        <v>8.8000000000000007</v>
      </c>
      <c r="F24" cm="1">
        <f t="array" ref="F24">IFERROR(_xlfn.XLOOKUP(1, (날씨1[stnNm]='평균기온 삽입용'!$C$2) * (날씨1[월]=F$3) * (날씨1[일]='평균기온 삽입용'!$B24), 날씨1[avgTa]),"")</f>
        <v>11.9</v>
      </c>
      <c r="G24" cm="1">
        <f t="array" ref="G24">IFERROR(_xlfn.XLOOKUP(1, (날씨1[stnNm]='평균기온 삽입용'!$C$2) * (날씨1[월]=G$3) * (날씨1[일]='평균기온 삽입용'!$B24), 날씨1[avgTa]),"")</f>
        <v>17.899999999999999</v>
      </c>
      <c r="H24" cm="1">
        <f t="array" ref="H24">IFERROR(_xlfn.XLOOKUP(1, (날씨1[stnNm]='평균기온 삽입용'!$C$2) * (날씨1[월]=H$3) * (날씨1[일]='평균기온 삽입용'!$B24), 날씨1[avgTa]),"")</f>
        <v>20.9</v>
      </c>
      <c r="I24" cm="1">
        <f t="array" ref="I24">IFERROR(_xlfn.XLOOKUP(1, (날씨1[stnNm]='평균기온 삽입용'!$C$2) * (날씨1[월]=I$3) * (날씨1[일]='평균기온 삽입용'!$B24), 날씨1[avgTa]),"")</f>
        <v>24.2</v>
      </c>
      <c r="J24" cm="1">
        <f t="array" ref="J24">IFERROR(_xlfn.XLOOKUP(1, (날씨1[stnNm]='평균기온 삽입용'!$C$2) * (날씨1[월]=J$3) * (날씨1[일]='평균기온 삽입용'!$B24), 날씨1[avgTa]),"")</f>
        <v>23.9</v>
      </c>
      <c r="K24" cm="1">
        <f t="array" ref="K24">IFERROR(_xlfn.XLOOKUP(1, (날씨1[stnNm]='평균기온 삽입용'!$C$2) * (날씨1[월]=K$3) * (날씨1[일]='평균기온 삽입용'!$B24), 날씨1[avgTa]),"")</f>
        <v>18.899999999999999</v>
      </c>
      <c r="L24" cm="1">
        <f t="array" ref="L24">IFERROR(_xlfn.XLOOKUP(1, (날씨1[stnNm]='평균기온 삽입용'!$C$2) * (날씨1[월]=L$3) * (날씨1[일]='평균기온 삽입용'!$B24), 날씨1[avgTa]),"")</f>
        <v>14.8</v>
      </c>
      <c r="M24" cm="1">
        <f t="array" ref="M24">IFERROR(_xlfn.XLOOKUP(1, (날씨1[stnNm]='평균기온 삽입용'!$C$2) * (날씨1[월]=M$3) * (날씨1[일]='평균기온 삽입용'!$B24), 날씨1[avgTa]),"")</f>
        <v>5.9</v>
      </c>
      <c r="N24" cm="1">
        <f t="array" ref="N24">IFERROR(_xlfn.XLOOKUP(1, (날씨1[stnNm]='평균기온 삽입용'!$C$2) * (날씨1[월]=N$3) * (날씨1[일]='평균기온 삽입용'!$B24), 날씨1[avgTa]),"")</f>
        <v>-1.3</v>
      </c>
      <c r="P24" s="63">
        <v>21</v>
      </c>
      <c r="Q24" cm="1">
        <f t="array" ref="Q24">IFERROR(_xlfn.XLOOKUP(1, (날씨2[stnNm]='평균기온 삽입용'!$Q$2) * (날씨2[월]=Q$3) * (날씨2[일]='평균기온 삽입용'!$P24), 날씨2[avgTa]),"")</f>
        <v>-10.5</v>
      </c>
      <c r="R24" cm="1">
        <f t="array" ref="R24">IFERROR(_xlfn.XLOOKUP(1, (날씨2[stnNm]='평균기온 삽입용'!$Q$2) * (날씨2[월]=R$3) * (날씨2[일]='평균기온 삽입용'!$P24), 날씨2[avgTa]),"")</f>
        <v>-2.2999999999999998</v>
      </c>
      <c r="S24" cm="1">
        <f t="array" ref="S24">IFERROR(_xlfn.XLOOKUP(1, (날씨2[stnNm]='평균기온 삽입용'!$Q$2) * (날씨2[월]=S$3) * (날씨2[일]='평균기온 삽입용'!$P24), 날씨2[avgTa]),"")</f>
        <v>7.8</v>
      </c>
      <c r="T24" cm="1">
        <f t="array" ref="T24">IFERROR(_xlfn.XLOOKUP(1, (날씨2[stnNm]='평균기온 삽입용'!$Q$2) * (날씨2[월]=T$3) * (날씨2[일]='평균기온 삽입용'!$P24), 날씨2[avgTa]),"")</f>
        <v>13.4</v>
      </c>
      <c r="U24" cm="1">
        <f t="array" ref="U24">IFERROR(_xlfn.XLOOKUP(1, (날씨2[stnNm]='평균기온 삽입용'!$Q$2) * (날씨2[월]=U$3) * (날씨2[일]='평균기온 삽입용'!$P24), 날씨2[avgTa]),"")</f>
        <v>19.8</v>
      </c>
      <c r="V24" cm="1">
        <f t="array" ref="V24">IFERROR(_xlfn.XLOOKUP(1, (날씨2[stnNm]='평균기온 삽입용'!$Q$2) * (날씨2[월]=V$3) * (날씨2[일]='평균기온 삽입용'!$P24), 날씨2[avgTa]),"")</f>
        <v>23.8</v>
      </c>
      <c r="W24" cm="1">
        <f t="array" ref="W24">IFERROR(_xlfn.XLOOKUP(1, (날씨2[stnNm]='평균기온 삽입용'!$Q$2) * (날씨2[월]=W$3) * (날씨2[일]='평균기온 삽입용'!$P24), 날씨2[avgTa]),"")</f>
        <v>25</v>
      </c>
      <c r="X24" cm="1">
        <f t="array" ref="X24">IFERROR(_xlfn.XLOOKUP(1, (날씨2[stnNm]='평균기온 삽입용'!$Q$2) * (날씨2[월]=X$3) * (날씨2[일]='평균기온 삽입용'!$P24), 날씨2[avgTa]),"")</f>
        <v>26.6</v>
      </c>
      <c r="Y24" cm="1">
        <f t="array" ref="Y24">IFERROR(_xlfn.XLOOKUP(1, (날씨2[stnNm]='평균기온 삽입용'!$Q$2) * (날씨2[월]=Y$3) * (날씨2[일]='평균기온 삽입용'!$P24), 날씨2[avgTa]),"")</f>
        <v>15.5</v>
      </c>
      <c r="Z24" cm="1">
        <f t="array" ref="Z24">IFERROR(_xlfn.XLOOKUP(1, (날씨2[stnNm]='평균기온 삽입용'!$Q$2) * (날씨2[월]=Z$3) * (날씨2[일]='평균기온 삽입용'!$P24), 날씨2[avgTa]),"")</f>
        <v>16.3</v>
      </c>
      <c r="AA24" cm="1">
        <f t="array" ref="AA24">IFERROR(_xlfn.XLOOKUP(1, (날씨2[stnNm]='평균기온 삽입용'!$Q$2) * (날씨2[월]=AA$3) * (날씨2[일]='평균기온 삽입용'!$P24), 날씨2[avgTa]),"")</f>
        <v>5.9</v>
      </c>
      <c r="AB24" cm="1">
        <f t="array" ref="AB24">IFERROR(_xlfn.XLOOKUP(1, (날씨2[stnNm]='평균기온 삽입용'!$Q$2) * (날씨2[월]=AB$3) * (날씨2[일]='평균기온 삽입용'!$P24), 날씨2[avgTa]),"")</f>
        <v>4.5999999999999996</v>
      </c>
      <c r="AD24" s="63">
        <v>21</v>
      </c>
      <c r="AE24" cm="1">
        <f t="array" ref="AE24">IFERROR(_xlfn.XLOOKUP(1, (날씨3[stnNm]='평균기온 삽입용'!$AE$2) * (날씨3[월]=AE$3) * (날씨3[일]='평균기온 삽입용'!$AD24), 날씨3[avgTa]),"")</f>
        <v>-7.5</v>
      </c>
      <c r="AF24" cm="1">
        <f t="array" ref="AF24">IFERROR(_xlfn.XLOOKUP(1, (날씨3[stnNm]='평균기온 삽입용'!$AE$2) * (날씨3[월]=AF$3) * (날씨3[일]='평균기온 삽입용'!$AD24), 날씨3[avgTa]),"")</f>
        <v>-3.2</v>
      </c>
      <c r="AG24" cm="1">
        <f t="array" ref="AG24">IFERROR(_xlfn.XLOOKUP(1, (날씨3[stnNm]='평균기온 삽입용'!$AE$2) * (날씨3[월]=AG$3) * (날씨3[일]='평균기온 삽입용'!$AD24), 날씨3[avgTa]),"")</f>
        <v>3.6</v>
      </c>
      <c r="AH24" cm="1">
        <f t="array" ref="AH24">IFERROR(_xlfn.XLOOKUP(1, (날씨3[stnNm]='평균기온 삽입용'!$AE$2) * (날씨3[월]=AH$3) * (날씨3[일]='평균기온 삽입용'!$AD24), 날씨3[avgTa]),"")</f>
        <v>11.5</v>
      </c>
      <c r="AI24" cm="1">
        <f t="array" ref="AI24">IFERROR(_xlfn.XLOOKUP(1, (날씨3[stnNm]='평균기온 삽입용'!$AE$2) * (날씨3[월]=AI$3) * (날씨3[일]='평균기온 삽입용'!$AD24), 날씨3[avgTa]),"")</f>
        <v>19.8</v>
      </c>
      <c r="AJ24" cm="1">
        <f t="array" ref="AJ24">IFERROR(_xlfn.XLOOKUP(1, (날씨3[stnNm]='평균기온 삽입용'!$AE$2) * (날씨3[월]=AJ$3) * (날씨3[일]='평균기온 삽입용'!$AD24), 날씨3[avgTa]),"")</f>
        <v>24</v>
      </c>
      <c r="AK24" cm="1">
        <f t="array" ref="AK24">IFERROR(_xlfn.XLOOKUP(1, (날씨3[stnNm]='평균기온 삽입용'!$AE$2) * (날씨3[월]=AK$3) * (날씨3[일]='평균기온 삽입용'!$AD24), 날씨3[avgTa]),"")</f>
        <v>27.4</v>
      </c>
      <c r="AL24" cm="1">
        <f t="array" ref="AL24">IFERROR(_xlfn.XLOOKUP(1, (날씨3[stnNm]='평균기온 삽입용'!$AE$2) * (날씨3[월]=AL$3) * (날씨3[일]='평균기온 삽입용'!$AD24), 날씨3[avgTa]),"")</f>
        <v>24.6</v>
      </c>
      <c r="AM24" cm="1">
        <f t="array" ref="AM24">IFERROR(_xlfn.XLOOKUP(1, (날씨3[stnNm]='평균기온 삽입용'!$AE$2) * (날씨3[월]=AM$3) * (날씨3[일]='평균기온 삽입용'!$AD24), 날씨3[avgTa]),"")</f>
        <v>16.2</v>
      </c>
      <c r="AN24" cm="1">
        <f t="array" ref="AN24">IFERROR(_xlfn.XLOOKUP(1, (날씨3[stnNm]='평균기온 삽입용'!$AE$2) * (날씨3[월]=AN$3) * (날씨3[일]='평균기온 삽입용'!$AD24), 날씨3[avgTa]),"")</f>
        <v>12.7</v>
      </c>
      <c r="AO24" cm="1">
        <f t="array" ref="AO24">IFERROR(_xlfn.XLOOKUP(1, (날씨3[stnNm]='평균기온 삽입용'!$AE$2) * (날씨3[월]=AO$3) * (날씨3[일]='평균기온 삽입용'!$AD24), 날씨3[avgTa]),"")</f>
        <v>-4</v>
      </c>
      <c r="AP24" cm="1">
        <f t="array" ref="AP24">IFERROR(_xlfn.XLOOKUP(1, (날씨3[stnNm]='평균기온 삽입용'!$AE$2) * (날씨3[월]=AP$3) * (날씨3[일]='평균기온 삽입용'!$AD24), 날씨3[avgTa]),"")</f>
        <v>-3.9</v>
      </c>
    </row>
    <row r="25" spans="2:42" ht="15.95" customHeight="1" x14ac:dyDescent="0.3">
      <c r="B25" s="63">
        <v>22</v>
      </c>
      <c r="C25" cm="1">
        <f t="array" ref="C25">IFERROR(_xlfn.XLOOKUP(1, (날씨1[stnNm]='평균기온 삽입용'!$C$2) * (날씨1[월]=C$3) * (날씨1[일]='평균기온 삽입용'!$B25), 날씨1[avgTa]),"")</f>
        <v>1</v>
      </c>
      <c r="D25" cm="1">
        <f t="array" ref="D25">IFERROR(_xlfn.XLOOKUP(1, (날씨1[stnNm]='평균기온 삽입용'!$C$2) * (날씨1[월]=D$3) * (날씨1[일]='평균기온 삽입용'!$B25), 날씨1[avgTa]),"")</f>
        <v>2.8</v>
      </c>
      <c r="E25" cm="1">
        <f t="array" ref="E25">IFERROR(_xlfn.XLOOKUP(1, (날씨1[stnNm]='평균기온 삽입용'!$C$2) * (날씨1[월]=E$3) * (날씨1[일]='평균기온 삽입용'!$B25), 날씨1[avgTa]),"")</f>
        <v>5.2</v>
      </c>
      <c r="F25" cm="1">
        <f t="array" ref="F25">IFERROR(_xlfn.XLOOKUP(1, (날씨1[stnNm]='평균기온 삽입용'!$C$2) * (날씨1[월]=F$3) * (날씨1[일]='평균기온 삽입용'!$B25), 날씨1[avgTa]),"")</f>
        <v>11.8</v>
      </c>
      <c r="G25" cm="1">
        <f t="array" ref="G25">IFERROR(_xlfn.XLOOKUP(1, (날씨1[stnNm]='평균기온 삽입용'!$C$2) * (날씨1[월]=G$3) * (날씨1[일]='평균기온 삽입용'!$B25), 날씨1[avgTa]),"")</f>
        <v>18.5</v>
      </c>
      <c r="H25" cm="1">
        <f t="array" ref="H25">IFERROR(_xlfn.XLOOKUP(1, (날씨1[stnNm]='평균기온 삽입용'!$C$2) * (날씨1[월]=H$3) * (날씨1[일]='평균기온 삽입용'!$B25), 날씨1[avgTa]),"")</f>
        <v>23.2</v>
      </c>
      <c r="I25" cm="1">
        <f t="array" ref="I25">IFERROR(_xlfn.XLOOKUP(1, (날씨1[stnNm]='평균기온 삽입용'!$C$2) * (날씨1[월]=I$3) * (날씨1[일]='평균기온 삽입용'!$B25), 날씨1[avgTa]),"")</f>
        <v>26.3</v>
      </c>
      <c r="J25" cm="1">
        <f t="array" ref="J25">IFERROR(_xlfn.XLOOKUP(1, (날씨1[stnNm]='평균기온 삽입용'!$C$2) * (날씨1[월]=J$3) * (날씨1[일]='평균기온 삽입용'!$B25), 날씨1[avgTa]),"")</f>
        <v>24</v>
      </c>
      <c r="K25" cm="1">
        <f t="array" ref="K25">IFERROR(_xlfn.XLOOKUP(1, (날씨1[stnNm]='평균기온 삽입용'!$C$2) * (날씨1[월]=K$3) * (날씨1[일]='평균기온 삽입용'!$B25), 날씨1[avgTa]),"")</f>
        <v>19.600000000000001</v>
      </c>
      <c r="L25" cm="1">
        <f t="array" ref="L25">IFERROR(_xlfn.XLOOKUP(1, (날씨1[stnNm]='평균기온 삽입용'!$C$2) * (날씨1[월]=L$3) * (날씨1[일]='평균기온 삽입용'!$B25), 날씨1[avgTa]),"")</f>
        <v>13.9</v>
      </c>
      <c r="M25" cm="1">
        <f t="array" ref="M25">IFERROR(_xlfn.XLOOKUP(1, (날씨1[stnNm]='평균기온 삽입용'!$C$2) * (날씨1[월]=M$3) * (날씨1[일]='평균기온 삽입용'!$B25), 날씨1[avgTa]),"")</f>
        <v>6.8</v>
      </c>
      <c r="N25" cm="1">
        <f t="array" ref="N25">IFERROR(_xlfn.XLOOKUP(1, (날씨1[stnNm]='평균기온 삽입용'!$C$2) * (날씨1[월]=N$3) * (날씨1[일]='평균기온 삽입용'!$B25), 날씨1[avgTa]),"")</f>
        <v>-1.5</v>
      </c>
      <c r="P25" s="63">
        <v>22</v>
      </c>
      <c r="Q25" cm="1">
        <f t="array" ref="Q25">IFERROR(_xlfn.XLOOKUP(1, (날씨2[stnNm]='평균기온 삽입용'!$Q$2) * (날씨2[월]=Q$3) * (날씨2[일]='평균기온 삽입용'!$P25), 날씨2[avgTa]),"")</f>
        <v>-10.8</v>
      </c>
      <c r="R25" cm="1">
        <f t="array" ref="R25">IFERROR(_xlfn.XLOOKUP(1, (날씨2[stnNm]='평균기온 삽입용'!$Q$2) * (날씨2[월]=R$3) * (날씨2[일]='평균기온 삽입용'!$P25), 날씨2[avgTa]),"")</f>
        <v>-0.7</v>
      </c>
      <c r="S25" cm="1">
        <f t="array" ref="S25">IFERROR(_xlfn.XLOOKUP(1, (날씨2[stnNm]='평균기온 삽입용'!$Q$2) * (날씨2[월]=S$3) * (날씨2[일]='평균기온 삽입용'!$P25), 날씨2[avgTa]),"")</f>
        <v>6.5</v>
      </c>
      <c r="T25" cm="1">
        <f t="array" ref="T25">IFERROR(_xlfn.XLOOKUP(1, (날씨2[stnNm]='평균기온 삽입용'!$Q$2) * (날씨2[월]=T$3) * (날씨2[일]='평균기온 삽입용'!$P25), 날씨2[avgTa]),"")</f>
        <v>13.7</v>
      </c>
      <c r="U25" cm="1">
        <f t="array" ref="U25">IFERROR(_xlfn.XLOOKUP(1, (날씨2[stnNm]='평균기온 삽입용'!$Q$2) * (날씨2[월]=U$3) * (날씨2[일]='평균기온 삽입용'!$P25), 날씨2[avgTa]),"")</f>
        <v>21.2</v>
      </c>
      <c r="V25" cm="1">
        <f t="array" ref="V25">IFERROR(_xlfn.XLOOKUP(1, (날씨2[stnNm]='평균기온 삽입용'!$Q$2) * (날씨2[월]=V$3) * (날씨2[일]='평균기온 삽입용'!$P25), 날씨2[avgTa]),"")</f>
        <v>21.5</v>
      </c>
      <c r="W25" cm="1">
        <f t="array" ref="W25">IFERROR(_xlfn.XLOOKUP(1, (날씨2[stnNm]='평균기온 삽입용'!$Q$2) * (날씨2[월]=W$3) * (날씨2[일]='평균기온 삽입용'!$P25), 날씨2[avgTa]),"")</f>
        <v>26.5</v>
      </c>
      <c r="X25" cm="1">
        <f t="array" ref="X25">IFERROR(_xlfn.XLOOKUP(1, (날씨2[stnNm]='평균기온 삽입용'!$Q$2) * (날씨2[월]=X$3) * (날씨2[일]='평균기온 삽입용'!$P25), 날씨2[avgTa]),"")</f>
        <v>26.9</v>
      </c>
      <c r="Y25" cm="1">
        <f t="array" ref="Y25">IFERROR(_xlfn.XLOOKUP(1, (날씨2[stnNm]='평균기온 삽입용'!$Q$2) * (날씨2[월]=Y$3) * (날씨2[일]='평균기온 삽입용'!$P25), 날씨2[avgTa]),"")</f>
        <v>17.600000000000001</v>
      </c>
      <c r="Z25" cm="1">
        <f t="array" ref="Z25">IFERROR(_xlfn.XLOOKUP(1, (날씨2[stnNm]='평균기온 삽입용'!$Q$2) * (날씨2[월]=Z$3) * (날씨2[일]='평균기온 삽입용'!$P25), 날씨2[avgTa]),"")</f>
        <v>16.2</v>
      </c>
      <c r="AA25" cm="1">
        <f t="array" ref="AA25">IFERROR(_xlfn.XLOOKUP(1, (날씨2[stnNm]='평균기온 삽입용'!$Q$2) * (날씨2[월]=AA$3) * (날씨2[일]='평균기온 삽입용'!$P25), 날씨2[avgTa]),"")</f>
        <v>1.9</v>
      </c>
      <c r="AB25" cm="1">
        <f t="array" ref="AB25">IFERROR(_xlfn.XLOOKUP(1, (날씨2[stnNm]='평균기온 삽입용'!$Q$2) * (날씨2[월]=AB$3) * (날씨2[일]='평균기온 삽입용'!$P25), 날씨2[avgTa]),"")</f>
        <v>3.7</v>
      </c>
      <c r="AD25" s="63">
        <v>22</v>
      </c>
      <c r="AE25" cm="1">
        <f t="array" ref="AE25">IFERROR(_xlfn.XLOOKUP(1, (날씨3[stnNm]='평균기온 삽입용'!$AE$2) * (날씨3[월]=AE$3) * (날씨3[일]='평균기온 삽입용'!$AD25), 날씨3[avgTa]),"")</f>
        <v>-9.1999999999999993</v>
      </c>
      <c r="AF25" cm="1">
        <f t="array" ref="AF25">IFERROR(_xlfn.XLOOKUP(1, (날씨3[stnNm]='평균기온 삽입용'!$AE$2) * (날씨3[월]=AF$3) * (날씨3[일]='평균기온 삽입용'!$AD25), 날씨3[avgTa]),"")</f>
        <v>-0.2</v>
      </c>
      <c r="AG25" cm="1">
        <f t="array" ref="AG25">IFERROR(_xlfn.XLOOKUP(1, (날씨3[stnNm]='평균기온 삽입용'!$AE$2) * (날씨3[월]=AG$3) * (날씨3[일]='평균기온 삽입용'!$AD25), 날씨3[avgTa]),"")</f>
        <v>4.8</v>
      </c>
      <c r="AH25" cm="1">
        <f t="array" ref="AH25">IFERROR(_xlfn.XLOOKUP(1, (날씨3[stnNm]='평균기온 삽입용'!$AE$2) * (날씨3[월]=AH$3) * (날씨3[일]='평균기온 삽입용'!$AD25), 날씨3[avgTa]),"")</f>
        <v>12.9</v>
      </c>
      <c r="AI25" cm="1">
        <f t="array" ref="AI25">IFERROR(_xlfn.XLOOKUP(1, (날씨3[stnNm]='평균기온 삽입용'!$AE$2) * (날씨3[월]=AI$3) * (날씨3[일]='평균기온 삽입용'!$AD25), 날씨3[avgTa]),"")</f>
        <v>20.3</v>
      </c>
      <c r="AJ25" cm="1">
        <f t="array" ref="AJ25">IFERROR(_xlfn.XLOOKUP(1, (날씨3[stnNm]='평균기온 삽입용'!$AE$2) * (날씨3[월]=AJ$3) * (날씨3[일]='평균기온 삽입용'!$AD25), 날씨3[avgTa]),"")</f>
        <v>23.1</v>
      </c>
      <c r="AK25" cm="1">
        <f t="array" ref="AK25">IFERROR(_xlfn.XLOOKUP(1, (날씨3[stnNm]='평균기온 삽입용'!$AE$2) * (날씨3[월]=AK$3) * (날씨3[일]='평균기온 삽입용'!$AD25), 날씨3[avgTa]),"")</f>
        <v>23.7</v>
      </c>
      <c r="AL25" cm="1">
        <f t="array" ref="AL25">IFERROR(_xlfn.XLOOKUP(1, (날씨3[stnNm]='평균기온 삽입용'!$AE$2) * (날씨3[월]=AL$3) * (날씨3[일]='평균기온 삽입용'!$AD25), 날씨3[avgTa]),"")</f>
        <v>24.5</v>
      </c>
      <c r="AM25" cm="1">
        <f t="array" ref="AM25">IFERROR(_xlfn.XLOOKUP(1, (날씨3[stnNm]='평균기온 삽입용'!$AE$2) * (날씨3[월]=AM$3) * (날씨3[일]='평균기온 삽입용'!$AD25), 날씨3[avgTa]),"")</f>
        <v>16.600000000000001</v>
      </c>
      <c r="AN25" cm="1">
        <f t="array" ref="AN25">IFERROR(_xlfn.XLOOKUP(1, (날씨3[stnNm]='평균기온 삽입용'!$AE$2) * (날씨3[월]=AN$3) * (날씨3[일]='평균기온 삽입용'!$AD25), 날씨3[avgTa]),"")</f>
        <v>12.1</v>
      </c>
      <c r="AO25" cm="1">
        <f t="array" ref="AO25">IFERROR(_xlfn.XLOOKUP(1, (날씨3[stnNm]='평균기온 삽입용'!$AE$2) * (날씨3[월]=AO$3) * (날씨3[일]='평균기온 삽입용'!$AD25), 날씨3[avgTa]),"")</f>
        <v>1.8</v>
      </c>
      <c r="AP25" cm="1">
        <f t="array" ref="AP25">IFERROR(_xlfn.XLOOKUP(1, (날씨3[stnNm]='평균기온 삽입용'!$AE$2) * (날씨3[월]=AP$3) * (날씨3[일]='평균기온 삽입용'!$AD25), 날씨3[avgTa]),"")</f>
        <v>2.2000000000000002</v>
      </c>
    </row>
    <row r="26" spans="2:42" ht="15.95" customHeight="1" x14ac:dyDescent="0.3">
      <c r="B26" s="63">
        <v>23</v>
      </c>
      <c r="C26" cm="1">
        <f t="array" ref="C26">IFERROR(_xlfn.XLOOKUP(1, (날씨1[stnNm]='평균기온 삽입용'!$C$2) * (날씨1[월]=C$3) * (날씨1[일]='평균기온 삽입용'!$B26), 날씨1[avgTa]),"")</f>
        <v>-1.1000000000000001</v>
      </c>
      <c r="D26" cm="1">
        <f t="array" ref="D26">IFERROR(_xlfn.XLOOKUP(1, (날씨1[stnNm]='평균기온 삽입용'!$C$2) * (날씨1[월]=D$3) * (날씨1[일]='평균기온 삽입용'!$B26), 날씨1[avgTa]),"")</f>
        <v>0</v>
      </c>
      <c r="E26" cm="1">
        <f t="array" ref="E26">IFERROR(_xlfn.XLOOKUP(1, (날씨1[stnNm]='평균기온 삽입용'!$C$2) * (날씨1[월]=E$3) * (날씨1[일]='평균기온 삽입용'!$B26), 날씨1[avgTa]),"")</f>
        <v>2.4</v>
      </c>
      <c r="F26" cm="1">
        <f t="array" ref="F26">IFERROR(_xlfn.XLOOKUP(1, (날씨1[stnNm]='평균기온 삽입용'!$C$2) * (날씨1[월]=F$3) * (날씨1[일]='평균기온 삽입용'!$B26), 날씨1[avgTa]),"")</f>
        <v>12.7</v>
      </c>
      <c r="G26" cm="1">
        <f t="array" ref="G26">IFERROR(_xlfn.XLOOKUP(1, (날씨1[stnNm]='평균기온 삽입용'!$C$2) * (날씨1[월]=G$3) * (날씨1[일]='평균기온 삽입용'!$B26), 날씨1[avgTa]),"")</f>
        <v>18.600000000000001</v>
      </c>
      <c r="H26" cm="1">
        <f t="array" ref="H26">IFERROR(_xlfn.XLOOKUP(1, (날씨1[stnNm]='평균기온 삽입용'!$C$2) * (날씨1[월]=H$3) * (날씨1[일]='평균기온 삽입용'!$B26), 날씨1[avgTa]),"")</f>
        <v>22.2</v>
      </c>
      <c r="I26" cm="1">
        <f t="array" ref="I26">IFERROR(_xlfn.XLOOKUP(1, (날씨1[stnNm]='평균기온 삽입용'!$C$2) * (날씨1[월]=I$3) * (날씨1[일]='평균기온 삽입용'!$B26), 날씨1[avgTa]),"")</f>
        <v>26.3</v>
      </c>
      <c r="J26" cm="1">
        <f t="array" ref="J26">IFERROR(_xlfn.XLOOKUP(1, (날씨1[stnNm]='평균기온 삽입용'!$C$2) * (날씨1[월]=J$3) * (날씨1[일]='평균기온 삽입용'!$B26), 날씨1[avgTa]),"")</f>
        <v>23.8</v>
      </c>
      <c r="K26" cm="1">
        <f t="array" ref="K26">IFERROR(_xlfn.XLOOKUP(1, (날씨1[stnNm]='평균기온 삽입용'!$C$2) * (날씨1[월]=K$3) * (날씨1[일]='평균기온 삽입용'!$B26), 날씨1[avgTa]),"")</f>
        <v>19.8</v>
      </c>
      <c r="L26" cm="1">
        <f t="array" ref="L26">IFERROR(_xlfn.XLOOKUP(1, (날씨1[stnNm]='평균기온 삽입용'!$C$2) * (날씨1[월]=L$3) * (날씨1[일]='평균기온 삽입용'!$B26), 날씨1[avgTa]),"")</f>
        <v>14.8</v>
      </c>
      <c r="M26" cm="1">
        <f t="array" ref="M26">IFERROR(_xlfn.XLOOKUP(1, (날씨1[stnNm]='평균기온 삽입용'!$C$2) * (날씨1[월]=M$3) * (날씨1[일]='평균기온 삽입용'!$B26), 날씨1[avgTa]),"")</f>
        <v>5.8</v>
      </c>
      <c r="N26" cm="1">
        <f t="array" ref="N26">IFERROR(_xlfn.XLOOKUP(1, (날씨1[stnNm]='평균기온 삽입용'!$C$2) * (날씨1[월]=N$3) * (날씨1[일]='평균기온 삽입용'!$B26), 날씨1[avgTa]),"")</f>
        <v>1.3</v>
      </c>
      <c r="P26" s="63">
        <v>23</v>
      </c>
      <c r="Q26" cm="1">
        <f t="array" ref="Q26">IFERROR(_xlfn.XLOOKUP(1, (날씨2[stnNm]='평균기온 삽입용'!$Q$2) * (날씨2[월]=Q$3) * (날씨2[일]='평균기온 삽입용'!$P26), 날씨2[avgTa]),"")</f>
        <v>-12.4</v>
      </c>
      <c r="R26" cm="1">
        <f t="array" ref="R26">IFERROR(_xlfn.XLOOKUP(1, (날씨2[stnNm]='평균기온 삽입용'!$Q$2) * (날씨2[월]=R$3) * (날씨2[일]='평균기온 삽입용'!$P26), 날씨2[avgTa]),"")</f>
        <v>-0.2</v>
      </c>
      <c r="S26" cm="1">
        <f t="array" ref="S26">IFERROR(_xlfn.XLOOKUP(1, (날씨2[stnNm]='평균기온 삽입용'!$Q$2) * (날씨2[월]=S$3) * (날씨2[일]='평균기온 삽입용'!$P26), 날씨2[avgTa]),"")</f>
        <v>5.9</v>
      </c>
      <c r="T26" cm="1">
        <f t="array" ref="T26">IFERROR(_xlfn.XLOOKUP(1, (날씨2[stnNm]='평균기온 삽입용'!$Q$2) * (날씨2[월]=T$3) * (날씨2[일]='평균기온 삽입용'!$P26), 날씨2[avgTa]),"")</f>
        <v>11.9</v>
      </c>
      <c r="U26" cm="1">
        <f t="array" ref="U26">IFERROR(_xlfn.XLOOKUP(1, (날씨2[stnNm]='평균기온 삽입용'!$Q$2) * (날씨2[월]=U$3) * (날씨2[일]='평균기온 삽입용'!$P26), 날씨2[avgTa]),"")</f>
        <v>20.100000000000001</v>
      </c>
      <c r="V26" cm="1">
        <f t="array" ref="V26">IFERROR(_xlfn.XLOOKUP(1, (날씨2[stnNm]='평균기온 삽입용'!$Q$2) * (날씨2[월]=V$3) * (날씨2[일]='평균기온 삽입용'!$P26), 날씨2[avgTa]),"")</f>
        <v>22.3</v>
      </c>
      <c r="W26" cm="1">
        <f t="array" ref="W26">IFERROR(_xlfn.XLOOKUP(1, (날씨2[stnNm]='평균기온 삽입용'!$Q$2) * (날씨2[월]=W$3) * (날씨2[일]='평균기온 삽입용'!$P26), 날씨2[avgTa]),"")</f>
        <v>24.7</v>
      </c>
      <c r="X26" cm="1">
        <f t="array" ref="X26">IFERROR(_xlfn.XLOOKUP(1, (날씨2[stnNm]='평균기온 삽입용'!$Q$2) * (날씨2[월]=X$3) * (날씨2[일]='평균기온 삽입용'!$P26), 날씨2[avgTa]),"")</f>
        <v>26.4</v>
      </c>
      <c r="Y26" cm="1">
        <f t="array" ref="Y26">IFERROR(_xlfn.XLOOKUP(1, (날씨2[stnNm]='평균기온 삽입용'!$Q$2) * (날씨2[월]=Y$3) * (날씨2[일]='평균기온 삽입용'!$P26), 날씨2[avgTa]),"")</f>
        <v>17.399999999999999</v>
      </c>
      <c r="Z26" cm="1">
        <f t="array" ref="Z26">IFERROR(_xlfn.XLOOKUP(1, (날씨2[stnNm]='평균기온 삽입용'!$Q$2) * (날씨2[월]=Z$3) * (날씨2[일]='평균기온 삽입용'!$P26), 날씨2[avgTa]),"")</f>
        <v>11.3</v>
      </c>
      <c r="AA26" cm="1">
        <f t="array" ref="AA26">IFERROR(_xlfn.XLOOKUP(1, (날씨2[stnNm]='평균기온 삽입용'!$Q$2) * (날씨2[월]=AA$3) * (날씨2[일]='평균기온 삽입용'!$P26), 날씨2[avgTa]),"")</f>
        <v>-3.4</v>
      </c>
      <c r="AB26" cm="1">
        <f t="array" ref="AB26">IFERROR(_xlfn.XLOOKUP(1, (날씨2[stnNm]='평균기온 삽입용'!$Q$2) * (날씨2[월]=AB$3) * (날씨2[일]='평균기온 삽입용'!$P26), 날씨2[avgTa]),"")</f>
        <v>-3</v>
      </c>
      <c r="AD26" s="63">
        <v>23</v>
      </c>
      <c r="AE26" cm="1">
        <f t="array" ref="AE26">IFERROR(_xlfn.XLOOKUP(1, (날씨3[stnNm]='평균기온 삽입용'!$AE$2) * (날씨3[월]=AE$3) * (날씨3[일]='평균기온 삽입용'!$AD26), 날씨3[avgTa]),"")</f>
        <v>-12.1</v>
      </c>
      <c r="AF26" cm="1">
        <f t="array" ref="AF26">IFERROR(_xlfn.XLOOKUP(1, (날씨3[stnNm]='평균기온 삽입용'!$AE$2) * (날씨3[월]=AF$3) * (날씨3[일]='평균기온 삽입용'!$AD26), 날씨3[avgTa]),"")</f>
        <v>-1.5</v>
      </c>
      <c r="AG26" cm="1">
        <f t="array" ref="AG26">IFERROR(_xlfn.XLOOKUP(1, (날씨3[stnNm]='평균기온 삽입용'!$AE$2) * (날씨3[월]=AG$3) * (날씨3[일]='평균기온 삽입용'!$AD26), 날씨3[avgTa]),"")</f>
        <v>5.5</v>
      </c>
      <c r="AH26" cm="1">
        <f t="array" ref="AH26">IFERROR(_xlfn.XLOOKUP(1, (날씨3[stnNm]='평균기온 삽입용'!$AE$2) * (날씨3[월]=AH$3) * (날씨3[일]='평균기온 삽입용'!$AD26), 날씨3[avgTa]),"")</f>
        <v>12.2</v>
      </c>
      <c r="AI26" cm="1">
        <f t="array" ref="AI26">IFERROR(_xlfn.XLOOKUP(1, (날씨3[stnNm]='평균기온 삽입용'!$AE$2) * (날씨3[월]=AI$3) * (날씨3[일]='평균기온 삽입용'!$AD26), 날씨3[avgTa]),"")</f>
        <v>17.7</v>
      </c>
      <c r="AJ26" cm="1">
        <f t="array" ref="AJ26">IFERROR(_xlfn.XLOOKUP(1, (날씨3[stnNm]='평균기온 삽입용'!$AE$2) * (날씨3[월]=AJ$3) * (날씨3[일]='평균기온 삽입용'!$AD26), 날씨3[avgTa]),"")</f>
        <v>24.2</v>
      </c>
      <c r="AK26" cm="1">
        <f t="array" ref="AK26">IFERROR(_xlfn.XLOOKUP(1, (날씨3[stnNm]='평균기온 삽입용'!$AE$2) * (날씨3[월]=AK$3) * (날씨3[일]='평균기온 삽입용'!$AD26), 날씨3[avgTa]),"")</f>
        <v>25.3</v>
      </c>
      <c r="AL26" cm="1">
        <f t="array" ref="AL26">IFERROR(_xlfn.XLOOKUP(1, (날씨3[stnNm]='평균기온 삽입용'!$AE$2) * (날씨3[월]=AL$3) * (날씨3[일]='평균기온 삽입용'!$AD26), 날씨3[avgTa]),"")</f>
        <v>24.3</v>
      </c>
      <c r="AM26" cm="1">
        <f t="array" ref="AM26">IFERROR(_xlfn.XLOOKUP(1, (날씨3[stnNm]='평균기온 삽입용'!$AE$2) * (날씨3[월]=AM$3) * (날씨3[일]='평균기온 삽입용'!$AD26), 날씨3[avgTa]),"")</f>
        <v>18.600000000000001</v>
      </c>
      <c r="AN26" cm="1">
        <f t="array" ref="AN26">IFERROR(_xlfn.XLOOKUP(1, (날씨3[stnNm]='평균기온 삽입용'!$AE$2) * (날씨3[월]=AN$3) * (날씨3[일]='평균기온 삽입용'!$AD26), 날씨3[avgTa]),"")</f>
        <v>9.3000000000000007</v>
      </c>
      <c r="AO26" cm="1">
        <f t="array" ref="AO26">IFERROR(_xlfn.XLOOKUP(1, (날씨3[stnNm]='평균기온 삽입용'!$AE$2) * (날씨3[월]=AO$3) * (날씨3[일]='평균기온 삽입용'!$AD26), 날씨3[avgTa]),"")</f>
        <v>-1.9</v>
      </c>
      <c r="AP26" cm="1">
        <f t="array" ref="AP26">IFERROR(_xlfn.XLOOKUP(1, (날씨3[stnNm]='평균기온 삽입용'!$AE$2) * (날씨3[월]=AP$3) * (날씨3[일]='평균기온 삽입용'!$AD26), 날씨3[avgTa]),"")</f>
        <v>3.5</v>
      </c>
    </row>
    <row r="27" spans="2:42" ht="15.95" customHeight="1" x14ac:dyDescent="0.3">
      <c r="B27" s="63">
        <v>24</v>
      </c>
      <c r="C27" cm="1">
        <f t="array" ref="C27">IFERROR(_xlfn.XLOOKUP(1, (날씨1[stnNm]='평균기온 삽입용'!$C$2) * (날씨1[월]=C$3) * (날씨1[일]='평균기온 삽입용'!$B27), 날씨1[avgTa]),"")</f>
        <v>0.6</v>
      </c>
      <c r="D27" cm="1">
        <f t="array" ref="D27">IFERROR(_xlfn.XLOOKUP(1, (날씨1[stnNm]='평균기온 삽입용'!$C$2) * (날씨1[월]=D$3) * (날씨1[일]='평균기온 삽입용'!$B27), 날씨1[avgTa]),"")</f>
        <v>-0.1</v>
      </c>
      <c r="E27" cm="1">
        <f t="array" ref="E27">IFERROR(_xlfn.XLOOKUP(1, (날씨1[stnNm]='평균기온 삽입용'!$C$2) * (날씨1[월]=E$3) * (날씨1[일]='평균기온 삽입용'!$B27), 날씨1[avgTa]),"")</f>
        <v>2.8</v>
      </c>
      <c r="F27" cm="1">
        <f t="array" ref="F27">IFERROR(_xlfn.XLOOKUP(1, (날씨1[stnNm]='평균기온 삽입용'!$C$2) * (날씨1[월]=F$3) * (날씨1[일]='평균기온 삽입용'!$B27), 날씨1[avgTa]),"")</f>
        <v>14.1</v>
      </c>
      <c r="G27" cm="1">
        <f t="array" ref="G27">IFERROR(_xlfn.XLOOKUP(1, (날씨1[stnNm]='평균기온 삽입용'!$C$2) * (날씨1[월]=G$3) * (날씨1[일]='평균기온 삽입용'!$B27), 날씨1[avgTa]),"")</f>
        <v>19.5</v>
      </c>
      <c r="H27" cm="1">
        <f t="array" ref="H27">IFERROR(_xlfn.XLOOKUP(1, (날씨1[stnNm]='평균기온 삽입용'!$C$2) * (날씨1[월]=H$3) * (날씨1[일]='평균기온 삽입용'!$B27), 날씨1[avgTa]),"")</f>
        <v>22.4</v>
      </c>
      <c r="I27" cm="1">
        <f t="array" ref="I27">IFERROR(_xlfn.XLOOKUP(1, (날씨1[stnNm]='평균기온 삽입용'!$C$2) * (날씨1[월]=I$3) * (날씨1[일]='평균기온 삽입용'!$B27), 날씨1[avgTa]),"")</f>
        <v>22.9</v>
      </c>
      <c r="J27" cm="1">
        <f t="array" ref="J27">IFERROR(_xlfn.XLOOKUP(1, (날씨1[stnNm]='평균기온 삽입용'!$C$2) * (날씨1[월]=J$3) * (날씨1[일]='평균기온 삽입용'!$B27), 날씨1[avgTa]),"")</f>
        <v>23.8</v>
      </c>
      <c r="K27" cm="1">
        <f t="array" ref="K27">IFERROR(_xlfn.XLOOKUP(1, (날씨1[stnNm]='평균기온 삽입용'!$C$2) * (날씨1[월]=K$3) * (날씨1[일]='평균기온 삽입용'!$B27), 날씨1[avgTa]),"")</f>
        <v>20.9</v>
      </c>
      <c r="L27" cm="1">
        <f t="array" ref="L27">IFERROR(_xlfn.XLOOKUP(1, (날씨1[stnNm]='평균기온 삽입용'!$C$2) * (날씨1[월]=L$3) * (날씨1[일]='평균기온 삽입용'!$B27), 날씨1[avgTa]),"")</f>
        <v>14.6</v>
      </c>
      <c r="M27" cm="1">
        <f t="array" ref="M27">IFERROR(_xlfn.XLOOKUP(1, (날씨1[stnNm]='평균기온 삽입용'!$C$2) * (날씨1[월]=M$3) * (날씨1[일]='평균기온 삽입용'!$B27), 날씨1[avgTa]),"")</f>
        <v>4.8</v>
      </c>
      <c r="N27" cm="1">
        <f t="array" ref="N27">IFERROR(_xlfn.XLOOKUP(1, (날씨1[stnNm]='평균기온 삽입용'!$C$2) * (날씨1[월]=N$3) * (날씨1[일]='평균기온 삽입용'!$B27), 날씨1[avgTa]),"")</f>
        <v>-2.2000000000000002</v>
      </c>
      <c r="P27" s="63">
        <v>24</v>
      </c>
      <c r="Q27" cm="1">
        <f t="array" ref="Q27">IFERROR(_xlfn.XLOOKUP(1, (날씨2[stnNm]='평균기온 삽입용'!$Q$2) * (날씨2[월]=Q$3) * (날씨2[일]='평균기온 삽입용'!$P27), 날씨2[avgTa]),"")</f>
        <v>-15.4</v>
      </c>
      <c r="R27" cm="1">
        <f t="array" ref="R27">IFERROR(_xlfn.XLOOKUP(1, (날씨2[stnNm]='평균기온 삽입용'!$Q$2) * (날씨2[월]=R$3) * (날씨2[일]='평균기온 삽입용'!$P27), 날씨2[avgTa]),"")</f>
        <v>-4</v>
      </c>
      <c r="S27" cm="1">
        <f t="array" ref="S27">IFERROR(_xlfn.XLOOKUP(1, (날씨2[stnNm]='평균기온 삽입용'!$Q$2) * (날씨2[월]=S$3) * (날씨2[일]='평균기온 삽입용'!$P27), 날씨2[avgTa]),"")</f>
        <v>4</v>
      </c>
      <c r="T27" cm="1">
        <f t="array" ref="T27">IFERROR(_xlfn.XLOOKUP(1, (날씨2[stnNm]='평균기온 삽입용'!$Q$2) * (날씨2[월]=T$3) * (날씨2[일]='평균기온 삽입용'!$P27), 날씨2[avgTa]),"")</f>
        <v>12.9</v>
      </c>
      <c r="U27" cm="1">
        <f t="array" ref="U27">IFERROR(_xlfn.XLOOKUP(1, (날씨2[stnNm]='평균기온 삽입용'!$Q$2) * (날씨2[월]=U$3) * (날씨2[일]='평균기온 삽입용'!$P27), 날씨2[avgTa]),"")</f>
        <v>16.600000000000001</v>
      </c>
      <c r="V27" cm="1">
        <f t="array" ref="V27">IFERROR(_xlfn.XLOOKUP(1, (날씨2[stnNm]='평균기온 삽입용'!$Q$2) * (날씨2[월]=V$3) * (날씨2[일]='평균기온 삽입용'!$P27), 날씨2[avgTa]),"")</f>
        <v>22</v>
      </c>
      <c r="W27" cm="1">
        <f t="array" ref="W27">IFERROR(_xlfn.XLOOKUP(1, (날씨2[stnNm]='평균기온 삽입용'!$Q$2) * (날씨2[월]=W$3) * (날씨2[일]='평균기온 삽입용'!$P27), 날씨2[avgTa]),"")</f>
        <v>25.4</v>
      </c>
      <c r="X27" cm="1">
        <f t="array" ref="X27">IFERROR(_xlfn.XLOOKUP(1, (날씨2[stnNm]='평균기온 삽입용'!$Q$2) * (날씨2[월]=X$3) * (날씨2[일]='평균기온 삽입용'!$P27), 날씨2[avgTa]),"")</f>
        <v>26.3</v>
      </c>
      <c r="Y27" cm="1">
        <f t="array" ref="Y27">IFERROR(_xlfn.XLOOKUP(1, (날씨2[stnNm]='평균기온 삽입용'!$Q$2) * (날씨2[월]=Y$3) * (날씨2[일]='평균기온 삽입용'!$P27), 날씨2[avgTa]),"")</f>
        <v>18.5</v>
      </c>
      <c r="Z27" cm="1">
        <f t="array" ref="Z27">IFERROR(_xlfn.XLOOKUP(1, (날씨2[stnNm]='평균기온 삽입용'!$Q$2) * (날씨2[월]=Z$3) * (날씨2[일]='평균기온 삽입용'!$P27), 날씨2[avgTa]),"")</f>
        <v>10.8</v>
      </c>
      <c r="AA27" cm="1">
        <f t="array" ref="AA27">IFERROR(_xlfn.XLOOKUP(1, (날씨2[stnNm]='평균기온 삽입용'!$Q$2) * (날씨2[월]=AA$3) * (날씨2[일]='평균기온 삽입용'!$P27), 날씨2[avgTa]),"")</f>
        <v>-5</v>
      </c>
      <c r="AB27" cm="1">
        <f t="array" ref="AB27">IFERROR(_xlfn.XLOOKUP(1, (날씨2[stnNm]='평균기온 삽입용'!$Q$2) * (날씨2[월]=AB$3) * (날씨2[일]='평균기온 삽입용'!$P27), 날씨2[avgTa]),"")</f>
        <v>-2.8</v>
      </c>
      <c r="AD27" s="63">
        <v>24</v>
      </c>
      <c r="AE27" cm="1">
        <f t="array" ref="AE27">IFERROR(_xlfn.XLOOKUP(1, (날씨3[stnNm]='평균기온 삽입용'!$AE$2) * (날씨3[월]=AE$3) * (날씨3[일]='평균기온 삽입용'!$AD27), 날씨3[avgTa]),"")</f>
        <v>-11</v>
      </c>
      <c r="AF27" cm="1">
        <f t="array" ref="AF27">IFERROR(_xlfn.XLOOKUP(1, (날씨3[stnNm]='평균기온 삽입용'!$AE$2) * (날씨3[월]=AF$3) * (날씨3[일]='평균기온 삽입용'!$AD27), 날씨3[avgTa]),"")</f>
        <v>-2.4</v>
      </c>
      <c r="AG27" cm="1">
        <f t="array" ref="AG27">IFERROR(_xlfn.XLOOKUP(1, (날씨3[stnNm]='평균기온 삽입용'!$AE$2) * (날씨3[월]=AG$3) * (날씨3[일]='평균기온 삽입용'!$AD27), 날씨3[avgTa]),"")</f>
        <v>5.0999999999999996</v>
      </c>
      <c r="AH27" cm="1">
        <f t="array" ref="AH27">IFERROR(_xlfn.XLOOKUP(1, (날씨3[stnNm]='평균기온 삽입용'!$AE$2) * (날씨3[월]=AH$3) * (날씨3[일]='평균기온 삽입용'!$AD27), 날씨3[avgTa]),"")</f>
        <v>12.5</v>
      </c>
      <c r="AI27" cm="1">
        <f t="array" ref="AI27">IFERROR(_xlfn.XLOOKUP(1, (날씨3[stnNm]='평균기온 삽입용'!$AE$2) * (날씨3[월]=AI$3) * (날씨3[일]='평균기온 삽입용'!$AD27), 날씨3[avgTa]),"")</f>
        <v>19.899999999999999</v>
      </c>
      <c r="AJ27" cm="1">
        <f t="array" ref="AJ27">IFERROR(_xlfn.XLOOKUP(1, (날씨3[stnNm]='평균기온 삽입용'!$AE$2) * (날씨3[월]=AJ$3) * (날씨3[일]='평균기온 삽입용'!$AD27), 날씨3[avgTa]),"")</f>
        <v>23</v>
      </c>
      <c r="AK27" cm="1">
        <f t="array" ref="AK27">IFERROR(_xlfn.XLOOKUP(1, (날씨3[stnNm]='평균기온 삽입용'!$AE$2) * (날씨3[월]=AK$3) * (날씨3[일]='평균기온 삽입용'!$AD27), 날씨3[avgTa]),"")</f>
        <v>25</v>
      </c>
      <c r="AL27" cm="1">
        <f t="array" ref="AL27">IFERROR(_xlfn.XLOOKUP(1, (날씨3[stnNm]='평균기온 삽입용'!$AE$2) * (날씨3[월]=AL$3) * (날씨3[일]='평균기온 삽입용'!$AD27), 날씨3[avgTa]),"")</f>
        <v>25</v>
      </c>
      <c r="AM27" cm="1">
        <f t="array" ref="AM27">IFERROR(_xlfn.XLOOKUP(1, (날씨3[stnNm]='평균기온 삽입용'!$AE$2) * (날씨3[월]=AM$3) * (날씨3[일]='평균기온 삽입용'!$AD27), 날씨3[avgTa]),"")</f>
        <v>18.2</v>
      </c>
      <c r="AN27" cm="1">
        <f t="array" ref="AN27">IFERROR(_xlfn.XLOOKUP(1, (날씨3[stnNm]='평균기온 삽입용'!$AE$2) * (날씨3[월]=AN$3) * (날씨3[일]='평균기온 삽입용'!$AD27), 날씨3[avgTa]),"")</f>
        <v>9</v>
      </c>
      <c r="AO27" cm="1">
        <f t="array" ref="AO27">IFERROR(_xlfn.XLOOKUP(1, (날씨3[stnNm]='평균기온 삽입용'!$AE$2) * (날씨3[월]=AO$3) * (날씨3[일]='평균기온 삽입용'!$AD27), 날씨3[avgTa]),"")</f>
        <v>-4</v>
      </c>
      <c r="AP27" cm="1">
        <f t="array" ref="AP27">IFERROR(_xlfn.XLOOKUP(1, (날씨3[stnNm]='평균기온 삽입용'!$AE$2) * (날씨3[월]=AP$3) * (날씨3[일]='평균기온 삽입용'!$AD27), 날씨3[avgTa]),"")</f>
        <v>0.7</v>
      </c>
    </row>
    <row r="28" spans="2:42" ht="15.95" customHeight="1" x14ac:dyDescent="0.3">
      <c r="B28" s="63">
        <v>25</v>
      </c>
      <c r="C28" cm="1">
        <f t="array" ref="C28">IFERROR(_xlfn.XLOOKUP(1, (날씨1[stnNm]='평균기온 삽입용'!$C$2) * (날씨1[월]=C$3) * (날씨1[일]='평균기온 삽입용'!$B28), 날씨1[avgTa]),"")</f>
        <v>-0.5</v>
      </c>
      <c r="D28" cm="1">
        <f t="array" ref="D28">IFERROR(_xlfn.XLOOKUP(1, (날씨1[stnNm]='평균기온 삽입용'!$C$2) * (날씨1[월]=D$3) * (날씨1[일]='평균기온 삽입용'!$B28), 날씨1[avgTa]),"")</f>
        <v>2.9</v>
      </c>
      <c r="E28" cm="1">
        <f t="array" ref="E28">IFERROR(_xlfn.XLOOKUP(1, (날씨1[stnNm]='평균기온 삽입용'!$C$2) * (날씨1[월]=E$3) * (날씨1[일]='평균기온 삽입용'!$B28), 날씨1[avgTa]),"")</f>
        <v>4.4000000000000004</v>
      </c>
      <c r="F28" cm="1">
        <f t="array" ref="F28">IFERROR(_xlfn.XLOOKUP(1, (날씨1[stnNm]='평균기온 삽입용'!$C$2) * (날씨1[월]=F$3) * (날씨1[일]='평균기온 삽입용'!$B28), 날씨1[avgTa]),"")</f>
        <v>13.8</v>
      </c>
      <c r="G28" cm="1">
        <f t="array" ref="G28">IFERROR(_xlfn.XLOOKUP(1, (날씨1[stnNm]='평균기온 삽입용'!$C$2) * (날씨1[월]=G$3) * (날씨1[일]='평균기온 삽입용'!$B28), 날씨1[avgTa]),"")</f>
        <v>20.399999999999999</v>
      </c>
      <c r="H28" cm="1">
        <f t="array" ref="H28">IFERROR(_xlfn.XLOOKUP(1, (날씨1[stnNm]='평균기온 삽입용'!$C$2) * (날씨1[월]=H$3) * (날씨1[일]='평균기온 삽입용'!$B28), 날씨1[avgTa]),"")</f>
        <v>22.6</v>
      </c>
      <c r="I28" cm="1">
        <f t="array" ref="I28">IFERROR(_xlfn.XLOOKUP(1, (날씨1[stnNm]='평균기온 삽입용'!$C$2) * (날씨1[월]=I$3) * (날씨1[일]='평균기온 삽입용'!$B28), 날씨1[avgTa]),"")</f>
        <v>23.8</v>
      </c>
      <c r="J28" cm="1">
        <f t="array" ref="J28">IFERROR(_xlfn.XLOOKUP(1, (날씨1[stnNm]='평균기온 삽입용'!$C$2) * (날씨1[월]=J$3) * (날씨1[일]='평균기온 삽입용'!$B28), 날씨1[avgTa]),"")</f>
        <v>20.2</v>
      </c>
      <c r="K28" cm="1">
        <f t="array" ref="K28">IFERROR(_xlfn.XLOOKUP(1, (날씨1[stnNm]='평균기온 삽입용'!$C$2) * (날씨1[월]=K$3) * (날씨1[일]='평균기온 삽입용'!$B28), 날씨1[avgTa]),"")</f>
        <v>19.8</v>
      </c>
      <c r="L28" cm="1">
        <f t="array" ref="L28">IFERROR(_xlfn.XLOOKUP(1, (날씨1[stnNm]='평균기온 삽입용'!$C$2) * (날씨1[월]=L$3) * (날씨1[일]='평균기온 삽입용'!$B28), 날씨1[avgTa]),"")</f>
        <v>11.4</v>
      </c>
      <c r="M28" cm="1">
        <f t="array" ref="M28">IFERROR(_xlfn.XLOOKUP(1, (날씨1[stnNm]='평균기온 삽입용'!$C$2) * (날씨1[월]=M$3) * (날씨1[일]='평균기온 삽입용'!$B28), 날씨1[avgTa]),"")</f>
        <v>1</v>
      </c>
      <c r="N28" cm="1">
        <f t="array" ref="N28">IFERROR(_xlfn.XLOOKUP(1, (날씨1[stnNm]='평균기온 삽입용'!$C$2) * (날씨1[월]=N$3) * (날씨1[일]='평균기온 삽입용'!$B28), 날씨1[avgTa]),"")</f>
        <v>-2.5</v>
      </c>
      <c r="P28" s="63">
        <v>25</v>
      </c>
      <c r="Q28" cm="1">
        <f t="array" ref="Q28">IFERROR(_xlfn.XLOOKUP(1, (날씨2[stnNm]='평균기온 삽입용'!$Q$2) * (날씨2[월]=Q$3) * (날씨2[일]='평균기온 삽입용'!$P28), 날씨2[avgTa]),"")</f>
        <v>-13.1</v>
      </c>
      <c r="R28" cm="1">
        <f t="array" ref="R28">IFERROR(_xlfn.XLOOKUP(1, (날씨2[stnNm]='평균기온 삽입용'!$Q$2) * (날씨2[월]=R$3) * (날씨2[일]='평균기온 삽입용'!$P28), 날씨2[avgTa]),"")</f>
        <v>-3</v>
      </c>
      <c r="S28" cm="1">
        <f t="array" ref="S28">IFERROR(_xlfn.XLOOKUP(1, (날씨2[stnNm]='평균기온 삽입용'!$Q$2) * (날씨2[월]=S$3) * (날씨2[일]='평균기온 삽입용'!$P28), 날씨2[avgTa]),"")</f>
        <v>3.5</v>
      </c>
      <c r="T28" cm="1">
        <f t="array" ref="T28">IFERROR(_xlfn.XLOOKUP(1, (날씨2[stnNm]='평균기온 삽입용'!$Q$2) * (날씨2[월]=T$3) * (날씨2[일]='평균기온 삽입용'!$P28), 날씨2[avgTa]),"")</f>
        <v>15.7</v>
      </c>
      <c r="U28" cm="1">
        <f t="array" ref="U28">IFERROR(_xlfn.XLOOKUP(1, (날씨2[stnNm]='평균기온 삽입용'!$Q$2) * (날씨2[월]=U$3) * (날씨2[일]='평균기온 삽입용'!$P28), 날씨2[avgTa]),"")</f>
        <v>18.7</v>
      </c>
      <c r="V28" cm="1">
        <f t="array" ref="V28">IFERROR(_xlfn.XLOOKUP(1, (날씨2[stnNm]='평균기온 삽입용'!$Q$2) * (날씨2[월]=V$3) * (날씨2[일]='평균기온 삽입용'!$P28), 날씨2[avgTa]),"")</f>
        <v>21.1</v>
      </c>
      <c r="W28" cm="1">
        <f t="array" ref="W28">IFERROR(_xlfn.XLOOKUP(1, (날씨2[stnNm]='평균기온 삽입용'!$Q$2) * (날씨2[월]=W$3) * (날씨2[일]='평균기온 삽입용'!$P28), 날씨2[avgTa]),"")</f>
        <v>26.6</v>
      </c>
      <c r="X28" cm="1">
        <f t="array" ref="X28">IFERROR(_xlfn.XLOOKUP(1, (날씨2[stnNm]='평균기온 삽입용'!$Q$2) * (날씨2[월]=X$3) * (날씨2[일]='평균기온 삽입용'!$P28), 날씨2[avgTa]),"")</f>
        <v>23.6</v>
      </c>
      <c r="Y28" cm="1">
        <f t="array" ref="Y28">IFERROR(_xlfn.XLOOKUP(1, (날씨2[stnNm]='평균기온 삽입용'!$Q$2) * (날씨2[월]=Y$3) * (날씨2[일]='평균기온 삽입용'!$P28), 날씨2[avgTa]),"")</f>
        <v>19.600000000000001</v>
      </c>
      <c r="Z28" cm="1">
        <f t="array" ref="Z28">IFERROR(_xlfn.XLOOKUP(1, (날씨2[stnNm]='평균기온 삽입용'!$Q$2) * (날씨2[월]=Z$3) * (날씨2[일]='평균기온 삽입용'!$P28), 날씨2[avgTa]),"")</f>
        <v>11.9</v>
      </c>
      <c r="AA28" cm="1">
        <f t="array" ref="AA28">IFERROR(_xlfn.XLOOKUP(1, (날씨2[stnNm]='평균기온 삽입용'!$Q$2) * (날씨2[월]=AA$3) * (날씨2[일]='평균기온 삽입용'!$P28), 날씨2[avgTa]),"")</f>
        <v>-3.7</v>
      </c>
      <c r="AB28" cm="1">
        <f t="array" ref="AB28">IFERROR(_xlfn.XLOOKUP(1, (날씨2[stnNm]='평균기온 삽입용'!$Q$2) * (날씨2[월]=AB$3) * (날씨2[일]='평균기온 삽입용'!$P28), 날씨2[avgTa]),"")</f>
        <v>-1.6</v>
      </c>
      <c r="AD28" s="63">
        <v>25</v>
      </c>
      <c r="AE28" cm="1">
        <f t="array" ref="AE28">IFERROR(_xlfn.XLOOKUP(1, (날씨3[stnNm]='평균기온 삽입용'!$AE$2) * (날씨3[월]=AE$3) * (날씨3[일]='평균기온 삽입용'!$AD28), 날씨3[avgTa]),"")</f>
        <v>-9.3000000000000007</v>
      </c>
      <c r="AF28" cm="1">
        <f t="array" ref="AF28">IFERROR(_xlfn.XLOOKUP(1, (날씨3[stnNm]='평균기온 삽입용'!$AE$2) * (날씨3[월]=AF$3) * (날씨3[일]='평균기온 삽입용'!$AD28), 날씨3[avgTa]),"")</f>
        <v>-0.2</v>
      </c>
      <c r="AG28" cm="1">
        <f t="array" ref="AG28">IFERROR(_xlfn.XLOOKUP(1, (날씨3[stnNm]='평균기온 삽입용'!$AE$2) * (날씨3[월]=AG$3) * (날씨3[일]='평균기온 삽입용'!$AD28), 날씨3[avgTa]),"")</f>
        <v>4.3</v>
      </c>
      <c r="AH28" cm="1">
        <f t="array" ref="AH28">IFERROR(_xlfn.XLOOKUP(1, (날씨3[stnNm]='평균기온 삽입용'!$AE$2) * (날씨3[월]=AH$3) * (날씨3[일]='평균기온 삽입용'!$AD28), 날씨3[avgTa]),"")</f>
        <v>15.3</v>
      </c>
      <c r="AI28" cm="1">
        <f t="array" ref="AI28">IFERROR(_xlfn.XLOOKUP(1, (날씨3[stnNm]='평균기온 삽입용'!$AE$2) * (날씨3[월]=AI$3) * (날씨3[일]='평균기온 삽입용'!$AD28), 날씨3[avgTa]),"")</f>
        <v>16.8</v>
      </c>
      <c r="AJ28" cm="1">
        <f t="array" ref="AJ28">IFERROR(_xlfn.XLOOKUP(1, (날씨3[stnNm]='평균기온 삽입용'!$AE$2) * (날씨3[월]=AJ$3) * (날씨3[일]='평균기온 삽입용'!$AD28), 날씨3[avgTa]),"")</f>
        <v>21.5</v>
      </c>
      <c r="AK28" cm="1">
        <f t="array" ref="AK28">IFERROR(_xlfn.XLOOKUP(1, (날씨3[stnNm]='평균기온 삽입용'!$AE$2) * (날씨3[월]=AK$3) * (날씨3[일]='평균기온 삽입용'!$AD28), 날씨3[avgTa]),"")</f>
        <v>26.3</v>
      </c>
      <c r="AL28" cm="1">
        <f t="array" ref="AL28">IFERROR(_xlfn.XLOOKUP(1, (날씨3[stnNm]='평균기온 삽입용'!$AE$2) * (날씨3[월]=AL$3) * (날씨3[일]='평균기온 삽입용'!$AD28), 날씨3[avgTa]),"")</f>
        <v>23.1</v>
      </c>
      <c r="AM28" cm="1">
        <f t="array" ref="AM28">IFERROR(_xlfn.XLOOKUP(1, (날씨3[stnNm]='평균기온 삽입용'!$AE$2) * (날씨3[월]=AM$3) * (날씨3[일]='평균기온 삽입용'!$AD28), 날씨3[avgTa]),"")</f>
        <v>18.8</v>
      </c>
      <c r="AN28" cm="1">
        <f t="array" ref="AN28">IFERROR(_xlfn.XLOOKUP(1, (날씨3[stnNm]='평균기온 삽입용'!$AE$2) * (날씨3[월]=AN$3) * (날씨3[일]='평균기온 삽입용'!$AD28), 날씨3[avgTa]),"")</f>
        <v>10.1</v>
      </c>
      <c r="AO28" cm="1">
        <f t="array" ref="AO28">IFERROR(_xlfn.XLOOKUP(1, (날씨3[stnNm]='평균기온 삽입용'!$AE$2) * (날씨3[월]=AO$3) * (날씨3[일]='평균기온 삽입용'!$AD28), 날씨3[avgTa]),"")</f>
        <v>-1.8</v>
      </c>
      <c r="AP28" cm="1">
        <f t="array" ref="AP28">IFERROR(_xlfn.XLOOKUP(1, (날씨3[stnNm]='평균기온 삽입용'!$AE$2) * (날씨3[월]=AP$3) * (날씨3[일]='평균기온 삽입용'!$AD28), 날씨3[avgTa]),"")</f>
        <v>-3.7</v>
      </c>
    </row>
    <row r="29" spans="2:42" ht="15.95" customHeight="1" x14ac:dyDescent="0.3">
      <c r="B29" s="63">
        <v>26</v>
      </c>
      <c r="C29" cm="1">
        <f t="array" ref="C29">IFERROR(_xlfn.XLOOKUP(1, (날씨1[stnNm]='평균기온 삽입용'!$C$2) * (날씨1[월]=C$3) * (날씨1[일]='평균기온 삽입용'!$B29), 날씨1[avgTa]),"")</f>
        <v>1.8</v>
      </c>
      <c r="D29" cm="1">
        <f t="array" ref="D29">IFERROR(_xlfn.XLOOKUP(1, (날씨1[stnNm]='평균기온 삽입용'!$C$2) * (날씨1[월]=D$3) * (날씨1[일]='평균기온 삽입용'!$B29), 날씨1[avgTa]),"")</f>
        <v>0</v>
      </c>
      <c r="E29" cm="1">
        <f t="array" ref="E29">IFERROR(_xlfn.XLOOKUP(1, (날씨1[stnNm]='평균기온 삽입용'!$C$2) * (날씨1[월]=E$3) * (날씨1[일]='평균기온 삽입용'!$B29), 날씨1[avgTa]),"")</f>
        <v>6.6</v>
      </c>
      <c r="F29" cm="1">
        <f t="array" ref="F29">IFERROR(_xlfn.XLOOKUP(1, (날씨1[stnNm]='평균기온 삽입용'!$C$2) * (날씨1[월]=F$3) * (날씨1[일]='평균기온 삽입용'!$B29), 날씨1[avgTa]),"")</f>
        <v>16.2</v>
      </c>
      <c r="G29" cm="1">
        <f t="array" ref="G29">IFERROR(_xlfn.XLOOKUP(1, (날씨1[stnNm]='평균기온 삽입용'!$C$2) * (날씨1[월]=G$3) * (날씨1[일]='평균기온 삽입용'!$B29), 날씨1[avgTa]),"")</f>
        <v>20.8</v>
      </c>
      <c r="H29" cm="1">
        <f t="array" ref="H29">IFERROR(_xlfn.XLOOKUP(1, (날씨1[stnNm]='평균기온 삽입용'!$C$2) * (날씨1[월]=H$3) * (날씨1[일]='평균기온 삽입용'!$B29), 날씨1[avgTa]),"")</f>
        <v>19.399999999999999</v>
      </c>
      <c r="I29" cm="1">
        <f t="array" ref="I29">IFERROR(_xlfn.XLOOKUP(1, (날씨1[stnNm]='평균기온 삽입용'!$C$2) * (날씨1[월]=I$3) * (날씨1[일]='평균기온 삽입용'!$B29), 날씨1[avgTa]),"")</f>
        <v>24.3</v>
      </c>
      <c r="J29" cm="1">
        <f t="array" ref="J29">IFERROR(_xlfn.XLOOKUP(1, (날씨1[stnNm]='평균기온 삽입용'!$C$2) * (날씨1[월]=J$3) * (날씨1[일]='평균기온 삽입용'!$B29), 날씨1[avgTa]),"")</f>
        <v>20.7</v>
      </c>
      <c r="K29" cm="1">
        <f t="array" ref="K29">IFERROR(_xlfn.XLOOKUP(1, (날씨1[stnNm]='평균기온 삽입용'!$C$2) * (날씨1[월]=K$3) * (날씨1[일]='평균기온 삽입용'!$B29), 날씨1[avgTa]),"")</f>
        <v>18.2</v>
      </c>
      <c r="L29" cm="1">
        <f t="array" ref="L29">IFERROR(_xlfn.XLOOKUP(1, (날씨1[stnNm]='평균기온 삽입용'!$C$2) * (날씨1[월]=L$3) * (날씨1[일]='평균기온 삽입용'!$B29), 날씨1[avgTa]),"")</f>
        <v>11.3</v>
      </c>
      <c r="M29" cm="1">
        <f t="array" ref="M29">IFERROR(_xlfn.XLOOKUP(1, (날씨1[stnNm]='평균기온 삽입용'!$C$2) * (날씨1[월]=M$3) * (날씨1[일]='평균기온 삽입용'!$B29), 날씨1[avgTa]),"")</f>
        <v>-3.5</v>
      </c>
      <c r="N29" cm="1">
        <f t="array" ref="N29">IFERROR(_xlfn.XLOOKUP(1, (날씨1[stnNm]='평균기온 삽입용'!$C$2) * (날씨1[월]=N$3) * (날씨1[일]='평균기온 삽입용'!$B29), 날씨1[avgTa]),"")</f>
        <v>0.1</v>
      </c>
      <c r="P29" s="63">
        <v>26</v>
      </c>
      <c r="Q29" cm="1">
        <f t="array" ref="Q29">IFERROR(_xlfn.XLOOKUP(1, (날씨2[stnNm]='평균기온 삽입용'!$Q$2) * (날씨2[월]=Q$3) * (날씨2[일]='평균기온 삽입용'!$P29), 날씨2[avgTa]),"")</f>
        <v>-5.3</v>
      </c>
      <c r="R29" cm="1">
        <f t="array" ref="R29">IFERROR(_xlfn.XLOOKUP(1, (날씨2[stnNm]='평균기온 삽입용'!$Q$2) * (날씨2[월]=R$3) * (날씨2[일]='평균기온 삽입용'!$P29), 날씨2[avgTa]),"")</f>
        <v>-1</v>
      </c>
      <c r="S29" cm="1">
        <f t="array" ref="S29">IFERROR(_xlfn.XLOOKUP(1, (날씨2[stnNm]='평균기온 삽입용'!$Q$2) * (날씨2[월]=S$3) * (날씨2[일]='평균기온 삽입용'!$P29), 날씨2[avgTa]),"")</f>
        <v>4.4000000000000004</v>
      </c>
      <c r="T29" cm="1">
        <f t="array" ref="T29">IFERROR(_xlfn.XLOOKUP(1, (날씨2[stnNm]='평균기온 삽입용'!$Q$2) * (날씨2[월]=T$3) * (날씨2[일]='평균기온 삽입용'!$P29), 날씨2[avgTa]),"")</f>
        <v>16.3</v>
      </c>
      <c r="U29" cm="1">
        <f t="array" ref="U29">IFERROR(_xlfn.XLOOKUP(1, (날씨2[stnNm]='평균기온 삽입용'!$Q$2) * (날씨2[월]=U$3) * (날씨2[일]='평균기온 삽입용'!$P29), 날씨2[avgTa]),"")</f>
        <v>17.899999999999999</v>
      </c>
      <c r="V29" cm="1">
        <f t="array" ref="V29">IFERROR(_xlfn.XLOOKUP(1, (날씨2[stnNm]='평균기온 삽입용'!$Q$2) * (날씨2[월]=V$3) * (날씨2[일]='평균기온 삽입용'!$P29), 날씨2[avgTa]),"")</f>
        <v>22.6</v>
      </c>
      <c r="W29" cm="1">
        <f t="array" ref="W29">IFERROR(_xlfn.XLOOKUP(1, (날씨2[stnNm]='평균기온 삽입용'!$Q$2) * (날씨2[월]=W$3) * (날씨2[일]='평균기온 삽입용'!$P29), 날씨2[avgTa]),"")</f>
        <v>25.7</v>
      </c>
      <c r="X29" cm="1">
        <f t="array" ref="X29">IFERROR(_xlfn.XLOOKUP(1, (날씨2[stnNm]='평균기온 삽입용'!$Q$2) * (날씨2[월]=X$3) * (날씨2[일]='평균기온 삽입용'!$P29), 날씨2[avgTa]),"")</f>
        <v>20.399999999999999</v>
      </c>
      <c r="Y29" cm="1">
        <f t="array" ref="Y29">IFERROR(_xlfn.XLOOKUP(1, (날씨2[stnNm]='평균기온 삽입용'!$Q$2) * (날씨2[월]=Y$3) * (날씨2[일]='평균기온 삽입용'!$P29), 날씨2[avgTa]),"")</f>
        <v>19.399999999999999</v>
      </c>
      <c r="Z29" cm="1">
        <f t="array" ref="Z29">IFERROR(_xlfn.XLOOKUP(1, (날씨2[stnNm]='평균기온 삽입용'!$Q$2) * (날씨2[월]=Z$3) * (날씨2[일]='평균기온 삽입용'!$P29), 날씨2[avgTa]),"")</f>
        <v>10.5</v>
      </c>
      <c r="AA29" cm="1">
        <f t="array" ref="AA29">IFERROR(_xlfn.XLOOKUP(1, (날씨2[stnNm]='평균기온 삽입용'!$Q$2) * (날씨2[월]=AA$3) * (날씨2[일]='평균기온 삽입용'!$P29), 날씨2[avgTa]),"")</f>
        <v>-2</v>
      </c>
      <c r="AB29" cm="1">
        <f t="array" ref="AB29">IFERROR(_xlfn.XLOOKUP(1, (날씨2[stnNm]='평균기온 삽입용'!$Q$2) * (날씨2[월]=AB$3) * (날씨2[일]='평균기온 삽입용'!$P29), 날씨2[avgTa]),"")</f>
        <v>0.4</v>
      </c>
      <c r="AD29" s="63">
        <v>26</v>
      </c>
      <c r="AE29" cm="1">
        <f t="array" ref="AE29">IFERROR(_xlfn.XLOOKUP(1, (날씨3[stnNm]='평균기온 삽입용'!$AE$2) * (날씨3[월]=AE$3) * (날씨3[일]='평균기온 삽입용'!$AD29), 날씨3[avgTa]),"")</f>
        <v>-4.7</v>
      </c>
      <c r="AF29" cm="1">
        <f t="array" ref="AF29">IFERROR(_xlfn.XLOOKUP(1, (날씨3[stnNm]='평균기온 삽입용'!$AE$2) * (날씨3[월]=AF$3) * (날씨3[일]='평균기온 삽입용'!$AD29), 날씨3[avgTa]),"")</f>
        <v>0.2</v>
      </c>
      <c r="AG29" cm="1">
        <f t="array" ref="AG29">IFERROR(_xlfn.XLOOKUP(1, (날씨3[stnNm]='평균기온 삽입용'!$AE$2) * (날씨3[월]=AG$3) * (날씨3[일]='평균기온 삽입용'!$AD29), 날씨3[avgTa]),"")</f>
        <v>4.3</v>
      </c>
      <c r="AH29" cm="1">
        <f t="array" ref="AH29">IFERROR(_xlfn.XLOOKUP(1, (날씨3[stnNm]='평균기온 삽입용'!$AE$2) * (날씨3[월]=AH$3) * (날씨3[일]='평균기온 삽입용'!$AD29), 날씨3[avgTa]),"")</f>
        <v>12.5</v>
      </c>
      <c r="AI29" cm="1">
        <f t="array" ref="AI29">IFERROR(_xlfn.XLOOKUP(1, (날씨3[stnNm]='평균기온 삽입용'!$AE$2) * (날씨3[월]=AI$3) * (날씨3[일]='평균기온 삽입용'!$AD29), 날씨3[avgTa]),"")</f>
        <v>15</v>
      </c>
      <c r="AJ29" cm="1">
        <f t="array" ref="AJ29">IFERROR(_xlfn.XLOOKUP(1, (날씨3[stnNm]='평균기온 삽입용'!$AE$2) * (날씨3[월]=AJ$3) * (날씨3[일]='평균기온 삽입용'!$AD29), 날씨3[avgTa]),"")</f>
        <v>23.2</v>
      </c>
      <c r="AK29" cm="1">
        <f t="array" ref="AK29">IFERROR(_xlfn.XLOOKUP(1, (날씨3[stnNm]='평균기온 삽입용'!$AE$2) * (날씨3[월]=AK$3) * (날씨3[일]='평균기온 삽입용'!$AD29), 날씨3[avgTa]),"")</f>
        <v>26</v>
      </c>
      <c r="AL29" cm="1">
        <f t="array" ref="AL29">IFERROR(_xlfn.XLOOKUP(1, (날씨3[stnNm]='평균기온 삽입용'!$AE$2) * (날씨3[월]=AL$3) * (날씨3[일]='평균기온 삽입용'!$AD29), 날씨3[avgTa]),"")</f>
        <v>20.2</v>
      </c>
      <c r="AM29" cm="1">
        <f t="array" ref="AM29">IFERROR(_xlfn.XLOOKUP(1, (날씨3[stnNm]='평균기온 삽입용'!$AE$2) * (날씨3[월]=AM$3) * (날씨3[일]='평균기온 삽입용'!$AD29), 날씨3[avgTa]),"")</f>
        <v>20.7</v>
      </c>
      <c r="AN29" cm="1">
        <f t="array" ref="AN29">IFERROR(_xlfn.XLOOKUP(1, (날씨3[stnNm]='평균기온 삽입용'!$AE$2) * (날씨3[월]=AN$3) * (날씨3[일]='평균기온 삽입용'!$AD29), 날씨3[avgTa]),"")</f>
        <v>11.2</v>
      </c>
      <c r="AO29" cm="1">
        <f t="array" ref="AO29">IFERROR(_xlfn.XLOOKUP(1, (날씨3[stnNm]='평균기온 삽입용'!$AE$2) * (날씨3[월]=AO$3) * (날씨3[일]='평균기온 삽입용'!$AD29), 날씨3[avgTa]),"")</f>
        <v>0</v>
      </c>
      <c r="AP29" cm="1">
        <f t="array" ref="AP29">IFERROR(_xlfn.XLOOKUP(1, (날씨3[stnNm]='평균기온 삽입용'!$AE$2) * (날씨3[월]=AP$3) * (날씨3[일]='평균기온 삽입용'!$AD29), 날씨3[avgTa]),"")</f>
        <v>-5.5</v>
      </c>
    </row>
    <row r="30" spans="2:42" ht="15.95" customHeight="1" x14ac:dyDescent="0.3">
      <c r="B30" s="63">
        <v>27</v>
      </c>
      <c r="C30" cm="1">
        <f t="array" ref="C30">IFERROR(_xlfn.XLOOKUP(1, (날씨1[stnNm]='평균기온 삽입용'!$C$2) * (날씨1[월]=C$3) * (날씨1[일]='평균기온 삽입용'!$B30), 날씨1[avgTa]),"")</f>
        <v>-4.0999999999999996</v>
      </c>
      <c r="D30" cm="1">
        <f t="array" ref="D30">IFERROR(_xlfn.XLOOKUP(1, (날씨1[stnNm]='평균기온 삽입용'!$C$2) * (날씨1[월]=D$3) * (날씨1[일]='평균기온 삽입용'!$B30), 날씨1[avgTa]),"")</f>
        <v>-3.2</v>
      </c>
      <c r="E30" cm="1">
        <f t="array" ref="E30">IFERROR(_xlfn.XLOOKUP(1, (날씨1[stnNm]='평균기온 삽입용'!$C$2) * (날씨1[월]=E$3) * (날씨1[일]='평균기온 삽입용'!$B30), 날씨1[avgTa]),"")</f>
        <v>7.4</v>
      </c>
      <c r="F30" cm="1">
        <f t="array" ref="F30">IFERROR(_xlfn.XLOOKUP(1, (날씨1[stnNm]='평균기온 삽입용'!$C$2) * (날씨1[월]=F$3) * (날씨1[일]='평균기온 삽입용'!$B30), 날씨1[avgTa]),"")</f>
        <v>17</v>
      </c>
      <c r="G30" cm="1">
        <f t="array" ref="G30">IFERROR(_xlfn.XLOOKUP(1, (날씨1[stnNm]='평균기온 삽입용'!$C$2) * (날씨1[월]=G$3) * (날씨1[일]='평균기온 삽입용'!$B30), 날씨1[avgTa]),"")</f>
        <v>20.9</v>
      </c>
      <c r="H30" cm="1">
        <f t="array" ref="H30">IFERROR(_xlfn.XLOOKUP(1, (날씨1[stnNm]='평균기온 삽입용'!$C$2) * (날씨1[월]=H$3) * (날씨1[일]='평균기온 삽입용'!$B30), 날씨1[avgTa]),"")</f>
        <v>22.3</v>
      </c>
      <c r="I30" cm="1">
        <f t="array" ref="I30">IFERROR(_xlfn.XLOOKUP(1, (날씨1[stnNm]='평균기온 삽입용'!$C$2) * (날씨1[월]=I$3) * (날씨1[일]='평균기온 삽입용'!$B30), 날씨1[avgTa]),"")</f>
        <v>25.9</v>
      </c>
      <c r="J30" cm="1">
        <f t="array" ref="J30">IFERROR(_xlfn.XLOOKUP(1, (날씨1[stnNm]='평균기온 삽입용'!$C$2) * (날씨1[월]=J$3) * (날씨1[일]='평균기온 삽입용'!$B30), 날씨1[avgTa]),"")</f>
        <v>22</v>
      </c>
      <c r="K30" cm="1">
        <f t="array" ref="K30">IFERROR(_xlfn.XLOOKUP(1, (날씨1[stnNm]='평균기온 삽입용'!$C$2) * (날씨1[월]=K$3) * (날씨1[일]='평균기온 삽입용'!$B30), 날씨1[avgTa]),"")</f>
        <v>17.100000000000001</v>
      </c>
      <c r="L30" cm="1">
        <f t="array" ref="L30">IFERROR(_xlfn.XLOOKUP(1, (날씨1[stnNm]='평균기온 삽입용'!$C$2) * (날씨1[월]=L$3) * (날씨1[일]='평균기온 삽입용'!$B30), 날씨1[avgTa]),"")</f>
        <v>10.9</v>
      </c>
      <c r="M30" cm="1">
        <f t="array" ref="M30">IFERROR(_xlfn.XLOOKUP(1, (날씨1[stnNm]='평균기온 삽입용'!$C$2) * (날씨1[월]=M$3) * (날씨1[일]='평균기온 삽입용'!$B30), 날씨1[avgTa]),"")</f>
        <v>-4.5999999999999996</v>
      </c>
      <c r="N30" cm="1">
        <f t="array" ref="N30">IFERROR(_xlfn.XLOOKUP(1, (날씨1[stnNm]='평균기온 삽입용'!$C$2) * (날씨1[월]=N$3) * (날씨1[일]='평균기온 삽입용'!$B30), 날씨1[avgTa]),"")</f>
        <v>-7.9</v>
      </c>
      <c r="P30" s="63">
        <v>27</v>
      </c>
      <c r="Q30" cm="1">
        <f t="array" ref="Q30">IFERROR(_xlfn.XLOOKUP(1, (날씨2[stnNm]='평균기온 삽입용'!$Q$2) * (날씨2[월]=Q$3) * (날씨2[일]='평균기온 삽입용'!$P30), 날씨2[avgTa]),"")</f>
        <v>-3.3</v>
      </c>
      <c r="R30" cm="1">
        <f t="array" ref="R30">IFERROR(_xlfn.XLOOKUP(1, (날씨2[stnNm]='평균기온 삽입용'!$Q$2) * (날씨2[월]=R$3) * (날씨2[일]='평균기온 삽입용'!$P30), 날씨2[avgTa]),"")</f>
        <v>1</v>
      </c>
      <c r="S30" cm="1">
        <f t="array" ref="S30">IFERROR(_xlfn.XLOOKUP(1, (날씨2[stnNm]='평균기온 삽입용'!$Q$2) * (날씨2[월]=S$3) * (날씨2[일]='평균기온 삽입용'!$P30), 날씨2[avgTa]),"")</f>
        <v>5.2</v>
      </c>
      <c r="T30" cm="1">
        <f t="array" ref="T30">IFERROR(_xlfn.XLOOKUP(1, (날씨2[stnNm]='평균기온 삽입용'!$Q$2) * (날씨2[월]=T$3) * (날씨2[일]='평균기온 삽입용'!$P30), 날씨2[avgTa]),"")</f>
        <v>13</v>
      </c>
      <c r="U30" cm="1">
        <f t="array" ref="U30">IFERROR(_xlfn.XLOOKUP(1, (날씨2[stnNm]='평균기온 삽입용'!$Q$2) * (날씨2[월]=U$3) * (날씨2[일]='평균기온 삽입용'!$P30), 날씨2[avgTa]),"")</f>
        <v>19.2</v>
      </c>
      <c r="V30" cm="1">
        <f t="array" ref="V30">IFERROR(_xlfn.XLOOKUP(1, (날씨2[stnNm]='평균기온 삽입용'!$Q$2) * (날씨2[월]=V$3) * (날씨2[일]='평균기온 삽입용'!$P30), 날씨2[avgTa]),"")</f>
        <v>22</v>
      </c>
      <c r="W30" cm="1">
        <f t="array" ref="W30">IFERROR(_xlfn.XLOOKUP(1, (날씨2[stnNm]='평균기온 삽입용'!$Q$2) * (날씨2[월]=W$3) * (날씨2[일]='평균기온 삽입용'!$P30), 날씨2[avgTa]),"")</f>
        <v>25.4</v>
      </c>
      <c r="X30" cm="1">
        <f t="array" ref="X30">IFERROR(_xlfn.XLOOKUP(1, (날씨2[stnNm]='평균기온 삽입용'!$Q$2) * (날씨2[월]=X$3) * (날씨2[일]='평균기온 삽입용'!$P30), 날씨2[avgTa]),"")</f>
        <v>19.399999999999999</v>
      </c>
      <c r="Y30" cm="1">
        <f t="array" ref="Y30">IFERROR(_xlfn.XLOOKUP(1, (날씨2[stnNm]='평균기온 삽입용'!$Q$2) * (날씨2[월]=Y$3) * (날씨2[일]='평균기온 삽입용'!$P30), 날씨2[avgTa]),"")</f>
        <v>18</v>
      </c>
      <c r="Z30" cm="1">
        <f t="array" ref="Z30">IFERROR(_xlfn.XLOOKUP(1, (날씨2[stnNm]='평균기온 삽입용'!$Q$2) * (날씨2[월]=Z$3) * (날씨2[일]='평균기온 삽입용'!$P30), 날씨2[avgTa]),"")</f>
        <v>13.5</v>
      </c>
      <c r="AA30" cm="1">
        <f t="array" ref="AA30">IFERROR(_xlfn.XLOOKUP(1, (날씨2[stnNm]='평균기온 삽입용'!$Q$2) * (날씨2[월]=AA$3) * (날씨2[일]='평균기온 삽입용'!$P30), 날씨2[avgTa]),"")</f>
        <v>0.7</v>
      </c>
      <c r="AB30" cm="1">
        <f t="array" ref="AB30">IFERROR(_xlfn.XLOOKUP(1, (날씨2[stnNm]='평균기온 삽입용'!$Q$2) * (날씨2[월]=AB$3) * (날씨2[일]='평균기온 삽입용'!$P30), 날씨2[avgTa]),"")</f>
        <v>-3.4</v>
      </c>
      <c r="AD30" s="63">
        <v>27</v>
      </c>
      <c r="AE30" cm="1">
        <f t="array" ref="AE30">IFERROR(_xlfn.XLOOKUP(1, (날씨3[stnNm]='평균기온 삽입용'!$AE$2) * (날씨3[월]=AE$3) * (날씨3[일]='평균기온 삽입용'!$AD30), 날씨3[avgTa]),"")</f>
        <v>-3.6</v>
      </c>
      <c r="AF30" cm="1">
        <f t="array" ref="AF30">IFERROR(_xlfn.XLOOKUP(1, (날씨3[stnNm]='평균기온 삽입용'!$AE$2) * (날씨3[월]=AF$3) * (날씨3[일]='평균기온 삽입용'!$AD30), 날씨3[avgTa]),"")</f>
        <v>0.4</v>
      </c>
      <c r="AG30" cm="1">
        <f t="array" ref="AG30">IFERROR(_xlfn.XLOOKUP(1, (날씨3[stnNm]='평균기온 삽입용'!$AE$2) * (날씨3[월]=AG$3) * (날씨3[일]='평균기온 삽입용'!$AD30), 날씨3[avgTa]),"")</f>
        <v>3.2</v>
      </c>
      <c r="AH30" cm="1">
        <f t="array" ref="AH30">IFERROR(_xlfn.XLOOKUP(1, (날씨3[stnNm]='평균기온 삽입용'!$AE$2) * (날씨3[월]=AH$3) * (날씨3[일]='평균기온 삽입용'!$AD30), 날씨3[avgTa]),"")</f>
        <v>11.4</v>
      </c>
      <c r="AI30" cm="1">
        <f t="array" ref="AI30">IFERROR(_xlfn.XLOOKUP(1, (날씨3[stnNm]='평균기온 삽입용'!$AE$2) * (날씨3[월]=AI$3) * (날씨3[일]='평균기온 삽입용'!$AD30), 날씨3[avgTa]),"")</f>
        <v>17.8</v>
      </c>
      <c r="AJ30" cm="1">
        <f t="array" ref="AJ30">IFERROR(_xlfn.XLOOKUP(1, (날씨3[stnNm]='평균기온 삽입용'!$AE$2) * (날씨3[월]=AJ$3) * (날씨3[일]='평균기온 삽입용'!$AD30), 날씨3[avgTa]),"")</f>
        <v>23.3</v>
      </c>
      <c r="AK30" cm="1">
        <f t="array" ref="AK30">IFERROR(_xlfn.XLOOKUP(1, (날씨3[stnNm]='평균기온 삽입용'!$AE$2) * (날씨3[월]=AK$3) * (날씨3[일]='평균기온 삽입용'!$AD30), 날씨3[avgTa]),"")</f>
        <v>24.6</v>
      </c>
      <c r="AL30" cm="1">
        <f t="array" ref="AL30">IFERROR(_xlfn.XLOOKUP(1, (날씨3[stnNm]='평균기온 삽입용'!$AE$2) * (날씨3[월]=AL$3) * (날씨3[일]='평균기온 삽입용'!$AD30), 날씨3[avgTa]),"")</f>
        <v>19</v>
      </c>
      <c r="AM30" cm="1">
        <f t="array" ref="AM30">IFERROR(_xlfn.XLOOKUP(1, (날씨3[stnNm]='평균기온 삽입용'!$AE$2) * (날씨3[월]=AM$3) * (날씨3[일]='평균기온 삽입용'!$AD30), 날씨3[avgTa]),"")</f>
        <v>20.100000000000001</v>
      </c>
      <c r="AN30" cm="1">
        <f t="array" ref="AN30">IFERROR(_xlfn.XLOOKUP(1, (날씨3[stnNm]='평균기온 삽입용'!$AE$2) * (날씨3[월]=AN$3) * (날씨3[일]='평균기온 삽입용'!$AD30), 날씨3[avgTa]),"")</f>
        <v>13</v>
      </c>
      <c r="AO30" cm="1">
        <f t="array" ref="AO30">IFERROR(_xlfn.XLOOKUP(1, (날씨3[stnNm]='평균기온 삽입용'!$AE$2) * (날씨3[월]=AO$3) * (날씨3[일]='평균기온 삽입용'!$AD30), 날씨3[avgTa]),"")</f>
        <v>-2</v>
      </c>
      <c r="AP30" cm="1">
        <f t="array" ref="AP30">IFERROR(_xlfn.XLOOKUP(1, (날씨3[stnNm]='평균기온 삽입용'!$AE$2) * (날씨3[월]=AP$3) * (날씨3[일]='평균기온 삽입용'!$AD30), 날씨3[avgTa]),"")</f>
        <v>-10</v>
      </c>
    </row>
    <row r="31" spans="2:42" ht="15.95" customHeight="1" x14ac:dyDescent="0.3">
      <c r="B31" s="63">
        <v>28</v>
      </c>
      <c r="C31" cm="1">
        <f t="array" ref="C31">IFERROR(_xlfn.XLOOKUP(1, (날씨1[stnNm]='평균기온 삽입용'!$C$2) * (날씨1[월]=C$3) * (날씨1[일]='평균기온 삽입용'!$B31), 날씨1[avgTa]),"")</f>
        <v>-6.1</v>
      </c>
      <c r="D31" cm="1">
        <f t="array" ref="D31">IFERROR(_xlfn.XLOOKUP(1, (날씨1[stnNm]='평균기온 삽입용'!$C$2) * (날씨1[월]=D$3) * (날씨1[일]='평균기온 삽입용'!$B31), 날씨1[avgTa]),"")</f>
        <v>0.1</v>
      </c>
      <c r="E31" cm="1">
        <f t="array" ref="E31">IFERROR(_xlfn.XLOOKUP(1, (날씨1[stnNm]='평균기온 삽입용'!$C$2) * (날씨1[월]=E$3) * (날씨1[일]='평균기온 삽입용'!$B31), 날씨1[avgTa]),"")</f>
        <v>7.5</v>
      </c>
      <c r="F31" cm="1">
        <f t="array" ref="F31">IFERROR(_xlfn.XLOOKUP(1, (날씨1[stnNm]='평균기온 삽입용'!$C$2) * (날씨1[월]=F$3) * (날씨1[일]='평균기온 삽입용'!$B31), 날씨1[avgTa]),"")</f>
        <v>17.399999999999999</v>
      </c>
      <c r="G31" cm="1">
        <f t="array" ref="G31">IFERROR(_xlfn.XLOOKUP(1, (날씨1[stnNm]='평균기온 삽입용'!$C$2) * (날씨1[월]=G$3) * (날씨1[일]='평균기온 삽입용'!$B31), 날씨1[avgTa]),"")</f>
        <v>22.1</v>
      </c>
      <c r="H31" cm="1">
        <f t="array" ref="H31">IFERROR(_xlfn.XLOOKUP(1, (날씨1[stnNm]='평균기온 삽입용'!$C$2) * (날씨1[월]=H$3) * (날씨1[일]='평균기온 삽입용'!$B31), 날씨1[avgTa]),"")</f>
        <v>23.5</v>
      </c>
      <c r="I31" cm="1">
        <f t="array" ref="I31">IFERROR(_xlfn.XLOOKUP(1, (날씨1[stnNm]='평균기온 삽입용'!$C$2) * (날씨1[월]=I$3) * (날씨1[일]='평균기온 삽입용'!$B31), 날씨1[avgTa]),"")</f>
        <v>26.5</v>
      </c>
      <c r="J31" cm="1">
        <f t="array" ref="J31">IFERROR(_xlfn.XLOOKUP(1, (날씨1[stnNm]='평균기온 삽입용'!$C$2) * (날씨1[월]=J$3) * (날씨1[일]='평균기온 삽입용'!$B31), 날씨1[avgTa]),"")</f>
        <v>21.1</v>
      </c>
      <c r="K31" cm="1">
        <f t="array" ref="K31">IFERROR(_xlfn.XLOOKUP(1, (날씨1[stnNm]='평균기온 삽입용'!$C$2) * (날씨1[월]=K$3) * (날씨1[일]='평균기온 삽입용'!$B31), 날씨1[avgTa]),"")</f>
        <v>16.5</v>
      </c>
      <c r="L31" cm="1">
        <f t="array" ref="L31">IFERROR(_xlfn.XLOOKUP(1, (날씨1[stnNm]='평균기온 삽입용'!$C$2) * (날씨1[월]=L$3) * (날씨1[일]='평균기온 삽입용'!$B31), 날씨1[avgTa]),"")</f>
        <v>6.5</v>
      </c>
      <c r="M31" cm="1">
        <f t="array" ref="M31">IFERROR(_xlfn.XLOOKUP(1, (날씨1[stnNm]='평균기온 삽입용'!$C$2) * (날씨1[월]=M$3) * (날씨1[일]='평균기온 삽입용'!$B31), 날씨1[avgTa]),"")</f>
        <v>-1.3</v>
      </c>
      <c r="N31" cm="1">
        <f t="array" ref="N31">IFERROR(_xlfn.XLOOKUP(1, (날씨1[stnNm]='평균기온 삽입용'!$C$2) * (날씨1[월]=N$3) * (날씨1[일]='평균기온 삽입용'!$B31), 날씨1[avgTa]),"")</f>
        <v>-9.6</v>
      </c>
      <c r="P31" s="63">
        <v>28</v>
      </c>
      <c r="Q31" cm="1">
        <f t="array" ref="Q31">IFERROR(_xlfn.XLOOKUP(1, (날씨2[stnNm]='평균기온 삽입용'!$Q$2) * (날씨2[월]=Q$3) * (날씨2[일]='평균기온 삽입용'!$P31), 날씨2[avgTa]),"")</f>
        <v>-4.9000000000000004</v>
      </c>
      <c r="R31" cm="1">
        <f t="array" ref="R31">IFERROR(_xlfn.XLOOKUP(1, (날씨2[stnNm]='평균기온 삽입용'!$Q$2) * (날씨2[월]=R$3) * (날씨2[일]='평균기온 삽입용'!$P31), 날씨2[avgTa]),"")</f>
        <v>-1.5</v>
      </c>
      <c r="S31" cm="1">
        <f t="array" ref="S31">IFERROR(_xlfn.XLOOKUP(1, (날씨2[stnNm]='평균기온 삽입용'!$Q$2) * (날씨2[월]=S$3) * (날씨2[일]='평균기온 삽입용'!$P31), 날씨2[avgTa]),"")</f>
        <v>6.5</v>
      </c>
      <c r="T31" cm="1">
        <f t="array" ref="T31">IFERROR(_xlfn.XLOOKUP(1, (날씨2[stnNm]='평균기온 삽입용'!$Q$2) * (날씨2[월]=T$3) * (날씨2[일]='평균기온 삽입용'!$P31), 날씨2[avgTa]),"")</f>
        <v>14.7</v>
      </c>
      <c r="U31" cm="1">
        <f t="array" ref="U31">IFERROR(_xlfn.XLOOKUP(1, (날씨2[stnNm]='평균기온 삽입용'!$Q$2) * (날씨2[월]=U$3) * (날씨2[일]='평균기온 삽입용'!$P31), 날씨2[avgTa]),"")</f>
        <v>21.2</v>
      </c>
      <c r="V31" cm="1">
        <f t="array" ref="V31">IFERROR(_xlfn.XLOOKUP(1, (날씨2[stnNm]='평균기온 삽입용'!$Q$2) * (날씨2[월]=V$3) * (날씨2[일]='평균기온 삽입용'!$P31), 날씨2[avgTa]),"")</f>
        <v>23.5</v>
      </c>
      <c r="W31" cm="1">
        <f t="array" ref="W31">IFERROR(_xlfn.XLOOKUP(1, (날씨2[stnNm]='평균기온 삽입용'!$Q$2) * (날씨2[월]=W$3) * (날씨2[일]='평균기온 삽입용'!$P31), 날씨2[avgTa]),"")</f>
        <v>26.9</v>
      </c>
      <c r="X31" cm="1">
        <f t="array" ref="X31">IFERROR(_xlfn.XLOOKUP(1, (날씨2[stnNm]='평균기온 삽입용'!$Q$2) * (날씨2[월]=X$3) * (날씨2[일]='평균기온 삽입용'!$P31), 날씨2[avgTa]),"")</f>
        <v>17.7</v>
      </c>
      <c r="Y31" cm="1">
        <f t="array" ref="Y31">IFERROR(_xlfn.XLOOKUP(1, (날씨2[stnNm]='평균기온 삽입용'!$Q$2) * (날씨2[월]=Y$3) * (날씨2[일]='평균기온 삽입용'!$P31), 날씨2[avgTa]),"")</f>
        <v>18.5</v>
      </c>
      <c r="Z31" cm="1">
        <f t="array" ref="Z31">IFERROR(_xlfn.XLOOKUP(1, (날씨2[stnNm]='평균기온 삽입용'!$Q$2) * (날씨2[월]=Z$3) * (날씨2[일]='평균기온 삽입용'!$P31), 날씨2[avgTa]),"")</f>
        <v>12.2</v>
      </c>
      <c r="AA31" cm="1">
        <f t="array" ref="AA31">IFERROR(_xlfn.XLOOKUP(1, (날씨2[stnNm]='평균기온 삽입용'!$Q$2) * (날씨2[월]=AA$3) * (날씨2[일]='평균기온 삽입용'!$P31), 날씨2[avgTa]),"")</f>
        <v>-1.7</v>
      </c>
      <c r="AB31" cm="1">
        <f t="array" ref="AB31">IFERROR(_xlfn.XLOOKUP(1, (날씨2[stnNm]='평균기온 삽입용'!$Q$2) * (날씨2[월]=AB$3) * (날씨2[일]='평균기온 삽입용'!$P31), 날씨2[avgTa]),"")</f>
        <v>-6.2</v>
      </c>
      <c r="AD31" s="63">
        <v>28</v>
      </c>
      <c r="AE31" cm="1">
        <f t="array" ref="AE31">IFERROR(_xlfn.XLOOKUP(1, (날씨3[stnNm]='평균기온 삽입용'!$AE$2) * (날씨3[월]=AE$3) * (날씨3[일]='평균기온 삽입용'!$AD31), 날씨3[avgTa]),"")</f>
        <v>-5.3</v>
      </c>
      <c r="AF31" cm="1">
        <f t="array" ref="AF31">IFERROR(_xlfn.XLOOKUP(1, (날씨3[stnNm]='평균기온 삽입용'!$AE$2) * (날씨3[월]=AF$3) * (날씨3[일]='평균기온 삽입용'!$AD31), 날씨3[avgTa]),"")</f>
        <v>1.9</v>
      </c>
      <c r="AG31" cm="1">
        <f t="array" ref="AG31">IFERROR(_xlfn.XLOOKUP(1, (날씨3[stnNm]='평균기온 삽입용'!$AE$2) * (날씨3[월]=AG$3) * (날씨3[일]='평균기온 삽입용'!$AD31), 날씨3[avgTa]),"")</f>
        <v>4.0999999999999996</v>
      </c>
      <c r="AH31" cm="1">
        <f t="array" ref="AH31">IFERROR(_xlfn.XLOOKUP(1, (날씨3[stnNm]='평균기온 삽입용'!$AE$2) * (날씨3[월]=AH$3) * (날씨3[일]='평균기온 삽입용'!$AD31), 날씨3[avgTa]),"")</f>
        <v>13.2</v>
      </c>
      <c r="AI31" cm="1">
        <f t="array" ref="AI31">IFERROR(_xlfn.XLOOKUP(1, (날씨3[stnNm]='평균기온 삽입용'!$AE$2) * (날씨3[월]=AI$3) * (날씨3[일]='평균기온 삽입용'!$AD31), 날씨3[avgTa]),"")</f>
        <v>18.8</v>
      </c>
      <c r="AJ31" cm="1">
        <f t="array" ref="AJ31">IFERROR(_xlfn.XLOOKUP(1, (날씨3[stnNm]='평균기온 삽입용'!$AE$2) * (날씨3[월]=AJ$3) * (날씨3[일]='평균기온 삽입용'!$AD31), 날씨3[avgTa]),"")</f>
        <v>23.8</v>
      </c>
      <c r="AK31" cm="1">
        <f t="array" ref="AK31">IFERROR(_xlfn.XLOOKUP(1, (날씨3[stnNm]='평균기온 삽입용'!$AE$2) * (날씨3[월]=AK$3) * (날씨3[일]='평균기온 삽입용'!$AD31), 날씨3[avgTa]),"")</f>
        <v>23.8</v>
      </c>
      <c r="AL31" cm="1">
        <f t="array" ref="AL31">IFERROR(_xlfn.XLOOKUP(1, (날씨3[stnNm]='평균기온 삽입용'!$AE$2) * (날씨3[월]=AL$3) * (날씨3[일]='평균기온 삽입용'!$AD31), 날씨3[avgTa]),"")</f>
        <v>18.399999999999999</v>
      </c>
      <c r="AM31" cm="1">
        <f t="array" ref="AM31">IFERROR(_xlfn.XLOOKUP(1, (날씨3[stnNm]='평균기온 삽입용'!$AE$2) * (날씨3[월]=AM$3) * (날씨3[일]='평균기온 삽입용'!$AD31), 날씨3[avgTa]),"")</f>
        <v>16.600000000000001</v>
      </c>
      <c r="AN31" cm="1">
        <f t="array" ref="AN31">IFERROR(_xlfn.XLOOKUP(1, (날씨3[stnNm]='평균기온 삽입용'!$AE$2) * (날씨3[월]=AN$3) * (날씨3[일]='평균기온 삽입용'!$AD31), 날씨3[avgTa]),"")</f>
        <v>12.3</v>
      </c>
      <c r="AO31" cm="1">
        <f t="array" ref="AO31">IFERROR(_xlfn.XLOOKUP(1, (날씨3[stnNm]='평균기온 삽입용'!$AE$2) * (날씨3[월]=AO$3) * (날씨3[일]='평균기온 삽입용'!$AD31), 날씨3[avgTa]),"")</f>
        <v>3.1</v>
      </c>
      <c r="AP31" cm="1">
        <f t="array" ref="AP31">IFERROR(_xlfn.XLOOKUP(1, (날씨3[stnNm]='평균기온 삽입용'!$AE$2) * (날씨3[월]=AP$3) * (날씨3[일]='평균기온 삽입용'!$AD31), 날씨3[avgTa]),"")</f>
        <v>-6.3</v>
      </c>
    </row>
    <row r="32" spans="2:42" ht="15.95" customHeight="1" x14ac:dyDescent="0.3">
      <c r="B32" s="63">
        <v>29</v>
      </c>
      <c r="C32" cm="1">
        <f t="array" ref="C32">IFERROR(_xlfn.XLOOKUP(1, (날씨1[stnNm]='평균기온 삽입용'!$C$2) * (날씨1[월]=C$3) * (날씨1[일]='평균기온 삽입용'!$B32), 날씨1[avgTa]),"")</f>
        <v>-4.9000000000000004</v>
      </c>
      <c r="D32" t="str" cm="1">
        <f t="array" ref="D32">IFERROR(_xlfn.XLOOKUP(1, (날씨1[stnNm]='평균기온 삽입용'!$C$2) * (날씨1[월]=D$3) * (날씨1[일]='평균기온 삽입용'!$B32), 날씨1[avgTa]),"")</f>
        <v/>
      </c>
      <c r="E32" cm="1">
        <f t="array" ref="E32">IFERROR(_xlfn.XLOOKUP(1, (날씨1[stnNm]='평균기온 삽입용'!$C$2) * (날씨1[월]=E$3) * (날씨1[일]='평균기온 삽입용'!$B32), 날씨1[avgTa]),"")</f>
        <v>9.8000000000000007</v>
      </c>
      <c r="F32" cm="1">
        <f t="array" ref="F32">IFERROR(_xlfn.XLOOKUP(1, (날씨1[stnNm]='평균기온 삽입용'!$C$2) * (날씨1[월]=F$3) * (날씨1[일]='평균기온 삽입용'!$B32), 날씨1[avgTa]),"")</f>
        <v>17.2</v>
      </c>
      <c r="G32" cm="1">
        <f t="array" ref="G32">IFERROR(_xlfn.XLOOKUP(1, (날씨1[stnNm]='평균기온 삽입용'!$C$2) * (날씨1[월]=G$3) * (날씨1[일]='평균기온 삽입용'!$B32), 날씨1[avgTa]),"")</f>
        <v>22.1</v>
      </c>
      <c r="H32" cm="1">
        <f t="array" ref="H32">IFERROR(_xlfn.XLOOKUP(1, (날씨1[stnNm]='평균기온 삽입용'!$C$2) * (날씨1[월]=H$3) * (날씨1[일]='평균기온 삽입용'!$B32), 날씨1[avgTa]),"")</f>
        <v>24</v>
      </c>
      <c r="I32" cm="1">
        <f t="array" ref="I32">IFERROR(_xlfn.XLOOKUP(1, (날씨1[stnNm]='평균기온 삽입용'!$C$2) * (날씨1[월]=I$3) * (날씨1[일]='평균기온 삽입용'!$B32), 날씨1[avgTa]),"")</f>
        <v>24.6</v>
      </c>
      <c r="J32" cm="1">
        <f t="array" ref="J32">IFERROR(_xlfn.XLOOKUP(1, (날씨1[stnNm]='평균기온 삽입용'!$C$2) * (날씨1[월]=J$3) * (날씨1[일]='평균기온 삽입용'!$B32), 날씨1[avgTa]),"")</f>
        <v>21.9</v>
      </c>
      <c r="K32" cm="1">
        <f t="array" ref="K32">IFERROR(_xlfn.XLOOKUP(1, (날씨1[stnNm]='평균기온 삽입용'!$C$2) * (날씨1[월]=K$3) * (날씨1[일]='평균기온 삽입용'!$B32), 날씨1[avgTa]),"")</f>
        <v>18.5</v>
      </c>
      <c r="L32" cm="1">
        <f t="array" ref="L32">IFERROR(_xlfn.XLOOKUP(1, (날씨1[stnNm]='평균기온 삽입용'!$C$2) * (날씨1[월]=L$3) * (날씨1[일]='평균기온 삽입용'!$B32), 날씨1[avgTa]),"")</f>
        <v>4.7</v>
      </c>
      <c r="M32" cm="1">
        <f t="array" ref="M32">IFERROR(_xlfn.XLOOKUP(1, (날씨1[stnNm]='평균기온 삽입용'!$C$2) * (날씨1[월]=M$3) * (날씨1[일]='평균기온 삽입용'!$B32), 날씨1[avgTa]),"")</f>
        <v>0.1</v>
      </c>
      <c r="N32" cm="1">
        <f t="array" ref="N32">IFERROR(_xlfn.XLOOKUP(1, (날씨1[stnNm]='평균기온 삽입용'!$C$2) * (날씨1[월]=N$3) * (날씨1[일]='평균기온 삽입용'!$B32), 날씨1[avgTa]),"")</f>
        <v>-6.7</v>
      </c>
      <c r="P32" s="63">
        <v>29</v>
      </c>
      <c r="Q32" cm="1">
        <f t="array" ref="Q32">IFERROR(_xlfn.XLOOKUP(1, (날씨2[stnNm]='평균기온 삽입용'!$Q$2) * (날씨2[월]=Q$3) * (날씨2[일]='평균기온 삽입용'!$P32), 날씨2[avgTa]),"")</f>
        <v>-0.1</v>
      </c>
      <c r="R32" cm="1">
        <f t="array" ref="R32">IFERROR(_xlfn.XLOOKUP(1, (날씨2[stnNm]='평균기온 삽입용'!$Q$2) * (날씨2[월]=R$3) * (날씨2[일]='평균기온 삽입용'!$P32), 날씨2[avgTa]),"")</f>
        <v>-5.0999999999999996</v>
      </c>
      <c r="S32" cm="1">
        <f t="array" ref="S32">IFERROR(_xlfn.XLOOKUP(1, (날씨2[stnNm]='평균기온 삽입용'!$Q$2) * (날씨2[월]=S$3) * (날씨2[일]='평균기온 삽입용'!$P32), 날씨2[avgTa]),"")</f>
        <v>9.6999999999999993</v>
      </c>
      <c r="T32" cm="1">
        <f t="array" ref="T32">IFERROR(_xlfn.XLOOKUP(1, (날씨2[stnNm]='평균기온 삽입용'!$Q$2) * (날씨2[월]=T$3) * (날씨2[일]='평균기온 삽입용'!$P32), 날씨2[avgTa]),"")</f>
        <v>14.8</v>
      </c>
      <c r="U32" cm="1">
        <f t="array" ref="U32">IFERROR(_xlfn.XLOOKUP(1, (날씨2[stnNm]='평균기온 삽입용'!$Q$2) * (날씨2[월]=U$3) * (날씨2[일]='평균기온 삽입용'!$P32), 날씨2[avgTa]),"")</f>
        <v>20.2</v>
      </c>
      <c r="V32" cm="1">
        <f t="array" ref="V32">IFERROR(_xlfn.XLOOKUP(1, (날씨2[stnNm]='평균기온 삽입용'!$Q$2) * (날씨2[월]=V$3) * (날씨2[일]='평균기온 삽입용'!$P32), 날씨2[avgTa]),"")</f>
        <v>24.7</v>
      </c>
      <c r="W32" cm="1">
        <f t="array" ref="W32">IFERROR(_xlfn.XLOOKUP(1, (날씨2[stnNm]='평균기온 삽입용'!$Q$2) * (날씨2[월]=W$3) * (날씨2[일]='평균기온 삽입용'!$P32), 날씨2[avgTa]),"")</f>
        <v>24.8</v>
      </c>
      <c r="X32" cm="1">
        <f t="array" ref="X32">IFERROR(_xlfn.XLOOKUP(1, (날씨2[stnNm]='평균기온 삽입용'!$Q$2) * (날씨2[월]=X$3) * (날씨2[일]='평균기온 삽입용'!$P32), 날씨2[avgTa]),"")</f>
        <v>18.399999999999999</v>
      </c>
      <c r="Y32" cm="1">
        <f t="array" ref="Y32">IFERROR(_xlfn.XLOOKUP(1, (날씨2[stnNm]='평균기온 삽입용'!$Q$2) * (날씨2[월]=Y$3) * (날씨2[일]='평균기온 삽입용'!$P32), 날씨2[avgTa]),"")</f>
        <v>18</v>
      </c>
      <c r="Z32" cm="1">
        <f t="array" ref="Z32">IFERROR(_xlfn.XLOOKUP(1, (날씨2[stnNm]='평균기온 삽입용'!$Q$2) * (날씨2[월]=Z$3) * (날씨2[일]='평균기온 삽입용'!$P32), 날씨2[avgTa]),"")</f>
        <v>6.1</v>
      </c>
      <c r="AA32" cm="1">
        <f t="array" ref="AA32">IFERROR(_xlfn.XLOOKUP(1, (날씨2[stnNm]='평균기온 삽입용'!$Q$2) * (날씨2[월]=AA$3) * (날씨2[일]='평균기온 삽입용'!$P32), 날씨2[avgTa]),"")</f>
        <v>-2.1</v>
      </c>
      <c r="AB32" cm="1">
        <f t="array" ref="AB32">IFERROR(_xlfn.XLOOKUP(1, (날씨2[stnNm]='평균기온 삽입용'!$Q$2) * (날씨2[월]=AB$3) * (날씨2[일]='평균기온 삽입용'!$P32), 날씨2[avgTa]),"")</f>
        <v>-5.6</v>
      </c>
      <c r="AD32" s="63">
        <v>29</v>
      </c>
      <c r="AE32" cm="1">
        <f t="array" ref="AE32">IFERROR(_xlfn.XLOOKUP(1, (날씨3[stnNm]='평균기온 삽입용'!$AE$2) * (날씨3[월]=AE$3) * (날씨3[일]='평균기온 삽입용'!$AD32), 날씨3[avgTa]),"")</f>
        <v>-1</v>
      </c>
      <c r="AF32" t="str" cm="1">
        <f t="array" ref="AF32">IFERROR(_xlfn.XLOOKUP(1, (날씨3[stnNm]='평균기온 삽입용'!$AE$2) * (날씨3[월]=AF$3) * (날씨3[일]='평균기온 삽입용'!$AD32), 날씨3[avgTa]),"")</f>
        <v/>
      </c>
      <c r="AG32" cm="1">
        <f t="array" ref="AG32">IFERROR(_xlfn.XLOOKUP(1, (날씨3[stnNm]='평균기온 삽입용'!$AE$2) * (날씨3[월]=AG$3) * (날씨3[일]='평균기온 삽입용'!$AD32), 날씨3[avgTa]),"")</f>
        <v>5.4</v>
      </c>
      <c r="AH32" cm="1">
        <f t="array" ref="AH32">IFERROR(_xlfn.XLOOKUP(1, (날씨3[stnNm]='평균기온 삽입용'!$AE$2) * (날씨3[월]=AH$3) * (날씨3[일]='평균기온 삽입용'!$AD32), 날씨3[avgTa]),"")</f>
        <v>14.5</v>
      </c>
      <c r="AI32" cm="1">
        <f t="array" ref="AI32">IFERROR(_xlfn.XLOOKUP(1, (날씨3[stnNm]='평균기온 삽입용'!$AE$2) * (날씨3[월]=AI$3) * (날씨3[일]='평균기온 삽입용'!$AD32), 날씨3[avgTa]),"")</f>
        <v>22</v>
      </c>
      <c r="AJ32" cm="1">
        <f t="array" ref="AJ32">IFERROR(_xlfn.XLOOKUP(1, (날씨3[stnNm]='평균기온 삽입용'!$AE$2) * (날씨3[월]=AJ$3) * (날씨3[일]='평균기온 삽입용'!$AD32), 날씨3[avgTa]),"")</f>
        <v>24.3</v>
      </c>
      <c r="AK32" cm="1">
        <f t="array" ref="AK32">IFERROR(_xlfn.XLOOKUP(1, (날씨3[stnNm]='평균기온 삽입용'!$AE$2) * (날씨3[월]=AK$3) * (날씨3[일]='평균기온 삽입용'!$AD32), 날씨3[avgTa]),"")</f>
        <v>25.2</v>
      </c>
      <c r="AL32" cm="1">
        <f t="array" ref="AL32">IFERROR(_xlfn.XLOOKUP(1, (날씨3[stnNm]='평균기온 삽입용'!$AE$2) * (날씨3[월]=AL$3) * (날씨3[일]='평균기온 삽입용'!$AD32), 날씨3[avgTa]),"")</f>
        <v>17.600000000000001</v>
      </c>
      <c r="AM32" cm="1">
        <f t="array" ref="AM32">IFERROR(_xlfn.XLOOKUP(1, (날씨3[stnNm]='평균기온 삽입용'!$AE$2) * (날씨3[월]=AM$3) * (날씨3[일]='평균기온 삽입용'!$AD32), 날씨3[avgTa]),"")</f>
        <v>13.2</v>
      </c>
      <c r="AN32" cm="1">
        <f t="array" ref="AN32">IFERROR(_xlfn.XLOOKUP(1, (날씨3[stnNm]='평균기온 삽입용'!$AE$2) * (날씨3[월]=AN$3) * (날씨3[일]='평균기온 삽입용'!$AD32), 날씨3[avgTa]),"")</f>
        <v>7.8</v>
      </c>
      <c r="AO32" cm="1">
        <f t="array" ref="AO32">IFERROR(_xlfn.XLOOKUP(1, (날씨3[stnNm]='평균기온 삽입용'!$AE$2) * (날씨3[월]=AO$3) * (날씨3[일]='평균기온 삽입용'!$AD32), 날씨3[avgTa]),"")</f>
        <v>1.7</v>
      </c>
      <c r="AP32" cm="1">
        <f t="array" ref="AP32">IFERROR(_xlfn.XLOOKUP(1, (날씨3[stnNm]='평균기온 삽입용'!$AE$2) * (날씨3[월]=AP$3) * (날씨3[일]='평균기온 삽입용'!$AD32), 날씨3[avgTa]),"")</f>
        <v>-0.9</v>
      </c>
    </row>
    <row r="33" spans="2:42" ht="15.95" customHeight="1" x14ac:dyDescent="0.3">
      <c r="B33" s="63">
        <v>30</v>
      </c>
      <c r="C33" cm="1">
        <f t="array" ref="C33">IFERROR(_xlfn.XLOOKUP(1, (날씨1[stnNm]='평균기온 삽입용'!$C$2) * (날씨1[월]=C$3) * (날씨1[일]='평균기온 삽입용'!$B33), 날씨1[avgTa]),"")</f>
        <v>-5.6</v>
      </c>
      <c r="D33" t="str" cm="1">
        <f t="array" ref="D33">IFERROR(_xlfn.XLOOKUP(1, (날씨1[stnNm]='평균기온 삽입용'!$C$2) * (날씨1[월]=D$3) * (날씨1[일]='평균기온 삽입용'!$B33), 날씨1[avgTa]),"")</f>
        <v/>
      </c>
      <c r="E33" cm="1">
        <f t="array" ref="E33">IFERROR(_xlfn.XLOOKUP(1, (날씨1[stnNm]='평균기온 삽입용'!$C$2) * (날씨1[월]=E$3) * (날씨1[일]='평균기온 삽입용'!$B33), 날씨1[avgTa]),"")</f>
        <v>10.6</v>
      </c>
      <c r="F33" cm="1">
        <f t="array" ref="F33">IFERROR(_xlfn.XLOOKUP(1, (날씨1[stnNm]='평균기온 삽입용'!$C$2) * (날씨1[월]=F$3) * (날씨1[일]='평균기온 삽입용'!$B33), 날씨1[avgTa]),"")</f>
        <v>19.899999999999999</v>
      </c>
      <c r="G33" cm="1">
        <f t="array" ref="G33">IFERROR(_xlfn.XLOOKUP(1, (날씨1[stnNm]='평균기온 삽입용'!$C$2) * (날씨1[월]=G$3) * (날씨1[일]='평균기온 삽입용'!$B33), 날씨1[avgTa]),"")</f>
        <v>19.2</v>
      </c>
      <c r="H33" cm="1">
        <f t="array" ref="H33">IFERROR(_xlfn.XLOOKUP(1, (날씨1[stnNm]='평균기온 삽입용'!$C$2) * (날씨1[월]=H$3) * (날씨1[일]='평균기온 삽입용'!$B33), 날씨1[avgTa]),"")</f>
        <v>22.5</v>
      </c>
      <c r="I33" cm="1">
        <f t="array" ref="I33">IFERROR(_xlfn.XLOOKUP(1, (날씨1[stnNm]='평균기온 삽입용'!$C$2) * (날씨1[월]=I$3) * (날씨1[일]='평균기온 삽입용'!$B33), 날씨1[avgTa]),"")</f>
        <v>27.8</v>
      </c>
      <c r="J33" cm="1">
        <f t="array" ref="J33">IFERROR(_xlfn.XLOOKUP(1, (날씨1[stnNm]='평균기온 삽입용'!$C$2) * (날씨1[월]=J$3) * (날씨1[일]='평균기온 삽입용'!$B33), 날씨1[avgTa]),"")</f>
        <v>22.1</v>
      </c>
      <c r="K33" cm="1">
        <f t="array" ref="K33">IFERROR(_xlfn.XLOOKUP(1, (날씨1[stnNm]='평균기온 삽입용'!$C$2) * (날씨1[월]=K$3) * (날씨1[일]='평균기온 삽입용'!$B33), 날씨1[avgTa]),"")</f>
        <v>18</v>
      </c>
      <c r="L33" cm="1">
        <f t="array" ref="L33">IFERROR(_xlfn.XLOOKUP(1, (날씨1[stnNm]='평균기온 삽입용'!$C$2) * (날씨1[월]=L$3) * (날씨1[일]='평균기온 삽입용'!$B33), 날씨1[avgTa]),"")</f>
        <v>2.2999999999999998</v>
      </c>
      <c r="M33" cm="1">
        <f t="array" ref="M33">IFERROR(_xlfn.XLOOKUP(1, (날씨1[stnNm]='평균기온 삽입용'!$C$2) * (날씨1[월]=M$3) * (날씨1[일]='평균기온 삽입용'!$B33), 날씨1[avgTa]),"")</f>
        <v>2.1</v>
      </c>
      <c r="N33" cm="1">
        <f t="array" ref="N33">IFERROR(_xlfn.XLOOKUP(1, (날씨1[stnNm]='평균기온 삽입용'!$C$2) * (날씨1[월]=N$3) * (날씨1[일]='평균기온 삽입용'!$B33), 날씨1[avgTa]),"")</f>
        <v>-1</v>
      </c>
      <c r="P33" s="63">
        <v>30</v>
      </c>
      <c r="Q33" cm="1">
        <f t="array" ref="Q33">IFERROR(_xlfn.XLOOKUP(1, (날씨2[stnNm]='평균기온 삽입용'!$Q$2) * (날씨2[월]=Q$3) * (날씨2[일]='평균기온 삽입용'!$P33), 날씨2[avgTa]),"")</f>
        <v>-1</v>
      </c>
      <c r="R33" t="str" cm="1">
        <f t="array" ref="R33">IFERROR(_xlfn.XLOOKUP(1, (날씨2[stnNm]='평균기온 삽입용'!$Q$2) * (날씨2[월]=R$3) * (날씨2[일]='평균기온 삽입용'!$P33), 날씨2[avgTa]),"")</f>
        <v/>
      </c>
      <c r="S33" cm="1">
        <f t="array" ref="S33">IFERROR(_xlfn.XLOOKUP(1, (날씨2[stnNm]='평균기온 삽입용'!$Q$2) * (날씨2[월]=S$3) * (날씨2[일]='평균기온 삽입용'!$P33), 날씨2[avgTa]),"")</f>
        <v>10.3</v>
      </c>
      <c r="T33" cm="1">
        <f t="array" ref="T33">IFERROR(_xlfn.XLOOKUP(1, (날씨2[stnNm]='평균기온 삽입용'!$Q$2) * (날씨2[월]=T$3) * (날씨2[일]='평균기온 삽입용'!$P33), 날씨2[avgTa]),"")</f>
        <v>14.8</v>
      </c>
      <c r="U33" cm="1">
        <f t="array" ref="U33">IFERROR(_xlfn.XLOOKUP(1, (날씨2[stnNm]='평균기온 삽입용'!$Q$2) * (날씨2[월]=U$3) * (날씨2[일]='평균기온 삽입용'!$P33), 날씨2[avgTa]),"")</f>
        <v>20.8</v>
      </c>
      <c r="V33" cm="1">
        <f t="array" ref="V33">IFERROR(_xlfn.XLOOKUP(1, (날씨2[stnNm]='평균기온 삽입용'!$Q$2) * (날씨2[월]=V$3) * (날씨2[일]='평균기온 삽입용'!$P33), 날씨2[avgTa]),"")</f>
        <v>24.6</v>
      </c>
      <c r="W33" cm="1">
        <f t="array" ref="W33">IFERROR(_xlfn.XLOOKUP(1, (날씨2[stnNm]='평균기온 삽입용'!$Q$2) * (날씨2[월]=W$3) * (날씨2[일]='평균기온 삽입용'!$P33), 날씨2[avgTa]),"")</f>
        <v>26.6</v>
      </c>
      <c r="X33" cm="1">
        <f t="array" ref="X33">IFERROR(_xlfn.XLOOKUP(1, (날씨2[stnNm]='평균기온 삽입용'!$Q$2) * (날씨2[월]=X$3) * (날씨2[일]='평균기온 삽입용'!$P33), 날씨2[avgTa]),"")</f>
        <v>17.8</v>
      </c>
      <c r="Y33" cm="1">
        <f t="array" ref="Y33">IFERROR(_xlfn.XLOOKUP(1, (날씨2[stnNm]='평균기온 삽입용'!$Q$2) * (날씨2[월]=Y$3) * (날씨2[일]='평균기온 삽입용'!$P33), 날씨2[avgTa]),"")</f>
        <v>17.2</v>
      </c>
      <c r="Z33" cm="1">
        <f t="array" ref="Z33">IFERROR(_xlfn.XLOOKUP(1, (날씨2[stnNm]='평균기온 삽입용'!$Q$2) * (날씨2[월]=Z$3) * (날씨2[일]='평균기온 삽입용'!$P33), 날씨2[avgTa]),"")</f>
        <v>3.7</v>
      </c>
      <c r="AA33" cm="1">
        <f t="array" ref="AA33">IFERROR(_xlfn.XLOOKUP(1, (날씨2[stnNm]='평균기온 삽입용'!$Q$2) * (날씨2[월]=AA$3) * (날씨2[일]='평균기온 삽입용'!$P33), 날씨2[avgTa]),"")</f>
        <v>3.2</v>
      </c>
      <c r="AB33" cm="1">
        <f t="array" ref="AB33">IFERROR(_xlfn.XLOOKUP(1, (날씨2[stnNm]='평균기온 삽입용'!$Q$2) * (날씨2[월]=AB$3) * (날씨2[일]='평균기온 삽입용'!$P33), 날씨2[avgTa]),"")</f>
        <v>-6.5</v>
      </c>
      <c r="AD33" s="63">
        <v>30</v>
      </c>
      <c r="AE33" cm="1">
        <f t="array" ref="AE33">IFERROR(_xlfn.XLOOKUP(1, (날씨3[stnNm]='평균기온 삽입용'!$AE$2) * (날씨3[월]=AE$3) * (날씨3[일]='평균기온 삽입용'!$AD33), 날씨3[avgTa]),"")</f>
        <v>-6.4</v>
      </c>
      <c r="AF33" t="str" cm="1">
        <f t="array" ref="AF33">IFERROR(_xlfn.XLOOKUP(1, (날씨3[stnNm]='평균기온 삽입용'!$AE$2) * (날씨3[월]=AF$3) * (날씨3[일]='평균기온 삽입용'!$AD33), 날씨3[avgTa]),"")</f>
        <v/>
      </c>
      <c r="AG33" cm="1">
        <f t="array" ref="AG33">IFERROR(_xlfn.XLOOKUP(1, (날씨3[stnNm]='평균기온 삽입용'!$AE$2) * (날씨3[월]=AG$3) * (날씨3[일]='평균기온 삽입용'!$AD33), 날씨3[avgTa]),"")</f>
        <v>7.6</v>
      </c>
      <c r="AH33" cm="1">
        <f t="array" ref="AH33">IFERROR(_xlfn.XLOOKUP(1, (날씨3[stnNm]='평균기온 삽입용'!$AE$2) * (날씨3[월]=AH$3) * (날씨3[일]='평균기온 삽입용'!$AD33), 날씨3[avgTa]),"")</f>
        <v>17.100000000000001</v>
      </c>
      <c r="AI33" cm="1">
        <f t="array" ref="AI33">IFERROR(_xlfn.XLOOKUP(1, (날씨3[stnNm]='평균기온 삽입용'!$AE$2) * (날씨3[월]=AI$3) * (날씨3[일]='평균기온 삽입용'!$AD33), 날씨3[avgTa]),"")</f>
        <v>21.1</v>
      </c>
      <c r="AJ33" cm="1">
        <f t="array" ref="AJ33">IFERROR(_xlfn.XLOOKUP(1, (날씨3[stnNm]='평균기온 삽입용'!$AE$2) * (날씨3[월]=AJ$3) * (날씨3[일]='평균기온 삽입용'!$AD33), 날씨3[avgTa]),"")</f>
        <v>24</v>
      </c>
      <c r="AK33" cm="1">
        <f t="array" ref="AK33">IFERROR(_xlfn.XLOOKUP(1, (날씨3[stnNm]='평균기온 삽입용'!$AE$2) * (날씨3[월]=AK$3) * (날씨3[일]='평균기온 삽입용'!$AD33), 날씨3[avgTa]),"")</f>
        <v>24.8</v>
      </c>
      <c r="AL33" cm="1">
        <f t="array" ref="AL33">IFERROR(_xlfn.XLOOKUP(1, (날씨3[stnNm]='평균기온 삽입용'!$AE$2) * (날씨3[월]=AL$3) * (날씨3[일]='평균기온 삽입용'!$AD33), 날씨3[avgTa]),"")</f>
        <v>16.399999999999999</v>
      </c>
      <c r="AM33" cm="1">
        <f t="array" ref="AM33">IFERROR(_xlfn.XLOOKUP(1, (날씨3[stnNm]='평균기온 삽입용'!$AE$2) * (날씨3[월]=AM$3) * (날씨3[일]='평균기온 삽입용'!$AD33), 날씨3[avgTa]),"")</f>
        <v>18.2</v>
      </c>
      <c r="AN33" cm="1">
        <f t="array" ref="AN33">IFERROR(_xlfn.XLOOKUP(1, (날씨3[stnNm]='평균기온 삽입용'!$AE$2) * (날씨3[월]=AN$3) * (날씨3[일]='평균기온 삽입용'!$AD33), 날씨3[avgTa]),"")</f>
        <v>3.1</v>
      </c>
      <c r="AO33" cm="1">
        <f t="array" ref="AO33">IFERROR(_xlfn.XLOOKUP(1, (날씨3[stnNm]='평균기온 삽입용'!$AE$2) * (날씨3[월]=AO$3) * (날씨3[일]='평균기온 삽입용'!$AD33), 날씨3[avgTa]),"")</f>
        <v>-4.0999999999999996</v>
      </c>
      <c r="AP33" cm="1">
        <f t="array" ref="AP33">IFERROR(_xlfn.XLOOKUP(1, (날씨3[stnNm]='평균기온 삽입용'!$AE$2) * (날씨3[월]=AP$3) * (날씨3[일]='평균기온 삽입용'!$AD33), 날씨3[avgTa]),"")</f>
        <v>-1.7</v>
      </c>
    </row>
    <row r="34" spans="2:42" ht="15.95" customHeight="1" x14ac:dyDescent="0.3">
      <c r="B34" s="63">
        <v>31</v>
      </c>
      <c r="C34" cm="1">
        <f t="array" ref="C34">IFERROR(_xlfn.XLOOKUP(1, (날씨1[stnNm]='평균기온 삽입용'!$C$2) * (날씨1[월]=C$3) * (날씨1[일]='평균기온 삽입용'!$B34), 날씨1[avgTa]),"")</f>
        <v>-7.8</v>
      </c>
      <c r="D34" t="str" cm="1">
        <f t="array" ref="D34">IFERROR(_xlfn.XLOOKUP(1, (날씨1[stnNm]='평균기온 삽입용'!$C$2) * (날씨1[월]=D$3) * (날씨1[일]='평균기온 삽입용'!$B34), 날씨1[avgTa]),"")</f>
        <v/>
      </c>
      <c r="E34" cm="1">
        <f t="array" ref="E34">IFERROR(_xlfn.XLOOKUP(1, (날씨1[stnNm]='평균기온 삽입용'!$C$2) * (날씨1[월]=E$3) * (날씨1[일]='평균기온 삽입용'!$B34), 날씨1[avgTa]),"")</f>
        <v>10.4</v>
      </c>
      <c r="F34" t="str" cm="1">
        <f t="array" ref="F34">IFERROR(_xlfn.XLOOKUP(1, (날씨1[stnNm]='평균기온 삽입용'!$C$2) * (날씨1[월]=F$3) * (날씨1[일]='평균기온 삽입용'!$B34), 날씨1[avgTa]),"")</f>
        <v/>
      </c>
      <c r="G34" cm="1">
        <f t="array" ref="G34">IFERROR(_xlfn.XLOOKUP(1, (날씨1[stnNm]='평균기온 삽입용'!$C$2) * (날씨1[월]=G$3) * (날씨1[일]='평균기온 삽입용'!$B34), 날씨1[avgTa]),"")</f>
        <v>20.6</v>
      </c>
      <c r="H34" t="str" cm="1">
        <f t="array" ref="H34">IFERROR(_xlfn.XLOOKUP(1, (날씨1[stnNm]='평균기온 삽입용'!$C$2) * (날씨1[월]=H$3) * (날씨1[일]='평균기온 삽입용'!$B34), 날씨1[avgTa]),"")</f>
        <v/>
      </c>
      <c r="I34" cm="1">
        <f t="array" ref="I34">IFERROR(_xlfn.XLOOKUP(1, (날씨1[stnNm]='평균기온 삽입용'!$C$2) * (날씨1[월]=I$3) * (날씨1[일]='평균기온 삽입용'!$B34), 날씨1[avgTa]),"")</f>
        <v>27.2</v>
      </c>
      <c r="J34" cm="1">
        <f t="array" ref="J34">IFERROR(_xlfn.XLOOKUP(1, (날씨1[stnNm]='평균기온 삽입용'!$C$2) * (날씨1[월]=J$3) * (날씨1[일]='평균기온 삽입용'!$B34), 날씨1[avgTa]),"")</f>
        <v>23.6</v>
      </c>
      <c r="K34" t="str" cm="1">
        <f t="array" ref="K34">IFERROR(_xlfn.XLOOKUP(1, (날씨1[stnNm]='평균기온 삽입용'!$C$2) * (날씨1[월]=K$3) * (날씨1[일]='평균기온 삽입용'!$B34), 날씨1[avgTa]),"")</f>
        <v/>
      </c>
      <c r="L34" cm="1">
        <f t="array" ref="L34">IFERROR(_xlfn.XLOOKUP(1, (날씨1[stnNm]='평균기온 삽입용'!$C$2) * (날씨1[월]=L$3) * (날씨1[일]='평균기온 삽입용'!$B34), 날씨1[avgTa]),"")</f>
        <v>1.9</v>
      </c>
      <c r="M34" t="str" cm="1">
        <f t="array" ref="M34">IFERROR(_xlfn.XLOOKUP(1, (날씨1[stnNm]='평균기온 삽입용'!$C$2) * (날씨1[월]=M$3) * (날씨1[일]='평균기온 삽입용'!$B34), 날씨1[avgTa]),"")</f>
        <v/>
      </c>
      <c r="N34" cm="1">
        <f t="array" ref="N34">IFERROR(_xlfn.XLOOKUP(1, (날씨1[stnNm]='평균기온 삽입용'!$C$2) * (날씨1[월]=N$3) * (날씨1[일]='평균기온 삽입용'!$B34), 날씨1[avgTa]),"")</f>
        <v>-1</v>
      </c>
      <c r="P34" s="63">
        <v>31</v>
      </c>
      <c r="Q34" cm="1">
        <f t="array" ref="Q34">IFERROR(_xlfn.XLOOKUP(1, (날씨2[stnNm]='평균기온 삽입용'!$Q$2) * (날씨2[월]=Q$3) * (날씨2[일]='평균기온 삽입용'!$P34), 날씨2[avgTa]),"")</f>
        <v>-4.8</v>
      </c>
      <c r="R34" t="str" cm="1">
        <f t="array" ref="R34">IFERROR(_xlfn.XLOOKUP(1, (날씨2[stnNm]='평균기온 삽입용'!$Q$2) * (날씨2[월]=R$3) * (날씨2[일]='평균기온 삽입용'!$P34), 날씨2[avgTa]),"")</f>
        <v/>
      </c>
      <c r="S34" cm="1">
        <f t="array" ref="S34">IFERROR(_xlfn.XLOOKUP(1, (날씨2[stnNm]='평균기온 삽입용'!$Q$2) * (날씨2[월]=S$3) * (날씨2[일]='평균기온 삽입용'!$P34), 날씨2[avgTa]),"")</f>
        <v>10.9</v>
      </c>
      <c r="T34" t="str" cm="1">
        <f t="array" ref="T34">IFERROR(_xlfn.XLOOKUP(1, (날씨2[stnNm]='평균기온 삽입용'!$Q$2) * (날씨2[월]=T$3) * (날씨2[일]='평균기온 삽입용'!$P34), 날씨2[avgTa]),"")</f>
        <v/>
      </c>
      <c r="U34" cm="1">
        <f t="array" ref="U34">IFERROR(_xlfn.XLOOKUP(1, (날씨2[stnNm]='평균기온 삽입용'!$Q$2) * (날씨2[월]=U$3) * (날씨2[일]='평균기온 삽입용'!$P34), 날씨2[avgTa]),"")</f>
        <v>20.100000000000001</v>
      </c>
      <c r="V34" t="str" cm="1">
        <f t="array" ref="V34">IFERROR(_xlfn.XLOOKUP(1, (날씨2[stnNm]='평균기온 삽입용'!$Q$2) * (날씨2[월]=V$3) * (날씨2[일]='평균기온 삽입용'!$P34), 날씨2[avgTa]),"")</f>
        <v/>
      </c>
      <c r="W34" cm="1">
        <f t="array" ref="W34">IFERROR(_xlfn.XLOOKUP(1, (날씨2[stnNm]='평균기온 삽입용'!$Q$2) * (날씨2[월]=W$3) * (날씨2[일]='평균기온 삽입용'!$P34), 날씨2[avgTa]),"")</f>
        <v>26.1</v>
      </c>
      <c r="X34" cm="1">
        <f t="array" ref="X34">IFERROR(_xlfn.XLOOKUP(1, (날씨2[stnNm]='평균기온 삽입용'!$Q$2) * (날씨2[월]=X$3) * (날씨2[일]='평균기온 삽입용'!$P34), 날씨2[avgTa]),"")</f>
        <v>16</v>
      </c>
      <c r="Y34" t="str" cm="1">
        <f t="array" ref="Y34">IFERROR(_xlfn.XLOOKUP(1, (날씨2[stnNm]='평균기온 삽입용'!$Q$2) * (날씨2[월]=Y$3) * (날씨2[일]='평균기온 삽입용'!$P34), 날씨2[avgTa]),"")</f>
        <v/>
      </c>
      <c r="Z34" cm="1">
        <f t="array" ref="Z34">IFERROR(_xlfn.XLOOKUP(1, (날씨2[stnNm]='평균기온 삽입용'!$Q$2) * (날씨2[월]=Z$3) * (날씨2[일]='평균기온 삽입용'!$P34), 날씨2[avgTa]),"")</f>
        <v>4.3</v>
      </c>
      <c r="AA34" t="str" cm="1">
        <f t="array" ref="AA34">IFERROR(_xlfn.XLOOKUP(1, (날씨2[stnNm]='평균기온 삽입용'!$Q$2) * (날씨2[월]=AA$3) * (날씨2[일]='평균기온 삽입용'!$P34), 날씨2[avgTa]),"")</f>
        <v/>
      </c>
      <c r="AB34" cm="1">
        <f t="array" ref="AB34">IFERROR(_xlfn.XLOOKUP(1, (날씨2[stnNm]='평균기온 삽입용'!$Q$2) * (날씨2[월]=AB$3) * (날씨2[일]='평균기온 삽입용'!$P34), 날씨2[avgTa]),"")</f>
        <v>-1.5</v>
      </c>
      <c r="AD34" s="63">
        <v>31</v>
      </c>
      <c r="AE34" cm="1">
        <f t="array" ref="AE34">IFERROR(_xlfn.XLOOKUP(1, (날씨3[stnNm]='평균기온 삽입용'!$AE$2) * (날씨3[월]=AE$3) * (날씨3[일]='평균기온 삽입용'!$AD34), 날씨3[avgTa]),"")</f>
        <v>-10.199999999999999</v>
      </c>
      <c r="AF34" t="str" cm="1">
        <f t="array" ref="AF34">IFERROR(_xlfn.XLOOKUP(1, (날씨3[stnNm]='평균기온 삽입용'!$AE$2) * (날씨3[월]=AF$3) * (날씨3[일]='평균기온 삽입용'!$AD34), 날씨3[avgTa]),"")</f>
        <v/>
      </c>
      <c r="AG34" cm="1">
        <f t="array" ref="AG34">IFERROR(_xlfn.XLOOKUP(1, (날씨3[stnNm]='평균기온 삽입용'!$AE$2) * (날씨3[월]=AG$3) * (날씨3[일]='평균기온 삽입용'!$AD34), 날씨3[avgTa]),"")</f>
        <v>5.9</v>
      </c>
      <c r="AH34" t="str" cm="1">
        <f t="array" ref="AH34">IFERROR(_xlfn.XLOOKUP(1, (날씨3[stnNm]='평균기온 삽입용'!$AE$2) * (날씨3[월]=AH$3) * (날씨3[일]='평균기온 삽입용'!$AD34), 날씨3[avgTa]),"")</f>
        <v/>
      </c>
      <c r="AI34" cm="1">
        <f t="array" ref="AI34">IFERROR(_xlfn.XLOOKUP(1, (날씨3[stnNm]='평균기온 삽입용'!$AE$2) * (날씨3[월]=AI$3) * (날씨3[일]='평균기온 삽입용'!$AD34), 날씨3[avgTa]),"")</f>
        <v>19.399999999999999</v>
      </c>
      <c r="AJ34" t="str" cm="1">
        <f t="array" ref="AJ34">IFERROR(_xlfn.XLOOKUP(1, (날씨3[stnNm]='평균기온 삽입용'!$AE$2) * (날씨3[월]=AJ$3) * (날씨3[일]='평균기온 삽입용'!$AD34), 날씨3[avgTa]),"")</f>
        <v/>
      </c>
      <c r="AK34" cm="1">
        <f t="array" ref="AK34">IFERROR(_xlfn.XLOOKUP(1, (날씨3[stnNm]='평균기온 삽입용'!$AE$2) * (날씨3[월]=AK$3) * (날씨3[일]='평균기온 삽입용'!$AD34), 날씨3[avgTa]),"")</f>
        <v>24.1</v>
      </c>
      <c r="AL34" cm="1">
        <f t="array" ref="AL34">IFERROR(_xlfn.XLOOKUP(1, (날씨3[stnNm]='평균기온 삽입용'!$AE$2) * (날씨3[월]=AL$3) * (날씨3[일]='평균기온 삽입용'!$AD34), 날씨3[avgTa]),"")</f>
        <v>18.600000000000001</v>
      </c>
      <c r="AM34" t="str" cm="1">
        <f t="array" ref="AM34">IFERROR(_xlfn.XLOOKUP(1, (날씨3[stnNm]='평균기온 삽입용'!$AE$2) * (날씨3[월]=AM$3) * (날씨3[일]='평균기온 삽입용'!$AD34), 날씨3[avgTa]),"")</f>
        <v/>
      </c>
      <c r="AN34" cm="1">
        <f t="array" ref="AN34">IFERROR(_xlfn.XLOOKUP(1, (날씨3[stnNm]='평균기온 삽입용'!$AE$2) * (날씨3[월]=AN$3) * (날씨3[일]='평균기온 삽입용'!$AD34), 날씨3[avgTa]),"")</f>
        <v>5.7</v>
      </c>
      <c r="AO34" t="str" cm="1">
        <f t="array" ref="AO34">IFERROR(_xlfn.XLOOKUP(1, (날씨3[stnNm]='평균기온 삽입용'!$AE$2) * (날씨3[월]=AO$3) * (날씨3[일]='평균기온 삽입용'!$AD34), 날씨3[avgTa]),"")</f>
        <v/>
      </c>
      <c r="AP34" cm="1">
        <f t="array" ref="AP34">IFERROR(_xlfn.XLOOKUP(1, (날씨3[stnNm]='평균기온 삽입용'!$AE$2) * (날씨3[월]=AP$3) * (날씨3[일]='평균기온 삽입용'!$AD34), 날씨3[avgTa]),"")</f>
        <v>-2.1</v>
      </c>
    </row>
    <row r="35" spans="2:42" ht="15.95" customHeight="1" x14ac:dyDescent="0.3"/>
    <row r="36" spans="2:42" ht="15.95" customHeight="1" x14ac:dyDescent="0.3">
      <c r="C36" t="str">
        <f>가동률!$P$9</f>
        <v>철원</v>
      </c>
      <c r="D36">
        <f>가동률!$P$10-7</f>
        <v>2018</v>
      </c>
      <c r="Q36" t="str">
        <f>가동률!$P$9</f>
        <v>철원</v>
      </c>
      <c r="R36">
        <f>가동률!$P$10-6</f>
        <v>2019</v>
      </c>
      <c r="AE36" t="str">
        <f>가동률!$P$9</f>
        <v>철원</v>
      </c>
      <c r="AF36">
        <f>가동률!$P$10-5</f>
        <v>2020</v>
      </c>
    </row>
    <row r="37" spans="2:42" ht="15.95" customHeight="1" x14ac:dyDescent="0.3">
      <c r="C37" s="64">
        <v>1</v>
      </c>
      <c r="D37" s="64">
        <v>2</v>
      </c>
      <c r="E37" s="64">
        <v>3</v>
      </c>
      <c r="F37" s="64">
        <v>4</v>
      </c>
      <c r="G37" s="64">
        <v>5</v>
      </c>
      <c r="H37" s="64">
        <v>6</v>
      </c>
      <c r="I37" s="64">
        <v>7</v>
      </c>
      <c r="J37" s="64">
        <v>8</v>
      </c>
      <c r="K37" s="64">
        <v>9</v>
      </c>
      <c r="L37" s="64">
        <v>10</v>
      </c>
      <c r="M37" s="64">
        <v>11</v>
      </c>
      <c r="N37" s="64">
        <v>12</v>
      </c>
      <c r="Q37" s="64">
        <v>1</v>
      </c>
      <c r="R37" s="64">
        <v>2</v>
      </c>
      <c r="S37" s="64">
        <v>3</v>
      </c>
      <c r="T37" s="64">
        <v>4</v>
      </c>
      <c r="U37" s="64">
        <v>5</v>
      </c>
      <c r="V37" s="64">
        <v>6</v>
      </c>
      <c r="W37" s="64">
        <v>7</v>
      </c>
      <c r="X37" s="64">
        <v>8</v>
      </c>
      <c r="Y37" s="64">
        <v>9</v>
      </c>
      <c r="Z37" s="64">
        <v>10</v>
      </c>
      <c r="AA37" s="64">
        <v>11</v>
      </c>
      <c r="AB37" s="64">
        <v>12</v>
      </c>
      <c r="AE37" s="64">
        <v>1</v>
      </c>
      <c r="AF37" s="64">
        <v>2</v>
      </c>
      <c r="AG37" s="64">
        <v>3</v>
      </c>
      <c r="AH37" s="64">
        <v>4</v>
      </c>
      <c r="AI37" s="64">
        <v>5</v>
      </c>
      <c r="AJ37" s="64">
        <v>6</v>
      </c>
      <c r="AK37" s="64">
        <v>7</v>
      </c>
      <c r="AL37" s="64">
        <v>8</v>
      </c>
      <c r="AM37" s="64">
        <v>9</v>
      </c>
      <c r="AN37" s="64">
        <v>10</v>
      </c>
      <c r="AO37" s="64">
        <v>11</v>
      </c>
      <c r="AP37" s="64">
        <v>12</v>
      </c>
    </row>
    <row r="38" spans="2:42" ht="15.95" customHeight="1" x14ac:dyDescent="0.3">
      <c r="B38" s="63">
        <v>1</v>
      </c>
      <c r="C38" cm="1">
        <f t="array" ref="C38">IFERROR(_xlfn.XLOOKUP(1, (날씨4[stnNm]='평균기온 삽입용'!$C$36) * (날씨4[월]=C$37) * (날씨4[일]='평균기온 삽입용'!$B38), 날씨4[avgTa]),"")</f>
        <v>-5.6</v>
      </c>
      <c r="D38" cm="1">
        <f t="array" ref="D38">IFERROR(_xlfn.XLOOKUP(1, (날씨4[stnNm]='평균기온 삽입용'!$C$36) * (날씨4[월]=D$37) * (날씨4[일]='평균기온 삽입용'!$B38), 날씨4[avgTa]),"")</f>
        <v>-9</v>
      </c>
      <c r="E38" cm="1">
        <f t="array" ref="E38">IFERROR(_xlfn.XLOOKUP(1, (날씨4[stnNm]='평균기온 삽입용'!$C$36) * (날씨4[월]=E$37) * (날씨4[일]='평균기온 삽입용'!$B38), 날씨4[avgTa]),"")</f>
        <v>-1.7</v>
      </c>
      <c r="F38" cm="1">
        <f t="array" ref="F38">IFERROR(_xlfn.XLOOKUP(1, (날씨4[stnNm]='평균기온 삽입용'!$C$36) * (날씨4[월]=F$37) * (날씨4[일]='평균기온 삽입용'!$B38), 날씨4[avgTa]),"")</f>
        <v>14.5</v>
      </c>
      <c r="G38" cm="1">
        <f t="array" ref="G38">IFERROR(_xlfn.XLOOKUP(1, (날씨4[stnNm]='평균기온 삽입용'!$C$36) * (날씨4[월]=G$37) * (날씨4[일]='평균기온 삽입용'!$B38), 날씨4[avgTa]),"")</f>
        <v>18.399999999999999</v>
      </c>
      <c r="H38" cm="1">
        <f t="array" ref="H38">IFERROR(_xlfn.XLOOKUP(1, (날씨4[stnNm]='평균기온 삽입용'!$C$36) * (날씨4[월]=H$37) * (날씨4[일]='평균기온 삽입용'!$B38), 날씨4[avgTa]),"")</f>
        <v>22.9</v>
      </c>
      <c r="I38" cm="1">
        <f t="array" ref="I38">IFERROR(_xlfn.XLOOKUP(1, (날씨4[stnNm]='평균기온 삽입용'!$C$36) * (날씨4[월]=I$37) * (날씨4[일]='평균기온 삽입용'!$B38), 날씨4[avgTa]),"")</f>
        <v>21.5</v>
      </c>
      <c r="J38" cm="1">
        <f t="array" ref="J38">IFERROR(_xlfn.XLOOKUP(1, (날씨4[stnNm]='평균기온 삽입용'!$C$36) * (날씨4[월]=J$37) * (날씨4[일]='평균기온 삽입용'!$B38), 날씨4[avgTa]),"")</f>
        <v>30.5</v>
      </c>
      <c r="K38" cm="1">
        <f t="array" ref="K38">IFERROR(_xlfn.XLOOKUP(1, (날씨4[stnNm]='평균기온 삽입용'!$C$36) * (날씨4[월]=K$37) * (날씨4[일]='평균기온 삽입용'!$B38), 날씨4[avgTa]),"")</f>
        <v>22.7</v>
      </c>
      <c r="L38" cm="1">
        <f t="array" ref="L38">IFERROR(_xlfn.XLOOKUP(1, (날씨4[stnNm]='평균기온 삽입용'!$C$36) * (날씨4[월]=L$37) * (날씨4[일]='평균기온 삽입용'!$B38), 날씨4[avgTa]),"")</f>
        <v>12.6</v>
      </c>
      <c r="M38" cm="1">
        <f t="array" ref="M38">IFERROR(_xlfn.XLOOKUP(1, (날씨4[stnNm]='평균기온 삽입용'!$C$36) * (날씨4[월]=M$37) * (날씨4[일]='평균기온 삽입용'!$B38), 날씨4[avgTa]),"")</f>
        <v>4.3</v>
      </c>
      <c r="N38" cm="1">
        <f t="array" ref="N38">IFERROR(_xlfn.XLOOKUP(1, (날씨4[stnNm]='평균기온 삽입용'!$C$36) * (날씨4[월]=N$37) * (날씨4[일]='평균기온 삽입용'!$B38), 날씨4[avgTa]),"")</f>
        <v>0.7</v>
      </c>
      <c r="P38" s="63">
        <v>1</v>
      </c>
      <c r="Q38" cm="1">
        <f t="array" ref="Q38">IFERROR(_xlfn.XLOOKUP(1, (날씨5[stnNm]='평균기온 삽입용'!$Q$36) * (날씨5[월]=Q$37) * (날씨5[일]='평균기온 삽입용'!$P38), 날씨5[avgTa]),"")</f>
        <v>-9.1999999999999993</v>
      </c>
      <c r="R38" cm="1">
        <f t="array" ref="R38">IFERROR(_xlfn.XLOOKUP(1, (날씨5[stnNm]='평균기온 삽입용'!$Q$36) * (날씨5[월]=R$37) * (날씨5[일]='평균기온 삽입용'!$P38), 날씨5[avgTa]),"")</f>
        <v>-5.2</v>
      </c>
      <c r="S38" cm="1">
        <f t="array" ref="S38">IFERROR(_xlfn.XLOOKUP(1, (날씨5[stnNm]='평균기온 삽입용'!$Q$36) * (날씨5[월]=S$37) * (날씨5[일]='평균기온 삽입용'!$P38), 날씨5[avgTa]),"")</f>
        <v>3.3</v>
      </c>
      <c r="T38" cm="1">
        <f t="array" ref="T38">IFERROR(_xlfn.XLOOKUP(1, (날씨5[stnNm]='평균기온 삽입용'!$Q$36) * (날씨5[월]=T$37) * (날씨5[일]='평균기온 삽입용'!$P38), 날씨5[avgTa]),"")</f>
        <v>2.6</v>
      </c>
      <c r="U38" cm="1">
        <f t="array" ref="U38">IFERROR(_xlfn.XLOOKUP(1, (날씨5[stnNm]='평균기온 삽입용'!$Q$36) * (날씨5[월]=U$37) * (날씨5[일]='평균기온 삽입용'!$P38), 날씨5[avgTa]),"")</f>
        <v>15.9</v>
      </c>
      <c r="V38" cm="1">
        <f t="array" ref="V38">IFERROR(_xlfn.XLOOKUP(1, (날씨5[stnNm]='평균기온 삽입용'!$Q$36) * (날씨5[월]=V$37) * (날씨5[일]='평균기온 삽입용'!$P38), 날씨5[avgTa]),"")</f>
        <v>17.899999999999999</v>
      </c>
      <c r="W38" cm="1">
        <f t="array" ref="W38">IFERROR(_xlfn.XLOOKUP(1, (날씨5[stnNm]='평균기온 삽입용'!$Q$36) * (날씨5[월]=W$37) * (날씨5[일]='평균기온 삽입용'!$P38), 날씨5[avgTa]),"")</f>
        <v>23.6</v>
      </c>
      <c r="X38" cm="1">
        <f t="array" ref="X38">IFERROR(_xlfn.XLOOKUP(1, (날씨5[stnNm]='평균기온 삽입용'!$Q$36) * (날씨5[월]=X$37) * (날씨5[일]='평균기온 삽입용'!$P38), 날씨5[avgTa]),"")</f>
        <v>26.1</v>
      </c>
      <c r="Y38" cm="1">
        <f t="array" ref="Y38">IFERROR(_xlfn.XLOOKUP(1, (날씨5[stnNm]='평균기온 삽입용'!$Q$36) * (날씨5[월]=Y$37) * (날씨5[일]='평균기온 삽입용'!$P38), 날씨5[avgTa]),"")</f>
        <v>19.899999999999999</v>
      </c>
      <c r="Z38" cm="1">
        <f t="array" ref="Z38">IFERROR(_xlfn.XLOOKUP(1, (날씨5[stnNm]='평균기온 삽입용'!$Q$36) * (날씨5[월]=Z$37) * (날씨5[일]='평균기온 삽입용'!$P38), 날씨5[avgTa]),"")</f>
        <v>19.899999999999999</v>
      </c>
      <c r="AA38" cm="1">
        <f t="array" ref="AA38">IFERROR(_xlfn.XLOOKUP(1, (날씨5[stnNm]='평균기온 삽입용'!$Q$36) * (날씨5[월]=AA$37) * (날씨5[일]='평균기온 삽입용'!$P38), 날씨5[avgTa]),"")</f>
        <v>11.6</v>
      </c>
      <c r="AB38" cm="1">
        <f t="array" ref="AB38">IFERROR(_xlfn.XLOOKUP(1, (날씨5[stnNm]='평균기온 삽입용'!$Q$36) * (날씨5[월]=AB$37) * (날씨5[일]='평균기온 삽입용'!$P38), 날씨5[avgTa]),"")</f>
        <v>2.6</v>
      </c>
      <c r="AD38" s="63">
        <v>1</v>
      </c>
      <c r="AE38" cm="1">
        <f t="array" ref="AE38">IFERROR(_xlfn.XLOOKUP(1, (날씨6[stnNm]='평균기온 삽입용'!$AE$36) * (날씨6[월]=AE$37) * (날씨6[일]='평균기온 삽입용'!$AD38), 날씨6[avgTa]),"")</f>
        <v>-4.0999999999999996</v>
      </c>
      <c r="AF38" cm="1">
        <f t="array" ref="AF38">IFERROR(_xlfn.XLOOKUP(1, (날씨6[stnNm]='평균기온 삽입용'!$AE$36) * (날씨6[월]=AF$37) * (날씨6[일]='평균기온 삽입용'!$AD38), 날씨6[avgTa]),"")</f>
        <v>-1.1000000000000001</v>
      </c>
      <c r="AG38" cm="1">
        <f t="array" ref="AG38">IFERROR(_xlfn.XLOOKUP(1, (날씨6[stnNm]='평균기온 삽입용'!$AE$36) * (날씨6[월]=AG$37) * (날씨6[일]='평균기온 삽입용'!$AD38), 날씨6[avgTa]),"")</f>
        <v>3.9</v>
      </c>
      <c r="AH38" cm="1">
        <f t="array" ref="AH38">IFERROR(_xlfn.XLOOKUP(1, (날씨6[stnNm]='평균기온 삽입용'!$AE$36) * (날씨6[월]=AH$37) * (날씨6[일]='평균기온 삽입용'!$AD38), 날씨6[avgTa]),"")</f>
        <v>8.1999999999999993</v>
      </c>
      <c r="AI38" cm="1">
        <f t="array" ref="AI38">IFERROR(_xlfn.XLOOKUP(1, (날씨6[stnNm]='평균기온 삽입용'!$AE$36) * (날씨6[월]=AI$37) * (날씨6[일]='평균기온 삽입용'!$AD38), 날씨6[avgTa]),"")</f>
        <v>19.2</v>
      </c>
      <c r="AJ38" cm="1">
        <f t="array" ref="AJ38">IFERROR(_xlfn.XLOOKUP(1, (날씨6[stnNm]='평균기온 삽입용'!$AE$36) * (날씨6[월]=AJ$37) * (날씨6[일]='평균기온 삽입용'!$AD38), 날씨6[avgTa]),"")</f>
        <v>19.8</v>
      </c>
      <c r="AK38" cm="1">
        <f t="array" ref="AK38">IFERROR(_xlfn.XLOOKUP(1, (날씨6[stnNm]='평균기온 삽입용'!$AE$36) * (날씨6[월]=AK$37) * (날씨6[일]='평균기온 삽입용'!$AD38), 날씨6[avgTa]),"")</f>
        <v>19.600000000000001</v>
      </c>
      <c r="AL38" cm="1">
        <f t="array" ref="AL38">IFERROR(_xlfn.XLOOKUP(1, (날씨6[stnNm]='평균기온 삽입용'!$AE$36) * (날씨6[월]=AL$37) * (날씨6[일]='평균기온 삽입용'!$AD38), 날씨6[avgTa]),"")</f>
        <v>23.3</v>
      </c>
      <c r="AM38" cm="1">
        <f t="array" ref="AM38">IFERROR(_xlfn.XLOOKUP(1, (날씨6[stnNm]='평균기온 삽입용'!$AE$36) * (날씨6[월]=AM$37) * (날씨6[일]='평균기온 삽입용'!$AD38), 날씨6[avgTa]),"")</f>
        <v>25.3</v>
      </c>
      <c r="AN38" cm="1">
        <f t="array" ref="AN38">IFERROR(_xlfn.XLOOKUP(1, (날씨6[stnNm]='평균기온 삽입용'!$AE$36) * (날씨6[월]=AN$37) * (날씨6[일]='평균기온 삽입용'!$AD38), 날씨6[avgTa]),"")</f>
        <v>17.7</v>
      </c>
      <c r="AO38" cm="1">
        <f t="array" ref="AO38">IFERROR(_xlfn.XLOOKUP(1, (날씨6[stnNm]='평균기온 삽입용'!$AE$36) * (날씨6[월]=AO$37) * (날씨6[일]='평균기온 삽입용'!$AD38), 날씨6[avgTa]),"")</f>
        <v>11.3</v>
      </c>
      <c r="AP38" cm="1">
        <f t="array" ref="AP38">IFERROR(_xlfn.XLOOKUP(1, (날씨6[stnNm]='평균기온 삽입용'!$AE$36) * (날씨6[월]=AP$37) * (날씨6[일]='평균기온 삽입용'!$AD38), 날씨6[avgTa]),"")</f>
        <v>-2.9</v>
      </c>
    </row>
    <row r="39" spans="2:42" ht="15.95" customHeight="1" x14ac:dyDescent="0.3">
      <c r="B39" s="63">
        <v>2</v>
      </c>
      <c r="C39" cm="1">
        <f t="array" ref="C39">IFERROR(_xlfn.XLOOKUP(1, (날씨4[stnNm]='평균기온 삽입용'!$C$36) * (날씨4[월]=C$37) * (날씨4[일]='평균기온 삽입용'!$B39), 날씨4[avgTa]),"")</f>
        <v>-5.6</v>
      </c>
      <c r="D39" cm="1">
        <f t="array" ref="D39">IFERROR(_xlfn.XLOOKUP(1, (날씨4[stnNm]='평균기온 삽입용'!$C$36) * (날씨4[월]=D$37) * (날씨4[일]='평균기온 삽입용'!$B39), 날씨4[avgTa]),"")</f>
        <v>-7.3</v>
      </c>
      <c r="E39" cm="1">
        <f t="array" ref="E39">IFERROR(_xlfn.XLOOKUP(1, (날씨4[stnNm]='평균기온 삽입용'!$C$36) * (날씨4[월]=E$37) * (날씨4[일]='평균기온 삽입용'!$B39), 날씨4[avgTa]),"")</f>
        <v>-3.3</v>
      </c>
      <c r="F39" cm="1">
        <f t="array" ref="F39">IFERROR(_xlfn.XLOOKUP(1, (날씨4[stnNm]='평균기온 삽입용'!$C$36) * (날씨4[월]=F$37) * (날씨4[일]='평균기온 삽입용'!$B39), 날씨4[avgTa]),"")</f>
        <v>17.899999999999999</v>
      </c>
      <c r="G39" cm="1">
        <f t="array" ref="G39">IFERROR(_xlfn.XLOOKUP(1, (날씨4[stnNm]='평균기온 삽입용'!$C$36) * (날씨4[월]=G$37) * (날씨4[일]='평균기온 삽입용'!$B39), 날씨4[avgTa]),"")</f>
        <v>10.9</v>
      </c>
      <c r="H39" cm="1">
        <f t="array" ref="H39">IFERROR(_xlfn.XLOOKUP(1, (날씨4[stnNm]='평균기온 삽입용'!$C$36) * (날씨4[월]=H$37) * (날씨4[일]='평균기온 삽입용'!$B39), 날씨4[avgTa]),"")</f>
        <v>22.7</v>
      </c>
      <c r="I39" cm="1">
        <f t="array" ref="I39">IFERROR(_xlfn.XLOOKUP(1, (날씨4[stnNm]='평균기온 삽입용'!$C$36) * (날씨4[월]=I$37) * (날씨4[일]='평균기온 삽입용'!$B39), 날씨4[avgTa]),"")</f>
        <v>22</v>
      </c>
      <c r="J39" cm="1">
        <f t="array" ref="J39">IFERROR(_xlfn.XLOOKUP(1, (날씨4[stnNm]='평균기온 삽입용'!$C$36) * (날씨4[월]=J$37) * (날씨4[일]='평균기온 삽입용'!$B39), 날씨4[avgTa]),"")</f>
        <v>30.9</v>
      </c>
      <c r="K39" cm="1">
        <f t="array" ref="K39">IFERROR(_xlfn.XLOOKUP(1, (날씨4[stnNm]='평균기온 삽입용'!$C$36) * (날씨4[월]=K$37) * (날씨4[일]='평균기온 삽입용'!$B39), 날씨4[avgTa]),"")</f>
        <v>22.1</v>
      </c>
      <c r="L39" cm="1">
        <f t="array" ref="L39">IFERROR(_xlfn.XLOOKUP(1, (날씨4[stnNm]='평균기온 삽입용'!$C$36) * (날씨4[월]=L$37) * (날씨4[일]='평균기온 삽입용'!$B39), 날씨4[avgTa]),"")</f>
        <v>11.9</v>
      </c>
      <c r="M39" cm="1">
        <f t="array" ref="M39">IFERROR(_xlfn.XLOOKUP(1, (날씨4[stnNm]='평균기온 삽입용'!$C$36) * (날씨4[월]=M$37) * (날씨4[일]='평균기온 삽입용'!$B39), 날씨4[avgTa]),"")</f>
        <v>6.5</v>
      </c>
      <c r="N39" cm="1">
        <f t="array" ref="N39">IFERROR(_xlfn.XLOOKUP(1, (날씨4[stnNm]='평균기온 삽입용'!$C$36) * (날씨4[월]=N$37) * (날씨4[일]='평균기온 삽입용'!$B39), 날씨4[avgTa]),"")</f>
        <v>1.5</v>
      </c>
      <c r="P39" s="63">
        <v>2</v>
      </c>
      <c r="Q39" cm="1">
        <f t="array" ref="Q39">IFERROR(_xlfn.XLOOKUP(1, (날씨5[stnNm]='평균기온 삽입용'!$Q$36) * (날씨5[월]=Q$37) * (날씨5[일]='평균기온 삽입용'!$P39), 날씨5[avgTa]),"")</f>
        <v>-9.5</v>
      </c>
      <c r="R39" cm="1">
        <f t="array" ref="R39">IFERROR(_xlfn.XLOOKUP(1, (날씨5[stnNm]='평균기온 삽입용'!$Q$36) * (날씨5[월]=R$37) * (날씨5[일]='평균기온 삽입용'!$P39), 날씨5[avgTa]),"")</f>
        <v>-1.6</v>
      </c>
      <c r="S39" cm="1">
        <f t="array" ref="S39">IFERROR(_xlfn.XLOOKUP(1, (날씨5[stnNm]='평균기온 삽입용'!$Q$36) * (날씨5[월]=S$37) * (날씨5[일]='평균기온 삽입용'!$P39), 날씨5[avgTa]),"")</f>
        <v>3.9</v>
      </c>
      <c r="T39" cm="1">
        <f t="array" ref="T39">IFERROR(_xlfn.XLOOKUP(1, (날씨5[stnNm]='평균기온 삽입용'!$Q$36) * (날씨5[월]=T$37) * (날씨5[일]='평균기온 삽입용'!$P39), 날씨5[avgTa]),"")</f>
        <v>3.7</v>
      </c>
      <c r="U39" cm="1">
        <f t="array" ref="U39">IFERROR(_xlfn.XLOOKUP(1, (날씨5[stnNm]='평균기온 삽입용'!$Q$36) * (날씨5[월]=U$37) * (날씨5[일]='평균기온 삽입용'!$P39), 날씨5[avgTa]),"")</f>
        <v>15.4</v>
      </c>
      <c r="V39" cm="1">
        <f t="array" ref="V39">IFERROR(_xlfn.XLOOKUP(1, (날씨5[stnNm]='평균기온 삽입용'!$Q$36) * (날씨5[월]=V$37) * (날씨5[일]='평균기온 삽입용'!$P39), 날씨5[avgTa]),"")</f>
        <v>19.600000000000001</v>
      </c>
      <c r="W39" cm="1">
        <f t="array" ref="W39">IFERROR(_xlfn.XLOOKUP(1, (날씨5[stnNm]='평균기온 삽입용'!$Q$36) * (날씨5[월]=W$37) * (날씨5[일]='평균기온 삽입용'!$P39), 날씨5[avgTa]),"")</f>
        <v>23.2</v>
      </c>
      <c r="X39" cm="1">
        <f t="array" ref="X39">IFERROR(_xlfn.XLOOKUP(1, (날씨5[stnNm]='평균기온 삽입용'!$Q$36) * (날씨5[월]=X$37) * (날씨5[일]='평균기온 삽입용'!$P39), 날씨5[avgTa]),"")</f>
        <v>27.3</v>
      </c>
      <c r="Y39" cm="1">
        <f t="array" ref="Y39">IFERROR(_xlfn.XLOOKUP(1, (날씨5[stnNm]='평균기온 삽입용'!$Q$36) * (날씨5[월]=Y$37) * (날씨5[일]='평균기온 삽입용'!$P39), 날씨5[avgTa]),"")</f>
        <v>21</v>
      </c>
      <c r="Z39" cm="1">
        <f t="array" ref="Z39">IFERROR(_xlfn.XLOOKUP(1, (날씨5[stnNm]='평균기온 삽입용'!$Q$36) * (날씨5[월]=Z$37) * (날씨5[일]='평균기온 삽입용'!$P39), 날씨5[avgTa]),"")</f>
        <v>20</v>
      </c>
      <c r="AA39" cm="1">
        <f t="array" ref="AA39">IFERROR(_xlfn.XLOOKUP(1, (날씨5[stnNm]='평균기온 삽입용'!$Q$36) * (날씨5[월]=AA$37) * (날씨5[일]='평균기온 삽입용'!$P39), 날씨5[avgTa]),"")</f>
        <v>10.5</v>
      </c>
      <c r="AB39" cm="1">
        <f t="array" ref="AB39">IFERROR(_xlfn.XLOOKUP(1, (날씨5[stnNm]='평균기온 삽입용'!$Q$36) * (날씨5[월]=AB$37) * (날씨5[일]='평균기온 삽입용'!$P39), 날씨5[avgTa]),"")</f>
        <v>-1.1000000000000001</v>
      </c>
      <c r="AD39" s="63">
        <v>2</v>
      </c>
      <c r="AE39" cm="1">
        <f t="array" ref="AE39">IFERROR(_xlfn.XLOOKUP(1, (날씨6[stnNm]='평균기온 삽입용'!$AE$36) * (날씨6[월]=AE$37) * (날씨6[일]='평균기온 삽입용'!$AD39), 날씨6[avgTa]),"")</f>
        <v>-1.4</v>
      </c>
      <c r="AF39" cm="1">
        <f t="array" ref="AF39">IFERROR(_xlfn.XLOOKUP(1, (날씨6[stnNm]='평균기온 삽입용'!$AE$36) * (날씨6[월]=AF$37) * (날씨6[일]='평균기온 삽입용'!$AD39), 날씨6[avgTa]),"")</f>
        <v>-1.5</v>
      </c>
      <c r="AG39" cm="1">
        <f t="array" ref="AG39">IFERROR(_xlfn.XLOOKUP(1, (날씨6[stnNm]='평균기온 삽입용'!$AE$36) * (날씨6[월]=AG$37) * (날씨6[일]='평균기온 삽입용'!$AD39), 날씨6[avgTa]),"")</f>
        <v>1.7</v>
      </c>
      <c r="AH39" cm="1">
        <f t="array" ref="AH39">IFERROR(_xlfn.XLOOKUP(1, (날씨6[stnNm]='평균기온 삽입용'!$AE$36) * (날씨6[월]=AH$37) * (날씨6[일]='평균기온 삽입용'!$AD39), 날씨6[avgTa]),"")</f>
        <v>7</v>
      </c>
      <c r="AI39" cm="1">
        <f t="array" ref="AI39">IFERROR(_xlfn.XLOOKUP(1, (날씨6[stnNm]='평균기온 삽입용'!$AE$36) * (날씨6[월]=AI$37) * (날씨6[일]='평균기온 삽입용'!$AD39), 날씨6[avgTa]),"")</f>
        <v>18.5</v>
      </c>
      <c r="AJ39" cm="1">
        <f t="array" ref="AJ39">IFERROR(_xlfn.XLOOKUP(1, (날씨6[stnNm]='평균기온 삽입용'!$AE$36) * (날씨6[월]=AJ$37) * (날씨6[일]='평균기온 삽입용'!$AD39), 날씨6[avgTa]),"")</f>
        <v>16.3</v>
      </c>
      <c r="AK39" cm="1">
        <f t="array" ref="AK39">IFERROR(_xlfn.XLOOKUP(1, (날씨6[stnNm]='평균기온 삽입용'!$AE$36) * (날씨6[월]=AK$37) * (날씨6[일]='평균기온 삽입용'!$AD39), 날씨6[avgTa]),"")</f>
        <v>22.8</v>
      </c>
      <c r="AL39" cm="1">
        <f t="array" ref="AL39">IFERROR(_xlfn.XLOOKUP(1, (날씨6[stnNm]='평균기온 삽입용'!$AE$36) * (날씨6[월]=AL$37) * (날씨6[일]='평균기온 삽입용'!$AD39), 날씨6[avgTa]),"")</f>
        <v>23.8</v>
      </c>
      <c r="AM39" cm="1">
        <f t="array" ref="AM39">IFERROR(_xlfn.XLOOKUP(1, (날씨6[stnNm]='평균기온 삽입용'!$AE$36) * (날씨6[월]=AM$37) * (날씨6[일]='평균기온 삽입용'!$AD39), 날씨6[avgTa]),"")</f>
        <v>22.9</v>
      </c>
      <c r="AN39" cm="1">
        <f t="array" ref="AN39">IFERROR(_xlfn.XLOOKUP(1, (날씨6[stnNm]='평균기온 삽입용'!$AE$36) * (날씨6[월]=AN$37) * (날씨6[일]='평균기온 삽입용'!$AD39), 날씨6[avgTa]),"")</f>
        <v>17</v>
      </c>
      <c r="AO39" cm="1">
        <f t="array" ref="AO39">IFERROR(_xlfn.XLOOKUP(1, (날씨6[stnNm]='평균기온 삽입용'!$AE$36) * (날씨6[월]=AO$37) * (날씨6[일]='평균기온 삽입용'!$AD39), 날씨6[avgTa]),"")</f>
        <v>7.3</v>
      </c>
      <c r="AP39" cm="1">
        <f t="array" ref="AP39">IFERROR(_xlfn.XLOOKUP(1, (날씨6[stnNm]='평균기온 삽입용'!$AE$36) * (날씨6[월]=AP$37) * (날씨6[일]='평균기온 삽입용'!$AD39), 날씨6[avgTa]),"")</f>
        <v>-0.8</v>
      </c>
    </row>
    <row r="40" spans="2:42" ht="15.95" customHeight="1" x14ac:dyDescent="0.3">
      <c r="B40" s="63">
        <v>3</v>
      </c>
      <c r="C40" cm="1">
        <f t="array" ref="C40">IFERROR(_xlfn.XLOOKUP(1, (날씨4[stnNm]='평균기온 삽입용'!$C$36) * (날씨4[월]=C$37) * (날씨4[일]='평균기온 삽입용'!$B40), 날씨4[avgTa]),"")</f>
        <v>-8.4</v>
      </c>
      <c r="D40" cm="1">
        <f t="array" ref="D40">IFERROR(_xlfn.XLOOKUP(1, (날씨4[stnNm]='평균기온 삽입용'!$C$36) * (날씨4[월]=D$37) * (날씨4[일]='평균기온 삽입용'!$B40), 날씨4[avgTa]),"")</f>
        <v>-8.3000000000000007</v>
      </c>
      <c r="E40" cm="1">
        <f t="array" ref="E40">IFERROR(_xlfn.XLOOKUP(1, (날씨4[stnNm]='평균기온 삽입용'!$C$36) * (날씨4[월]=E$37) * (날씨4[일]='평균기온 삽입용'!$B40), 날씨4[avgTa]),"")</f>
        <v>6.1</v>
      </c>
      <c r="F40" cm="1">
        <f t="array" ref="F40">IFERROR(_xlfn.XLOOKUP(1, (날씨4[stnNm]='평균기온 삽입용'!$C$36) * (날씨4[월]=F$37) * (날씨4[일]='평균기온 삽입용'!$B40), 날씨4[avgTa]),"")</f>
        <v>16.8</v>
      </c>
      <c r="G40" cm="1">
        <f t="array" ref="G40">IFERROR(_xlfn.XLOOKUP(1, (날씨4[stnNm]='평균기온 삽입용'!$C$36) * (날씨4[월]=G$37) * (날씨4[일]='평균기온 삽입용'!$B40), 날씨4[avgTa]),"")</f>
        <v>9.9</v>
      </c>
      <c r="H40" cm="1">
        <f t="array" ref="H40">IFERROR(_xlfn.XLOOKUP(1, (날씨4[stnNm]='평균기온 삽입용'!$C$36) * (날씨4[월]=H$37) * (날씨4[일]='평균기온 삽입용'!$B40), 날씨4[avgTa]),"")</f>
        <v>22</v>
      </c>
      <c r="I40" cm="1">
        <f t="array" ref="I40">IFERROR(_xlfn.XLOOKUP(1, (날씨4[stnNm]='평균기온 삽입용'!$C$36) * (날씨4[월]=I$37) * (날씨4[일]='평균기온 삽입용'!$B40), 날씨4[avgTa]),"")</f>
        <v>24.6</v>
      </c>
      <c r="J40" cm="1">
        <f t="array" ref="J40">IFERROR(_xlfn.XLOOKUP(1, (날씨4[stnNm]='평균기온 삽입용'!$C$36) * (날씨4[월]=J$37) * (날씨4[일]='평균기온 삽입용'!$B40), 날씨4[avgTa]),"")</f>
        <v>31.2</v>
      </c>
      <c r="K40" cm="1">
        <f t="array" ref="K40">IFERROR(_xlfn.XLOOKUP(1, (날씨4[stnNm]='평균기온 삽입용'!$C$36) * (날씨4[월]=K$37) * (날씨4[일]='평균기온 삽입용'!$B40), 날씨4[avgTa]),"")</f>
        <v>20.7</v>
      </c>
      <c r="L40" cm="1">
        <f t="array" ref="L40">IFERROR(_xlfn.XLOOKUP(1, (날씨4[stnNm]='평균기온 삽입용'!$C$36) * (날씨4[월]=L$37) * (날씨4[일]='평균기온 삽입용'!$B40), 날씨4[avgTa]),"")</f>
        <v>13.2</v>
      </c>
      <c r="M40" cm="1">
        <f t="array" ref="M40">IFERROR(_xlfn.XLOOKUP(1, (날씨4[stnNm]='평균기온 삽입용'!$C$36) * (날씨4[월]=M$37) * (날씨4[일]='평균기온 삽입용'!$B40), 날씨4[avgTa]),"")</f>
        <v>7.1</v>
      </c>
      <c r="N40" cm="1">
        <f t="array" ref="N40">IFERROR(_xlfn.XLOOKUP(1, (날씨4[stnNm]='평균기온 삽입용'!$C$36) * (날씨4[월]=N$37) * (날씨4[일]='평균기온 삽입용'!$B40), 날씨4[avgTa]),"")</f>
        <v>6.1</v>
      </c>
      <c r="P40" s="63">
        <v>3</v>
      </c>
      <c r="Q40" cm="1">
        <f t="array" ref="Q40">IFERROR(_xlfn.XLOOKUP(1, (날씨5[stnNm]='평균기온 삽입용'!$Q$36) * (날씨5[월]=Q$37) * (날씨5[일]='평균기온 삽입용'!$P40), 날씨5[avgTa]),"")</f>
        <v>-8.8000000000000007</v>
      </c>
      <c r="R40" cm="1">
        <f t="array" ref="R40">IFERROR(_xlfn.XLOOKUP(1, (날씨5[stnNm]='평균기온 삽입용'!$Q$36) * (날씨5[월]=R$37) * (날씨5[일]='평균기온 삽입용'!$P40), 날씨5[avgTa]),"")</f>
        <v>1.9</v>
      </c>
      <c r="S40" cm="1">
        <f t="array" ref="S40">IFERROR(_xlfn.XLOOKUP(1, (날씨5[stnNm]='평균기온 삽입용'!$Q$36) * (날씨5[월]=S$37) * (날씨5[일]='평균기온 삽입용'!$P40), 날씨5[avgTa]),"")</f>
        <v>5</v>
      </c>
      <c r="T40" cm="1">
        <f t="array" ref="T40">IFERROR(_xlfn.XLOOKUP(1, (날씨5[stnNm]='평균기온 삽입용'!$Q$36) * (날씨5[월]=T$37) * (날씨5[일]='평균기온 삽입용'!$P40), 날씨5[avgTa]),"")</f>
        <v>5.2</v>
      </c>
      <c r="U40" cm="1">
        <f t="array" ref="U40">IFERROR(_xlfn.XLOOKUP(1, (날씨5[stnNm]='평균기온 삽입용'!$Q$36) * (날씨5[월]=U$37) * (날씨5[일]='평균기온 삽입용'!$P40), 날씨5[avgTa]),"")</f>
        <v>16.399999999999999</v>
      </c>
      <c r="V40" cm="1">
        <f t="array" ref="V40">IFERROR(_xlfn.XLOOKUP(1, (날씨5[stnNm]='평균기온 삽입용'!$Q$36) * (날씨5[월]=V$37) * (날씨5[일]='평균기온 삽입용'!$P40), 날씨5[avgTa]),"")</f>
        <v>21.2</v>
      </c>
      <c r="W40" cm="1">
        <f t="array" ref="W40">IFERROR(_xlfn.XLOOKUP(1, (날씨5[stnNm]='평균기온 삽입용'!$Q$36) * (날씨5[월]=W$37) * (날씨5[일]='평균기온 삽입용'!$P40), 날씨5[avgTa]),"")</f>
        <v>23</v>
      </c>
      <c r="X40" cm="1">
        <f t="array" ref="X40">IFERROR(_xlfn.XLOOKUP(1, (날씨5[stnNm]='평균기온 삽입용'!$Q$36) * (날씨5[월]=X$37) * (날씨5[일]='평균기온 삽입용'!$P40), 날씨5[avgTa]),"")</f>
        <v>27.1</v>
      </c>
      <c r="Y40" cm="1">
        <f t="array" ref="Y40">IFERROR(_xlfn.XLOOKUP(1, (날씨5[stnNm]='평균기온 삽입용'!$Q$36) * (날씨5[월]=Y$37) * (날씨5[일]='평균기온 삽입용'!$P40), 날씨5[avgTa]),"")</f>
        <v>22.7</v>
      </c>
      <c r="Z40" cm="1">
        <f t="array" ref="Z40">IFERROR(_xlfn.XLOOKUP(1, (날씨5[stnNm]='평균기온 삽입용'!$Q$36) * (날씨5[월]=Z$37) * (날씨5[일]='평균기온 삽입용'!$P40), 날씨5[avgTa]),"")</f>
        <v>20.399999999999999</v>
      </c>
      <c r="AA40" cm="1">
        <f t="array" ref="AA40">IFERROR(_xlfn.XLOOKUP(1, (날씨5[stnNm]='평균기온 삽입용'!$Q$36) * (날씨5[월]=AA$37) * (날씨5[일]='평균기온 삽입용'!$P40), 날씨5[avgTa]),"")</f>
        <v>11.1</v>
      </c>
      <c r="AB40" cm="1">
        <f t="array" ref="AB40">IFERROR(_xlfn.XLOOKUP(1, (날씨5[stnNm]='평균기온 삽입용'!$Q$36) * (날씨5[월]=AB$37) * (날씨5[일]='평균기온 삽입용'!$P40), 날씨5[avgTa]),"")</f>
        <v>-2.4</v>
      </c>
      <c r="AD40" s="63">
        <v>3</v>
      </c>
      <c r="AE40" cm="1">
        <f t="array" ref="AE40">IFERROR(_xlfn.XLOOKUP(1, (날씨6[stnNm]='평균기온 삽입용'!$AE$36) * (날씨6[월]=AE$37) * (날씨6[일]='평균기온 삽입용'!$AD40), 날씨6[avgTa]),"")</f>
        <v>-3.7</v>
      </c>
      <c r="AF40" cm="1">
        <f t="array" ref="AF40">IFERROR(_xlfn.XLOOKUP(1, (날씨6[stnNm]='평균기온 삽입용'!$AE$36) * (날씨6[월]=AF$37) * (날씨6[일]='평균기온 삽입용'!$AD40), 날씨6[avgTa]),"")</f>
        <v>-1.8</v>
      </c>
      <c r="AG40" cm="1">
        <f t="array" ref="AG40">IFERROR(_xlfn.XLOOKUP(1, (날씨6[stnNm]='평균기온 삽입용'!$AE$36) * (날씨6[월]=AG$37) * (날씨6[일]='평균기온 삽입용'!$AD40), 날씨6[avgTa]),"")</f>
        <v>3.5</v>
      </c>
      <c r="AH40" cm="1">
        <f t="array" ref="AH40">IFERROR(_xlfn.XLOOKUP(1, (날씨6[stnNm]='평균기온 삽입용'!$AE$36) * (날씨6[월]=AH$37) * (날씨6[일]='평균기온 삽입용'!$AD40), 날씨6[avgTa]),"")</f>
        <v>8.1</v>
      </c>
      <c r="AI40" cm="1">
        <f t="array" ref="AI40">IFERROR(_xlfn.XLOOKUP(1, (날씨6[stnNm]='평균기온 삽입용'!$AE$36) * (날씨6[월]=AI$37) * (날씨6[일]='평균기온 삽입용'!$AD40), 날씨6[avgTa]),"")</f>
        <v>21</v>
      </c>
      <c r="AJ40" cm="1">
        <f t="array" ref="AJ40">IFERROR(_xlfn.XLOOKUP(1, (날씨6[stnNm]='평균기온 삽입용'!$AE$36) * (날씨6[월]=AJ$37) * (날씨6[일]='평균기온 삽입용'!$AD40), 날씨6[avgTa]),"")</f>
        <v>21.2</v>
      </c>
      <c r="AK40" cm="1">
        <f t="array" ref="AK40">IFERROR(_xlfn.XLOOKUP(1, (날씨6[stnNm]='평균기온 삽입용'!$AE$36) * (날씨6[월]=AK$37) * (날씨6[일]='평균기온 삽입용'!$AD40), 날씨6[avgTa]),"")</f>
        <v>24.2</v>
      </c>
      <c r="AL40" cm="1">
        <f t="array" ref="AL40">IFERROR(_xlfn.XLOOKUP(1, (날씨6[stnNm]='평균기온 삽입용'!$AE$36) * (날씨6[월]=AL$37) * (날씨6[일]='평균기온 삽입용'!$AD40), 날씨6[avgTa]),"")</f>
        <v>24.6</v>
      </c>
      <c r="AM40" cm="1">
        <f t="array" ref="AM40">IFERROR(_xlfn.XLOOKUP(1, (날씨6[stnNm]='평균기온 삽입용'!$AE$36) * (날씨6[월]=AM$37) * (날씨6[일]='평균기온 삽입용'!$AD40), 날씨6[avgTa]),"")</f>
        <v>21.4</v>
      </c>
      <c r="AN40" cm="1">
        <f t="array" ref="AN40">IFERROR(_xlfn.XLOOKUP(1, (날씨6[stnNm]='평균기온 삽입용'!$AE$36) * (날씨6[월]=AN$37) * (날씨6[일]='평균기온 삽입용'!$AD40), 날씨6[avgTa]),"")</f>
        <v>17.5</v>
      </c>
      <c r="AO40" cm="1">
        <f t="array" ref="AO40">IFERROR(_xlfn.XLOOKUP(1, (날씨6[stnNm]='평균기온 삽입용'!$AE$36) * (날씨6[월]=AO$37) * (날씨6[일]='평균기온 삽입용'!$AD40), 날씨6[avgTa]),"")</f>
        <v>3.2</v>
      </c>
      <c r="AP40" cm="1">
        <f t="array" ref="AP40">IFERROR(_xlfn.XLOOKUP(1, (날씨6[stnNm]='평균기온 삽입용'!$AE$36) * (날씨6[월]=AP$37) * (날씨6[일]='평균기온 삽입용'!$AD40), 날씨6[avgTa]),"")</f>
        <v>-2.7</v>
      </c>
    </row>
    <row r="41" spans="2:42" ht="15.95" customHeight="1" x14ac:dyDescent="0.3">
      <c r="B41" s="63">
        <v>4</v>
      </c>
      <c r="C41" cm="1">
        <f t="array" ref="C41">IFERROR(_xlfn.XLOOKUP(1, (날씨4[stnNm]='평균기온 삽입용'!$C$36) * (날씨4[월]=C$37) * (날씨4[일]='평균기온 삽입용'!$B41), 날씨4[avgTa]),"")</f>
        <v>-8.1</v>
      </c>
      <c r="D41" cm="1">
        <f t="array" ref="D41">IFERROR(_xlfn.XLOOKUP(1, (날씨4[stnNm]='평균기온 삽입용'!$C$36) * (날씨4[월]=D$37) * (날씨4[일]='평균기온 삽입용'!$B41), 날씨4[avgTa]),"")</f>
        <v>-12.6</v>
      </c>
      <c r="E41" cm="1">
        <f t="array" ref="E41">IFERROR(_xlfn.XLOOKUP(1, (날씨4[stnNm]='평균기온 삽입용'!$C$36) * (날씨4[월]=E$37) * (날씨4[일]='평균기온 삽입용'!$B41), 날씨4[avgTa]),"")</f>
        <v>6.8</v>
      </c>
      <c r="F41" cm="1">
        <f t="array" ref="F41">IFERROR(_xlfn.XLOOKUP(1, (날씨4[stnNm]='평균기온 삽입용'!$C$36) * (날씨4[월]=F$37) * (날씨4[일]='평균기온 삽입용'!$B41), 날씨4[avgTa]),"")</f>
        <v>8.4</v>
      </c>
      <c r="G41" cm="1">
        <f t="array" ref="G41">IFERROR(_xlfn.XLOOKUP(1, (날씨4[stnNm]='평균기온 삽입용'!$C$36) * (날씨4[월]=G$37) * (날씨4[일]='평균기온 삽입용'!$B41), 날씨4[avgTa]),"")</f>
        <v>14.9</v>
      </c>
      <c r="H41" cm="1">
        <f t="array" ref="H41">IFERROR(_xlfn.XLOOKUP(1, (날씨4[stnNm]='평균기온 삽입용'!$C$36) * (날씨4[월]=H$37) * (날씨4[일]='평균기온 삽입용'!$B41), 날씨4[avgTa]),"")</f>
        <v>21.3</v>
      </c>
      <c r="I41" cm="1">
        <f t="array" ref="I41">IFERROR(_xlfn.XLOOKUP(1, (날씨4[stnNm]='평균기온 삽입용'!$C$36) * (날씨4[월]=I$37) * (날씨4[일]='평균기온 삽입용'!$B41), 날씨4[avgTa]),"")</f>
        <v>26.3</v>
      </c>
      <c r="J41" cm="1">
        <f t="array" ref="J41">IFERROR(_xlfn.XLOOKUP(1, (날씨4[stnNm]='평균기온 삽입용'!$C$36) * (날씨4[월]=J$37) * (날씨4[일]='평균기온 삽입용'!$B41), 날씨4[avgTa]),"")</f>
        <v>29.7</v>
      </c>
      <c r="K41" cm="1">
        <f t="array" ref="K41">IFERROR(_xlfn.XLOOKUP(1, (날씨4[stnNm]='평균기온 삽입용'!$C$36) * (날씨4[월]=K$37) * (날씨4[일]='평균기온 삽입용'!$B41), 날씨4[avgTa]),"")</f>
        <v>21.6</v>
      </c>
      <c r="L41" cm="1">
        <f t="array" ref="L41">IFERROR(_xlfn.XLOOKUP(1, (날씨4[stnNm]='평균기온 삽입용'!$C$36) * (날씨4[월]=L$37) * (날씨4[일]='평균기온 삽입용'!$B41), 날씨4[avgTa]),"")</f>
        <v>16.5</v>
      </c>
      <c r="M41" cm="1">
        <f t="array" ref="M41">IFERROR(_xlfn.XLOOKUP(1, (날씨4[stnNm]='평균기온 삽입용'!$C$36) * (날씨4[월]=M$37) * (날씨4[일]='평균기온 삽입용'!$B41), 날씨4[avgTa]),"")</f>
        <v>7</v>
      </c>
      <c r="N41" cm="1">
        <f t="array" ref="N41">IFERROR(_xlfn.XLOOKUP(1, (날씨4[stnNm]='평균기온 삽입용'!$C$36) * (날씨4[월]=N$37) * (날씨4[일]='평균기온 삽입용'!$B41), 날씨4[avgTa]),"")</f>
        <v>5.6</v>
      </c>
      <c r="P41" s="63">
        <v>4</v>
      </c>
      <c r="Q41" cm="1">
        <f t="array" ref="Q41">IFERROR(_xlfn.XLOOKUP(1, (날씨5[stnNm]='평균기온 삽입용'!$Q$36) * (날씨5[월]=Q$37) * (날씨5[일]='평균기온 삽입용'!$P41), 날씨5[avgTa]),"")</f>
        <v>-4.5999999999999996</v>
      </c>
      <c r="R41" cm="1">
        <f t="array" ref="R41">IFERROR(_xlfn.XLOOKUP(1, (날씨5[stnNm]='평균기온 삽입용'!$Q$36) * (날씨5[월]=R$37) * (날씨5[일]='평균기온 삽입용'!$P41), 날씨5[avgTa]),"")</f>
        <v>-1.7</v>
      </c>
      <c r="S41" cm="1">
        <f t="array" ref="S41">IFERROR(_xlfn.XLOOKUP(1, (날씨5[stnNm]='평균기온 삽입용'!$Q$36) * (날씨5[월]=S$37) * (날씨5[일]='평균기온 삽입용'!$P41), 날씨5[avgTa]),"")</f>
        <v>7.2</v>
      </c>
      <c r="T41" cm="1">
        <f t="array" ref="T41">IFERROR(_xlfn.XLOOKUP(1, (날씨5[stnNm]='평균기온 삽입용'!$Q$36) * (날씨5[월]=T$37) * (날씨5[일]='평균기온 삽입용'!$P41), 날씨5[avgTa]),"")</f>
        <v>7.6</v>
      </c>
      <c r="U41" cm="1">
        <f t="array" ref="U41">IFERROR(_xlfn.XLOOKUP(1, (날씨5[stnNm]='평균기온 삽입용'!$Q$36) * (날씨5[월]=U$37) * (날씨5[일]='평균기온 삽입용'!$P41), 날씨5[avgTa]),"")</f>
        <v>17.899999999999999</v>
      </c>
      <c r="V41" cm="1">
        <f t="array" ref="V41">IFERROR(_xlfn.XLOOKUP(1, (날씨5[stnNm]='평균기온 삽입용'!$Q$36) * (날씨5[월]=V$37) * (날씨5[일]='평균기온 삽입용'!$P41), 날씨5[avgTa]),"")</f>
        <v>22</v>
      </c>
      <c r="W41" cm="1">
        <f t="array" ref="W41">IFERROR(_xlfn.XLOOKUP(1, (날씨5[stnNm]='평균기온 삽입용'!$Q$36) * (날씨5[월]=W$37) * (날씨5[일]='평균기온 삽입용'!$P41), 날씨5[avgTa]),"")</f>
        <v>24</v>
      </c>
      <c r="X41" cm="1">
        <f t="array" ref="X41">IFERROR(_xlfn.XLOOKUP(1, (날씨5[stnNm]='평균기온 삽입용'!$Q$36) * (날씨5[월]=X$37) * (날씨5[일]='평균기온 삽입용'!$P41), 날씨5[avgTa]),"")</f>
        <v>27</v>
      </c>
      <c r="Y41" cm="1">
        <f t="array" ref="Y41">IFERROR(_xlfn.XLOOKUP(1, (날씨5[stnNm]='평균기온 삽입용'!$Q$36) * (날씨5[월]=Y$37) * (날씨5[일]='평균기온 삽입용'!$P41), 날씨5[avgTa]),"")</f>
        <v>21</v>
      </c>
      <c r="Z41" cm="1">
        <f t="array" ref="Z41">IFERROR(_xlfn.XLOOKUP(1, (날씨5[stnNm]='평균기온 삽입용'!$Q$36) * (날씨5[월]=Z$37) * (날씨5[일]='평균기온 삽입용'!$P41), 날씨5[avgTa]),"")</f>
        <v>19.899999999999999</v>
      </c>
      <c r="AA41" cm="1">
        <f t="array" ref="AA41">IFERROR(_xlfn.XLOOKUP(1, (날씨5[stnNm]='평균기온 삽입용'!$Q$36) * (날씨5[월]=AA$37) * (날씨5[일]='평균기온 삽입용'!$P41), 날씨5[avgTa]),"")</f>
        <v>8.9</v>
      </c>
      <c r="AB41" cm="1">
        <f t="array" ref="AB41">IFERROR(_xlfn.XLOOKUP(1, (날씨5[stnNm]='평균기온 삽입용'!$Q$36) * (날씨5[월]=AB$37) * (날씨5[일]='평균기온 삽입용'!$P41), 날씨5[avgTa]),"")</f>
        <v>-1.8</v>
      </c>
      <c r="AD41" s="63">
        <v>4</v>
      </c>
      <c r="AE41" cm="1">
        <f t="array" ref="AE41">IFERROR(_xlfn.XLOOKUP(1, (날씨6[stnNm]='평균기온 삽입용'!$AE$36) * (날씨6[월]=AE$37) * (날씨6[일]='평균기온 삽입용'!$AD41), 날씨6[avgTa]),"")</f>
        <v>-3.8</v>
      </c>
      <c r="AF41" cm="1">
        <f t="array" ref="AF41">IFERROR(_xlfn.XLOOKUP(1, (날씨6[stnNm]='평균기온 삽입용'!$AE$36) * (날씨6[월]=AF$37) * (날씨6[일]='평균기온 삽입용'!$AD41), 날씨6[avgTa]),"")</f>
        <v>-4.4000000000000004</v>
      </c>
      <c r="AG41" cm="1">
        <f t="array" ref="AG41">IFERROR(_xlfn.XLOOKUP(1, (날씨6[stnNm]='평균기온 삽입용'!$AE$36) * (날씨6[월]=AG$37) * (날씨6[일]='평균기온 삽입용'!$AD41), 날씨6[avgTa]),"")</f>
        <v>1.3</v>
      </c>
      <c r="AH41" cm="1">
        <f t="array" ref="AH41">IFERROR(_xlfn.XLOOKUP(1, (날씨6[stnNm]='평균기온 삽입용'!$AE$36) * (날씨6[월]=AH$37) * (날씨6[일]='평균기온 삽입용'!$AD41), 날씨6[avgTa]),"")</f>
        <v>7.8</v>
      </c>
      <c r="AI41" cm="1">
        <f t="array" ref="AI41">IFERROR(_xlfn.XLOOKUP(1, (날씨6[stnNm]='평균기온 삽입용'!$AE$36) * (날씨6[월]=AI$37) * (날씨6[일]='평균기온 삽입용'!$AD41), 날씨6[avgTa]),"")</f>
        <v>21.1</v>
      </c>
      <c r="AJ41" cm="1">
        <f t="array" ref="AJ41">IFERROR(_xlfn.XLOOKUP(1, (날씨6[stnNm]='평균기온 삽입용'!$AE$36) * (날씨6[월]=AJ$37) * (날씨6[일]='평균기온 삽입용'!$AD41), 날씨6[avgTa]),"")</f>
        <v>21.6</v>
      </c>
      <c r="AK41" cm="1">
        <f t="array" ref="AK41">IFERROR(_xlfn.XLOOKUP(1, (날씨6[stnNm]='평균기온 삽입용'!$AE$36) * (날씨6[월]=AK$37) * (날씨6[일]='평균기온 삽입용'!$AD41), 날씨6[avgTa]),"")</f>
        <v>23</v>
      </c>
      <c r="AL41" cm="1">
        <f t="array" ref="AL41">IFERROR(_xlfn.XLOOKUP(1, (날씨6[stnNm]='평균기온 삽입용'!$AE$36) * (날씨6[월]=AL$37) * (날씨6[일]='평균기온 삽입용'!$AD41), 날씨6[avgTa]),"")</f>
        <v>25.2</v>
      </c>
      <c r="AM41" cm="1">
        <f t="array" ref="AM41">IFERROR(_xlfn.XLOOKUP(1, (날씨6[stnNm]='평균기온 삽입용'!$AE$36) * (날씨6[월]=AM$37) * (날씨6[일]='평균기온 삽입용'!$AD41), 날씨6[avgTa]),"")</f>
        <v>21.3</v>
      </c>
      <c r="AN41" cm="1">
        <f t="array" ref="AN41">IFERROR(_xlfn.XLOOKUP(1, (날씨6[stnNm]='평균기온 삽입용'!$AE$36) * (날씨6[월]=AN$37) * (날씨6[일]='평균기온 삽입용'!$AD41), 날씨6[avgTa]),"")</f>
        <v>14</v>
      </c>
      <c r="AO41" cm="1">
        <f t="array" ref="AO41">IFERROR(_xlfn.XLOOKUP(1, (날씨6[stnNm]='평균기온 삽입용'!$AE$36) * (날씨6[월]=AO$37) * (날씨6[일]='평균기온 삽입용'!$AD41), 날씨6[avgTa]),"")</f>
        <v>1.8</v>
      </c>
      <c r="AP41" cm="1">
        <f t="array" ref="AP41">IFERROR(_xlfn.XLOOKUP(1, (날씨6[stnNm]='평균기온 삽입용'!$AE$36) * (날씨6[월]=AP$37) * (날씨6[일]='평균기온 삽입용'!$AD41), 날씨6[avgTa]),"")</f>
        <v>-4.4000000000000004</v>
      </c>
    </row>
    <row r="42" spans="2:42" ht="15.95" customHeight="1" x14ac:dyDescent="0.3">
      <c r="B42" s="63">
        <v>5</v>
      </c>
      <c r="C42" cm="1">
        <f t="array" ref="C42">IFERROR(_xlfn.XLOOKUP(1, (날씨4[stnNm]='평균기온 삽입용'!$C$36) * (날씨4[월]=C$37) * (날씨4[일]='평균기온 삽입용'!$B42), 날씨4[avgTa]),"")</f>
        <v>-7</v>
      </c>
      <c r="D42" cm="1">
        <f t="array" ref="D42">IFERROR(_xlfn.XLOOKUP(1, (날씨4[stnNm]='평균기온 삽입용'!$C$36) * (날씨4[월]=D$37) * (날씨4[일]='평균기온 삽입용'!$B42), 날씨4[avgTa]),"")</f>
        <v>-12.9</v>
      </c>
      <c r="E42" cm="1">
        <f t="array" ref="E42">IFERROR(_xlfn.XLOOKUP(1, (날씨4[stnNm]='평균기온 삽입용'!$C$36) * (날씨4[월]=E$37) * (날씨4[일]='평균기온 삽입용'!$B42), 날씨4[avgTa]),"")</f>
        <v>1.7</v>
      </c>
      <c r="F42" cm="1">
        <f t="array" ref="F42">IFERROR(_xlfn.XLOOKUP(1, (날씨4[stnNm]='평균기온 삽입용'!$C$36) * (날씨4[월]=F$37) * (날씨4[일]='평균기온 삽입용'!$B42), 날씨4[avgTa]),"")</f>
        <v>4.9000000000000004</v>
      </c>
      <c r="G42" cm="1">
        <f t="array" ref="G42">IFERROR(_xlfn.XLOOKUP(1, (날씨4[stnNm]='평균기온 삽입용'!$C$36) * (날씨4[월]=G$37) * (날씨4[일]='평균기온 삽입용'!$B42), 날씨4[avgTa]),"")</f>
        <v>17.3</v>
      </c>
      <c r="H42" cm="1">
        <f t="array" ref="H42">IFERROR(_xlfn.XLOOKUP(1, (날씨4[stnNm]='평균기온 삽입용'!$C$36) * (날씨4[월]=H$37) * (날씨4[일]='평균기온 삽입용'!$B42), 날씨4[avgTa]),"")</f>
        <v>22</v>
      </c>
      <c r="I42" cm="1">
        <f t="array" ref="I42">IFERROR(_xlfn.XLOOKUP(1, (날씨4[stnNm]='평균기온 삽입용'!$C$36) * (날씨4[월]=I$37) * (날씨4[일]='평균기온 삽입용'!$B42), 날씨4[avgTa]),"")</f>
        <v>21.6</v>
      </c>
      <c r="J42" cm="1">
        <f t="array" ref="J42">IFERROR(_xlfn.XLOOKUP(1, (날씨4[stnNm]='평균기온 삽입용'!$C$36) * (날씨4[월]=J$37) * (날씨4[일]='평균기온 삽입용'!$B42), 날씨4[avgTa]),"")</f>
        <v>28.9</v>
      </c>
      <c r="K42" cm="1">
        <f t="array" ref="K42">IFERROR(_xlfn.XLOOKUP(1, (날씨4[stnNm]='평균기온 삽입용'!$C$36) * (날씨4[월]=K$37) * (날씨4[일]='평균기온 삽입용'!$B42), 날씨4[avgTa]),"")</f>
        <v>22.3</v>
      </c>
      <c r="L42" cm="1">
        <f t="array" ref="L42">IFERROR(_xlfn.XLOOKUP(1, (날씨4[stnNm]='평균기온 삽입용'!$C$36) * (날씨4[월]=L$37) * (날씨4[일]='평균기온 삽입용'!$B42), 날씨4[avgTa]),"")</f>
        <v>15.8</v>
      </c>
      <c r="M42" cm="1">
        <f t="array" ref="M42">IFERROR(_xlfn.XLOOKUP(1, (날씨4[stnNm]='평균기온 삽입용'!$C$36) * (날씨4[월]=M$37) * (날씨4[일]='평균기온 삽입용'!$B42), 날씨4[avgTa]),"")</f>
        <v>8.6</v>
      </c>
      <c r="N42" cm="1">
        <f t="array" ref="N42">IFERROR(_xlfn.XLOOKUP(1, (날씨4[stnNm]='평균기온 삽입용'!$C$36) * (날씨4[월]=N$37) * (날씨4[일]='평균기온 삽입용'!$B42), 날씨4[avgTa]),"")</f>
        <v>-2.2000000000000002</v>
      </c>
      <c r="P42" s="63">
        <v>5</v>
      </c>
      <c r="Q42" cm="1">
        <f t="array" ref="Q42">IFERROR(_xlfn.XLOOKUP(1, (날씨5[stnNm]='평균기온 삽입용'!$Q$36) * (날씨5[월]=Q$37) * (날씨5[일]='평균기온 삽입용'!$P42), 날씨5[avgTa]),"")</f>
        <v>-6.1</v>
      </c>
      <c r="R42" cm="1">
        <f t="array" ref="R42">IFERROR(_xlfn.XLOOKUP(1, (날씨5[stnNm]='평균기온 삽입용'!$Q$36) * (날씨5[월]=R$37) * (날씨5[일]='평균기온 삽입용'!$P42), 날씨5[avgTa]),"")</f>
        <v>-0.4</v>
      </c>
      <c r="S42" cm="1">
        <f t="array" ref="S42">IFERROR(_xlfn.XLOOKUP(1, (날씨5[stnNm]='평균기온 삽입용'!$Q$36) * (날씨5[월]=S$37) * (날씨5[일]='평균기온 삽입용'!$P42), 날씨5[avgTa]),"")</f>
        <v>5.0999999999999996</v>
      </c>
      <c r="T42" cm="1">
        <f t="array" ref="T42">IFERROR(_xlfn.XLOOKUP(1, (날씨5[stnNm]='평균기온 삽입용'!$Q$36) * (날씨5[월]=T$37) * (날씨5[일]='평균기온 삽입용'!$P42), 날씨5[avgTa]),"")</f>
        <v>10.1</v>
      </c>
      <c r="U42" cm="1">
        <f t="array" ref="U42">IFERROR(_xlfn.XLOOKUP(1, (날씨5[stnNm]='평균기온 삽입용'!$Q$36) * (날씨5[월]=U$37) * (날씨5[일]='평균기온 삽입용'!$P42), 날씨5[avgTa]),"")</f>
        <v>18.100000000000001</v>
      </c>
      <c r="V42" cm="1">
        <f t="array" ref="V42">IFERROR(_xlfn.XLOOKUP(1, (날씨5[stnNm]='평균기온 삽입용'!$Q$36) * (날씨5[월]=V$37) * (날씨5[일]='평균기온 삽입용'!$P42), 날씨5[avgTa]),"")</f>
        <v>22.5</v>
      </c>
      <c r="W42" cm="1">
        <f t="array" ref="W42">IFERROR(_xlfn.XLOOKUP(1, (날씨5[stnNm]='평균기온 삽입용'!$Q$36) * (날씨5[월]=W$37) * (날씨5[일]='평균기온 삽입용'!$P42), 날씨5[avgTa]),"")</f>
        <v>25</v>
      </c>
      <c r="X42" cm="1">
        <f t="array" ref="X42">IFERROR(_xlfn.XLOOKUP(1, (날씨5[stnNm]='평균기온 삽입용'!$Q$36) * (날씨5[월]=X$37) * (날씨5[일]='평균기온 삽입용'!$P42), 날씨5[avgTa]),"")</f>
        <v>28.3</v>
      </c>
      <c r="Y42" cm="1">
        <f t="array" ref="Y42">IFERROR(_xlfn.XLOOKUP(1, (날씨5[stnNm]='평균기온 삽입용'!$Q$36) * (날씨5[월]=Y$37) * (날씨5[일]='평균기온 삽입용'!$P42), 날씨5[avgTa]),"")</f>
        <v>21.4</v>
      </c>
      <c r="Z42" cm="1">
        <f t="array" ref="Z42">IFERROR(_xlfn.XLOOKUP(1, (날씨5[stnNm]='평균기온 삽입용'!$Q$36) * (날씨5[월]=Z$37) * (날씨5[일]='평균기온 삽입용'!$P42), 날씨5[avgTa]),"")</f>
        <v>15.8</v>
      </c>
      <c r="AA42" cm="1">
        <f t="array" ref="AA42">IFERROR(_xlfn.XLOOKUP(1, (날씨5[stnNm]='평균기온 삽입용'!$Q$36) * (날씨5[월]=AA$37) * (날씨5[일]='평균기온 삽입용'!$P42), 날씨5[avgTa]),"")</f>
        <v>8.1</v>
      </c>
      <c r="AB42" cm="1">
        <f t="array" ref="AB42">IFERROR(_xlfn.XLOOKUP(1, (날씨5[stnNm]='평균기온 삽입용'!$Q$36) * (날씨5[월]=AB$37) * (날씨5[일]='평균기온 삽입용'!$P42), 날씨5[avgTa]),"")</f>
        <v>-5.9</v>
      </c>
      <c r="AD42" s="63">
        <v>5</v>
      </c>
      <c r="AE42" cm="1">
        <f t="array" ref="AE42">IFERROR(_xlfn.XLOOKUP(1, (날씨6[stnNm]='평균기온 삽입용'!$AE$36) * (날씨6[월]=AE$37) * (날씨6[일]='평균기온 삽입용'!$AD42), 날씨6[avgTa]),"")</f>
        <v>-3.5</v>
      </c>
      <c r="AF42" cm="1">
        <f t="array" ref="AF42">IFERROR(_xlfn.XLOOKUP(1, (날씨6[stnNm]='평균기온 삽입용'!$AE$36) * (날씨6[월]=AF$37) * (날씨6[일]='평균기온 삽입용'!$AD42), 날씨6[avgTa]),"")</f>
        <v>-11.7</v>
      </c>
      <c r="AG42" cm="1">
        <f t="array" ref="AG42">IFERROR(_xlfn.XLOOKUP(1, (날씨6[stnNm]='평균기온 삽입용'!$AE$36) * (날씨6[월]=AG$37) * (날씨6[일]='평균기온 삽입용'!$AD42), 날씨6[avgTa]),"")</f>
        <v>-0.2</v>
      </c>
      <c r="AH42" cm="1">
        <f t="array" ref="AH42">IFERROR(_xlfn.XLOOKUP(1, (날씨6[stnNm]='평균기온 삽입용'!$AE$36) * (날씨6[월]=AH$37) * (날씨6[일]='평균기온 삽입용'!$AD42), 날씨6[avgTa]),"")</f>
        <v>5</v>
      </c>
      <c r="AI42" cm="1">
        <f t="array" ref="AI42">IFERROR(_xlfn.XLOOKUP(1, (날씨6[stnNm]='평균기온 삽입용'!$AE$36) * (날씨6[월]=AI$37) * (날씨6[일]='평균기온 삽입용'!$AD42), 날씨6[avgTa]),"")</f>
        <v>16</v>
      </c>
      <c r="AJ42" cm="1">
        <f t="array" ref="AJ42">IFERROR(_xlfn.XLOOKUP(1, (날씨6[stnNm]='평균기온 삽입용'!$AE$36) * (날씨6[월]=AJ$37) * (날씨6[일]='평균기온 삽입용'!$AD42), 날씨6[avgTa]),"")</f>
        <v>21.7</v>
      </c>
      <c r="AK42" cm="1">
        <f t="array" ref="AK42">IFERROR(_xlfn.XLOOKUP(1, (날씨6[stnNm]='평균기온 삽입용'!$AE$36) * (날씨6[월]=AK$37) * (날씨6[일]='평균기온 삽입용'!$AD42), 날씨6[avgTa]),"")</f>
        <v>22.5</v>
      </c>
      <c r="AL42" cm="1">
        <f t="array" ref="AL42">IFERROR(_xlfn.XLOOKUP(1, (날씨6[stnNm]='평균기온 삽입용'!$AE$36) * (날씨6[월]=AL$37) * (날씨6[일]='평균기온 삽입용'!$AD42), 날씨6[avgTa]),"")</f>
        <v>24.9</v>
      </c>
      <c r="AM42" cm="1">
        <f t="array" ref="AM42">IFERROR(_xlfn.XLOOKUP(1, (날씨6[stnNm]='평균기온 삽입용'!$AE$36) * (날씨6[월]=AM$37) * (날씨6[일]='평균기온 삽입용'!$AD42), 날씨6[avgTa]),"")</f>
        <v>20.7</v>
      </c>
      <c r="AN42" cm="1">
        <f t="array" ref="AN42">IFERROR(_xlfn.XLOOKUP(1, (날씨6[stnNm]='평균기온 삽입용'!$AE$36) * (날씨6[월]=AN$37) * (날씨6[일]='평균기온 삽입용'!$AD42), 날씨6[avgTa]),"")</f>
        <v>10.1</v>
      </c>
      <c r="AO42" cm="1">
        <f t="array" ref="AO42">IFERROR(_xlfn.XLOOKUP(1, (날씨6[stnNm]='평균기온 삽입용'!$AE$36) * (날씨6[월]=AO$37) * (날씨6[일]='평균기온 삽입용'!$AD42), 날씨6[avgTa]),"")</f>
        <v>7.6</v>
      </c>
      <c r="AP42" cm="1">
        <f t="array" ref="AP42">IFERROR(_xlfn.XLOOKUP(1, (날씨6[stnNm]='평균기온 삽입용'!$AE$36) * (날씨6[월]=AP$37) * (날씨6[일]='평균기온 삽입용'!$AD42), 날씨6[avgTa]),"")</f>
        <v>-1.7</v>
      </c>
    </row>
    <row r="43" spans="2:42" ht="15.95" customHeight="1" x14ac:dyDescent="0.3">
      <c r="B43" s="63">
        <v>6</v>
      </c>
      <c r="C43" cm="1">
        <f t="array" ref="C43">IFERROR(_xlfn.XLOOKUP(1, (날씨4[stnNm]='평균기온 삽입용'!$C$36) * (날씨4[월]=C$37) * (날씨4[일]='평균기온 삽입용'!$B43), 날씨4[avgTa]),"")</f>
        <v>-7.7</v>
      </c>
      <c r="D43" cm="1">
        <f t="array" ref="D43">IFERROR(_xlfn.XLOOKUP(1, (날씨4[stnNm]='평균기온 삽입용'!$C$36) * (날씨4[월]=D$37) * (날씨4[일]='평균기온 삽입용'!$B43), 날씨4[avgTa]),"")</f>
        <v>-13.6</v>
      </c>
      <c r="E43" cm="1">
        <f t="array" ref="E43">IFERROR(_xlfn.XLOOKUP(1, (날씨4[stnNm]='평균기온 삽입용'!$C$36) * (날씨4[월]=E$37) * (날씨4[일]='평균기온 삽입용'!$B43), 날씨4[avgTa]),"")</f>
        <v>1.5</v>
      </c>
      <c r="F43" cm="1">
        <f t="array" ref="F43">IFERROR(_xlfn.XLOOKUP(1, (날씨4[stnNm]='평균기온 삽입용'!$C$36) * (날씨4[월]=F$37) * (날씨4[일]='평균기온 삽입용'!$B43), 날씨4[avgTa]),"")</f>
        <v>4.8</v>
      </c>
      <c r="G43" cm="1">
        <f t="array" ref="G43">IFERROR(_xlfn.XLOOKUP(1, (날씨4[stnNm]='평균기온 삽입용'!$C$36) * (날씨4[월]=G$37) * (날씨4[일]='평균기온 삽입용'!$B43), 날씨4[avgTa]),"")</f>
        <v>15.5</v>
      </c>
      <c r="H43" cm="1">
        <f t="array" ref="H43">IFERROR(_xlfn.XLOOKUP(1, (날씨4[stnNm]='평균기온 삽입용'!$C$36) * (날씨4[월]=H$37) * (날씨4[일]='평균기온 삽입용'!$B43), 날씨4[avgTa]),"")</f>
        <v>22</v>
      </c>
      <c r="I43" cm="1">
        <f t="array" ref="I43">IFERROR(_xlfn.XLOOKUP(1, (날씨4[stnNm]='평균기온 삽입용'!$C$36) * (날씨4[월]=I$37) * (날씨4[일]='평균기온 삽입용'!$B43), 날씨4[avgTa]),"")</f>
        <v>20.5</v>
      </c>
      <c r="J43" cm="1">
        <f t="array" ref="J43">IFERROR(_xlfn.XLOOKUP(1, (날씨4[stnNm]='평균기온 삽입용'!$C$36) * (날씨4[월]=J$37) * (날씨4[일]='평균기온 삽입용'!$B43), 날씨4[avgTa]),"")</f>
        <v>28.9</v>
      </c>
      <c r="K43" cm="1">
        <f t="array" ref="K43">IFERROR(_xlfn.XLOOKUP(1, (날씨4[stnNm]='평균기온 삽입용'!$C$36) * (날씨4[월]=K$37) * (날씨4[일]='평균기온 삽입용'!$B43), 날씨4[avgTa]),"")</f>
        <v>20.7</v>
      </c>
      <c r="L43" cm="1">
        <f t="array" ref="L43">IFERROR(_xlfn.XLOOKUP(1, (날씨4[stnNm]='평균기온 삽입용'!$C$36) * (날씨4[월]=L$37) * (날씨4[일]='평균기온 삽입용'!$B43), 날씨4[avgTa]),"")</f>
        <v>16.5</v>
      </c>
      <c r="M43" cm="1">
        <f t="array" ref="M43">IFERROR(_xlfn.XLOOKUP(1, (날씨4[stnNm]='평균기온 삽입용'!$C$36) * (날씨4[월]=M$37) * (날씨4[일]='평균기온 삽입용'!$B43), 날씨4[avgTa]),"")</f>
        <v>10.199999999999999</v>
      </c>
      <c r="N43" cm="1">
        <f t="array" ref="N43">IFERROR(_xlfn.XLOOKUP(1, (날씨4[stnNm]='평균기온 삽입용'!$C$36) * (날씨4[월]=N$37) * (날씨4[일]='평균기온 삽입용'!$B43), 날씨4[avgTa]),"")</f>
        <v>1.1000000000000001</v>
      </c>
      <c r="P43" s="63">
        <v>6</v>
      </c>
      <c r="Q43" cm="1">
        <f t="array" ref="Q43">IFERROR(_xlfn.XLOOKUP(1, (날씨5[stnNm]='평균기온 삽입용'!$Q$36) * (날씨5[월]=Q$37) * (날씨5[일]='평균기온 삽입용'!$P43), 날씨5[avgTa]),"")</f>
        <v>-7.5</v>
      </c>
      <c r="R43" cm="1">
        <f t="array" ref="R43">IFERROR(_xlfn.XLOOKUP(1, (날씨5[stnNm]='평균기온 삽입용'!$Q$36) * (날씨5[월]=R$37) * (날씨5[일]='평균기온 삽입용'!$P43), 날씨5[avgTa]),"")</f>
        <v>2.1</v>
      </c>
      <c r="S43" cm="1">
        <f t="array" ref="S43">IFERROR(_xlfn.XLOOKUP(1, (날씨5[stnNm]='평균기온 삽입용'!$Q$36) * (날씨5[월]=S$37) * (날씨5[일]='평균기온 삽입용'!$P43), 날씨5[avgTa]),"")</f>
        <v>4.5999999999999996</v>
      </c>
      <c r="T43" cm="1">
        <f t="array" ref="T43">IFERROR(_xlfn.XLOOKUP(1, (날씨5[stnNm]='평균기온 삽입용'!$Q$36) * (날씨5[월]=T$37) * (날씨5[일]='평균기온 삽입용'!$P43), 날씨5[avgTa]),"")</f>
        <v>5.7</v>
      </c>
      <c r="U43" cm="1">
        <f t="array" ref="U43">IFERROR(_xlfn.XLOOKUP(1, (날씨5[stnNm]='평균기온 삽입용'!$Q$36) * (날씨5[월]=U$37) * (날씨5[일]='평균기온 삽입용'!$P43), 날씨5[avgTa]),"")</f>
        <v>12.5</v>
      </c>
      <c r="V43" cm="1">
        <f t="array" ref="V43">IFERROR(_xlfn.XLOOKUP(1, (날씨5[stnNm]='평균기온 삽입용'!$Q$36) * (날씨5[월]=V$37) * (날씨5[일]='평균기온 삽입용'!$P43), 날씨5[avgTa]),"")</f>
        <v>19.5</v>
      </c>
      <c r="W43" cm="1">
        <f t="array" ref="W43">IFERROR(_xlfn.XLOOKUP(1, (날씨5[stnNm]='평균기온 삽입용'!$Q$36) * (날씨5[월]=W$37) * (날씨5[일]='평균기온 삽입용'!$P43), 날씨5[avgTa]),"")</f>
        <v>26.1</v>
      </c>
      <c r="X43" cm="1">
        <f t="array" ref="X43">IFERROR(_xlfn.XLOOKUP(1, (날씨5[stnNm]='평균기온 삽입용'!$Q$36) * (날씨5[월]=X$37) * (날씨5[일]='평균기온 삽입용'!$P43), 날씨5[avgTa]),"")</f>
        <v>28.6</v>
      </c>
      <c r="Y43" cm="1">
        <f t="array" ref="Y43">IFERROR(_xlfn.XLOOKUP(1, (날씨5[stnNm]='평균기온 삽입용'!$Q$36) * (날씨5[월]=Y$37) * (날씨5[일]='평균기온 삽입용'!$P43), 날씨5[avgTa]),"")</f>
        <v>23.3</v>
      </c>
      <c r="Z43" cm="1">
        <f t="array" ref="Z43">IFERROR(_xlfn.XLOOKUP(1, (날씨5[stnNm]='평균기온 삽입용'!$Q$36) * (날씨5[월]=Z$37) * (날씨5[일]='평균기온 삽입용'!$P43), 날씨5[avgTa]),"")</f>
        <v>15.6</v>
      </c>
      <c r="AA43" cm="1">
        <f t="array" ref="AA43">IFERROR(_xlfn.XLOOKUP(1, (날씨5[stnNm]='평균기온 삽입용'!$Q$36) * (날씨5[월]=AA$37) * (날씨5[일]='평균기온 삽입용'!$P43), 날씨5[avgTa]),"")</f>
        <v>7.7</v>
      </c>
      <c r="AB43" cm="1">
        <f t="array" ref="AB43">IFERROR(_xlfn.XLOOKUP(1, (날씨5[stnNm]='평균기온 삽입용'!$Q$36) * (날씨5[월]=AB$37) * (날씨5[일]='평균기온 삽입용'!$P43), 날씨5[avgTa]),"")</f>
        <v>-9.1</v>
      </c>
      <c r="AD43" s="63">
        <v>6</v>
      </c>
      <c r="AE43" cm="1">
        <f t="array" ref="AE43">IFERROR(_xlfn.XLOOKUP(1, (날씨6[stnNm]='평균기온 삽입용'!$AE$36) * (날씨6[월]=AE$37) * (날씨6[일]='평균기온 삽입용'!$AD43), 날씨6[avgTa]),"")</f>
        <v>-1.3</v>
      </c>
      <c r="AF43" cm="1">
        <f t="array" ref="AF43">IFERROR(_xlfn.XLOOKUP(1, (날씨6[stnNm]='평균기온 삽입용'!$AE$36) * (날씨6[월]=AF$37) * (날씨6[일]='평균기온 삽입용'!$AD43), 날씨6[avgTa]),"")</f>
        <v>-10.1</v>
      </c>
      <c r="AG43" cm="1">
        <f t="array" ref="AG43">IFERROR(_xlfn.XLOOKUP(1, (날씨6[stnNm]='평균기온 삽입용'!$AE$36) * (날씨6[월]=AG$37) * (날씨6[일]='평균기온 삽입용'!$AD43), 날씨6[avgTa]),"")</f>
        <v>0.9</v>
      </c>
      <c r="AH43" cm="1">
        <f t="array" ref="AH43">IFERROR(_xlfn.XLOOKUP(1, (날씨6[stnNm]='평균기온 삽입용'!$AE$36) * (날씨6[월]=AH$37) * (날씨6[일]='평균기온 삽입용'!$AD43), 날씨6[avgTa]),"")</f>
        <v>7.7</v>
      </c>
      <c r="AI43" cm="1">
        <f t="array" ref="AI43">IFERROR(_xlfn.XLOOKUP(1, (날씨6[stnNm]='평균기온 삽입용'!$AE$36) * (날씨6[월]=AI$37) * (날씨6[일]='평균기온 삽입용'!$AD43), 날씨6[avgTa]),"")</f>
        <v>17.899999999999999</v>
      </c>
      <c r="AJ43" cm="1">
        <f t="array" ref="AJ43">IFERROR(_xlfn.XLOOKUP(1, (날씨6[stnNm]='평균기온 삽입용'!$AE$36) * (날씨6[월]=AJ$37) * (날씨6[일]='평균기온 삽입용'!$AD43), 날씨6[avgTa]),"")</f>
        <v>22.9</v>
      </c>
      <c r="AK43" cm="1">
        <f t="array" ref="AK43">IFERROR(_xlfn.XLOOKUP(1, (날씨6[stnNm]='평균기온 삽입용'!$AE$36) * (날씨6[월]=AK$37) * (날씨6[일]='평균기온 삽입용'!$AD43), 날씨6[avgTa]),"")</f>
        <v>24.2</v>
      </c>
      <c r="AL43" cm="1">
        <f t="array" ref="AL43">IFERROR(_xlfn.XLOOKUP(1, (날씨6[stnNm]='평균기온 삽입용'!$AE$36) * (날씨6[월]=AL$37) * (날씨6[일]='평균기온 삽입용'!$AD43), 날씨6[avgTa]),"")</f>
        <v>23.6</v>
      </c>
      <c r="AM43" cm="1">
        <f t="array" ref="AM43">IFERROR(_xlfn.XLOOKUP(1, (날씨6[stnNm]='평균기온 삽입용'!$AE$36) * (날씨6[월]=AM$37) * (날씨6[일]='평균기온 삽입용'!$AD43), 날씨6[avgTa]),"")</f>
        <v>19.2</v>
      </c>
      <c r="AN43" cm="1">
        <f t="array" ref="AN43">IFERROR(_xlfn.XLOOKUP(1, (날씨6[stnNm]='평균기온 삽입용'!$AE$36) * (날씨6[월]=AN$37) * (날씨6[일]='평균기온 삽입용'!$AD43), 날씨6[avgTa]),"")</f>
        <v>10.199999999999999</v>
      </c>
      <c r="AO43" cm="1">
        <f t="array" ref="AO43">IFERROR(_xlfn.XLOOKUP(1, (날씨6[stnNm]='평균기온 삽입용'!$AE$36) * (날씨6[월]=AO$37) * (날씨6[일]='평균기온 삽입용'!$AD43), 날씨6[avgTa]),"")</f>
        <v>11.3</v>
      </c>
      <c r="AP43" cm="1">
        <f t="array" ref="AP43">IFERROR(_xlfn.XLOOKUP(1, (날씨6[stnNm]='평균기온 삽입용'!$AE$36) * (날씨6[월]=AP$37) * (날씨6[일]='평균기온 삽입용'!$AD43), 날씨6[avgTa]),"")</f>
        <v>2.2999999999999998</v>
      </c>
    </row>
    <row r="44" spans="2:42" ht="15.95" customHeight="1" x14ac:dyDescent="0.3">
      <c r="B44" s="63">
        <v>7</v>
      </c>
      <c r="C44" cm="1">
        <f t="array" ref="C44">IFERROR(_xlfn.XLOOKUP(1, (날씨4[stnNm]='평균기온 삽입용'!$C$36) * (날씨4[월]=C$37) * (날씨4[일]='평균기온 삽입용'!$B44), 날씨4[avgTa]),"")</f>
        <v>-5</v>
      </c>
      <c r="D44" cm="1">
        <f t="array" ref="D44">IFERROR(_xlfn.XLOOKUP(1, (날씨4[stnNm]='평균기온 삽입용'!$C$36) * (날씨4[월]=D$37) * (날씨4[일]='평균기온 삽입용'!$B44), 날씨4[avgTa]),"")</f>
        <v>-12.6</v>
      </c>
      <c r="E44" cm="1">
        <f t="array" ref="E44">IFERROR(_xlfn.XLOOKUP(1, (날씨4[stnNm]='평균기온 삽입용'!$C$36) * (날씨4[월]=E$37) * (날씨4[일]='평균기온 삽입용'!$B44), 날씨4[avgTa]),"")</f>
        <v>3.8</v>
      </c>
      <c r="F44" cm="1">
        <f t="array" ref="F44">IFERROR(_xlfn.XLOOKUP(1, (날씨4[stnNm]='평균기온 삽입용'!$C$36) * (날씨4[월]=F$37) * (날씨4[일]='평균기온 삽입용'!$B44), 날씨4[avgTa]),"")</f>
        <v>3.2</v>
      </c>
      <c r="G44" cm="1">
        <f t="array" ref="G44">IFERROR(_xlfn.XLOOKUP(1, (날씨4[stnNm]='평균기온 삽입용'!$C$36) * (날씨4[월]=G$37) * (날씨4[일]='평균기온 삽입용'!$B44), 날씨4[avgTa]),"")</f>
        <v>17.8</v>
      </c>
      <c r="H44" cm="1">
        <f t="array" ref="H44">IFERROR(_xlfn.XLOOKUP(1, (날씨4[stnNm]='평균기온 삽입용'!$C$36) * (날씨4[월]=H$37) * (날씨4[일]='평균기온 삽입용'!$B44), 날씨4[avgTa]),"")</f>
        <v>21.4</v>
      </c>
      <c r="I44" cm="1">
        <f t="array" ref="I44">IFERROR(_xlfn.XLOOKUP(1, (날씨4[stnNm]='평균기온 삽입용'!$C$36) * (날씨4[월]=I$37) * (날씨4[일]='평균기온 삽입용'!$B44), 날씨4[avgTa]),"")</f>
        <v>19.399999999999999</v>
      </c>
      <c r="J44" cm="1">
        <f t="array" ref="J44">IFERROR(_xlfn.XLOOKUP(1, (날씨4[stnNm]='평균기온 삽입용'!$C$36) * (날씨4[월]=J$37) * (날씨4[일]='평균기온 삽입용'!$B44), 날씨4[avgTa]),"")</f>
        <v>28.5</v>
      </c>
      <c r="K44" cm="1">
        <f t="array" ref="K44">IFERROR(_xlfn.XLOOKUP(1, (날씨4[stnNm]='평균기온 삽입용'!$C$36) * (날씨4[월]=K$37) * (날씨4[일]='평균기온 삽입용'!$B44), 날씨4[avgTa]),"")</f>
        <v>19.7</v>
      </c>
      <c r="L44" cm="1">
        <f t="array" ref="L44">IFERROR(_xlfn.XLOOKUP(1, (날씨4[stnNm]='평균기온 삽입용'!$C$36) * (날씨4[월]=L$37) * (날씨4[일]='평균기온 삽입용'!$B44), 날씨4[avgTa]),"")</f>
        <v>13.5</v>
      </c>
      <c r="M44" cm="1">
        <f t="array" ref="M44">IFERROR(_xlfn.XLOOKUP(1, (날씨4[stnNm]='평균기온 삽입용'!$C$36) * (날씨4[월]=M$37) * (날씨4[일]='평균기온 삽입용'!$B44), 날씨4[avgTa]),"")</f>
        <v>10.3</v>
      </c>
      <c r="N44" cm="1">
        <f t="array" ref="N44">IFERROR(_xlfn.XLOOKUP(1, (날씨4[stnNm]='평균기온 삽입용'!$C$36) * (날씨4[월]=N$37) * (날씨4[일]='평균기온 삽입용'!$B44), 날씨4[avgTa]),"")</f>
        <v>-8.9</v>
      </c>
      <c r="P44" s="63">
        <v>7</v>
      </c>
      <c r="Q44" cm="1">
        <f t="array" ref="Q44">IFERROR(_xlfn.XLOOKUP(1, (날씨5[stnNm]='평균기온 삽입용'!$Q$36) * (날씨5[월]=Q$37) * (날씨5[일]='평균기온 삽입용'!$P44), 날씨5[avgTa]),"")</f>
        <v>-6.5</v>
      </c>
      <c r="R44" cm="1">
        <f t="array" ref="R44">IFERROR(_xlfn.XLOOKUP(1, (날씨5[stnNm]='평균기온 삽입용'!$Q$36) * (날씨5[월]=R$37) * (날씨5[일]='평균기온 삽입용'!$P44), 날씨5[avgTa]),"")</f>
        <v>-2.2999999999999998</v>
      </c>
      <c r="S44" cm="1">
        <f t="array" ref="S44">IFERROR(_xlfn.XLOOKUP(1, (날씨5[stnNm]='평균기온 삽입용'!$Q$36) * (날씨5[월]=S$37) * (날씨5[일]='평균기온 삽입용'!$P44), 날씨5[avgTa]),"")</f>
        <v>4.7</v>
      </c>
      <c r="T44" cm="1">
        <f t="array" ref="T44">IFERROR(_xlfn.XLOOKUP(1, (날씨5[stnNm]='평균기온 삽입용'!$Q$36) * (날씨5[월]=T$37) * (날씨5[일]='평균기온 삽입용'!$P44), 날씨5[avgTa]),"")</f>
        <v>9.1</v>
      </c>
      <c r="U44" cm="1">
        <f t="array" ref="U44">IFERROR(_xlfn.XLOOKUP(1, (날씨5[stnNm]='평균기온 삽입용'!$Q$36) * (날씨5[월]=U$37) * (날씨5[일]='평균기온 삽입용'!$P44), 날씨5[avgTa]),"")</f>
        <v>13.2</v>
      </c>
      <c r="V44" cm="1">
        <f t="array" ref="V44">IFERROR(_xlfn.XLOOKUP(1, (날씨5[stnNm]='평균기온 삽입용'!$Q$36) * (날씨5[월]=V$37) * (날씨5[일]='평균기온 삽입용'!$P44), 날씨5[avgTa]),"")</f>
        <v>18.399999999999999</v>
      </c>
      <c r="W44" cm="1">
        <f t="array" ref="W44">IFERROR(_xlfn.XLOOKUP(1, (날씨5[stnNm]='평균기온 삽입용'!$Q$36) * (날씨5[월]=W$37) * (날씨5[일]='평균기온 삽입용'!$P44), 날씨5[avgTa]),"")</f>
        <v>23.3</v>
      </c>
      <c r="X44" cm="1">
        <f t="array" ref="X44">IFERROR(_xlfn.XLOOKUP(1, (날씨5[stnNm]='평균기온 삽입용'!$Q$36) * (날씨5[월]=X$37) * (날씨5[일]='평균기온 삽입용'!$P44), 날씨5[avgTa]),"")</f>
        <v>23.9</v>
      </c>
      <c r="Y44" cm="1">
        <f t="array" ref="Y44">IFERROR(_xlfn.XLOOKUP(1, (날씨5[stnNm]='평균기온 삽입용'!$Q$36) * (날씨5[월]=Y$37) * (날씨5[일]='평균기온 삽입용'!$P44), 날씨5[avgTa]),"")</f>
        <v>24.8</v>
      </c>
      <c r="Z44" cm="1">
        <f t="array" ref="Z44">IFERROR(_xlfn.XLOOKUP(1, (날씨5[stnNm]='평균기온 삽입용'!$Q$36) * (날씨5[월]=Z$37) * (날씨5[일]='평균기온 삽입용'!$P44), 날씨5[avgTa]),"")</f>
        <v>13</v>
      </c>
      <c r="AA44" cm="1">
        <f t="array" ref="AA44">IFERROR(_xlfn.XLOOKUP(1, (날씨5[stnNm]='평균기온 삽입용'!$Q$36) * (날씨5[월]=AA$37) * (날씨5[일]='평균기온 삽입용'!$P44), 날씨5[avgTa]),"")</f>
        <v>5.5</v>
      </c>
      <c r="AB44" cm="1">
        <f t="array" ref="AB44">IFERROR(_xlfn.XLOOKUP(1, (날씨5[stnNm]='평균기온 삽입용'!$Q$36) * (날씨5[월]=AB$37) * (날씨5[일]='평균기온 삽입용'!$P44), 날씨5[avgTa]),"")</f>
        <v>-3.8</v>
      </c>
      <c r="AD44" s="63">
        <v>7</v>
      </c>
      <c r="AE44" cm="1">
        <f t="array" ref="AE44">IFERROR(_xlfn.XLOOKUP(1, (날씨6[stnNm]='평균기온 삽입용'!$AE$36) * (날씨6[월]=AE$37) * (날씨6[일]='평균기온 삽입용'!$AD44), 날씨6[avgTa]),"")</f>
        <v>4.0999999999999996</v>
      </c>
      <c r="AF44" cm="1">
        <f t="array" ref="AF44">IFERROR(_xlfn.XLOOKUP(1, (날씨6[stnNm]='평균기온 삽입용'!$AE$36) * (날씨6[월]=AF$37) * (날씨6[일]='평균기온 삽입용'!$AD44), 날씨6[avgTa]),"")</f>
        <v>-4</v>
      </c>
      <c r="AG44" cm="1">
        <f t="array" ref="AG44">IFERROR(_xlfn.XLOOKUP(1, (날씨6[stnNm]='평균기온 삽입용'!$AE$36) * (날씨6[월]=AG$37) * (날씨6[일]='평균기온 삽입용'!$AD44), 날씨6[avgTa]),"")</f>
        <v>3.3</v>
      </c>
      <c r="AH44" cm="1">
        <f t="array" ref="AH44">IFERROR(_xlfn.XLOOKUP(1, (날씨6[stnNm]='평균기온 삽입용'!$AE$36) * (날씨6[월]=AH$37) * (날씨6[일]='평균기온 삽입용'!$AD44), 날씨6[avgTa]),"")</f>
        <v>8.5</v>
      </c>
      <c r="AI44" cm="1">
        <f t="array" ref="AI44">IFERROR(_xlfn.XLOOKUP(1, (날씨6[stnNm]='평균기온 삽입용'!$AE$36) * (날씨6[월]=AI$37) * (날씨6[일]='평균기온 삽입용'!$AD44), 날씨6[avgTa]),"")</f>
        <v>18.600000000000001</v>
      </c>
      <c r="AJ44" cm="1">
        <f t="array" ref="AJ44">IFERROR(_xlfn.XLOOKUP(1, (날씨6[stnNm]='평균기온 삽입용'!$AE$36) * (날씨6[월]=AJ$37) * (날씨6[일]='평균기온 삽입용'!$AD44), 날씨6[avgTa]),"")</f>
        <v>22.3</v>
      </c>
      <c r="AK44" cm="1">
        <f t="array" ref="AK44">IFERROR(_xlfn.XLOOKUP(1, (날씨6[stnNm]='평균기온 삽입용'!$AE$36) * (날씨6[월]=AK$37) * (날씨6[일]='평균기온 삽입용'!$AD44), 날씨6[avgTa]),"")</f>
        <v>22.9</v>
      </c>
      <c r="AL44" cm="1">
        <f t="array" ref="AL44">IFERROR(_xlfn.XLOOKUP(1, (날씨6[stnNm]='평균기온 삽입용'!$AE$36) * (날씨6[월]=AL$37) * (날씨6[일]='평균기온 삽입용'!$AD44), 날씨6[avgTa]),"")</f>
        <v>23.3</v>
      </c>
      <c r="AM44" cm="1">
        <f t="array" ref="AM44">IFERROR(_xlfn.XLOOKUP(1, (날씨6[stnNm]='평균기온 삽입용'!$AE$36) * (날씨6[월]=AM$37) * (날씨6[일]='평균기온 삽입용'!$AD44), 날씨6[avgTa]),"")</f>
        <v>18.399999999999999</v>
      </c>
      <c r="AN44" cm="1">
        <f t="array" ref="AN44">IFERROR(_xlfn.XLOOKUP(1, (날씨6[stnNm]='평균기온 삽입용'!$AE$36) * (날씨6[월]=AN$37) * (날씨6[일]='평균기온 삽입용'!$AD44), 날씨6[avgTa]),"")</f>
        <v>12.2</v>
      </c>
      <c r="AO44" cm="1">
        <f t="array" ref="AO44">IFERROR(_xlfn.XLOOKUP(1, (날씨6[stnNm]='평균기온 삽입용'!$AE$36) * (날씨6[월]=AO$37) * (날씨6[일]='평균기온 삽입용'!$AD44), 날씨6[avgTa]),"")</f>
        <v>13.9</v>
      </c>
      <c r="AP44" cm="1">
        <f t="array" ref="AP44">IFERROR(_xlfn.XLOOKUP(1, (날씨6[stnNm]='평균기온 삽입용'!$AE$36) * (날씨6[월]=AP$37) * (날씨6[일]='평균기온 삽입용'!$AD44), 날씨6[avgTa]),"")</f>
        <v>0.9</v>
      </c>
    </row>
    <row r="45" spans="2:42" ht="15.95" customHeight="1" x14ac:dyDescent="0.3">
      <c r="B45" s="63">
        <v>8</v>
      </c>
      <c r="C45" cm="1">
        <f t="array" ref="C45">IFERROR(_xlfn.XLOOKUP(1, (날씨4[stnNm]='평균기온 삽입용'!$C$36) * (날씨4[월]=C$37) * (날씨4[일]='평균기온 삽입용'!$B45), 날씨4[avgTa]),"")</f>
        <v>-0.6</v>
      </c>
      <c r="D45" cm="1">
        <f t="array" ref="D45">IFERROR(_xlfn.XLOOKUP(1, (날씨4[stnNm]='평균기온 삽입용'!$C$36) * (날씨4[월]=D$37) * (날씨4[일]='평균기온 삽입용'!$B45), 날씨4[avgTa]),"")</f>
        <v>-9.5</v>
      </c>
      <c r="E45" cm="1">
        <f t="array" ref="E45">IFERROR(_xlfn.XLOOKUP(1, (날씨4[stnNm]='평균기온 삽입용'!$C$36) * (날씨4[월]=E$37) * (날씨4[일]='평균기온 삽입용'!$B45), 날씨4[avgTa]),"")</f>
        <v>3.5</v>
      </c>
      <c r="F45" cm="1">
        <f t="array" ref="F45">IFERROR(_xlfn.XLOOKUP(1, (날씨4[stnNm]='평균기온 삽입용'!$C$36) * (날씨4[월]=F$37) * (날씨4[일]='평균기온 삽입용'!$B45), 날씨4[avgTa]),"")</f>
        <v>0.9</v>
      </c>
      <c r="G45" cm="1">
        <f t="array" ref="G45">IFERROR(_xlfn.XLOOKUP(1, (날씨4[stnNm]='평균기온 삽입용'!$C$36) * (날씨4[월]=G$37) * (날씨4[일]='평균기온 삽입용'!$B45), 날씨4[avgTa]),"")</f>
        <v>13.5</v>
      </c>
      <c r="H45" cm="1">
        <f t="array" ref="H45">IFERROR(_xlfn.XLOOKUP(1, (날씨4[stnNm]='평균기온 삽입용'!$C$36) * (날씨4[월]=H$37) * (날씨4[일]='평균기온 삽입용'!$B45), 날씨4[avgTa]),"")</f>
        <v>21.4</v>
      </c>
      <c r="I45" cm="1">
        <f t="array" ref="I45">IFERROR(_xlfn.XLOOKUP(1, (날씨4[stnNm]='평균기온 삽입용'!$C$36) * (날씨4[월]=I$37) * (날씨4[일]='평균기온 삽입용'!$B45), 날씨4[avgTa]),"")</f>
        <v>19.7</v>
      </c>
      <c r="J45" cm="1">
        <f t="array" ref="J45">IFERROR(_xlfn.XLOOKUP(1, (날씨4[stnNm]='평균기온 삽입용'!$C$36) * (날씨4[월]=J$37) * (날씨4[일]='평균기온 삽입용'!$B45), 날씨4[avgTa]),"")</f>
        <v>27.9</v>
      </c>
      <c r="K45" cm="1">
        <f t="array" ref="K45">IFERROR(_xlfn.XLOOKUP(1, (날씨4[stnNm]='평균기온 삽입용'!$C$36) * (날씨4[월]=K$37) * (날씨4[일]='평균기온 삽입용'!$B45), 날씨4[avgTa]),"")</f>
        <v>17.600000000000001</v>
      </c>
      <c r="L45" cm="1">
        <f t="array" ref="L45">IFERROR(_xlfn.XLOOKUP(1, (날씨4[stnNm]='평균기온 삽입용'!$C$36) * (날씨4[월]=L$37) * (날씨4[일]='평균기온 삽입용'!$B45), 날씨4[avgTa]),"")</f>
        <v>10.8</v>
      </c>
      <c r="M45" cm="1">
        <f t="array" ref="M45">IFERROR(_xlfn.XLOOKUP(1, (날씨4[stnNm]='평균기온 삽입용'!$C$36) * (날씨4[월]=M$37) * (날씨4[일]='평균기온 삽입용'!$B45), 날씨4[avgTa]),"")</f>
        <v>10.8</v>
      </c>
      <c r="N45" cm="1">
        <f t="array" ref="N45">IFERROR(_xlfn.XLOOKUP(1, (날씨4[stnNm]='평균기온 삽입용'!$C$36) * (날씨4[월]=N$37) * (날씨4[일]='평균기온 삽입용'!$B45), 날씨4[avgTa]),"")</f>
        <v>-10.199999999999999</v>
      </c>
      <c r="P45" s="63">
        <v>8</v>
      </c>
      <c r="Q45" cm="1">
        <f t="array" ref="Q45">IFERROR(_xlfn.XLOOKUP(1, (날씨5[stnNm]='평균기온 삽입용'!$Q$36) * (날씨5[월]=Q$37) * (날씨5[일]='평균기온 삽입용'!$P45), 날씨5[avgTa]),"")</f>
        <v>-7.4</v>
      </c>
      <c r="R45" cm="1">
        <f t="array" ref="R45">IFERROR(_xlfn.XLOOKUP(1, (날씨5[stnNm]='평균기온 삽입용'!$Q$36) * (날씨5[월]=R$37) * (날씨5[일]='평균기온 삽입용'!$P45), 날씨5[avgTa]),"")</f>
        <v>-7.8</v>
      </c>
      <c r="S45" cm="1">
        <f t="array" ref="S45">IFERROR(_xlfn.XLOOKUP(1, (날씨5[stnNm]='평균기온 삽입용'!$Q$36) * (날씨5[월]=S$37) * (날씨5[일]='평균기온 삽입용'!$P45), 날씨5[avgTa]),"")</f>
        <v>3.2</v>
      </c>
      <c r="T45" cm="1">
        <f t="array" ref="T45">IFERROR(_xlfn.XLOOKUP(1, (날씨5[stnNm]='평균기온 삽입용'!$Q$36) * (날씨5[월]=T$37) * (날씨5[일]='평균기온 삽입용'!$P45), 날씨5[avgTa]),"")</f>
        <v>8.8000000000000007</v>
      </c>
      <c r="U45" cm="1">
        <f t="array" ref="U45">IFERROR(_xlfn.XLOOKUP(1, (날씨5[stnNm]='평균기온 삽입용'!$Q$36) * (날씨5[월]=U$37) * (날씨5[일]='평균기온 삽입용'!$P45), 날씨5[avgTa]),"")</f>
        <v>14.9</v>
      </c>
      <c r="V45" cm="1">
        <f t="array" ref="V45">IFERROR(_xlfn.XLOOKUP(1, (날씨5[stnNm]='평균기온 삽입용'!$Q$36) * (날씨5[월]=V$37) * (날씨5[일]='평균기온 삽입용'!$P45), 날씨5[avgTa]),"")</f>
        <v>19.600000000000001</v>
      </c>
      <c r="W45" cm="1">
        <f t="array" ref="W45">IFERROR(_xlfn.XLOOKUP(1, (날씨5[stnNm]='평균기온 삽입용'!$Q$36) * (날씨5[월]=W$37) * (날씨5[일]='평균기온 삽입용'!$P45), 날씨5[avgTa]),"")</f>
        <v>22.1</v>
      </c>
      <c r="X45" cm="1">
        <f t="array" ref="X45">IFERROR(_xlfn.XLOOKUP(1, (날씨5[stnNm]='평균기온 삽입용'!$Q$36) * (날씨5[월]=X$37) * (날씨5[일]='평균기온 삽입용'!$P45), 날씨5[avgTa]),"")</f>
        <v>26.4</v>
      </c>
      <c r="Y45" cm="1">
        <f t="array" ref="Y45">IFERROR(_xlfn.XLOOKUP(1, (날씨5[stnNm]='평균기온 삽입용'!$Q$36) * (날씨5[월]=Y$37) * (날씨5[일]='평균기온 삽입용'!$P45), 날씨5[avgTa]),"")</f>
        <v>23.6</v>
      </c>
      <c r="Z45" cm="1">
        <f t="array" ref="Z45">IFERROR(_xlfn.XLOOKUP(1, (날씨5[stnNm]='평균기온 삽입용'!$Q$36) * (날씨5[월]=Z$37) * (날씨5[일]='평균기온 삽입용'!$P45), 날씨5[avgTa]),"")</f>
        <v>12.7</v>
      </c>
      <c r="AA45" cm="1">
        <f t="array" ref="AA45">IFERROR(_xlfn.XLOOKUP(1, (날씨5[stnNm]='평균기온 삽입용'!$Q$36) * (날씨5[월]=AA$37) * (날씨5[일]='평균기온 삽입용'!$P45), 날씨5[avgTa]),"")</f>
        <v>3</v>
      </c>
      <c r="AB45" cm="1">
        <f t="array" ref="AB45">IFERROR(_xlfn.XLOOKUP(1, (날씨5[stnNm]='평균기온 삽입용'!$Q$36) * (날씨5[월]=AB$37) * (날씨5[일]='평균기온 삽입용'!$P45), 날씨5[avgTa]),"")</f>
        <v>-5.0999999999999996</v>
      </c>
      <c r="AD45" s="63">
        <v>8</v>
      </c>
      <c r="AE45" cm="1">
        <f t="array" ref="AE45">IFERROR(_xlfn.XLOOKUP(1, (날씨6[stnNm]='평균기온 삽입용'!$AE$36) * (날씨6[월]=AE$37) * (날씨6[일]='평균기온 삽입용'!$AD45), 날씨6[avgTa]),"")</f>
        <v>3.3</v>
      </c>
      <c r="AF45" cm="1">
        <f t="array" ref="AF45">IFERROR(_xlfn.XLOOKUP(1, (날씨6[stnNm]='평균기온 삽입용'!$AE$36) * (날씨6[월]=AF$37) * (날씨6[일]='평균기온 삽입용'!$AD45), 날씨6[avgTa]),"")</f>
        <v>-2</v>
      </c>
      <c r="AG45" cm="1">
        <f t="array" ref="AG45">IFERROR(_xlfn.XLOOKUP(1, (날씨6[stnNm]='평균기온 삽입용'!$AE$36) * (날씨6[월]=AG$37) * (날씨6[일]='평균기온 삽입용'!$AD45), 날씨6[avgTa]),"")</f>
        <v>5.8</v>
      </c>
      <c r="AH45" cm="1">
        <f t="array" ref="AH45">IFERROR(_xlfn.XLOOKUP(1, (날씨6[stnNm]='평균기온 삽입용'!$AE$36) * (날씨6[월]=AH$37) * (날씨6[일]='평균기온 삽입용'!$AD45), 날씨6[avgTa]),"")</f>
        <v>6.5</v>
      </c>
      <c r="AI45" cm="1">
        <f t="array" ref="AI45">IFERROR(_xlfn.XLOOKUP(1, (날씨6[stnNm]='평균기온 삽입용'!$AE$36) * (날씨6[월]=AI$37) * (날씨6[일]='평균기온 삽입용'!$AD45), 날씨6[avgTa]),"")</f>
        <v>17.7</v>
      </c>
      <c r="AJ45" cm="1">
        <f t="array" ref="AJ45">IFERROR(_xlfn.XLOOKUP(1, (날씨6[stnNm]='평균기온 삽입용'!$AE$36) * (날씨6[월]=AJ$37) * (날씨6[일]='평균기온 삽입용'!$AD45), 날씨6[avgTa]),"")</f>
        <v>23.5</v>
      </c>
      <c r="AK45" cm="1">
        <f t="array" ref="AK45">IFERROR(_xlfn.XLOOKUP(1, (날씨6[stnNm]='평균기온 삽입용'!$AE$36) * (날씨6[월]=AK$37) * (날씨6[일]='평균기온 삽입용'!$AD45), 날씨6[avgTa]),"")</f>
        <v>24</v>
      </c>
      <c r="AL45" cm="1">
        <f t="array" ref="AL45">IFERROR(_xlfn.XLOOKUP(1, (날씨6[stnNm]='평균기온 삽입용'!$AE$36) * (날씨6[월]=AL$37) * (날씨6[일]='평균기온 삽입용'!$AD45), 날씨6[avgTa]),"")</f>
        <v>24.3</v>
      </c>
      <c r="AM45" cm="1">
        <f t="array" ref="AM45">IFERROR(_xlfn.XLOOKUP(1, (날씨6[stnNm]='평균기온 삽입용'!$AE$36) * (날씨6[월]=AM$37) * (날씨6[일]='평균기온 삽입용'!$AD45), 날씨6[avgTa]),"")</f>
        <v>20.3</v>
      </c>
      <c r="AN45" cm="1">
        <f t="array" ref="AN45">IFERROR(_xlfn.XLOOKUP(1, (날씨6[stnNm]='평균기온 삽입용'!$AE$36) * (날씨6[월]=AN$37) * (날씨6[일]='평균기온 삽입용'!$AD45), 날씨6[avgTa]),"")</f>
        <v>13.4</v>
      </c>
      <c r="AO45" cm="1">
        <f t="array" ref="AO45">IFERROR(_xlfn.XLOOKUP(1, (날씨6[stnNm]='평균기온 삽입용'!$AE$36) * (날씨6[월]=AO$37) * (날씨6[일]='평균기온 삽입용'!$AD45), 날씨6[avgTa]),"")</f>
        <v>6.4</v>
      </c>
      <c r="AP45" cm="1">
        <f t="array" ref="AP45">IFERROR(_xlfn.XLOOKUP(1, (날씨6[stnNm]='평균기온 삽입용'!$AE$36) * (날씨6[월]=AP$37) * (날씨6[일]='평균기온 삽입용'!$AD45), 날씨6[avgTa]),"")</f>
        <v>-4.2</v>
      </c>
    </row>
    <row r="46" spans="2:42" ht="15.95" customHeight="1" x14ac:dyDescent="0.3">
      <c r="B46" s="63">
        <v>9</v>
      </c>
      <c r="C46" cm="1">
        <f t="array" ref="C46">IFERROR(_xlfn.XLOOKUP(1, (날씨4[stnNm]='평균기온 삽입용'!$C$36) * (날씨4[월]=C$37) * (날씨4[일]='평균기온 삽입용'!$B46), 날씨4[avgTa]),"")</f>
        <v>-6</v>
      </c>
      <c r="D46" cm="1">
        <f t="array" ref="D46">IFERROR(_xlfn.XLOOKUP(1, (날씨4[stnNm]='평균기온 삽입용'!$C$36) * (날씨4[월]=D$37) * (날씨4[일]='평균기온 삽입용'!$B46), 날씨4[avgTa]),"")</f>
        <v>-3.2</v>
      </c>
      <c r="E46" cm="1">
        <f t="array" ref="E46">IFERROR(_xlfn.XLOOKUP(1, (날씨4[stnNm]='평균기온 삽입용'!$C$36) * (날씨4[월]=E$37) * (날씨4[일]='평균기온 삽입용'!$B46), 날씨4[avgTa]),"")</f>
        <v>3.4</v>
      </c>
      <c r="F46" cm="1">
        <f t="array" ref="F46">IFERROR(_xlfn.XLOOKUP(1, (날씨4[stnNm]='평균기온 삽입용'!$C$36) * (날씨4[월]=F$37) * (날씨4[일]='평균기온 삽입용'!$B46), 날씨4[avgTa]),"")</f>
        <v>4</v>
      </c>
      <c r="G46" cm="1">
        <f t="array" ref="G46">IFERROR(_xlfn.XLOOKUP(1, (날씨4[stnNm]='평균기온 삽입용'!$C$36) * (날씨4[월]=G$37) * (날씨4[일]='평균기온 삽입용'!$B46), 날씨4[avgTa]),"")</f>
        <v>13</v>
      </c>
      <c r="H46" cm="1">
        <f t="array" ref="H46">IFERROR(_xlfn.XLOOKUP(1, (날씨4[stnNm]='평균기온 삽입용'!$C$36) * (날씨4[월]=H$37) * (날씨4[일]='평균기온 삽입용'!$B46), 날씨4[avgTa]),"")</f>
        <v>21.4</v>
      </c>
      <c r="I46" cm="1">
        <f t="array" ref="I46">IFERROR(_xlfn.XLOOKUP(1, (날씨4[stnNm]='평균기온 삽입용'!$C$36) * (날씨4[월]=I$37) * (날씨4[일]='평균기온 삽입용'!$B46), 날씨4[avgTa]),"")</f>
        <v>18.600000000000001</v>
      </c>
      <c r="J46" cm="1">
        <f t="array" ref="J46">IFERROR(_xlfn.XLOOKUP(1, (날씨4[stnNm]='평균기온 삽입용'!$C$36) * (날씨4[월]=J$37) * (날씨4[일]='평균기온 삽입용'!$B46), 날씨4[avgTa]),"")</f>
        <v>26.3</v>
      </c>
      <c r="K46" cm="1">
        <f t="array" ref="K46">IFERROR(_xlfn.XLOOKUP(1, (날씨4[stnNm]='평균기온 삽입용'!$C$36) * (날씨4[월]=K$37) * (날씨4[일]='평균기온 삽입용'!$B46), 날씨4[avgTa]),"")</f>
        <v>18.8</v>
      </c>
      <c r="L46" cm="1">
        <f t="array" ref="L46">IFERROR(_xlfn.XLOOKUP(1, (날씨4[stnNm]='평균기온 삽입용'!$C$36) * (날씨4[월]=L$37) * (날씨4[일]='평균기온 삽입용'!$B46), 날씨4[avgTa]),"")</f>
        <v>11.7</v>
      </c>
      <c r="M46" cm="1">
        <f t="array" ref="M46">IFERROR(_xlfn.XLOOKUP(1, (날씨4[stnNm]='평균기온 삽입용'!$C$36) * (날씨4[월]=M$37) * (날씨4[일]='평균기온 삽입용'!$B46), 날씨4[avgTa]),"")</f>
        <v>11.3</v>
      </c>
      <c r="N46" cm="1">
        <f t="array" ref="N46">IFERROR(_xlfn.XLOOKUP(1, (날씨4[stnNm]='평균기온 삽입용'!$C$36) * (날씨4[월]=N$37) * (날씨4[일]='평균기온 삽입용'!$B46), 날씨4[avgTa]),"")</f>
        <v>-10.4</v>
      </c>
      <c r="P46" s="63">
        <v>9</v>
      </c>
      <c r="Q46" cm="1">
        <f t="array" ref="Q46">IFERROR(_xlfn.XLOOKUP(1, (날씨5[stnNm]='평균기온 삽입용'!$Q$36) * (날씨5[월]=Q$37) * (날씨5[일]='평균기온 삽입용'!$P46), 날씨5[avgTa]),"")</f>
        <v>-9.6</v>
      </c>
      <c r="R46" cm="1">
        <f t="array" ref="R46">IFERROR(_xlfn.XLOOKUP(1, (날씨5[stnNm]='평균기온 삽입용'!$Q$36) * (날씨5[월]=R$37) * (날씨5[일]='평균기온 삽입용'!$P46), 날씨5[avgTa]),"")</f>
        <v>-7.4</v>
      </c>
      <c r="S46" cm="1">
        <f t="array" ref="S46">IFERROR(_xlfn.XLOOKUP(1, (날씨5[stnNm]='평균기온 삽입용'!$Q$36) * (날씨5[월]=S$37) * (날씨5[일]='평균기온 삽입용'!$P46), 날씨5[avgTa]),"")</f>
        <v>2.6</v>
      </c>
      <c r="T46" cm="1">
        <f t="array" ref="T46">IFERROR(_xlfn.XLOOKUP(1, (날씨5[stnNm]='평균기온 삽입용'!$Q$36) * (날씨5[월]=T$37) * (날씨5[일]='평균기온 삽입용'!$P46), 날씨5[avgTa]),"")</f>
        <v>7.2</v>
      </c>
      <c r="U46" cm="1">
        <f t="array" ref="U46">IFERROR(_xlfn.XLOOKUP(1, (날씨5[stnNm]='평균기온 삽입용'!$Q$36) * (날씨5[월]=U$37) * (날씨5[일]='평균기온 삽입용'!$P46), 날씨5[avgTa]),"")</f>
        <v>16.2</v>
      </c>
      <c r="V46" cm="1">
        <f t="array" ref="V46">IFERROR(_xlfn.XLOOKUP(1, (날씨5[stnNm]='평균기온 삽입용'!$Q$36) * (날씨5[월]=V$37) * (날씨5[일]='평균기온 삽입용'!$P46), 날씨5[avgTa]),"")</f>
        <v>19.100000000000001</v>
      </c>
      <c r="W46" cm="1">
        <f t="array" ref="W46">IFERROR(_xlfn.XLOOKUP(1, (날씨5[stnNm]='평균기온 삽입용'!$Q$36) * (날씨5[월]=W$37) * (날씨5[일]='평균기온 삽입용'!$P46), 날씨5[avgTa]),"")</f>
        <v>22.1</v>
      </c>
      <c r="X46" cm="1">
        <f t="array" ref="X46">IFERROR(_xlfn.XLOOKUP(1, (날씨5[stnNm]='평균기온 삽입용'!$Q$36) * (날씨5[월]=X$37) * (날씨5[일]='평균기온 삽입용'!$P46), 날씨5[avgTa]),"")</f>
        <v>26.6</v>
      </c>
      <c r="Y46" cm="1">
        <f t="array" ref="Y46">IFERROR(_xlfn.XLOOKUP(1, (날씨5[stnNm]='평균기온 삽입용'!$Q$36) * (날씨5[월]=Y$37) * (날씨5[일]='평균기온 삽입용'!$P46), 날씨5[avgTa]),"")</f>
        <v>24.1</v>
      </c>
      <c r="Z46" cm="1">
        <f t="array" ref="Z46">IFERROR(_xlfn.XLOOKUP(1, (날씨5[stnNm]='평균기온 삽입용'!$Q$36) * (날씨5[월]=Z$37) * (날씨5[일]='평균기온 삽입용'!$P46), 날씨5[avgTa]),"")</f>
        <v>10.199999999999999</v>
      </c>
      <c r="AA46" cm="1">
        <f t="array" ref="AA46">IFERROR(_xlfn.XLOOKUP(1, (날씨5[stnNm]='평균기온 삽입용'!$Q$36) * (날씨5[월]=AA$37) * (날씨5[일]='평균기온 삽입용'!$P46), 날씨5[avgTa]),"")</f>
        <v>4.7</v>
      </c>
      <c r="AB46" cm="1">
        <f t="array" ref="AB46">IFERROR(_xlfn.XLOOKUP(1, (날씨5[stnNm]='평균기온 삽입용'!$Q$36) * (날씨5[월]=AB$37) * (날씨5[일]='평균기온 삽입용'!$P46), 날씨5[avgTa]),"")</f>
        <v>0.4</v>
      </c>
      <c r="AD46" s="63">
        <v>9</v>
      </c>
      <c r="AE46" cm="1">
        <f t="array" ref="AE46">IFERROR(_xlfn.XLOOKUP(1, (날씨6[stnNm]='평균기온 삽입용'!$AE$36) * (날씨6[월]=AE$37) * (날씨6[일]='평균기온 삽입용'!$AD46), 날씨6[avgTa]),"")</f>
        <v>-2.5</v>
      </c>
      <c r="AF46" cm="1">
        <f t="array" ref="AF46">IFERROR(_xlfn.XLOOKUP(1, (날씨6[stnNm]='평균기온 삽입용'!$AE$36) * (날씨6[월]=AF$37) * (날씨6[일]='평균기온 삽입용'!$AD46), 날씨6[avgTa]),"")</f>
        <v>-3.1</v>
      </c>
      <c r="AG46" cm="1">
        <f t="array" ref="AG46">IFERROR(_xlfn.XLOOKUP(1, (날씨6[stnNm]='평균기온 삽입용'!$AE$36) * (날씨6[월]=AG$37) * (날씨6[일]='평균기온 삽입용'!$AD46), 날씨6[avgTa]),"")</f>
        <v>7.8</v>
      </c>
      <c r="AH46" cm="1">
        <f t="array" ref="AH46">IFERROR(_xlfn.XLOOKUP(1, (날씨6[stnNm]='평균기온 삽입용'!$AE$36) * (날씨6[월]=AH$37) * (날씨6[일]='평균기온 삽입용'!$AD46), 날씨6[avgTa]),"")</f>
        <v>7</v>
      </c>
      <c r="AI46" cm="1">
        <f t="array" ref="AI46">IFERROR(_xlfn.XLOOKUP(1, (날씨6[stnNm]='평균기온 삽입용'!$AE$36) * (날씨6[월]=AI$37) * (날씨6[일]='평균기온 삽입용'!$AD46), 날씨6[avgTa]),"")</f>
        <v>13.9</v>
      </c>
      <c r="AJ46" cm="1">
        <f t="array" ref="AJ46">IFERROR(_xlfn.XLOOKUP(1, (날씨6[stnNm]='평균기온 삽입용'!$AE$36) * (날씨6[월]=AJ$37) * (날씨6[일]='평균기온 삽입용'!$AD46), 날씨6[avgTa]),"")</f>
        <v>24.9</v>
      </c>
      <c r="AK46" cm="1">
        <f t="array" ref="AK46">IFERROR(_xlfn.XLOOKUP(1, (날씨6[stnNm]='평균기온 삽입용'!$AE$36) * (날씨6[월]=AK$37) * (날씨6[일]='평균기온 삽입용'!$AD46), 날씨6[avgTa]),"")</f>
        <v>25</v>
      </c>
      <c r="AL46" cm="1">
        <f t="array" ref="AL46">IFERROR(_xlfn.XLOOKUP(1, (날씨6[stnNm]='평균기온 삽입용'!$AE$36) * (날씨6[월]=AL$37) * (날씨6[일]='평균기온 삽입용'!$AD46), 날씨6[avgTa]),"")</f>
        <v>23.3</v>
      </c>
      <c r="AM46" cm="1">
        <f t="array" ref="AM46">IFERROR(_xlfn.XLOOKUP(1, (날씨6[stnNm]='평균기온 삽입용'!$AE$36) * (날씨6[월]=AM$37) * (날씨6[일]='평균기온 삽입용'!$AD46), 날씨6[avgTa]),"")</f>
        <v>19</v>
      </c>
      <c r="AN46" cm="1">
        <f t="array" ref="AN46">IFERROR(_xlfn.XLOOKUP(1, (날씨6[stnNm]='평균기온 삽입용'!$AE$36) * (날씨6[월]=AN$37) * (날씨6[일]='평균기온 삽입용'!$AD46), 날씨6[avgTa]),"")</f>
        <v>14.8</v>
      </c>
      <c r="AO46" cm="1">
        <f t="array" ref="AO46">IFERROR(_xlfn.XLOOKUP(1, (날씨6[stnNm]='평균기온 삽입용'!$AE$36) * (날씨6[월]=AO$37) * (날씨6[일]='평균기온 삽입용'!$AD46), 날씨6[avgTa]),"")</f>
        <v>1.6</v>
      </c>
      <c r="AP46" cm="1">
        <f t="array" ref="AP46">IFERROR(_xlfn.XLOOKUP(1, (날씨6[stnNm]='평균기온 삽입용'!$AE$36) * (날씨6[월]=AP$37) * (날씨6[일]='평균기온 삽입용'!$AD46), 날씨6[avgTa]),"")</f>
        <v>-3.6</v>
      </c>
    </row>
    <row r="47" spans="2:42" ht="15.95" customHeight="1" x14ac:dyDescent="0.3">
      <c r="B47" s="63">
        <v>10</v>
      </c>
      <c r="C47" cm="1">
        <f t="array" ref="C47">IFERROR(_xlfn.XLOOKUP(1, (날씨4[stnNm]='평균기온 삽입용'!$C$36) * (날씨4[월]=C$37) * (날씨4[일]='평균기온 삽입용'!$B47), 날씨4[avgTa]),"")</f>
        <v>-10.4</v>
      </c>
      <c r="D47" cm="1">
        <f t="array" ref="D47">IFERROR(_xlfn.XLOOKUP(1, (날씨4[stnNm]='평균기온 삽입용'!$C$36) * (날씨4[월]=D$37) * (날씨4[일]='평균기온 삽입용'!$B47), 날씨4[avgTa]),"")</f>
        <v>-1.4</v>
      </c>
      <c r="E47" cm="1">
        <f t="array" ref="E47">IFERROR(_xlfn.XLOOKUP(1, (날씨4[stnNm]='평균기온 삽입용'!$C$36) * (날씨4[월]=E$37) * (날씨4[일]='평균기온 삽입용'!$B47), 날씨4[avgTa]),"")</f>
        <v>3.1</v>
      </c>
      <c r="F47" cm="1">
        <f t="array" ref="F47">IFERROR(_xlfn.XLOOKUP(1, (날씨4[stnNm]='평균기온 삽입용'!$C$36) * (날씨4[월]=F$37) * (날씨4[일]='평균기온 삽입용'!$B47), 날씨4[avgTa]),"")</f>
        <v>12.3</v>
      </c>
      <c r="G47" cm="1">
        <f t="array" ref="G47">IFERROR(_xlfn.XLOOKUP(1, (날씨4[stnNm]='평균기온 삽입용'!$C$36) * (날씨4[월]=G$37) * (날씨4[일]='평균기온 삽입용'!$B47), 날씨4[avgTa]),"")</f>
        <v>14.4</v>
      </c>
      <c r="H47" cm="1">
        <f t="array" ref="H47">IFERROR(_xlfn.XLOOKUP(1, (날씨4[stnNm]='평균기온 삽입용'!$C$36) * (날씨4[월]=H$37) * (날씨4[일]='평균기온 삽입용'!$B47), 날씨4[avgTa]),"")</f>
        <v>18.600000000000001</v>
      </c>
      <c r="I47" cm="1">
        <f t="array" ref="I47">IFERROR(_xlfn.XLOOKUP(1, (날씨4[stnNm]='평균기온 삽입용'!$C$36) * (날씨4[월]=I$37) * (날씨4[일]='평균기온 삽입용'!$B47), 날씨4[avgTa]),"")</f>
        <v>21.4</v>
      </c>
      <c r="J47" cm="1">
        <f t="array" ref="J47">IFERROR(_xlfn.XLOOKUP(1, (날씨4[stnNm]='평균기온 삽입용'!$C$36) * (날씨4[월]=J$37) * (날씨4[일]='평균기온 삽입용'!$B47), 날씨4[avgTa]),"")</f>
        <v>27.9</v>
      </c>
      <c r="K47" cm="1">
        <f t="array" ref="K47">IFERROR(_xlfn.XLOOKUP(1, (날씨4[stnNm]='평균기온 삽입용'!$C$36) * (날씨4[월]=K$37) * (날씨4[일]='평균기온 삽입용'!$B47), 날씨4[avgTa]),"")</f>
        <v>19.399999999999999</v>
      </c>
      <c r="L47" cm="1">
        <f t="array" ref="L47">IFERROR(_xlfn.XLOOKUP(1, (날씨4[stnNm]='평균기온 삽입용'!$C$36) * (날씨4[월]=L$37) * (날씨4[일]='평균기온 삽입용'!$B47), 날씨4[avgTa]),"")</f>
        <v>10.4</v>
      </c>
      <c r="M47" cm="1">
        <f t="array" ref="M47">IFERROR(_xlfn.XLOOKUP(1, (날씨4[stnNm]='평균기온 삽입용'!$C$36) * (날씨4[월]=M$37) * (날씨4[일]='평균기온 삽입용'!$B47), 날씨4[avgTa]),"")</f>
        <v>9.3000000000000007</v>
      </c>
      <c r="N47" cm="1">
        <f t="array" ref="N47">IFERROR(_xlfn.XLOOKUP(1, (날씨4[stnNm]='평균기온 삽입용'!$C$36) * (날씨4[월]=N$37) * (날씨4[일]='평균기온 삽입용'!$B47), 날씨4[avgTa]),"")</f>
        <v>-6.9</v>
      </c>
      <c r="P47" s="63">
        <v>10</v>
      </c>
      <c r="Q47" cm="1">
        <f t="array" ref="Q47">IFERROR(_xlfn.XLOOKUP(1, (날씨5[stnNm]='평균기온 삽입용'!$Q$36) * (날씨5[월]=Q$37) * (날씨5[일]='평균기온 삽입용'!$P47), 날씨5[avgTa]),"")</f>
        <v>-3.1</v>
      </c>
      <c r="R47" cm="1">
        <f t="array" ref="R47">IFERROR(_xlfn.XLOOKUP(1, (날씨5[stnNm]='평균기온 삽입용'!$Q$36) * (날씨5[월]=R$37) * (날씨5[일]='평균기온 삽입용'!$P47), 날씨5[avgTa]),"")</f>
        <v>-7</v>
      </c>
      <c r="S47" cm="1">
        <f t="array" ref="S47">IFERROR(_xlfn.XLOOKUP(1, (날씨5[stnNm]='평균기온 삽입용'!$Q$36) * (날씨5[월]=S$37) * (날씨5[일]='평균기온 삽입용'!$P47), 날씨5[avgTa]),"")</f>
        <v>5.2</v>
      </c>
      <c r="T47" cm="1">
        <f t="array" ref="T47">IFERROR(_xlfn.XLOOKUP(1, (날씨5[stnNm]='평균기온 삽입용'!$Q$36) * (날씨5[월]=T$37) * (날씨5[일]='평균기온 삽입용'!$P47), 날씨5[avgTa]),"")</f>
        <v>5.7</v>
      </c>
      <c r="U47" cm="1">
        <f t="array" ref="U47">IFERROR(_xlfn.XLOOKUP(1, (날씨5[stnNm]='평균기온 삽입용'!$Q$36) * (날씨5[월]=U$37) * (날씨5[일]='평균기온 삽입용'!$P47), 날씨5[avgTa]),"")</f>
        <v>16.899999999999999</v>
      </c>
      <c r="V47" cm="1">
        <f t="array" ref="V47">IFERROR(_xlfn.XLOOKUP(1, (날씨5[stnNm]='평균기온 삽입용'!$Q$36) * (날씨5[월]=V$37) * (날씨5[일]='평균기온 삽입용'!$P47), 날씨5[avgTa]),"")</f>
        <v>17.7</v>
      </c>
      <c r="W47" cm="1">
        <f t="array" ref="W47">IFERROR(_xlfn.XLOOKUP(1, (날씨5[stnNm]='평균기온 삽입용'!$Q$36) * (날씨5[월]=W$37) * (날씨5[일]='평균기온 삽입용'!$P47), 날씨5[avgTa]),"")</f>
        <v>20.3</v>
      </c>
      <c r="X47" cm="1">
        <f t="array" ref="X47">IFERROR(_xlfn.XLOOKUP(1, (날씨5[stnNm]='평균기온 삽입용'!$Q$36) * (날씨5[월]=X$37) * (날씨5[일]='평균기온 삽입용'!$P47), 날씨5[avgTa]),"")</f>
        <v>28.2</v>
      </c>
      <c r="Y47" cm="1">
        <f t="array" ref="Y47">IFERROR(_xlfn.XLOOKUP(1, (날씨5[stnNm]='평균기온 삽입용'!$Q$36) * (날씨5[월]=Y$37) * (날씨5[일]='평균기온 삽입용'!$P47), 날씨5[avgTa]),"")</f>
        <v>20.9</v>
      </c>
      <c r="Z47" cm="1">
        <f t="array" ref="Z47">IFERROR(_xlfn.XLOOKUP(1, (날씨5[stnNm]='평균기온 삽입용'!$Q$36) * (날씨5[월]=Z$37) * (날씨5[일]='평균기온 삽입용'!$P47), 날씨5[avgTa]),"")</f>
        <v>12.1</v>
      </c>
      <c r="AA47" cm="1">
        <f t="array" ref="AA47">IFERROR(_xlfn.XLOOKUP(1, (날씨5[stnNm]='평균기온 삽입용'!$Q$36) * (날씨5[월]=AA$37) * (날씨5[일]='평균기온 삽입용'!$P47), 날씨5[avgTa]),"")</f>
        <v>6.6</v>
      </c>
      <c r="AB47" cm="1">
        <f t="array" ref="AB47">IFERROR(_xlfn.XLOOKUP(1, (날씨5[stnNm]='평균기온 삽입용'!$Q$36) * (날씨5[월]=AB$37) * (날씨5[일]='평균기온 삽입용'!$P47), 날씨5[avgTa]),"")</f>
        <v>4.0999999999999996</v>
      </c>
      <c r="AD47" s="63">
        <v>10</v>
      </c>
      <c r="AE47" cm="1">
        <f t="array" ref="AE47">IFERROR(_xlfn.XLOOKUP(1, (날씨6[stnNm]='평균기온 삽입용'!$AE$36) * (날씨6[월]=AE$37) * (날씨6[일]='평균기온 삽입용'!$AD47), 날씨6[avgTa]),"")</f>
        <v>-3.1</v>
      </c>
      <c r="AF47" cm="1">
        <f t="array" ref="AF47">IFERROR(_xlfn.XLOOKUP(1, (날씨6[stnNm]='평균기온 삽입용'!$AE$36) * (날씨6[월]=AF$37) * (날씨6[일]='평균기온 삽입용'!$AD47), 날씨6[avgTa]),"")</f>
        <v>0.7</v>
      </c>
      <c r="AG47" cm="1">
        <f t="array" ref="AG47">IFERROR(_xlfn.XLOOKUP(1, (날씨6[stnNm]='평균기온 삽입용'!$AE$36) * (날씨6[월]=AG$37) * (날씨6[일]='평균기온 삽입용'!$AD47), 날씨6[avgTa]),"")</f>
        <v>6.1</v>
      </c>
      <c r="AH47" cm="1">
        <f t="array" ref="AH47">IFERROR(_xlfn.XLOOKUP(1, (날씨6[stnNm]='평균기온 삽입용'!$AE$36) * (날씨6[월]=AH$37) * (날씨6[일]='평균기온 삽입용'!$AD47), 날씨6[avgTa]),"")</f>
        <v>8.1999999999999993</v>
      </c>
      <c r="AI47" cm="1">
        <f t="array" ref="AI47">IFERROR(_xlfn.XLOOKUP(1, (날씨6[stnNm]='평균기온 삽입용'!$AE$36) * (날씨6[월]=AI$37) * (날씨6[일]='평균기온 삽입용'!$AD47), 날씨6[avgTa]),"")</f>
        <v>14.3</v>
      </c>
      <c r="AJ47" cm="1">
        <f t="array" ref="AJ47">IFERROR(_xlfn.XLOOKUP(1, (날씨6[stnNm]='평균기온 삽입용'!$AE$36) * (날씨6[월]=AJ$37) * (날씨6[일]='평균기온 삽입용'!$AD47), 날씨6[avgTa]),"")</f>
        <v>24.5</v>
      </c>
      <c r="AK47" cm="1">
        <f t="array" ref="AK47">IFERROR(_xlfn.XLOOKUP(1, (날씨6[stnNm]='평균기온 삽입용'!$AE$36) * (날씨6[월]=AK$37) * (날씨6[일]='평균기온 삽입용'!$AD47), 날씨6[avgTa]),"")</f>
        <v>21.8</v>
      </c>
      <c r="AL47" cm="1">
        <f t="array" ref="AL47">IFERROR(_xlfn.XLOOKUP(1, (날씨6[stnNm]='평균기온 삽입용'!$AE$36) * (날씨6[월]=AL$37) * (날씨6[일]='평균기온 삽입용'!$AD47), 날씨6[avgTa]),"")</f>
        <v>25.1</v>
      </c>
      <c r="AM47" cm="1">
        <f t="array" ref="AM47">IFERROR(_xlfn.XLOOKUP(1, (날씨6[stnNm]='평균기온 삽입용'!$AE$36) * (날씨6[월]=AM$37) * (날씨6[일]='평균기온 삽입용'!$AD47), 날씨6[avgTa]),"")</f>
        <v>20.399999999999999</v>
      </c>
      <c r="AN47" cm="1">
        <f t="array" ref="AN47">IFERROR(_xlfn.XLOOKUP(1, (날씨6[stnNm]='평균기온 삽입용'!$AE$36) * (날씨6[월]=AN$37) * (날씨6[일]='평균기온 삽입용'!$AD47), 날씨6[avgTa]),"")</f>
        <v>14.2</v>
      </c>
      <c r="AO47" cm="1">
        <f t="array" ref="AO47">IFERROR(_xlfn.XLOOKUP(1, (날씨6[stnNm]='평균기온 삽입용'!$AE$36) * (날씨6[월]=AO$37) * (날씨6[일]='평균기온 삽입용'!$AD47), 날씨6[avgTa]),"")</f>
        <v>3</v>
      </c>
      <c r="AP47" cm="1">
        <f t="array" ref="AP47">IFERROR(_xlfn.XLOOKUP(1, (날씨6[stnNm]='평균기온 삽입용'!$AE$36) * (날씨6[월]=AP$37) * (날씨6[일]='평균기온 삽입용'!$AD47), 날씨6[avgTa]),"")</f>
        <v>0.4</v>
      </c>
    </row>
    <row r="48" spans="2:42" ht="15.95" customHeight="1" x14ac:dyDescent="0.3">
      <c r="B48" s="63">
        <v>11</v>
      </c>
      <c r="C48" cm="1">
        <f t="array" ref="C48">IFERROR(_xlfn.XLOOKUP(1, (날씨4[stnNm]='평균기온 삽입용'!$C$36) * (날씨4[월]=C$37) * (날씨4[일]='평균기온 삽입용'!$B48), 날씨4[avgTa]),"")</f>
        <v>-13.7</v>
      </c>
      <c r="D48" cm="1">
        <f t="array" ref="D48">IFERROR(_xlfn.XLOOKUP(1, (날씨4[stnNm]='평균기온 삽입용'!$C$36) * (날씨4[월]=D$37) * (날씨4[일]='평균기온 삽입용'!$B48), 날씨4[avgTa]),"")</f>
        <v>-7.7</v>
      </c>
      <c r="E48" cm="1">
        <f t="array" ref="E48">IFERROR(_xlfn.XLOOKUP(1, (날씨4[stnNm]='평균기온 삽입용'!$C$36) * (날씨4[월]=E$37) * (날씨4[일]='평균기온 삽입용'!$B48), 날씨4[avgTa]),"")</f>
        <v>4.4000000000000004</v>
      </c>
      <c r="F48" cm="1">
        <f t="array" ref="F48">IFERROR(_xlfn.XLOOKUP(1, (날씨4[stnNm]='평균기온 삽입용'!$C$36) * (날씨4[월]=F$37) * (날씨4[일]='평균기온 삽입용'!$B48), 날씨4[avgTa]),"")</f>
        <v>12.5</v>
      </c>
      <c r="G48" cm="1">
        <f t="array" ref="G48">IFERROR(_xlfn.XLOOKUP(1, (날씨4[stnNm]='평균기온 삽입용'!$C$36) * (날씨4[월]=G$37) * (날씨4[일]='평균기온 삽입용'!$B48), 날씨4[avgTa]),"")</f>
        <v>15.6</v>
      </c>
      <c r="H48" cm="1">
        <f t="array" ref="H48">IFERROR(_xlfn.XLOOKUP(1, (날씨4[stnNm]='평균기온 삽입용'!$C$36) * (날씨4[월]=H$37) * (날씨4[일]='평균기온 삽입용'!$B48), 날씨4[avgTa]),"")</f>
        <v>19</v>
      </c>
      <c r="I48" cm="1">
        <f t="array" ref="I48">IFERROR(_xlfn.XLOOKUP(1, (날씨4[stnNm]='평균기온 삽입용'!$C$36) * (날씨4[월]=I$37) * (날씨4[일]='평균기온 삽입용'!$B48), 날씨4[avgTa]),"")</f>
        <v>24.6</v>
      </c>
      <c r="J48" cm="1">
        <f t="array" ref="J48">IFERROR(_xlfn.XLOOKUP(1, (날씨4[stnNm]='평균기온 삽입용'!$C$36) * (날씨4[월]=J$37) * (날씨4[일]='평균기온 삽입용'!$B48), 날씨4[avgTa]),"")</f>
        <v>27.5</v>
      </c>
      <c r="K48" cm="1">
        <f t="array" ref="K48">IFERROR(_xlfn.XLOOKUP(1, (날씨4[stnNm]='평균기온 삽입용'!$C$36) * (날씨4[월]=K$37) * (날씨4[일]='평균기온 삽입용'!$B48), 날씨4[avgTa]),"")</f>
        <v>18.3</v>
      </c>
      <c r="L48" cm="1">
        <f t="array" ref="L48">IFERROR(_xlfn.XLOOKUP(1, (날씨4[stnNm]='평균기온 삽입용'!$C$36) * (날씨4[월]=L$37) * (날씨4[일]='평균기온 삽입용'!$B48), 날씨4[avgTa]),"")</f>
        <v>6.6</v>
      </c>
      <c r="M48" cm="1">
        <f t="array" ref="M48">IFERROR(_xlfn.XLOOKUP(1, (날씨4[stnNm]='평균기온 삽입용'!$C$36) * (날씨4[월]=M$37) * (날씨4[일]='평균기온 삽입용'!$B48), 날씨4[avgTa]),"")</f>
        <v>4.2</v>
      </c>
      <c r="N48" cm="1">
        <f t="array" ref="N48">IFERROR(_xlfn.XLOOKUP(1, (날씨4[stnNm]='평균기온 삽입용'!$C$36) * (날씨4[월]=N$37) * (날씨4[일]='평균기온 삽입용'!$B48), 날씨4[avgTa]),"")</f>
        <v>-3.3</v>
      </c>
      <c r="P48" s="63">
        <v>11</v>
      </c>
      <c r="Q48" cm="1">
        <f t="array" ref="Q48">IFERROR(_xlfn.XLOOKUP(1, (날씨5[stnNm]='평균기온 삽입용'!$Q$36) * (날씨5[월]=Q$37) * (날씨5[일]='평균기온 삽입용'!$P48), 날씨5[avgTa]),"")</f>
        <v>-2</v>
      </c>
      <c r="R48" cm="1">
        <f t="array" ref="R48">IFERROR(_xlfn.XLOOKUP(1, (날씨5[stnNm]='평균기온 삽입용'!$Q$36) * (날씨5[월]=R$37) * (날씨5[일]='평균기온 삽입용'!$P48), 날씨5[avgTa]),"")</f>
        <v>-4.9000000000000004</v>
      </c>
      <c r="S48" cm="1">
        <f t="array" ref="S48">IFERROR(_xlfn.XLOOKUP(1, (날씨5[stnNm]='평균기온 삽입용'!$Q$36) * (날씨5[월]=S$37) * (날씨5[일]='평균기온 삽입용'!$P48), 날씨5[avgTa]),"")</f>
        <v>3.3</v>
      </c>
      <c r="T48" cm="1">
        <f t="array" ref="T48">IFERROR(_xlfn.XLOOKUP(1, (날씨5[stnNm]='평균기온 삽입용'!$Q$36) * (날씨5[월]=T$37) * (날씨5[일]='평균기온 삽입용'!$P48), 날씨5[avgTa]),"")</f>
        <v>7.7</v>
      </c>
      <c r="U48" cm="1">
        <f t="array" ref="U48">IFERROR(_xlfn.XLOOKUP(1, (날씨5[stnNm]='평균기온 삽입용'!$Q$36) * (날씨5[월]=U$37) * (날씨5[일]='평균기온 삽입용'!$P48), 날씨5[avgTa]),"")</f>
        <v>18.600000000000001</v>
      </c>
      <c r="V48" cm="1">
        <f t="array" ref="V48">IFERROR(_xlfn.XLOOKUP(1, (날씨5[stnNm]='평균기온 삽입용'!$Q$36) * (날씨5[월]=V$37) * (날씨5[일]='평균기온 삽입용'!$P48), 날씨5[avgTa]),"")</f>
        <v>17.8</v>
      </c>
      <c r="W48" cm="1">
        <f t="array" ref="W48">IFERROR(_xlfn.XLOOKUP(1, (날씨5[stnNm]='평균기온 삽입용'!$Q$36) * (날씨5[월]=W$37) * (날씨5[일]='평균기온 삽입용'!$P48), 날씨5[avgTa]),"")</f>
        <v>20</v>
      </c>
      <c r="X48" cm="1">
        <f t="array" ref="X48">IFERROR(_xlfn.XLOOKUP(1, (날씨5[stnNm]='평균기온 삽입용'!$Q$36) * (날씨5[월]=X$37) * (날씨5[일]='평균기온 삽입용'!$P48), 날씨5[avgTa]),"")</f>
        <v>28.7</v>
      </c>
      <c r="Y48" cm="1">
        <f t="array" ref="Y48">IFERROR(_xlfn.XLOOKUP(1, (날씨5[stnNm]='평균기온 삽입용'!$Q$36) * (날씨5[월]=Y$37) * (날씨5[일]='평균기온 삽입용'!$P48), 날씨5[avgTa]),"")</f>
        <v>21.8</v>
      </c>
      <c r="Z48" cm="1">
        <f t="array" ref="Z48">IFERROR(_xlfn.XLOOKUP(1, (날씨5[stnNm]='평균기온 삽입용'!$Q$36) * (날씨5[월]=Z$37) * (날씨5[일]='평균기온 삽입용'!$P48), 날씨5[avgTa]),"")</f>
        <v>16.399999999999999</v>
      </c>
      <c r="AA48" cm="1">
        <f t="array" ref="AA48">IFERROR(_xlfn.XLOOKUP(1, (날씨5[stnNm]='평균기온 삽입용'!$Q$36) * (날씨5[월]=AA$37) * (날씨5[일]='평균기온 삽입용'!$P48), 날씨5[avgTa]),"")</f>
        <v>8.9</v>
      </c>
      <c r="AB48" cm="1">
        <f t="array" ref="AB48">IFERROR(_xlfn.XLOOKUP(1, (날씨5[stnNm]='평균기온 삽입용'!$Q$36) * (날씨5[월]=AB$37) * (날씨5[일]='평균기온 삽입용'!$P48), 날씨5[avgTa]),"")</f>
        <v>5.5</v>
      </c>
      <c r="AD48" s="63">
        <v>11</v>
      </c>
      <c r="AE48" cm="1">
        <f t="array" ref="AE48">IFERROR(_xlfn.XLOOKUP(1, (날씨6[stnNm]='평균기온 삽입용'!$AE$36) * (날씨6[월]=AE$37) * (날씨6[일]='평균기온 삽입용'!$AD48), 날씨6[avgTa]),"")</f>
        <v>-2.2999999999999998</v>
      </c>
      <c r="AF48" cm="1">
        <f t="array" ref="AF48">IFERROR(_xlfn.XLOOKUP(1, (날씨6[stnNm]='평균기온 삽입용'!$AE$36) * (날씨6[월]=AF$37) * (날씨6[일]='평균기온 삽입용'!$AD48), 날씨6[avgTa]),"")</f>
        <v>2.2000000000000002</v>
      </c>
      <c r="AG48" cm="1">
        <f t="array" ref="AG48">IFERROR(_xlfn.XLOOKUP(1, (날씨6[stnNm]='평균기온 삽입용'!$AE$36) * (날씨6[월]=AG$37) * (날씨6[일]='평균기온 삽입용'!$AD48), 날씨6[avgTa]),"")</f>
        <v>2.6</v>
      </c>
      <c r="AH48" cm="1">
        <f t="array" ref="AH48">IFERROR(_xlfn.XLOOKUP(1, (날씨6[stnNm]='평균기온 삽입용'!$AE$36) * (날씨6[월]=AH$37) * (날씨6[일]='평균기온 삽입용'!$AD48), 날씨6[avgTa]),"")</f>
        <v>8.5</v>
      </c>
      <c r="AI48" cm="1">
        <f t="array" ref="AI48">IFERROR(_xlfn.XLOOKUP(1, (날씨6[stnNm]='평균기온 삽입용'!$AE$36) * (날씨6[월]=AI$37) * (날씨6[일]='평균기온 삽입용'!$AD48), 날씨6[avgTa]),"")</f>
        <v>15.9</v>
      </c>
      <c r="AJ48" cm="1">
        <f t="array" ref="AJ48">IFERROR(_xlfn.XLOOKUP(1, (날씨6[stnNm]='평균기온 삽입용'!$AE$36) * (날씨6[월]=AJ$37) * (날씨6[일]='평균기온 삽입용'!$AD48), 날씨6[avgTa]),"")</f>
        <v>25.1</v>
      </c>
      <c r="AK48" cm="1">
        <f t="array" ref="AK48">IFERROR(_xlfn.XLOOKUP(1, (날씨6[stnNm]='평균기온 삽입용'!$AE$36) * (날씨6[월]=AK$37) * (날씨6[일]='평균기온 삽입용'!$AD48), 날씨6[avgTa]),"")</f>
        <v>22.7</v>
      </c>
      <c r="AL48" cm="1">
        <f t="array" ref="AL48">IFERROR(_xlfn.XLOOKUP(1, (날씨6[stnNm]='평균기온 삽입용'!$AE$36) * (날씨6[월]=AL$37) * (날씨6[일]='평균기온 삽입용'!$AD48), 날씨6[avgTa]),"")</f>
        <v>24.4</v>
      </c>
      <c r="AM48" cm="1">
        <f t="array" ref="AM48">IFERROR(_xlfn.XLOOKUP(1, (날씨6[stnNm]='평균기온 삽입용'!$AE$36) * (날씨6[월]=AM$37) * (날씨6[일]='평균기온 삽입용'!$AD48), 날씨6[avgTa]),"")</f>
        <v>20.3</v>
      </c>
      <c r="AN48" cm="1">
        <f t="array" ref="AN48">IFERROR(_xlfn.XLOOKUP(1, (날씨6[stnNm]='평균기온 삽입용'!$AE$36) * (날씨6[월]=AN$37) * (날씨6[일]='평균기온 삽입용'!$AD48), 날씨6[avgTa]),"")</f>
        <v>14.1</v>
      </c>
      <c r="AO48" cm="1">
        <f t="array" ref="AO48">IFERROR(_xlfn.XLOOKUP(1, (날씨6[stnNm]='평균기온 삽입용'!$AE$36) * (날씨6[월]=AO$37) * (날씨6[일]='평균기온 삽입용'!$AD48), 날씨6[avgTa]),"")</f>
        <v>4.3</v>
      </c>
      <c r="AP48" cm="1">
        <f t="array" ref="AP48">IFERROR(_xlfn.XLOOKUP(1, (날씨6[stnNm]='평균기온 삽입용'!$AE$36) * (날씨6[월]=AP$37) * (날씨6[일]='평균기온 삽입용'!$AD48), 날씨6[avgTa]),"")</f>
        <v>-0.2</v>
      </c>
    </row>
    <row r="49" spans="2:42" ht="15.95" customHeight="1" x14ac:dyDescent="0.3">
      <c r="B49" s="63">
        <v>12</v>
      </c>
      <c r="C49" cm="1">
        <f t="array" ref="C49">IFERROR(_xlfn.XLOOKUP(1, (날씨4[stnNm]='평균기온 삽입용'!$C$36) * (날씨4[월]=C$37) * (날씨4[일]='평균기온 삽입용'!$B49), 날씨4[avgTa]),"")</f>
        <v>-15.1</v>
      </c>
      <c r="D49" cm="1">
        <f t="array" ref="D49">IFERROR(_xlfn.XLOOKUP(1, (날씨4[stnNm]='평균기온 삽입용'!$C$36) * (날씨4[월]=D$37) * (날씨4[일]='평균기온 삽입용'!$B49), 날씨4[avgTa]),"")</f>
        <v>-7.6</v>
      </c>
      <c r="E49" cm="1">
        <f t="array" ref="E49">IFERROR(_xlfn.XLOOKUP(1, (날씨4[stnNm]='평균기온 삽입용'!$C$36) * (날씨4[월]=E$37) * (날씨4[일]='평균기온 삽입용'!$B49), 날씨4[avgTa]),"")</f>
        <v>5.7</v>
      </c>
      <c r="F49" cm="1">
        <f t="array" ref="F49">IFERROR(_xlfn.XLOOKUP(1, (날씨4[stnNm]='평균기온 삽입용'!$C$36) * (날씨4[월]=F$37) * (날씨4[일]='평균기온 삽입용'!$B49), 날씨4[avgTa]),"")</f>
        <v>11.5</v>
      </c>
      <c r="G49" cm="1">
        <f t="array" ref="G49">IFERROR(_xlfn.XLOOKUP(1, (날씨4[stnNm]='평균기온 삽입용'!$C$36) * (날씨4[월]=G$37) * (날씨4[일]='평균기온 삽입용'!$B49), 날씨4[avgTa]),"")</f>
        <v>12.1</v>
      </c>
      <c r="H49" cm="1">
        <f t="array" ref="H49">IFERROR(_xlfn.XLOOKUP(1, (날씨4[stnNm]='평균기온 삽입용'!$C$36) * (날씨4[월]=H$37) * (날씨4[일]='평균기온 삽입용'!$B49), 날씨4[avgTa]),"")</f>
        <v>20.3</v>
      </c>
      <c r="I49" cm="1">
        <f t="array" ref="I49">IFERROR(_xlfn.XLOOKUP(1, (날씨4[stnNm]='평균기온 삽입용'!$C$36) * (날씨4[월]=I$37) * (날씨4[일]='평균기온 삽입용'!$B49), 날씨4[avgTa]),"")</f>
        <v>26</v>
      </c>
      <c r="J49" cm="1">
        <f t="array" ref="J49">IFERROR(_xlfn.XLOOKUP(1, (날씨4[stnNm]='평균기온 삽입용'!$C$36) * (날씨4[월]=J$37) * (날씨4[일]='평균기온 삽입용'!$B49), 날씨4[avgTa]),"")</f>
        <v>27.8</v>
      </c>
      <c r="K49" cm="1">
        <f t="array" ref="K49">IFERROR(_xlfn.XLOOKUP(1, (날씨4[stnNm]='평균기온 삽입용'!$C$36) * (날씨4[월]=K$37) * (날씨4[일]='평균기온 삽입용'!$B49), 날씨4[avgTa]),"")</f>
        <v>19.3</v>
      </c>
      <c r="L49" cm="1">
        <f t="array" ref="L49">IFERROR(_xlfn.XLOOKUP(1, (날씨4[stnNm]='평균기온 삽입용'!$C$36) * (날씨4[월]=L$37) * (날씨4[일]='평균기온 삽입용'!$B49), 날씨4[avgTa]),"")</f>
        <v>7.3</v>
      </c>
      <c r="M49" cm="1">
        <f t="array" ref="M49">IFERROR(_xlfn.XLOOKUP(1, (날씨4[stnNm]='평균기온 삽입용'!$C$36) * (날씨4[월]=M$37) * (날씨4[일]='평균기온 삽입용'!$B49), 날씨4[avgTa]),"")</f>
        <v>4.2</v>
      </c>
      <c r="N49" cm="1">
        <f t="array" ref="N49">IFERROR(_xlfn.XLOOKUP(1, (날씨4[stnNm]='평균기온 삽입용'!$C$36) * (날씨4[월]=N$37) * (날씨4[일]='평균기온 삽입용'!$B49), 날씨4[avgTa]),"")</f>
        <v>-6.1</v>
      </c>
      <c r="P49" s="63">
        <v>12</v>
      </c>
      <c r="Q49" cm="1">
        <f t="array" ref="Q49">IFERROR(_xlfn.XLOOKUP(1, (날씨5[stnNm]='평균기온 삽입용'!$Q$36) * (날씨5[월]=Q$37) * (날씨5[일]='평균기온 삽입용'!$P49), 날씨5[avgTa]),"")</f>
        <v>-1</v>
      </c>
      <c r="R49" cm="1">
        <f t="array" ref="R49">IFERROR(_xlfn.XLOOKUP(1, (날씨5[stnNm]='평균기온 삽입용'!$Q$36) * (날씨5[월]=R$37) * (날씨5[일]='평균기온 삽입용'!$P49), 날씨5[avgTa]),"")</f>
        <v>-4.5999999999999996</v>
      </c>
      <c r="S49" cm="1">
        <f t="array" ref="S49">IFERROR(_xlfn.XLOOKUP(1, (날씨5[stnNm]='평균기온 삽입용'!$Q$36) * (날씨5[월]=S$37) * (날씨5[일]='평균기온 삽입용'!$P49), 날씨5[avgTa]),"")</f>
        <v>2.7</v>
      </c>
      <c r="T49" cm="1">
        <f t="array" ref="T49">IFERROR(_xlfn.XLOOKUP(1, (날씨5[stnNm]='평균기온 삽입용'!$Q$36) * (날씨5[월]=T$37) * (날씨5[일]='평균기온 삽입용'!$P49), 날씨5[avgTa]),"")</f>
        <v>9.8000000000000007</v>
      </c>
      <c r="U49" cm="1">
        <f t="array" ref="U49">IFERROR(_xlfn.XLOOKUP(1, (날씨5[stnNm]='평균기온 삽입용'!$Q$36) * (날씨5[월]=U$37) * (날씨5[일]='평균기온 삽입용'!$P49), 날씨5[avgTa]),"")</f>
        <v>19</v>
      </c>
      <c r="V49" cm="1">
        <f t="array" ref="V49">IFERROR(_xlfn.XLOOKUP(1, (날씨5[stnNm]='평균기온 삽입용'!$Q$36) * (날씨5[월]=V$37) * (날씨5[일]='평균기온 삽입용'!$P49), 날씨5[avgTa]),"")</f>
        <v>20.3</v>
      </c>
      <c r="W49" cm="1">
        <f t="array" ref="W49">IFERROR(_xlfn.XLOOKUP(1, (날씨5[stnNm]='평균기온 삽입용'!$Q$36) * (날씨5[월]=W$37) * (날씨5[일]='평균기온 삽입용'!$P49), 날씨5[avgTa]),"")</f>
        <v>21.5</v>
      </c>
      <c r="X49" cm="1">
        <f t="array" ref="X49">IFERROR(_xlfn.XLOOKUP(1, (날씨5[stnNm]='평균기온 삽입용'!$Q$36) * (날씨5[월]=X$37) * (날씨5[일]='평균기온 삽입용'!$P49), 날씨5[avgTa]),"")</f>
        <v>24.8</v>
      </c>
      <c r="Y49" cm="1">
        <f t="array" ref="Y49">IFERROR(_xlfn.XLOOKUP(1, (날씨5[stnNm]='평균기온 삽입용'!$Q$36) * (날씨5[월]=Y$37) * (날씨5[일]='평균기온 삽입용'!$P49), 날씨5[avgTa]),"")</f>
        <v>19.8</v>
      </c>
      <c r="Z49" cm="1">
        <f t="array" ref="Z49">IFERROR(_xlfn.XLOOKUP(1, (날씨5[stnNm]='평균기온 삽입용'!$Q$36) * (날씨5[월]=Z$37) * (날씨5[일]='평균기온 삽입용'!$P49), 날씨5[avgTa]),"")</f>
        <v>16.2</v>
      </c>
      <c r="AA49" cm="1">
        <f t="array" ref="AA49">IFERROR(_xlfn.XLOOKUP(1, (날씨5[stnNm]='평균기온 삽입용'!$Q$36) * (날씨5[월]=AA$37) * (날씨5[일]='평균기온 삽입용'!$P49), 날씨5[avgTa]),"")</f>
        <v>4.7</v>
      </c>
      <c r="AB49" cm="1">
        <f t="array" ref="AB49">IFERROR(_xlfn.XLOOKUP(1, (날씨5[stnNm]='평균기온 삽입용'!$Q$36) * (날씨5[월]=AB$37) * (날씨5[일]='평균기온 삽입용'!$P49), 날씨5[avgTa]),"")</f>
        <v>-3.1</v>
      </c>
      <c r="AD49" s="63">
        <v>12</v>
      </c>
      <c r="AE49" cm="1">
        <f t="array" ref="AE49">IFERROR(_xlfn.XLOOKUP(1, (날씨6[stnNm]='평균기온 삽입용'!$AE$36) * (날씨6[월]=AE$37) * (날씨6[일]='평균기온 삽입용'!$AD49), 날씨6[avgTa]),"")</f>
        <v>-2.8</v>
      </c>
      <c r="AF49" cm="1">
        <f t="array" ref="AF49">IFERROR(_xlfn.XLOOKUP(1, (날씨6[stnNm]='평균기온 삽입용'!$AE$36) * (날씨6[월]=AF$37) * (날씨6[일]='평균기온 삽입용'!$AD49), 날씨6[avgTa]),"")</f>
        <v>5.3</v>
      </c>
      <c r="AG49" cm="1">
        <f t="array" ref="AG49">IFERROR(_xlfn.XLOOKUP(1, (날씨6[stnNm]='평균기온 삽입용'!$AE$36) * (날씨6[월]=AG$37) * (날씨6[일]='평균기온 삽입용'!$AD49), 날씨6[avgTa]),"")</f>
        <v>4.7</v>
      </c>
      <c r="AH49" cm="1">
        <f t="array" ref="AH49">IFERROR(_xlfn.XLOOKUP(1, (날씨6[stnNm]='평균기온 삽입용'!$AE$36) * (날씨6[월]=AH$37) * (날씨6[일]='평균기온 삽입용'!$AD49), 날씨6[avgTa]),"")</f>
        <v>7</v>
      </c>
      <c r="AI49" cm="1">
        <f t="array" ref="AI49">IFERROR(_xlfn.XLOOKUP(1, (날씨6[stnNm]='평균기온 삽입용'!$AE$36) * (날씨6[월]=AI$37) * (날씨6[일]='평균기온 삽입용'!$AD49), 날씨6[avgTa]),"")</f>
        <v>12.6</v>
      </c>
      <c r="AJ49" cm="1">
        <f t="array" ref="AJ49">IFERROR(_xlfn.XLOOKUP(1, (날씨6[stnNm]='평균기온 삽입용'!$AE$36) * (날씨6[월]=AJ$37) * (날씨6[일]='평균기온 삽입용'!$AD49), 날씨6[avgTa]),"")</f>
        <v>22.8</v>
      </c>
      <c r="AK49" cm="1">
        <f t="array" ref="AK49">IFERROR(_xlfn.XLOOKUP(1, (날씨6[stnNm]='평균기온 삽입용'!$AE$36) * (날씨6[월]=AK$37) * (날씨6[일]='평균기온 삽입용'!$AD49), 날씨6[avgTa]),"")</f>
        <v>20.9</v>
      </c>
      <c r="AL49" cm="1">
        <f t="array" ref="AL49">IFERROR(_xlfn.XLOOKUP(1, (날씨6[stnNm]='평균기온 삽입용'!$AE$36) * (날씨6[월]=AL$37) * (날씨6[일]='평균기온 삽입용'!$AD49), 날씨6[avgTa]),"")</f>
        <v>26.3</v>
      </c>
      <c r="AM49" cm="1">
        <f t="array" ref="AM49">IFERROR(_xlfn.XLOOKUP(1, (날씨6[stnNm]='평균기온 삽입용'!$AE$36) * (날씨6[월]=AM$37) * (날씨6[일]='평균기온 삽입용'!$AD49), 날씨6[avgTa]),"")</f>
        <v>18.7</v>
      </c>
      <c r="AN49" cm="1">
        <f t="array" ref="AN49">IFERROR(_xlfn.XLOOKUP(1, (날씨6[stnNm]='평균기온 삽입용'!$AE$36) * (날씨6[월]=AN$37) * (날씨6[일]='평균기온 삽입용'!$AD49), 날씨6[avgTa]),"")</f>
        <v>13.3</v>
      </c>
      <c r="AO49" cm="1">
        <f t="array" ref="AO49">IFERROR(_xlfn.XLOOKUP(1, (날씨6[stnNm]='평균기온 삽입용'!$AE$36) * (날씨6[월]=AO$37) * (날씨6[일]='평균기온 삽입용'!$AD49), 날씨6[avgTa]),"")</f>
        <v>6.5</v>
      </c>
      <c r="AP49" cm="1">
        <f t="array" ref="AP49">IFERROR(_xlfn.XLOOKUP(1, (날씨6[stnNm]='평균기온 삽입용'!$AE$36) * (날씨6[월]=AP$37) * (날씨6[일]='평균기온 삽입용'!$AD49), 날씨6[avgTa]),"")</f>
        <v>-1.5</v>
      </c>
    </row>
    <row r="50" spans="2:42" ht="15.95" customHeight="1" x14ac:dyDescent="0.3">
      <c r="B50" s="63">
        <v>13</v>
      </c>
      <c r="C50" cm="1">
        <f t="array" ref="C50">IFERROR(_xlfn.XLOOKUP(1, (날씨4[stnNm]='평균기온 삽입용'!$C$36) * (날씨4[월]=C$37) * (날씨4[일]='평균기온 삽입용'!$B50), 날씨4[avgTa]),"")</f>
        <v>-8.4</v>
      </c>
      <c r="D50" cm="1">
        <f t="array" ref="D50">IFERROR(_xlfn.XLOOKUP(1, (날씨4[stnNm]='평균기온 삽입용'!$C$36) * (날씨4[월]=D$37) * (날씨4[일]='평균기온 삽입용'!$B50), 날씨4[avgTa]),"")</f>
        <v>-3.7</v>
      </c>
      <c r="E50" cm="1">
        <f t="array" ref="E50">IFERROR(_xlfn.XLOOKUP(1, (날씨4[stnNm]='평균기온 삽입용'!$C$36) * (날씨4[월]=E$37) * (날씨4[일]='평균기온 삽입용'!$B50), 날씨4[avgTa]),"")</f>
        <v>9.4</v>
      </c>
      <c r="F50" cm="1">
        <f t="array" ref="F50">IFERROR(_xlfn.XLOOKUP(1, (날씨4[stnNm]='평균기온 삽입용'!$C$36) * (날씨4[월]=F$37) * (날씨4[일]='평균기온 삽입용'!$B50), 날씨4[avgTa]),"")</f>
        <v>12.2</v>
      </c>
      <c r="G50" cm="1">
        <f t="array" ref="G50">IFERROR(_xlfn.XLOOKUP(1, (날씨4[stnNm]='평균기온 삽입용'!$C$36) * (날씨4[월]=G$37) * (날씨4[일]='평균기온 삽입용'!$B50), 날씨4[avgTa]),"")</f>
        <v>16.3</v>
      </c>
      <c r="H50" cm="1">
        <f t="array" ref="H50">IFERROR(_xlfn.XLOOKUP(1, (날씨4[stnNm]='평균기온 삽입용'!$C$36) * (날씨4[월]=H$37) * (날씨4[일]='평균기온 삽입용'!$B50), 날씨4[avgTa]),"")</f>
        <v>20.3</v>
      </c>
      <c r="I50" cm="1">
        <f t="array" ref="I50">IFERROR(_xlfn.XLOOKUP(1, (날씨4[stnNm]='평균기온 삽입용'!$C$36) * (날씨4[월]=I$37) * (날씨4[일]='평균기온 삽입용'!$B50), 날씨4[avgTa]),"")</f>
        <v>25.6</v>
      </c>
      <c r="J50" cm="1">
        <f t="array" ref="J50">IFERROR(_xlfn.XLOOKUP(1, (날씨4[stnNm]='평균기온 삽입용'!$C$36) * (날씨4[월]=J$37) * (날씨4[일]='평균기온 삽입용'!$B50), 날씨4[avgTa]),"")</f>
        <v>28.3</v>
      </c>
      <c r="K50" cm="1">
        <f t="array" ref="K50">IFERROR(_xlfn.XLOOKUP(1, (날씨4[stnNm]='평균기온 삽입용'!$C$36) * (날씨4[월]=K$37) * (날씨4[일]='평균기온 삽입용'!$B50), 날씨4[avgTa]),"")</f>
        <v>20.3</v>
      </c>
      <c r="L50" cm="1">
        <f t="array" ref="L50">IFERROR(_xlfn.XLOOKUP(1, (날씨4[stnNm]='평균기온 삽입용'!$C$36) * (날씨4[월]=L$37) * (날씨4[일]='평균기온 삽입용'!$B50), 날씨4[avgTa]),"")</f>
        <v>8.9</v>
      </c>
      <c r="M50" cm="1">
        <f t="array" ref="M50">IFERROR(_xlfn.XLOOKUP(1, (날씨4[stnNm]='평균기온 삽입용'!$C$36) * (날씨4[월]=M$37) * (날씨4[일]='평균기온 삽입용'!$B50), 날씨4[avgTa]),"")</f>
        <v>6.2</v>
      </c>
      <c r="N50" cm="1">
        <f t="array" ref="N50">IFERROR(_xlfn.XLOOKUP(1, (날씨4[stnNm]='평균기온 삽입용'!$C$36) * (날씨4[월]=N$37) * (날씨4[일]='평균기온 삽입용'!$B50), 날씨4[avgTa]),"")</f>
        <v>-5</v>
      </c>
      <c r="P50" s="63">
        <v>13</v>
      </c>
      <c r="Q50" cm="1">
        <f t="array" ref="Q50">IFERROR(_xlfn.XLOOKUP(1, (날씨5[stnNm]='평균기온 삽입용'!$Q$36) * (날씨5[월]=Q$37) * (날씨5[일]='평균기온 삽입용'!$P50), 날씨5[avgTa]),"")</f>
        <v>-3.3</v>
      </c>
      <c r="R50" cm="1">
        <f t="array" ref="R50">IFERROR(_xlfn.XLOOKUP(1, (날씨5[stnNm]='평균기온 삽입용'!$Q$36) * (날씨5[월]=R$37) * (날씨5[일]='평균기온 삽입용'!$P50), 날씨5[avgTa]),"")</f>
        <v>-6</v>
      </c>
      <c r="S50" cm="1">
        <f t="array" ref="S50">IFERROR(_xlfn.XLOOKUP(1, (날씨5[stnNm]='평균기온 삽입용'!$Q$36) * (날씨5[월]=S$37) * (날씨5[일]='평균기온 삽입용'!$P50), 날씨5[avgTa]),"")</f>
        <v>1.8</v>
      </c>
      <c r="T50" cm="1">
        <f t="array" ref="T50">IFERROR(_xlfn.XLOOKUP(1, (날씨5[stnNm]='평균기온 삽입용'!$Q$36) * (날씨5[월]=T$37) * (날씨5[일]='평균기온 삽입용'!$P50), 날씨5[avgTa]),"")</f>
        <v>9.4</v>
      </c>
      <c r="U50" cm="1">
        <f t="array" ref="U50">IFERROR(_xlfn.XLOOKUP(1, (날씨5[stnNm]='평균기온 삽입용'!$Q$36) * (날씨5[월]=U$37) * (날씨5[일]='평균기온 삽입용'!$P50), 날씨5[avgTa]),"")</f>
        <v>16.5</v>
      </c>
      <c r="V50" cm="1">
        <f t="array" ref="V50">IFERROR(_xlfn.XLOOKUP(1, (날씨5[stnNm]='평균기온 삽입용'!$Q$36) * (날씨5[월]=V$37) * (날씨5[일]='평균기온 삽입용'!$P50), 날씨5[avgTa]),"")</f>
        <v>21.6</v>
      </c>
      <c r="W50" cm="1">
        <f t="array" ref="W50">IFERROR(_xlfn.XLOOKUP(1, (날씨5[stnNm]='평균기온 삽입용'!$Q$36) * (날씨5[월]=W$37) * (날씨5[일]='평균기온 삽입용'!$P50), 날씨5[avgTa]),"")</f>
        <v>23.6</v>
      </c>
      <c r="X50" cm="1">
        <f t="array" ref="X50">IFERROR(_xlfn.XLOOKUP(1, (날씨5[stnNm]='평균기온 삽입용'!$Q$36) * (날씨5[월]=X$37) * (날씨5[일]='평균기온 삽입용'!$P50), 날씨5[avgTa]),"")</f>
        <v>27.5</v>
      </c>
      <c r="Y50" cm="1">
        <f t="array" ref="Y50">IFERROR(_xlfn.XLOOKUP(1, (날씨5[stnNm]='평균기온 삽입용'!$Q$36) * (날씨5[월]=Y$37) * (날씨5[일]='평균기온 삽입용'!$P50), 날씨5[avgTa]),"")</f>
        <v>21</v>
      </c>
      <c r="Z50" cm="1">
        <f t="array" ref="Z50">IFERROR(_xlfn.XLOOKUP(1, (날씨5[stnNm]='평균기온 삽입용'!$Q$36) * (날씨5[월]=Z$37) * (날씨5[일]='평균기온 삽입용'!$P50), 날씨5[avgTa]),"")</f>
        <v>13.7</v>
      </c>
      <c r="AA50" cm="1">
        <f t="array" ref="AA50">IFERROR(_xlfn.XLOOKUP(1, (날씨5[stnNm]='평균기온 삽입용'!$Q$36) * (날씨5[월]=AA$37) * (날씨5[일]='평균기온 삽입용'!$P50), 날씨5[avgTa]),"")</f>
        <v>4.4000000000000004</v>
      </c>
      <c r="AB50" cm="1">
        <f t="array" ref="AB50">IFERROR(_xlfn.XLOOKUP(1, (날씨5[stnNm]='평균기온 삽입용'!$Q$36) * (날씨5[월]=AB$37) * (날씨5[일]='평균기온 삽입용'!$P50), 날씨5[avgTa]),"")</f>
        <v>-1.1000000000000001</v>
      </c>
      <c r="AD50" s="63">
        <v>13</v>
      </c>
      <c r="AE50" cm="1">
        <f t="array" ref="AE50">IFERROR(_xlfn.XLOOKUP(1, (날씨6[stnNm]='평균기온 삽입용'!$AE$36) * (날씨6[월]=AE$37) * (날씨6[일]='평균기온 삽입용'!$AD50), 날씨6[avgTa]),"")</f>
        <v>-5.4</v>
      </c>
      <c r="AF50" cm="1">
        <f t="array" ref="AF50">IFERROR(_xlfn.XLOOKUP(1, (날씨6[stnNm]='평균기온 삽입용'!$AE$36) * (날씨6[월]=AF$37) * (날씨6[일]='평균기온 삽입용'!$AD50), 날씨6[avgTa]),"")</f>
        <v>5.6</v>
      </c>
      <c r="AG50" cm="1">
        <f t="array" ref="AG50">IFERROR(_xlfn.XLOOKUP(1, (날씨6[stnNm]='평균기온 삽입용'!$AE$36) * (날씨6[월]=AG$37) * (날씨6[일]='평균기온 삽입용'!$AD50), 날씨6[avgTa]),"")</f>
        <v>3.3</v>
      </c>
      <c r="AH50" cm="1">
        <f t="array" ref="AH50">IFERROR(_xlfn.XLOOKUP(1, (날씨6[stnNm]='평균기온 삽입용'!$AE$36) * (날씨6[월]=AH$37) * (날씨6[일]='평균기온 삽입용'!$AD50), 날씨6[avgTa]),"")</f>
        <v>8.5</v>
      </c>
      <c r="AI50" cm="1">
        <f t="array" ref="AI50">IFERROR(_xlfn.XLOOKUP(1, (날씨6[stnNm]='평균기온 삽입용'!$AE$36) * (날씨6[월]=AI$37) * (날씨6[일]='평균기온 삽입용'!$AD50), 날씨6[avgTa]),"")</f>
        <v>14.8</v>
      </c>
      <c r="AJ50" cm="1">
        <f t="array" ref="AJ50">IFERROR(_xlfn.XLOOKUP(1, (날씨6[stnNm]='평균기온 삽입용'!$AE$36) * (날씨6[월]=AJ$37) * (날씨6[일]='평균기온 삽입용'!$AD50), 날씨6[avgTa]),"")</f>
        <v>24.7</v>
      </c>
      <c r="AK50" cm="1">
        <f t="array" ref="AK50">IFERROR(_xlfn.XLOOKUP(1, (날씨6[stnNm]='평균기온 삽입용'!$AE$36) * (날씨6[월]=AK$37) * (날씨6[일]='평균기온 삽입용'!$AD50), 날씨6[avgTa]),"")</f>
        <v>18.8</v>
      </c>
      <c r="AL50" cm="1">
        <f t="array" ref="AL50">IFERROR(_xlfn.XLOOKUP(1, (날씨6[stnNm]='평균기온 삽입용'!$AE$36) * (날씨6[월]=AL$37) * (날씨6[일]='평균기온 삽입용'!$AD50), 날씨6[avgTa]),"")</f>
        <v>27.2</v>
      </c>
      <c r="AM50" cm="1">
        <f t="array" ref="AM50">IFERROR(_xlfn.XLOOKUP(1, (날씨6[stnNm]='평균기온 삽입용'!$AE$36) * (날씨6[월]=AM$37) * (날씨6[일]='평균기온 삽입용'!$AD50), 날씨6[avgTa]),"")</f>
        <v>19.600000000000001</v>
      </c>
      <c r="AN50" cm="1">
        <f t="array" ref="AN50">IFERROR(_xlfn.XLOOKUP(1, (날씨6[stnNm]='평균기온 삽입용'!$AE$36) * (날씨6[월]=AN$37) * (날씨6[일]='평균기온 삽입용'!$AD50), 날씨6[avgTa]),"")</f>
        <v>10.199999999999999</v>
      </c>
      <c r="AO50" cm="1">
        <f t="array" ref="AO50">IFERROR(_xlfn.XLOOKUP(1, (날씨6[stnNm]='평균기온 삽입용'!$AE$36) * (날씨6[월]=AO$37) * (날씨6[일]='평균기온 삽입용'!$AD50), 날씨6[avgTa]),"")</f>
        <v>8.6999999999999993</v>
      </c>
      <c r="AP50" cm="1">
        <f t="array" ref="AP50">IFERROR(_xlfn.XLOOKUP(1, (날씨6[stnNm]='평균기온 삽입용'!$AE$36) * (날씨6[월]=AP$37) * (날씨6[일]='평균기온 삽입용'!$AD50), 날씨6[avgTa]),"")</f>
        <v>-3.8</v>
      </c>
    </row>
    <row r="51" spans="2:42" ht="15.95" customHeight="1" x14ac:dyDescent="0.3">
      <c r="B51" s="63">
        <v>14</v>
      </c>
      <c r="C51" cm="1">
        <f t="array" ref="C51">IFERROR(_xlfn.XLOOKUP(1, (날씨4[stnNm]='평균기온 삽입용'!$C$36) * (날씨4[월]=C$37) * (날씨4[일]='평균기온 삽입용'!$B51), 날씨4[avgTa]),"")</f>
        <v>-1.8</v>
      </c>
      <c r="D51" cm="1">
        <f t="array" ref="D51">IFERROR(_xlfn.XLOOKUP(1, (날씨4[stnNm]='평균기온 삽입용'!$C$36) * (날씨4[월]=D$37) * (날씨4[일]='평균기온 삽입용'!$B51), 날씨4[avgTa]),"")</f>
        <v>2.7</v>
      </c>
      <c r="E51" cm="1">
        <f t="array" ref="E51">IFERROR(_xlfn.XLOOKUP(1, (날씨4[stnNm]='평균기온 삽입용'!$C$36) * (날씨4[월]=E$37) * (날씨4[일]='평균기온 삽입용'!$B51), 날씨4[avgTa]),"")</f>
        <v>15.2</v>
      </c>
      <c r="F51" cm="1">
        <f t="array" ref="F51">IFERROR(_xlfn.XLOOKUP(1, (날씨4[stnNm]='평균기온 삽입용'!$C$36) * (날씨4[월]=F$37) * (날씨4[일]='평균기온 삽입용'!$B51), 날씨4[avgTa]),"")</f>
        <v>8</v>
      </c>
      <c r="G51" cm="1">
        <f t="array" ref="G51">IFERROR(_xlfn.XLOOKUP(1, (날씨4[stnNm]='평균기온 삽입용'!$C$36) * (날씨4[월]=G$37) * (날씨4[일]='평균기온 삽입용'!$B51), 날씨4[avgTa]),"")</f>
        <v>17.3</v>
      </c>
      <c r="H51" cm="1">
        <f t="array" ref="H51">IFERROR(_xlfn.XLOOKUP(1, (날씨4[stnNm]='평균기온 삽입용'!$C$36) * (날씨4[월]=H$37) * (날씨4[일]='평균기온 삽입용'!$B51), 날씨4[avgTa]),"")</f>
        <v>18.899999999999999</v>
      </c>
      <c r="I51" cm="1">
        <f t="array" ref="I51">IFERROR(_xlfn.XLOOKUP(1, (날씨4[stnNm]='평균기온 삽입용'!$C$36) * (날씨4[월]=I$37) * (날씨4[일]='평균기온 삽입용'!$B51), 날씨4[avgTa]),"")</f>
        <v>26.2</v>
      </c>
      <c r="J51" cm="1">
        <f t="array" ref="J51">IFERROR(_xlfn.XLOOKUP(1, (날씨4[stnNm]='평균기온 삽입용'!$C$36) * (날씨4[월]=J$37) * (날씨4[일]='평균기온 삽입용'!$B51), 날씨4[avgTa]),"")</f>
        <v>28.2</v>
      </c>
      <c r="K51" cm="1">
        <f t="array" ref="K51">IFERROR(_xlfn.XLOOKUP(1, (날씨4[stnNm]='평균기온 삽입용'!$C$36) * (날씨4[월]=K$37) * (날씨4[일]='평균기온 삽입용'!$B51), 날씨4[avgTa]),"")</f>
        <v>21.2</v>
      </c>
      <c r="L51" cm="1">
        <f t="array" ref="L51">IFERROR(_xlfn.XLOOKUP(1, (날씨4[stnNm]='평균기온 삽입용'!$C$36) * (날씨4[월]=L$37) * (날씨4[일]='평균기온 삽입용'!$B51), 날씨4[avgTa]),"")</f>
        <v>10.1</v>
      </c>
      <c r="M51" cm="1">
        <f t="array" ref="M51">IFERROR(_xlfn.XLOOKUP(1, (날씨4[stnNm]='평균기온 삽입용'!$C$36) * (날씨4[월]=M$37) * (날씨4[일]='평균기온 삽입용'!$B51), 날씨4[avgTa]),"")</f>
        <v>6.1</v>
      </c>
      <c r="N51" cm="1">
        <f t="array" ref="N51">IFERROR(_xlfn.XLOOKUP(1, (날씨4[stnNm]='평균기온 삽입용'!$C$36) * (날씨4[월]=N$37) * (날씨4[일]='평균기온 삽입용'!$B51), 날씨4[avgTa]),"")</f>
        <v>-8.6</v>
      </c>
      <c r="P51" s="63">
        <v>14</v>
      </c>
      <c r="Q51" cm="1">
        <f t="array" ref="Q51">IFERROR(_xlfn.XLOOKUP(1, (날씨5[stnNm]='평균기온 삽입용'!$Q$36) * (날씨5[월]=Q$37) * (날씨5[일]='평균기온 삽입용'!$P51), 날씨5[avgTa]),"")</f>
        <v>-3.6</v>
      </c>
      <c r="R51" cm="1">
        <f t="array" ref="R51">IFERROR(_xlfn.XLOOKUP(1, (날씨5[stnNm]='평균기온 삽입용'!$Q$36) * (날씨5[월]=R$37) * (날씨5[일]='평균기온 삽입용'!$P51), 날씨5[avgTa]),"")</f>
        <v>-3.8</v>
      </c>
      <c r="S51" cm="1">
        <f t="array" ref="S51">IFERROR(_xlfn.XLOOKUP(1, (날씨5[stnNm]='평균기온 삽입용'!$Q$36) * (날씨5[월]=S$37) * (날씨5[일]='평균기온 삽입용'!$P51), 날씨5[avgTa]),"")</f>
        <v>0.4</v>
      </c>
      <c r="T51" cm="1">
        <f t="array" ref="T51">IFERROR(_xlfn.XLOOKUP(1, (날씨5[stnNm]='평균기온 삽입용'!$Q$36) * (날씨5[월]=T$37) * (날씨5[일]='평균기온 삽입용'!$P51), 날씨5[avgTa]),"")</f>
        <v>6.5</v>
      </c>
      <c r="U51" cm="1">
        <f t="array" ref="U51">IFERROR(_xlfn.XLOOKUP(1, (날씨5[stnNm]='평균기온 삽입용'!$Q$36) * (날씨5[월]=U$37) * (날씨5[일]='평균기온 삽입용'!$P51), 날씨5[avgTa]),"")</f>
        <v>17.600000000000001</v>
      </c>
      <c r="V51" cm="1">
        <f t="array" ref="V51">IFERROR(_xlfn.XLOOKUP(1, (날씨5[stnNm]='평균기온 삽입용'!$Q$36) * (날씨5[월]=V$37) * (날씨5[일]='평균기온 삽입용'!$P51), 날씨5[avgTa]),"")</f>
        <v>20.8</v>
      </c>
      <c r="W51" cm="1">
        <f t="array" ref="W51">IFERROR(_xlfn.XLOOKUP(1, (날씨5[stnNm]='평균기온 삽입용'!$Q$36) * (날씨5[월]=W$37) * (날씨5[일]='평균기온 삽입용'!$P51), 날씨5[avgTa]),"")</f>
        <v>23.5</v>
      </c>
      <c r="X51" cm="1">
        <f t="array" ref="X51">IFERROR(_xlfn.XLOOKUP(1, (날씨5[stnNm]='평균기온 삽입용'!$Q$36) * (날씨5[월]=X$37) * (날씨5[일]='평균기온 삽입용'!$P51), 날씨5[avgTa]),"")</f>
        <v>28</v>
      </c>
      <c r="Y51" cm="1">
        <f t="array" ref="Y51">IFERROR(_xlfn.XLOOKUP(1, (날씨5[stnNm]='평균기온 삽입용'!$Q$36) * (날씨5[월]=Y$37) * (날씨5[일]='평균기온 삽입용'!$P51), 날씨5[avgTa]),"")</f>
        <v>20.100000000000001</v>
      </c>
      <c r="Z51" cm="1">
        <f t="array" ref="Z51">IFERROR(_xlfn.XLOOKUP(1, (날씨5[stnNm]='평균기온 삽입용'!$Q$36) * (날씨5[월]=Z$37) * (날씨5[일]='평균기온 삽입용'!$P51), 날씨5[avgTa]),"")</f>
        <v>11.5</v>
      </c>
      <c r="AA51" cm="1">
        <f t="array" ref="AA51">IFERROR(_xlfn.XLOOKUP(1, (날씨5[stnNm]='평균기온 삽입용'!$Q$36) * (날씨5[월]=AA$37) * (날씨5[일]='평균기온 삽입용'!$P51), 날씨5[avgTa]),"")</f>
        <v>-1</v>
      </c>
      <c r="AB51" cm="1">
        <f t="array" ref="AB51">IFERROR(_xlfn.XLOOKUP(1, (날씨5[stnNm]='평균기온 삽입용'!$Q$36) * (날씨5[월]=AB$37) * (날씨5[일]='평균기온 삽입용'!$P51), 날씨5[avgTa]),"")</f>
        <v>0.1</v>
      </c>
      <c r="AD51" s="63">
        <v>14</v>
      </c>
      <c r="AE51" cm="1">
        <f t="array" ref="AE51">IFERROR(_xlfn.XLOOKUP(1, (날씨6[stnNm]='평균기온 삽입용'!$AE$36) * (날씨6[월]=AE$37) * (날씨6[일]='평균기온 삽입용'!$AD51), 날씨6[avgTa]),"")</f>
        <v>-5.8</v>
      </c>
      <c r="AF51" cm="1">
        <f t="array" ref="AF51">IFERROR(_xlfn.XLOOKUP(1, (날씨6[stnNm]='평균기온 삽입용'!$AE$36) * (날씨6[월]=AF$37) * (날씨6[일]='평균기온 삽입용'!$AD51), 날씨6[avgTa]),"")</f>
        <v>7</v>
      </c>
      <c r="AG51" cm="1">
        <f t="array" ref="AG51">IFERROR(_xlfn.XLOOKUP(1, (날씨6[stnNm]='평균기온 삽입용'!$AE$36) * (날씨6[월]=AG$37) * (날씨6[일]='평균기온 삽입용'!$AD51), 날씨6[avgTa]),"")</f>
        <v>1.8</v>
      </c>
      <c r="AH51" cm="1">
        <f t="array" ref="AH51">IFERROR(_xlfn.XLOOKUP(1, (날씨6[stnNm]='평균기온 삽입용'!$AE$36) * (날씨6[월]=AH$37) * (날씨6[일]='평균기온 삽입용'!$AD51), 날씨6[avgTa]),"")</f>
        <v>10.7</v>
      </c>
      <c r="AI51" cm="1">
        <f t="array" ref="AI51">IFERROR(_xlfn.XLOOKUP(1, (날씨6[stnNm]='평균기온 삽입용'!$AE$36) * (날씨6[월]=AI$37) * (날씨6[일]='평균기온 삽입용'!$AD51), 날씨6[avgTa]),"")</f>
        <v>16.3</v>
      </c>
      <c r="AJ51" cm="1">
        <f t="array" ref="AJ51">IFERROR(_xlfn.XLOOKUP(1, (날씨6[stnNm]='평균기온 삽입용'!$AE$36) * (날씨6[월]=AJ$37) * (날씨6[일]='평균기온 삽입용'!$AD51), 날씨6[avgTa]),"")</f>
        <v>24.3</v>
      </c>
      <c r="AK51" cm="1">
        <f t="array" ref="AK51">IFERROR(_xlfn.XLOOKUP(1, (날씨6[stnNm]='평균기온 삽입용'!$AE$36) * (날씨6[월]=AK$37) * (날씨6[일]='평균기온 삽입용'!$AD51), 날씨6[avgTa]),"")</f>
        <v>19.3</v>
      </c>
      <c r="AL51" cm="1">
        <f t="array" ref="AL51">IFERROR(_xlfn.XLOOKUP(1, (날씨6[stnNm]='평균기온 삽입용'!$AE$36) * (날씨6[월]=AL$37) * (날씨6[일]='평균기온 삽입용'!$AD51), 날씨6[avgTa]),"")</f>
        <v>26.1</v>
      </c>
      <c r="AM51" cm="1">
        <f t="array" ref="AM51">IFERROR(_xlfn.XLOOKUP(1, (날씨6[stnNm]='평균기온 삽입용'!$AE$36) * (날씨6[월]=AM$37) * (날씨6[일]='평균기온 삽입용'!$AD51), 날씨6[avgTa]),"")</f>
        <v>19.7</v>
      </c>
      <c r="AN51" cm="1">
        <f t="array" ref="AN51">IFERROR(_xlfn.XLOOKUP(1, (날씨6[stnNm]='평균기온 삽입용'!$AE$36) * (날씨6[월]=AN$37) * (날씨6[일]='평균기온 삽입용'!$AD51), 날씨6[avgTa]),"")</f>
        <v>9.3000000000000007</v>
      </c>
      <c r="AO51" cm="1">
        <f t="array" ref="AO51">IFERROR(_xlfn.XLOOKUP(1, (날씨6[stnNm]='평균기온 삽입용'!$AE$36) * (날씨6[월]=AO$37) * (날씨6[일]='평균기온 삽입용'!$AD51), 날씨6[avgTa]),"")</f>
        <v>7.5</v>
      </c>
      <c r="AP51" cm="1">
        <f t="array" ref="AP51">IFERROR(_xlfn.XLOOKUP(1, (날씨6[stnNm]='평균기온 삽입용'!$AE$36) * (날씨6[월]=AP$37) * (날씨6[일]='평균기온 삽입용'!$AD51), 날씨6[avgTa]),"")</f>
        <v>-10.8</v>
      </c>
    </row>
    <row r="52" spans="2:42" ht="15.95" customHeight="1" x14ac:dyDescent="0.3">
      <c r="B52" s="63">
        <v>15</v>
      </c>
      <c r="C52" cm="1">
        <f t="array" ref="C52">IFERROR(_xlfn.XLOOKUP(1, (날씨4[stnNm]='평균기온 삽입용'!$C$36) * (날씨4[월]=C$37) * (날씨4[일]='평균기온 삽입용'!$B52), 날씨4[avgTa]),"")</f>
        <v>2.5</v>
      </c>
      <c r="D52" cm="1">
        <f t="array" ref="D52">IFERROR(_xlfn.XLOOKUP(1, (날씨4[stnNm]='평균기온 삽입용'!$C$36) * (날씨4[월]=D$37) * (날씨4[일]='평균기온 삽입용'!$B52), 날씨4[avgTa]),"")</f>
        <v>-3.1</v>
      </c>
      <c r="E52" cm="1">
        <f t="array" ref="E52">IFERROR(_xlfn.XLOOKUP(1, (날씨4[stnNm]='평균기온 삽입용'!$C$36) * (날씨4[월]=E$37) * (날씨4[일]='평균기온 삽입용'!$B52), 날씨4[avgTa]),"")</f>
        <v>11</v>
      </c>
      <c r="F52" cm="1">
        <f t="array" ref="F52">IFERROR(_xlfn.XLOOKUP(1, (날씨4[stnNm]='평균기온 삽입용'!$C$36) * (날씨4[월]=F$37) * (날씨4[일]='평균기온 삽입용'!$B52), 날씨4[avgTa]),"")</f>
        <v>7.9</v>
      </c>
      <c r="G52" cm="1">
        <f t="array" ref="G52">IFERROR(_xlfn.XLOOKUP(1, (날씨4[stnNm]='평균기온 삽입용'!$C$36) * (날씨4[월]=G$37) * (날씨4[일]='평균기온 삽입용'!$B52), 날씨4[avgTa]),"")</f>
        <v>21.8</v>
      </c>
      <c r="H52" cm="1">
        <f t="array" ref="H52">IFERROR(_xlfn.XLOOKUP(1, (날씨4[stnNm]='평균기온 삽입용'!$C$36) * (날씨4[월]=H$37) * (날씨4[일]='평균기온 삽입용'!$B52), 날씨4[avgTa]),"")</f>
        <v>19.2</v>
      </c>
      <c r="I52" cm="1">
        <f t="array" ref="I52">IFERROR(_xlfn.XLOOKUP(1, (날씨4[stnNm]='평균기온 삽입용'!$C$36) * (날씨4[월]=I$37) * (날씨4[일]='평균기온 삽입용'!$B52), 날씨4[avgTa]),"")</f>
        <v>26.6</v>
      </c>
      <c r="J52" cm="1">
        <f t="array" ref="J52">IFERROR(_xlfn.XLOOKUP(1, (날씨4[stnNm]='평균기온 삽입용'!$C$36) * (날씨4[월]=J$37) * (날씨4[일]='평균기온 삽입용'!$B52), 날씨4[avgTa]),"")</f>
        <v>28.5</v>
      </c>
      <c r="K52" cm="1">
        <f t="array" ref="K52">IFERROR(_xlfn.XLOOKUP(1, (날씨4[stnNm]='평균기온 삽입용'!$C$36) * (날씨4[월]=K$37) * (날씨4[일]='평균기온 삽입용'!$B52), 날씨4[avgTa]),"")</f>
        <v>22.5</v>
      </c>
      <c r="L52" cm="1">
        <f t="array" ref="L52">IFERROR(_xlfn.XLOOKUP(1, (날씨4[stnNm]='평균기온 삽입용'!$C$36) * (날씨4[월]=L$37) * (날씨4[일]='평균기온 삽입용'!$B52), 날씨4[avgTa]),"")</f>
        <v>11.1</v>
      </c>
      <c r="M52" cm="1">
        <f t="array" ref="M52">IFERROR(_xlfn.XLOOKUP(1, (날씨4[stnNm]='평균기온 삽입용'!$C$36) * (날씨4[월]=M$37) * (날씨4[일]='평균기온 삽입용'!$B52), 날씨4[avgTa]),"")</f>
        <v>5.0999999999999996</v>
      </c>
      <c r="N52" cm="1">
        <f t="array" ref="N52">IFERROR(_xlfn.XLOOKUP(1, (날씨4[stnNm]='평균기온 삽입용'!$C$36) * (날씨4[월]=N$37) * (날씨4[일]='평균기온 삽입용'!$B52), 날씨4[avgTa]),"")</f>
        <v>-6.6</v>
      </c>
      <c r="P52" s="63">
        <v>15</v>
      </c>
      <c r="Q52" cm="1">
        <f t="array" ref="Q52">IFERROR(_xlfn.XLOOKUP(1, (날씨5[stnNm]='평균기온 삽입용'!$Q$36) * (날씨5[월]=Q$37) * (날씨5[일]='평균기온 삽입용'!$P52), 날씨5[avgTa]),"")</f>
        <v>-3.5</v>
      </c>
      <c r="R52" cm="1">
        <f t="array" ref="R52">IFERROR(_xlfn.XLOOKUP(1, (날씨5[stnNm]='평균기온 삽입용'!$Q$36) * (날씨5[월]=R$37) * (날씨5[일]='평균기온 삽입용'!$P52), 날씨5[avgTa]),"")</f>
        <v>-3.1</v>
      </c>
      <c r="S52" cm="1">
        <f t="array" ref="S52">IFERROR(_xlfn.XLOOKUP(1, (날씨5[stnNm]='평균기온 삽입용'!$Q$36) * (날씨5[월]=S$37) * (날씨5[일]='평균기온 삽입용'!$P52), 날씨5[avgTa]),"")</f>
        <v>1.5</v>
      </c>
      <c r="T52" cm="1">
        <f t="array" ref="T52">IFERROR(_xlfn.XLOOKUP(1, (날씨5[stnNm]='평균기온 삽입용'!$Q$36) * (날씨5[월]=T$37) * (날씨5[일]='평균기온 삽입용'!$P52), 날씨5[avgTa]),"")</f>
        <v>8.6999999999999993</v>
      </c>
      <c r="U52" cm="1">
        <f t="array" ref="U52">IFERROR(_xlfn.XLOOKUP(1, (날씨5[stnNm]='평균기온 삽입용'!$Q$36) * (날씨5[월]=U$37) * (날씨5[일]='평균기온 삽입용'!$P52), 날씨5[avgTa]),"")</f>
        <v>18.3</v>
      </c>
      <c r="V52" cm="1">
        <f t="array" ref="V52">IFERROR(_xlfn.XLOOKUP(1, (날씨5[stnNm]='평균기온 삽입용'!$Q$36) * (날씨5[월]=V$37) * (날씨5[일]='평균기온 삽입용'!$P52), 날씨5[avgTa]),"")</f>
        <v>19.399999999999999</v>
      </c>
      <c r="W52" cm="1">
        <f t="array" ref="W52">IFERROR(_xlfn.XLOOKUP(1, (날씨5[stnNm]='평균기온 삽입용'!$Q$36) * (날씨5[월]=W$37) * (날씨5[일]='평균기온 삽입용'!$P52), 날씨5[avgTa]),"")</f>
        <v>21.9</v>
      </c>
      <c r="X52" cm="1">
        <f t="array" ref="X52">IFERROR(_xlfn.XLOOKUP(1, (날씨5[stnNm]='평균기온 삽입용'!$Q$36) * (날씨5[월]=X$37) * (날씨5[일]='평균기온 삽입용'!$P52), 날씨5[avgTa]),"")</f>
        <v>23.3</v>
      </c>
      <c r="Y52" cm="1">
        <f t="array" ref="Y52">IFERROR(_xlfn.XLOOKUP(1, (날씨5[stnNm]='평균기온 삽입용'!$Q$36) * (날씨5[월]=Y$37) * (날씨5[일]='평균기온 삽입용'!$P52), 날씨5[avgTa]),"")</f>
        <v>21.9</v>
      </c>
      <c r="Z52" cm="1">
        <f t="array" ref="Z52">IFERROR(_xlfn.XLOOKUP(1, (날씨5[stnNm]='평균기온 삽입용'!$Q$36) * (날씨5[월]=Z$37) * (날씨5[일]='평균기온 삽입용'!$P52), 날씨5[avgTa]),"")</f>
        <v>11.8</v>
      </c>
      <c r="AA52" cm="1">
        <f t="array" ref="AA52">IFERROR(_xlfn.XLOOKUP(1, (날씨5[stnNm]='평균기온 삽입용'!$Q$36) * (날씨5[월]=AA$37) * (날씨5[일]='평균기온 삽입용'!$P52), 날씨5[avgTa]),"")</f>
        <v>4.5999999999999996</v>
      </c>
      <c r="AB52" cm="1">
        <f t="array" ref="AB52">IFERROR(_xlfn.XLOOKUP(1, (날씨5[stnNm]='평균기온 삽입용'!$Q$36) * (날씨5[월]=AB$37) * (날씨5[일]='평균기온 삽입용'!$P52), 날씨5[avgTa]),"")</f>
        <v>0.1</v>
      </c>
      <c r="AD52" s="63">
        <v>15</v>
      </c>
      <c r="AE52" cm="1">
        <f t="array" ref="AE52">IFERROR(_xlfn.XLOOKUP(1, (날씨6[stnNm]='평균기온 삽입용'!$AE$36) * (날씨6[월]=AE$37) * (날씨6[일]='평균기온 삽입용'!$AD52), 날씨6[avgTa]),"")</f>
        <v>-5.9</v>
      </c>
      <c r="AF52" cm="1">
        <f t="array" ref="AF52">IFERROR(_xlfn.XLOOKUP(1, (날씨6[stnNm]='평균기온 삽입용'!$AE$36) * (날씨6[월]=AF$37) * (날씨6[일]='평균기온 삽입용'!$AD52), 날씨6[avgTa]),"")</f>
        <v>6.9</v>
      </c>
      <c r="AG52" cm="1">
        <f t="array" ref="AG52">IFERROR(_xlfn.XLOOKUP(1, (날씨6[stnNm]='평균기온 삽입용'!$AE$36) * (날씨6[월]=AG$37) * (날씨6[일]='평균기온 삽입용'!$AD52), 날씨6[avgTa]),"")</f>
        <v>1.5</v>
      </c>
      <c r="AH52" cm="1">
        <f t="array" ref="AH52">IFERROR(_xlfn.XLOOKUP(1, (날씨6[stnNm]='평균기온 삽입용'!$AE$36) * (날씨6[월]=AH$37) * (날씨6[일]='평균기온 삽입용'!$AD52), 날씨6[avgTa]),"")</f>
        <v>11.8</v>
      </c>
      <c r="AI52" cm="1">
        <f t="array" ref="AI52">IFERROR(_xlfn.XLOOKUP(1, (날씨6[stnNm]='평균기온 삽입용'!$AE$36) * (날씨6[월]=AI$37) * (날씨6[일]='평균기온 삽입용'!$AD52), 날씨6[avgTa]),"")</f>
        <v>14.5</v>
      </c>
      <c r="AJ52" cm="1">
        <f t="array" ref="AJ52">IFERROR(_xlfn.XLOOKUP(1, (날씨6[stnNm]='평균기온 삽입용'!$AE$36) * (날씨6[월]=AJ$37) * (날씨6[일]='평균기온 삽입용'!$AD52), 날씨6[avgTa]),"")</f>
        <v>22.9</v>
      </c>
      <c r="AK52" cm="1">
        <f t="array" ref="AK52">IFERROR(_xlfn.XLOOKUP(1, (날씨6[stnNm]='평균기온 삽입용'!$AE$36) * (날씨6[월]=AK$37) * (날씨6[일]='평균기온 삽입용'!$AD52), 날씨6[avgTa]),"")</f>
        <v>22.1</v>
      </c>
      <c r="AL52" cm="1">
        <f t="array" ref="AL52">IFERROR(_xlfn.XLOOKUP(1, (날씨6[stnNm]='평균기온 삽입용'!$AE$36) * (날씨6[월]=AL$37) * (날씨6[일]='평균기온 삽입용'!$AD52), 날씨6[avgTa]),"")</f>
        <v>25.7</v>
      </c>
      <c r="AM52" cm="1">
        <f t="array" ref="AM52">IFERROR(_xlfn.XLOOKUP(1, (날씨6[stnNm]='평균기온 삽입용'!$AE$36) * (날씨6[월]=AM$37) * (날씨6[일]='평균기온 삽입용'!$AD52), 날씨6[avgTa]),"")</f>
        <v>21.2</v>
      </c>
      <c r="AN52" cm="1">
        <f t="array" ref="AN52">IFERROR(_xlfn.XLOOKUP(1, (날씨6[stnNm]='평균기온 삽입용'!$AE$36) * (날씨6[월]=AN$37) * (날씨6[일]='평균기온 삽입용'!$AD52), 날씨6[avgTa]),"")</f>
        <v>7.2</v>
      </c>
      <c r="AO52" cm="1">
        <f t="array" ref="AO52">IFERROR(_xlfn.XLOOKUP(1, (날씨6[stnNm]='평균기온 삽입용'!$AE$36) * (날씨6[월]=AO$37) * (날씨6[일]='평균기온 삽입용'!$AD52), 날씨6[avgTa]),"")</f>
        <v>6.7</v>
      </c>
      <c r="AP52" cm="1">
        <f t="array" ref="AP52">IFERROR(_xlfn.XLOOKUP(1, (날씨6[stnNm]='평균기온 삽입용'!$AE$36) * (날씨6[월]=AP$37) * (날씨6[일]='평균기온 삽입용'!$AD52), 날씨6[avgTa]),"")</f>
        <v>-12.8</v>
      </c>
    </row>
    <row r="53" spans="2:42" ht="15.95" customHeight="1" x14ac:dyDescent="0.3">
      <c r="B53" s="63">
        <v>16</v>
      </c>
      <c r="C53" cm="1">
        <f t="array" ref="C53">IFERROR(_xlfn.XLOOKUP(1, (날씨4[stnNm]='평균기온 삽입용'!$C$36) * (날씨4[월]=C$37) * (날씨4[일]='평균기온 삽입용'!$B53), 날씨4[avgTa]),"")</f>
        <v>-0.6</v>
      </c>
      <c r="D53" cm="1">
        <f t="array" ref="D53">IFERROR(_xlfn.XLOOKUP(1, (날씨4[stnNm]='평균기온 삽입용'!$C$36) * (날씨4[월]=D$37) * (날씨4[일]='평균기온 삽입용'!$B53), 날씨4[avgTa]),"")</f>
        <v>-3.7</v>
      </c>
      <c r="E53" cm="1">
        <f t="array" ref="E53">IFERROR(_xlfn.XLOOKUP(1, (날씨4[stnNm]='평균기온 삽입용'!$C$36) * (날씨4[월]=E$37) * (날씨4[일]='평균기온 삽입용'!$B53), 날씨4[avgTa]),"")</f>
        <v>3.7</v>
      </c>
      <c r="F53" cm="1">
        <f t="array" ref="F53">IFERROR(_xlfn.XLOOKUP(1, (날씨4[stnNm]='평균기온 삽입용'!$C$36) * (날씨4[월]=F$37) * (날씨4[일]='평균기온 삽입용'!$B53), 날씨4[avgTa]),"")</f>
        <v>9.5</v>
      </c>
      <c r="G53" cm="1">
        <f t="array" ref="G53">IFERROR(_xlfn.XLOOKUP(1, (날씨4[stnNm]='평균기온 삽입용'!$C$36) * (날씨4[월]=G$37) * (날씨4[일]='평균기온 삽입용'!$B53), 날씨4[avgTa]),"")</f>
        <v>20.7</v>
      </c>
      <c r="H53" cm="1">
        <f t="array" ref="H53">IFERROR(_xlfn.XLOOKUP(1, (날씨4[stnNm]='평균기온 삽입용'!$C$36) * (날씨4[월]=H$37) * (날씨4[일]='평균기온 삽입용'!$B53), 날씨4[avgTa]),"")</f>
        <v>19.8</v>
      </c>
      <c r="I53" cm="1">
        <f t="array" ref="I53">IFERROR(_xlfn.XLOOKUP(1, (날씨4[stnNm]='평균기온 삽입용'!$C$36) * (날씨4[월]=I$37) * (날씨4[일]='평균기온 삽입용'!$B53), 날씨4[avgTa]),"")</f>
        <v>26.5</v>
      </c>
      <c r="J53" cm="1">
        <f t="array" ref="J53">IFERROR(_xlfn.XLOOKUP(1, (날씨4[stnNm]='평균기온 삽입용'!$C$36) * (날씨4[월]=J$37) * (날씨4[일]='평균기온 삽입용'!$B53), 날씨4[avgTa]),"")</f>
        <v>26.2</v>
      </c>
      <c r="K53" cm="1">
        <f t="array" ref="K53">IFERROR(_xlfn.XLOOKUP(1, (날씨4[stnNm]='평균기온 삽입용'!$C$36) * (날씨4[월]=K$37) * (날씨4[일]='평균기온 삽입용'!$B53), 날씨4[avgTa]),"")</f>
        <v>21.5</v>
      </c>
      <c r="L53" cm="1">
        <f t="array" ref="L53">IFERROR(_xlfn.XLOOKUP(1, (날씨4[stnNm]='평균기온 삽입용'!$C$36) * (날씨4[월]=L$37) * (날씨4[일]='평균기온 삽입용'!$B53), 날씨4[avgTa]),"")</f>
        <v>10.4</v>
      </c>
      <c r="M53" cm="1">
        <f t="array" ref="M53">IFERROR(_xlfn.XLOOKUP(1, (날씨4[stnNm]='평균기온 삽입용'!$C$36) * (날씨4[월]=M$37) * (날씨4[일]='평균기온 삽입용'!$B53), 날씨4[avgTa]),"")</f>
        <v>5</v>
      </c>
      <c r="N53" cm="1">
        <f t="array" ref="N53">IFERROR(_xlfn.XLOOKUP(1, (날씨4[stnNm]='평균기온 삽입용'!$C$36) * (날씨4[월]=N$37) * (날씨4[일]='평균기온 삽입용'!$B53), 날씨4[avgTa]),"")</f>
        <v>-2</v>
      </c>
      <c r="P53" s="63">
        <v>16</v>
      </c>
      <c r="Q53" cm="1">
        <f t="array" ref="Q53">IFERROR(_xlfn.XLOOKUP(1, (날씨5[stnNm]='평균기온 삽입용'!$Q$36) * (날씨5[월]=Q$37) * (날씨5[일]='평균기온 삽입용'!$P53), 날씨5[avgTa]),"")</f>
        <v>-8.1999999999999993</v>
      </c>
      <c r="R53" cm="1">
        <f t="array" ref="R53">IFERROR(_xlfn.XLOOKUP(1, (날씨5[stnNm]='평균기온 삽입용'!$Q$36) * (날씨5[월]=R$37) * (날씨5[일]='평균기온 삽입용'!$P53), 날씨5[avgTa]),"")</f>
        <v>-5.6</v>
      </c>
      <c r="S53" cm="1">
        <f t="array" ref="S53">IFERROR(_xlfn.XLOOKUP(1, (날씨5[stnNm]='평균기온 삽입용'!$Q$36) * (날씨5[월]=S$37) * (날씨5[일]='평균기온 삽입용'!$P53), 날씨5[avgTa]),"")</f>
        <v>1.7</v>
      </c>
      <c r="T53" cm="1">
        <f t="array" ref="T53">IFERROR(_xlfn.XLOOKUP(1, (날씨5[stnNm]='평균기온 삽입용'!$Q$36) * (날씨5[월]=T$37) * (날씨5[일]='평균기온 삽입용'!$P53), 날씨5[avgTa]),"")</f>
        <v>10.9</v>
      </c>
      <c r="U53" cm="1">
        <f t="array" ref="U53">IFERROR(_xlfn.XLOOKUP(1, (날씨5[stnNm]='평균기온 삽입용'!$Q$36) * (날씨5[월]=U$37) * (날씨5[일]='평균기온 삽입용'!$P53), 날씨5[avgTa]),"")</f>
        <v>20.5</v>
      </c>
      <c r="V53" cm="1">
        <f t="array" ref="V53">IFERROR(_xlfn.XLOOKUP(1, (날씨5[stnNm]='평균기온 삽입용'!$Q$36) * (날씨5[월]=V$37) * (날씨5[일]='평균기온 삽입용'!$P53), 날씨5[avgTa]),"")</f>
        <v>20.399999999999999</v>
      </c>
      <c r="W53" cm="1">
        <f t="array" ref="W53">IFERROR(_xlfn.XLOOKUP(1, (날씨5[stnNm]='평균기온 삽입용'!$Q$36) * (날씨5[월]=W$37) * (날씨5[일]='평균기온 삽입용'!$P53), 날씨5[avgTa]),"")</f>
        <v>22.8</v>
      </c>
      <c r="X53" cm="1">
        <f t="array" ref="X53">IFERROR(_xlfn.XLOOKUP(1, (날씨5[stnNm]='평균기온 삽입용'!$Q$36) * (날씨5[월]=X$37) * (날씨5[일]='평균기온 삽입용'!$P53), 날씨5[avgTa]),"")</f>
        <v>24.5</v>
      </c>
      <c r="Y53" cm="1">
        <f t="array" ref="Y53">IFERROR(_xlfn.XLOOKUP(1, (날씨5[stnNm]='평균기온 삽입용'!$Q$36) * (날씨5[월]=Y$37) * (날씨5[일]='평균기온 삽입용'!$P53), 날씨5[avgTa]),"")</f>
        <v>20.8</v>
      </c>
      <c r="Z53" cm="1">
        <f t="array" ref="Z53">IFERROR(_xlfn.XLOOKUP(1, (날씨5[stnNm]='평균기온 삽입용'!$Q$36) * (날씨5[월]=Z$37) * (날씨5[일]='평균기온 삽입용'!$P53), 날씨5[avgTa]),"")</f>
        <v>10.8</v>
      </c>
      <c r="AA53" cm="1">
        <f t="array" ref="AA53">IFERROR(_xlfn.XLOOKUP(1, (날씨5[stnNm]='평균기온 삽입용'!$Q$36) * (날씨5[월]=AA$37) * (날씨5[일]='평균기온 삽입용'!$P53), 날씨5[avgTa]),"")</f>
        <v>4.5999999999999996</v>
      </c>
      <c r="AB53" cm="1">
        <f t="array" ref="AB53">IFERROR(_xlfn.XLOOKUP(1, (날씨5[stnNm]='평균기온 삽입용'!$Q$36) * (날씨5[월]=AB$37) * (날씨5[일]='평균기온 삽입용'!$P53), 날씨5[avgTa]),"")</f>
        <v>3.4</v>
      </c>
      <c r="AD53" s="63">
        <v>16</v>
      </c>
      <c r="AE53" cm="1">
        <f t="array" ref="AE53">IFERROR(_xlfn.XLOOKUP(1, (날씨6[stnNm]='평균기온 삽입용'!$AE$36) * (날씨6[월]=AE$37) * (날씨6[일]='평균기온 삽입용'!$AD53), 날씨6[avgTa]),"")</f>
        <v>-5.5</v>
      </c>
      <c r="AF53" cm="1">
        <f t="array" ref="AF53">IFERROR(_xlfn.XLOOKUP(1, (날씨6[stnNm]='평균기온 삽입용'!$AE$36) * (날씨6[월]=AF$37) * (날씨6[일]='평균기온 삽입용'!$AD53), 날씨6[avgTa]),"")</f>
        <v>-1.8</v>
      </c>
      <c r="AG53" cm="1">
        <f t="array" ref="AG53">IFERROR(_xlfn.XLOOKUP(1, (날씨6[stnNm]='평균기온 삽입용'!$AE$36) * (날씨6[월]=AG$37) * (날씨6[일]='평균기온 삽입용'!$AD53), 날씨6[avgTa]),"")</f>
        <v>1.1000000000000001</v>
      </c>
      <c r="AH53" cm="1">
        <f t="array" ref="AH53">IFERROR(_xlfn.XLOOKUP(1, (날씨6[stnNm]='평균기온 삽입용'!$AE$36) * (날씨6[월]=AH$37) * (날씨6[일]='평균기온 삽입용'!$AD53), 날씨6[avgTa]),"")</f>
        <v>14.1</v>
      </c>
      <c r="AI53" cm="1">
        <f t="array" ref="AI53">IFERROR(_xlfn.XLOOKUP(1, (날씨6[stnNm]='평균기온 삽입용'!$AE$36) * (날씨6[월]=AI$37) * (날씨6[일]='평균기온 삽입용'!$AD53), 날씨6[avgTa]),"")</f>
        <v>16.899999999999999</v>
      </c>
      <c r="AJ53" cm="1">
        <f t="array" ref="AJ53">IFERROR(_xlfn.XLOOKUP(1, (날씨6[stnNm]='평균기온 삽입용'!$AE$36) * (날씨6[월]=AJ$37) * (날씨6[일]='평균기온 삽입용'!$AD53), 날씨6[avgTa]),"")</f>
        <v>22.8</v>
      </c>
      <c r="AK53" cm="1">
        <f t="array" ref="AK53">IFERROR(_xlfn.XLOOKUP(1, (날씨6[stnNm]='평균기온 삽입용'!$AE$36) * (날씨6[월]=AK$37) * (날씨6[일]='평균기온 삽입용'!$AD53), 날씨6[avgTa]),"")</f>
        <v>23.3</v>
      </c>
      <c r="AL53" cm="1">
        <f t="array" ref="AL53">IFERROR(_xlfn.XLOOKUP(1, (날씨6[stnNm]='평균기온 삽입용'!$AE$36) * (날씨6[월]=AL$37) * (날씨6[일]='평균기온 삽입용'!$AD53), 날씨6[avgTa]),"")</f>
        <v>26.6</v>
      </c>
      <c r="AM53" cm="1">
        <f t="array" ref="AM53">IFERROR(_xlfn.XLOOKUP(1, (날씨6[stnNm]='평균기온 삽입용'!$AE$36) * (날씨6[월]=AM$37) * (날씨6[일]='평균기온 삽입용'!$AD53), 날씨6[avgTa]),"")</f>
        <v>20.100000000000001</v>
      </c>
      <c r="AN53" cm="1">
        <f t="array" ref="AN53">IFERROR(_xlfn.XLOOKUP(1, (날씨6[stnNm]='평균기온 삽입용'!$AE$36) * (날씨6[월]=AN$37) * (날씨6[일]='평균기온 삽입용'!$AD53), 날씨6[avgTa]),"")</f>
        <v>8</v>
      </c>
      <c r="AO53" cm="1">
        <f t="array" ref="AO53">IFERROR(_xlfn.XLOOKUP(1, (날씨6[stnNm]='평균기온 삽입용'!$AE$36) * (날씨6[월]=AO$37) * (날씨6[일]='평균기온 삽입용'!$AD53), 날씨6[avgTa]),"")</f>
        <v>8.1</v>
      </c>
      <c r="AP53" cm="1">
        <f t="array" ref="AP53">IFERROR(_xlfn.XLOOKUP(1, (날씨6[stnNm]='평균기온 삽입용'!$AE$36) * (날씨6[월]=AP$37) * (날씨6[일]='평균기온 삽입용'!$AD53), 날씨6[avgTa]),"")</f>
        <v>-13</v>
      </c>
    </row>
    <row r="54" spans="2:42" ht="15.95" customHeight="1" x14ac:dyDescent="0.3">
      <c r="B54" s="63">
        <v>17</v>
      </c>
      <c r="C54" cm="1">
        <f t="array" ref="C54">IFERROR(_xlfn.XLOOKUP(1, (날씨4[stnNm]='평균기온 삽입용'!$C$36) * (날씨4[월]=C$37) * (날씨4[일]='평균기온 삽입용'!$B54), 날씨4[avgTa]),"")</f>
        <v>2.2999999999999998</v>
      </c>
      <c r="D54" cm="1">
        <f t="array" ref="D54">IFERROR(_xlfn.XLOOKUP(1, (날씨4[stnNm]='평균기온 삽입용'!$C$36) * (날씨4[월]=D$37) * (날씨4[일]='평균기온 삽입용'!$B54), 날씨4[avgTa]),"")</f>
        <v>-4.3</v>
      </c>
      <c r="E54" cm="1">
        <f t="array" ref="E54">IFERROR(_xlfn.XLOOKUP(1, (날씨4[stnNm]='평균기온 삽입용'!$C$36) * (날씨4[월]=E$37) * (날씨4[일]='평균기온 삽입용'!$B54), 날씨4[avgTa]),"")</f>
        <v>4.2</v>
      </c>
      <c r="F54" cm="1">
        <f t="array" ref="F54">IFERROR(_xlfn.XLOOKUP(1, (날씨4[stnNm]='평균기온 삽입용'!$C$36) * (날씨4[월]=F$37) * (날씨4[일]='평균기온 삽입용'!$B54), 날씨4[avgTa]),"")</f>
        <v>11</v>
      </c>
      <c r="G54" cm="1">
        <f t="array" ref="G54">IFERROR(_xlfn.XLOOKUP(1, (날씨4[stnNm]='평균기온 삽입용'!$C$36) * (날씨4[월]=G$37) * (날씨4[일]='평균기온 삽입용'!$B54), 날씨4[avgTa]),"")</f>
        <v>18.399999999999999</v>
      </c>
      <c r="H54" cm="1">
        <f t="array" ref="H54">IFERROR(_xlfn.XLOOKUP(1, (날씨4[stnNm]='평균기온 삽입용'!$C$36) * (날씨4[월]=H$37) * (날씨4[일]='평균기온 삽입용'!$B54), 날씨4[avgTa]),"")</f>
        <v>20.9</v>
      </c>
      <c r="I54" cm="1">
        <f t="array" ref="I54">IFERROR(_xlfn.XLOOKUP(1, (날씨4[stnNm]='평균기온 삽입용'!$C$36) * (날씨4[월]=I$37) * (날씨4[일]='평균기온 삽입용'!$B54), 날씨4[avgTa]),"")</f>
        <v>25.8</v>
      </c>
      <c r="J54" cm="1">
        <f t="array" ref="J54">IFERROR(_xlfn.XLOOKUP(1, (날씨4[stnNm]='평균기온 삽입용'!$C$36) * (날씨4[월]=J$37) * (날씨4[일]='평균기온 삽입용'!$B54), 날씨4[avgTa]),"")</f>
        <v>23.1</v>
      </c>
      <c r="K54" cm="1">
        <f t="array" ref="K54">IFERROR(_xlfn.XLOOKUP(1, (날씨4[stnNm]='평균기온 삽입용'!$C$36) * (날씨4[월]=K$37) * (날씨4[일]='평균기온 삽입용'!$B54), 날씨4[avgTa]),"")</f>
        <v>20.5</v>
      </c>
      <c r="L54" cm="1">
        <f t="array" ref="L54">IFERROR(_xlfn.XLOOKUP(1, (날씨4[stnNm]='평균기온 삽입용'!$C$36) * (날씨4[월]=L$37) * (날씨4[일]='평균기온 삽입용'!$B54), 날씨4[avgTa]),"")</f>
        <v>10.4</v>
      </c>
      <c r="M54" cm="1">
        <f t="array" ref="M54">IFERROR(_xlfn.XLOOKUP(1, (날씨4[stnNm]='평균기온 삽입용'!$C$36) * (날씨4[월]=M$37) * (날씨4[일]='평균기온 삽입용'!$B54), 날씨4[avgTa]),"")</f>
        <v>2</v>
      </c>
      <c r="N54" cm="1">
        <f t="array" ref="N54">IFERROR(_xlfn.XLOOKUP(1, (날씨4[stnNm]='평균기온 삽입용'!$C$36) * (날씨4[월]=N$37) * (날씨4[일]='평균기온 삽입용'!$B54), 날씨4[avgTa]),"")</f>
        <v>-2.1</v>
      </c>
      <c r="P54" s="63">
        <v>17</v>
      </c>
      <c r="Q54" cm="1">
        <f t="array" ref="Q54">IFERROR(_xlfn.XLOOKUP(1, (날씨5[stnNm]='평균기온 삽입용'!$Q$36) * (날씨5[월]=Q$37) * (날씨5[일]='평균기온 삽입용'!$P54), 날씨5[avgTa]),"")</f>
        <v>-3.2</v>
      </c>
      <c r="R54" cm="1">
        <f t="array" ref="R54">IFERROR(_xlfn.XLOOKUP(1, (날씨5[stnNm]='평균기온 삽입용'!$Q$36) * (날씨5[월]=R$37) * (날씨5[일]='평균기온 삽입용'!$P54), 날씨5[avgTa]),"")</f>
        <v>-4.9000000000000004</v>
      </c>
      <c r="S54" cm="1">
        <f t="array" ref="S54">IFERROR(_xlfn.XLOOKUP(1, (날씨5[stnNm]='평균기온 삽입용'!$Q$36) * (날씨5[월]=S$37) * (날씨5[일]='평균기온 삽입용'!$P54), 날씨5[avgTa]),"")</f>
        <v>4.0999999999999996</v>
      </c>
      <c r="T54" cm="1">
        <f t="array" ref="T54">IFERROR(_xlfn.XLOOKUP(1, (날씨5[stnNm]='평균기온 삽입용'!$Q$36) * (날씨5[월]=T$37) * (날씨5[일]='평균기온 삽입용'!$P54), 날씨5[avgTa]),"")</f>
        <v>12.4</v>
      </c>
      <c r="U54" cm="1">
        <f t="array" ref="U54">IFERROR(_xlfn.XLOOKUP(1, (날씨5[stnNm]='평균기온 삽입용'!$Q$36) * (날씨5[월]=U$37) * (날씨5[일]='평균기온 삽입용'!$P54), 날씨5[avgTa]),"")</f>
        <v>20.6</v>
      </c>
      <c r="V54" cm="1">
        <f t="array" ref="V54">IFERROR(_xlfn.XLOOKUP(1, (날씨5[stnNm]='평균기온 삽입용'!$Q$36) * (날씨5[월]=V$37) * (날씨5[일]='평균기온 삽입용'!$P54), 날씨5[avgTa]),"")</f>
        <v>21.3</v>
      </c>
      <c r="W54" cm="1">
        <f t="array" ref="W54">IFERROR(_xlfn.XLOOKUP(1, (날씨5[stnNm]='평균기온 삽입용'!$Q$36) * (날씨5[월]=W$37) * (날씨5[일]='평균기온 삽입용'!$P54), 날씨5[avgTa]),"")</f>
        <v>23.7</v>
      </c>
      <c r="X54" cm="1">
        <f t="array" ref="X54">IFERROR(_xlfn.XLOOKUP(1, (날씨5[stnNm]='평균기온 삽입용'!$Q$36) * (날씨5[월]=X$37) * (날씨5[일]='평균기온 삽입용'!$P54), 날씨5[avgTa]),"")</f>
        <v>24.4</v>
      </c>
      <c r="Y54" cm="1">
        <f t="array" ref="Y54">IFERROR(_xlfn.XLOOKUP(1, (날씨5[stnNm]='평균기온 삽입용'!$Q$36) * (날씨5[월]=Y$37) * (날씨5[일]='평균기온 삽입용'!$P54), 날씨5[avgTa]),"")</f>
        <v>19</v>
      </c>
      <c r="Z54" cm="1">
        <f t="array" ref="Z54">IFERROR(_xlfn.XLOOKUP(1, (날씨5[stnNm]='평균기온 삽입용'!$Q$36) * (날씨5[월]=Z$37) * (날씨5[일]='평균기온 삽입용'!$P54), 날씨5[avgTa]),"")</f>
        <v>12.8</v>
      </c>
      <c r="AA54" cm="1">
        <f t="array" ref="AA54">IFERROR(_xlfn.XLOOKUP(1, (날씨5[stnNm]='평균기온 삽입용'!$Q$36) * (날씨5[월]=AA$37) * (날씨5[일]='평균기온 삽입용'!$P54), 날씨5[avgTa]),"")</f>
        <v>5.9</v>
      </c>
      <c r="AB54" cm="1">
        <f t="array" ref="AB54">IFERROR(_xlfn.XLOOKUP(1, (날씨5[stnNm]='평균기온 삽입용'!$Q$36) * (날씨5[월]=AB$37) * (날씨5[일]='평균기온 삽입용'!$P54), 날씨5[avgTa]),"")</f>
        <v>6.4</v>
      </c>
      <c r="AD54" s="63">
        <v>17</v>
      </c>
      <c r="AE54" cm="1">
        <f t="array" ref="AE54">IFERROR(_xlfn.XLOOKUP(1, (날씨6[stnNm]='평균기온 삽입용'!$AE$36) * (날씨6[월]=AE$37) * (날씨6[일]='평균기온 삽입용'!$AD54), 날씨6[avgTa]),"")</f>
        <v>-3.9</v>
      </c>
      <c r="AF54" cm="1">
        <f t="array" ref="AF54">IFERROR(_xlfn.XLOOKUP(1, (날씨6[stnNm]='평균기온 삽입용'!$AE$36) * (날씨6[월]=AF$37) * (날씨6[일]='평균기온 삽입용'!$AD54), 날씨6[avgTa]),"")</f>
        <v>-7</v>
      </c>
      <c r="AG54" cm="1">
        <f t="array" ref="AG54">IFERROR(_xlfn.XLOOKUP(1, (날씨6[stnNm]='평균기온 삽입용'!$AE$36) * (날씨6[월]=AG$37) * (날씨6[일]='평균기온 삽입용'!$AD54), 날씨6[avgTa]),"")</f>
        <v>3.7</v>
      </c>
      <c r="AH54" cm="1">
        <f t="array" ref="AH54">IFERROR(_xlfn.XLOOKUP(1, (날씨6[stnNm]='평균기온 삽입용'!$AE$36) * (날씨6[월]=AH$37) * (날씨6[일]='평균기온 삽입용'!$AD54), 날씨6[avgTa]),"")</f>
        <v>9.6</v>
      </c>
      <c r="AI54" cm="1">
        <f t="array" ref="AI54">IFERROR(_xlfn.XLOOKUP(1, (날씨6[stnNm]='평균기온 삽입용'!$AE$36) * (날씨6[월]=AI$37) * (날씨6[일]='평균기온 삽입용'!$AD54), 날씨6[avgTa]),"")</f>
        <v>18.600000000000001</v>
      </c>
      <c r="AJ54" cm="1">
        <f t="array" ref="AJ54">IFERROR(_xlfn.XLOOKUP(1, (날씨6[stnNm]='평균기온 삽입용'!$AE$36) * (날씨6[월]=AJ$37) * (날씨6[일]='평균기온 삽입용'!$AD54), 날씨6[avgTa]),"")</f>
        <v>23.5</v>
      </c>
      <c r="AK54" cm="1">
        <f t="array" ref="AK54">IFERROR(_xlfn.XLOOKUP(1, (날씨6[stnNm]='평균기온 삽입용'!$AE$36) * (날씨6[월]=AK$37) * (날씨6[일]='평균기온 삽입용'!$AD54), 날씨6[avgTa]),"")</f>
        <v>24.7</v>
      </c>
      <c r="AL54" cm="1">
        <f t="array" ref="AL54">IFERROR(_xlfn.XLOOKUP(1, (날씨6[stnNm]='평균기온 삽입용'!$AE$36) * (날씨6[월]=AL$37) * (날씨6[일]='평균기온 삽입용'!$AD54), 날씨6[avgTa]),"")</f>
        <v>26.2</v>
      </c>
      <c r="AM54" cm="1">
        <f t="array" ref="AM54">IFERROR(_xlfn.XLOOKUP(1, (날씨6[stnNm]='평균기온 삽입용'!$AE$36) * (날씨6[월]=AM$37) * (날씨6[일]='평균기온 삽입용'!$AD54), 날씨6[avgTa]),"")</f>
        <v>19.899999999999999</v>
      </c>
      <c r="AN54" cm="1">
        <f t="array" ref="AN54">IFERROR(_xlfn.XLOOKUP(1, (날씨6[stnNm]='평균기온 삽입용'!$AE$36) * (날씨6[월]=AN$37) * (날씨6[일]='평균기온 삽입용'!$AD54), 날씨6[avgTa]),"")</f>
        <v>8.4</v>
      </c>
      <c r="AO54" cm="1">
        <f t="array" ref="AO54">IFERROR(_xlfn.XLOOKUP(1, (날씨6[stnNm]='평균기온 삽입용'!$AE$36) * (날씨6[월]=AO$37) * (날씨6[일]='평균기온 삽입용'!$AD54), 날씨6[avgTa]),"")</f>
        <v>10.1</v>
      </c>
      <c r="AP54" cm="1">
        <f t="array" ref="AP54">IFERROR(_xlfn.XLOOKUP(1, (날씨6[stnNm]='평균기온 삽입용'!$AE$36) * (날씨6[월]=AP$37) * (날씨6[일]='평균기온 삽입용'!$AD54), 날씨6[avgTa]),"")</f>
        <v>-8.9</v>
      </c>
    </row>
    <row r="55" spans="2:42" ht="15.95" customHeight="1" x14ac:dyDescent="0.3">
      <c r="B55" s="63">
        <v>18</v>
      </c>
      <c r="C55" cm="1">
        <f t="array" ref="C55">IFERROR(_xlfn.XLOOKUP(1, (날씨4[stnNm]='평균기온 삽입용'!$C$36) * (날씨4[월]=C$37) * (날씨4[일]='평균기온 삽입용'!$B55), 날씨4[avgTa]),"")</f>
        <v>-0.3</v>
      </c>
      <c r="D55" cm="1">
        <f t="array" ref="D55">IFERROR(_xlfn.XLOOKUP(1, (날씨4[stnNm]='평균기온 삽입용'!$C$36) * (날씨4[월]=D$37) * (날씨4[일]='평균기온 삽입용'!$B55), 날씨4[avgTa]),"")</f>
        <v>-2.6</v>
      </c>
      <c r="E55" cm="1">
        <f t="array" ref="E55">IFERROR(_xlfn.XLOOKUP(1, (날씨4[stnNm]='평균기온 삽입용'!$C$36) * (날씨4[월]=E$37) * (날씨4[일]='평균기온 삽입용'!$B55), 날씨4[avgTa]),"")</f>
        <v>5.3</v>
      </c>
      <c r="F55" cm="1">
        <f t="array" ref="F55">IFERROR(_xlfn.XLOOKUP(1, (날씨4[stnNm]='평균기온 삽입용'!$C$36) * (날씨4[월]=F$37) * (날씨4[일]='평균기온 삽입용'!$B55), 날씨4[avgTa]),"")</f>
        <v>11.1</v>
      </c>
      <c r="G55" cm="1">
        <f t="array" ref="G55">IFERROR(_xlfn.XLOOKUP(1, (날씨4[stnNm]='평균기온 삽입용'!$C$36) * (날씨4[월]=G$37) * (날씨4[일]='평균기온 삽입용'!$B55), 날씨4[avgTa]),"")</f>
        <v>12.8</v>
      </c>
      <c r="H55" cm="1">
        <f t="array" ref="H55">IFERROR(_xlfn.XLOOKUP(1, (날씨4[stnNm]='평균기온 삽입용'!$C$36) * (날씨4[월]=H$37) * (날씨4[일]='평균기온 삽입용'!$B55), 날씨4[avgTa]),"")</f>
        <v>22.6</v>
      </c>
      <c r="I55" cm="1">
        <f t="array" ref="I55">IFERROR(_xlfn.XLOOKUP(1, (날씨4[stnNm]='평균기온 삽입용'!$C$36) * (날씨4[월]=I$37) * (날씨4[일]='평균기온 삽입용'!$B55), 날씨4[avgTa]),"")</f>
        <v>25.4</v>
      </c>
      <c r="J55" cm="1">
        <f t="array" ref="J55">IFERROR(_xlfn.XLOOKUP(1, (날씨4[stnNm]='평균기온 삽입용'!$C$36) * (날씨4[월]=J$37) * (날씨4[일]='평균기온 삽입용'!$B55), 날씨4[avgTa]),"")</f>
        <v>22.2</v>
      </c>
      <c r="K55" cm="1">
        <f t="array" ref="K55">IFERROR(_xlfn.XLOOKUP(1, (날씨4[stnNm]='평균기온 삽입용'!$C$36) * (날씨4[월]=K$37) * (날씨4[일]='평균기온 삽입용'!$B55), 날씨4[avgTa]),"")</f>
        <v>19</v>
      </c>
      <c r="L55" cm="1">
        <f t="array" ref="L55">IFERROR(_xlfn.XLOOKUP(1, (날씨4[stnNm]='평균기온 삽입용'!$C$36) * (날씨4[월]=L$37) * (날씨4[일]='평균기온 삽입용'!$B55), 날씨4[avgTa]),"")</f>
        <v>10</v>
      </c>
      <c r="M55" cm="1">
        <f t="array" ref="M55">IFERROR(_xlfn.XLOOKUP(1, (날씨4[stnNm]='평균기온 삽입용'!$C$36) * (날씨4[월]=M$37) * (날씨4[일]='평균기온 삽입용'!$B55), 날씨4[avgTa]),"")</f>
        <v>1.8</v>
      </c>
      <c r="N55" cm="1">
        <f t="array" ref="N55">IFERROR(_xlfn.XLOOKUP(1, (날씨4[stnNm]='평균기온 삽입용'!$C$36) * (날씨4[월]=N$37) * (날씨4[일]='평균기온 삽입용'!$B55), 날씨4[avgTa]),"")</f>
        <v>-1.5</v>
      </c>
      <c r="P55" s="63">
        <v>18</v>
      </c>
      <c r="Q55" cm="1">
        <f t="array" ref="Q55">IFERROR(_xlfn.XLOOKUP(1, (날씨5[stnNm]='평균기온 삽입용'!$Q$36) * (날씨5[월]=Q$37) * (날씨5[일]='평균기온 삽입용'!$P55), 날씨5[avgTa]),"")</f>
        <v>-4.5</v>
      </c>
      <c r="R55" cm="1">
        <f t="array" ref="R55">IFERROR(_xlfn.XLOOKUP(1, (날씨5[stnNm]='평균기온 삽입용'!$Q$36) * (날씨5[월]=R$37) * (날씨5[일]='평균기온 삽입용'!$P55), 날씨5[avgTa]),"")</f>
        <v>-2.2999999999999998</v>
      </c>
      <c r="S55" cm="1">
        <f t="array" ref="S55">IFERROR(_xlfn.XLOOKUP(1, (날씨5[stnNm]='평균기온 삽입용'!$Q$36) * (날씨5[월]=S$37) * (날씨5[일]='평균기온 삽입용'!$P55), 날씨5[avgTa]),"")</f>
        <v>4.3</v>
      </c>
      <c r="T55" cm="1">
        <f t="array" ref="T55">IFERROR(_xlfn.XLOOKUP(1, (날씨5[stnNm]='평균기온 삽입용'!$Q$36) * (날씨5[월]=T$37) * (날씨5[일]='평균기온 삽입용'!$P55), 날씨5[avgTa]),"")</f>
        <v>9.8000000000000007</v>
      </c>
      <c r="U55" cm="1">
        <f t="array" ref="U55">IFERROR(_xlfn.XLOOKUP(1, (날씨5[stnNm]='평균기온 삽입용'!$Q$36) * (날씨5[월]=U$37) * (날씨5[일]='평균기온 삽입용'!$P55), 날씨5[avgTa]),"")</f>
        <v>21.8</v>
      </c>
      <c r="V55" cm="1">
        <f t="array" ref="V55">IFERROR(_xlfn.XLOOKUP(1, (날씨5[stnNm]='평균기온 삽입용'!$Q$36) * (날씨5[월]=V$37) * (날씨5[일]='평균기온 삽입용'!$P55), 날씨5[avgTa]),"")</f>
        <v>17.5</v>
      </c>
      <c r="W55" cm="1">
        <f t="array" ref="W55">IFERROR(_xlfn.XLOOKUP(1, (날씨5[stnNm]='평균기온 삽입용'!$Q$36) * (날씨5[월]=W$37) * (날씨5[일]='평균기온 삽입용'!$P55), 날씨5[avgTa]),"")</f>
        <v>25.8</v>
      </c>
      <c r="X55" cm="1">
        <f t="array" ref="X55">IFERROR(_xlfn.XLOOKUP(1, (날씨5[stnNm]='평균기온 삽입용'!$Q$36) * (날씨5[월]=X$37) * (날씨5[일]='평균기온 삽입용'!$P55), 날씨5[avgTa]),"")</f>
        <v>23.4</v>
      </c>
      <c r="Y55" cm="1">
        <f t="array" ref="Y55">IFERROR(_xlfn.XLOOKUP(1, (날씨5[stnNm]='평균기온 삽입용'!$Q$36) * (날씨5[월]=Y$37) * (날씨5[일]='평균기온 삽입용'!$P55), 날씨5[avgTa]),"")</f>
        <v>17.8</v>
      </c>
      <c r="Z55" cm="1">
        <f t="array" ref="Z55">IFERROR(_xlfn.XLOOKUP(1, (날씨5[stnNm]='평균기온 삽입용'!$Q$36) * (날씨5[월]=Z$37) * (날씨5[일]='평균기온 삽입용'!$P55), 날씨5[avgTa]),"")</f>
        <v>14.6</v>
      </c>
      <c r="AA55" cm="1">
        <f t="array" ref="AA55">IFERROR(_xlfn.XLOOKUP(1, (날씨5[stnNm]='평균기온 삽입용'!$Q$36) * (날씨5[월]=AA$37) * (날씨5[일]='평균기온 삽입용'!$P55), 날씨5[avgTa]),"")</f>
        <v>3.6</v>
      </c>
      <c r="AB55" cm="1">
        <f t="array" ref="AB55">IFERROR(_xlfn.XLOOKUP(1, (날씨5[stnNm]='평균기온 삽입용'!$Q$36) * (날씨5[월]=AB$37) * (날씨5[일]='평균기온 삽입용'!$P55), 날씨5[avgTa]),"")</f>
        <v>0.2</v>
      </c>
      <c r="AD55" s="63">
        <v>18</v>
      </c>
      <c r="AE55" cm="1">
        <f t="array" ref="AE55">IFERROR(_xlfn.XLOOKUP(1, (날씨6[stnNm]='평균기온 삽입용'!$AE$36) * (날씨6[월]=AE$37) * (날씨6[일]='평균기온 삽입용'!$AD55), 날씨6[avgTa]),"")</f>
        <v>-2.2999999999999998</v>
      </c>
      <c r="AF55" cm="1">
        <f t="array" ref="AF55">IFERROR(_xlfn.XLOOKUP(1, (날씨6[stnNm]='평균기온 삽입용'!$AE$36) * (날씨6[월]=AF$37) * (날씨6[일]='평균기온 삽입용'!$AD55), 날씨6[avgTa]),"")</f>
        <v>-6.4</v>
      </c>
      <c r="AG55" cm="1">
        <f t="array" ref="AG55">IFERROR(_xlfn.XLOOKUP(1, (날씨6[stnNm]='평균기온 삽입용'!$AE$36) * (날씨6[월]=AG$37) * (날씨6[일]='평균기온 삽입용'!$AD55), 날씨6[avgTa]),"")</f>
        <v>5.5</v>
      </c>
      <c r="AH55" cm="1">
        <f t="array" ref="AH55">IFERROR(_xlfn.XLOOKUP(1, (날씨6[stnNm]='평균기온 삽입용'!$AE$36) * (날씨6[월]=AH$37) * (날씨6[일]='평균기온 삽입용'!$AD55), 날씨6[avgTa]),"")</f>
        <v>12.6</v>
      </c>
      <c r="AI55" cm="1">
        <f t="array" ref="AI55">IFERROR(_xlfn.XLOOKUP(1, (날씨6[stnNm]='평균기온 삽입용'!$AE$36) * (날씨6[월]=AI$37) * (날씨6[일]='평균기온 삽입용'!$AD55), 날씨6[avgTa]),"")</f>
        <v>17.7</v>
      </c>
      <c r="AJ55" cm="1">
        <f t="array" ref="AJ55">IFERROR(_xlfn.XLOOKUP(1, (날씨6[stnNm]='평균기온 삽입용'!$AE$36) * (날씨6[월]=AJ$37) * (날씨6[일]='평균기온 삽입용'!$AD55), 날씨6[avgTa]),"")</f>
        <v>21</v>
      </c>
      <c r="AK55" cm="1">
        <f t="array" ref="AK55">IFERROR(_xlfn.XLOOKUP(1, (날씨6[stnNm]='평균기온 삽입용'!$AE$36) * (날씨6[월]=AK$37) * (날씨6[일]='평균기온 삽입용'!$AD55), 날씨6[avgTa]),"")</f>
        <v>24</v>
      </c>
      <c r="AL55" cm="1">
        <f t="array" ref="AL55">IFERROR(_xlfn.XLOOKUP(1, (날씨6[stnNm]='평균기온 삽입용'!$AE$36) * (날씨6[월]=AL$37) * (날씨6[일]='평균기온 삽입용'!$AD55), 날씨6[avgTa]),"")</f>
        <v>25.4</v>
      </c>
      <c r="AM55" cm="1">
        <f t="array" ref="AM55">IFERROR(_xlfn.XLOOKUP(1, (날씨6[stnNm]='평균기온 삽입용'!$AE$36) * (날씨6[월]=AM$37) * (날씨6[일]='평균기온 삽입용'!$AD55), 날씨6[avgTa]),"")</f>
        <v>16.8</v>
      </c>
      <c r="AN55" cm="1">
        <f t="array" ref="AN55">IFERROR(_xlfn.XLOOKUP(1, (날씨6[stnNm]='평균기온 삽입용'!$AE$36) * (날씨6[월]=AN$37) * (날씨6[일]='평균기온 삽입용'!$AD55), 날씨6[avgTa]),"")</f>
        <v>9.6</v>
      </c>
      <c r="AO55" cm="1">
        <f t="array" ref="AO55">IFERROR(_xlfn.XLOOKUP(1, (날씨6[stnNm]='평균기온 삽입용'!$AE$36) * (날씨6[월]=AO$37) * (날씨6[일]='평균기온 삽입용'!$AD55), 날씨6[avgTa]),"")</f>
        <v>15.6</v>
      </c>
      <c r="AP55" cm="1">
        <f t="array" ref="AP55">IFERROR(_xlfn.XLOOKUP(1, (날씨6[stnNm]='평균기온 삽입용'!$AE$36) * (날씨6[월]=AP$37) * (날씨6[일]='평균기온 삽입용'!$AD55), 날씨6[avgTa]),"")</f>
        <v>-4.5999999999999996</v>
      </c>
    </row>
    <row r="56" spans="2:42" ht="15.95" customHeight="1" x14ac:dyDescent="0.3">
      <c r="B56" s="63">
        <v>19</v>
      </c>
      <c r="C56" cm="1">
        <f t="array" ref="C56">IFERROR(_xlfn.XLOOKUP(1, (날씨4[stnNm]='평균기온 삽입용'!$C$36) * (날씨4[월]=C$37) * (날씨4[일]='평균기온 삽입용'!$B56), 날씨4[avgTa]),"")</f>
        <v>-2.5</v>
      </c>
      <c r="D56" cm="1">
        <f t="array" ref="D56">IFERROR(_xlfn.XLOOKUP(1, (날씨4[stnNm]='평균기온 삽입용'!$C$36) * (날씨4[월]=D$37) * (날씨4[일]='평균기온 삽입용'!$B56), 날씨4[avgTa]),"")</f>
        <v>-0.5</v>
      </c>
      <c r="E56" cm="1">
        <f t="array" ref="E56">IFERROR(_xlfn.XLOOKUP(1, (날씨4[stnNm]='평균기온 삽입용'!$C$36) * (날씨4[월]=E$37) * (날씨4[일]='평균기온 삽입용'!$B56), 날씨4[avgTa]),"")</f>
        <v>7.2</v>
      </c>
      <c r="F56" cm="1">
        <f t="array" ref="F56">IFERROR(_xlfn.XLOOKUP(1, (날씨4[stnNm]='평균기온 삽입용'!$C$36) * (날씨4[월]=F$37) * (날씨4[일]='평균기온 삽입용'!$B56), 날씨4[avgTa]),"")</f>
        <v>13</v>
      </c>
      <c r="G56" cm="1">
        <f t="array" ref="G56">IFERROR(_xlfn.XLOOKUP(1, (날씨4[stnNm]='평균기온 삽입용'!$C$36) * (날씨4[월]=G$37) * (날씨4[일]='평균기온 삽입용'!$B56), 날씨4[avgTa]),"")</f>
        <v>15.6</v>
      </c>
      <c r="H56" cm="1">
        <f t="array" ref="H56">IFERROR(_xlfn.XLOOKUP(1, (날씨4[stnNm]='평균기온 삽입용'!$C$36) * (날씨4[월]=H$37) * (날씨4[일]='평균기온 삽입용'!$B56), 날씨4[avgTa]),"")</f>
        <v>21.2</v>
      </c>
      <c r="I56" cm="1">
        <f t="array" ref="I56">IFERROR(_xlfn.XLOOKUP(1, (날씨4[stnNm]='평균기온 삽입용'!$C$36) * (날씨4[월]=I$37) * (날씨4[일]='평균기온 삽입용'!$B56), 날씨4[avgTa]),"")</f>
        <v>25.6</v>
      </c>
      <c r="J56" cm="1">
        <f t="array" ref="J56">IFERROR(_xlfn.XLOOKUP(1, (날씨4[stnNm]='평균기온 삽입용'!$C$36) * (날씨4[월]=J$37) * (날씨4[일]='평균기온 삽입용'!$B56), 날씨4[avgTa]),"")</f>
        <v>24.1</v>
      </c>
      <c r="K56" cm="1">
        <f t="array" ref="K56">IFERROR(_xlfn.XLOOKUP(1, (날씨4[stnNm]='평균기온 삽입용'!$C$36) * (날씨4[월]=K$37) * (날씨4[일]='평균기온 삽입용'!$B56), 날씨4[avgTa]),"")</f>
        <v>19</v>
      </c>
      <c r="L56" cm="1">
        <f t="array" ref="L56">IFERROR(_xlfn.XLOOKUP(1, (날씨4[stnNm]='평균기온 삽입용'!$C$36) * (날씨4[월]=L$37) * (날씨4[일]='평균기온 삽입용'!$B56), 날씨4[avgTa]),"")</f>
        <v>9.5</v>
      </c>
      <c r="M56" cm="1">
        <f t="array" ref="M56">IFERROR(_xlfn.XLOOKUP(1, (날씨4[stnNm]='평균기온 삽입용'!$C$36) * (날씨4[월]=M$37) * (날씨4[일]='평균기온 삽입용'!$B56), 날씨4[avgTa]),"")</f>
        <v>1.8</v>
      </c>
      <c r="N56" cm="1">
        <f t="array" ref="N56">IFERROR(_xlfn.XLOOKUP(1, (날씨4[stnNm]='평균기온 삽입용'!$C$36) * (날씨4[월]=N$37) * (날씨4[일]='평균기온 삽입용'!$B56), 날씨4[avgTa]),"")</f>
        <v>0.8</v>
      </c>
      <c r="P56" s="63">
        <v>19</v>
      </c>
      <c r="Q56" cm="1">
        <f t="array" ref="Q56">IFERROR(_xlfn.XLOOKUP(1, (날씨5[stnNm]='평균기온 삽입용'!$Q$36) * (날씨5[월]=Q$37) * (날씨5[일]='평균기온 삽입용'!$P56), 날씨5[avgTa]),"")</f>
        <v>-2.9</v>
      </c>
      <c r="R56" cm="1">
        <f t="array" ref="R56">IFERROR(_xlfn.XLOOKUP(1, (날씨5[stnNm]='평균기온 삽입용'!$Q$36) * (날씨5[월]=R$37) * (날씨5[일]='평균기온 삽입용'!$P56), 날씨5[avgTa]),"")</f>
        <v>0.1</v>
      </c>
      <c r="S56" cm="1">
        <f t="array" ref="S56">IFERROR(_xlfn.XLOOKUP(1, (날씨5[stnNm]='평균기온 삽입용'!$Q$36) * (날씨5[월]=S$37) * (날씨5[일]='평균기온 삽입용'!$P56), 날씨5[avgTa]),"")</f>
        <v>7.2</v>
      </c>
      <c r="T56" cm="1">
        <f t="array" ref="T56">IFERROR(_xlfn.XLOOKUP(1, (날씨5[stnNm]='평균기온 삽입용'!$Q$36) * (날씨5[월]=T$37) * (날씨5[일]='평균기온 삽입용'!$P56), 날씨5[avgTa]),"")</f>
        <v>11.7</v>
      </c>
      <c r="U56" cm="1">
        <f t="array" ref="U56">IFERROR(_xlfn.XLOOKUP(1, (날씨5[stnNm]='평균기온 삽입용'!$Q$36) * (날씨5[월]=U$37) * (날씨5[일]='평균기온 삽입용'!$P56), 날씨5[avgTa]),"")</f>
        <v>18.899999999999999</v>
      </c>
      <c r="V56" cm="1">
        <f t="array" ref="V56">IFERROR(_xlfn.XLOOKUP(1, (날씨5[stnNm]='평균기온 삽입용'!$Q$36) * (날씨5[월]=V$37) * (날씨5[일]='평균기온 삽입용'!$P56), 날씨5[avgTa]),"")</f>
        <v>20</v>
      </c>
      <c r="W56" cm="1">
        <f t="array" ref="W56">IFERROR(_xlfn.XLOOKUP(1, (날씨5[stnNm]='평균기온 삽입용'!$Q$36) * (날씨5[월]=W$37) * (날씨5[일]='평균기온 삽입용'!$P56), 날씨5[avgTa]),"")</f>
        <v>27.5</v>
      </c>
      <c r="X56" cm="1">
        <f t="array" ref="X56">IFERROR(_xlfn.XLOOKUP(1, (날씨5[stnNm]='평균기온 삽입용'!$Q$36) * (날씨5[월]=X$37) * (날씨5[일]='평균기온 삽입용'!$P56), 날씨5[avgTa]),"")</f>
        <v>23.6</v>
      </c>
      <c r="Y56" cm="1">
        <f t="array" ref="Y56">IFERROR(_xlfn.XLOOKUP(1, (날씨5[stnNm]='평균기온 삽입용'!$Q$36) * (날씨5[월]=Y$37) * (날씨5[일]='평균기온 삽입용'!$P56), 날씨5[avgTa]),"")</f>
        <v>15.7</v>
      </c>
      <c r="Z56" cm="1">
        <f t="array" ref="Z56">IFERROR(_xlfn.XLOOKUP(1, (날씨5[stnNm]='평균기온 삽입용'!$Q$36) * (날씨5[월]=Z$37) * (날씨5[일]='평균기온 삽입용'!$P56), 날씨5[avgTa]),"")</f>
        <v>13.4</v>
      </c>
      <c r="AA56" cm="1">
        <f t="array" ref="AA56">IFERROR(_xlfn.XLOOKUP(1, (날씨5[stnNm]='평균기온 삽입용'!$Q$36) * (날씨5[월]=AA$37) * (날씨5[일]='평균기온 삽입용'!$P56), 날씨5[avgTa]),"")</f>
        <v>-1.3</v>
      </c>
      <c r="AB56" cm="1">
        <f t="array" ref="AB56">IFERROR(_xlfn.XLOOKUP(1, (날씨5[stnNm]='평균기온 삽입용'!$Q$36) * (날씨5[월]=AB$37) * (날씨5[일]='평균기온 삽입용'!$P56), 날씨5[avgTa]),"")</f>
        <v>-2.7</v>
      </c>
      <c r="AD56" s="63">
        <v>19</v>
      </c>
      <c r="AE56" cm="1">
        <f t="array" ref="AE56">IFERROR(_xlfn.XLOOKUP(1, (날씨6[stnNm]='평균기온 삽입용'!$AE$36) * (날씨6[월]=AE$37) * (날씨6[일]='평균기온 삽입용'!$AD56), 날씨6[avgTa]),"")</f>
        <v>-0.4</v>
      </c>
      <c r="AF56" cm="1">
        <f t="array" ref="AF56">IFERROR(_xlfn.XLOOKUP(1, (날씨6[stnNm]='평균기온 삽입용'!$AE$36) * (날씨6[월]=AF$37) * (날씨6[일]='평균기온 삽입용'!$AD56), 날씨6[avgTa]),"")</f>
        <v>-2.1</v>
      </c>
      <c r="AG56" cm="1">
        <f t="array" ref="AG56">IFERROR(_xlfn.XLOOKUP(1, (날씨6[stnNm]='평균기온 삽입용'!$AE$36) * (날씨6[월]=AG$37) * (날씨6[일]='평균기온 삽입용'!$AD56), 날씨6[avgTa]),"")</f>
        <v>8.6</v>
      </c>
      <c r="AH56" cm="1">
        <f t="array" ref="AH56">IFERROR(_xlfn.XLOOKUP(1, (날씨6[stnNm]='평균기온 삽입용'!$AE$36) * (날씨6[월]=AH$37) * (날씨6[일]='평균기온 삽입용'!$AD56), 날씨6[avgTa]),"")</f>
        <v>10.9</v>
      </c>
      <c r="AI56" cm="1">
        <f t="array" ref="AI56">IFERROR(_xlfn.XLOOKUP(1, (날씨6[stnNm]='평균기온 삽입용'!$AE$36) * (날씨6[월]=AI$37) * (날씨6[일]='평균기온 삽입용'!$AD56), 날씨6[avgTa]),"")</f>
        <v>11.4</v>
      </c>
      <c r="AJ56" cm="1">
        <f t="array" ref="AJ56">IFERROR(_xlfn.XLOOKUP(1, (날씨6[stnNm]='평균기온 삽입용'!$AE$36) * (날씨6[월]=AJ$37) * (날씨6[일]='평균기온 삽입용'!$AD56), 날씨6[avgTa]),"")</f>
        <v>23.2</v>
      </c>
      <c r="AK56" cm="1">
        <f t="array" ref="AK56">IFERROR(_xlfn.XLOOKUP(1, (날씨6[stnNm]='평균기온 삽입용'!$AE$36) * (날씨6[월]=AK$37) * (날씨6[일]='평균기온 삽입용'!$AD56), 날씨6[avgTa]),"")</f>
        <v>21.9</v>
      </c>
      <c r="AL56" cm="1">
        <f t="array" ref="AL56">IFERROR(_xlfn.XLOOKUP(1, (날씨6[stnNm]='평균기온 삽입용'!$AE$36) * (날씨6[월]=AL$37) * (날씨6[일]='평균기온 삽입용'!$AD56), 날씨6[avgTa]),"")</f>
        <v>24.9</v>
      </c>
      <c r="AM56" cm="1">
        <f t="array" ref="AM56">IFERROR(_xlfn.XLOOKUP(1, (날씨6[stnNm]='평균기온 삽입용'!$AE$36) * (날씨6[월]=AM$37) * (날씨6[일]='평균기온 삽입용'!$AD56), 날씨6[avgTa]),"")</f>
        <v>16.600000000000001</v>
      </c>
      <c r="AN56" cm="1">
        <f t="array" ref="AN56">IFERROR(_xlfn.XLOOKUP(1, (날씨6[stnNm]='평균기온 삽입용'!$AE$36) * (날씨6[월]=AN$37) * (날씨6[일]='평균기온 삽입용'!$AD56), 날씨6[avgTa]),"")</f>
        <v>11</v>
      </c>
      <c r="AO56" cm="1">
        <f t="array" ref="AO56">IFERROR(_xlfn.XLOOKUP(1, (날씨6[stnNm]='평균기온 삽입용'!$AE$36) * (날씨6[월]=AO$37) * (날씨6[일]='평균기온 삽입용'!$AD56), 날씨6[avgTa]),"")</f>
        <v>13.5</v>
      </c>
      <c r="AP56" cm="1">
        <f t="array" ref="AP56">IFERROR(_xlfn.XLOOKUP(1, (날씨6[stnNm]='평균기온 삽입용'!$AE$36) * (날씨6[월]=AP$37) * (날씨6[일]='평균기온 삽입용'!$AD56), 날씨6[avgTa]),"")</f>
        <v>-9.6</v>
      </c>
    </row>
    <row r="57" spans="2:42" ht="15.95" customHeight="1" x14ac:dyDescent="0.3">
      <c r="B57" s="63">
        <v>20</v>
      </c>
      <c r="C57" cm="1">
        <f t="array" ref="C57">IFERROR(_xlfn.XLOOKUP(1, (날씨4[stnNm]='평균기온 삽입용'!$C$36) * (날씨4[월]=C$37) * (날씨4[일]='평균기온 삽입용'!$B57), 날씨4[avgTa]),"")</f>
        <v>-0.9</v>
      </c>
      <c r="D57" cm="1">
        <f t="array" ref="D57">IFERROR(_xlfn.XLOOKUP(1, (날씨4[stnNm]='평균기온 삽입용'!$C$36) * (날씨4[월]=D$37) * (날씨4[일]='평균기온 삽입용'!$B57), 날씨4[avgTa]),"")</f>
        <v>-1.9</v>
      </c>
      <c r="E57" cm="1">
        <f t="array" ref="E57">IFERROR(_xlfn.XLOOKUP(1, (날씨4[stnNm]='평균기온 삽입용'!$C$36) * (날씨4[월]=E$37) * (날씨4[일]='평균기온 삽입용'!$B57), 날씨4[avgTa]),"")</f>
        <v>2.7</v>
      </c>
      <c r="F57" cm="1">
        <f t="array" ref="F57">IFERROR(_xlfn.XLOOKUP(1, (날씨4[stnNm]='평균기온 삽입용'!$C$36) * (날씨4[월]=F$37) * (날씨4[일]='평균기온 삽입용'!$B57), 날씨4[avgTa]),"")</f>
        <v>16.399999999999999</v>
      </c>
      <c r="G57" cm="1">
        <f t="array" ref="G57">IFERROR(_xlfn.XLOOKUP(1, (날씨4[stnNm]='평균기온 삽입용'!$C$36) * (날씨4[월]=G$37) * (날씨4[일]='평균기온 삽입용'!$B57), 날씨4[avgTa]),"")</f>
        <v>14.8</v>
      </c>
      <c r="H57" cm="1">
        <f t="array" ref="H57">IFERROR(_xlfn.XLOOKUP(1, (날씨4[stnNm]='평균기온 삽입용'!$C$36) * (날씨4[월]=H$37) * (날씨4[일]='평균기온 삽입용'!$B57), 날씨4[avgTa]),"")</f>
        <v>22</v>
      </c>
      <c r="I57" cm="1">
        <f t="array" ref="I57">IFERROR(_xlfn.XLOOKUP(1, (날씨4[stnNm]='평균기온 삽입용'!$C$36) * (날씨4[월]=I$37) * (날씨4[일]='평균기온 삽입용'!$B57), 날씨4[avgTa]),"")</f>
        <v>26.3</v>
      </c>
      <c r="J57" cm="1">
        <f t="array" ref="J57">IFERROR(_xlfn.XLOOKUP(1, (날씨4[stnNm]='평균기온 삽입용'!$C$36) * (날씨4[월]=J$37) * (날씨4[일]='평균기온 삽입용'!$B57), 날씨4[avgTa]),"")</f>
        <v>26.9</v>
      </c>
      <c r="K57" cm="1">
        <f t="array" ref="K57">IFERROR(_xlfn.XLOOKUP(1, (날씨4[stnNm]='평균기온 삽입용'!$C$36) * (날씨4[월]=K$37) * (날씨4[일]='평균기온 삽입용'!$B57), 날씨4[avgTa]),"")</f>
        <v>18</v>
      </c>
      <c r="L57" cm="1">
        <f t="array" ref="L57">IFERROR(_xlfn.XLOOKUP(1, (날씨4[stnNm]='평균기온 삽입용'!$C$36) * (날씨4[월]=L$37) * (날씨4[일]='평균기온 삽입용'!$B57), 날씨4[avgTa]),"")</f>
        <v>8.9</v>
      </c>
      <c r="M57" cm="1">
        <f t="array" ref="M57">IFERROR(_xlfn.XLOOKUP(1, (날씨4[stnNm]='평균기온 삽입용'!$C$36) * (날씨4[월]=M$37) * (날씨4[일]='평균기온 삽입용'!$B57), 날씨4[avgTa]),"")</f>
        <v>3.5</v>
      </c>
      <c r="N57" cm="1">
        <f t="array" ref="N57">IFERROR(_xlfn.XLOOKUP(1, (날씨4[stnNm]='평균기온 삽입용'!$C$36) * (날씨4[월]=N$37) * (날씨4[일]='평균기온 삽입용'!$B57), 날씨4[avgTa]),"")</f>
        <v>-2.6</v>
      </c>
      <c r="P57" s="63">
        <v>20</v>
      </c>
      <c r="Q57" cm="1">
        <f t="array" ref="Q57">IFERROR(_xlfn.XLOOKUP(1, (날씨5[stnNm]='평균기온 삽입용'!$Q$36) * (날씨5[월]=Q$37) * (날씨5[일]='평균기온 삽입용'!$P57), 날씨5[avgTa]),"")</f>
        <v>-3.6</v>
      </c>
      <c r="R57" cm="1">
        <f t="array" ref="R57">IFERROR(_xlfn.XLOOKUP(1, (날씨5[stnNm]='평균기온 삽입용'!$Q$36) * (날씨5[월]=R$37) * (날씨5[일]='평균기온 삽입용'!$P57), 날씨5[avgTa]),"")</f>
        <v>0.6</v>
      </c>
      <c r="S57" cm="1">
        <f t="array" ref="S57">IFERROR(_xlfn.XLOOKUP(1, (날씨5[stnNm]='평균기온 삽입용'!$Q$36) * (날씨5[월]=S$37) * (날씨5[일]='평균기온 삽입용'!$P57), 날씨5[avgTa]),"")</f>
        <v>7.1</v>
      </c>
      <c r="T57" cm="1">
        <f t="array" ref="T57">IFERROR(_xlfn.XLOOKUP(1, (날씨5[stnNm]='평균기온 삽입용'!$Q$36) * (날씨5[월]=T$37) * (날씨5[일]='평균기온 삽입용'!$P57), 날씨5[avgTa]),"")</f>
        <v>11.4</v>
      </c>
      <c r="U57" cm="1">
        <f t="array" ref="U57">IFERROR(_xlfn.XLOOKUP(1, (날씨5[stnNm]='평균기온 삽입용'!$Q$36) * (날씨5[월]=U$37) * (날씨5[일]='평균기온 삽입용'!$P57), 날씨5[avgTa]),"")</f>
        <v>16</v>
      </c>
      <c r="V57" cm="1">
        <f t="array" ref="V57">IFERROR(_xlfn.XLOOKUP(1, (날씨5[stnNm]='평균기온 삽입용'!$Q$36) * (날씨5[월]=V$37) * (날씨5[일]='평균기온 삽입용'!$P57), 날씨5[avgTa]),"")</f>
        <v>22.2</v>
      </c>
      <c r="W57" cm="1">
        <f t="array" ref="W57">IFERROR(_xlfn.XLOOKUP(1, (날씨5[stnNm]='평균기온 삽입용'!$Q$36) * (날씨5[월]=W$37) * (날씨5[일]='평균기온 삽입용'!$P57), 날씨5[avgTa]),"")</f>
        <v>26.8</v>
      </c>
      <c r="X57" cm="1">
        <f t="array" ref="X57">IFERROR(_xlfn.XLOOKUP(1, (날씨5[stnNm]='평균기온 삽입용'!$Q$36) * (날씨5[월]=X$37) * (날씨5[일]='평균기온 삽입용'!$P57), 날씨5[avgTa]),"")</f>
        <v>24.9</v>
      </c>
      <c r="Y57" cm="1">
        <f t="array" ref="Y57">IFERROR(_xlfn.XLOOKUP(1, (날씨5[stnNm]='평균기온 삽입용'!$Q$36) * (날씨5[월]=Y$37) * (날씨5[일]='평균기온 삽입용'!$P57), 날씨5[avgTa]),"")</f>
        <v>16.600000000000001</v>
      </c>
      <c r="Z57" cm="1">
        <f t="array" ref="Z57">IFERROR(_xlfn.XLOOKUP(1, (날씨5[stnNm]='평균기온 삽입용'!$Q$36) * (날씨5[월]=Z$37) * (날씨5[일]='평균기온 삽입용'!$P57), 날씨5[avgTa]),"")</f>
        <v>12.7</v>
      </c>
      <c r="AA57" cm="1">
        <f t="array" ref="AA57">IFERROR(_xlfn.XLOOKUP(1, (날씨5[stnNm]='평균기온 삽입용'!$Q$36) * (날씨5[월]=AA$37) * (날씨5[일]='평균기온 삽입용'!$P57), 날씨5[avgTa]),"")</f>
        <v>-3.1</v>
      </c>
      <c r="AB57" cm="1">
        <f t="array" ref="AB57">IFERROR(_xlfn.XLOOKUP(1, (날씨5[stnNm]='평균기온 삽입용'!$Q$36) * (날씨5[월]=AB$37) * (날씨5[일]='평균기온 삽입용'!$P57), 날씨5[avgTa]),"")</f>
        <v>-3.7</v>
      </c>
      <c r="AD57" s="63">
        <v>20</v>
      </c>
      <c r="AE57" cm="1">
        <f t="array" ref="AE57">IFERROR(_xlfn.XLOOKUP(1, (날씨6[stnNm]='평균기온 삽입용'!$AE$36) * (날씨6[월]=AE$37) * (날씨6[일]='평균기온 삽입용'!$AD57), 날씨6[avgTa]),"")</f>
        <v>-1.4</v>
      </c>
      <c r="AF57" cm="1">
        <f t="array" ref="AF57">IFERROR(_xlfn.XLOOKUP(1, (날씨6[stnNm]='평균기온 삽입용'!$AE$36) * (날씨6[월]=AF$37) * (날씨6[일]='평균기온 삽입용'!$AD57), 날씨6[avgTa]),"")</f>
        <v>1</v>
      </c>
      <c r="AG57" cm="1">
        <f t="array" ref="AG57">IFERROR(_xlfn.XLOOKUP(1, (날씨6[stnNm]='평균기온 삽입용'!$AE$36) * (날씨6[월]=AG$37) * (날씨6[일]='평균기온 삽입용'!$AD57), 날씨6[avgTa]),"")</f>
        <v>7.5</v>
      </c>
      <c r="AH57" cm="1">
        <f t="array" ref="AH57">IFERROR(_xlfn.XLOOKUP(1, (날씨6[stnNm]='평균기온 삽입용'!$AE$36) * (날씨6[월]=AH$37) * (날씨6[일]='평균기온 삽입용'!$AD57), 날씨6[avgTa]),"")</f>
        <v>8.9</v>
      </c>
      <c r="AI57" cm="1">
        <f t="array" ref="AI57">IFERROR(_xlfn.XLOOKUP(1, (날씨6[stnNm]='평균기온 삽입용'!$AE$36) * (날씨6[월]=AI$37) * (날씨6[일]='평균기온 삽입용'!$AD57), 날씨6[avgTa]),"")</f>
        <v>12.5</v>
      </c>
      <c r="AJ57" cm="1">
        <f t="array" ref="AJ57">IFERROR(_xlfn.XLOOKUP(1, (날씨6[stnNm]='평균기온 삽입용'!$AE$36) * (날씨6[월]=AJ$37) * (날씨6[일]='평균기온 삽입용'!$AD57), 날씨6[avgTa]),"")</f>
        <v>23.3</v>
      </c>
      <c r="AK57" cm="1">
        <f t="array" ref="AK57">IFERROR(_xlfn.XLOOKUP(1, (날씨6[stnNm]='평균기온 삽입용'!$AE$36) * (날씨6[월]=AK$37) * (날씨6[일]='평균기온 삽입용'!$AD57), 날씨6[avgTa]),"")</f>
        <v>23.3</v>
      </c>
      <c r="AL57" cm="1">
        <f t="array" ref="AL57">IFERROR(_xlfn.XLOOKUP(1, (날씨6[stnNm]='평균기온 삽입용'!$AE$36) * (날씨6[월]=AL$37) * (날씨6[일]='평균기온 삽입용'!$AD57), 날씨6[avgTa]),"")</f>
        <v>25.8</v>
      </c>
      <c r="AM57" cm="1">
        <f t="array" ref="AM57">IFERROR(_xlfn.XLOOKUP(1, (날씨6[stnNm]='평균기온 삽입용'!$AE$36) * (날씨6[월]=AM$37) * (날씨6[일]='평균기온 삽입용'!$AD57), 날씨6[avgTa]),"")</f>
        <v>15.5</v>
      </c>
      <c r="AN57" cm="1">
        <f t="array" ref="AN57">IFERROR(_xlfn.XLOOKUP(1, (날씨6[stnNm]='평균기온 삽입용'!$AE$36) * (날씨6[월]=AN$37) * (날씨6[일]='평균기온 삽입용'!$AD57), 날씨6[avgTa]),"")</f>
        <v>10.8</v>
      </c>
      <c r="AO57" cm="1">
        <f t="array" ref="AO57">IFERROR(_xlfn.XLOOKUP(1, (날씨6[stnNm]='평균기온 삽입용'!$AE$36) * (날씨6[월]=AO$37) * (날씨6[일]='평균기온 삽입용'!$AD57), 날씨6[avgTa]),"")</f>
        <v>1.4</v>
      </c>
      <c r="AP57" cm="1">
        <f t="array" ref="AP57">IFERROR(_xlfn.XLOOKUP(1, (날씨6[stnNm]='평균기온 삽입용'!$AE$36) * (날씨6[월]=AP$37) * (날씨6[일]='평균기온 삽입용'!$AD57), 날씨6[avgTa]),"")</f>
        <v>-8.1</v>
      </c>
    </row>
    <row r="58" spans="2:42" ht="15.95" customHeight="1" x14ac:dyDescent="0.3">
      <c r="B58" s="63">
        <v>21</v>
      </c>
      <c r="C58" cm="1">
        <f t="array" ref="C58">IFERROR(_xlfn.XLOOKUP(1, (날씨4[stnNm]='평균기온 삽입용'!$C$36) * (날씨4[월]=C$37) * (날씨4[일]='평균기온 삽입용'!$B58), 날씨4[avgTa]),"")</f>
        <v>-3.5</v>
      </c>
      <c r="D58" cm="1">
        <f t="array" ref="D58">IFERROR(_xlfn.XLOOKUP(1, (날씨4[stnNm]='평균기온 삽입용'!$C$36) * (날씨4[월]=D$37) * (날씨4[일]='평균기온 삽입용'!$B58), 날씨4[avgTa]),"")</f>
        <v>-4.5</v>
      </c>
      <c r="E58" cm="1">
        <f t="array" ref="E58">IFERROR(_xlfn.XLOOKUP(1, (날씨4[stnNm]='평균기온 삽입용'!$C$36) * (날씨4[월]=E$37) * (날씨4[일]='평균기온 삽입용'!$B58), 날씨4[avgTa]),"")</f>
        <v>1.8</v>
      </c>
      <c r="F58" cm="1">
        <f t="array" ref="F58">IFERROR(_xlfn.XLOOKUP(1, (날씨4[stnNm]='평균기온 삽입용'!$C$36) * (날씨4[월]=F$37) * (날씨4[일]='평균기온 삽입용'!$B58), 날씨4[avgTa]),"")</f>
        <v>16.3</v>
      </c>
      <c r="G58" cm="1">
        <f t="array" ref="G58">IFERROR(_xlfn.XLOOKUP(1, (날씨4[stnNm]='평균기온 삽입용'!$C$36) * (날씨4[월]=G$37) * (날씨4[일]='평균기온 삽입용'!$B58), 날씨4[avgTa]),"")</f>
        <v>16.7</v>
      </c>
      <c r="H58" cm="1">
        <f t="array" ref="H58">IFERROR(_xlfn.XLOOKUP(1, (날씨4[stnNm]='평균기온 삽입용'!$C$36) * (날씨4[월]=H$37) * (날씨4[일]='평균기온 삽입용'!$B58), 날씨4[avgTa]),"")</f>
        <v>22.4</v>
      </c>
      <c r="I58" cm="1">
        <f t="array" ref="I58">IFERROR(_xlfn.XLOOKUP(1, (날씨4[stnNm]='평균기온 삽입용'!$C$36) * (날씨4[월]=I$37) * (날씨4[일]='평균기온 삽입용'!$B58), 날씨4[avgTa]),"")</f>
        <v>27.2</v>
      </c>
      <c r="J58" cm="1">
        <f t="array" ref="J58">IFERROR(_xlfn.XLOOKUP(1, (날씨4[stnNm]='평균기온 삽입용'!$C$36) * (날씨4[월]=J$37) * (날씨4[일]='평균기온 삽입용'!$B58), 날씨4[avgTa]),"")</f>
        <v>24.2</v>
      </c>
      <c r="K58" cm="1">
        <f t="array" ref="K58">IFERROR(_xlfn.XLOOKUP(1, (날씨4[stnNm]='평균기온 삽입용'!$C$36) * (날씨4[월]=K$37) * (날씨4[일]='평균기온 삽입용'!$B58), 날씨4[avgTa]),"")</f>
        <v>18.100000000000001</v>
      </c>
      <c r="L58" cm="1">
        <f t="array" ref="L58">IFERROR(_xlfn.XLOOKUP(1, (날씨4[stnNm]='평균기온 삽입용'!$C$36) * (날씨4[월]=L$37) * (날씨4[일]='평균기온 삽입용'!$B58), 날씨4[avgTa]),"")</f>
        <v>9.1999999999999993</v>
      </c>
      <c r="M58" cm="1">
        <f t="array" ref="M58">IFERROR(_xlfn.XLOOKUP(1, (날씨4[stnNm]='평균기온 삽입용'!$C$36) * (날씨4[월]=M$37) * (날씨4[일]='평균기온 삽입용'!$B58), 날씨4[avgTa]),"")</f>
        <v>4</v>
      </c>
      <c r="N58" cm="1">
        <f t="array" ref="N58">IFERROR(_xlfn.XLOOKUP(1, (날씨4[stnNm]='평균기온 삽입용'!$C$36) * (날씨4[월]=N$37) * (날씨4[일]='평균기온 삽입용'!$B58), 날씨4[avgTa]),"")</f>
        <v>1.5</v>
      </c>
      <c r="P58" s="63">
        <v>21</v>
      </c>
      <c r="Q58" cm="1">
        <f t="array" ref="Q58">IFERROR(_xlfn.XLOOKUP(1, (날씨5[stnNm]='평균기온 삽입용'!$Q$36) * (날씨5[월]=Q$37) * (날씨5[일]='평균기온 삽입용'!$P58), 날씨5[avgTa]),"")</f>
        <v>-4.5</v>
      </c>
      <c r="R58" cm="1">
        <f t="array" ref="R58">IFERROR(_xlfn.XLOOKUP(1, (날씨5[stnNm]='평균기온 삽입용'!$Q$36) * (날씨5[월]=R$37) * (날씨5[일]='평균기온 삽입용'!$P58), 날씨5[avgTa]),"")</f>
        <v>-0.3</v>
      </c>
      <c r="S58" cm="1">
        <f t="array" ref="S58">IFERROR(_xlfn.XLOOKUP(1, (날씨5[stnNm]='평균기온 삽입용'!$Q$36) * (날씨5[월]=S$37) * (날씨5[일]='평균기온 삽입용'!$P58), 날씨5[avgTa]),"")</f>
        <v>6.3</v>
      </c>
      <c r="T58" cm="1">
        <f t="array" ref="T58">IFERROR(_xlfn.XLOOKUP(1, (날씨5[stnNm]='평균기온 삽입용'!$Q$36) * (날씨5[월]=T$37) * (날씨5[일]='평균기온 삽입용'!$P58), 날씨5[avgTa]),"")</f>
        <v>15.3</v>
      </c>
      <c r="U58" cm="1">
        <f t="array" ref="U58">IFERROR(_xlfn.XLOOKUP(1, (날씨5[stnNm]='평균기온 삽입용'!$Q$36) * (날씨5[월]=U$37) * (날씨5[일]='평균기온 삽입용'!$P58), 날씨5[avgTa]),"")</f>
        <v>16.899999999999999</v>
      </c>
      <c r="V58" cm="1">
        <f t="array" ref="V58">IFERROR(_xlfn.XLOOKUP(1, (날씨5[stnNm]='평균기온 삽입용'!$Q$36) * (날씨5[월]=V$37) * (날씨5[일]='평균기온 삽입용'!$P58), 날씨5[avgTa]),"")</f>
        <v>20.8</v>
      </c>
      <c r="W58" cm="1">
        <f t="array" ref="W58">IFERROR(_xlfn.XLOOKUP(1, (날씨5[stnNm]='평균기온 삽입용'!$Q$36) * (날씨5[월]=W$37) * (날씨5[일]='평균기온 삽입용'!$P58), 날씨5[avgTa]),"")</f>
        <v>23.9</v>
      </c>
      <c r="X58" cm="1">
        <f t="array" ref="X58">IFERROR(_xlfn.XLOOKUP(1, (날씨5[stnNm]='평균기온 삽입용'!$Q$36) * (날씨5[월]=X$37) * (날씨5[일]='평균기온 삽입용'!$P58), 날씨5[avgTa]),"")</f>
        <v>23.2</v>
      </c>
      <c r="Y58" cm="1">
        <f t="array" ref="Y58">IFERROR(_xlfn.XLOOKUP(1, (날씨5[stnNm]='평균기온 삽입용'!$Q$36) * (날씨5[월]=Y$37) * (날씨5[일]='평균기온 삽입용'!$P58), 날씨5[avgTa]),"")</f>
        <v>16.600000000000001</v>
      </c>
      <c r="Z58" cm="1">
        <f t="array" ref="Z58">IFERROR(_xlfn.XLOOKUP(1, (날씨5[stnNm]='평균기온 삽입용'!$Q$36) * (날씨5[월]=Z$37) * (날씨5[일]='평균기온 삽입용'!$P58), 날씨5[avgTa]),"")</f>
        <v>13.6</v>
      </c>
      <c r="AA58" cm="1">
        <f t="array" ref="AA58">IFERROR(_xlfn.XLOOKUP(1, (날씨5[stnNm]='평균기온 삽입용'!$Q$36) * (날씨5[월]=AA$37) * (날씨5[일]='평균기온 삽입용'!$P58), 날씨5[avgTa]),"")</f>
        <v>-0.1</v>
      </c>
      <c r="AB58" cm="1">
        <f t="array" ref="AB58">IFERROR(_xlfn.XLOOKUP(1, (날씨5[stnNm]='평균기온 삽입용'!$Q$36) * (날씨5[월]=AB$37) * (날씨5[일]='평균기온 삽입용'!$P58), 날씨5[avgTa]),"")</f>
        <v>-3.6</v>
      </c>
      <c r="AD58" s="63">
        <v>21</v>
      </c>
      <c r="AE58" cm="1">
        <f t="array" ref="AE58">IFERROR(_xlfn.XLOOKUP(1, (날씨6[stnNm]='평균기온 삽입용'!$AE$36) * (날씨6[월]=AE$37) * (날씨6[일]='평균기온 삽입용'!$AD58), 날씨6[avgTa]),"")</f>
        <v>-4.0999999999999996</v>
      </c>
      <c r="AF58" cm="1">
        <f t="array" ref="AF58">IFERROR(_xlfn.XLOOKUP(1, (날씨6[stnNm]='평균기온 삽입용'!$AE$36) * (날씨6[월]=AF$37) * (날씨6[일]='평균기온 삽입용'!$AD58), 날씨6[avgTa]),"")</f>
        <v>3.8</v>
      </c>
      <c r="AG58" cm="1">
        <f t="array" ref="AG58">IFERROR(_xlfn.XLOOKUP(1, (날씨6[stnNm]='평균기온 삽입용'!$AE$36) * (날씨6[월]=AG$37) * (날씨6[일]='평균기온 삽입용'!$AD58), 날씨6[avgTa]),"")</f>
        <v>11.7</v>
      </c>
      <c r="AH58" cm="1">
        <f t="array" ref="AH58">IFERROR(_xlfn.XLOOKUP(1, (날씨6[stnNm]='평균기온 삽입용'!$AE$36) * (날씨6[월]=AH$37) * (날씨6[일]='평균기온 삽입용'!$AD58), 날씨6[avgTa]),"")</f>
        <v>6.2</v>
      </c>
      <c r="AI58" cm="1">
        <f t="array" ref="AI58">IFERROR(_xlfn.XLOOKUP(1, (날씨6[stnNm]='평균기온 삽입용'!$AE$36) * (날씨6[월]=AI$37) * (날씨6[일]='평균기온 삽입용'!$AD58), 날씨6[avgTa]),"")</f>
        <v>15</v>
      </c>
      <c r="AJ58" cm="1">
        <f t="array" ref="AJ58">IFERROR(_xlfn.XLOOKUP(1, (날씨6[stnNm]='평균기온 삽입용'!$AE$36) * (날씨6[월]=AJ$37) * (날씨6[일]='평균기온 삽입용'!$AD58), 날씨6[avgTa]),"")</f>
        <v>24.1</v>
      </c>
      <c r="AK58" cm="1">
        <f t="array" ref="AK58">IFERROR(_xlfn.XLOOKUP(1, (날씨6[stnNm]='평균기온 삽입용'!$AE$36) * (날씨6[월]=AK$37) * (날씨6[일]='평균기온 삽입용'!$AD58), 날씨6[avgTa]),"")</f>
        <v>24</v>
      </c>
      <c r="AL58" cm="1">
        <f t="array" ref="AL58">IFERROR(_xlfn.XLOOKUP(1, (날씨6[stnNm]='평균기온 삽입용'!$AE$36) * (날씨6[월]=AL$37) * (날씨6[일]='평균기온 삽입용'!$AD58), 날씨6[avgTa]),"")</f>
        <v>21.4</v>
      </c>
      <c r="AM58" cm="1">
        <f t="array" ref="AM58">IFERROR(_xlfn.XLOOKUP(1, (날씨6[stnNm]='평균기온 삽입용'!$AE$36) * (날씨6[월]=AM$37) * (날씨6[일]='평균기온 삽입용'!$AD58), 날씨6[avgTa]),"")</f>
        <v>15.2</v>
      </c>
      <c r="AN58" cm="1">
        <f t="array" ref="AN58">IFERROR(_xlfn.XLOOKUP(1, (날씨6[stnNm]='평균기온 삽입용'!$AE$36) * (날씨6[월]=AN$37) * (날씨6[일]='평균기온 삽입용'!$AD58), 날씨6[avgTa]),"")</f>
        <v>9.9</v>
      </c>
      <c r="AO58" cm="1">
        <f t="array" ref="AO58">IFERROR(_xlfn.XLOOKUP(1, (날씨6[stnNm]='평균기온 삽입용'!$AE$36) * (날씨6[월]=AO$37) * (날씨6[일]='평균기온 삽입용'!$AD58), 날씨6[avgTa]),"")</f>
        <v>4.0999999999999996</v>
      </c>
      <c r="AP58" cm="1">
        <f t="array" ref="AP58">IFERROR(_xlfn.XLOOKUP(1, (날씨6[stnNm]='평균기온 삽입용'!$AE$36) * (날씨6[월]=AP$37) * (날씨6[일]='평균기온 삽입용'!$AD58), 날씨6[avgTa]),"")</f>
        <v>-6.9</v>
      </c>
    </row>
    <row r="59" spans="2:42" ht="15.95" customHeight="1" x14ac:dyDescent="0.3">
      <c r="B59" s="63">
        <v>22</v>
      </c>
      <c r="C59" cm="1">
        <f t="array" ref="C59">IFERROR(_xlfn.XLOOKUP(1, (날씨4[stnNm]='평균기온 삽입용'!$C$36) * (날씨4[월]=C$37) * (날씨4[일]='평균기온 삽입용'!$B59), 날씨4[avgTa]),"")</f>
        <v>-2.4</v>
      </c>
      <c r="D59" cm="1">
        <f t="array" ref="D59">IFERROR(_xlfn.XLOOKUP(1, (날씨4[stnNm]='평균기온 삽입용'!$C$36) * (날씨4[월]=D$37) * (날씨4[일]='평균기온 삽입용'!$B59), 날씨4[avgTa]),"")</f>
        <v>-0.4</v>
      </c>
      <c r="E59" cm="1">
        <f t="array" ref="E59">IFERROR(_xlfn.XLOOKUP(1, (날씨4[stnNm]='평균기온 삽입용'!$C$36) * (날씨4[월]=E$37) * (날씨4[일]='평균기온 삽입용'!$B59), 날씨4[avgTa]),"")</f>
        <v>4.5</v>
      </c>
      <c r="F59" cm="1">
        <f t="array" ref="F59">IFERROR(_xlfn.XLOOKUP(1, (날씨4[stnNm]='평균기온 삽입용'!$C$36) * (날씨4[월]=F$37) * (날씨4[일]='평균기온 삽입용'!$B59), 날씨4[avgTa]),"")</f>
        <v>12.5</v>
      </c>
      <c r="G59" cm="1">
        <f t="array" ref="G59">IFERROR(_xlfn.XLOOKUP(1, (날씨4[stnNm]='평균기온 삽입용'!$C$36) * (날씨4[월]=G$37) * (날씨4[일]='평균기온 삽입용'!$B59), 날씨4[avgTa]),"")</f>
        <v>16.399999999999999</v>
      </c>
      <c r="H59" cm="1">
        <f t="array" ref="H59">IFERROR(_xlfn.XLOOKUP(1, (날씨4[stnNm]='평균기온 삽입용'!$C$36) * (날씨4[월]=H$37) * (날씨4[일]='평균기온 삽입용'!$B59), 날씨4[avgTa]),"")</f>
        <v>23.3</v>
      </c>
      <c r="I59" cm="1">
        <f t="array" ref="I59">IFERROR(_xlfn.XLOOKUP(1, (날씨4[stnNm]='평균기온 삽입용'!$C$36) * (날씨4[월]=I$37) * (날씨4[일]='평균기온 삽입용'!$B59), 날씨4[avgTa]),"")</f>
        <v>27.9</v>
      </c>
      <c r="J59" cm="1">
        <f t="array" ref="J59">IFERROR(_xlfn.XLOOKUP(1, (날씨4[stnNm]='평균기온 삽입용'!$C$36) * (날씨4[월]=J$37) * (날씨4[일]='평균기온 삽입용'!$B59), 날씨4[avgTa]),"")</f>
        <v>25.4</v>
      </c>
      <c r="K59" cm="1">
        <f t="array" ref="K59">IFERROR(_xlfn.XLOOKUP(1, (날씨4[stnNm]='평균기온 삽입용'!$C$36) * (날씨4[월]=K$37) * (날씨4[일]='평균기온 삽입용'!$B59), 날씨4[avgTa]),"")</f>
        <v>19.100000000000001</v>
      </c>
      <c r="L59" cm="1">
        <f t="array" ref="L59">IFERROR(_xlfn.XLOOKUP(1, (날씨4[stnNm]='평균기온 삽입용'!$C$36) * (날씨4[월]=L$37) * (날씨4[일]='평균기온 삽입용'!$B59), 날씨4[avgTa]),"")</f>
        <v>10.199999999999999</v>
      </c>
      <c r="M59" cm="1">
        <f t="array" ref="M59">IFERROR(_xlfn.XLOOKUP(1, (날씨4[stnNm]='평균기온 삽입용'!$C$36) * (날씨4[월]=M$37) * (날씨4[일]='평균기온 삽입용'!$B59), 날씨4[avgTa]),"")</f>
        <v>-0.5</v>
      </c>
      <c r="N59" cm="1">
        <f t="array" ref="N59">IFERROR(_xlfn.XLOOKUP(1, (날씨4[stnNm]='평균기온 삽입용'!$C$36) * (날씨4[월]=N$37) * (날씨4[일]='평균기온 삽입용'!$B59), 날씨4[avgTa]),"")</f>
        <v>2.7</v>
      </c>
      <c r="P59" s="63">
        <v>22</v>
      </c>
      <c r="Q59" cm="1">
        <f t="array" ref="Q59">IFERROR(_xlfn.XLOOKUP(1, (날씨5[stnNm]='평균기온 삽입용'!$Q$36) * (날씨5[월]=Q$37) * (날씨5[일]='평균기온 삽입용'!$P59), 날씨5[avgTa]),"")</f>
        <v>-2.6</v>
      </c>
      <c r="R59" cm="1">
        <f t="array" ref="R59">IFERROR(_xlfn.XLOOKUP(1, (날씨5[stnNm]='평균기온 삽입용'!$Q$36) * (날씨5[월]=R$37) * (날씨5[일]='평균기온 삽입용'!$P59), 날씨5[avgTa]),"")</f>
        <v>0.7</v>
      </c>
      <c r="S59" cm="1">
        <f t="array" ref="S59">IFERROR(_xlfn.XLOOKUP(1, (날씨5[stnNm]='평균기온 삽입용'!$Q$36) * (날씨5[월]=S$37) * (날씨5[일]='평균기온 삽입용'!$P59), 날씨5[avgTa]),"")</f>
        <v>1.6</v>
      </c>
      <c r="T59" cm="1">
        <f t="array" ref="T59">IFERROR(_xlfn.XLOOKUP(1, (날씨5[stnNm]='평균기온 삽입용'!$Q$36) * (날씨5[월]=T$37) * (날씨5[일]='평균기온 삽입용'!$P59), 날씨5[avgTa]),"")</f>
        <v>17</v>
      </c>
      <c r="U59" cm="1">
        <f t="array" ref="U59">IFERROR(_xlfn.XLOOKUP(1, (날씨5[stnNm]='평균기온 삽입용'!$Q$36) * (날씨5[월]=U$37) * (날씨5[일]='평균기온 삽입용'!$P59), 날씨5[avgTa]),"")</f>
        <v>17.8</v>
      </c>
      <c r="V59" cm="1">
        <f t="array" ref="V59">IFERROR(_xlfn.XLOOKUP(1, (날씨5[stnNm]='평균기온 삽입용'!$Q$36) * (날씨5[월]=V$37) * (날씨5[일]='평균기온 삽입용'!$P59), 날씨5[avgTa]),"")</f>
        <v>21.1</v>
      </c>
      <c r="W59" cm="1">
        <f t="array" ref="W59">IFERROR(_xlfn.XLOOKUP(1, (날씨5[stnNm]='평균기온 삽입용'!$Q$36) * (날씨5[월]=W$37) * (날씨5[일]='평균기온 삽입용'!$P59), 날씨5[avgTa]),"")</f>
        <v>26</v>
      </c>
      <c r="X59" cm="1">
        <f t="array" ref="X59">IFERROR(_xlfn.XLOOKUP(1, (날씨5[stnNm]='평균기온 삽입용'!$Q$36) * (날씨5[월]=X$37) * (날씨5[일]='평균기온 삽입용'!$P59), 날씨5[avgTa]),"")</f>
        <v>23.9</v>
      </c>
      <c r="Y59" cm="1">
        <f t="array" ref="Y59">IFERROR(_xlfn.XLOOKUP(1, (날씨5[stnNm]='평균기온 삽입용'!$Q$36) * (날씨5[월]=Y$37) * (날씨5[일]='평균기온 삽입용'!$P59), 날씨5[avgTa]),"")</f>
        <v>17.8</v>
      </c>
      <c r="Z59" cm="1">
        <f t="array" ref="Z59">IFERROR(_xlfn.XLOOKUP(1, (날씨5[stnNm]='평균기온 삽입용'!$Q$36) * (날씨5[월]=Z$37) * (날씨5[일]='평균기온 삽입용'!$P59), 날씨5[avgTa]),"")</f>
        <v>14.8</v>
      </c>
      <c r="AA59" cm="1">
        <f t="array" ref="AA59">IFERROR(_xlfn.XLOOKUP(1, (날씨5[stnNm]='평균기온 삽입용'!$Q$36) * (날씨5[월]=AA$37) * (날씨5[일]='평균기온 삽입용'!$P59), 날씨5[avgTa]),"")</f>
        <v>4.3</v>
      </c>
      <c r="AB59" cm="1">
        <f t="array" ref="AB59">IFERROR(_xlfn.XLOOKUP(1, (날씨5[stnNm]='평균기온 삽입용'!$Q$36) * (날씨5[월]=AB$37) * (날씨5[일]='평균기온 삽입용'!$P59), 날씨5[avgTa]),"")</f>
        <v>1.4</v>
      </c>
      <c r="AD59" s="63">
        <v>22</v>
      </c>
      <c r="AE59" cm="1">
        <f t="array" ref="AE59">IFERROR(_xlfn.XLOOKUP(1, (날씨6[stnNm]='평균기온 삽입용'!$AE$36) * (날씨6[월]=AE$37) * (날씨6[일]='평균기온 삽입용'!$AD59), 날씨6[avgTa]),"")</f>
        <v>-0.2</v>
      </c>
      <c r="AF59" cm="1">
        <f t="array" ref="AF59">IFERROR(_xlfn.XLOOKUP(1, (날씨6[stnNm]='평균기온 삽입용'!$AE$36) * (날씨6[월]=AF$37) * (날씨6[일]='평균기온 삽입용'!$AD59), 날씨6[avgTa]),"")</f>
        <v>3</v>
      </c>
      <c r="AG59" cm="1">
        <f t="array" ref="AG59">IFERROR(_xlfn.XLOOKUP(1, (날씨6[stnNm]='평균기온 삽입용'!$AE$36) * (날씨6[월]=AG$37) * (날씨6[일]='평균기온 삽입용'!$AD59), 날씨6[avgTa]),"")</f>
        <v>8.4</v>
      </c>
      <c r="AH59" cm="1">
        <f t="array" ref="AH59">IFERROR(_xlfn.XLOOKUP(1, (날씨6[stnNm]='평균기온 삽입용'!$AE$36) * (날씨6[월]=AH$37) * (날씨6[일]='평균기온 삽입용'!$AD59), 날씨6[avgTa]),"")</f>
        <v>5.2</v>
      </c>
      <c r="AI59" cm="1">
        <f t="array" ref="AI59">IFERROR(_xlfn.XLOOKUP(1, (날씨6[stnNm]='평균기온 삽입용'!$AE$36) * (날씨6[월]=AI$37) * (날씨6[일]='평균기온 삽입용'!$AD59), 날씨6[avgTa]),"")</f>
        <v>16.3</v>
      </c>
      <c r="AJ59" cm="1">
        <f t="array" ref="AJ59">IFERROR(_xlfn.XLOOKUP(1, (날씨6[stnNm]='평균기온 삽입용'!$AE$36) * (날씨6[월]=AJ$37) * (날씨6[일]='평균기온 삽입용'!$AD59), 날씨6[avgTa]),"")</f>
        <v>25.6</v>
      </c>
      <c r="AK59" cm="1">
        <f t="array" ref="AK59">IFERROR(_xlfn.XLOOKUP(1, (날씨6[stnNm]='평균기온 삽입용'!$AE$36) * (날씨6[월]=AK$37) * (날씨6[일]='평균기온 삽입용'!$AD59), 날씨6[avgTa]),"")</f>
        <v>23.4</v>
      </c>
      <c r="AL59" cm="1">
        <f t="array" ref="AL59">IFERROR(_xlfn.XLOOKUP(1, (날씨6[stnNm]='평균기온 삽입용'!$AE$36) * (날씨6[월]=AL$37) * (날씨6[일]='평균기온 삽입용'!$AD59), 날씨6[avgTa]),"")</f>
        <v>22.8</v>
      </c>
      <c r="AM59" cm="1">
        <f t="array" ref="AM59">IFERROR(_xlfn.XLOOKUP(1, (날씨6[stnNm]='평균기온 삽입용'!$AE$36) * (날씨6[월]=AM$37) * (날씨6[일]='평균기온 삽입용'!$AD59), 날씨6[avgTa]),"")</f>
        <v>16</v>
      </c>
      <c r="AN59" cm="1">
        <f t="array" ref="AN59">IFERROR(_xlfn.XLOOKUP(1, (날씨6[stnNm]='평균기온 삽입용'!$AE$36) * (날씨6[월]=AN$37) * (날씨6[일]='평균기온 삽입용'!$AD59), 날씨6[avgTa]),"")</f>
        <v>11.1</v>
      </c>
      <c r="AO59" cm="1">
        <f t="array" ref="AO59">IFERROR(_xlfn.XLOOKUP(1, (날씨6[stnNm]='평균기온 삽입용'!$AE$36) * (날씨6[월]=AO$37) * (날씨6[일]='평균기온 삽입용'!$AD59), 날씨6[avgTa]),"")</f>
        <v>4.5</v>
      </c>
      <c r="AP59" cm="1">
        <f t="array" ref="AP59">IFERROR(_xlfn.XLOOKUP(1, (날씨6[stnNm]='평균기온 삽입용'!$AE$36) * (날씨6[월]=AP$37) * (날씨6[일]='평균기온 삽입용'!$AD59), 날씨6[avgTa]),"")</f>
        <v>-2</v>
      </c>
    </row>
    <row r="60" spans="2:42" ht="15.95" customHeight="1" x14ac:dyDescent="0.3">
      <c r="B60" s="63">
        <v>23</v>
      </c>
      <c r="C60" cm="1">
        <f t="array" ref="C60">IFERROR(_xlfn.XLOOKUP(1, (날씨4[stnNm]='평균기온 삽입용'!$C$36) * (날씨4[월]=C$37) * (날씨4[일]='평균기온 삽입용'!$B60), 날씨4[avgTa]),"")</f>
        <v>-13.7</v>
      </c>
      <c r="D60" cm="1">
        <f t="array" ref="D60">IFERROR(_xlfn.XLOOKUP(1, (날씨4[stnNm]='평균기온 삽입용'!$C$36) * (날씨4[월]=D$37) * (날씨4[일]='평균기온 삽입용'!$B60), 날씨4[avgTa]),"")</f>
        <v>2.2999999999999998</v>
      </c>
      <c r="E60" cm="1">
        <f t="array" ref="E60">IFERROR(_xlfn.XLOOKUP(1, (날씨4[stnNm]='평균기온 삽입용'!$C$36) * (날씨4[월]=E$37) * (날씨4[일]='평균기온 삽입용'!$B60), 날씨4[avgTa]),"")</f>
        <v>5</v>
      </c>
      <c r="F60" cm="1">
        <f t="array" ref="F60">IFERROR(_xlfn.XLOOKUP(1, (날씨4[stnNm]='평균기온 삽입용'!$C$36) * (날씨4[월]=F$37) * (날씨4[일]='평균기온 삽입용'!$B60), 날씨4[avgTa]),"")</f>
        <v>7.8</v>
      </c>
      <c r="G60" cm="1">
        <f t="array" ref="G60">IFERROR(_xlfn.XLOOKUP(1, (날씨4[stnNm]='평균기온 삽입용'!$C$36) * (날씨4[월]=G$37) * (날씨4[일]='평균기온 삽입용'!$B60), 날씨4[avgTa]),"")</f>
        <v>17</v>
      </c>
      <c r="H60" cm="1">
        <f t="array" ref="H60">IFERROR(_xlfn.XLOOKUP(1, (날씨4[stnNm]='평균기온 삽입용'!$C$36) * (날씨4[월]=H$37) * (날씨4[일]='평균기온 삽입용'!$B60), 날씨4[avgTa]),"")</f>
        <v>22.1</v>
      </c>
      <c r="I60" cm="1">
        <f t="array" ref="I60">IFERROR(_xlfn.XLOOKUP(1, (날씨4[stnNm]='평균기온 삽입용'!$C$36) * (날씨4[월]=I$37) * (날씨4[일]='평균기온 삽입용'!$B60), 날씨4[avgTa]),"")</f>
        <v>28.3</v>
      </c>
      <c r="J60" cm="1">
        <f t="array" ref="J60">IFERROR(_xlfn.XLOOKUP(1, (날씨4[stnNm]='평균기온 삽입용'!$C$36) * (날씨4[월]=J$37) * (날씨4[일]='평균기온 삽입용'!$B60), 날씨4[avgTa]),"")</f>
        <v>24.9</v>
      </c>
      <c r="K60" cm="1">
        <f t="array" ref="K60">IFERROR(_xlfn.XLOOKUP(1, (날씨4[stnNm]='평균기온 삽입용'!$C$36) * (날씨4[월]=K$37) * (날씨4[일]='평균기온 삽입용'!$B60), 날씨4[avgTa]),"")</f>
        <v>15.1</v>
      </c>
      <c r="L60" cm="1">
        <f t="array" ref="L60">IFERROR(_xlfn.XLOOKUP(1, (날씨4[stnNm]='평균기온 삽입용'!$C$36) * (날씨4[월]=L$37) * (날씨4[일]='평균기온 삽입용'!$B60), 날씨4[avgTa]),"")</f>
        <v>8.6</v>
      </c>
      <c r="M60" cm="1">
        <f t="array" ref="M60">IFERROR(_xlfn.XLOOKUP(1, (날씨4[stnNm]='평균기온 삽입용'!$C$36) * (날씨4[월]=M$37) * (날씨4[일]='평균기온 삽입용'!$B60), 날씨4[avgTa]),"")</f>
        <v>-1.8</v>
      </c>
      <c r="N60" cm="1">
        <f t="array" ref="N60">IFERROR(_xlfn.XLOOKUP(1, (날씨4[stnNm]='평균기온 삽입용'!$C$36) * (날씨4[월]=N$37) * (날씨4[일]='평균기온 삽입용'!$B60), 날씨4[avgTa]),"")</f>
        <v>-0.1</v>
      </c>
      <c r="P60" s="63">
        <v>23</v>
      </c>
      <c r="Q60" cm="1">
        <f t="array" ref="Q60">IFERROR(_xlfn.XLOOKUP(1, (날씨5[stnNm]='평균기온 삽입용'!$Q$36) * (날씨5[월]=Q$37) * (날씨5[일]='평균기온 삽입용'!$P60), 날씨5[avgTa]),"")</f>
        <v>-2.2000000000000002</v>
      </c>
      <c r="R60" cm="1">
        <f t="array" ref="R60">IFERROR(_xlfn.XLOOKUP(1, (날씨5[stnNm]='평균기온 삽입용'!$Q$36) * (날씨5[월]=R$37) * (날씨5[일]='평균기온 삽입용'!$P60), 날씨5[avgTa]),"")</f>
        <v>2.9</v>
      </c>
      <c r="S60" cm="1">
        <f t="array" ref="S60">IFERROR(_xlfn.XLOOKUP(1, (날씨5[stnNm]='평균기온 삽입용'!$Q$36) * (날씨5[월]=S$37) * (날씨5[일]='평균기온 삽입용'!$P60), 날씨5[avgTa]),"")</f>
        <v>0.6</v>
      </c>
      <c r="T60" cm="1">
        <f t="array" ref="T60">IFERROR(_xlfn.XLOOKUP(1, (날씨5[stnNm]='평균기온 삽입용'!$Q$36) * (날씨5[월]=T$37) * (날씨5[일]='평균기온 삽입용'!$P60), 날씨5[avgTa]),"")</f>
        <v>19</v>
      </c>
      <c r="U60" cm="1">
        <f t="array" ref="U60">IFERROR(_xlfn.XLOOKUP(1, (날씨5[stnNm]='평균기온 삽입용'!$Q$36) * (날씨5[월]=U$37) * (날씨5[일]='평균기온 삽입용'!$P60), 날씨5[avgTa]),"")</f>
        <v>18.8</v>
      </c>
      <c r="V60" cm="1">
        <f t="array" ref="V60">IFERROR(_xlfn.XLOOKUP(1, (날씨5[stnNm]='평균기온 삽입용'!$Q$36) * (날씨5[월]=V$37) * (날씨5[일]='평균기온 삽입용'!$P60), 날씨5[avgTa]),"")</f>
        <v>21.9</v>
      </c>
      <c r="W60" cm="1">
        <f t="array" ref="W60">IFERROR(_xlfn.XLOOKUP(1, (날씨5[stnNm]='평균기온 삽입용'!$Q$36) * (날씨5[월]=W$37) * (날씨5[일]='평균기온 삽입용'!$P60), 날씨5[avgTa]),"")</f>
        <v>26</v>
      </c>
      <c r="X60" cm="1">
        <f t="array" ref="X60">IFERROR(_xlfn.XLOOKUP(1, (날씨5[stnNm]='평균기온 삽입용'!$Q$36) * (날씨5[월]=X$37) * (날씨5[일]='평균기온 삽입용'!$P60), 날씨5[avgTa]),"")</f>
        <v>22.7</v>
      </c>
      <c r="Y60" cm="1">
        <f t="array" ref="Y60">IFERROR(_xlfn.XLOOKUP(1, (날씨5[stnNm]='평균기온 삽입용'!$Q$36) * (날씨5[월]=Y$37) * (날씨5[일]='평균기온 삽입용'!$P60), 날씨5[avgTa]),"")</f>
        <v>17.7</v>
      </c>
      <c r="Z60" cm="1">
        <f t="array" ref="Z60">IFERROR(_xlfn.XLOOKUP(1, (날씨5[stnNm]='평균기온 삽입용'!$Q$36) * (날씨5[월]=Z$37) * (날씨5[일]='평균기온 삽입용'!$P60), 날씨5[avgTa]),"")</f>
        <v>14.1</v>
      </c>
      <c r="AA60" cm="1">
        <f t="array" ref="AA60">IFERROR(_xlfn.XLOOKUP(1, (날씨5[stnNm]='평균기온 삽입용'!$Q$36) * (날씨5[월]=AA$37) * (날씨5[일]='평균기온 삽입용'!$P60), 날씨5[avgTa]),"")</f>
        <v>6</v>
      </c>
      <c r="AB60" cm="1">
        <f t="array" ref="AB60">IFERROR(_xlfn.XLOOKUP(1, (날씨5[stnNm]='평균기온 삽입용'!$Q$36) * (날씨5[월]=AB$37) * (날씨5[일]='평균기온 삽입용'!$P60), 날씨5[avgTa]),"")</f>
        <v>0.8</v>
      </c>
      <c r="AD60" s="63">
        <v>23</v>
      </c>
      <c r="AE60" cm="1">
        <f t="array" ref="AE60">IFERROR(_xlfn.XLOOKUP(1, (날씨6[stnNm]='평균기온 삽입용'!$AE$36) * (날씨6[월]=AE$37) * (날씨6[일]='평균기온 삽입용'!$AD60), 날씨6[avgTa]),"")</f>
        <v>0.9</v>
      </c>
      <c r="AF60" cm="1">
        <f t="array" ref="AF60">IFERROR(_xlfn.XLOOKUP(1, (날씨6[stnNm]='평균기온 삽입용'!$AE$36) * (날씨6[월]=AF$37) * (날씨6[일]='평균기온 삽입용'!$AD60), 날씨6[avgTa]),"")</f>
        <v>0.6</v>
      </c>
      <c r="AG60" cm="1">
        <f t="array" ref="AG60">IFERROR(_xlfn.XLOOKUP(1, (날씨6[stnNm]='평균기온 삽입용'!$AE$36) * (날씨6[월]=AG$37) * (날씨6[일]='평균기온 삽입용'!$AD60), 날씨6[avgTa]),"")</f>
        <v>7.4</v>
      </c>
      <c r="AH60" cm="1">
        <f t="array" ref="AH60">IFERROR(_xlfn.XLOOKUP(1, (날씨6[stnNm]='평균기온 삽입용'!$AE$36) * (날씨6[월]=AH$37) * (날씨6[일]='평균기온 삽입용'!$AD60), 날씨6[avgTa]),"")</f>
        <v>7.2</v>
      </c>
      <c r="AI60" cm="1">
        <f t="array" ref="AI60">IFERROR(_xlfn.XLOOKUP(1, (날씨6[stnNm]='평균기온 삽입용'!$AE$36) * (날씨6[월]=AI$37) * (날씨6[일]='평균기온 삽입용'!$AD60), 날씨6[avgTa]),"")</f>
        <v>18.600000000000001</v>
      </c>
      <c r="AJ60" cm="1">
        <f t="array" ref="AJ60">IFERROR(_xlfn.XLOOKUP(1, (날씨6[stnNm]='평균기온 삽입용'!$AE$36) * (날씨6[월]=AJ$37) * (날씨6[일]='평균기온 삽입용'!$AD60), 날씨6[avgTa]),"")</f>
        <v>25.1</v>
      </c>
      <c r="AK60" cm="1">
        <f t="array" ref="AK60">IFERROR(_xlfn.XLOOKUP(1, (날씨6[stnNm]='평균기온 삽입용'!$AE$36) * (날씨6[월]=AK$37) * (날씨6[일]='평균기온 삽입용'!$AD60), 날씨6[avgTa]),"")</f>
        <v>20.9</v>
      </c>
      <c r="AL60" cm="1">
        <f t="array" ref="AL60">IFERROR(_xlfn.XLOOKUP(1, (날씨6[stnNm]='평균기온 삽입용'!$AE$36) * (날씨6[월]=AL$37) * (날씨6[일]='평균기온 삽입용'!$AD60), 날씨6[avgTa]),"")</f>
        <v>23.2</v>
      </c>
      <c r="AM60" cm="1">
        <f t="array" ref="AM60">IFERROR(_xlfn.XLOOKUP(1, (날씨6[stnNm]='평균기온 삽입용'!$AE$36) * (날씨6[월]=AM$37) * (날씨6[일]='평균기온 삽입용'!$AD60), 날씨6[avgTa]),"")</f>
        <v>16.5</v>
      </c>
      <c r="AN60" cm="1">
        <f t="array" ref="AN60">IFERROR(_xlfn.XLOOKUP(1, (날씨6[stnNm]='평균기온 삽입용'!$AE$36) * (날씨6[월]=AN$37) * (날씨6[일]='평균기온 삽입용'!$AD60), 날씨6[avgTa]),"")</f>
        <v>6.1</v>
      </c>
      <c r="AO60" cm="1">
        <f t="array" ref="AO60">IFERROR(_xlfn.XLOOKUP(1, (날씨6[stnNm]='평균기온 삽입용'!$AE$36) * (날씨6[월]=AO$37) * (날씨6[일]='평균기온 삽입용'!$AD60), 날씨6[avgTa]),"")</f>
        <v>-0.4</v>
      </c>
      <c r="AP60" cm="1">
        <f t="array" ref="AP60">IFERROR(_xlfn.XLOOKUP(1, (날씨6[stnNm]='평균기온 삽입용'!$AE$36) * (날씨6[월]=AP$37) * (날씨6[일]='평균기온 삽입용'!$AD60), 날씨6[avgTa]),"")</f>
        <v>1.3</v>
      </c>
    </row>
    <row r="61" spans="2:42" ht="15.95" customHeight="1" x14ac:dyDescent="0.3">
      <c r="B61" s="63">
        <v>24</v>
      </c>
      <c r="C61" cm="1">
        <f t="array" ref="C61">IFERROR(_xlfn.XLOOKUP(1, (날씨4[stnNm]='평균기온 삽입용'!$C$36) * (날씨4[월]=C$37) * (날씨4[일]='평균기온 삽입용'!$B61), 날씨4[avgTa]),"")</f>
        <v>-17.2</v>
      </c>
      <c r="D61" cm="1">
        <f t="array" ref="D61">IFERROR(_xlfn.XLOOKUP(1, (날씨4[stnNm]='평균기온 삽입용'!$C$36) * (날씨4[월]=D$37) * (날씨4[일]='평균기온 삽입용'!$B61), 날씨4[avgTa]),"")</f>
        <v>0.3</v>
      </c>
      <c r="E61" cm="1">
        <f t="array" ref="E61">IFERROR(_xlfn.XLOOKUP(1, (날씨4[stnNm]='평균기온 삽입용'!$C$36) * (날씨4[월]=E$37) * (날씨4[일]='평균기온 삽입용'!$B61), 날씨4[avgTa]),"")</f>
        <v>6.6</v>
      </c>
      <c r="F61" cm="1">
        <f t="array" ref="F61">IFERROR(_xlfn.XLOOKUP(1, (날씨4[stnNm]='평균기온 삽입용'!$C$36) * (날씨4[월]=F$37) * (날씨4[일]='평균기온 삽입용'!$B61), 날씨4[avgTa]),"")</f>
        <v>9.5</v>
      </c>
      <c r="G61" cm="1">
        <f t="array" ref="G61">IFERROR(_xlfn.XLOOKUP(1, (날씨4[stnNm]='평균기온 삽입용'!$C$36) * (날씨4[월]=G$37) * (날씨4[일]='평균기온 삽입용'!$B61), 날씨4[avgTa]),"")</f>
        <v>17.399999999999999</v>
      </c>
      <c r="H61" cm="1">
        <f t="array" ref="H61">IFERROR(_xlfn.XLOOKUP(1, (날씨4[stnNm]='평균기온 삽입용'!$C$36) * (날씨4[월]=H$37) * (날씨4[일]='평균기온 삽입용'!$B61), 날씨4[avgTa]),"")</f>
        <v>24</v>
      </c>
      <c r="I61" cm="1">
        <f t="array" ref="I61">IFERROR(_xlfn.XLOOKUP(1, (날씨4[stnNm]='평균기온 삽입용'!$C$36) * (날씨4[월]=I$37) * (날씨4[일]='평균기온 삽입용'!$B61), 날씨4[avgTa]),"")</f>
        <v>29.5</v>
      </c>
      <c r="J61" cm="1">
        <f t="array" ref="J61">IFERROR(_xlfn.XLOOKUP(1, (날씨4[stnNm]='평균기온 삽입용'!$C$36) * (날씨4[월]=J$37) * (날씨4[일]='평균기온 삽입용'!$B61), 날씨4[avgTa]),"")</f>
        <v>22.5</v>
      </c>
      <c r="K61" cm="1">
        <f t="array" ref="K61">IFERROR(_xlfn.XLOOKUP(1, (날씨4[stnNm]='평균기온 삽입용'!$C$36) * (날씨4[월]=K$37) * (날씨4[일]='평균기온 삽입용'!$B61), 날씨4[avgTa]),"")</f>
        <v>13.9</v>
      </c>
      <c r="L61" cm="1">
        <f t="array" ref="L61">IFERROR(_xlfn.XLOOKUP(1, (날씨4[stnNm]='평균기온 삽입용'!$C$36) * (날씨4[월]=L$37) * (날씨4[일]='평균기온 삽입용'!$B61), 날씨4[avgTa]),"")</f>
        <v>8.4</v>
      </c>
      <c r="M61" cm="1">
        <f t="array" ref="M61">IFERROR(_xlfn.XLOOKUP(1, (날씨4[stnNm]='평균기온 삽입용'!$C$36) * (날씨4[월]=M$37) * (날씨4[일]='평균기온 삽입용'!$B61), 날씨4[avgTa]),"")</f>
        <v>0.4</v>
      </c>
      <c r="N61" cm="1">
        <f t="array" ref="N61">IFERROR(_xlfn.XLOOKUP(1, (날씨4[stnNm]='평균기온 삽입용'!$C$36) * (날씨4[월]=N$37) * (날씨4[일]='평균기온 삽입용'!$B61), 날씨4[avgTa]),"")</f>
        <v>-6.3</v>
      </c>
      <c r="P61" s="63">
        <v>24</v>
      </c>
      <c r="Q61" cm="1">
        <f t="array" ref="Q61">IFERROR(_xlfn.XLOOKUP(1, (날씨5[stnNm]='평균기온 삽입용'!$Q$36) * (날씨5[월]=Q$37) * (날씨5[일]='평균기온 삽입용'!$P61), 날씨5[avgTa]),"")</f>
        <v>-4.8</v>
      </c>
      <c r="R61" cm="1">
        <f t="array" ref="R61">IFERROR(_xlfn.XLOOKUP(1, (날씨5[stnNm]='평균기온 삽입용'!$Q$36) * (날씨5[월]=R$37) * (날씨5[일]='평균기온 삽입용'!$P61), 날씨5[avgTa]),"")</f>
        <v>2.9</v>
      </c>
      <c r="S61" cm="1">
        <f t="array" ref="S61">IFERROR(_xlfn.XLOOKUP(1, (날씨5[stnNm]='평균기온 삽입용'!$Q$36) * (날씨5[월]=S$37) * (날씨5[일]='평균기온 삽입용'!$P61), 날씨5[avgTa]),"")</f>
        <v>2</v>
      </c>
      <c r="T61" cm="1">
        <f t="array" ref="T61">IFERROR(_xlfn.XLOOKUP(1, (날씨5[stnNm]='평균기온 삽입용'!$Q$36) * (날씨5[월]=T$37) * (날씨5[일]='평균기온 삽입용'!$P61), 날씨5[avgTa]),"")</f>
        <v>19.7</v>
      </c>
      <c r="U61" cm="1">
        <f t="array" ref="U61">IFERROR(_xlfn.XLOOKUP(1, (날씨5[stnNm]='평균기온 삽입용'!$Q$36) * (날씨5[월]=U$37) * (날씨5[일]='평균기온 삽입용'!$P61), 날씨5[avgTa]),"")</f>
        <v>22.4</v>
      </c>
      <c r="V61" cm="1">
        <f t="array" ref="V61">IFERROR(_xlfn.XLOOKUP(1, (날씨5[stnNm]='평균기온 삽입용'!$Q$36) * (날씨5[월]=V$37) * (날씨5[일]='평균기온 삽입용'!$P61), 날씨5[avgTa]),"")</f>
        <v>23.9</v>
      </c>
      <c r="W61" cm="1">
        <f t="array" ref="W61">IFERROR(_xlfn.XLOOKUP(1, (날씨5[stnNm]='평균기온 삽입용'!$Q$36) * (날씨5[월]=W$37) * (날씨5[일]='평균기온 삽입용'!$P61), 날씨5[avgTa]),"")</f>
        <v>26.2</v>
      </c>
      <c r="X61" cm="1">
        <f t="array" ref="X61">IFERROR(_xlfn.XLOOKUP(1, (날씨5[stnNm]='평균기온 삽입용'!$Q$36) * (날씨5[월]=X$37) * (날씨5[일]='평균기온 삽입용'!$P61), 날씨5[avgTa]),"")</f>
        <v>21.3</v>
      </c>
      <c r="Y61" cm="1">
        <f t="array" ref="Y61">IFERROR(_xlfn.XLOOKUP(1, (날씨5[stnNm]='평균기온 삽입용'!$Q$36) * (날씨5[월]=Y$37) * (날씨5[일]='평균기온 삽입용'!$P61), 날씨5[avgTa]),"")</f>
        <v>16.5</v>
      </c>
      <c r="Z61" cm="1">
        <f t="array" ref="Z61">IFERROR(_xlfn.XLOOKUP(1, (날씨5[stnNm]='평균기온 삽입용'!$Q$36) * (날씨5[월]=Z$37) * (날씨5[일]='평균기온 삽입용'!$P61), 날씨5[avgTa]),"")</f>
        <v>15.5</v>
      </c>
      <c r="AA61" cm="1">
        <f t="array" ref="AA61">IFERROR(_xlfn.XLOOKUP(1, (날씨5[stnNm]='평균기온 삽입용'!$Q$36) * (날씨5[월]=AA$37) * (날씨5[일]='평균기온 삽입용'!$P61), 날씨5[avgTa]),"")</f>
        <v>6.4</v>
      </c>
      <c r="AB61" cm="1">
        <f t="array" ref="AB61">IFERROR(_xlfn.XLOOKUP(1, (날씨5[stnNm]='평균기온 삽입용'!$Q$36) * (날씨5[월]=AB$37) * (날씨5[일]='평균기온 삽입용'!$P61), 날씨5[avgTa]),"")</f>
        <v>-2.2999999999999998</v>
      </c>
      <c r="AD61" s="63">
        <v>24</v>
      </c>
      <c r="AE61" cm="1">
        <f t="array" ref="AE61">IFERROR(_xlfn.XLOOKUP(1, (날씨6[stnNm]='평균기온 삽입용'!$AE$36) * (날씨6[월]=AE$37) * (날씨6[일]='평균기온 삽입용'!$AD61), 날씨6[avgTa]),"")</f>
        <v>-1.2</v>
      </c>
      <c r="AF61" cm="1">
        <f t="array" ref="AF61">IFERROR(_xlfn.XLOOKUP(1, (날씨6[stnNm]='평균기온 삽입용'!$AE$36) * (날씨6[월]=AF$37) * (날씨6[일]='평균기온 삽입용'!$AD61), 날씨6[avgTa]),"")</f>
        <v>4.4000000000000004</v>
      </c>
      <c r="AG61" cm="1">
        <f t="array" ref="AG61">IFERROR(_xlfn.XLOOKUP(1, (날씨6[stnNm]='평균기온 삽입용'!$AE$36) * (날씨6[월]=AG$37) * (날씨6[일]='평균기온 삽입용'!$AD61), 날씨6[avgTa]),"")</f>
        <v>8.6999999999999993</v>
      </c>
      <c r="AH61" cm="1">
        <f t="array" ref="AH61">IFERROR(_xlfn.XLOOKUP(1, (날씨6[stnNm]='평균기온 삽입용'!$AE$36) * (날씨6[월]=AH$37) * (날씨6[일]='평균기온 삽입용'!$AD61), 날씨6[avgTa]),"")</f>
        <v>8.5</v>
      </c>
      <c r="AI61" cm="1">
        <f t="array" ref="AI61">IFERROR(_xlfn.XLOOKUP(1, (날씨6[stnNm]='평균기온 삽입용'!$AE$36) * (날씨6[월]=AI$37) * (날씨6[일]='평균기온 삽입용'!$AD61), 날씨6[avgTa]),"")</f>
        <v>17.399999999999999</v>
      </c>
      <c r="AJ61" cm="1">
        <f t="array" ref="AJ61">IFERROR(_xlfn.XLOOKUP(1, (날씨6[stnNm]='평균기온 삽입용'!$AE$36) * (날씨6[월]=AJ$37) * (날씨6[일]='평균기온 삽입용'!$AD61), 날씨6[avgTa]),"")</f>
        <v>19.899999999999999</v>
      </c>
      <c r="AK61" cm="1">
        <f t="array" ref="AK61">IFERROR(_xlfn.XLOOKUP(1, (날씨6[stnNm]='평균기온 삽입용'!$AE$36) * (날씨6[월]=AK$37) * (날씨6[일]='평균기온 삽입용'!$AD61), 날씨6[avgTa]),"")</f>
        <v>21.6</v>
      </c>
      <c r="AL61" cm="1">
        <f t="array" ref="AL61">IFERROR(_xlfn.XLOOKUP(1, (날씨6[stnNm]='평균기온 삽입용'!$AE$36) * (날씨6[월]=AL$37) * (날씨6[일]='평균기온 삽입용'!$AD61), 날씨6[avgTa]),"")</f>
        <v>24.7</v>
      </c>
      <c r="AM61" cm="1">
        <f t="array" ref="AM61">IFERROR(_xlfn.XLOOKUP(1, (날씨6[stnNm]='평균기온 삽입용'!$AE$36) * (날씨6[월]=AM$37) * (날씨6[일]='평균기온 삽입용'!$AD61), 날씨6[avgTa]),"")</f>
        <v>18</v>
      </c>
      <c r="AN61" cm="1">
        <f t="array" ref="AN61">IFERROR(_xlfn.XLOOKUP(1, (날씨6[stnNm]='평균기온 삽입용'!$AE$36) * (날씨6[월]=AN$37) * (날씨6[일]='평균기온 삽입용'!$AD61), 날씨6[avgTa]),"")</f>
        <v>4.8</v>
      </c>
      <c r="AO61" cm="1">
        <f t="array" ref="AO61">IFERROR(_xlfn.XLOOKUP(1, (날씨6[stnNm]='평균기온 삽입용'!$AE$36) * (날씨6[월]=AO$37) * (날씨6[일]='평균기온 삽입용'!$AD61), 날씨6[avgTa]),"")</f>
        <v>-0.6</v>
      </c>
      <c r="AP61" cm="1">
        <f t="array" ref="AP61">IFERROR(_xlfn.XLOOKUP(1, (날씨6[stnNm]='평균기온 삽입용'!$AE$36) * (날씨6[월]=AP$37) * (날씨6[일]='평균기온 삽입용'!$AD61), 날씨6[avgTa]),"")</f>
        <v>0.9</v>
      </c>
    </row>
    <row r="62" spans="2:42" ht="15.95" customHeight="1" x14ac:dyDescent="0.3">
      <c r="B62" s="63">
        <v>25</v>
      </c>
      <c r="C62" cm="1">
        <f t="array" ref="C62">IFERROR(_xlfn.XLOOKUP(1, (날씨4[stnNm]='평균기온 삽입용'!$C$36) * (날씨4[월]=C$37) * (날씨4[일]='평균기온 삽입용'!$B62), 날씨4[avgTa]),"")</f>
        <v>-18</v>
      </c>
      <c r="D62" cm="1">
        <f t="array" ref="D62">IFERROR(_xlfn.XLOOKUP(1, (날씨4[stnNm]='평균기온 삽입용'!$C$36) * (날씨4[월]=D$37) * (날씨4[일]='평균기온 삽입용'!$B62), 날씨4[avgTa]),"")</f>
        <v>-0.5</v>
      </c>
      <c r="E62" cm="1">
        <f t="array" ref="E62">IFERROR(_xlfn.XLOOKUP(1, (날씨4[stnNm]='평균기온 삽입용'!$C$36) * (날씨4[월]=E$37) * (날씨4[일]='평균기온 삽입용'!$B62), 날씨4[avgTa]),"")</f>
        <v>9.5</v>
      </c>
      <c r="F62" cm="1">
        <f t="array" ref="F62">IFERROR(_xlfn.XLOOKUP(1, (날씨4[stnNm]='평균기온 삽입용'!$C$36) * (날씨4[월]=F$37) * (날씨4[일]='평균기온 삽입용'!$B62), 날씨4[avgTa]),"")</f>
        <v>12.9</v>
      </c>
      <c r="G62" cm="1">
        <f t="array" ref="G62">IFERROR(_xlfn.XLOOKUP(1, (날씨4[stnNm]='평균기온 삽입용'!$C$36) * (날씨4[월]=G$37) * (날씨4[일]='평균기온 삽입용'!$B62), 날씨4[avgTa]),"")</f>
        <v>18.5</v>
      </c>
      <c r="H62" cm="1">
        <f t="array" ref="H62">IFERROR(_xlfn.XLOOKUP(1, (날씨4[stnNm]='평균기온 삽입용'!$C$36) * (날씨4[월]=H$37) * (날씨4[일]='평균기온 삽입용'!$B62), 날씨4[avgTa]),"")</f>
        <v>24.8</v>
      </c>
      <c r="I62" cm="1">
        <f t="array" ref="I62">IFERROR(_xlfn.XLOOKUP(1, (날씨4[stnNm]='평균기온 삽입용'!$C$36) * (날씨4[월]=I$37) * (날씨4[일]='평균기온 삽입용'!$B62), 날씨4[avgTa]),"")</f>
        <v>29</v>
      </c>
      <c r="J62" cm="1">
        <f t="array" ref="J62">IFERROR(_xlfn.XLOOKUP(1, (날씨4[stnNm]='평균기온 삽입용'!$C$36) * (날씨4[월]=J$37) * (날씨4[일]='평균기온 삽입용'!$B62), 날씨4[avgTa]),"")</f>
        <v>24.1</v>
      </c>
      <c r="K62" cm="1">
        <f t="array" ref="K62">IFERROR(_xlfn.XLOOKUP(1, (날씨4[stnNm]='평균기온 삽입용'!$C$36) * (날씨4[월]=K$37) * (날씨4[일]='평균기온 삽입용'!$B62), 날씨4[avgTa]),"")</f>
        <v>14.4</v>
      </c>
      <c r="L62" cm="1">
        <f t="array" ref="L62">IFERROR(_xlfn.XLOOKUP(1, (날씨4[stnNm]='평균기온 삽입용'!$C$36) * (날씨4[월]=L$37) * (날씨4[일]='평균기온 삽입용'!$B62), 날씨4[avgTa]),"")</f>
        <v>10</v>
      </c>
      <c r="M62" cm="1">
        <f t="array" ref="M62">IFERROR(_xlfn.XLOOKUP(1, (날씨4[stnNm]='평균기온 삽입용'!$C$36) * (날씨4[월]=M$37) * (날씨4[일]='평균기온 삽입용'!$B62), 날씨4[avgTa]),"")</f>
        <v>0.9</v>
      </c>
      <c r="N62" cm="1">
        <f t="array" ref="N62">IFERROR(_xlfn.XLOOKUP(1, (날씨4[stnNm]='평균기온 삽입용'!$C$36) * (날씨4[월]=N$37) * (날씨4[일]='평균기온 삽입용'!$B62), 날씨4[avgTa]),"")</f>
        <v>-1.3</v>
      </c>
      <c r="P62" s="63">
        <v>25</v>
      </c>
      <c r="Q62" cm="1">
        <f t="array" ref="Q62">IFERROR(_xlfn.XLOOKUP(1, (날씨5[stnNm]='평균기온 삽입용'!$Q$36) * (날씨5[월]=Q$37) * (날씨5[일]='평균기온 삽입용'!$P62), 날씨5[avgTa]),"")</f>
        <v>-6.3</v>
      </c>
      <c r="R62" cm="1">
        <f t="array" ref="R62">IFERROR(_xlfn.XLOOKUP(1, (날씨5[stnNm]='평균기온 삽입용'!$Q$36) * (날씨5[월]=R$37) * (날씨5[일]='평균기온 삽입용'!$P62), 날씨5[avgTa]),"")</f>
        <v>1.7</v>
      </c>
      <c r="S62" cm="1">
        <f t="array" ref="S62">IFERROR(_xlfn.XLOOKUP(1, (날씨5[stnNm]='평균기온 삽입용'!$Q$36) * (날씨5[월]=S$37) * (날씨5[일]='평균기온 삽입용'!$P62), 날씨5[avgTa]),"")</f>
        <v>6.4</v>
      </c>
      <c r="T62" cm="1">
        <f t="array" ref="T62">IFERROR(_xlfn.XLOOKUP(1, (날씨5[stnNm]='평균기온 삽입용'!$Q$36) * (날씨5[월]=T$37) * (날씨5[일]='평균기온 삽입용'!$P62), 날씨5[avgTa]),"")</f>
        <v>10.199999999999999</v>
      </c>
      <c r="U62" cm="1">
        <f t="array" ref="U62">IFERROR(_xlfn.XLOOKUP(1, (날씨5[stnNm]='평균기온 삽입용'!$Q$36) * (날씨5[월]=U$37) * (날씨5[일]='평균기온 삽입용'!$P62), 날씨5[avgTa]),"")</f>
        <v>20.9</v>
      </c>
      <c r="V62" cm="1">
        <f t="array" ref="V62">IFERROR(_xlfn.XLOOKUP(1, (날씨5[stnNm]='평균기온 삽입용'!$Q$36) * (날씨5[월]=V$37) * (날씨5[일]='평균기온 삽입용'!$P62), 날씨5[avgTa]),"")</f>
        <v>23.5</v>
      </c>
      <c r="W62" cm="1">
        <f t="array" ref="W62">IFERROR(_xlfn.XLOOKUP(1, (날씨5[stnNm]='평균기온 삽입용'!$Q$36) * (날씨5[월]=W$37) * (날씨5[일]='평균기온 삽입용'!$P62), 날씨5[avgTa]),"")</f>
        <v>25.9</v>
      </c>
      <c r="X62" cm="1">
        <f t="array" ref="X62">IFERROR(_xlfn.XLOOKUP(1, (날씨5[stnNm]='평균기온 삽입용'!$Q$36) * (날씨5[월]=X$37) * (날씨5[일]='평균기온 삽입용'!$P62), 날씨5[avgTa]),"")</f>
        <v>22.8</v>
      </c>
      <c r="Y62" cm="1">
        <f t="array" ref="Y62">IFERROR(_xlfn.XLOOKUP(1, (날씨5[stnNm]='평균기온 삽입용'!$Q$36) * (날씨5[월]=Y$37) * (날씨5[일]='평균기온 삽입용'!$P62), 날씨5[avgTa]),"")</f>
        <v>17.7</v>
      </c>
      <c r="Z62" cm="1">
        <f t="array" ref="Z62">IFERROR(_xlfn.XLOOKUP(1, (날씨5[stnNm]='평균기온 삽입용'!$Q$36) * (날씨5[월]=Z$37) * (날씨5[일]='평균기온 삽입용'!$P62), 날씨5[avgTa]),"")</f>
        <v>15.9</v>
      </c>
      <c r="AA62" cm="1">
        <f t="array" ref="AA62">IFERROR(_xlfn.XLOOKUP(1, (날씨5[stnNm]='평균기온 삽입용'!$Q$36) * (날씨5[월]=AA$37) * (날씨5[일]='평균기온 삽입용'!$P62), 날씨5[avgTa]),"")</f>
        <v>2.1</v>
      </c>
      <c r="AB62" cm="1">
        <f t="array" ref="AB62">IFERROR(_xlfn.XLOOKUP(1, (날씨5[stnNm]='평균기온 삽입용'!$Q$36) * (날씨5[월]=AB$37) * (날씨5[일]='평균기온 삽입용'!$P62), 날씨5[avgTa]),"")</f>
        <v>-0.6</v>
      </c>
      <c r="AD62" s="63">
        <v>25</v>
      </c>
      <c r="AE62" cm="1">
        <f t="array" ref="AE62">IFERROR(_xlfn.XLOOKUP(1, (날씨6[stnNm]='평균기온 삽입용'!$AE$36) * (날씨6[월]=AE$37) * (날씨6[일]='평균기온 삽입용'!$AD62), 날씨6[avgTa]),"")</f>
        <v>0</v>
      </c>
      <c r="AF62" cm="1">
        <f t="array" ref="AF62">IFERROR(_xlfn.XLOOKUP(1, (날씨6[stnNm]='평균기온 삽입용'!$AE$36) * (날씨6[월]=AF$37) * (날씨6[일]='평균기온 삽입용'!$AD62), 날씨6[avgTa]),"")</f>
        <v>4.4000000000000004</v>
      </c>
      <c r="AG62" cm="1">
        <f t="array" ref="AG62">IFERROR(_xlfn.XLOOKUP(1, (날씨6[stnNm]='평균기온 삽입용'!$AE$36) * (날씨6[월]=AG$37) * (날씨6[일]='평균기온 삽입용'!$AD62), 날씨6[avgTa]),"")</f>
        <v>9.3000000000000007</v>
      </c>
      <c r="AH62" cm="1">
        <f t="array" ref="AH62">IFERROR(_xlfn.XLOOKUP(1, (날씨6[stnNm]='평균기온 삽입용'!$AE$36) * (날씨6[월]=AH$37) * (날씨6[일]='평균기온 삽입용'!$AD62), 날씨6[avgTa]),"")</f>
        <v>11.4</v>
      </c>
      <c r="AI62" cm="1">
        <f t="array" ref="AI62">IFERROR(_xlfn.XLOOKUP(1, (날씨6[stnNm]='평균기온 삽입용'!$AE$36) * (날씨6[월]=AI$37) * (날씨6[일]='평균기온 삽입용'!$AD62), 날씨6[avgTa]),"")</f>
        <v>17.899999999999999</v>
      </c>
      <c r="AJ62" cm="1">
        <f t="array" ref="AJ62">IFERROR(_xlfn.XLOOKUP(1, (날씨6[stnNm]='평균기온 삽입용'!$AE$36) * (날씨6[월]=AJ$37) * (날씨6[일]='평균기온 삽입용'!$AD62), 날씨6[avgTa]),"")</f>
        <v>20.100000000000001</v>
      </c>
      <c r="AK62" cm="1">
        <f t="array" ref="AK62">IFERROR(_xlfn.XLOOKUP(1, (날씨6[stnNm]='평균기온 삽입용'!$AE$36) * (날씨6[월]=AK$37) * (날씨6[일]='평균기온 삽입용'!$AD62), 날씨6[avgTa]),"")</f>
        <v>22.7</v>
      </c>
      <c r="AL62" cm="1">
        <f t="array" ref="AL62">IFERROR(_xlfn.XLOOKUP(1, (날씨6[stnNm]='평균기온 삽입용'!$AE$36) * (날씨6[월]=AL$37) * (날씨6[일]='평균기온 삽입용'!$AD62), 날씨6[avgTa]),"")</f>
        <v>26.9</v>
      </c>
      <c r="AM62" cm="1">
        <f t="array" ref="AM62">IFERROR(_xlfn.XLOOKUP(1, (날씨6[stnNm]='평균기온 삽입용'!$AE$36) * (날씨6[월]=AM$37) * (날씨6[일]='평균기온 삽입용'!$AD62), 날씨6[avgTa]),"")</f>
        <v>17.399999999999999</v>
      </c>
      <c r="AN62" cm="1">
        <f t="array" ref="AN62">IFERROR(_xlfn.XLOOKUP(1, (날씨6[stnNm]='평균기온 삽입용'!$AE$36) * (날씨6[월]=AN$37) * (날씨6[일]='평균기온 삽입용'!$AD62), 날씨6[avgTa]),"")</f>
        <v>7.6</v>
      </c>
      <c r="AO62" cm="1">
        <f t="array" ref="AO62">IFERROR(_xlfn.XLOOKUP(1, (날씨6[stnNm]='평균기온 삽입용'!$AE$36) * (날씨6[월]=AO$37) * (날씨6[일]='평균기온 삽입용'!$AD62), 날씨6[avgTa]),"")</f>
        <v>-1.1000000000000001</v>
      </c>
      <c r="AP62" cm="1">
        <f t="array" ref="AP62">IFERROR(_xlfn.XLOOKUP(1, (날씨6[stnNm]='평균기온 삽입용'!$AE$36) * (날씨6[월]=AP$37) * (날씨6[일]='평균기온 삽입용'!$AD62), 날씨6[avgTa]),"")</f>
        <v>-4.2</v>
      </c>
    </row>
    <row r="63" spans="2:42" ht="15.95" customHeight="1" x14ac:dyDescent="0.3">
      <c r="B63" s="63">
        <v>26</v>
      </c>
      <c r="C63" cm="1">
        <f t="array" ref="C63">IFERROR(_xlfn.XLOOKUP(1, (날씨4[stnNm]='평균기온 삽입용'!$C$36) * (날씨4[월]=C$37) * (날씨4[일]='평균기온 삽입용'!$B63), 날씨4[avgTa]),"")</f>
        <v>-19.100000000000001</v>
      </c>
      <c r="D63" cm="1">
        <f t="array" ref="D63">IFERROR(_xlfn.XLOOKUP(1, (날씨4[stnNm]='평균기온 삽입용'!$C$36) * (날씨4[월]=D$37) * (날씨4[일]='평균기온 삽입용'!$B63), 날씨4[avgTa]),"")</f>
        <v>0.2</v>
      </c>
      <c r="E63" cm="1">
        <f t="array" ref="E63">IFERROR(_xlfn.XLOOKUP(1, (날씨4[stnNm]='평균기온 삽입용'!$C$36) * (날씨4[월]=E$37) * (날씨4[일]='평균기온 삽입용'!$B63), 날씨4[avgTa]),"")</f>
        <v>8.8000000000000007</v>
      </c>
      <c r="F63" cm="1">
        <f t="array" ref="F63">IFERROR(_xlfn.XLOOKUP(1, (날씨4[stnNm]='평균기온 삽입용'!$C$36) * (날씨4[월]=F$37) * (날씨4[일]='평균기온 삽입용'!$B63), 날씨4[avgTa]),"")</f>
        <v>14.2</v>
      </c>
      <c r="G63" cm="1">
        <f t="array" ref="G63">IFERROR(_xlfn.XLOOKUP(1, (날씨4[stnNm]='평균기온 삽입용'!$C$36) * (날씨4[월]=G$37) * (날씨4[일]='평균기온 삽입용'!$B63), 날씨4[avgTa]),"")</f>
        <v>20.9</v>
      </c>
      <c r="H63" cm="1">
        <f t="array" ref="H63">IFERROR(_xlfn.XLOOKUP(1, (날씨4[stnNm]='평균기온 삽입용'!$C$36) * (날씨4[월]=H$37) * (날씨4[일]='평균기온 삽입용'!$B63), 날씨4[avgTa]),"")</f>
        <v>21.5</v>
      </c>
      <c r="I63" cm="1">
        <f t="array" ref="I63">IFERROR(_xlfn.XLOOKUP(1, (날씨4[stnNm]='평균기온 삽입용'!$C$36) * (날씨4[월]=I$37) * (날씨4[일]='평균기온 삽입용'!$B63), 날씨4[avgTa]),"")</f>
        <v>28.4</v>
      </c>
      <c r="J63" cm="1">
        <f t="array" ref="J63">IFERROR(_xlfn.XLOOKUP(1, (날씨4[stnNm]='평균기온 삽입용'!$C$36) * (날씨4[월]=J$37) * (날씨4[일]='평균기온 삽입용'!$B63), 날씨4[avgTa]),"")</f>
        <v>22.8</v>
      </c>
      <c r="K63" cm="1">
        <f t="array" ref="K63">IFERROR(_xlfn.XLOOKUP(1, (날씨4[stnNm]='평균기온 삽입용'!$C$36) * (날씨4[월]=K$37) * (날씨4[일]='평균기온 삽입용'!$B63), 날씨4[avgTa]),"")</f>
        <v>16.2</v>
      </c>
      <c r="L63" cm="1">
        <f t="array" ref="L63">IFERROR(_xlfn.XLOOKUP(1, (날씨4[stnNm]='평균기온 삽입용'!$C$36) * (날씨4[월]=L$37) * (날씨4[일]='평균기온 삽입용'!$B63), 날씨4[avgTa]),"")</f>
        <v>9.6</v>
      </c>
      <c r="M63" cm="1">
        <f t="array" ref="M63">IFERROR(_xlfn.XLOOKUP(1, (날씨4[stnNm]='평균기온 삽입용'!$C$36) * (날씨4[월]=M$37) * (날씨4[일]='평균기온 삽입용'!$B63), 날씨4[avgTa]),"")</f>
        <v>2.2999999999999998</v>
      </c>
      <c r="N63" cm="1">
        <f t="array" ref="N63">IFERROR(_xlfn.XLOOKUP(1, (날씨4[stnNm]='평균기온 삽입용'!$C$36) * (날씨4[월]=N$37) * (날씨4[일]='평균기온 삽입용'!$B63), 날씨4[avgTa]),"")</f>
        <v>-3.7</v>
      </c>
      <c r="P63" s="63">
        <v>26</v>
      </c>
      <c r="Q63" cm="1">
        <f t="array" ref="Q63">IFERROR(_xlfn.XLOOKUP(1, (날씨5[stnNm]='평균기온 삽입용'!$Q$36) * (날씨5[월]=Q$37) * (날씨5[일]='평균기온 삽입용'!$P63), 날씨5[avgTa]),"")</f>
        <v>-7.2</v>
      </c>
      <c r="R63" cm="1">
        <f t="array" ref="R63">IFERROR(_xlfn.XLOOKUP(1, (날씨5[stnNm]='평균기온 삽입용'!$Q$36) * (날씨5[월]=R$37) * (날씨5[일]='평균기온 삽입용'!$P63), 날씨5[avgTa]),"")</f>
        <v>1.3</v>
      </c>
      <c r="S63" cm="1">
        <f t="array" ref="S63">IFERROR(_xlfn.XLOOKUP(1, (날씨5[stnNm]='평균기온 삽입용'!$Q$36) * (날씨5[월]=S$37) * (날씨5[일]='평균기온 삽입용'!$P63), 날씨5[avgTa]),"")</f>
        <v>9.5</v>
      </c>
      <c r="T63" cm="1">
        <f t="array" ref="T63">IFERROR(_xlfn.XLOOKUP(1, (날씨5[stnNm]='평균기온 삽입용'!$Q$36) * (날씨5[월]=T$37) * (날씨5[일]='평균기온 삽입용'!$P63), 날씨5[avgTa]),"")</f>
        <v>7</v>
      </c>
      <c r="U63" cm="1">
        <f t="array" ref="U63">IFERROR(_xlfn.XLOOKUP(1, (날씨5[stnNm]='평균기온 삽입용'!$Q$36) * (날씨5[월]=U$37) * (날씨5[일]='평균기온 삽입용'!$P63), 날씨5[avgTa]),"")</f>
        <v>21.5</v>
      </c>
      <c r="V63" cm="1">
        <f t="array" ref="V63">IFERROR(_xlfn.XLOOKUP(1, (날씨5[stnNm]='평균기온 삽입용'!$Q$36) * (날씨5[월]=V$37) * (날씨5[일]='평균기온 삽입용'!$P63), 날씨5[avgTa]),"")</f>
        <v>23</v>
      </c>
      <c r="W63" cm="1">
        <f t="array" ref="W63">IFERROR(_xlfn.XLOOKUP(1, (날씨5[stnNm]='평균기온 삽입용'!$Q$36) * (날씨5[월]=W$37) * (날씨5[일]='평균기온 삽입용'!$P63), 날씨5[avgTa]),"")</f>
        <v>23.7</v>
      </c>
      <c r="X63" cm="1">
        <f t="array" ref="X63">IFERROR(_xlfn.XLOOKUP(1, (날씨5[stnNm]='평균기온 삽입용'!$Q$36) * (날씨5[월]=X$37) * (날씨5[일]='평균기온 삽입용'!$P63), 날씨5[avgTa]),"")</f>
        <v>23.3</v>
      </c>
      <c r="Y63" cm="1">
        <f t="array" ref="Y63">IFERROR(_xlfn.XLOOKUP(1, (날씨5[stnNm]='평균기온 삽입용'!$Q$36) * (날씨5[월]=Y$37) * (날씨5[일]='평균기온 삽입용'!$P63), 날씨5[avgTa]),"")</f>
        <v>19.100000000000001</v>
      </c>
      <c r="Z63" cm="1">
        <f t="array" ref="Z63">IFERROR(_xlfn.XLOOKUP(1, (날씨5[stnNm]='평균기온 삽입용'!$Q$36) * (날씨5[월]=Z$37) * (날씨5[일]='평균기온 삽입용'!$P63), 날씨5[avgTa]),"")</f>
        <v>8.3000000000000007</v>
      </c>
      <c r="AA63" cm="1">
        <f t="array" ref="AA63">IFERROR(_xlfn.XLOOKUP(1, (날씨5[stnNm]='평균기온 삽입용'!$Q$36) * (날씨5[월]=AA$37) * (날씨5[일]='평균기온 삽입용'!$P63), 날씨5[avgTa]),"")</f>
        <v>4.5999999999999996</v>
      </c>
      <c r="AB63" cm="1">
        <f t="array" ref="AB63">IFERROR(_xlfn.XLOOKUP(1, (날씨5[stnNm]='평균기온 삽입용'!$Q$36) * (날씨5[월]=AB$37) * (날씨5[일]='평균기온 삽입용'!$P63), 날씨5[avgTa]),"")</f>
        <v>0.6</v>
      </c>
      <c r="AD63" s="63">
        <v>26</v>
      </c>
      <c r="AE63" cm="1">
        <f t="array" ref="AE63">IFERROR(_xlfn.XLOOKUP(1, (날씨6[stnNm]='평균기온 삽입용'!$AE$36) * (날씨6[월]=AE$37) * (날씨6[일]='평균기온 삽입용'!$AD63), 날씨6[avgTa]),"")</f>
        <v>2.9</v>
      </c>
      <c r="AF63" cm="1">
        <f t="array" ref="AF63">IFERROR(_xlfn.XLOOKUP(1, (날씨6[stnNm]='평균기온 삽입용'!$AE$36) * (날씨6[월]=AF$37) * (날씨6[일]='평균기온 삽입용'!$AD63), 날씨6[avgTa]),"")</f>
        <v>3.1</v>
      </c>
      <c r="AG63" cm="1">
        <f t="array" ref="AG63">IFERROR(_xlfn.XLOOKUP(1, (날씨6[stnNm]='평균기온 삽입용'!$AE$36) * (날씨6[월]=AG$37) * (날씨6[일]='평균기온 삽입용'!$AD63), 날씨6[avgTa]),"")</f>
        <v>12.5</v>
      </c>
      <c r="AH63" cm="1">
        <f t="array" ref="AH63">IFERROR(_xlfn.XLOOKUP(1, (날씨6[stnNm]='평균기온 삽입용'!$AE$36) * (날씨6[월]=AH$37) * (날씨6[일]='평균기온 삽입용'!$AD63), 날씨6[avgTa]),"")</f>
        <v>10</v>
      </c>
      <c r="AI63" cm="1">
        <f t="array" ref="AI63">IFERROR(_xlfn.XLOOKUP(1, (날씨6[stnNm]='평균기온 삽입용'!$AE$36) * (날씨6[월]=AI$37) * (날씨6[일]='평균기온 삽입용'!$AD63), 날씨6[avgTa]),"")</f>
        <v>15.8</v>
      </c>
      <c r="AJ63" cm="1">
        <f t="array" ref="AJ63">IFERROR(_xlfn.XLOOKUP(1, (날씨6[stnNm]='평균기온 삽입용'!$AE$36) * (날씨6[월]=AJ$37) * (날씨6[일]='평균기온 삽입용'!$AD63), 날씨6[avgTa]),"")</f>
        <v>21.2</v>
      </c>
      <c r="AK63" cm="1">
        <f t="array" ref="AK63">IFERROR(_xlfn.XLOOKUP(1, (날씨6[stnNm]='평균기온 삽입용'!$AE$36) * (날씨6[월]=AK$37) * (날씨6[일]='평균기온 삽입용'!$AD63), 날씨6[avgTa]),"")</f>
        <v>22.8</v>
      </c>
      <c r="AL63" cm="1">
        <f t="array" ref="AL63">IFERROR(_xlfn.XLOOKUP(1, (날씨6[stnNm]='평균기온 삽입용'!$AE$36) * (날씨6[월]=AL$37) * (날씨6[일]='평균기온 삽입용'!$AD63), 날씨6[avgTa]),"")</f>
        <v>29</v>
      </c>
      <c r="AM63" cm="1">
        <f t="array" ref="AM63">IFERROR(_xlfn.XLOOKUP(1, (날씨6[stnNm]='평균기온 삽입용'!$AE$36) * (날씨6[월]=AM$37) * (날씨6[일]='평균기온 삽입용'!$AD63), 날씨6[avgTa]),"")</f>
        <v>16.3</v>
      </c>
      <c r="AN63" cm="1">
        <f t="array" ref="AN63">IFERROR(_xlfn.XLOOKUP(1, (날씨6[stnNm]='평균기온 삽입용'!$AE$36) * (날씨6[월]=AN$37) * (날씨6[일]='평균기온 삽입용'!$AD63), 날씨6[avgTa]),"")</f>
        <v>9.1</v>
      </c>
      <c r="AO63" cm="1">
        <f t="array" ref="AO63">IFERROR(_xlfn.XLOOKUP(1, (날씨6[stnNm]='평균기온 삽입용'!$AE$36) * (날씨6[월]=AO$37) * (날씨6[일]='평균기온 삽입용'!$AD63), 날씨6[avgTa]),"")</f>
        <v>0.9</v>
      </c>
      <c r="AP63" cm="1">
        <f t="array" ref="AP63">IFERROR(_xlfn.XLOOKUP(1, (날씨6[stnNm]='평균기온 삽입용'!$AE$36) * (날씨6[월]=AP$37) * (날씨6[일]='평균기온 삽입용'!$AD63), 날씨6[avgTa]),"")</f>
        <v>-1.5</v>
      </c>
    </row>
    <row r="64" spans="2:42" ht="15.95" customHeight="1" x14ac:dyDescent="0.3">
      <c r="B64" s="63">
        <v>27</v>
      </c>
      <c r="C64" cm="1">
        <f t="array" ref="C64">IFERROR(_xlfn.XLOOKUP(1, (날씨4[stnNm]='평균기온 삽입용'!$C$36) * (날씨4[월]=C$37) * (날씨4[일]='평균기온 삽입용'!$B64), 날씨4[avgTa]),"")</f>
        <v>-14.7</v>
      </c>
      <c r="D64" cm="1">
        <f t="array" ref="D64">IFERROR(_xlfn.XLOOKUP(1, (날씨4[stnNm]='평균기온 삽입용'!$C$36) * (날씨4[월]=D$37) * (날씨4[일]='평균기온 삽입용'!$B64), 날씨4[avgTa]),"")</f>
        <v>0.6</v>
      </c>
      <c r="E64" cm="1">
        <f t="array" ref="E64">IFERROR(_xlfn.XLOOKUP(1, (날씨4[stnNm]='평균기온 삽입용'!$C$36) * (날씨4[월]=E$37) * (날씨4[일]='평균기온 삽입용'!$B64), 날씨4[avgTa]),"")</f>
        <v>11.3</v>
      </c>
      <c r="F64" cm="1">
        <f t="array" ref="F64">IFERROR(_xlfn.XLOOKUP(1, (날씨4[stnNm]='평균기온 삽입용'!$C$36) * (날씨4[월]=F$37) * (날씨4[일]='평균기온 삽입용'!$B64), 날씨4[avgTa]),"")</f>
        <v>15.1</v>
      </c>
      <c r="G64" cm="1">
        <f t="array" ref="G64">IFERROR(_xlfn.XLOOKUP(1, (날씨4[stnNm]='평균기온 삽입용'!$C$36) * (날씨4[월]=G$37) * (날씨4[일]='평균기온 삽입용'!$B64), 날씨4[avgTa]),"")</f>
        <v>19.7</v>
      </c>
      <c r="H64" cm="1">
        <f t="array" ref="H64">IFERROR(_xlfn.XLOOKUP(1, (날씨4[stnNm]='평균기온 삽입용'!$C$36) * (날씨4[월]=H$37) * (날씨4[일]='평균기온 삽입용'!$B64), 날씨4[avgTa]),"")</f>
        <v>21.8</v>
      </c>
      <c r="I64" cm="1">
        <f t="array" ref="I64">IFERROR(_xlfn.XLOOKUP(1, (날씨4[stnNm]='평균기온 삽입용'!$C$36) * (날씨4[월]=I$37) * (날씨4[일]='평균기온 삽입용'!$B64), 날씨4[avgTa]),"")</f>
        <v>29.2</v>
      </c>
      <c r="J64" cm="1">
        <f t="array" ref="J64">IFERROR(_xlfn.XLOOKUP(1, (날씨4[stnNm]='평균기온 삽입용'!$C$36) * (날씨4[월]=J$37) * (날씨4[일]='평균기온 삽입용'!$B64), 날씨4[avgTa]),"")</f>
        <v>24</v>
      </c>
      <c r="K64" cm="1">
        <f t="array" ref="K64">IFERROR(_xlfn.XLOOKUP(1, (날씨4[stnNm]='평균기온 삽입용'!$C$36) * (날씨4[월]=K$37) * (날씨4[일]='평균기온 삽입용'!$B64), 날씨4[avgTa]),"")</f>
        <v>15.4</v>
      </c>
      <c r="L64" cm="1">
        <f t="array" ref="L64">IFERROR(_xlfn.XLOOKUP(1, (날씨4[stnNm]='평균기온 삽입용'!$C$36) * (날씨4[월]=L$37) * (날씨4[일]='평균기온 삽입용'!$B64), 날씨4[avgTa]),"")</f>
        <v>6.9</v>
      </c>
      <c r="M64" cm="1">
        <f t="array" ref="M64">IFERROR(_xlfn.XLOOKUP(1, (날씨4[stnNm]='평균기온 삽입용'!$C$36) * (날씨4[월]=M$37) * (날씨4[일]='평균기온 삽입용'!$B64), 날씨4[avgTa]),"")</f>
        <v>4.8</v>
      </c>
      <c r="N64" cm="1">
        <f t="array" ref="N64">IFERROR(_xlfn.XLOOKUP(1, (날씨4[stnNm]='평균기온 삽입용'!$C$36) * (날씨4[월]=N$37) * (날씨4[일]='평균기온 삽입용'!$B64), 날씨4[avgTa]),"")</f>
        <v>-11.6</v>
      </c>
      <c r="P64" s="63">
        <v>27</v>
      </c>
      <c r="Q64" cm="1">
        <f t="array" ref="Q64">IFERROR(_xlfn.XLOOKUP(1, (날씨5[stnNm]='평균기온 삽입용'!$Q$36) * (날씨5[월]=Q$37) * (날씨5[일]='평균기온 삽입용'!$P64), 날씨5[avgTa]),"")</f>
        <v>-4</v>
      </c>
      <c r="R64" cm="1">
        <f t="array" ref="R64">IFERROR(_xlfn.XLOOKUP(1, (날씨5[stnNm]='평균기온 삽입용'!$Q$36) * (날씨5[월]=R$37) * (날씨5[일]='평균기온 삽입용'!$P64), 날씨5[avgTa]),"")</f>
        <v>4.5</v>
      </c>
      <c r="S64" cm="1">
        <f t="array" ref="S64">IFERROR(_xlfn.XLOOKUP(1, (날씨5[stnNm]='평균기온 삽입용'!$Q$36) * (날씨5[월]=S$37) * (날씨5[일]='평균기온 삽입용'!$P64), 날씨5[avgTa]),"")</f>
        <v>9.9</v>
      </c>
      <c r="T64" cm="1">
        <f t="array" ref="T64">IFERROR(_xlfn.XLOOKUP(1, (날씨5[stnNm]='평균기온 삽입용'!$Q$36) * (날씨5[월]=T$37) * (날씨5[일]='평균기온 삽입용'!$P64), 날씨5[avgTa]),"")</f>
        <v>10.5</v>
      </c>
      <c r="U64" cm="1">
        <f t="array" ref="U64">IFERROR(_xlfn.XLOOKUP(1, (날씨5[stnNm]='평균기온 삽입용'!$Q$36) * (날씨5[월]=U$37) * (날씨5[일]='평균기온 삽입용'!$P64), 날씨5[avgTa]),"")</f>
        <v>17.2</v>
      </c>
      <c r="V64" cm="1">
        <f t="array" ref="V64">IFERROR(_xlfn.XLOOKUP(1, (날씨5[stnNm]='평균기온 삽입용'!$Q$36) * (날씨5[월]=V$37) * (날씨5[일]='평균기온 삽입용'!$P64), 날씨5[avgTa]),"")</f>
        <v>25.5</v>
      </c>
      <c r="W64" cm="1">
        <f t="array" ref="W64">IFERROR(_xlfn.XLOOKUP(1, (날씨5[stnNm]='평균기온 삽입용'!$Q$36) * (날씨5[월]=W$37) * (날씨5[일]='평균기온 삽입용'!$P64), 날씨5[avgTa]),"")</f>
        <v>26.9</v>
      </c>
      <c r="X64" cm="1">
        <f t="array" ref="X64">IFERROR(_xlfn.XLOOKUP(1, (날씨5[stnNm]='평균기온 삽입용'!$Q$36) * (날씨5[월]=X$37) * (날씨5[일]='평균기온 삽입용'!$P64), 날씨5[avgTa]),"")</f>
        <v>23.7</v>
      </c>
      <c r="Y64" cm="1">
        <f t="array" ref="Y64">IFERROR(_xlfn.XLOOKUP(1, (날씨5[stnNm]='평균기온 삽입용'!$Q$36) * (날씨5[월]=Y$37) * (날씨5[일]='평균기온 삽입용'!$P64), 날씨5[avgTa]),"")</f>
        <v>19.899999999999999</v>
      </c>
      <c r="Z64" cm="1">
        <f t="array" ref="Z64">IFERROR(_xlfn.XLOOKUP(1, (날씨5[stnNm]='평균기온 삽입용'!$Q$36) * (날씨5[월]=Z$37) * (날씨5[일]='평균기온 삽입용'!$P64), 날씨5[avgTa]),"")</f>
        <v>6.8</v>
      </c>
      <c r="AA64" cm="1">
        <f t="array" ref="AA64">IFERROR(_xlfn.XLOOKUP(1, (날씨5[stnNm]='평균기온 삽입용'!$Q$36) * (날씨5[월]=AA$37) * (날씨5[일]='평균기온 삽입용'!$P64), 날씨5[avgTa]),"")</f>
        <v>0.6</v>
      </c>
      <c r="AB64" cm="1">
        <f t="array" ref="AB64">IFERROR(_xlfn.XLOOKUP(1, (날씨5[stnNm]='평균기온 삽입용'!$Q$36) * (날씨5[월]=AB$37) * (날씨5[일]='평균기온 삽입용'!$P64), 날씨5[avgTa]),"")</f>
        <v>-4</v>
      </c>
      <c r="AD64" s="63">
        <v>27</v>
      </c>
      <c r="AE64" cm="1">
        <f t="array" ref="AE64">IFERROR(_xlfn.XLOOKUP(1, (날씨6[stnNm]='평균기온 삽입용'!$AE$36) * (날씨6[월]=AE$37) * (날씨6[일]='평균기온 삽입용'!$AD64), 날씨6[avgTa]),"")</f>
        <v>4.9000000000000004</v>
      </c>
      <c r="AF64" cm="1">
        <f t="array" ref="AF64">IFERROR(_xlfn.XLOOKUP(1, (날씨6[stnNm]='평균기온 삽입용'!$AE$36) * (날씨6[월]=AF$37) * (날씨6[일]='평균기온 삽입용'!$AD64), 날씨6[avgTa]),"")</f>
        <v>3.2</v>
      </c>
      <c r="AG64" cm="1">
        <f t="array" ref="AG64">IFERROR(_xlfn.XLOOKUP(1, (날씨6[stnNm]='평균기온 삽입용'!$AE$36) * (날씨6[월]=AG$37) * (날씨6[일]='평균기온 삽입용'!$AD64), 날씨6[avgTa]),"")</f>
        <v>10.3</v>
      </c>
      <c r="AH64" cm="1">
        <f t="array" ref="AH64">IFERROR(_xlfn.XLOOKUP(1, (날씨6[stnNm]='평균기온 삽입용'!$AE$36) * (날씨6[월]=AH$37) * (날씨6[일]='평균기온 삽입용'!$AD64), 날씨6[avgTa]),"")</f>
        <v>10</v>
      </c>
      <c r="AI64" cm="1">
        <f t="array" ref="AI64">IFERROR(_xlfn.XLOOKUP(1, (날씨6[stnNm]='평균기온 삽입용'!$AE$36) * (날씨6[월]=AI$37) * (날씨6[일]='평균기온 삽입용'!$AD64), 날씨6[avgTa]),"")</f>
        <v>16.7</v>
      </c>
      <c r="AJ64" cm="1">
        <f t="array" ref="AJ64">IFERROR(_xlfn.XLOOKUP(1, (날씨6[stnNm]='평균기온 삽입용'!$AE$36) * (날씨6[월]=AJ$37) * (날씨6[일]='평균기온 삽입용'!$AD64), 날씨6[avgTa]),"")</f>
        <v>22.3</v>
      </c>
      <c r="AK64" cm="1">
        <f t="array" ref="AK64">IFERROR(_xlfn.XLOOKUP(1, (날씨6[stnNm]='평균기온 삽입용'!$AE$36) * (날씨6[월]=AK$37) * (날씨6[일]='평균기온 삽입용'!$AD64), 날씨6[avgTa]),"")</f>
        <v>21.8</v>
      </c>
      <c r="AL64" cm="1">
        <f t="array" ref="AL64">IFERROR(_xlfn.XLOOKUP(1, (날씨6[stnNm]='평균기온 삽입용'!$AE$36) * (날씨6[월]=AL$37) * (날씨6[일]='평균기온 삽입용'!$AD64), 날씨6[avgTa]),"")</f>
        <v>26.8</v>
      </c>
      <c r="AM64" cm="1">
        <f t="array" ref="AM64">IFERROR(_xlfn.XLOOKUP(1, (날씨6[stnNm]='평균기온 삽입용'!$AE$36) * (날씨6[월]=AM$37) * (날씨6[일]='평균기온 삽입용'!$AD64), 날씨6[avgTa]),"")</f>
        <v>17.2</v>
      </c>
      <c r="AN64" cm="1">
        <f t="array" ref="AN64">IFERROR(_xlfn.XLOOKUP(1, (날씨6[stnNm]='평균기온 삽입용'!$AE$36) * (날씨6[월]=AN$37) * (날씨6[일]='평균기온 삽입용'!$AD64), 날씨6[avgTa]),"")</f>
        <v>10.7</v>
      </c>
      <c r="AO64" cm="1">
        <f t="array" ref="AO64">IFERROR(_xlfn.XLOOKUP(1, (날씨6[stnNm]='평균기온 삽입용'!$AE$36) * (날씨6[월]=AO$37) * (날씨6[일]='평균기온 삽입용'!$AD64), 날씨6[avgTa]),"")</f>
        <v>0.8</v>
      </c>
      <c r="AP64" cm="1">
        <f t="array" ref="AP64">IFERROR(_xlfn.XLOOKUP(1, (날씨6[stnNm]='평균기온 삽입용'!$AE$36) * (날씨6[월]=AP$37) * (날씨6[일]='평균기온 삽입용'!$AD64), 날씨6[avgTa]),"")</f>
        <v>2.8</v>
      </c>
    </row>
    <row r="65" spans="2:42" ht="15.95" customHeight="1" x14ac:dyDescent="0.3">
      <c r="B65" s="63">
        <v>28</v>
      </c>
      <c r="C65" cm="1">
        <f t="array" ref="C65">IFERROR(_xlfn.XLOOKUP(1, (날씨4[stnNm]='평균기온 삽입용'!$C$36) * (날씨4[월]=C$37) * (날씨4[일]='평균기온 삽입용'!$B65), 날씨4[avgTa]),"")</f>
        <v>-8.8000000000000007</v>
      </c>
      <c r="D65" cm="1">
        <f t="array" ref="D65">IFERROR(_xlfn.XLOOKUP(1, (날씨4[stnNm]='평균기온 삽입용'!$C$36) * (날씨4[월]=D$37) * (날씨4[일]='평균기온 삽입용'!$B65), 날씨4[avgTa]),"")</f>
        <v>2.2999999999999998</v>
      </c>
      <c r="E65" cm="1">
        <f t="array" ref="E65">IFERROR(_xlfn.XLOOKUP(1, (날씨4[stnNm]='평균기온 삽입용'!$C$36) * (날씨4[월]=E$37) * (날씨4[일]='평균기온 삽입용'!$B65), 날씨4[avgTa]),"")</f>
        <v>12.6</v>
      </c>
      <c r="F65" cm="1">
        <f t="array" ref="F65">IFERROR(_xlfn.XLOOKUP(1, (날씨4[stnNm]='평균기온 삽입용'!$C$36) * (날씨4[월]=F$37) * (날씨4[일]='평균기온 삽입용'!$B65), 날씨4[avgTa]),"")</f>
        <v>14.4</v>
      </c>
      <c r="G65" cm="1">
        <f t="array" ref="G65">IFERROR(_xlfn.XLOOKUP(1, (날씨4[stnNm]='평균기온 삽입용'!$C$36) * (날씨4[월]=G$37) * (날씨4[일]='평균기온 삽입용'!$B65), 날씨4[avgTa]),"")</f>
        <v>20.5</v>
      </c>
      <c r="H65" cm="1">
        <f t="array" ref="H65">IFERROR(_xlfn.XLOOKUP(1, (날씨4[stnNm]='평균기온 삽입용'!$C$36) * (날씨4[월]=H$37) * (날씨4[일]='평균기온 삽입용'!$B65), 날씨4[avgTa]),"")</f>
        <v>22.1</v>
      </c>
      <c r="I65" cm="1">
        <f t="array" ref="I65">IFERROR(_xlfn.XLOOKUP(1, (날씨4[stnNm]='평균기온 삽입용'!$C$36) * (날씨4[월]=I$37) * (날씨4[일]='평균기온 삽입용'!$B65), 날씨4[avgTa]),"")</f>
        <v>28.7</v>
      </c>
      <c r="J65" cm="1">
        <f t="array" ref="J65">IFERROR(_xlfn.XLOOKUP(1, (날씨4[stnNm]='평균기온 삽입용'!$C$36) * (날씨4[월]=J$37) * (날씨4[일]='평균기온 삽입용'!$B65), 날씨4[avgTa]),"")</f>
        <v>22.8</v>
      </c>
      <c r="K65" cm="1">
        <f t="array" ref="K65">IFERROR(_xlfn.XLOOKUP(1, (날씨4[stnNm]='평균기온 삽입용'!$C$36) * (날씨4[월]=K$37) * (날씨4[일]='평균기온 삽입용'!$B65), 날씨4[avgTa]),"")</f>
        <v>13.7</v>
      </c>
      <c r="L65" cm="1">
        <f t="array" ref="L65">IFERROR(_xlfn.XLOOKUP(1, (날씨4[stnNm]='평균기온 삽입용'!$C$36) * (날씨4[월]=L$37) * (날씨4[일]='평균기온 삽입용'!$B65), 날씨4[avgTa]),"")</f>
        <v>5.8</v>
      </c>
      <c r="M65" cm="1">
        <f t="array" ref="M65">IFERROR(_xlfn.XLOOKUP(1, (날씨4[stnNm]='평균기온 삽입용'!$C$36) * (날씨4[월]=M$37) * (날씨4[일]='평균기온 삽입용'!$B65), 날씨4[avgTa]),"")</f>
        <v>0.6</v>
      </c>
      <c r="N65" cm="1">
        <f t="array" ref="N65">IFERROR(_xlfn.XLOOKUP(1, (날씨4[stnNm]='평균기온 삽입용'!$C$36) * (날씨4[월]=N$37) * (날씨4[일]='평균기온 삽입용'!$B65), 날씨4[avgTa]),"")</f>
        <v>-12.7</v>
      </c>
      <c r="P65" s="63">
        <v>28</v>
      </c>
      <c r="Q65" cm="1">
        <f t="array" ref="Q65">IFERROR(_xlfn.XLOOKUP(1, (날씨5[stnNm]='평균기온 삽입용'!$Q$36) * (날씨5[월]=Q$37) * (날씨5[일]='평균기온 삽입용'!$P65), 날씨5[avgTa]),"")</f>
        <v>-1</v>
      </c>
      <c r="R65" cm="1">
        <f t="array" ref="R65">IFERROR(_xlfn.XLOOKUP(1, (날씨5[stnNm]='평균기온 삽입용'!$Q$36) * (날씨5[월]=R$37) * (날씨5[일]='평균기온 삽입용'!$P65), 날씨5[avgTa]),"")</f>
        <v>3</v>
      </c>
      <c r="S65" cm="1">
        <f t="array" ref="S65">IFERROR(_xlfn.XLOOKUP(1, (날씨5[stnNm]='평균기온 삽입용'!$Q$36) * (날씨5[월]=S$37) * (날씨5[일]='평균기온 삽입용'!$P65), 날씨5[avgTa]),"")</f>
        <v>9.3000000000000007</v>
      </c>
      <c r="T65" cm="1">
        <f t="array" ref="T65">IFERROR(_xlfn.XLOOKUP(1, (날씨5[stnNm]='평균기온 삽입용'!$Q$36) * (날씨5[월]=T$37) * (날씨5[일]='평균기온 삽입용'!$P65), 날씨5[avgTa]),"")</f>
        <v>10.8</v>
      </c>
      <c r="U65" cm="1">
        <f t="array" ref="U65">IFERROR(_xlfn.XLOOKUP(1, (날씨5[stnNm]='평균기온 삽입용'!$Q$36) * (날씨5[월]=U$37) * (날씨5[일]='평균기온 삽입용'!$P65), 날씨5[avgTa]),"")</f>
        <v>16.7</v>
      </c>
      <c r="V65" cm="1">
        <f t="array" ref="V65">IFERROR(_xlfn.XLOOKUP(1, (날씨5[stnNm]='평균기온 삽입용'!$Q$36) * (날씨5[월]=V$37) * (날씨5[일]='평균기온 삽입용'!$P65), 날씨5[avgTa]),"")</f>
        <v>23.9</v>
      </c>
      <c r="W65" cm="1">
        <f t="array" ref="W65">IFERROR(_xlfn.XLOOKUP(1, (날씨5[stnNm]='평균기온 삽입용'!$Q$36) * (날씨5[월]=W$37) * (날씨5[일]='평균기온 삽입용'!$P65), 날씨5[avgTa]),"")</f>
        <v>24.9</v>
      </c>
      <c r="X65" cm="1">
        <f t="array" ref="X65">IFERROR(_xlfn.XLOOKUP(1, (날씨5[stnNm]='평균기온 삽입용'!$Q$36) * (날씨5[월]=X$37) * (날씨5[일]='평균기온 삽입용'!$P65), 날씨5[avgTa]),"")</f>
        <v>24.2</v>
      </c>
      <c r="Y65" cm="1">
        <f t="array" ref="Y65">IFERROR(_xlfn.XLOOKUP(1, (날씨5[stnNm]='평균기온 삽입용'!$Q$36) * (날씨5[월]=Y$37) * (날씨5[일]='평균기온 삽입용'!$P65), 날씨5[avgTa]),"")</f>
        <v>20.3</v>
      </c>
      <c r="Z65" cm="1">
        <f t="array" ref="Z65">IFERROR(_xlfn.XLOOKUP(1, (날씨5[stnNm]='평균기온 삽입용'!$Q$36) * (날씨5[월]=Z$37) * (날씨5[일]='평균기온 삽입용'!$P65), 날씨5[avgTa]),"")</f>
        <v>10.7</v>
      </c>
      <c r="AA65" cm="1">
        <f t="array" ref="AA65">IFERROR(_xlfn.XLOOKUP(1, (날씨5[stnNm]='평균기온 삽입용'!$Q$36) * (날씨5[월]=AA$37) * (날씨5[일]='평균기온 삽입용'!$P65), 날씨5[avgTa]),"")</f>
        <v>1.6</v>
      </c>
      <c r="AB65" cm="1">
        <f t="array" ref="AB65">IFERROR(_xlfn.XLOOKUP(1, (날씨5[stnNm]='평균기온 삽입용'!$Q$36) * (날씨5[월]=AB$37) * (날씨5[일]='평균기온 삽입용'!$P65), 날씨5[avgTa]),"")</f>
        <v>-0.1</v>
      </c>
      <c r="AD65" s="63">
        <v>28</v>
      </c>
      <c r="AE65" cm="1">
        <f t="array" ref="AE65">IFERROR(_xlfn.XLOOKUP(1, (날씨6[stnNm]='평균기온 삽입용'!$AE$36) * (날씨6[월]=AE$37) * (날씨6[일]='평균기온 삽입용'!$AD65), 날씨6[avgTa]),"")</f>
        <v>4.8</v>
      </c>
      <c r="AF65" cm="1">
        <f t="array" ref="AF65">IFERROR(_xlfn.XLOOKUP(1, (날씨6[stnNm]='평균기온 삽입용'!$AE$36) * (날씨6[월]=AF$37) * (날씨6[일]='평균기온 삽입용'!$AD65), 날씨6[avgTa]),"")</f>
        <v>1.7</v>
      </c>
      <c r="AG65" cm="1">
        <f t="array" ref="AG65">IFERROR(_xlfn.XLOOKUP(1, (날씨6[stnNm]='평균기온 삽입용'!$AE$36) * (날씨6[월]=AG$37) * (날씨6[일]='평균기온 삽입용'!$AD65), 날씨6[avgTa]),"")</f>
        <v>4.3</v>
      </c>
      <c r="AH65" cm="1">
        <f t="array" ref="AH65">IFERROR(_xlfn.XLOOKUP(1, (날씨6[stnNm]='평균기온 삽입용'!$AE$36) * (날씨6[월]=AH$37) * (날씨6[일]='평균기온 삽입용'!$AD65), 날씨6[avgTa]),"")</f>
        <v>11.9</v>
      </c>
      <c r="AI65" cm="1">
        <f t="array" ref="AI65">IFERROR(_xlfn.XLOOKUP(1, (날씨6[stnNm]='평균기온 삽입용'!$AE$36) * (날씨6[월]=AI$37) * (날씨6[일]='평균기온 삽입용'!$AD65), 날씨6[avgTa]),"")</f>
        <v>16.5</v>
      </c>
      <c r="AJ65" cm="1">
        <f t="array" ref="AJ65">IFERROR(_xlfn.XLOOKUP(1, (날씨6[stnNm]='평균기온 삽입용'!$AE$36) * (날씨6[월]=AJ$37) * (날씨6[일]='평균기온 삽입용'!$AD65), 날씨6[avgTa]),"")</f>
        <v>22.9</v>
      </c>
      <c r="AK65" cm="1">
        <f t="array" ref="AK65">IFERROR(_xlfn.XLOOKUP(1, (날씨6[stnNm]='평균기온 삽입용'!$AE$36) * (날씨6[월]=AK$37) * (날씨6[일]='평균기온 삽입용'!$AD65), 날씨6[avgTa]),"")</f>
        <v>23.7</v>
      </c>
      <c r="AL65" cm="1">
        <f t="array" ref="AL65">IFERROR(_xlfn.XLOOKUP(1, (날씨6[stnNm]='평균기온 삽입용'!$AE$36) * (날씨6[월]=AL$37) * (날씨6[일]='평균기온 삽입용'!$AD65), 날씨6[avgTa]),"")</f>
        <v>25.7</v>
      </c>
      <c r="AM65" cm="1">
        <f t="array" ref="AM65">IFERROR(_xlfn.XLOOKUP(1, (날씨6[stnNm]='평균기온 삽입용'!$AE$36) * (날씨6[월]=AM$37) * (날씨6[일]='평균기온 삽입용'!$AD65), 날씨6[avgTa]),"")</f>
        <v>16.7</v>
      </c>
      <c r="AN65" cm="1">
        <f t="array" ref="AN65">IFERROR(_xlfn.XLOOKUP(1, (날씨6[stnNm]='평균기온 삽입용'!$AE$36) * (날씨6[월]=AN$37) * (날씨6[일]='평균기온 삽입용'!$AD65), 날씨6[avgTa]),"")</f>
        <v>10</v>
      </c>
      <c r="AO65" cm="1">
        <f t="array" ref="AO65">IFERROR(_xlfn.XLOOKUP(1, (날씨6[stnNm]='평균기온 삽입용'!$AE$36) * (날씨6[월]=AO$37) * (날씨6[일]='평균기온 삽입용'!$AD65), 날씨6[avgTa]),"")</f>
        <v>-2.2000000000000002</v>
      </c>
      <c r="AP65" cm="1">
        <f t="array" ref="AP65">IFERROR(_xlfn.XLOOKUP(1, (날씨6[stnNm]='평균기온 삽입용'!$AE$36) * (날씨6[월]=AP$37) * (날씨6[일]='평균기온 삽입용'!$AD65), 날씨6[avgTa]),"")</f>
        <v>2.8</v>
      </c>
    </row>
    <row r="66" spans="2:42" ht="15.95" customHeight="1" x14ac:dyDescent="0.3">
      <c r="B66" s="63">
        <v>29</v>
      </c>
      <c r="C66" cm="1">
        <f t="array" ref="C66">IFERROR(_xlfn.XLOOKUP(1, (날씨4[stnNm]='평균기온 삽입용'!$C$36) * (날씨4[월]=C$37) * (날씨4[일]='평균기온 삽입용'!$B66), 날씨4[avgTa]),"")</f>
        <v>-12.9</v>
      </c>
      <c r="D66" t="str" cm="1">
        <f t="array" ref="D66">IFERROR(_xlfn.XLOOKUP(1, (날씨4[stnNm]='평균기온 삽입용'!$C$36) * (날씨4[월]=D$37) * (날씨4[일]='평균기온 삽입용'!$B66), 날씨4[avgTa]),"")</f>
        <v/>
      </c>
      <c r="E66" cm="1">
        <f t="array" ref="E66">IFERROR(_xlfn.XLOOKUP(1, (날씨4[stnNm]='평균기온 삽입용'!$C$36) * (날씨4[월]=E$37) * (날씨4[일]='평균기온 삽입용'!$B66), 날씨4[avgTa]),"")</f>
        <v>13.7</v>
      </c>
      <c r="F66" cm="1">
        <f t="array" ref="F66">IFERROR(_xlfn.XLOOKUP(1, (날씨4[stnNm]='평균기온 삽입용'!$C$36) * (날씨4[월]=F$37) * (날씨4[일]='평균기온 삽입용'!$B66), 날씨4[avgTa]),"")</f>
        <v>14.5</v>
      </c>
      <c r="G66" cm="1">
        <f t="array" ref="G66">IFERROR(_xlfn.XLOOKUP(1, (날씨4[stnNm]='평균기온 삽입용'!$C$36) * (날씨4[월]=G$37) * (날씨4[일]='평균기온 삽입용'!$B66), 날씨4[avgTa]),"")</f>
        <v>21.3</v>
      </c>
      <c r="H66" cm="1">
        <f t="array" ref="H66">IFERROR(_xlfn.XLOOKUP(1, (날씨4[stnNm]='평균기온 삽입용'!$C$36) * (날씨4[월]=H$37) * (날씨4[일]='평균기온 삽입용'!$B66), 날씨4[avgTa]),"")</f>
        <v>24</v>
      </c>
      <c r="I66" cm="1">
        <f t="array" ref="I66">IFERROR(_xlfn.XLOOKUP(1, (날씨4[stnNm]='평균기온 삽입용'!$C$36) * (날씨4[월]=I$37) * (날씨4[일]='평균기온 삽입용'!$B66), 날씨4[avgTa]),"")</f>
        <v>28.8</v>
      </c>
      <c r="J66" cm="1">
        <f t="array" ref="J66">IFERROR(_xlfn.XLOOKUP(1, (날씨4[stnNm]='평균기온 삽입용'!$C$36) * (날씨4[월]=J$37) * (날씨4[일]='평균기온 삽입용'!$B66), 날씨4[avgTa]),"")</f>
        <v>21.5</v>
      </c>
      <c r="K66" cm="1">
        <f t="array" ref="K66">IFERROR(_xlfn.XLOOKUP(1, (날씨4[stnNm]='평균기온 삽입용'!$C$36) * (날씨4[월]=K$37) * (날씨4[일]='평균기온 삽입용'!$B66), 날씨4[avgTa]),"")</f>
        <v>16.600000000000001</v>
      </c>
      <c r="L66" cm="1">
        <f t="array" ref="L66">IFERROR(_xlfn.XLOOKUP(1, (날씨4[stnNm]='평균기온 삽입용'!$C$36) * (날씨4[월]=L$37) * (날씨4[일]='평균기온 삽입용'!$B66), 날씨4[avgTa]),"")</f>
        <v>4.4000000000000004</v>
      </c>
      <c r="M66" cm="1">
        <f t="array" ref="M66">IFERROR(_xlfn.XLOOKUP(1, (날씨4[stnNm]='평균기온 삽입용'!$C$36) * (날씨4[월]=M$37) * (날씨4[일]='평균기온 삽입용'!$B66), 날씨4[avgTa]),"")</f>
        <v>-0.8</v>
      </c>
      <c r="N66" cm="1">
        <f t="array" ref="N66">IFERROR(_xlfn.XLOOKUP(1, (날씨4[stnNm]='평균기온 삽입용'!$C$36) * (날씨4[월]=N$37) * (날씨4[일]='평균기온 삽입용'!$B66), 날씨4[avgTa]),"")</f>
        <v>-9.8000000000000007</v>
      </c>
      <c r="P66" s="63">
        <v>29</v>
      </c>
      <c r="Q66" cm="1">
        <f t="array" ref="Q66">IFERROR(_xlfn.XLOOKUP(1, (날씨5[stnNm]='평균기온 삽입용'!$Q$36) * (날씨5[월]=Q$37) * (날씨5[일]='평균기온 삽입용'!$P66), 날씨5[avgTa]),"")</f>
        <v>-4.7</v>
      </c>
      <c r="R66" t="str" cm="1">
        <f t="array" ref="R66">IFERROR(_xlfn.XLOOKUP(1, (날씨5[stnNm]='평균기온 삽입용'!$Q$36) * (날씨5[월]=R$37) * (날씨5[일]='평균기온 삽입용'!$P66), 날씨5[avgTa]),"")</f>
        <v/>
      </c>
      <c r="S66" cm="1">
        <f t="array" ref="S66">IFERROR(_xlfn.XLOOKUP(1, (날씨5[stnNm]='평균기온 삽입용'!$Q$36) * (날씨5[월]=S$37) * (날씨5[일]='평균기온 삽입용'!$P66), 날씨5[avgTa]),"")</f>
        <v>8</v>
      </c>
      <c r="T66" cm="1">
        <f t="array" ref="T66">IFERROR(_xlfn.XLOOKUP(1, (날씨5[stnNm]='평균기온 삽입용'!$Q$36) * (날씨5[월]=T$37) * (날씨5[일]='평균기온 삽입용'!$P66), 날씨5[avgTa]),"")</f>
        <v>11.1</v>
      </c>
      <c r="U66" cm="1">
        <f t="array" ref="U66">IFERROR(_xlfn.XLOOKUP(1, (날씨5[stnNm]='평균기온 삽입용'!$Q$36) * (날씨5[월]=U$37) * (날씨5[일]='평균기온 삽입용'!$P66), 날씨5[avgTa]),"")</f>
        <v>18.2</v>
      </c>
      <c r="V66" cm="1">
        <f t="array" ref="V66">IFERROR(_xlfn.XLOOKUP(1, (날씨5[stnNm]='평균기온 삽입용'!$Q$36) * (날씨5[월]=V$37) * (날씨5[일]='평균기온 삽입용'!$P66), 날씨5[avgTa]),"")</f>
        <v>21.4</v>
      </c>
      <c r="W66" cm="1">
        <f t="array" ref="W66">IFERROR(_xlfn.XLOOKUP(1, (날씨5[stnNm]='평균기온 삽입용'!$Q$36) * (날씨5[월]=W$37) * (날씨5[일]='평균기온 삽입용'!$P66), 날씨5[avgTa]),"")</f>
        <v>26.8</v>
      </c>
      <c r="X66" cm="1">
        <f t="array" ref="X66">IFERROR(_xlfn.XLOOKUP(1, (날씨5[stnNm]='평균기온 삽입용'!$Q$36) * (날씨5[월]=X$37) * (날씨5[일]='평균기온 삽입용'!$P66), 날씨5[avgTa]),"")</f>
        <v>21.1</v>
      </c>
      <c r="Y66" cm="1">
        <f t="array" ref="Y66">IFERROR(_xlfn.XLOOKUP(1, (날씨5[stnNm]='평균기온 삽입용'!$Q$36) * (날씨5[월]=Y$37) * (날씨5[일]='평균기온 삽입용'!$P66), 날씨5[avgTa]),"")</f>
        <v>18</v>
      </c>
      <c r="Z66" cm="1">
        <f t="array" ref="Z66">IFERROR(_xlfn.XLOOKUP(1, (날씨5[stnNm]='평균기온 삽입용'!$Q$36) * (날씨5[월]=Z$37) * (날씨5[일]='평균기온 삽입용'!$P66), 날씨5[avgTa]),"")</f>
        <v>10</v>
      </c>
      <c r="AA66" cm="1">
        <f t="array" ref="AA66">IFERROR(_xlfn.XLOOKUP(1, (날씨5[stnNm]='평균기온 삽입용'!$Q$36) * (날씨5[월]=AA$37) * (날씨5[일]='평균기온 삽입용'!$P66), 날씨5[avgTa]),"")</f>
        <v>-1.5</v>
      </c>
      <c r="AB66" cm="1">
        <f t="array" ref="AB66">IFERROR(_xlfn.XLOOKUP(1, (날씨5[stnNm]='평균기온 삽입용'!$Q$36) * (날씨5[월]=AB$37) * (날씨5[일]='평균기온 삽입용'!$P66), 날씨5[avgTa]),"")</f>
        <v>0.8</v>
      </c>
      <c r="AD66" s="63">
        <v>29</v>
      </c>
      <c r="AE66" cm="1">
        <f t="array" ref="AE66">IFERROR(_xlfn.XLOOKUP(1, (날씨6[stnNm]='평균기온 삽입용'!$AE$36) * (날씨6[월]=AE$37) * (날씨6[일]='평균기온 삽입용'!$AD66), 날씨6[avgTa]),"")</f>
        <v>2.2999999999999998</v>
      </c>
      <c r="AF66" cm="1">
        <f t="array" ref="AF66">IFERROR(_xlfn.XLOOKUP(1, (날씨6[stnNm]='평균기온 삽입용'!$AE$36) * (날씨6[월]=AF$37) * (날씨6[일]='평균기온 삽입용'!$AD66), 날씨6[avgTa]),"")</f>
        <v>4.5</v>
      </c>
      <c r="AG66" cm="1">
        <f t="array" ref="AG66">IFERROR(_xlfn.XLOOKUP(1, (날씨6[stnNm]='평균기온 삽입용'!$AE$36) * (날씨6[월]=AG$37) * (날씨6[일]='평균기온 삽입용'!$AD66), 날씨6[avgTa]),"")</f>
        <v>6.2</v>
      </c>
      <c r="AH66" cm="1">
        <f t="array" ref="AH66">IFERROR(_xlfn.XLOOKUP(1, (날씨6[stnNm]='평균기온 삽입용'!$AE$36) * (날씨6[월]=AH$37) * (날씨6[일]='평균기온 삽입용'!$AD66), 날씨6[avgTa]),"")</f>
        <v>12.9</v>
      </c>
      <c r="AI66" cm="1">
        <f t="array" ref="AI66">IFERROR(_xlfn.XLOOKUP(1, (날씨6[stnNm]='평균기온 삽입용'!$AE$36) * (날씨6[월]=AI$37) * (날씨6[일]='평균기온 삽입용'!$AD66), 날씨6[avgTa]),"")</f>
        <v>18.8</v>
      </c>
      <c r="AJ66" cm="1">
        <f t="array" ref="AJ66">IFERROR(_xlfn.XLOOKUP(1, (날씨6[stnNm]='평균기온 삽입용'!$AE$36) * (날씨6[월]=AJ$37) * (날씨6[일]='평균기온 삽입용'!$AD66), 날씨6[avgTa]),"")</f>
        <v>22.7</v>
      </c>
      <c r="AK66" cm="1">
        <f t="array" ref="AK66">IFERROR(_xlfn.XLOOKUP(1, (날씨6[stnNm]='평균기온 삽입용'!$AE$36) * (날씨6[월]=AK$37) * (날씨6[일]='평균기온 삽입용'!$AD66), 날씨6[avgTa]),"")</f>
        <v>23.2</v>
      </c>
      <c r="AL66" cm="1">
        <f t="array" ref="AL66">IFERROR(_xlfn.XLOOKUP(1, (날씨6[stnNm]='평균기온 삽입용'!$AE$36) * (날씨6[월]=AL$37) * (날씨6[일]='평균기온 삽입용'!$AD66), 날씨6[avgTa]),"")</f>
        <v>26.1</v>
      </c>
      <c r="AM66" cm="1">
        <f t="array" ref="AM66">IFERROR(_xlfn.XLOOKUP(1, (날씨6[stnNm]='평균기온 삽입용'!$AE$36) * (날씨6[월]=AM$37) * (날씨6[일]='평균기온 삽입용'!$AD66), 날씨6[avgTa]),"")</f>
        <v>15.9</v>
      </c>
      <c r="AN66" cm="1">
        <f t="array" ref="AN66">IFERROR(_xlfn.XLOOKUP(1, (날씨6[stnNm]='평균기온 삽입용'!$AE$36) * (날씨6[월]=AN$37) * (날씨6[일]='평균기온 삽입용'!$AD66), 날씨6[avgTa]),"")</f>
        <v>6.5</v>
      </c>
      <c r="AO66" cm="1">
        <f t="array" ref="AO66">IFERROR(_xlfn.XLOOKUP(1, (날씨6[stnNm]='평균기온 삽입용'!$AE$36) * (날씨6[월]=AO$37) * (날씨6[일]='평균기온 삽입용'!$AD66), 날씨6[avgTa]),"")</f>
        <v>-2.7</v>
      </c>
      <c r="AP66" cm="1">
        <f t="array" ref="AP66">IFERROR(_xlfn.XLOOKUP(1, (날씨6[stnNm]='평균기온 삽입용'!$AE$36) * (날씨6[월]=AP$37) * (날씨6[일]='평균기온 삽입용'!$AD66), 날씨6[avgTa]),"")</f>
        <v>-2.2000000000000002</v>
      </c>
    </row>
    <row r="67" spans="2:42" ht="15.95" customHeight="1" x14ac:dyDescent="0.3">
      <c r="B67" s="63">
        <v>30</v>
      </c>
      <c r="C67" cm="1">
        <f t="array" ref="C67">IFERROR(_xlfn.XLOOKUP(1, (날씨4[stnNm]='평균기온 삽입용'!$C$36) * (날씨4[월]=C$37) * (날씨4[일]='평균기온 삽입용'!$B67), 날씨4[avgTa]),"")</f>
        <v>-9.1</v>
      </c>
      <c r="D67" t="str" cm="1">
        <f t="array" ref="D67">IFERROR(_xlfn.XLOOKUP(1, (날씨4[stnNm]='평균기온 삽입용'!$C$36) * (날씨4[월]=D$37) * (날씨4[일]='평균기온 삽입용'!$B67), 날씨4[avgTa]),"")</f>
        <v/>
      </c>
      <c r="E67" cm="1">
        <f t="array" ref="E67">IFERROR(_xlfn.XLOOKUP(1, (날씨4[stnNm]='평균기온 삽입용'!$C$36) * (날씨4[월]=E$37) * (날씨4[일]='평균기온 삽입용'!$B67), 날씨4[avgTa]),"")</f>
        <v>13.3</v>
      </c>
      <c r="F67" cm="1">
        <f t="array" ref="F67">IFERROR(_xlfn.XLOOKUP(1, (날씨4[stnNm]='평균기온 삽입용'!$C$36) * (날씨4[월]=F$37) * (날씨4[일]='평균기온 삽입용'!$B67), 날씨4[avgTa]),"")</f>
        <v>16.5</v>
      </c>
      <c r="G67" cm="1">
        <f t="array" ref="G67">IFERROR(_xlfn.XLOOKUP(1, (날씨4[stnNm]='평균기온 삽입용'!$C$36) * (날씨4[월]=G$37) * (날씨4[일]='평균기온 삽입용'!$B67), 날씨4[avgTa]),"")</f>
        <v>20.5</v>
      </c>
      <c r="H67" cm="1">
        <f t="array" ref="H67">IFERROR(_xlfn.XLOOKUP(1, (날씨4[stnNm]='평균기온 삽입용'!$C$36) * (날씨4[월]=H$37) * (날씨4[일]='평균기온 삽입용'!$B67), 날씨4[avgTa]),"")</f>
        <v>23.9</v>
      </c>
      <c r="I67" cm="1">
        <f t="array" ref="I67">IFERROR(_xlfn.XLOOKUP(1, (날씨4[stnNm]='평균기온 삽입용'!$C$36) * (날씨4[월]=I$37) * (날씨4[일]='평균기온 삽입용'!$B67), 날씨4[avgTa]),"")</f>
        <v>28.7</v>
      </c>
      <c r="J67" cm="1">
        <f t="array" ref="J67">IFERROR(_xlfn.XLOOKUP(1, (날씨4[stnNm]='평균기온 삽입용'!$C$36) * (날씨4[월]=J$37) * (날씨4[일]='평균기온 삽입용'!$B67), 날씨4[avgTa]),"")</f>
        <v>25.1</v>
      </c>
      <c r="K67" cm="1">
        <f t="array" ref="K67">IFERROR(_xlfn.XLOOKUP(1, (날씨4[stnNm]='평균기온 삽입용'!$C$36) * (날씨4[월]=K$37) * (날씨4[일]='평균기온 삽입용'!$B67), 날씨4[avgTa]),"")</f>
        <v>15.2</v>
      </c>
      <c r="L67" cm="1">
        <f t="array" ref="L67">IFERROR(_xlfn.XLOOKUP(1, (날씨4[stnNm]='평균기온 삽입용'!$C$36) * (날씨4[월]=L$37) * (날씨4[일]='평균기온 삽입용'!$B67), 날씨4[avgTa]),"")</f>
        <v>3.6</v>
      </c>
      <c r="M67" cm="1">
        <f t="array" ref="M67">IFERROR(_xlfn.XLOOKUP(1, (날씨4[stnNm]='평균기온 삽입용'!$C$36) * (날씨4[월]=M$37) * (날씨4[일]='평균기온 삽입용'!$B67), 날씨4[avgTa]),"")</f>
        <v>-1.6</v>
      </c>
      <c r="N67" cm="1">
        <f t="array" ref="N67">IFERROR(_xlfn.XLOOKUP(1, (날씨4[stnNm]='평균기온 삽입용'!$C$36) * (날씨4[월]=N$37) * (날씨4[일]='평균기온 삽입용'!$B67), 날씨4[avgTa]),"")</f>
        <v>-11.5</v>
      </c>
      <c r="P67" s="63">
        <v>30</v>
      </c>
      <c r="Q67" cm="1">
        <f t="array" ref="Q67">IFERROR(_xlfn.XLOOKUP(1, (날씨5[stnNm]='평균기온 삽입용'!$Q$36) * (날씨5[월]=Q$37) * (날씨5[일]='평균기온 삽입용'!$P67), 날씨5[avgTa]),"")</f>
        <v>-2.2999999999999998</v>
      </c>
      <c r="R67" t="str" cm="1">
        <f t="array" ref="R67">IFERROR(_xlfn.XLOOKUP(1, (날씨5[stnNm]='평균기온 삽입용'!$Q$36) * (날씨5[월]=R$37) * (날씨5[일]='평균기온 삽입용'!$P67), 날씨5[avgTa]),"")</f>
        <v/>
      </c>
      <c r="S67" cm="1">
        <f t="array" ref="S67">IFERROR(_xlfn.XLOOKUP(1, (날씨5[stnNm]='평균기온 삽입용'!$Q$36) * (날씨5[월]=S$37) * (날씨5[일]='평균기온 삽입용'!$P67), 날씨5[avgTa]),"")</f>
        <v>4</v>
      </c>
      <c r="T67" cm="1">
        <f t="array" ref="T67">IFERROR(_xlfn.XLOOKUP(1, (날씨5[stnNm]='평균기온 삽입용'!$Q$36) * (날씨5[월]=T$37) * (날씨5[일]='평균기온 삽입용'!$P67), 날씨5[avgTa]),"")</f>
        <v>13.7</v>
      </c>
      <c r="U67" cm="1">
        <f t="array" ref="U67">IFERROR(_xlfn.XLOOKUP(1, (날씨5[stnNm]='평균기온 삽입용'!$Q$36) * (날씨5[월]=U$37) * (날씨5[일]='평균기온 삽입용'!$P67), 날씨5[avgTa]),"")</f>
        <v>18.399999999999999</v>
      </c>
      <c r="V67" cm="1">
        <f t="array" ref="V67">IFERROR(_xlfn.XLOOKUP(1, (날씨5[stnNm]='평균기온 삽입용'!$Q$36) * (날씨5[월]=V$37) * (날씨5[일]='평균기온 삽입용'!$P67), 날씨5[avgTa]),"")</f>
        <v>23</v>
      </c>
      <c r="W67" cm="1">
        <f t="array" ref="W67">IFERROR(_xlfn.XLOOKUP(1, (날씨5[stnNm]='평균기온 삽입용'!$Q$36) * (날씨5[월]=W$37) * (날씨5[일]='평균기온 삽입용'!$P67), 날씨5[avgTa]),"")</f>
        <v>26.2</v>
      </c>
      <c r="X67" cm="1">
        <f t="array" ref="X67">IFERROR(_xlfn.XLOOKUP(1, (날씨5[stnNm]='평균기온 삽입용'!$Q$36) * (날씨5[월]=X$37) * (날씨5[일]='평균기온 삽입용'!$P67), 날씨5[avgTa]),"")</f>
        <v>20.6</v>
      </c>
      <c r="Y67" cm="1">
        <f t="array" ref="Y67">IFERROR(_xlfn.XLOOKUP(1, (날씨5[stnNm]='평균기온 삽입용'!$Q$36) * (날씨5[월]=Y$37) * (날씨5[일]='평균기온 삽입용'!$P67), 날씨5[avgTa]),"")</f>
        <v>18.600000000000001</v>
      </c>
      <c r="Z67" cm="1">
        <f t="array" ref="Z67">IFERROR(_xlfn.XLOOKUP(1, (날씨5[stnNm]='평균기온 삽입용'!$Q$36) * (날씨5[월]=Z$37) * (날씨5[일]='평균기온 삽입용'!$P67), 날씨5[avgTa]),"")</f>
        <v>7.4</v>
      </c>
      <c r="AA67" cm="1">
        <f t="array" ref="AA67">IFERROR(_xlfn.XLOOKUP(1, (날씨5[stnNm]='평균기온 삽입용'!$Q$36) * (날씨5[월]=AA$37) * (날씨5[일]='평균기온 삽입용'!$P67), 날씨5[avgTa]),"")</f>
        <v>1.6</v>
      </c>
      <c r="AB67" cm="1">
        <f t="array" ref="AB67">IFERROR(_xlfn.XLOOKUP(1, (날씨5[stnNm]='평균기온 삽입용'!$Q$36) * (날씨5[월]=AB$37) * (날씨5[일]='평균기온 삽입용'!$P67), 날씨5[avgTa]),"")</f>
        <v>-0.7</v>
      </c>
      <c r="AD67" s="63">
        <v>30</v>
      </c>
      <c r="AE67" cm="1">
        <f t="array" ref="AE67">IFERROR(_xlfn.XLOOKUP(1, (날씨6[stnNm]='평균기온 삽입용'!$AE$36) * (날씨6[월]=AE$37) * (날씨6[일]='평균기온 삽입용'!$AD67), 날씨6[avgTa]),"")</f>
        <v>2.2000000000000002</v>
      </c>
      <c r="AF67" t="str" cm="1">
        <f t="array" ref="AF67">IFERROR(_xlfn.XLOOKUP(1, (날씨6[stnNm]='평균기온 삽입용'!$AE$36) * (날씨6[월]=AF$37) * (날씨6[일]='평균기온 삽입용'!$AD67), 날씨6[avgTa]),"")</f>
        <v/>
      </c>
      <c r="AG67" cm="1">
        <f t="array" ref="AG67">IFERROR(_xlfn.XLOOKUP(1, (날씨6[stnNm]='평균기온 삽입용'!$AE$36) * (날씨6[월]=AG$37) * (날씨6[일]='평균기온 삽입용'!$AD67), 날씨6[avgTa]),"")</f>
        <v>7.7</v>
      </c>
      <c r="AH67" cm="1">
        <f t="array" ref="AH67">IFERROR(_xlfn.XLOOKUP(1, (날씨6[stnNm]='평균기온 삽입용'!$AE$36) * (날씨6[월]=AH$37) * (날씨6[일]='평균기온 삽입용'!$AD67), 날씨6[avgTa]),"")</f>
        <v>14.4</v>
      </c>
      <c r="AI67" cm="1">
        <f t="array" ref="AI67">IFERROR(_xlfn.XLOOKUP(1, (날씨6[stnNm]='평균기온 삽입용'!$AE$36) * (날씨6[월]=AI$37) * (날씨6[일]='평균기온 삽입용'!$AD67), 날씨6[avgTa]),"")</f>
        <v>21.2</v>
      </c>
      <c r="AJ67" cm="1">
        <f t="array" ref="AJ67">IFERROR(_xlfn.XLOOKUP(1, (날씨6[stnNm]='평균기온 삽입용'!$AE$36) * (날씨6[월]=AJ$37) * (날씨6[일]='평균기온 삽입용'!$AD67), 날씨6[avgTa]),"")</f>
        <v>19.2</v>
      </c>
      <c r="AK67" cm="1">
        <f t="array" ref="AK67">IFERROR(_xlfn.XLOOKUP(1, (날씨6[stnNm]='평균기온 삽입용'!$AE$36) * (날씨6[월]=AK$37) * (날씨6[일]='평균기온 삽입용'!$AD67), 날씨6[avgTa]),"")</f>
        <v>24.6</v>
      </c>
      <c r="AL67" cm="1">
        <f t="array" ref="AL67">IFERROR(_xlfn.XLOOKUP(1, (날씨6[stnNm]='평균기온 삽입용'!$AE$36) * (날씨6[월]=AL$37) * (날씨6[일]='평균기온 삽입용'!$AD67), 날씨6[avgTa]),"")</f>
        <v>26.6</v>
      </c>
      <c r="AM67" cm="1">
        <f t="array" ref="AM67">IFERROR(_xlfn.XLOOKUP(1, (날씨6[stnNm]='평균기온 삽입용'!$AE$36) * (날씨6[월]=AM$37) * (날씨6[일]='평균기온 삽입용'!$AD67), 날씨6[avgTa]),"")</f>
        <v>16.7</v>
      </c>
      <c r="AN67" cm="1">
        <f t="array" ref="AN67">IFERROR(_xlfn.XLOOKUP(1, (날씨6[stnNm]='평균기온 삽입용'!$AE$36) * (날씨6[월]=AN$37) * (날씨6[일]='평균기온 삽입용'!$AD67), 날씨6[avgTa]),"")</f>
        <v>7.7</v>
      </c>
      <c r="AO67" cm="1">
        <f t="array" ref="AO67">IFERROR(_xlfn.XLOOKUP(1, (날씨6[stnNm]='평균기온 삽입용'!$AE$36) * (날씨6[월]=AO$37) * (날씨6[일]='평균기온 삽입용'!$AD67), 날씨6[avgTa]),"")</f>
        <v>-3.7</v>
      </c>
      <c r="AP67" cm="1">
        <f t="array" ref="AP67">IFERROR(_xlfn.XLOOKUP(1, (날씨6[stnNm]='평균기온 삽입용'!$AE$36) * (날씨6[월]=AP$37) * (날씨6[일]='평균기온 삽입용'!$AD67), 날씨6[avgTa]),"")</f>
        <v>-12.3</v>
      </c>
    </row>
    <row r="68" spans="2:42" ht="15.95" customHeight="1" x14ac:dyDescent="0.3">
      <c r="B68" s="63">
        <v>31</v>
      </c>
      <c r="C68" cm="1">
        <f t="array" ref="C68">IFERROR(_xlfn.XLOOKUP(1, (날씨4[stnNm]='평균기온 삽입용'!$C$36) * (날씨4[월]=C$37) * (날씨4[일]='평균기온 삽입용'!$B68), 날씨4[avgTa]),"")</f>
        <v>-5.3</v>
      </c>
      <c r="D68" t="str" cm="1">
        <f t="array" ref="D68">IFERROR(_xlfn.XLOOKUP(1, (날씨4[stnNm]='평균기온 삽입용'!$C$36) * (날씨4[월]=D$37) * (날씨4[일]='평균기온 삽입용'!$B68), 날씨4[avgTa]),"")</f>
        <v/>
      </c>
      <c r="E68" cm="1">
        <f t="array" ref="E68">IFERROR(_xlfn.XLOOKUP(1, (날씨4[stnNm]='평균기온 삽입용'!$C$36) * (날씨4[월]=E$37) * (날씨4[일]='평균기온 삽입용'!$B68), 날씨4[avgTa]),"")</f>
        <v>12.6</v>
      </c>
      <c r="F68" t="str" cm="1">
        <f t="array" ref="F68">IFERROR(_xlfn.XLOOKUP(1, (날씨4[stnNm]='평균기온 삽입용'!$C$36) * (날씨4[월]=F$37) * (날씨4[일]='평균기온 삽입용'!$B68), 날씨4[avgTa]),"")</f>
        <v/>
      </c>
      <c r="G68" cm="1">
        <f t="array" ref="G68">IFERROR(_xlfn.XLOOKUP(1, (날씨4[stnNm]='평균기온 삽입용'!$C$36) * (날씨4[월]=G$37) * (날씨4[일]='평균기온 삽입용'!$B68), 날씨4[avgTa]),"")</f>
        <v>20</v>
      </c>
      <c r="H68" t="str" cm="1">
        <f t="array" ref="H68">IFERROR(_xlfn.XLOOKUP(1, (날씨4[stnNm]='평균기온 삽입용'!$C$36) * (날씨4[월]=H$37) * (날씨4[일]='평균기온 삽입용'!$B68), 날씨4[avgTa]),"")</f>
        <v/>
      </c>
      <c r="I68" cm="1">
        <f t="array" ref="I68">IFERROR(_xlfn.XLOOKUP(1, (날씨4[stnNm]='평균기온 삽입용'!$C$36) * (날씨4[월]=I$37) * (날씨4[일]='평균기온 삽입용'!$B68), 날씨4[avgTa]),"")</f>
        <v>28.6</v>
      </c>
      <c r="J68" cm="1">
        <f t="array" ref="J68">IFERROR(_xlfn.XLOOKUP(1, (날씨4[stnNm]='평균기온 삽입용'!$C$36) * (날씨4[월]=J$37) * (날씨4[일]='평균기온 삽입용'!$B68), 날씨4[avgTa]),"")</f>
        <v>23.8</v>
      </c>
      <c r="K68" t="str" cm="1">
        <f t="array" ref="K68">IFERROR(_xlfn.XLOOKUP(1, (날씨4[stnNm]='평균기온 삽입용'!$C$36) * (날씨4[월]=K$37) * (날씨4[일]='평균기온 삽입용'!$B68), 날씨4[avgTa]),"")</f>
        <v/>
      </c>
      <c r="L68" cm="1">
        <f t="array" ref="L68">IFERROR(_xlfn.XLOOKUP(1, (날씨4[stnNm]='평균기온 삽입용'!$C$36) * (날씨4[월]=L$37) * (날씨4[일]='평균기온 삽입용'!$B68), 날씨4[avgTa]),"")</f>
        <v>3.6</v>
      </c>
      <c r="M68" t="str" cm="1">
        <f t="array" ref="M68">IFERROR(_xlfn.XLOOKUP(1, (날씨4[stnNm]='평균기온 삽입용'!$C$36) * (날씨4[월]=M$37) * (날씨4[일]='평균기온 삽입용'!$B68), 날씨4[avgTa]),"")</f>
        <v/>
      </c>
      <c r="N68" cm="1">
        <f t="array" ref="N68">IFERROR(_xlfn.XLOOKUP(1, (날씨4[stnNm]='평균기온 삽입용'!$C$36) * (날씨4[월]=N$37) * (날씨4[일]='평균기온 삽입용'!$B68), 날씨4[avgTa]),"")</f>
        <v>-10.3</v>
      </c>
      <c r="P68" s="63">
        <v>31</v>
      </c>
      <c r="Q68" cm="1">
        <f t="array" ref="Q68">IFERROR(_xlfn.XLOOKUP(1, (날씨5[stnNm]='평균기온 삽입용'!$Q$36) * (날씨5[월]=Q$37) * (날씨5[일]='평균기온 삽입용'!$P68), 날씨5[avgTa]),"")</f>
        <v>-3.7</v>
      </c>
      <c r="R68" t="str" cm="1">
        <f t="array" ref="R68">IFERROR(_xlfn.XLOOKUP(1, (날씨5[stnNm]='평균기온 삽입용'!$Q$36) * (날씨5[월]=R$37) * (날씨5[일]='평균기온 삽입용'!$P68), 날씨5[avgTa]),"")</f>
        <v/>
      </c>
      <c r="S68" cm="1">
        <f t="array" ref="S68">IFERROR(_xlfn.XLOOKUP(1, (날씨5[stnNm]='평균기온 삽입용'!$Q$36) * (날씨5[월]=S$37) * (날씨5[일]='평균기온 삽입용'!$P68), 날씨5[avgTa]),"")</f>
        <v>2.5</v>
      </c>
      <c r="T68" t="str" cm="1">
        <f t="array" ref="T68">IFERROR(_xlfn.XLOOKUP(1, (날씨5[stnNm]='평균기온 삽입용'!$Q$36) * (날씨5[월]=T$37) * (날씨5[일]='평균기온 삽입용'!$P68), 날씨5[avgTa]),"")</f>
        <v/>
      </c>
      <c r="U68" cm="1">
        <f t="array" ref="U68">IFERROR(_xlfn.XLOOKUP(1, (날씨5[stnNm]='평균기온 삽입용'!$Q$36) * (날씨5[월]=U$37) * (날씨5[일]='평균기온 삽입용'!$P68), 날씨5[avgTa]),"")</f>
        <v>18.600000000000001</v>
      </c>
      <c r="V68" t="str" cm="1">
        <f t="array" ref="V68">IFERROR(_xlfn.XLOOKUP(1, (날씨5[stnNm]='평균기온 삽입용'!$Q$36) * (날씨5[월]=V$37) * (날씨5[일]='평균기온 삽입용'!$P68), 날씨5[avgTa]),"")</f>
        <v/>
      </c>
      <c r="W68" cm="1">
        <f t="array" ref="W68">IFERROR(_xlfn.XLOOKUP(1, (날씨5[stnNm]='평균기온 삽입용'!$Q$36) * (날씨5[월]=W$37) * (날씨5[일]='평균기온 삽입용'!$P68), 날씨5[avgTa]),"")</f>
        <v>25.2</v>
      </c>
      <c r="X68" cm="1">
        <f t="array" ref="X68">IFERROR(_xlfn.XLOOKUP(1, (날씨5[stnNm]='평균기온 삽입용'!$Q$36) * (날씨5[월]=X$37) * (날씨5[일]='평균기온 삽입용'!$P68), 날씨5[avgTa]),"")</f>
        <v>20.7</v>
      </c>
      <c r="Y68" t="str" cm="1">
        <f t="array" ref="Y68">IFERROR(_xlfn.XLOOKUP(1, (날씨5[stnNm]='평균기온 삽입용'!$Q$36) * (날씨5[월]=Y$37) * (날씨5[일]='평균기온 삽입용'!$P68), 날씨5[avgTa]),"")</f>
        <v/>
      </c>
      <c r="Z68" cm="1">
        <f t="array" ref="Z68">IFERROR(_xlfn.XLOOKUP(1, (날씨5[stnNm]='평균기온 삽입용'!$Q$36) * (날씨5[월]=Z$37) * (날씨5[일]='평균기온 삽입용'!$P68), 날씨5[avgTa]),"")</f>
        <v>12.9</v>
      </c>
      <c r="AA68" t="str" cm="1">
        <f t="array" ref="AA68">IFERROR(_xlfn.XLOOKUP(1, (날씨5[stnNm]='평균기온 삽입용'!$Q$36) * (날씨5[월]=AA$37) * (날씨5[일]='평균기온 삽입용'!$P68), 날씨5[avgTa]),"")</f>
        <v/>
      </c>
      <c r="AB68" cm="1">
        <f t="array" ref="AB68">IFERROR(_xlfn.XLOOKUP(1, (날씨5[stnNm]='평균기온 삽입용'!$Q$36) * (날씨5[월]=AB$37) * (날씨5[일]='평균기온 삽입용'!$P68), 날씨5[avgTa]),"")</f>
        <v>-9.1999999999999993</v>
      </c>
      <c r="AD68" s="63">
        <v>31</v>
      </c>
      <c r="AE68" cm="1">
        <f t="array" ref="AE68">IFERROR(_xlfn.XLOOKUP(1, (날씨6[stnNm]='평균기온 삽입용'!$AE$36) * (날씨6[월]=AE$37) * (날씨6[일]='평균기온 삽입용'!$AD68), 날씨6[avgTa]),"")</f>
        <v>2.2000000000000002</v>
      </c>
      <c r="AF68" t="str" cm="1">
        <f t="array" ref="AF68">IFERROR(_xlfn.XLOOKUP(1, (날씨6[stnNm]='평균기온 삽입용'!$AE$36) * (날씨6[월]=AF$37) * (날씨6[일]='평균기온 삽입용'!$AD68), 날씨6[avgTa]),"")</f>
        <v/>
      </c>
      <c r="AG68" cm="1">
        <f t="array" ref="AG68">IFERROR(_xlfn.XLOOKUP(1, (날씨6[stnNm]='평균기온 삽입용'!$AE$36) * (날씨6[월]=AG$37) * (날씨6[일]='평균기온 삽입용'!$AD68), 날씨6[avgTa]),"")</f>
        <v>9.6</v>
      </c>
      <c r="AH68" t="str" cm="1">
        <f t="array" ref="AH68">IFERROR(_xlfn.XLOOKUP(1, (날씨6[stnNm]='평균기온 삽입용'!$AE$36) * (날씨6[월]=AH$37) * (날씨6[일]='평균기온 삽입용'!$AD68), 날씨6[avgTa]),"")</f>
        <v/>
      </c>
      <c r="AI68" cm="1">
        <f t="array" ref="AI68">IFERROR(_xlfn.XLOOKUP(1, (날씨6[stnNm]='평균기온 삽입용'!$AE$36) * (날씨6[월]=AI$37) * (날씨6[일]='평균기온 삽입용'!$AD68), 날씨6[avgTa]),"")</f>
        <v>20</v>
      </c>
      <c r="AJ68" t="str" cm="1">
        <f t="array" ref="AJ68">IFERROR(_xlfn.XLOOKUP(1, (날씨6[stnNm]='평균기온 삽입용'!$AE$36) * (날씨6[월]=AJ$37) * (날씨6[일]='평균기온 삽입용'!$AD68), 날씨6[avgTa]),"")</f>
        <v/>
      </c>
      <c r="AK68" cm="1">
        <f t="array" ref="AK68">IFERROR(_xlfn.XLOOKUP(1, (날씨6[stnNm]='평균기온 삽입용'!$AE$36) * (날씨6[월]=AK$37) * (날씨6[일]='평균기온 삽입용'!$AD68), 날씨6[avgTa]),"")</f>
        <v>25.6</v>
      </c>
      <c r="AL68" cm="1">
        <f t="array" ref="AL68">IFERROR(_xlfn.XLOOKUP(1, (날씨6[stnNm]='평균기온 삽입용'!$AE$36) * (날씨6[월]=AL$37) * (날씨6[일]='평균기온 삽입용'!$AD68), 날씨6[avgTa]),"")</f>
        <v>24.9</v>
      </c>
      <c r="AM68" t="str" cm="1">
        <f t="array" ref="AM68">IFERROR(_xlfn.XLOOKUP(1, (날씨6[stnNm]='평균기온 삽입용'!$AE$36) * (날씨6[월]=AM$37) * (날씨6[일]='평균기온 삽입용'!$AD68), 날씨6[avgTa]),"")</f>
        <v/>
      </c>
      <c r="AN68" cm="1">
        <f t="array" ref="AN68">IFERROR(_xlfn.XLOOKUP(1, (날씨6[stnNm]='평균기온 삽입용'!$AE$36) * (날씨6[월]=AN$37) * (날씨6[일]='평균기온 삽입용'!$AD68), 날씨6[avgTa]),"")</f>
        <v>10</v>
      </c>
      <c r="AO68" t="str" cm="1">
        <f t="array" ref="AO68">IFERROR(_xlfn.XLOOKUP(1, (날씨6[stnNm]='평균기온 삽입용'!$AE$36) * (날씨6[월]=AO$37) * (날씨6[일]='평균기온 삽입용'!$AD68), 날씨6[avgTa]),"")</f>
        <v/>
      </c>
      <c r="AP68" cm="1">
        <f t="array" ref="AP68">IFERROR(_xlfn.XLOOKUP(1, (날씨6[stnNm]='평균기온 삽입용'!$AE$36) * (날씨6[월]=AP$37) * (날씨6[일]='평균기온 삽입용'!$AD68), 날씨6[avgTa]),"")</f>
        <v>-10.9</v>
      </c>
    </row>
    <row r="69" spans="2:42" ht="15.95" customHeight="1" x14ac:dyDescent="0.3"/>
    <row r="70" spans="2:42" ht="15.95" customHeight="1" x14ac:dyDescent="0.3">
      <c r="C70" t="str">
        <f>가동률!$P$9</f>
        <v>철원</v>
      </c>
      <c r="D70">
        <f>가동률!$P$10-4</f>
        <v>2021</v>
      </c>
      <c r="Q70" t="str">
        <f>가동률!$P$9</f>
        <v>철원</v>
      </c>
      <c r="R70">
        <f>가동률!$P$10-3</f>
        <v>2022</v>
      </c>
      <c r="AE70" t="str">
        <f>가동률!$P$9</f>
        <v>철원</v>
      </c>
      <c r="AF70">
        <f>가동률!$P$10-2</f>
        <v>2023</v>
      </c>
    </row>
    <row r="71" spans="2:42" ht="15.95" customHeight="1" x14ac:dyDescent="0.3">
      <c r="C71" s="64">
        <v>1</v>
      </c>
      <c r="D71" s="64">
        <v>2</v>
      </c>
      <c r="E71" s="64">
        <v>3</v>
      </c>
      <c r="F71" s="64">
        <v>4</v>
      </c>
      <c r="G71" s="64">
        <v>5</v>
      </c>
      <c r="H71" s="64">
        <v>6</v>
      </c>
      <c r="I71" s="64">
        <v>7</v>
      </c>
      <c r="J71" s="64">
        <v>8</v>
      </c>
      <c r="K71" s="64">
        <v>9</v>
      </c>
      <c r="L71" s="64">
        <v>10</v>
      </c>
      <c r="M71" s="64">
        <v>11</v>
      </c>
      <c r="N71" s="64">
        <v>12</v>
      </c>
      <c r="Q71" s="64">
        <v>1</v>
      </c>
      <c r="R71" s="64">
        <v>2</v>
      </c>
      <c r="S71" s="64">
        <v>3</v>
      </c>
      <c r="T71" s="64">
        <v>4</v>
      </c>
      <c r="U71" s="64">
        <v>5</v>
      </c>
      <c r="V71" s="64">
        <v>6</v>
      </c>
      <c r="W71" s="64">
        <v>7</v>
      </c>
      <c r="X71" s="64">
        <v>8</v>
      </c>
      <c r="Y71" s="64">
        <v>9</v>
      </c>
      <c r="Z71" s="64">
        <v>10</v>
      </c>
      <c r="AA71" s="64">
        <v>11</v>
      </c>
      <c r="AB71" s="64">
        <v>12</v>
      </c>
      <c r="AE71" s="64">
        <v>1</v>
      </c>
      <c r="AF71" s="64">
        <v>2</v>
      </c>
      <c r="AG71" s="64">
        <v>3</v>
      </c>
      <c r="AH71" s="64">
        <v>4</v>
      </c>
      <c r="AI71" s="64">
        <v>5</v>
      </c>
      <c r="AJ71" s="64">
        <v>6</v>
      </c>
      <c r="AK71" s="64">
        <v>7</v>
      </c>
      <c r="AL71" s="64">
        <v>8</v>
      </c>
      <c r="AM71" s="64">
        <v>9</v>
      </c>
      <c r="AN71" s="64">
        <v>10</v>
      </c>
      <c r="AO71" s="64">
        <v>11</v>
      </c>
      <c r="AP71" s="64">
        <v>12</v>
      </c>
    </row>
    <row r="72" spans="2:42" ht="15.95" customHeight="1" x14ac:dyDescent="0.3">
      <c r="B72" s="63">
        <v>1</v>
      </c>
      <c r="C72" cm="1">
        <f t="array" ref="C72">IFERROR(_xlfn.XLOOKUP(1, (날씨7[stnNm]='평균기온 삽입용'!$C$70) * (날씨7[월]=C$71) * (날씨7[일]='평균기온 삽입용'!$B72), 날씨7[avgTa]),"")</f>
        <v>-7.8</v>
      </c>
      <c r="D72" cm="1">
        <f t="array" ref="D72">IFERROR(_xlfn.XLOOKUP(1, (날씨7[stnNm]='평균기온 삽입용'!$C$70) * (날씨7[월]=D$71) * (날씨7[일]='평균기온 삽입용'!$B72), 날씨7[avgTa]),"")</f>
        <v>4.2</v>
      </c>
      <c r="E72" cm="1">
        <f t="array" ref="E72">IFERROR(_xlfn.XLOOKUP(1, (날씨7[stnNm]='평균기온 삽입용'!$C$70) * (날씨7[월]=E$71) * (날씨7[일]='평균기온 삽입용'!$B72), 날씨7[avgTa]),"")</f>
        <v>1.2</v>
      </c>
      <c r="F72" cm="1">
        <f t="array" ref="F72">IFERROR(_xlfn.XLOOKUP(1, (날씨7[stnNm]='평균기온 삽입용'!$C$70) * (날씨7[월]=F$71) * (날씨7[일]='평균기온 삽입용'!$B72), 날씨7[avgTa]),"")</f>
        <v>14.5</v>
      </c>
      <c r="G72" cm="1">
        <f t="array" ref="G72">IFERROR(_xlfn.XLOOKUP(1, (날씨7[stnNm]='평균기온 삽입용'!$C$70) * (날씨7[월]=G$71) * (날씨7[일]='평균기온 삽입용'!$B72), 날씨7[avgTa]),"")</f>
        <v>8.6</v>
      </c>
      <c r="H72" cm="1">
        <f t="array" ref="H72">IFERROR(_xlfn.XLOOKUP(1, (날씨7[stnNm]='평균기온 삽입용'!$C$70) * (날씨7[월]=H$71) * (날씨7[일]='평균기온 삽입용'!$B72), 날씨7[avgTa]),"")</f>
        <v>17.3</v>
      </c>
      <c r="I72" cm="1">
        <f t="array" ref="I72">IFERROR(_xlfn.XLOOKUP(1, (날씨7[stnNm]='평균기온 삽입용'!$C$70) * (날씨7[월]=I$71) * (날씨7[일]='평균기온 삽입용'!$B72), 날씨7[avgTa]),"")</f>
        <v>23.8</v>
      </c>
      <c r="J72" cm="1">
        <f t="array" ref="J72">IFERROR(_xlfn.XLOOKUP(1, (날씨7[stnNm]='평균기온 삽입용'!$C$70) * (날씨7[월]=J$71) * (날씨7[일]='평균기온 삽입용'!$B72), 날씨7[avgTa]),"")</f>
        <v>25.7</v>
      </c>
      <c r="K72" cm="1">
        <f t="array" ref="K72">IFERROR(_xlfn.XLOOKUP(1, (날씨7[stnNm]='평균기온 삽입용'!$C$70) * (날씨7[월]=K$71) * (날씨7[일]='평균기온 삽입용'!$B72), 날씨7[avgTa]),"")</f>
        <v>20.6</v>
      </c>
      <c r="L72" cm="1">
        <f t="array" ref="L72">IFERROR(_xlfn.XLOOKUP(1, (날씨7[stnNm]='평균기온 삽입용'!$C$70) * (날씨7[월]=L$71) * (날씨7[일]='평균기온 삽입용'!$B72), 날씨7[avgTa]),"")</f>
        <v>19.2</v>
      </c>
      <c r="M72" cm="1">
        <f t="array" ref="M72">IFERROR(_xlfn.XLOOKUP(1, (날씨7[stnNm]='평균기온 삽입용'!$C$70) * (날씨7[월]=M$71) * (날씨7[일]='평균기온 삽입용'!$B72), 날씨7[avgTa]),"")</f>
        <v>9.8000000000000007</v>
      </c>
      <c r="N72" cm="1">
        <f t="array" ref="N72">IFERROR(_xlfn.XLOOKUP(1, (날씨7[stnNm]='평균기온 삽입용'!$C$70) * (날씨7[월]=N$71) * (날씨7[일]='평균기온 삽입용'!$B72), 날씨7[avgTa]),"")</f>
        <v>-2.5</v>
      </c>
      <c r="P72" s="63">
        <v>1</v>
      </c>
      <c r="Q72" cm="1">
        <f t="array" ref="Q72">IFERROR(_xlfn.XLOOKUP(1, (날씨8[stnNm]='평균기온 삽입용'!$Q$70) * (날씨8[월]=Q$71) * (날씨8[일]='평균기온 삽입용'!$P72), 날씨8[avgTa]),"")</f>
        <v>-8</v>
      </c>
      <c r="R72" cm="1">
        <f t="array" ref="R72">IFERROR(_xlfn.XLOOKUP(1, (날씨8[stnNm]='평균기온 삽입용'!$Q$70) * (날씨8[월]=R$71) * (날씨8[일]='평균기온 삽입용'!$P72), 날씨8[avgTa]),"")</f>
        <v>-2.7</v>
      </c>
      <c r="S72" cm="1">
        <f t="array" ref="S72">IFERROR(_xlfn.XLOOKUP(1, (날씨8[stnNm]='평균기온 삽입용'!$Q$70) * (날씨8[월]=S$71) * (날씨8[일]='평균기온 삽입용'!$P72), 날씨8[avgTa]),"")</f>
        <v>2.6</v>
      </c>
      <c r="T72" cm="1">
        <f t="array" ref="T72">IFERROR(_xlfn.XLOOKUP(1, (날씨8[stnNm]='평균기온 삽입용'!$Q$70) * (날씨8[월]=T$71) * (날씨8[일]='평균기온 삽입용'!$P72), 날씨8[avgTa]),"")</f>
        <v>7.3</v>
      </c>
      <c r="U72" cm="1">
        <f t="array" ref="U72">IFERROR(_xlfn.XLOOKUP(1, (날씨8[stnNm]='평균기온 삽입용'!$Q$70) * (날씨8[월]=U$71) * (날씨8[일]='평균기온 삽입용'!$P72), 날씨8[avgTa]),"")</f>
        <v>10.7</v>
      </c>
      <c r="V72" cm="1">
        <f t="array" ref="V72">IFERROR(_xlfn.XLOOKUP(1, (날씨8[stnNm]='평균기온 삽입용'!$Q$70) * (날씨8[월]=V$71) * (날씨8[일]='평균기온 삽입용'!$P72), 날씨8[avgTa]),"")</f>
        <v>19.8</v>
      </c>
      <c r="W72" cm="1">
        <f t="array" ref="W72">IFERROR(_xlfn.XLOOKUP(1, (날씨8[stnNm]='평균기온 삽입용'!$Q$70) * (날씨8[월]=W$71) * (날씨8[일]='평균기온 삽입용'!$P72), 날씨8[avgTa]),"")</f>
        <v>26.1</v>
      </c>
      <c r="X72" cm="1">
        <f t="array" ref="X72">IFERROR(_xlfn.XLOOKUP(1, (날씨8[stnNm]='평균기온 삽입용'!$Q$70) * (날씨8[월]=X$71) * (날씨8[일]='평균기온 삽입용'!$P72), 날씨8[avgTa]),"")</f>
        <v>26.5</v>
      </c>
      <c r="Y72" cm="1">
        <f t="array" ref="Y72">IFERROR(_xlfn.XLOOKUP(1, (날씨8[stnNm]='평균기온 삽입용'!$Q$70) * (날씨8[월]=Y$71) * (날씨8[일]='평균기온 삽입용'!$P72), 날씨8[avgTa]),"")</f>
        <v>20.9</v>
      </c>
      <c r="Z72" cm="1">
        <f t="array" ref="Z72">IFERROR(_xlfn.XLOOKUP(1, (날씨8[stnNm]='평균기온 삽입용'!$Q$70) * (날씨8[월]=Z$71) * (날씨8[일]='평균기온 삽입용'!$P72), 날씨8[avgTa]),"")</f>
        <v>17.100000000000001</v>
      </c>
      <c r="AA72" cm="1">
        <f t="array" ref="AA72">IFERROR(_xlfn.XLOOKUP(1, (날씨8[stnNm]='평균기온 삽입용'!$Q$70) * (날씨8[월]=AA$71) * (날씨8[일]='평균기온 삽입용'!$P72), 날씨8[avgTa]),"")</f>
        <v>9.1999999999999993</v>
      </c>
      <c r="AB72" cm="1">
        <f t="array" ref="AB72">IFERROR(_xlfn.XLOOKUP(1, (날씨8[stnNm]='평균기온 삽입용'!$Q$70) * (날씨8[월]=AB$71) * (날씨8[일]='평균기온 삽입용'!$P72), 날씨8[avgTa]),"")</f>
        <v>-7.5</v>
      </c>
      <c r="AD72" s="63">
        <v>1</v>
      </c>
      <c r="AE72" cm="1">
        <f t="array" ref="AE72">IFERROR(_xlfn.XLOOKUP(1, (날씨9[stnNm]='평균기온 삽입용'!$AE$70) * (날씨9[월]=AE$71) * (날씨9[일]='평균기온 삽입용'!$AD72), 날씨9[avgTa]),"")</f>
        <v>-4</v>
      </c>
      <c r="AF72" cm="1">
        <f t="array" ref="AF72">IFERROR(_xlfn.XLOOKUP(1, (날씨9[stnNm]='평균기온 삽입용'!$AE$70) * (날씨9[월]=AF$71) * (날씨9[일]='평균기온 삽입용'!$AD72), 날씨9[avgTa]),"")</f>
        <v>-1.2</v>
      </c>
      <c r="AG72" cm="1">
        <f t="array" ref="AG72">IFERROR(_xlfn.XLOOKUP(1, (날씨9[stnNm]='평균기온 삽입용'!$AE$70) * (날씨9[월]=AG$71) * (날씨9[일]='평균기온 삽입용'!$AD72), 날씨9[avgTa]),"")</f>
        <v>3.5</v>
      </c>
      <c r="AH72" cm="1">
        <f t="array" ref="AH72">IFERROR(_xlfn.XLOOKUP(1, (날씨9[stnNm]='평균기온 삽입용'!$AE$70) * (날씨9[월]=AH$71) * (날씨9[일]='평균기온 삽입용'!$AD72), 날씨9[avgTa]),"")</f>
        <v>14.1</v>
      </c>
      <c r="AI72" cm="1">
        <f t="array" ref="AI72">IFERROR(_xlfn.XLOOKUP(1, (날씨9[stnNm]='평균기온 삽입용'!$AE$70) * (날씨9[월]=AI$71) * (날씨9[일]='평균기온 삽입용'!$AD72), 날씨9[avgTa]),"")</f>
        <v>13.1</v>
      </c>
      <c r="AJ72" cm="1">
        <f t="array" ref="AJ72">IFERROR(_xlfn.XLOOKUP(1, (날씨9[stnNm]='평균기온 삽입용'!$AE$70) * (날씨9[월]=AJ$71) * (날씨9[일]='평균기온 삽입용'!$AD72), 날씨9[avgTa]),"")</f>
        <v>21.1</v>
      </c>
      <c r="AK72" cm="1">
        <f t="array" ref="AK72">IFERROR(_xlfn.XLOOKUP(1, (날씨9[stnNm]='평균기온 삽입용'!$AE$70) * (날씨9[월]=AK$71) * (날씨9[일]='평균기온 삽입용'!$AD72), 날씨9[avgTa]),"")</f>
        <v>26.9</v>
      </c>
      <c r="AL72" cm="1">
        <f t="array" ref="AL72">IFERROR(_xlfn.XLOOKUP(1, (날씨9[stnNm]='평균기온 삽입용'!$AE$70) * (날씨9[월]=AL$71) * (날씨9[일]='평균기온 삽입용'!$AD72), 날씨9[avgTa]),"")</f>
        <v>27.8</v>
      </c>
      <c r="AM72" cm="1">
        <f t="array" ref="AM72">IFERROR(_xlfn.XLOOKUP(1, (날씨9[stnNm]='평균기온 삽입용'!$AE$70) * (날씨9[월]=AM$71) * (날씨9[일]='평균기온 삽입용'!$AD72), 날씨9[avgTa]),"")</f>
        <v>21</v>
      </c>
      <c r="AN72" cm="1">
        <f t="array" ref="AN72">IFERROR(_xlfn.XLOOKUP(1, (날씨9[stnNm]='평균기온 삽입용'!$AE$70) * (날씨9[월]=AN$71) * (날씨9[일]='평균기온 삽입용'!$AD72), 날씨9[avgTa]),"")</f>
        <v>14.6</v>
      </c>
      <c r="AO72" cm="1">
        <f t="array" ref="AO72">IFERROR(_xlfn.XLOOKUP(1, (날씨9[stnNm]='평균기온 삽입용'!$AE$70) * (날씨9[월]=AO$71) * (날씨9[일]='평균기온 삽입용'!$AD72), 날씨9[avgTa]),"")</f>
        <v>17.899999999999999</v>
      </c>
      <c r="AP72" cm="1">
        <f t="array" ref="AP72">IFERROR(_xlfn.XLOOKUP(1, (날씨9[stnNm]='평균기온 삽입용'!$AE$70) * (날씨9[월]=AP$71) * (날씨9[일]='평균기온 삽입용'!$AD72), 날씨9[avgTa]),"")</f>
        <v>-6.6</v>
      </c>
    </row>
    <row r="73" spans="2:42" ht="15.95" customHeight="1" x14ac:dyDescent="0.3">
      <c r="B73" s="63">
        <v>2</v>
      </c>
      <c r="C73" cm="1">
        <f t="array" ref="C73">IFERROR(_xlfn.XLOOKUP(1, (날씨7[stnNm]='평균기온 삽입용'!$C$70) * (날씨7[월]=C$71) * (날씨7[일]='평균기온 삽입용'!$B73), 날씨7[avgTa]),"")</f>
        <v>-9</v>
      </c>
      <c r="D73" cm="1">
        <f t="array" ref="D73">IFERROR(_xlfn.XLOOKUP(1, (날씨7[stnNm]='평균기온 삽입용'!$C$70) * (날씨7[월]=D$71) * (날씨7[일]='평균기온 삽입용'!$B73), 날씨7[avgTa]),"")</f>
        <v>-7.1</v>
      </c>
      <c r="E73" cm="1">
        <f t="array" ref="E73">IFERROR(_xlfn.XLOOKUP(1, (날씨7[stnNm]='평균기온 삽입용'!$C$70) * (날씨7[월]=E$71) * (날씨7[일]='평균기온 삽입용'!$B73), 날씨7[avgTa]),"")</f>
        <v>-0.7</v>
      </c>
      <c r="F73" cm="1">
        <f t="array" ref="F73">IFERROR(_xlfn.XLOOKUP(1, (날씨7[stnNm]='평균기온 삽입용'!$C$70) * (날씨7[월]=F$71) * (날씨7[일]='평균기온 삽입용'!$B73), 날씨7[avgTa]),"")</f>
        <v>15.7</v>
      </c>
      <c r="G73" cm="1">
        <f t="array" ref="G73">IFERROR(_xlfn.XLOOKUP(1, (날씨7[stnNm]='평균기온 삽입용'!$C$70) * (날씨7[월]=G$71) * (날씨7[일]='평균기온 삽입용'!$B73), 날씨7[avgTa]),"")</f>
        <v>11.8</v>
      </c>
      <c r="H73" cm="1">
        <f t="array" ref="H73">IFERROR(_xlfn.XLOOKUP(1, (날씨7[stnNm]='평균기온 삽입용'!$C$70) * (날씨7[월]=H$71) * (날씨7[일]='평균기온 삽입용'!$B73), 날씨7[avgTa]),"")</f>
        <v>21</v>
      </c>
      <c r="I73" cm="1">
        <f t="array" ref="I73">IFERROR(_xlfn.XLOOKUP(1, (날씨7[stnNm]='평균기온 삽입용'!$C$70) * (날씨7[월]=I$71) * (날씨7[일]='평균기온 삽입용'!$B73), 날씨7[avgTa]),"")</f>
        <v>24</v>
      </c>
      <c r="J73" cm="1">
        <f t="array" ref="J73">IFERROR(_xlfn.XLOOKUP(1, (날씨7[stnNm]='평균기온 삽입용'!$C$70) * (날씨7[월]=J$71) * (날씨7[일]='평균기온 삽입용'!$B73), 날씨7[avgTa]),"")</f>
        <v>25.1</v>
      </c>
      <c r="K73" cm="1">
        <f t="array" ref="K73">IFERROR(_xlfn.XLOOKUP(1, (날씨7[stnNm]='평균기온 삽입용'!$C$70) * (날씨7[월]=K$71) * (날씨7[일]='평균기온 삽입용'!$B73), 날씨7[avgTa]),"")</f>
        <v>22.1</v>
      </c>
      <c r="L73" cm="1">
        <f t="array" ref="L73">IFERROR(_xlfn.XLOOKUP(1, (날씨7[stnNm]='평균기온 삽입용'!$C$70) * (날씨7[월]=L$71) * (날씨7[일]='평균기온 삽입용'!$B73), 날씨7[avgTa]),"")</f>
        <v>18.600000000000001</v>
      </c>
      <c r="M73" cm="1">
        <f t="array" ref="M73">IFERROR(_xlfn.XLOOKUP(1, (날씨7[stnNm]='평균기온 삽입용'!$C$70) * (날씨7[월]=M$71) * (날씨7[일]='평균기온 삽입용'!$B73), 날씨7[avgTa]),"")</f>
        <v>8.6</v>
      </c>
      <c r="N73" cm="1">
        <f t="array" ref="N73">IFERROR(_xlfn.XLOOKUP(1, (날씨7[stnNm]='평균기온 삽입용'!$C$70) * (날씨7[월]=N$71) * (날씨7[일]='평균기온 삽입용'!$B73), 날씨7[avgTa]),"")</f>
        <v>-1</v>
      </c>
      <c r="P73" s="63">
        <v>2</v>
      </c>
      <c r="Q73" cm="1">
        <f t="array" ref="Q73">IFERROR(_xlfn.XLOOKUP(1, (날씨8[stnNm]='평균기온 삽입용'!$Q$70) * (날씨8[월]=Q$71) * (날씨8[일]='평균기온 삽입용'!$P73), 날씨8[avgTa]),"")</f>
        <v>-3.5</v>
      </c>
      <c r="R73" cm="1">
        <f t="array" ref="R73">IFERROR(_xlfn.XLOOKUP(1, (날씨8[stnNm]='평균기온 삽입용'!$Q$70) * (날씨8[월]=R$71) * (날씨8[일]='평균기온 삽입용'!$P73), 날씨8[avgTa]),"")</f>
        <v>-5.4</v>
      </c>
      <c r="S73" cm="1">
        <f t="array" ref="S73">IFERROR(_xlfn.XLOOKUP(1, (날씨8[stnNm]='평균기온 삽입용'!$Q$70) * (날씨8[월]=S$71) * (날씨8[일]='평균기온 삽입용'!$P73), 날씨8[avgTa]),"")</f>
        <v>1.5</v>
      </c>
      <c r="T73" cm="1">
        <f t="array" ref="T73">IFERROR(_xlfn.XLOOKUP(1, (날씨8[stnNm]='평균기온 삽입용'!$Q$70) * (날씨8[월]=T$71) * (날씨8[일]='평균기온 삽입용'!$P73), 날씨8[avgTa]),"")</f>
        <v>6.1</v>
      </c>
      <c r="U73" cm="1">
        <f t="array" ref="U73">IFERROR(_xlfn.XLOOKUP(1, (날씨8[stnNm]='평균기온 삽입용'!$Q$70) * (날씨8[월]=U$71) * (날씨8[일]='평균기온 삽입용'!$P73), 날씨8[avgTa]),"")</f>
        <v>10.8</v>
      </c>
      <c r="V73" cm="1">
        <f t="array" ref="V73">IFERROR(_xlfn.XLOOKUP(1, (날씨8[stnNm]='평균기온 삽입용'!$Q$70) * (날씨8[월]=V$71) * (날씨8[일]='평균기온 삽입용'!$P73), 날씨8[avgTa]),"")</f>
        <v>19</v>
      </c>
      <c r="W73" cm="1">
        <f t="array" ref="W73">IFERROR(_xlfn.XLOOKUP(1, (날씨8[stnNm]='평균기온 삽입용'!$Q$70) * (날씨8[월]=W$71) * (날씨8[일]='평균기온 삽입용'!$P73), 날씨8[avgTa]),"")</f>
        <v>26.1</v>
      </c>
      <c r="X73" cm="1">
        <f t="array" ref="X73">IFERROR(_xlfn.XLOOKUP(1, (날씨8[stnNm]='평균기온 삽입용'!$Q$70) * (날씨8[월]=X$71) * (날씨8[일]='평균기온 삽입용'!$P73), 날씨8[avgTa]),"")</f>
        <v>25.6</v>
      </c>
      <c r="Y73" cm="1">
        <f t="array" ref="Y73">IFERROR(_xlfn.XLOOKUP(1, (날씨8[stnNm]='평균기온 삽입용'!$Q$70) * (날씨8[월]=Y$71) * (날씨8[일]='평균기온 삽입용'!$P73), 날씨8[avgTa]),"")</f>
        <v>22.2</v>
      </c>
      <c r="Z73" cm="1">
        <f t="array" ref="Z73">IFERROR(_xlfn.XLOOKUP(1, (날씨8[stnNm]='평균기온 삽입용'!$Q$70) * (날씨8[월]=Z$71) * (날씨8[일]='평균기온 삽입용'!$P73), 날씨8[avgTa]),"")</f>
        <v>16.899999999999999</v>
      </c>
      <c r="AA73" cm="1">
        <f t="array" ref="AA73">IFERROR(_xlfn.XLOOKUP(1, (날씨8[stnNm]='평균기온 삽입용'!$Q$70) * (날씨8[월]=AA$71) * (날씨8[일]='평균기온 삽입용'!$P73), 날씨8[avgTa]),"")</f>
        <v>7</v>
      </c>
      <c r="AB73" cm="1">
        <f t="array" ref="AB73">IFERROR(_xlfn.XLOOKUP(1, (날씨8[stnNm]='평균기온 삽입용'!$Q$70) * (날씨8[월]=AB$71) * (날씨8[일]='평균기온 삽입용'!$P73), 날씨8[avgTa]),"")</f>
        <v>-6.6</v>
      </c>
      <c r="AD73" s="63">
        <v>2</v>
      </c>
      <c r="AE73" cm="1">
        <f t="array" ref="AE73">IFERROR(_xlfn.XLOOKUP(1, (날씨9[stnNm]='평균기온 삽입용'!$AE$70) * (날씨9[월]=AE$71) * (날씨9[일]='평균기온 삽입용'!$AD73), 날씨9[avgTa]),"")</f>
        <v>-10.199999999999999</v>
      </c>
      <c r="AF73" cm="1">
        <f t="array" ref="AF73">IFERROR(_xlfn.XLOOKUP(1, (날씨9[stnNm]='평균기온 삽입용'!$AE$70) * (날씨9[월]=AF$71) * (날씨9[일]='평균기온 삽입용'!$AD73), 날씨9[avgTa]),"")</f>
        <v>-6</v>
      </c>
      <c r="AG73" cm="1">
        <f t="array" ref="AG73">IFERROR(_xlfn.XLOOKUP(1, (날씨9[stnNm]='평균기온 삽입용'!$AE$70) * (날씨9[월]=AG$71) * (날씨9[일]='평균기온 삽입용'!$AD73), 날씨9[avgTa]),"")</f>
        <v>0.4</v>
      </c>
      <c r="AH73" cm="1">
        <f t="array" ref="AH73">IFERROR(_xlfn.XLOOKUP(1, (날씨9[stnNm]='평균기온 삽입용'!$AE$70) * (날씨9[월]=AH$71) * (날씨9[일]='평균기온 삽입용'!$AD73), 날씨9[avgTa]),"")</f>
        <v>15.3</v>
      </c>
      <c r="AI73" cm="1">
        <f t="array" ref="AI73">IFERROR(_xlfn.XLOOKUP(1, (날씨9[stnNm]='평균기온 삽입용'!$AE$70) * (날씨9[월]=AI$71) * (날씨9[일]='평균기온 삽입용'!$AD73), 날씨9[avgTa]),"")</f>
        <v>13.8</v>
      </c>
      <c r="AJ73" cm="1">
        <f t="array" ref="AJ73">IFERROR(_xlfn.XLOOKUP(1, (날씨9[stnNm]='평균기온 삽입용'!$AE$70) * (날씨9[월]=AJ$71) * (날씨9[일]='평균기온 삽입용'!$AD73), 날씨9[avgTa]),"")</f>
        <v>20.2</v>
      </c>
      <c r="AK73" cm="1">
        <f t="array" ref="AK73">IFERROR(_xlfn.XLOOKUP(1, (날씨9[stnNm]='평균기온 삽입용'!$AE$70) * (날씨9[월]=AK$71) * (날씨9[일]='평균기온 삽입용'!$AD73), 날씨9[avgTa]),"")</f>
        <v>26.3</v>
      </c>
      <c r="AL73" cm="1">
        <f t="array" ref="AL73">IFERROR(_xlfn.XLOOKUP(1, (날씨9[stnNm]='평균기온 삽입용'!$AE$70) * (날씨9[월]=AL$71) * (날씨9[일]='평균기온 삽입용'!$AD73), 날씨9[avgTa]),"")</f>
        <v>27.2</v>
      </c>
      <c r="AM73" cm="1">
        <f t="array" ref="AM73">IFERROR(_xlfn.XLOOKUP(1, (날씨9[stnNm]='평균기온 삽입용'!$AE$70) * (날씨9[월]=AM$71) * (날씨9[일]='평균기온 삽입용'!$AD73), 날씨9[avgTa]),"")</f>
        <v>21.6</v>
      </c>
      <c r="AN73" cm="1">
        <f t="array" ref="AN73">IFERROR(_xlfn.XLOOKUP(1, (날씨9[stnNm]='평균기온 삽입용'!$AE$70) * (날씨9[월]=AN$71) * (날씨9[일]='평균기온 삽입용'!$AD73), 날씨9[avgTa]),"")</f>
        <v>14</v>
      </c>
      <c r="AO73" cm="1">
        <f t="array" ref="AO73">IFERROR(_xlfn.XLOOKUP(1, (날씨9[stnNm]='평균기온 삽입용'!$AE$70) * (날씨9[월]=AO$71) * (날씨9[일]='평균기온 삽입용'!$AD73), 날씨9[avgTa]),"")</f>
        <v>19.600000000000001</v>
      </c>
      <c r="AP73" cm="1">
        <f t="array" ref="AP73">IFERROR(_xlfn.XLOOKUP(1, (날씨9[stnNm]='평균기온 삽입용'!$AE$70) * (날씨9[월]=AP$71) * (날씨9[일]='평균기온 삽입용'!$AD73), 날씨9[avgTa]),"")</f>
        <v>-1.6</v>
      </c>
    </row>
    <row r="74" spans="2:42" ht="15.95" customHeight="1" x14ac:dyDescent="0.3">
      <c r="B74" s="63">
        <v>3</v>
      </c>
      <c r="C74" cm="1">
        <f t="array" ref="C74">IFERROR(_xlfn.XLOOKUP(1, (날씨7[stnNm]='평균기온 삽입용'!$C$70) * (날씨7[월]=C$71) * (날씨7[일]='평균기온 삽입용'!$B74), 날씨7[avgTa]),"")</f>
        <v>-10</v>
      </c>
      <c r="D74" cm="1">
        <f t="array" ref="D74">IFERROR(_xlfn.XLOOKUP(1, (날씨7[stnNm]='평균기온 삽입용'!$C$70) * (날씨7[월]=D$71) * (날씨7[일]='평균기온 삽입용'!$B74), 날씨7[avgTa]),"")</f>
        <v>-5.7</v>
      </c>
      <c r="E74" cm="1">
        <f t="array" ref="E74">IFERROR(_xlfn.XLOOKUP(1, (날씨7[stnNm]='평균기온 삽입용'!$C$70) * (날씨7[월]=E$71) * (날씨7[일]='평균기온 삽입용'!$B74), 날씨7[avgTa]),"")</f>
        <v>-0.2</v>
      </c>
      <c r="F74" cm="1">
        <f t="array" ref="F74">IFERROR(_xlfn.XLOOKUP(1, (날씨7[stnNm]='평균기온 삽입용'!$C$70) * (날씨7[월]=F$71) * (날씨7[일]='평균기온 삽입용'!$B74), 날씨7[avgTa]),"")</f>
        <v>10.7</v>
      </c>
      <c r="G74" cm="1">
        <f t="array" ref="G74">IFERROR(_xlfn.XLOOKUP(1, (날씨7[stnNm]='평균기온 삽입용'!$C$70) * (날씨7[월]=G$71) * (날씨7[일]='평균기온 삽입용'!$B74), 날씨7[avgTa]),"")</f>
        <v>12.3</v>
      </c>
      <c r="H74" cm="1">
        <f t="array" ref="H74">IFERROR(_xlfn.XLOOKUP(1, (날씨7[stnNm]='평균기온 삽입용'!$C$70) * (날씨7[월]=H$71) * (날씨7[일]='평균기온 삽입용'!$B74), 날씨7[avgTa]),"")</f>
        <v>17.399999999999999</v>
      </c>
      <c r="I74" cm="1">
        <f t="array" ref="I74">IFERROR(_xlfn.XLOOKUP(1, (날씨7[stnNm]='평균기온 삽입용'!$C$70) * (날씨7[월]=I$71) * (날씨7[일]='평균기온 삽입용'!$B74), 날씨7[avgTa]),"")</f>
        <v>21.1</v>
      </c>
      <c r="J74" cm="1">
        <f t="array" ref="J74">IFERROR(_xlfn.XLOOKUP(1, (날씨7[stnNm]='평균기온 삽입용'!$C$70) * (날씨7[월]=J$71) * (날씨7[일]='평균기온 삽입용'!$B74), 날씨7[avgTa]),"")</f>
        <v>25.8</v>
      </c>
      <c r="K74" cm="1">
        <f t="array" ref="K74">IFERROR(_xlfn.XLOOKUP(1, (날씨7[stnNm]='평균기온 삽입용'!$C$70) * (날씨7[월]=K$71) * (날씨7[일]='평균기온 삽입용'!$B74), 날씨7[avgTa]),"")</f>
        <v>21.9</v>
      </c>
      <c r="L74" cm="1">
        <f t="array" ref="L74">IFERROR(_xlfn.XLOOKUP(1, (날씨7[stnNm]='평균기온 삽입용'!$C$70) * (날씨7[월]=L$71) * (날씨7[일]='평균기온 삽입용'!$B74), 날씨7[avgTa]),"")</f>
        <v>19.100000000000001</v>
      </c>
      <c r="M74" cm="1">
        <f t="array" ref="M74">IFERROR(_xlfn.XLOOKUP(1, (날씨7[stnNm]='평균기온 삽입용'!$C$70) * (날씨7[월]=M$71) * (날씨7[일]='평균기온 삽입용'!$B74), 날씨7[avgTa]),"")</f>
        <v>9</v>
      </c>
      <c r="N74" cm="1">
        <f t="array" ref="N74">IFERROR(_xlfn.XLOOKUP(1, (날씨7[stnNm]='평균기온 삽입용'!$C$70) * (날씨7[월]=N$71) * (날씨7[일]='평균기온 삽입용'!$B74), 날씨7[avgTa]),"")</f>
        <v>0.5</v>
      </c>
      <c r="P74" s="63">
        <v>3</v>
      </c>
      <c r="Q74" cm="1">
        <f t="array" ref="Q74">IFERROR(_xlfn.XLOOKUP(1, (날씨8[stnNm]='평균기온 삽입용'!$Q$70) * (날씨8[월]=Q$71) * (날씨8[일]='평균기온 삽입용'!$P74), 날씨8[avgTa]),"")</f>
        <v>-6.1</v>
      </c>
      <c r="R74" cm="1">
        <f t="array" ref="R74">IFERROR(_xlfn.XLOOKUP(1, (날씨8[stnNm]='평균기온 삽입용'!$Q$70) * (날씨8[월]=R$71) * (날씨8[일]='평균기온 삽입용'!$P74), 날씨8[avgTa]),"")</f>
        <v>-6.9</v>
      </c>
      <c r="S74" cm="1">
        <f t="array" ref="S74">IFERROR(_xlfn.XLOOKUP(1, (날씨8[stnNm]='평균기온 삽입용'!$Q$70) * (날씨8[월]=S$71) * (날씨8[일]='평균기온 삽입용'!$P74), 날씨8[avgTa]),"")</f>
        <v>4.3</v>
      </c>
      <c r="T74" cm="1">
        <f t="array" ref="T74">IFERROR(_xlfn.XLOOKUP(1, (날씨8[stnNm]='평균기온 삽입용'!$Q$70) * (날씨8[월]=T$71) * (날씨8[일]='평균기온 삽입용'!$P74), 날씨8[avgTa]),"")</f>
        <v>7.6</v>
      </c>
      <c r="U74" cm="1">
        <f t="array" ref="U74">IFERROR(_xlfn.XLOOKUP(1, (날씨8[stnNm]='평균기온 삽입용'!$Q$70) * (날씨8[월]=U$71) * (날씨8[일]='평균기온 삽입용'!$P74), 날씨8[avgTa]),"")</f>
        <v>12</v>
      </c>
      <c r="V74" cm="1">
        <f t="array" ref="V74">IFERROR(_xlfn.XLOOKUP(1, (날씨8[stnNm]='평균기온 삽입용'!$Q$70) * (날씨8[월]=V$71) * (날씨8[일]='평균기온 삽입용'!$P74), 날씨8[avgTa]),"")</f>
        <v>21.9</v>
      </c>
      <c r="W74" cm="1">
        <f t="array" ref="W74">IFERROR(_xlfn.XLOOKUP(1, (날씨8[stnNm]='평균기온 삽입용'!$Q$70) * (날씨8[월]=W$71) * (날씨8[일]='평균기온 삽입용'!$P74), 날씨8[avgTa]),"")</f>
        <v>26.8</v>
      </c>
      <c r="X74" cm="1">
        <f t="array" ref="X74">IFERROR(_xlfn.XLOOKUP(1, (날씨8[stnNm]='평균기온 삽입용'!$Q$70) * (날씨8[월]=X$71) * (날씨8[일]='평균기온 삽입용'!$P74), 날씨8[avgTa]),"")</f>
        <v>26.5</v>
      </c>
      <c r="Y74" cm="1">
        <f t="array" ref="Y74">IFERROR(_xlfn.XLOOKUP(1, (날씨8[stnNm]='평균기온 삽입용'!$Q$70) * (날씨8[월]=Y$71) * (날씨8[일]='평균기온 삽입용'!$P74), 날씨8[avgTa]),"")</f>
        <v>21.8</v>
      </c>
      <c r="Z74" cm="1">
        <f t="array" ref="Z74">IFERROR(_xlfn.XLOOKUP(1, (날씨8[stnNm]='평균기온 삽입용'!$Q$70) * (날씨8[월]=Z$71) * (날씨8[일]='평균기온 삽입용'!$P74), 날씨8[avgTa]),"")</f>
        <v>18.5</v>
      </c>
      <c r="AA74" cm="1">
        <f t="array" ref="AA74">IFERROR(_xlfn.XLOOKUP(1, (날씨8[stnNm]='평균기온 삽입용'!$Q$70) * (날씨8[월]=AA$71) * (날씨8[일]='평균기온 삽입용'!$P74), 날씨8[avgTa]),"")</f>
        <v>5.9</v>
      </c>
      <c r="AB74" cm="1">
        <f t="array" ref="AB74">IFERROR(_xlfn.XLOOKUP(1, (날씨8[stnNm]='평균기온 삽입용'!$Q$70) * (날씨8[월]=AB$71) * (날씨8[일]='평균기온 삽입용'!$P74), 날씨8[avgTa]),"")</f>
        <v>-0.6</v>
      </c>
      <c r="AD74" s="63">
        <v>3</v>
      </c>
      <c r="AE74" cm="1">
        <f t="array" ref="AE74">IFERROR(_xlfn.XLOOKUP(1, (날씨9[stnNm]='평균기온 삽입용'!$AE$70) * (날씨9[월]=AE$71) * (날씨9[일]='평균기온 삽입용'!$AD74), 날씨9[avgTa]),"")</f>
        <v>-10.6</v>
      </c>
      <c r="AF74" cm="1">
        <f t="array" ref="AF74">IFERROR(_xlfn.XLOOKUP(1, (날씨9[stnNm]='평균기온 삽입용'!$AE$70) * (날씨9[월]=AF$71) * (날씨9[일]='평균기온 삽입용'!$AD74), 날씨9[avgTa]),"")</f>
        <v>-4.2</v>
      </c>
      <c r="AG74" cm="1">
        <f t="array" ref="AG74">IFERROR(_xlfn.XLOOKUP(1, (날씨9[stnNm]='평균기온 삽입용'!$AE$70) * (날씨9[월]=AG$71) * (날씨9[일]='평균기온 삽입용'!$AD74), 날씨9[avgTa]),"")</f>
        <v>0.7</v>
      </c>
      <c r="AH74" cm="1">
        <f t="array" ref="AH74">IFERROR(_xlfn.XLOOKUP(1, (날씨9[stnNm]='평균기온 삽입용'!$AE$70) * (날씨9[월]=AH$71) * (날씨9[일]='평균기온 삽입용'!$AD74), 날씨9[avgTa]),"")</f>
        <v>14.8</v>
      </c>
      <c r="AI74" cm="1">
        <f t="array" ref="AI74">IFERROR(_xlfn.XLOOKUP(1, (날씨9[stnNm]='평균기온 삽입용'!$AE$70) * (날씨9[월]=AI$71) * (날씨9[일]='평균기온 삽입용'!$AD74), 날씨9[avgTa]),"")</f>
        <v>16.5</v>
      </c>
      <c r="AJ74" cm="1">
        <f t="array" ref="AJ74">IFERROR(_xlfn.XLOOKUP(1, (날씨9[stnNm]='평균기온 삽입용'!$AE$70) * (날씨9[월]=AJ$71) * (날씨9[일]='평균기온 삽입용'!$AD74), 날씨9[avgTa]),"")</f>
        <v>20.6</v>
      </c>
      <c r="AK74" cm="1">
        <f t="array" ref="AK74">IFERROR(_xlfn.XLOOKUP(1, (날씨9[stnNm]='평균기온 삽입용'!$AE$70) * (날씨9[월]=AK$71) * (날씨9[일]='평균기온 삽입용'!$AD74), 날씨9[avgTa]),"")</f>
        <v>26.7</v>
      </c>
      <c r="AL74" cm="1">
        <f t="array" ref="AL74">IFERROR(_xlfn.XLOOKUP(1, (날씨9[stnNm]='평균기온 삽입용'!$AE$70) * (날씨9[월]=AL$71) * (날씨9[일]='평균기온 삽입용'!$AD74), 날씨9[avgTa]),"")</f>
        <v>27.4</v>
      </c>
      <c r="AM74" cm="1">
        <f t="array" ref="AM74">IFERROR(_xlfn.XLOOKUP(1, (날씨9[stnNm]='평균기온 삽입용'!$AE$70) * (날씨9[월]=AM$71) * (날씨9[일]='평균기온 삽입용'!$AD74), 날씨9[avgTa]),"")</f>
        <v>23.2</v>
      </c>
      <c r="AN74" cm="1">
        <f t="array" ref="AN74">IFERROR(_xlfn.XLOOKUP(1, (날씨9[stnNm]='평균기온 삽입용'!$AE$70) * (날씨9[월]=AN$71) * (날씨9[일]='평균기온 삽입용'!$AD74), 날씨9[avgTa]),"")</f>
        <v>14.4</v>
      </c>
      <c r="AO74" cm="1">
        <f t="array" ref="AO74">IFERROR(_xlfn.XLOOKUP(1, (날씨9[stnNm]='평균기온 삽입용'!$AE$70) * (날씨9[월]=AO$71) * (날씨9[일]='평균기온 삽입용'!$AD74), 날씨9[avgTa]),"")</f>
        <v>17.2</v>
      </c>
      <c r="AP74" cm="1">
        <f t="array" ref="AP74">IFERROR(_xlfn.XLOOKUP(1, (날씨9[stnNm]='평균기온 삽입용'!$AE$70) * (날씨9[월]=AP$71) * (날씨9[일]='평균기온 삽입용'!$AD74), 날씨9[avgTa]),"")</f>
        <v>-2.7</v>
      </c>
    </row>
    <row r="75" spans="2:42" ht="15.95" customHeight="1" x14ac:dyDescent="0.3">
      <c r="B75" s="63">
        <v>4</v>
      </c>
      <c r="C75" cm="1">
        <f t="array" ref="C75">IFERROR(_xlfn.XLOOKUP(1, (날씨7[stnNm]='평균기온 삽입용'!$C$70) * (날씨7[월]=C$71) * (날씨7[일]='평균기온 삽입용'!$B75), 날씨7[avgTa]),"")</f>
        <v>-7.4</v>
      </c>
      <c r="D75" cm="1">
        <f t="array" ref="D75">IFERROR(_xlfn.XLOOKUP(1, (날씨7[stnNm]='평균기온 삽입용'!$C$70) * (날씨7[월]=D$71) * (날씨7[일]='평균기온 삽입용'!$B75), 날씨7[avgTa]),"")</f>
        <v>-6.4</v>
      </c>
      <c r="E75" cm="1">
        <f t="array" ref="E75">IFERROR(_xlfn.XLOOKUP(1, (날씨7[stnNm]='평균기온 삽입용'!$C$70) * (날씨7[월]=E$71) * (날씨7[일]='평균기온 삽입용'!$B75), 날씨7[avgTa]),"")</f>
        <v>2.9</v>
      </c>
      <c r="F75" cm="1">
        <f t="array" ref="F75">IFERROR(_xlfn.XLOOKUP(1, (날씨7[stnNm]='평균기온 삽입용'!$C$70) * (날씨7[월]=F$71) * (날씨7[일]='평균기온 삽입용'!$B75), 날씨7[avgTa]),"")</f>
        <v>9.3000000000000007</v>
      </c>
      <c r="G75" cm="1">
        <f t="array" ref="G75">IFERROR(_xlfn.XLOOKUP(1, (날씨7[stnNm]='평균기온 삽입용'!$C$70) * (날씨7[월]=G$71) * (날씨7[일]='평균기온 삽입용'!$B75), 날씨7[avgTa]),"")</f>
        <v>11.3</v>
      </c>
      <c r="H75" cm="1">
        <f t="array" ref="H75">IFERROR(_xlfn.XLOOKUP(1, (날씨7[stnNm]='평균기온 삽입용'!$C$70) * (날씨7[월]=H$71) * (날씨7[일]='평균기온 삽입용'!$B75), 날씨7[avgTa]),"")</f>
        <v>18.100000000000001</v>
      </c>
      <c r="I75" cm="1">
        <f t="array" ref="I75">IFERROR(_xlfn.XLOOKUP(1, (날씨7[stnNm]='평균기온 삽입용'!$C$70) * (날씨7[월]=I$71) * (날씨7[일]='평균기온 삽입용'!$B75), 날씨7[avgTa]),"")</f>
        <v>20.9</v>
      </c>
      <c r="J75" cm="1">
        <f t="array" ref="J75">IFERROR(_xlfn.XLOOKUP(1, (날씨7[stnNm]='평균기온 삽입용'!$C$70) * (날씨7[월]=J$71) * (날씨7[일]='평균기온 삽입용'!$B75), 날씨7[avgTa]),"")</f>
        <v>26.7</v>
      </c>
      <c r="K75" cm="1">
        <f t="array" ref="K75">IFERROR(_xlfn.XLOOKUP(1, (날씨7[stnNm]='평균기온 삽입용'!$C$70) * (날씨7[월]=K$71) * (날씨7[일]='평균기온 삽입용'!$B75), 날씨7[avgTa]),"")</f>
        <v>20</v>
      </c>
      <c r="L75" cm="1">
        <f t="array" ref="L75">IFERROR(_xlfn.XLOOKUP(1, (날씨7[stnNm]='평균기온 삽입용'!$C$70) * (날씨7[월]=L$71) * (날씨7[일]='평균기온 삽입용'!$B75), 날씨7[avgTa]),"")</f>
        <v>20.6</v>
      </c>
      <c r="M75" cm="1">
        <f t="array" ref="M75">IFERROR(_xlfn.XLOOKUP(1, (날씨7[stnNm]='평균기온 삽입용'!$C$70) * (날씨7[월]=M$71) * (날씨7[일]='평균기온 삽입용'!$B75), 날씨7[avgTa]),"")</f>
        <v>8.8000000000000007</v>
      </c>
      <c r="N75" cm="1">
        <f t="array" ref="N75">IFERROR(_xlfn.XLOOKUP(1, (날씨7[stnNm]='평균기온 삽입용'!$C$70) * (날씨7[월]=N$71) * (날씨7[일]='평균기온 삽입용'!$B75), 날씨7[avgTa]),"")</f>
        <v>-2.2999999999999998</v>
      </c>
      <c r="P75" s="63">
        <v>4</v>
      </c>
      <c r="Q75" cm="1">
        <f t="array" ref="Q75">IFERROR(_xlfn.XLOOKUP(1, (날씨8[stnNm]='평균기온 삽입용'!$Q$70) * (날씨8[월]=Q$71) * (날씨8[일]='평균기온 삽입용'!$P75), 날씨8[avgTa]),"")</f>
        <v>-6.5</v>
      </c>
      <c r="R75" cm="1">
        <f t="array" ref="R75">IFERROR(_xlfn.XLOOKUP(1, (날씨8[stnNm]='평균기온 삽입용'!$Q$70) * (날씨8[월]=R$71) * (날씨8[일]='평균기온 삽입용'!$P75), 날씨8[avgTa]),"")</f>
        <v>-8.6</v>
      </c>
      <c r="S75" cm="1">
        <f t="array" ref="S75">IFERROR(_xlfn.XLOOKUP(1, (날씨8[stnNm]='평균기온 삽입용'!$Q$70) * (날씨8[월]=S$71) * (날씨8[일]='평균기온 삽입용'!$P75), 날씨8[avgTa]),"")</f>
        <v>4.5999999999999996</v>
      </c>
      <c r="T75" cm="1">
        <f t="array" ref="T75">IFERROR(_xlfn.XLOOKUP(1, (날씨8[stnNm]='평균기온 삽입용'!$Q$70) * (날씨8[월]=T$71) * (날씨8[일]='평균기온 삽입용'!$P75), 날씨8[avgTa]),"")</f>
        <v>8.8000000000000007</v>
      </c>
      <c r="U75" cm="1">
        <f t="array" ref="U75">IFERROR(_xlfn.XLOOKUP(1, (날씨8[stnNm]='평균기온 삽입용'!$Q$70) * (날씨8[월]=U$71) * (날씨8[일]='평균기온 삽입용'!$P75), 날씨8[avgTa]),"")</f>
        <v>14.8</v>
      </c>
      <c r="V75" cm="1">
        <f t="array" ref="V75">IFERROR(_xlfn.XLOOKUP(1, (날씨8[stnNm]='평균기온 삽입용'!$Q$70) * (날씨8[월]=V$71) * (날씨8[일]='평균기온 삽입용'!$P75), 날씨8[avgTa]),"")</f>
        <v>21.6</v>
      </c>
      <c r="W75" cm="1">
        <f t="array" ref="W75">IFERROR(_xlfn.XLOOKUP(1, (날씨8[stnNm]='평균기온 삽입용'!$Q$70) * (날씨8[월]=W$71) * (날씨8[일]='평균기온 삽입용'!$P75), 날씨8[avgTa]),"")</f>
        <v>27</v>
      </c>
      <c r="X75" cm="1">
        <f t="array" ref="X75">IFERROR(_xlfn.XLOOKUP(1, (날씨8[stnNm]='평균기온 삽입용'!$Q$70) * (날씨8[월]=X$71) * (날씨8[일]='평균기온 삽입용'!$P75), 날씨8[avgTa]),"")</f>
        <v>27.4</v>
      </c>
      <c r="Y75" cm="1">
        <f t="array" ref="Y75">IFERROR(_xlfn.XLOOKUP(1, (날씨8[stnNm]='평균기온 삽입용'!$Q$70) * (날씨8[월]=Y$71) * (날씨8[일]='평균기온 삽입용'!$P75), 날씨8[avgTa]),"")</f>
        <v>20.7</v>
      </c>
      <c r="Z75" cm="1">
        <f t="array" ref="Z75">IFERROR(_xlfn.XLOOKUP(1, (날씨8[stnNm]='평균기온 삽입용'!$Q$70) * (날씨8[월]=Z$71) * (날씨8[일]='평균기온 삽입용'!$P75), 날씨8[avgTa]),"")</f>
        <v>16.5</v>
      </c>
      <c r="AA75" cm="1">
        <f t="array" ref="AA75">IFERROR(_xlfn.XLOOKUP(1, (날씨8[stnNm]='평균기온 삽입용'!$Q$70) * (날씨8[월]=AA$71) * (날씨8[일]='평균기온 삽입용'!$P75), 날씨8[avgTa]),"")</f>
        <v>1.4</v>
      </c>
      <c r="AB75" cm="1">
        <f t="array" ref="AB75">IFERROR(_xlfn.XLOOKUP(1, (날씨8[stnNm]='평균기온 삽입용'!$Q$70) * (날씨8[월]=AB$71) * (날씨8[일]='평균기온 삽입용'!$P75), 날씨8[avgTa]),"")</f>
        <v>-5</v>
      </c>
      <c r="AD75" s="63">
        <v>4</v>
      </c>
      <c r="AE75" cm="1">
        <f t="array" ref="AE75">IFERROR(_xlfn.XLOOKUP(1, (날씨9[stnNm]='평균기온 삽입용'!$AE$70) * (날씨9[월]=AE$71) * (날씨9[일]='평균기온 삽입용'!$AD75), 날씨9[avgTa]),"")</f>
        <v>-9.6</v>
      </c>
      <c r="AF75" cm="1">
        <f t="array" ref="AF75">IFERROR(_xlfn.XLOOKUP(1, (날씨9[stnNm]='평균기온 삽입용'!$AE$70) * (날씨9[월]=AF$71) * (날씨9[일]='평균기온 삽입용'!$AD75), 날씨9[avgTa]),"")</f>
        <v>-4.5999999999999996</v>
      </c>
      <c r="AG75" cm="1">
        <f t="array" ref="AG75">IFERROR(_xlfn.XLOOKUP(1, (날씨9[stnNm]='평균기온 삽입용'!$AE$70) * (날씨9[월]=AG$71) * (날씨9[일]='평균기온 삽입용'!$AD75), 날씨9[avgTa]),"")</f>
        <v>4.3</v>
      </c>
      <c r="AH75" cm="1">
        <f t="array" ref="AH75">IFERROR(_xlfn.XLOOKUP(1, (날씨9[stnNm]='평균기온 삽입용'!$AE$70) * (날씨9[월]=AH$71) * (날씨9[일]='평균기온 삽입용'!$AD75), 날씨9[avgTa]),"")</f>
        <v>15.3</v>
      </c>
      <c r="AI75" cm="1">
        <f t="array" ref="AI75">IFERROR(_xlfn.XLOOKUP(1, (날씨9[stnNm]='평균기온 삽입용'!$AE$70) * (날씨9[월]=AI$71) * (날씨9[일]='평균기온 삽입용'!$AD75), 날씨9[avgTa]),"")</f>
        <v>19</v>
      </c>
      <c r="AJ75" cm="1">
        <f t="array" ref="AJ75">IFERROR(_xlfn.XLOOKUP(1, (날씨9[stnNm]='평균기온 삽입용'!$AE$70) * (날씨9[월]=AJ$71) * (날씨9[일]='평균기온 삽입용'!$AD75), 날씨9[avgTa]),"")</f>
        <v>20.2</v>
      </c>
      <c r="AK75" cm="1">
        <f t="array" ref="AK75">IFERROR(_xlfn.XLOOKUP(1, (날씨9[stnNm]='평균기온 삽입용'!$AE$70) * (날씨9[월]=AK$71) * (날씨9[일]='평균기온 삽입용'!$AD75), 날씨9[avgTa]),"")</f>
        <v>25.2</v>
      </c>
      <c r="AL75" cm="1">
        <f t="array" ref="AL75">IFERROR(_xlfn.XLOOKUP(1, (날씨9[stnNm]='평균기온 삽입용'!$AE$70) * (날씨9[월]=AL$71) * (날씨9[일]='평균기온 삽입용'!$AD75), 날씨9[avgTa]),"")</f>
        <v>27.6</v>
      </c>
      <c r="AM75" cm="1">
        <f t="array" ref="AM75">IFERROR(_xlfn.XLOOKUP(1, (날씨9[stnNm]='평균기온 삽입용'!$AE$70) * (날씨9[월]=AM$71) * (날씨9[일]='평균기온 삽입용'!$AD75), 날씨9[avgTa]),"")</f>
        <v>24.8</v>
      </c>
      <c r="AN75" cm="1">
        <f t="array" ref="AN75">IFERROR(_xlfn.XLOOKUP(1, (날씨9[stnNm]='평균기온 삽입용'!$AE$70) * (날씨9[월]=AN$71) * (날씨9[일]='평균기온 삽입용'!$AD75), 날씨9[avgTa]),"")</f>
        <v>14</v>
      </c>
      <c r="AO75" cm="1">
        <f t="array" ref="AO75">IFERROR(_xlfn.XLOOKUP(1, (날씨9[stnNm]='평균기온 삽입용'!$AE$70) * (날씨9[월]=AO$71) * (날씨9[일]='평균기온 삽입용'!$AD75), 날씨9[avgTa]),"")</f>
        <v>14.9</v>
      </c>
      <c r="AP75" cm="1">
        <f t="array" ref="AP75">IFERROR(_xlfn.XLOOKUP(1, (날씨9[stnNm]='평균기온 삽입용'!$AE$70) * (날씨9[월]=AP$71) * (날씨9[일]='평균기온 삽입용'!$AD75), 날씨9[avgTa]),"")</f>
        <v>-0.6</v>
      </c>
    </row>
    <row r="76" spans="2:42" ht="15.95" customHeight="1" x14ac:dyDescent="0.3">
      <c r="B76" s="63">
        <v>5</v>
      </c>
      <c r="C76" cm="1">
        <f t="array" ref="C76">IFERROR(_xlfn.XLOOKUP(1, (날씨7[stnNm]='평균기온 삽입용'!$C$70) * (날씨7[월]=C$71) * (날씨7[일]='평균기온 삽입용'!$B76), 날씨7[avgTa]),"")</f>
        <v>-8.5</v>
      </c>
      <c r="D76" cm="1">
        <f t="array" ref="D76">IFERROR(_xlfn.XLOOKUP(1, (날씨7[stnNm]='평균기온 삽입용'!$C$70) * (날씨7[월]=D$71) * (날씨7[일]='평균기온 삽입용'!$B76), 날씨7[avgTa]),"")</f>
        <v>0.9</v>
      </c>
      <c r="E76" cm="1">
        <f t="array" ref="E76">IFERROR(_xlfn.XLOOKUP(1, (날씨7[stnNm]='평균기온 삽입용'!$C$70) * (날씨7[월]=E$71) * (날씨7[일]='평균기온 삽입용'!$B76), 날씨7[avgTa]),"")</f>
        <v>5.3</v>
      </c>
      <c r="F76" cm="1">
        <f t="array" ref="F76">IFERROR(_xlfn.XLOOKUP(1, (날씨7[stnNm]='평균기온 삽입용'!$C$70) * (날씨7[월]=F$71) * (날씨7[일]='평균기온 삽입용'!$B76), 날씨7[avgTa]),"")</f>
        <v>9.8000000000000007</v>
      </c>
      <c r="G76" cm="1">
        <f t="array" ref="G76">IFERROR(_xlfn.XLOOKUP(1, (날씨7[stnNm]='평균기온 삽입용'!$C$70) * (날씨7[월]=G$71) * (날씨7[일]='평균기온 삽입용'!$B76), 날씨7[avgTa]),"")</f>
        <v>13.6</v>
      </c>
      <c r="H76" cm="1">
        <f t="array" ref="H76">IFERROR(_xlfn.XLOOKUP(1, (날씨7[stnNm]='평균기온 삽입용'!$C$70) * (날씨7[월]=H$71) * (날씨7[일]='평균기온 삽입용'!$B76), 날씨7[avgTa]),"")</f>
        <v>19.7</v>
      </c>
      <c r="I76" cm="1">
        <f t="array" ref="I76">IFERROR(_xlfn.XLOOKUP(1, (날씨7[stnNm]='평균기온 삽입용'!$C$70) * (날씨7[월]=I$71) * (날씨7[일]='평균기온 삽입용'!$B76), 날씨7[avgTa]),"")</f>
        <v>21.5</v>
      </c>
      <c r="J76" cm="1">
        <f t="array" ref="J76">IFERROR(_xlfn.XLOOKUP(1, (날씨7[stnNm]='평균기온 삽입용'!$C$70) * (날씨7[월]=J$71) * (날씨7[일]='평균기온 삽입용'!$B76), 날씨7[avgTa]),"")</f>
        <v>26.8</v>
      </c>
      <c r="K76" cm="1">
        <f t="array" ref="K76">IFERROR(_xlfn.XLOOKUP(1, (날씨7[stnNm]='평균기온 삽입용'!$C$70) * (날씨7[월]=K$71) * (날씨7[일]='평균기온 삽입용'!$B76), 날씨7[avgTa]),"")</f>
        <v>20.7</v>
      </c>
      <c r="L76" cm="1">
        <f t="array" ref="L76">IFERROR(_xlfn.XLOOKUP(1, (날씨7[stnNm]='평균기온 삽입용'!$C$70) * (날씨7[월]=L$71) * (날씨7[일]='평균기온 삽입용'!$B76), 날씨7[avgTa]),"")</f>
        <v>18.8</v>
      </c>
      <c r="M76" cm="1">
        <f t="array" ref="M76">IFERROR(_xlfn.XLOOKUP(1, (날씨7[stnNm]='평균기온 삽입용'!$C$70) * (날씨7[월]=M$71) * (날씨7[일]='평균기온 삽입용'!$B76), 날씨7[avgTa]),"")</f>
        <v>8.9</v>
      </c>
      <c r="N76" cm="1">
        <f t="array" ref="N76">IFERROR(_xlfn.XLOOKUP(1, (날씨7[stnNm]='평균기온 삽입용'!$C$70) * (날씨7[월]=N$71) * (날씨7[일]='평균기온 삽입용'!$B76), 날씨7[avgTa]),"")</f>
        <v>-1.2</v>
      </c>
      <c r="P76" s="63">
        <v>5</v>
      </c>
      <c r="Q76" cm="1">
        <f t="array" ref="Q76">IFERROR(_xlfn.XLOOKUP(1, (날씨8[stnNm]='평균기온 삽입용'!$Q$70) * (날씨8[월]=Q$71) * (날씨8[일]='평균기온 삽입용'!$P76), 날씨8[avgTa]),"")</f>
        <v>-6.9</v>
      </c>
      <c r="R76" cm="1">
        <f t="array" ref="R76">IFERROR(_xlfn.XLOOKUP(1, (날씨8[stnNm]='평균기온 삽입용'!$Q$70) * (날씨8[월]=R$71) * (날씨8[일]='평균기온 삽입용'!$P76), 날씨8[avgTa]),"")</f>
        <v>-9.6999999999999993</v>
      </c>
      <c r="S76" cm="1">
        <f t="array" ref="S76">IFERROR(_xlfn.XLOOKUP(1, (날씨8[stnNm]='평균기온 삽입용'!$Q$70) * (날씨8[월]=S$71) * (날씨8[일]='평균기온 삽입용'!$P76), 날씨8[avgTa]),"")</f>
        <v>1.3</v>
      </c>
      <c r="T76" cm="1">
        <f t="array" ref="T76">IFERROR(_xlfn.XLOOKUP(1, (날씨8[stnNm]='평균기온 삽입용'!$Q$70) * (날씨8[월]=T$71) * (날씨8[일]='평균기온 삽입용'!$P76), 날씨8[avgTa]),"")</f>
        <v>8.8000000000000007</v>
      </c>
      <c r="U76" cm="1">
        <f t="array" ref="U76">IFERROR(_xlfn.XLOOKUP(1, (날씨8[stnNm]='평균기온 삽입용'!$Q$70) * (날씨8[월]=U$71) * (날씨8[일]='평균기온 삽입용'!$P76), 날씨8[avgTa]),"")</f>
        <v>16.3</v>
      </c>
      <c r="V76" cm="1">
        <f t="array" ref="V76">IFERROR(_xlfn.XLOOKUP(1, (날씨8[stnNm]='평균기온 삽입용'!$Q$70) * (날씨8[월]=V$71) * (날씨8[일]='평균기온 삽입용'!$P76), 날씨8[avgTa]),"")</f>
        <v>20</v>
      </c>
      <c r="W76" cm="1">
        <f t="array" ref="W76">IFERROR(_xlfn.XLOOKUP(1, (날씨8[stnNm]='평균기온 삽입용'!$Q$70) * (날씨8[월]=W$71) * (날씨8[일]='평균기온 삽입용'!$P76), 날씨8[avgTa]),"")</f>
        <v>26</v>
      </c>
      <c r="X76" cm="1">
        <f t="array" ref="X76">IFERROR(_xlfn.XLOOKUP(1, (날씨8[stnNm]='평균기온 삽입용'!$Q$70) * (날씨8[월]=X$71) * (날씨8[일]='평균기온 삽입용'!$P76), 날씨8[avgTa]),"")</f>
        <v>27.5</v>
      </c>
      <c r="Y76" cm="1">
        <f t="array" ref="Y76">IFERROR(_xlfn.XLOOKUP(1, (날씨8[stnNm]='평균기온 삽입용'!$Q$70) * (날씨8[월]=Y$71) * (날씨8[일]='평균기온 삽입용'!$P76), 날씨8[avgTa]),"")</f>
        <v>18.100000000000001</v>
      </c>
      <c r="Z76" cm="1">
        <f t="array" ref="Z76">IFERROR(_xlfn.XLOOKUP(1, (날씨8[stnNm]='평균기온 삽입용'!$Q$70) * (날씨8[월]=Z$71) * (날씨8[일]='평균기온 삽입용'!$P76), 날씨8[avgTa]),"")</f>
        <v>13.9</v>
      </c>
      <c r="AA76" cm="1">
        <f t="array" ref="AA76">IFERROR(_xlfn.XLOOKUP(1, (날씨8[stnNm]='평균기온 삽입용'!$Q$70) * (날씨8[월]=AA$71) * (날씨8[일]='평균기온 삽입용'!$P76), 날씨8[avgTa]),"")</f>
        <v>2.6</v>
      </c>
      <c r="AB76" cm="1">
        <f t="array" ref="AB76">IFERROR(_xlfn.XLOOKUP(1, (날씨8[stnNm]='평균기온 삽입용'!$Q$70) * (날씨8[월]=AB$71) * (날씨8[일]='평균기온 삽입용'!$P76), 날씨8[avgTa]),"")</f>
        <v>-5.3</v>
      </c>
      <c r="AD76" s="63">
        <v>5</v>
      </c>
      <c r="AE76" cm="1">
        <f t="array" ref="AE76">IFERROR(_xlfn.XLOOKUP(1, (날씨9[stnNm]='평균기온 삽입용'!$AE$70) * (날씨9[월]=AE$71) * (날씨9[일]='평균기온 삽입용'!$AD76), 날씨9[avgTa]),"")</f>
        <v>-7.7</v>
      </c>
      <c r="AF76" cm="1">
        <f t="array" ref="AF76">IFERROR(_xlfn.XLOOKUP(1, (날씨9[stnNm]='평균기온 삽입용'!$AE$70) * (날씨9[월]=AF$71) * (날씨9[일]='평균기온 삽입용'!$AD76), 날씨9[avgTa]),"")</f>
        <v>-2.9</v>
      </c>
      <c r="AG76" cm="1">
        <f t="array" ref="AG76">IFERROR(_xlfn.XLOOKUP(1, (날씨9[stnNm]='평균기온 삽입용'!$AE$70) * (날씨9[월]=AG$71) * (날씨9[일]='평균기온 삽입용'!$AD76), 날씨9[avgTa]),"")</f>
        <v>5.0999999999999996</v>
      </c>
      <c r="AH76" cm="1">
        <f t="array" ref="AH76">IFERROR(_xlfn.XLOOKUP(1, (날씨9[stnNm]='평균기온 삽입용'!$AE$70) * (날씨9[월]=AH$71) * (날씨9[일]='평균기온 삽입용'!$AD76), 날씨9[avgTa]),"")</f>
        <v>11.3</v>
      </c>
      <c r="AI76" cm="1">
        <f t="array" ref="AI76">IFERROR(_xlfn.XLOOKUP(1, (날씨9[stnNm]='평균기온 삽입용'!$AE$70) * (날씨9[월]=AI$71) * (날씨9[일]='평균기온 삽입용'!$AD76), 날씨9[avgTa]),"")</f>
        <v>15.3</v>
      </c>
      <c r="AJ76" cm="1">
        <f t="array" ref="AJ76">IFERROR(_xlfn.XLOOKUP(1, (날씨9[stnNm]='평균기온 삽입용'!$AE$70) * (날씨9[월]=AJ$71) * (날씨9[일]='평균기온 삽입용'!$AD76), 날씨9[avgTa]),"")</f>
        <v>20.100000000000001</v>
      </c>
      <c r="AK76" cm="1">
        <f t="array" ref="AK76">IFERROR(_xlfn.XLOOKUP(1, (날씨9[stnNm]='평균기온 삽입용'!$AE$70) * (날씨9[월]=AK$71) * (날씨9[일]='평균기온 삽입용'!$AD76), 날씨9[avgTa]),"")</f>
        <v>23.8</v>
      </c>
      <c r="AL76" cm="1">
        <f t="array" ref="AL76">IFERROR(_xlfn.XLOOKUP(1, (날씨9[stnNm]='평균기온 삽입용'!$AE$70) * (날씨9[월]=AL$71) * (날씨9[일]='평균기온 삽입용'!$AD76), 날씨9[avgTa]),"")</f>
        <v>28</v>
      </c>
      <c r="AM76" cm="1">
        <f t="array" ref="AM76">IFERROR(_xlfn.XLOOKUP(1, (날씨9[stnNm]='평균기온 삽입용'!$AE$70) * (날씨9[월]=AM$71) * (날씨9[일]='평균기온 삽입용'!$AD76), 날씨9[avgTa]),"")</f>
        <v>25.6</v>
      </c>
      <c r="AN76" cm="1">
        <f t="array" ref="AN76">IFERROR(_xlfn.XLOOKUP(1, (날씨9[stnNm]='평균기온 삽입용'!$AE$70) * (날씨9[월]=AN$71) * (날씨9[일]='평균기온 삽입용'!$AD76), 날씨9[avgTa]),"")</f>
        <v>11.2</v>
      </c>
      <c r="AO76" cm="1">
        <f t="array" ref="AO76">IFERROR(_xlfn.XLOOKUP(1, (날씨9[stnNm]='평균기온 삽입용'!$AE$70) * (날씨9[월]=AO$71) * (날씨9[일]='평균기온 삽입용'!$AD76), 날씨9[avgTa]),"")</f>
        <v>15.7</v>
      </c>
      <c r="AP76" cm="1">
        <f t="array" ref="AP76">IFERROR(_xlfn.XLOOKUP(1, (날씨9[stnNm]='평균기온 삽입용'!$AE$70) * (날씨9[월]=AP$71) * (날씨9[일]='평균기온 삽입용'!$AD76), 날씨9[avgTa]),"")</f>
        <v>4.0999999999999996</v>
      </c>
    </row>
    <row r="77" spans="2:42" ht="15.95" customHeight="1" x14ac:dyDescent="0.3">
      <c r="B77" s="63">
        <v>6</v>
      </c>
      <c r="C77" cm="1">
        <f t="array" ref="C77">IFERROR(_xlfn.XLOOKUP(1, (날씨7[stnNm]='평균기온 삽입용'!$C$70) * (날씨7[월]=C$71) * (날씨7[일]='평균기온 삽입용'!$B77), 날씨7[avgTa]),"")</f>
        <v>-11.1</v>
      </c>
      <c r="D77" cm="1">
        <f t="array" ref="D77">IFERROR(_xlfn.XLOOKUP(1, (날씨7[stnNm]='평균기온 삽입용'!$C$70) * (날씨7[월]=D$71) * (날씨7[일]='평균기온 삽입용'!$B77), 날씨7[avgTa]),"")</f>
        <v>5.8</v>
      </c>
      <c r="E77" cm="1">
        <f t="array" ref="E77">IFERROR(_xlfn.XLOOKUP(1, (날씨7[stnNm]='평균기온 삽입용'!$C$70) * (날씨7[월]=E$71) * (날씨7[일]='평균기온 삽입용'!$B77), 날씨7[avgTa]),"")</f>
        <v>2</v>
      </c>
      <c r="F77" cm="1">
        <f t="array" ref="F77">IFERROR(_xlfn.XLOOKUP(1, (날씨7[stnNm]='평균기온 삽입용'!$C$70) * (날씨7[월]=F$71) * (날씨7[일]='평균기온 삽입용'!$B77), 날씨7[avgTa]),"")</f>
        <v>11.8</v>
      </c>
      <c r="G77" cm="1">
        <f t="array" ref="G77">IFERROR(_xlfn.XLOOKUP(1, (날씨7[stnNm]='평균기온 삽입용'!$C$70) * (날씨7[월]=G$71) * (날씨7[일]='평균기온 삽입용'!$B77), 날씨7[avgTa]),"")</f>
        <v>13.2</v>
      </c>
      <c r="H77" cm="1">
        <f t="array" ref="H77">IFERROR(_xlfn.XLOOKUP(1, (날씨7[stnNm]='평균기온 삽입용'!$C$70) * (날씨7[월]=H$71) * (날씨7[일]='평균기온 삽입용'!$B77), 날씨7[avgTa]),"")</f>
        <v>20.7</v>
      </c>
      <c r="I77" cm="1">
        <f t="array" ref="I77">IFERROR(_xlfn.XLOOKUP(1, (날씨7[stnNm]='평균기온 삽입용'!$C$70) * (날씨7[월]=I$71) * (날씨7[일]='평균기온 삽입용'!$B77), 날씨7[avgTa]),"")</f>
        <v>23.7</v>
      </c>
      <c r="J77" cm="1">
        <f t="array" ref="J77">IFERROR(_xlfn.XLOOKUP(1, (날씨7[stnNm]='평균기온 삽입용'!$C$70) * (날씨7[월]=J$71) * (날씨7[일]='평균기온 삽입용'!$B77), 날씨7[avgTa]),"")</f>
        <v>25.5</v>
      </c>
      <c r="K77" cm="1">
        <f t="array" ref="K77">IFERROR(_xlfn.XLOOKUP(1, (날씨7[stnNm]='평균기온 삽입용'!$C$70) * (날씨7[월]=K$71) * (날씨7[일]='평균기온 삽입용'!$B77), 날씨7[avgTa]),"")</f>
        <v>20.9</v>
      </c>
      <c r="L77" cm="1">
        <f t="array" ref="L77">IFERROR(_xlfn.XLOOKUP(1, (날씨7[stnNm]='평균기온 삽입용'!$C$70) * (날씨7[월]=L$71) * (날씨7[일]='평균기온 삽입용'!$B77), 날씨7[avgTa]),"")</f>
        <v>16.100000000000001</v>
      </c>
      <c r="M77" cm="1">
        <f t="array" ref="M77">IFERROR(_xlfn.XLOOKUP(1, (날씨7[stnNm]='평균기온 삽입용'!$C$70) * (날씨7[월]=M$71) * (날씨7[일]='평균기온 삽입용'!$B77), 날씨7[avgTa]),"")</f>
        <v>9.6</v>
      </c>
      <c r="N77" cm="1">
        <f t="array" ref="N77">IFERROR(_xlfn.XLOOKUP(1, (날씨7[stnNm]='평균기온 삽입용'!$C$70) * (날씨7[월]=N$71) * (날씨7[일]='평균기온 삽입용'!$B77), 날씨7[avgTa]),"")</f>
        <v>1</v>
      </c>
      <c r="P77" s="63">
        <v>6</v>
      </c>
      <c r="Q77" cm="1">
        <f t="array" ref="Q77">IFERROR(_xlfn.XLOOKUP(1, (날씨8[stnNm]='평균기온 삽입용'!$Q$70) * (날씨8[월]=Q$71) * (날씨8[일]='평균기온 삽입용'!$P77), 날씨8[avgTa]),"")</f>
        <v>-6.4</v>
      </c>
      <c r="R77" cm="1">
        <f t="array" ref="R77">IFERROR(_xlfn.XLOOKUP(1, (날씨8[stnNm]='평균기온 삽입용'!$Q$70) * (날씨8[월]=R$71) * (날씨8[일]='평균기온 삽입용'!$P77), 날씨8[avgTa]),"")</f>
        <v>-7.3</v>
      </c>
      <c r="S77" cm="1">
        <f t="array" ref="S77">IFERROR(_xlfn.XLOOKUP(1, (날씨8[stnNm]='평균기온 삽입용'!$Q$70) * (날씨8[월]=S$71) * (날씨8[일]='평균기온 삽입용'!$P77), 날씨8[avgTa]),"")</f>
        <v>-0.1</v>
      </c>
      <c r="T77" cm="1">
        <f t="array" ref="T77">IFERROR(_xlfn.XLOOKUP(1, (날씨8[stnNm]='평균기온 삽입용'!$Q$70) * (날씨8[월]=T$71) * (날씨8[일]='평균기온 삽입용'!$P77), 날씨8[avgTa]),"")</f>
        <v>11</v>
      </c>
      <c r="U77" cm="1">
        <f t="array" ref="U77">IFERROR(_xlfn.XLOOKUP(1, (날씨8[stnNm]='평균기온 삽입용'!$Q$70) * (날씨8[월]=U$71) * (날씨8[일]='평균기온 삽입용'!$P77), 날씨8[avgTa]),"")</f>
        <v>17.100000000000001</v>
      </c>
      <c r="V77" cm="1">
        <f t="array" ref="V77">IFERROR(_xlfn.XLOOKUP(1, (날씨8[stnNm]='평균기온 삽입용'!$Q$70) * (날씨8[월]=V$71) * (날씨8[일]='평균기온 삽입용'!$P77), 날씨8[avgTa]),"")</f>
        <v>15.8</v>
      </c>
      <c r="W77" cm="1">
        <f t="array" ref="W77">IFERROR(_xlfn.XLOOKUP(1, (날씨8[stnNm]='평균기온 삽입용'!$Q$70) * (날씨8[월]=W$71) * (날씨8[일]='평균기온 삽입용'!$P77), 날씨8[avgTa]),"")</f>
        <v>26.8</v>
      </c>
      <c r="X77" cm="1">
        <f t="array" ref="X77">IFERROR(_xlfn.XLOOKUP(1, (날씨8[stnNm]='평균기온 삽입용'!$Q$70) * (날씨8[월]=X$71) * (날씨8[일]='평균기온 삽입용'!$P77), 날씨8[avgTa]),"")</f>
        <v>26.6</v>
      </c>
      <c r="Y77" cm="1">
        <f t="array" ref="Y77">IFERROR(_xlfn.XLOOKUP(1, (날씨8[stnNm]='평균기온 삽입용'!$Q$70) * (날씨8[월]=Y$71) * (날씨8[일]='평균기온 삽입용'!$P77), 날씨8[avgTa]),"")</f>
        <v>20.2</v>
      </c>
      <c r="Z77" cm="1">
        <f t="array" ref="Z77">IFERROR(_xlfn.XLOOKUP(1, (날씨8[stnNm]='평균기온 삽입용'!$Q$70) * (날씨8[월]=Z$71) * (날씨8[일]='평균기온 삽입용'!$P77), 날씨8[avgTa]),"")</f>
        <v>13.6</v>
      </c>
      <c r="AA77" cm="1">
        <f t="array" ref="AA77">IFERROR(_xlfn.XLOOKUP(1, (날씨8[stnNm]='평균기온 삽입용'!$Q$70) * (날씨8[월]=AA$71) * (날씨8[일]='평균기온 삽입용'!$P77), 날씨8[avgTa]),"")</f>
        <v>5.4</v>
      </c>
      <c r="AB77" cm="1">
        <f t="array" ref="AB77">IFERROR(_xlfn.XLOOKUP(1, (날씨8[stnNm]='평균기온 삽입용'!$Q$70) * (날씨8[월]=AB$71) * (날씨8[일]='평균기온 삽입용'!$P77), 날씨8[avgTa]),"")</f>
        <v>-2.8</v>
      </c>
      <c r="AD77" s="63">
        <v>6</v>
      </c>
      <c r="AE77" cm="1">
        <f t="array" ref="AE77">IFERROR(_xlfn.XLOOKUP(1, (날씨9[stnNm]='평균기온 삽입용'!$AE$70) * (날씨9[월]=AE$71) * (날씨9[일]='평균기온 삽입용'!$AD77), 날씨9[avgTa]),"")</f>
        <v>-3.5</v>
      </c>
      <c r="AF77" cm="1">
        <f t="array" ref="AF77">IFERROR(_xlfn.XLOOKUP(1, (날씨9[stnNm]='평균기온 삽입용'!$AE$70) * (날씨9[월]=AF$71) * (날씨9[일]='평균기온 삽입용'!$AD77), 날씨9[avgTa]),"")</f>
        <v>-1.3</v>
      </c>
      <c r="AG77" cm="1">
        <f t="array" ref="AG77">IFERROR(_xlfn.XLOOKUP(1, (날씨9[stnNm]='평균기온 삽입용'!$AE$70) * (날씨9[월]=AG$71) * (날씨9[일]='평균기온 삽입용'!$AD77), 날씨9[avgTa]),"")</f>
        <v>4.5</v>
      </c>
      <c r="AH77" cm="1">
        <f t="array" ref="AH77">IFERROR(_xlfn.XLOOKUP(1, (날씨9[stnNm]='평균기온 삽입용'!$AE$70) * (날씨9[월]=AH$71) * (날씨9[일]='평균기온 삽입용'!$AD77), 날씨9[avgTa]),"")</f>
        <v>8.5</v>
      </c>
      <c r="AI77" cm="1">
        <f t="array" ref="AI77">IFERROR(_xlfn.XLOOKUP(1, (날씨9[stnNm]='평균기온 삽입용'!$AE$70) * (날씨9[월]=AI$71) * (날씨9[일]='평균기온 삽입용'!$AD77), 날씨9[avgTa]),"")</f>
        <v>10.7</v>
      </c>
      <c r="AJ77" cm="1">
        <f t="array" ref="AJ77">IFERROR(_xlfn.XLOOKUP(1, (날씨9[stnNm]='평균기온 삽입용'!$AE$70) * (날씨9[월]=AJ$71) * (날씨9[일]='평균기온 삽입용'!$AD77), 날씨9[avgTa]),"")</f>
        <v>19.600000000000001</v>
      </c>
      <c r="AK77" cm="1">
        <f t="array" ref="AK77">IFERROR(_xlfn.XLOOKUP(1, (날씨9[stnNm]='평균기온 삽입용'!$AE$70) * (날씨9[월]=AK$71) * (날씨9[일]='평균기온 삽입용'!$AD77), 날씨9[avgTa]),"")</f>
        <v>25.7</v>
      </c>
      <c r="AL77" cm="1">
        <f t="array" ref="AL77">IFERROR(_xlfn.XLOOKUP(1, (날씨9[stnNm]='평균기온 삽입용'!$AE$70) * (날씨9[월]=AL$71) * (날씨9[일]='평균기온 삽입용'!$AD77), 날씨9[avgTa]),"")</f>
        <v>27.7</v>
      </c>
      <c r="AM77" cm="1">
        <f t="array" ref="AM77">IFERROR(_xlfn.XLOOKUP(1, (날씨9[stnNm]='평균기온 삽입용'!$AE$70) * (날씨9[월]=AM$71) * (날씨9[일]='평균기온 삽입용'!$AD77), 날씨9[avgTa]),"")</f>
        <v>24.8</v>
      </c>
      <c r="AN77" cm="1">
        <f t="array" ref="AN77">IFERROR(_xlfn.XLOOKUP(1, (날씨9[stnNm]='평균기온 삽입용'!$AE$70) * (날씨9[월]=AN$71) * (날씨9[일]='평균기온 삽입용'!$AD77), 날씨9[avgTa]),"")</f>
        <v>11.2</v>
      </c>
      <c r="AO77" cm="1">
        <f t="array" ref="AO77">IFERROR(_xlfn.XLOOKUP(1, (날씨9[stnNm]='평균기온 삽입용'!$AE$70) * (날씨9[월]=AO$71) * (날씨9[일]='평균기온 삽입용'!$AD77), 날씨9[avgTa]),"")</f>
        <v>12.9</v>
      </c>
      <c r="AP77" cm="1">
        <f t="array" ref="AP77">IFERROR(_xlfn.XLOOKUP(1, (날씨9[stnNm]='평균기온 삽입용'!$AE$70) * (날씨9[월]=AP$71) * (날씨9[일]='평균기온 삽입용'!$AD77), 날씨9[avgTa]),"")</f>
        <v>4.5</v>
      </c>
    </row>
    <row r="78" spans="2:42" ht="15.95" customHeight="1" x14ac:dyDescent="0.3">
      <c r="B78" s="63">
        <v>7</v>
      </c>
      <c r="C78" cm="1">
        <f t="array" ref="C78">IFERROR(_xlfn.XLOOKUP(1, (날씨7[stnNm]='평균기온 삽입용'!$C$70) * (날씨7[월]=C$71) * (날씨7[일]='평균기온 삽입용'!$B78), 날씨7[avgTa]),"")</f>
        <v>-16.100000000000001</v>
      </c>
      <c r="D78" cm="1">
        <f t="array" ref="D78">IFERROR(_xlfn.XLOOKUP(1, (날씨7[stnNm]='평균기온 삽입용'!$C$70) * (날씨7[월]=D$71) * (날씨7[일]='평균기온 삽입용'!$B78), 날씨7[avgTa]),"")</f>
        <v>2.4</v>
      </c>
      <c r="E78" cm="1">
        <f t="array" ref="E78">IFERROR(_xlfn.XLOOKUP(1, (날씨7[stnNm]='평균기온 삽입용'!$C$70) * (날씨7[월]=E$71) * (날씨7[일]='평균기온 삽입용'!$B78), 날씨7[avgTa]),"")</f>
        <v>3.2</v>
      </c>
      <c r="F78" cm="1">
        <f t="array" ref="F78">IFERROR(_xlfn.XLOOKUP(1, (날씨7[stnNm]='평균기온 삽입용'!$C$70) * (날씨7[월]=F$71) * (날씨7[일]='평균기온 삽입용'!$B78), 날씨7[avgTa]),"")</f>
        <v>11.3</v>
      </c>
      <c r="G78" cm="1">
        <f t="array" ref="G78">IFERROR(_xlfn.XLOOKUP(1, (날씨7[stnNm]='평균기온 삽입용'!$C$70) * (날씨7[월]=G$71) * (날씨7[일]='평균기온 삽입용'!$B78), 날씨7[avgTa]),"")</f>
        <v>14.2</v>
      </c>
      <c r="H78" cm="1">
        <f t="array" ref="H78">IFERROR(_xlfn.XLOOKUP(1, (날씨7[stnNm]='평균기온 삽입용'!$C$70) * (날씨7[월]=H$71) * (날씨7[일]='평균기온 삽입용'!$B78), 날씨7[avgTa]),"")</f>
        <v>20.2</v>
      </c>
      <c r="I78" cm="1">
        <f t="array" ref="I78">IFERROR(_xlfn.XLOOKUP(1, (날씨7[stnNm]='평균기온 삽입용'!$C$70) * (날씨7[월]=I$71) * (날씨7[일]='평균기온 삽입용'!$B78), 날씨7[avgTa]),"")</f>
        <v>25.3</v>
      </c>
      <c r="J78" cm="1">
        <f t="array" ref="J78">IFERROR(_xlfn.XLOOKUP(1, (날씨7[stnNm]='평균기온 삽입용'!$C$70) * (날씨7[월]=J$71) * (날씨7[일]='평균기온 삽입용'!$B78), 날씨7[avgTa]),"")</f>
        <v>25.4</v>
      </c>
      <c r="K78" cm="1">
        <f t="array" ref="K78">IFERROR(_xlfn.XLOOKUP(1, (날씨7[stnNm]='평균기온 삽입용'!$C$70) * (날씨7[월]=K$71) * (날씨7[일]='평균기온 삽입용'!$B78), 날씨7[avgTa]),"")</f>
        <v>17.8</v>
      </c>
      <c r="L78" cm="1">
        <f t="array" ref="L78">IFERROR(_xlfn.XLOOKUP(1, (날씨7[stnNm]='평균기온 삽입용'!$C$70) * (날씨7[월]=L$71) * (날씨7[일]='평균기온 삽입용'!$B78), 날씨7[avgTa]),"")</f>
        <v>17.5</v>
      </c>
      <c r="M78" cm="1">
        <f t="array" ref="M78">IFERROR(_xlfn.XLOOKUP(1, (날씨7[stnNm]='평균기온 삽입용'!$C$70) * (날씨7[월]=M$71) * (날씨7[일]='평균기온 삽입용'!$B78), 날씨7[avgTa]),"")</f>
        <v>10.8</v>
      </c>
      <c r="N78" cm="1">
        <f t="array" ref="N78">IFERROR(_xlfn.XLOOKUP(1, (날씨7[stnNm]='평균기온 삽입용'!$C$70) * (날씨7[월]=N$71) * (날씨7[일]='평균기온 삽입용'!$B78), 날씨7[avgTa]),"")</f>
        <v>2.2999999999999998</v>
      </c>
      <c r="P78" s="63">
        <v>7</v>
      </c>
      <c r="Q78" cm="1">
        <f t="array" ref="Q78">IFERROR(_xlfn.XLOOKUP(1, (날씨8[stnNm]='평균기온 삽입용'!$Q$70) * (날씨8[월]=Q$71) * (날씨8[일]='평균기온 삽입용'!$P78), 날씨8[avgTa]),"")</f>
        <v>-6.8</v>
      </c>
      <c r="R78" cm="1">
        <f t="array" ref="R78">IFERROR(_xlfn.XLOOKUP(1, (날씨8[stnNm]='평균기온 삽입용'!$Q$70) * (날씨8[월]=R$71) * (날씨8[일]='평균기온 삽입용'!$P78), 날씨8[avgTa]),"")</f>
        <v>-5.7</v>
      </c>
      <c r="S78" cm="1">
        <f t="array" ref="S78">IFERROR(_xlfn.XLOOKUP(1, (날씨8[stnNm]='평균기온 삽입용'!$Q$70) * (날씨8[월]=S$71) * (날씨8[일]='평균기온 삽입용'!$P78), 날씨8[avgTa]),"")</f>
        <v>0.7</v>
      </c>
      <c r="T78" cm="1">
        <f t="array" ref="T78">IFERROR(_xlfn.XLOOKUP(1, (날씨8[stnNm]='평균기온 삽입용'!$Q$70) * (날씨8[월]=T$71) * (날씨8[일]='평균기온 삽입용'!$P78), 날씨8[avgTa]),"")</f>
        <v>10</v>
      </c>
      <c r="U78" cm="1">
        <f t="array" ref="U78">IFERROR(_xlfn.XLOOKUP(1, (날씨8[stnNm]='평균기온 삽입용'!$Q$70) * (날씨8[월]=U$71) * (날씨8[일]='평균기온 삽입용'!$P78), 날씨8[avgTa]),"")</f>
        <v>17</v>
      </c>
      <c r="V78" cm="1">
        <f t="array" ref="V78">IFERROR(_xlfn.XLOOKUP(1, (날씨8[stnNm]='평균기온 삽입용'!$Q$70) * (날씨8[월]=V$71) * (날씨8[일]='평균기온 삽입용'!$P78), 날씨8[avgTa]),"")</f>
        <v>16.7</v>
      </c>
      <c r="W78" cm="1">
        <f t="array" ref="W78">IFERROR(_xlfn.XLOOKUP(1, (날씨8[stnNm]='평균기온 삽입용'!$Q$70) * (날씨8[월]=W$71) * (날씨8[일]='평균기온 삽입용'!$P78), 날씨8[avgTa]),"")</f>
        <v>26.6</v>
      </c>
      <c r="X78" cm="1">
        <f t="array" ref="X78">IFERROR(_xlfn.XLOOKUP(1, (날씨8[stnNm]='평균기온 삽입용'!$Q$70) * (날씨8[월]=X$71) * (날씨8[일]='평균기온 삽입용'!$P78), 날씨8[avgTa]),"")</f>
        <v>26.9</v>
      </c>
      <c r="Y78" cm="1">
        <f t="array" ref="Y78">IFERROR(_xlfn.XLOOKUP(1, (날씨8[stnNm]='평균기온 삽입용'!$Q$70) * (날씨8[월]=Y$71) * (날씨8[일]='평균기온 삽입용'!$P78), 날씨8[avgTa]),"")</f>
        <v>19.600000000000001</v>
      </c>
      <c r="Z78" cm="1">
        <f t="array" ref="Z78">IFERROR(_xlfn.XLOOKUP(1, (날씨8[stnNm]='평균기온 삽입용'!$Q$70) * (날씨8[월]=Z$71) * (날씨8[일]='평균기온 삽입용'!$P78), 날씨8[avgTa]),"")</f>
        <v>12.4</v>
      </c>
      <c r="AA78" cm="1">
        <f t="array" ref="AA78">IFERROR(_xlfn.XLOOKUP(1, (날씨8[stnNm]='평균기온 삽입용'!$Q$70) * (날씨8[월]=AA$71) * (날씨8[일]='평균기온 삽입용'!$P78), 날씨8[avgTa]),"")</f>
        <v>7.2</v>
      </c>
      <c r="AB78" cm="1">
        <f t="array" ref="AB78">IFERROR(_xlfn.XLOOKUP(1, (날씨8[stnNm]='평균기온 삽입용'!$Q$70) * (날씨8[월]=AB$71) * (날씨8[일]='평균기온 삽입용'!$P78), 날씨8[avgTa]),"")</f>
        <v>0.6</v>
      </c>
      <c r="AD78" s="63">
        <v>7</v>
      </c>
      <c r="AE78" cm="1">
        <f t="array" ref="AE78">IFERROR(_xlfn.XLOOKUP(1, (날씨9[stnNm]='평균기온 삽입용'!$AE$70) * (날씨9[월]=AE$71) * (날씨9[일]='평균기온 삽입용'!$AD78), 날씨9[avgTa]),"")</f>
        <v>-1.8</v>
      </c>
      <c r="AF78" cm="1">
        <f t="array" ref="AF78">IFERROR(_xlfn.XLOOKUP(1, (날씨9[stnNm]='평균기온 삽입용'!$AE$70) * (날씨9[월]=AF$71) * (날씨9[일]='평균기온 삽입용'!$AD78), 날씨9[avgTa]),"")</f>
        <v>-0.3</v>
      </c>
      <c r="AG78" cm="1">
        <f t="array" ref="AG78">IFERROR(_xlfn.XLOOKUP(1, (날씨9[stnNm]='평균기온 삽입용'!$AE$70) * (날씨9[월]=AG$71) * (날씨9[일]='평균기온 삽입용'!$AD78), 날씨9[avgTa]),"")</f>
        <v>7.8</v>
      </c>
      <c r="AH78" cm="1">
        <f t="array" ref="AH78">IFERROR(_xlfn.XLOOKUP(1, (날씨9[stnNm]='평균기온 삽입용'!$AE$70) * (날씨9[월]=AH$71) * (날씨9[일]='평균기온 삽입용'!$AD78), 날씨9[avgTa]),"")</f>
        <v>7.1</v>
      </c>
      <c r="AI78" cm="1">
        <f t="array" ref="AI78">IFERROR(_xlfn.XLOOKUP(1, (날씨9[stnNm]='평균기온 삽입용'!$AE$70) * (날씨9[월]=AI$71) * (날씨9[일]='평균기온 삽입용'!$AD78), 날씨9[avgTa]),"")</f>
        <v>12.4</v>
      </c>
      <c r="AJ78" cm="1">
        <f t="array" ref="AJ78">IFERROR(_xlfn.XLOOKUP(1, (날씨9[stnNm]='평균기온 삽입용'!$AE$70) * (날씨9[월]=AJ$71) * (날씨9[일]='평균기온 삽입용'!$AD78), 날씨9[avgTa]),"")</f>
        <v>20.9</v>
      </c>
      <c r="AK78" cm="1">
        <f t="array" ref="AK78">IFERROR(_xlfn.XLOOKUP(1, (날씨9[stnNm]='평균기온 삽입용'!$AE$70) * (날씨9[월]=AK$71) * (날씨9[일]='평균기온 삽입용'!$AD78), 날씨9[avgTa]),"")</f>
        <v>25.2</v>
      </c>
      <c r="AL78" cm="1">
        <f t="array" ref="AL78">IFERROR(_xlfn.XLOOKUP(1, (날씨9[stnNm]='평균기온 삽입용'!$AE$70) * (날씨9[월]=AL$71) * (날씨9[일]='평균기온 삽입용'!$AD78), 날씨9[avgTa]),"")</f>
        <v>26.5</v>
      </c>
      <c r="AM78" cm="1">
        <f t="array" ref="AM78">IFERROR(_xlfn.XLOOKUP(1, (날씨9[stnNm]='평균기온 삽입용'!$AE$70) * (날씨9[월]=AM$71) * (날씨9[일]='평균기온 삽입용'!$AD78), 날씨9[avgTa]),"")</f>
        <v>22.9</v>
      </c>
      <c r="AN78" cm="1">
        <f t="array" ref="AN78">IFERROR(_xlfn.XLOOKUP(1, (날씨9[stnNm]='평균기온 삽입용'!$AE$70) * (날씨9[월]=AN$71) * (날씨9[일]='평균기온 삽입용'!$AD78), 날씨9[avgTa]),"")</f>
        <v>13.8</v>
      </c>
      <c r="AO78" cm="1">
        <f t="array" ref="AO78">IFERROR(_xlfn.XLOOKUP(1, (날씨9[stnNm]='평균기온 삽입용'!$AE$70) * (날씨9[월]=AO$71) * (날씨9[일]='평균기온 삽입용'!$AD78), 날씨9[avgTa]),"")</f>
        <v>3.2</v>
      </c>
      <c r="AP78" cm="1">
        <f t="array" ref="AP78">IFERROR(_xlfn.XLOOKUP(1, (날씨9[stnNm]='평균기온 삽입용'!$AE$70) * (날씨9[월]=AP$71) * (날씨9[일]='평균기온 삽입용'!$AD78), 날씨9[avgTa]),"")</f>
        <v>4.9000000000000004</v>
      </c>
    </row>
    <row r="79" spans="2:42" ht="15.95" customHeight="1" x14ac:dyDescent="0.3">
      <c r="B79" s="63">
        <v>8</v>
      </c>
      <c r="C79" cm="1">
        <f t="array" ref="C79">IFERROR(_xlfn.XLOOKUP(1, (날씨7[stnNm]='평균기온 삽입용'!$C$70) * (날씨7[월]=C$71) * (날씨7[일]='평균기온 삽입용'!$B79), 날씨7[avgTa]),"")</f>
        <v>-17</v>
      </c>
      <c r="D79" cm="1">
        <f t="array" ref="D79">IFERROR(_xlfn.XLOOKUP(1, (날씨7[stnNm]='평균기온 삽입용'!$C$70) * (날씨7[월]=D$71) * (날씨7[일]='평균기온 삽입용'!$B79), 날씨7[avgTa]),"")</f>
        <v>-4.5</v>
      </c>
      <c r="E79" cm="1">
        <f t="array" ref="E79">IFERROR(_xlfn.XLOOKUP(1, (날씨7[stnNm]='평균기온 삽입용'!$C$70) * (날씨7[월]=E$71) * (날씨7[일]='평균기온 삽입용'!$B79), 날씨7[avgTa]),"")</f>
        <v>3.3</v>
      </c>
      <c r="F79" cm="1">
        <f t="array" ref="F79">IFERROR(_xlfn.XLOOKUP(1, (날씨7[stnNm]='평균기온 삽입용'!$C$70) * (날씨7[월]=F$71) * (날씨7[일]='평균기온 삽입용'!$B79), 날씨7[avgTa]),"")</f>
        <v>10.5</v>
      </c>
      <c r="G79" cm="1">
        <f t="array" ref="G79">IFERROR(_xlfn.XLOOKUP(1, (날씨7[stnNm]='평균기온 삽입용'!$C$70) * (날씨7[월]=G$71) * (날씨7[일]='평균기온 삽입용'!$B79), 날씨7[avgTa]),"")</f>
        <v>13.7</v>
      </c>
      <c r="H79" cm="1">
        <f t="array" ref="H79">IFERROR(_xlfn.XLOOKUP(1, (날씨7[stnNm]='평균기온 삽입용'!$C$70) * (날씨7[월]=H$71) * (날씨7[일]='평균기온 삽입용'!$B79), 날씨7[avgTa]),"")</f>
        <v>19.8</v>
      </c>
      <c r="I79" cm="1">
        <f t="array" ref="I79">IFERROR(_xlfn.XLOOKUP(1, (날씨7[stnNm]='평균기온 삽입용'!$C$70) * (날씨7[월]=I$71) * (날씨7[일]='평균기온 삽입용'!$B79), 날씨7[avgTa]),"")</f>
        <v>24.5</v>
      </c>
      <c r="J79" cm="1">
        <f t="array" ref="J79">IFERROR(_xlfn.XLOOKUP(1, (날씨7[stnNm]='평균기온 삽입용'!$C$70) * (날씨7[월]=J$71) * (날씨7[일]='평균기온 삽입용'!$B79), 날씨7[avgTa]),"")</f>
        <v>25.4</v>
      </c>
      <c r="K79" cm="1">
        <f t="array" ref="K79">IFERROR(_xlfn.XLOOKUP(1, (날씨7[stnNm]='평균기온 삽입용'!$C$70) * (날씨7[월]=K$71) * (날씨7[일]='평균기온 삽입용'!$B79), 날씨7[avgTa]),"")</f>
        <v>21</v>
      </c>
      <c r="L79" cm="1">
        <f t="array" ref="L79">IFERROR(_xlfn.XLOOKUP(1, (날씨7[stnNm]='평균기온 삽입용'!$C$70) * (날씨7[월]=L$71) * (날씨7[일]='평균기온 삽입용'!$B79), 날씨7[avgTa]),"")</f>
        <v>17.7</v>
      </c>
      <c r="M79" cm="1">
        <f t="array" ref="M79">IFERROR(_xlfn.XLOOKUP(1, (날씨7[stnNm]='평균기온 삽입용'!$C$70) * (날씨7[월]=M$71) * (날씨7[일]='평균기온 삽입용'!$B79), 날씨7[avgTa]),"")</f>
        <v>7</v>
      </c>
      <c r="N79" cm="1">
        <f t="array" ref="N79">IFERROR(_xlfn.XLOOKUP(1, (날씨7[stnNm]='평균기온 삽입용'!$C$70) * (날씨7[월]=N$71) * (날씨7[일]='평균기온 삽입용'!$B79), 날씨7[avgTa]),"")</f>
        <v>1.6</v>
      </c>
      <c r="P79" s="63">
        <v>8</v>
      </c>
      <c r="Q79" cm="1">
        <f t="array" ref="Q79">IFERROR(_xlfn.XLOOKUP(1, (날씨8[stnNm]='평균기온 삽입용'!$Q$70) * (날씨8[월]=Q$71) * (날씨8[일]='평균기온 삽입용'!$P79), 날씨8[avgTa]),"")</f>
        <v>-3.6</v>
      </c>
      <c r="R79" cm="1">
        <f t="array" ref="R79">IFERROR(_xlfn.XLOOKUP(1, (날씨8[stnNm]='평균기온 삽입용'!$Q$70) * (날씨8[월]=R$71) * (날씨8[일]='평균기온 삽입용'!$P79), 날씨8[avgTa]),"")</f>
        <v>-3.9</v>
      </c>
      <c r="S79" cm="1">
        <f t="array" ref="S79">IFERROR(_xlfn.XLOOKUP(1, (날씨8[stnNm]='평균기온 삽입용'!$Q$70) * (날씨8[월]=S$71) * (날씨8[일]='평균기온 삽입용'!$P79), 날씨8[avgTa]),"")</f>
        <v>3.4</v>
      </c>
      <c r="T79" cm="1">
        <f t="array" ref="T79">IFERROR(_xlfn.XLOOKUP(1, (날씨8[stnNm]='평균기온 삽입용'!$Q$70) * (날씨8[월]=T$71) * (날씨8[일]='평균기온 삽입용'!$P79), 날씨8[avgTa]),"")</f>
        <v>10.1</v>
      </c>
      <c r="U79" cm="1">
        <f t="array" ref="U79">IFERROR(_xlfn.XLOOKUP(1, (날씨8[stnNm]='평균기온 삽입용'!$Q$70) * (날씨8[월]=U$71) * (날씨8[일]='평균기온 삽입용'!$P79), 날씨8[avgTa]),"")</f>
        <v>12.4</v>
      </c>
      <c r="V79" cm="1">
        <f t="array" ref="V79">IFERROR(_xlfn.XLOOKUP(1, (날씨8[stnNm]='평균기온 삽입용'!$Q$70) * (날씨8[월]=V$71) * (날씨8[일]='평균기온 삽입용'!$P79), 날씨8[avgTa]),"")</f>
        <v>18.8</v>
      </c>
      <c r="W79" cm="1">
        <f t="array" ref="W79">IFERROR(_xlfn.XLOOKUP(1, (날씨8[stnNm]='평균기온 삽입용'!$Q$70) * (날씨8[월]=W$71) * (날씨8[일]='평균기온 삽입용'!$P79), 날씨8[avgTa]),"")</f>
        <v>23.7</v>
      </c>
      <c r="X79" cm="1">
        <f t="array" ref="X79">IFERROR(_xlfn.XLOOKUP(1, (날씨8[stnNm]='평균기온 삽입용'!$Q$70) * (날씨8[월]=X$71) * (날씨8[일]='평균기온 삽입용'!$P79), 날씨8[avgTa]),"")</f>
        <v>25.7</v>
      </c>
      <c r="Y79" cm="1">
        <f t="array" ref="Y79">IFERROR(_xlfn.XLOOKUP(1, (날씨8[stnNm]='평균기온 삽입용'!$Q$70) * (날씨8[월]=Y$71) * (날씨8[일]='평균기온 삽입용'!$P79), 날씨8[avgTa]),"")</f>
        <v>20</v>
      </c>
      <c r="Z79" cm="1">
        <f t="array" ref="Z79">IFERROR(_xlfn.XLOOKUP(1, (날씨8[stnNm]='평균기온 삽입용'!$Q$70) * (날씨8[월]=Z$71) * (날씨8[일]='평균기온 삽입용'!$P79), 날씨8[avgTa]),"")</f>
        <v>11.9</v>
      </c>
      <c r="AA79" cm="1">
        <f t="array" ref="AA79">IFERROR(_xlfn.XLOOKUP(1, (날씨8[stnNm]='평균기온 삽입용'!$Q$70) * (날씨8[월]=AA$71) * (날씨8[일]='평균기온 삽입용'!$P79), 날씨8[avgTa]),"")</f>
        <v>7.5</v>
      </c>
      <c r="AB79" cm="1">
        <f t="array" ref="AB79">IFERROR(_xlfn.XLOOKUP(1, (날씨8[stnNm]='평균기온 삽입용'!$Q$70) * (날씨8[월]=AB$71) * (날씨8[일]='평균기온 삽입용'!$P79), 날씨8[avgTa]),"")</f>
        <v>-0.8</v>
      </c>
      <c r="AD79" s="63">
        <v>8</v>
      </c>
      <c r="AE79" cm="1">
        <f t="array" ref="AE79">IFERROR(_xlfn.XLOOKUP(1, (날씨9[stnNm]='평균기온 삽입용'!$AE$70) * (날씨9[월]=AE$71) * (날씨9[일]='평균기온 삽입용'!$AD79), 날씨9[avgTa]),"")</f>
        <v>-4.5999999999999996</v>
      </c>
      <c r="AF79" cm="1">
        <f t="array" ref="AF79">IFERROR(_xlfn.XLOOKUP(1, (날씨9[stnNm]='평균기온 삽입용'!$AE$70) * (날씨9[월]=AF$71) * (날씨9[일]='평균기온 삽입용'!$AD79), 날씨9[avgTa]),"")</f>
        <v>-1.1000000000000001</v>
      </c>
      <c r="AG79" cm="1">
        <f t="array" ref="AG79">IFERROR(_xlfn.XLOOKUP(1, (날씨9[stnNm]='평균기온 삽입용'!$AE$70) * (날씨9[월]=AG$71) * (날씨9[일]='평균기온 삽입용'!$AD79), 날씨9[avgTa]),"")</f>
        <v>7.9</v>
      </c>
      <c r="AH79" cm="1">
        <f t="array" ref="AH79">IFERROR(_xlfn.XLOOKUP(1, (날씨9[stnNm]='평균기온 삽입용'!$AE$70) * (날씨9[월]=AH$71) * (날씨9[일]='평균기온 삽입용'!$AD79), 날씨9[avgTa]),"")</f>
        <v>6.6</v>
      </c>
      <c r="AI79" cm="1">
        <f t="array" ref="AI79">IFERROR(_xlfn.XLOOKUP(1, (날씨9[stnNm]='평균기온 삽입용'!$AE$70) * (날씨9[월]=AI$71) * (날씨9[일]='평균기온 삽입용'!$AD79), 날씨9[avgTa]),"")</f>
        <v>13.4</v>
      </c>
      <c r="AJ79" cm="1">
        <f t="array" ref="AJ79">IFERROR(_xlfn.XLOOKUP(1, (날씨9[stnNm]='평균기온 삽입용'!$AE$70) * (날씨9[월]=AJ$71) * (날씨9[일]='평균기온 삽입용'!$AD79), 날씨9[avgTa]),"")</f>
        <v>19.399999999999999</v>
      </c>
      <c r="AK79" cm="1">
        <f t="array" ref="AK79">IFERROR(_xlfn.XLOOKUP(1, (날씨9[stnNm]='평균기온 삽입용'!$AE$70) * (날씨9[월]=AK$71) * (날씨9[일]='평균기온 삽입용'!$AD79), 날씨9[avgTa]),"")</f>
        <v>25</v>
      </c>
      <c r="AL79" cm="1">
        <f t="array" ref="AL79">IFERROR(_xlfn.XLOOKUP(1, (날씨9[stnNm]='평균기온 삽입용'!$AE$70) * (날씨9[월]=AL$71) * (날씨9[일]='평균기온 삽입용'!$AD79), 날씨9[avgTa]),"")</f>
        <v>27.3</v>
      </c>
      <c r="AM79" cm="1">
        <f t="array" ref="AM79">IFERROR(_xlfn.XLOOKUP(1, (날씨9[stnNm]='평균기온 삽입용'!$AE$70) * (날씨9[월]=AM$71) * (날씨9[일]='평균기온 삽입용'!$AD79), 날씨9[avgTa]),"")</f>
        <v>21.5</v>
      </c>
      <c r="AN79" cm="1">
        <f t="array" ref="AN79">IFERROR(_xlfn.XLOOKUP(1, (날씨9[stnNm]='평균기온 삽입용'!$AE$70) * (날씨9[월]=AN$71) * (날씨9[일]='평균기온 삽입용'!$AD79), 날씨9[avgTa]),"")</f>
        <v>14.4</v>
      </c>
      <c r="AO79" cm="1">
        <f t="array" ref="AO79">IFERROR(_xlfn.XLOOKUP(1, (날씨9[stnNm]='평균기온 삽입용'!$AE$70) * (날씨9[월]=AO$71) * (날씨9[일]='평균기온 삽입용'!$AD79), 날씨9[avgTa]),"")</f>
        <v>5.2</v>
      </c>
      <c r="AP79" cm="1">
        <f t="array" ref="AP79">IFERROR(_xlfn.XLOOKUP(1, (날씨9[stnNm]='평균기온 삽입용'!$AE$70) * (날씨9[월]=AP$71) * (날씨9[일]='평균기온 삽입용'!$AD79), 날씨9[avgTa]),"")</f>
        <v>9.8000000000000007</v>
      </c>
    </row>
    <row r="80" spans="2:42" ht="15.95" customHeight="1" x14ac:dyDescent="0.3">
      <c r="B80" s="63">
        <v>9</v>
      </c>
      <c r="C80" cm="1">
        <f t="array" ref="C80">IFERROR(_xlfn.XLOOKUP(1, (날씨7[stnNm]='평균기온 삽입용'!$C$70) * (날씨7[월]=C$71) * (날씨7[일]='평균기온 삽입용'!$B80), 날씨7[avgTa]),"")</f>
        <v>-15.7</v>
      </c>
      <c r="D80" cm="1">
        <f t="array" ref="D80">IFERROR(_xlfn.XLOOKUP(1, (날씨7[stnNm]='평균기온 삽입용'!$C$70) * (날씨7[월]=D$71) * (날씨7[일]='평균기온 삽입용'!$B80), 날씨7[avgTa]),"")</f>
        <v>-3.5</v>
      </c>
      <c r="E80" cm="1">
        <f t="array" ref="E80">IFERROR(_xlfn.XLOOKUP(1, (날씨7[stnNm]='평균기온 삽입용'!$C$70) * (날씨7[월]=E$71) * (날씨7[일]='평균기온 삽입용'!$B80), 날씨7[avgTa]),"")</f>
        <v>4</v>
      </c>
      <c r="F80" cm="1">
        <f t="array" ref="F80">IFERROR(_xlfn.XLOOKUP(1, (날씨7[stnNm]='평균기온 삽입용'!$C$70) * (날씨7[월]=F$71) * (날씨7[일]='평균기온 삽입용'!$B80), 날씨7[avgTa]),"")</f>
        <v>11.2</v>
      </c>
      <c r="G80" cm="1">
        <f t="array" ref="G80">IFERROR(_xlfn.XLOOKUP(1, (날씨7[stnNm]='평균기온 삽입용'!$C$70) * (날씨7[월]=G$71) * (날씨7[일]='평균기온 삽입용'!$B80), 날씨7[avgTa]),"")</f>
        <v>13.9</v>
      </c>
      <c r="H80" cm="1">
        <f t="array" ref="H80">IFERROR(_xlfn.XLOOKUP(1, (날씨7[stnNm]='평균기온 삽입용'!$C$70) * (날씨7[월]=H$71) * (날씨7[일]='평균기온 삽입용'!$B80), 날씨7[avgTa]),"")</f>
        <v>22.7</v>
      </c>
      <c r="I80" cm="1">
        <f t="array" ref="I80">IFERROR(_xlfn.XLOOKUP(1, (날씨7[stnNm]='평균기온 삽입용'!$C$70) * (날씨7[월]=I$71) * (날씨7[일]='평균기온 삽입용'!$B80), 날씨7[avgTa]),"")</f>
        <v>23.8</v>
      </c>
      <c r="J80" cm="1">
        <f t="array" ref="J80">IFERROR(_xlfn.XLOOKUP(1, (날씨7[stnNm]='평균기온 삽입용'!$C$70) * (날씨7[월]=J$71) * (날씨7[일]='평균기온 삽입용'!$B80), 날씨7[avgTa]),"")</f>
        <v>26</v>
      </c>
      <c r="K80" cm="1">
        <f t="array" ref="K80">IFERROR(_xlfn.XLOOKUP(1, (날씨7[stnNm]='평균기온 삽입용'!$C$70) * (날씨7[월]=K$71) * (날씨7[일]='평균기온 삽입용'!$B80), 날씨7[avgTa]),"")</f>
        <v>20.7</v>
      </c>
      <c r="L80" cm="1">
        <f t="array" ref="L80">IFERROR(_xlfn.XLOOKUP(1, (날씨7[stnNm]='평균기온 삽입용'!$C$70) * (날씨7[월]=L$71) * (날씨7[일]='평균기온 삽입용'!$B80), 날씨7[avgTa]),"")</f>
        <v>19.2</v>
      </c>
      <c r="M80" cm="1">
        <f t="array" ref="M80">IFERROR(_xlfn.XLOOKUP(1, (날씨7[stnNm]='평균기온 삽입용'!$C$70) * (날씨7[월]=M$71) * (날씨7[일]='평균기온 삽입용'!$B80), 날씨7[avgTa]),"")</f>
        <v>4.2</v>
      </c>
      <c r="N80" cm="1">
        <f t="array" ref="N80">IFERROR(_xlfn.XLOOKUP(1, (날씨7[stnNm]='평균기온 삽입용'!$C$70) * (날씨7[월]=N$71) * (날씨7[일]='평균기온 삽입용'!$B80), 날씨7[avgTa]),"")</f>
        <v>1.4</v>
      </c>
      <c r="P80" s="63">
        <v>9</v>
      </c>
      <c r="Q80" cm="1">
        <f t="array" ref="Q80">IFERROR(_xlfn.XLOOKUP(1, (날씨8[stnNm]='평균기온 삽입용'!$Q$70) * (날씨8[월]=Q$71) * (날씨8[일]='평균기온 삽입용'!$P80), 날씨8[avgTa]),"")</f>
        <v>-1.9</v>
      </c>
      <c r="R80" cm="1">
        <f t="array" ref="R80">IFERROR(_xlfn.XLOOKUP(1, (날씨8[stnNm]='평균기온 삽입용'!$Q$70) * (날씨8[월]=R$71) * (날씨8[일]='평균기온 삽입용'!$P80), 날씨8[avgTa]),"")</f>
        <v>-3.2</v>
      </c>
      <c r="S80" cm="1">
        <f t="array" ref="S80">IFERROR(_xlfn.XLOOKUP(1, (날씨8[stnNm]='평균기온 삽입용'!$Q$70) * (날씨8[월]=S$71) * (날씨8[일]='평균기온 삽입용'!$P80), 날씨8[avgTa]),"")</f>
        <v>4</v>
      </c>
      <c r="T80" cm="1">
        <f t="array" ref="T80">IFERROR(_xlfn.XLOOKUP(1, (날씨8[stnNm]='평균기온 삽입용'!$Q$70) * (날씨8[월]=T$71) * (날씨8[일]='평균기온 삽입용'!$P80), 날씨8[avgTa]),"")</f>
        <v>16</v>
      </c>
      <c r="U80" cm="1">
        <f t="array" ref="U80">IFERROR(_xlfn.XLOOKUP(1, (날씨8[stnNm]='평균기온 삽입용'!$Q$70) * (날씨8[월]=U$71) * (날씨8[일]='평균기온 삽입용'!$P80), 날씨8[avgTa]),"")</f>
        <v>14.9</v>
      </c>
      <c r="V80" cm="1">
        <f t="array" ref="V80">IFERROR(_xlfn.XLOOKUP(1, (날씨8[stnNm]='평균기온 삽입용'!$Q$70) * (날씨8[월]=V$71) * (날씨8[일]='평균기온 삽입용'!$P80), 날씨8[avgTa]),"")</f>
        <v>17.3</v>
      </c>
      <c r="W80" cm="1">
        <f t="array" ref="W80">IFERROR(_xlfn.XLOOKUP(1, (날씨8[stnNm]='평균기온 삽입용'!$Q$70) * (날씨8[월]=W$71) * (날씨8[일]='평균기온 삽입용'!$P80), 날씨8[avgTa]),"")</f>
        <v>26.3</v>
      </c>
      <c r="X80" cm="1">
        <f t="array" ref="X80">IFERROR(_xlfn.XLOOKUP(1, (날씨8[stnNm]='평균기온 삽입용'!$Q$70) * (날씨8[월]=X$71) * (날씨8[일]='평균기온 삽입용'!$P80), 날씨8[avgTa]),"")</f>
        <v>23.6</v>
      </c>
      <c r="Y80" cm="1">
        <f t="array" ref="Y80">IFERROR(_xlfn.XLOOKUP(1, (날씨8[stnNm]='평균기온 삽입용'!$Q$70) * (날씨8[월]=Y$71) * (날씨8[일]='평균기온 삽입용'!$P80), 날씨8[avgTa]),"")</f>
        <v>20.2</v>
      </c>
      <c r="Z80" cm="1">
        <f t="array" ref="Z80">IFERROR(_xlfn.XLOOKUP(1, (날씨8[stnNm]='평균기온 삽입용'!$Q$70) * (날씨8[월]=Z$71) * (날씨8[일]='평균기온 삽입용'!$P80), 날씨8[avgTa]),"")</f>
        <v>10.9</v>
      </c>
      <c r="AA80" cm="1">
        <f t="array" ref="AA80">IFERROR(_xlfn.XLOOKUP(1, (날씨8[stnNm]='평균기온 삽입용'!$Q$70) * (날씨8[월]=AA$71) * (날씨8[일]='평균기온 삽입용'!$P80), 날씨8[avgTa]),"")</f>
        <v>7.8</v>
      </c>
      <c r="AB80" cm="1">
        <f t="array" ref="AB80">IFERROR(_xlfn.XLOOKUP(1, (날씨8[stnNm]='평균기온 삽입용'!$Q$70) * (날씨8[월]=AB$71) * (날씨8[일]='평균기온 삽입용'!$P80), 날씨8[avgTa]),"")</f>
        <v>0.1</v>
      </c>
      <c r="AD80" s="63">
        <v>9</v>
      </c>
      <c r="AE80" cm="1">
        <f t="array" ref="AE80">IFERROR(_xlfn.XLOOKUP(1, (날씨9[stnNm]='평균기온 삽입용'!$AE$70) * (날씨9[월]=AE$71) * (날씨9[일]='평균기온 삽입용'!$AD80), 날씨9[avgTa]),"")</f>
        <v>-1.1000000000000001</v>
      </c>
      <c r="AF80" cm="1">
        <f t="array" ref="AF80">IFERROR(_xlfn.XLOOKUP(1, (날씨9[stnNm]='평균기온 삽입용'!$AE$70) * (날씨9[월]=AF$71) * (날씨9[일]='평균기온 삽입용'!$AD80), 날씨9[avgTa]),"")</f>
        <v>0.2</v>
      </c>
      <c r="AG80" cm="1">
        <f t="array" ref="AG80">IFERROR(_xlfn.XLOOKUP(1, (날씨9[stnNm]='평균기온 삽입용'!$AE$70) * (날씨9[월]=AG$71) * (날씨9[일]='평균기온 삽입용'!$AD80), 날씨9[avgTa]),"")</f>
        <v>7.7</v>
      </c>
      <c r="AH80" cm="1">
        <f t="array" ref="AH80">IFERROR(_xlfn.XLOOKUP(1, (날씨9[stnNm]='평균기온 삽입용'!$AE$70) * (날씨9[월]=AH$71) * (날씨9[일]='평균기온 삽입용'!$AD80), 날씨9[avgTa]),"")</f>
        <v>8.3000000000000007</v>
      </c>
      <c r="AI80" cm="1">
        <f t="array" ref="AI80">IFERROR(_xlfn.XLOOKUP(1, (날씨9[stnNm]='평균기온 삽입용'!$AE$70) * (날씨9[월]=AI$71) * (날씨9[일]='평균기온 삽입용'!$AD80), 날씨9[avgTa]),"")</f>
        <v>15.7</v>
      </c>
      <c r="AJ80" cm="1">
        <f t="array" ref="AJ80">IFERROR(_xlfn.XLOOKUP(1, (날씨9[stnNm]='평균기온 삽입용'!$AE$70) * (날씨9[월]=AJ$71) * (날씨9[일]='평균기온 삽입용'!$AD80), 날씨9[avgTa]),"")</f>
        <v>19.8</v>
      </c>
      <c r="AK80" cm="1">
        <f t="array" ref="AK80">IFERROR(_xlfn.XLOOKUP(1, (날씨9[stnNm]='평균기온 삽입용'!$AE$70) * (날씨9[월]=AK$71) * (날씨9[일]='평균기온 삽입용'!$AD80), 날씨9[avgTa]),"")</f>
        <v>23.3</v>
      </c>
      <c r="AL80" cm="1">
        <f t="array" ref="AL80">IFERROR(_xlfn.XLOOKUP(1, (날씨9[stnNm]='평균기온 삽입용'!$AE$70) * (날씨9[월]=AL$71) * (날씨9[일]='평균기온 삽입용'!$AD80), 날씨9[avgTa]),"")</f>
        <v>24.4</v>
      </c>
      <c r="AM80" cm="1">
        <f t="array" ref="AM80">IFERROR(_xlfn.XLOOKUP(1, (날씨9[stnNm]='평균기온 삽입용'!$AE$70) * (날씨9[월]=AM$71) * (날씨9[일]='평균기온 삽입용'!$AD80), 날씨9[avgTa]),"")</f>
        <v>23</v>
      </c>
      <c r="AN80" cm="1">
        <f t="array" ref="AN80">IFERROR(_xlfn.XLOOKUP(1, (날씨9[stnNm]='평균기온 삽입용'!$AE$70) * (날씨9[월]=AN$71) * (날씨9[일]='평균기온 삽입용'!$AD80), 날씨9[avgTa]),"")</f>
        <v>14.1</v>
      </c>
      <c r="AO80" cm="1">
        <f t="array" ref="AO80">IFERROR(_xlfn.XLOOKUP(1, (날씨9[stnNm]='평균기온 삽입용'!$AE$70) * (날씨9[월]=AO$71) * (날씨9[일]='평균기온 삽입용'!$AD80), 날씨9[avgTa]),"")</f>
        <v>8.1</v>
      </c>
      <c r="AP80" cm="1">
        <f t="array" ref="AP80">IFERROR(_xlfn.XLOOKUP(1, (날씨9[stnNm]='평균기온 삽입용'!$AE$70) * (날씨9[월]=AP$71) * (날씨9[일]='평균기온 삽입용'!$AD80), 날씨9[avgTa]),"")</f>
        <v>12</v>
      </c>
    </row>
    <row r="81" spans="2:42" ht="15.95" customHeight="1" x14ac:dyDescent="0.3">
      <c r="B81" s="63">
        <v>10</v>
      </c>
      <c r="C81" cm="1">
        <f t="array" ref="C81">IFERROR(_xlfn.XLOOKUP(1, (날씨7[stnNm]='평균기온 삽입용'!$C$70) * (날씨7[월]=C$71) * (날씨7[일]='평균기온 삽입용'!$B81), 날씨7[avgTa]),"")</f>
        <v>-12.6</v>
      </c>
      <c r="D81" cm="1">
        <f t="array" ref="D81">IFERROR(_xlfn.XLOOKUP(1, (날씨7[stnNm]='평균기온 삽입용'!$C$70) * (날씨7[월]=D$71) * (날씨7[일]='평균기온 삽입용'!$B81), 날씨7[avgTa]),"")</f>
        <v>1.7</v>
      </c>
      <c r="E81" cm="1">
        <f t="array" ref="E81">IFERROR(_xlfn.XLOOKUP(1, (날씨7[stnNm]='평균기온 삽입용'!$C$70) * (날씨7[월]=E$71) * (날씨7[일]='평균기온 삽입용'!$B81), 날씨7[avgTa]),"")</f>
        <v>5.2</v>
      </c>
      <c r="F81" cm="1">
        <f t="array" ref="F81">IFERROR(_xlfn.XLOOKUP(1, (날씨7[stnNm]='평균기온 삽입용'!$C$70) * (날씨7[월]=F$71) * (날씨7[일]='평균기온 삽입용'!$B81), 날씨7[avgTa]),"")</f>
        <v>10.6</v>
      </c>
      <c r="G81" cm="1">
        <f t="array" ref="G81">IFERROR(_xlfn.XLOOKUP(1, (날씨7[stnNm]='평균기온 삽입용'!$C$70) * (날씨7[월]=G$71) * (날씨7[일]='평균기온 삽입용'!$B81), 날씨7[avgTa]),"")</f>
        <v>11.6</v>
      </c>
      <c r="H81" cm="1">
        <f t="array" ref="H81">IFERROR(_xlfn.XLOOKUP(1, (날씨7[stnNm]='평균기온 삽입용'!$C$70) * (날씨7[월]=H$71) * (날씨7[일]='평균기온 삽입용'!$B81), 날씨7[avgTa]),"")</f>
        <v>22.9</v>
      </c>
      <c r="I81" cm="1">
        <f t="array" ref="I81">IFERROR(_xlfn.XLOOKUP(1, (날씨7[stnNm]='평균기온 삽입용'!$C$70) * (날씨7[월]=I$71) * (날씨7[일]='평균기온 삽입용'!$B81), 날씨7[avgTa]),"")</f>
        <v>24.4</v>
      </c>
      <c r="J81" cm="1">
        <f t="array" ref="J81">IFERROR(_xlfn.XLOOKUP(1, (날씨7[stnNm]='평균기온 삽입용'!$C$70) * (날씨7[월]=J$71) * (날씨7[일]='평균기온 삽입용'!$B81), 날씨7[avgTa]),"")</f>
        <v>23.5</v>
      </c>
      <c r="K81" cm="1">
        <f t="array" ref="K81">IFERROR(_xlfn.XLOOKUP(1, (날씨7[stnNm]='평균기온 삽입용'!$C$70) * (날씨7[월]=K$71) * (날씨7[일]='평균기온 삽입용'!$B81), 날씨7[avgTa]),"")</f>
        <v>21.1</v>
      </c>
      <c r="L81" cm="1">
        <f t="array" ref="L81">IFERROR(_xlfn.XLOOKUP(1, (날씨7[stnNm]='평균기온 삽입용'!$C$70) * (날씨7[월]=L$71) * (날씨7[일]='평균기온 삽입용'!$B81), 날씨7[avgTa]),"")</f>
        <v>18.600000000000001</v>
      </c>
      <c r="M81" cm="1">
        <f t="array" ref="M81">IFERROR(_xlfn.XLOOKUP(1, (날씨7[stnNm]='평균기온 삽입용'!$C$70) * (날씨7[월]=M$71) * (날씨7[일]='평균기온 삽입용'!$B81), 날씨7[avgTa]),"")</f>
        <v>3.1</v>
      </c>
      <c r="N81" cm="1">
        <f t="array" ref="N81">IFERROR(_xlfn.XLOOKUP(1, (날씨7[stnNm]='평균기온 삽입용'!$C$70) * (날씨7[월]=N$71) * (날씨7[일]='평균기온 삽입용'!$B81), 날씨7[avgTa]),"")</f>
        <v>3.4</v>
      </c>
      <c r="P81" s="63">
        <v>10</v>
      </c>
      <c r="Q81" cm="1">
        <f t="array" ref="Q81">IFERROR(_xlfn.XLOOKUP(1, (날씨8[stnNm]='평균기온 삽입용'!$Q$70) * (날씨8[월]=Q$71) * (날씨8[일]='평균기온 삽입용'!$P81), 날씨8[avgTa]),"")</f>
        <v>-2.6</v>
      </c>
      <c r="R81" cm="1">
        <f t="array" ref="R81">IFERROR(_xlfn.XLOOKUP(1, (날씨8[stnNm]='평균기온 삽입용'!$Q$70) * (날씨8[월]=R$71) * (날씨8[일]='평균기온 삽입용'!$P81), 날씨8[avgTa]),"")</f>
        <v>-2.2000000000000002</v>
      </c>
      <c r="S81" cm="1">
        <f t="array" ref="S81">IFERROR(_xlfn.XLOOKUP(1, (날씨8[stnNm]='평균기온 삽입용'!$Q$70) * (날씨8[월]=S$71) * (날씨8[일]='평균기온 삽입용'!$P81), 날씨8[avgTa]),"")</f>
        <v>6.1</v>
      </c>
      <c r="T81" cm="1">
        <f t="array" ref="T81">IFERROR(_xlfn.XLOOKUP(1, (날씨8[stnNm]='평균기온 삽입용'!$Q$70) * (날씨8[월]=T$71) * (날씨8[일]='평균기온 삽입용'!$P81), 날씨8[avgTa]),"")</f>
        <v>16</v>
      </c>
      <c r="U81" cm="1">
        <f t="array" ref="U81">IFERROR(_xlfn.XLOOKUP(1, (날씨8[stnNm]='평균기온 삽입용'!$Q$70) * (날씨8[월]=U$71) * (날씨8[일]='평균기온 삽입용'!$P81), 날씨8[avgTa]),"")</f>
        <v>17</v>
      </c>
      <c r="V81" cm="1">
        <f t="array" ref="V81">IFERROR(_xlfn.XLOOKUP(1, (날씨8[stnNm]='평균기온 삽입용'!$Q$70) * (날씨8[월]=V$71) * (날씨8[일]='평균기온 삽입용'!$P81), 날씨8[avgTa]),"")</f>
        <v>18.100000000000001</v>
      </c>
      <c r="W81" cm="1">
        <f t="array" ref="W81">IFERROR(_xlfn.XLOOKUP(1, (날씨8[stnNm]='평균기온 삽입용'!$Q$70) * (날씨8[월]=W$71) * (날씨8[일]='평균기온 삽입용'!$P81), 날씨8[avgTa]),"")</f>
        <v>26.8</v>
      </c>
      <c r="X81" cm="1">
        <f t="array" ref="X81">IFERROR(_xlfn.XLOOKUP(1, (날씨8[stnNm]='평균기온 삽입용'!$Q$70) * (날씨8[월]=X$71) * (날씨8[일]='평균기온 삽입용'!$P81), 날씨8[avgTa]),"")</f>
        <v>24.3</v>
      </c>
      <c r="Y81" cm="1">
        <f t="array" ref="Y81">IFERROR(_xlfn.XLOOKUP(1, (날씨8[stnNm]='평균기온 삽입용'!$Q$70) * (날씨8[월]=Y$71) * (날씨8[일]='평균기온 삽입용'!$P81), 날씨8[avgTa]),"")</f>
        <v>20.8</v>
      </c>
      <c r="Z81" cm="1">
        <f t="array" ref="Z81">IFERROR(_xlfn.XLOOKUP(1, (날씨8[stnNm]='평균기온 삽입용'!$Q$70) * (날씨8[월]=Z$71) * (날씨8[일]='평균기온 삽입용'!$P81), 날씨8[avgTa]),"")</f>
        <v>7.4</v>
      </c>
      <c r="AA81" cm="1">
        <f t="array" ref="AA81">IFERROR(_xlfn.XLOOKUP(1, (날씨8[stnNm]='평균기온 삽입용'!$Q$70) * (날씨8[월]=AA$71) * (날씨8[일]='평균기온 삽입용'!$P81), 날씨8[avgTa]),"")</f>
        <v>11.3</v>
      </c>
      <c r="AB81" cm="1">
        <f t="array" ref="AB81">IFERROR(_xlfn.XLOOKUP(1, (날씨8[stnNm]='평균기온 삽입용'!$Q$70) * (날씨8[월]=AB$71) * (날씨8[일]='평균기온 삽입용'!$P81), 날씨8[avgTa]),"")</f>
        <v>-2</v>
      </c>
      <c r="AD81" s="63">
        <v>10</v>
      </c>
      <c r="AE81" cm="1">
        <f t="array" ref="AE81">IFERROR(_xlfn.XLOOKUP(1, (날씨9[stnNm]='평균기온 삽입용'!$AE$70) * (날씨9[월]=AE$71) * (날씨9[일]='평균기온 삽입용'!$AD81), 날씨9[avgTa]),"")</f>
        <v>-5.3</v>
      </c>
      <c r="AF81" cm="1">
        <f t="array" ref="AF81">IFERROR(_xlfn.XLOOKUP(1, (날씨9[stnNm]='평균기온 삽입용'!$AE$70) * (날씨9[월]=AF$71) * (날씨9[일]='평균기온 삽입용'!$AD81), 날씨9[avgTa]),"")</f>
        <v>0.8</v>
      </c>
      <c r="AG81" cm="1">
        <f t="array" ref="AG81">IFERROR(_xlfn.XLOOKUP(1, (날씨9[stnNm]='평균기온 삽입용'!$AE$70) * (날씨9[월]=AG$71) * (날씨9[일]='평균기온 삽입용'!$AD81), 날씨9[avgTa]),"")</f>
        <v>8.9</v>
      </c>
      <c r="AH81" cm="1">
        <f t="array" ref="AH81">IFERROR(_xlfn.XLOOKUP(1, (날씨9[stnNm]='평균기온 삽입용'!$AE$70) * (날씨9[월]=AH$71) * (날씨9[일]='평균기온 삽입용'!$AD81), 날씨9[avgTa]),"")</f>
        <v>11.3</v>
      </c>
      <c r="AI81" cm="1">
        <f t="array" ref="AI81">IFERROR(_xlfn.XLOOKUP(1, (날씨9[stnNm]='평균기온 삽입용'!$AE$70) * (날씨9[월]=AI$71) * (날씨9[일]='평균기온 삽입용'!$AD81), 날씨9[avgTa]),"")</f>
        <v>16.899999999999999</v>
      </c>
      <c r="AJ81" cm="1">
        <f t="array" ref="AJ81">IFERROR(_xlfn.XLOOKUP(1, (날씨9[stnNm]='평균기온 삽입용'!$AE$70) * (날씨9[월]=AJ$71) * (날씨9[일]='평균기온 삽입용'!$AD81), 날씨9[avgTa]),"")</f>
        <v>18.899999999999999</v>
      </c>
      <c r="AK81" cm="1">
        <f t="array" ref="AK81">IFERROR(_xlfn.XLOOKUP(1, (날씨9[stnNm]='평균기온 삽입용'!$AE$70) * (날씨9[월]=AK$71) * (날씨9[일]='평균기온 삽입용'!$AD81), 날씨9[avgTa]),"")</f>
        <v>25.9</v>
      </c>
      <c r="AL81" cm="1">
        <f t="array" ref="AL81">IFERROR(_xlfn.XLOOKUP(1, (날씨9[stnNm]='평균기온 삽입용'!$AE$70) * (날씨9[월]=AL$71) * (날씨9[일]='평균기온 삽입용'!$AD81), 날씨9[avgTa]),"")</f>
        <v>21.4</v>
      </c>
      <c r="AM81" cm="1">
        <f t="array" ref="AM81">IFERROR(_xlfn.XLOOKUP(1, (날씨9[stnNm]='평균기온 삽입용'!$AE$70) * (날씨9[월]=AM$71) * (날씨9[일]='평균기온 삽입용'!$AD81), 날씨9[avgTa]),"")</f>
        <v>23.4</v>
      </c>
      <c r="AN81" cm="1">
        <f t="array" ref="AN81">IFERROR(_xlfn.XLOOKUP(1, (날씨9[stnNm]='평균기온 삽입용'!$AE$70) * (날씨9[월]=AN$71) * (날씨9[일]='평균기온 삽입용'!$AD81), 날씨9[avgTa]),"")</f>
        <v>13.6</v>
      </c>
      <c r="AO81" cm="1">
        <f t="array" ref="AO81">IFERROR(_xlfn.XLOOKUP(1, (날씨9[stnNm]='평균기온 삽입용'!$AE$70) * (날씨9[월]=AO$71) * (날씨9[일]='평균기온 삽입용'!$AD81), 날씨9[avgTa]),"")</f>
        <v>1.9</v>
      </c>
      <c r="AP81" cm="1">
        <f t="array" ref="AP81">IFERROR(_xlfn.XLOOKUP(1, (날씨9[stnNm]='평균기온 삽입용'!$AE$70) * (날씨9[월]=AP$71) * (날씨9[일]='평균기온 삽입용'!$AD81), 날씨9[avgTa]),"")</f>
        <v>6.9</v>
      </c>
    </row>
    <row r="82" spans="2:42" ht="15.95" customHeight="1" x14ac:dyDescent="0.3">
      <c r="B82" s="63">
        <v>11</v>
      </c>
      <c r="C82" cm="1">
        <f t="array" ref="C82">IFERROR(_xlfn.XLOOKUP(1, (날씨7[stnNm]='평균기온 삽입용'!$C$70) * (날씨7[월]=C$71) * (날씨7[일]='평균기온 삽입용'!$B82), 날씨7[avgTa]),"")</f>
        <v>-11.5</v>
      </c>
      <c r="D82" cm="1">
        <f t="array" ref="D82">IFERROR(_xlfn.XLOOKUP(1, (날씨7[stnNm]='평균기온 삽입용'!$C$70) * (날씨7[월]=D$71) * (날씨7[일]='평균기온 삽입용'!$B82), 날씨7[avgTa]),"")</f>
        <v>1</v>
      </c>
      <c r="E82" cm="1">
        <f t="array" ref="E82">IFERROR(_xlfn.XLOOKUP(1, (날씨7[stnNm]='평균기온 삽입용'!$C$70) * (날씨7[월]=E$71) * (날씨7[일]='평균기온 삽입용'!$B82), 날씨7[avgTa]),"")</f>
        <v>7.1</v>
      </c>
      <c r="F82" cm="1">
        <f t="array" ref="F82">IFERROR(_xlfn.XLOOKUP(1, (날씨7[stnNm]='평균기온 삽입용'!$C$70) * (날씨7[월]=F$71) * (날씨7[일]='평균기온 삽입용'!$B82), 날씨7[avgTa]),"")</f>
        <v>12.2</v>
      </c>
      <c r="G82" cm="1">
        <f t="array" ref="G82">IFERROR(_xlfn.XLOOKUP(1, (날씨7[stnNm]='평균기온 삽입용'!$C$70) * (날씨7[월]=G$71) * (날씨7[일]='평균기온 삽입용'!$B82), 날씨7[avgTa]),"")</f>
        <v>17</v>
      </c>
      <c r="H82" cm="1">
        <f t="array" ref="H82">IFERROR(_xlfn.XLOOKUP(1, (날씨7[stnNm]='평균기온 삽입용'!$C$70) * (날씨7[월]=H$71) * (날씨7[일]='평균기온 삽입용'!$B82), 날씨7[avgTa]),"")</f>
        <v>21.1</v>
      </c>
      <c r="I82" cm="1">
        <f t="array" ref="I82">IFERROR(_xlfn.XLOOKUP(1, (날씨7[stnNm]='평균기온 삽입용'!$C$70) * (날씨7[월]=I$71) * (날씨7[일]='평균기온 삽입용'!$B82), 날씨7[avgTa]),"")</f>
        <v>23.9</v>
      </c>
      <c r="J82" cm="1">
        <f t="array" ref="J82">IFERROR(_xlfn.XLOOKUP(1, (날씨7[stnNm]='평균기온 삽입용'!$C$70) * (날씨7[월]=J$71) * (날씨7[일]='평균기온 삽입용'!$B82), 날씨7[avgTa]),"")</f>
        <v>23.9</v>
      </c>
      <c r="K82" cm="1">
        <f t="array" ref="K82">IFERROR(_xlfn.XLOOKUP(1, (날씨7[stnNm]='평균기온 삽입용'!$C$70) * (날씨7[월]=K$71) * (날씨7[일]='평균기온 삽입용'!$B82), 날씨7[avgTa]),"")</f>
        <v>21.1</v>
      </c>
      <c r="L82" cm="1">
        <f t="array" ref="L82">IFERROR(_xlfn.XLOOKUP(1, (날씨7[stnNm]='평균기온 삽입용'!$C$70) * (날씨7[월]=L$71) * (날씨7[일]='평균기온 삽입용'!$B82), 날씨7[avgTa]),"")</f>
        <v>14.5</v>
      </c>
      <c r="M82" cm="1">
        <f t="array" ref="M82">IFERROR(_xlfn.XLOOKUP(1, (날씨7[stnNm]='평균기온 삽입용'!$C$70) * (날씨7[월]=M$71) * (날씨7[일]='평균기온 삽입용'!$B82), 날씨7[avgTa]),"")</f>
        <v>3.9</v>
      </c>
      <c r="N82" cm="1">
        <f t="array" ref="N82">IFERROR(_xlfn.XLOOKUP(1, (날씨7[stnNm]='평균기온 삽입용'!$C$70) * (날씨7[월]=N$71) * (날씨7[일]='평균기온 삽입용'!$B82), 날씨7[avgTa]),"")</f>
        <v>3</v>
      </c>
      <c r="P82" s="63">
        <v>11</v>
      </c>
      <c r="Q82" cm="1">
        <f t="array" ref="Q82">IFERROR(_xlfn.XLOOKUP(1, (날씨8[stnNm]='평균기온 삽입용'!$Q$70) * (날씨8[월]=Q$71) * (날씨8[일]='평균기온 삽입용'!$P82), 날씨8[avgTa]),"")</f>
        <v>-8.9</v>
      </c>
      <c r="R82" cm="1">
        <f t="array" ref="R82">IFERROR(_xlfn.XLOOKUP(1, (날씨8[stnNm]='평균기온 삽입용'!$Q$70) * (날씨8[월]=R$71) * (날씨8[일]='평균기온 삽입용'!$P82), 날씨8[avgTa]),"")</f>
        <v>-1.5</v>
      </c>
      <c r="S82" cm="1">
        <f t="array" ref="S82">IFERROR(_xlfn.XLOOKUP(1, (날씨8[stnNm]='평균기온 삽입용'!$Q$70) * (날씨8[월]=S$71) * (날씨8[일]='평균기온 삽입용'!$P82), 날씨8[avgTa]),"")</f>
        <v>6.2</v>
      </c>
      <c r="T82" cm="1">
        <f t="array" ref="T82">IFERROR(_xlfn.XLOOKUP(1, (날씨8[stnNm]='평균기온 삽입용'!$Q$70) * (날씨8[월]=T$71) * (날씨8[일]='평균기온 삽입용'!$P82), 날씨8[avgTa]),"")</f>
        <v>16.8</v>
      </c>
      <c r="U82" cm="1">
        <f t="array" ref="U82">IFERROR(_xlfn.XLOOKUP(1, (날씨8[stnNm]='평균기온 삽입용'!$Q$70) * (날씨8[월]=U$71) * (날씨8[일]='평균기온 삽입용'!$P82), 날씨8[avgTa]),"")</f>
        <v>18.100000000000001</v>
      </c>
      <c r="V82" cm="1">
        <f t="array" ref="V82">IFERROR(_xlfn.XLOOKUP(1, (날씨8[stnNm]='평균기온 삽입용'!$Q$70) * (날씨8[월]=V$71) * (날씨8[일]='평균기온 삽입용'!$P82), 날씨8[avgTa]),"")</f>
        <v>20.9</v>
      </c>
      <c r="W82" cm="1">
        <f t="array" ref="W82">IFERROR(_xlfn.XLOOKUP(1, (날씨8[stnNm]='평균기온 삽입용'!$Q$70) * (날씨8[월]=W$71) * (날씨8[일]='평균기온 삽입용'!$P82), 날씨8[avgTa]),"")</f>
        <v>24.1</v>
      </c>
      <c r="X82" cm="1">
        <f t="array" ref="X82">IFERROR(_xlfn.XLOOKUP(1, (날씨8[stnNm]='평균기온 삽입용'!$Q$70) * (날씨8[월]=X$71) * (날씨8[일]='평균기온 삽입용'!$P82), 날씨8[avgTa]),"")</f>
        <v>24.9</v>
      </c>
      <c r="Y82" cm="1">
        <f t="array" ref="Y82">IFERROR(_xlfn.XLOOKUP(1, (날씨8[stnNm]='평균기온 삽입용'!$Q$70) * (날씨8[월]=Y$71) * (날씨8[일]='평균기온 삽입용'!$P82), 날씨8[avgTa]),"")</f>
        <v>21.1</v>
      </c>
      <c r="Z82" cm="1">
        <f t="array" ref="Z82">IFERROR(_xlfn.XLOOKUP(1, (날씨8[stnNm]='평균기온 삽입용'!$Q$70) * (날씨8[월]=Z$71) * (날씨8[일]='평균기온 삽입용'!$P82), 날씨8[avgTa]),"")</f>
        <v>8.6999999999999993</v>
      </c>
      <c r="AA82" cm="1">
        <f t="array" ref="AA82">IFERROR(_xlfn.XLOOKUP(1, (날씨8[stnNm]='평균기온 삽입용'!$Q$70) * (날씨8[월]=AA$71) * (날씨8[일]='평균기온 삽입용'!$P82), 날씨8[avgTa]),"")</f>
        <v>11.2</v>
      </c>
      <c r="AB82" cm="1">
        <f t="array" ref="AB82">IFERROR(_xlfn.XLOOKUP(1, (날씨8[stnNm]='평균기온 삽입용'!$Q$70) * (날씨8[월]=AB$71) * (날씨8[일]='평균기온 삽입용'!$P82), 날씨8[avgTa]),"")</f>
        <v>-2.6</v>
      </c>
      <c r="AD82" s="63">
        <v>11</v>
      </c>
      <c r="AE82" cm="1">
        <f t="array" ref="AE82">IFERROR(_xlfn.XLOOKUP(1, (날씨9[stnNm]='평균기온 삽입용'!$AE$70) * (날씨9[월]=AE$71) * (날씨9[일]='평균기온 삽입용'!$AD82), 날씨9[avgTa]),"")</f>
        <v>-4.2</v>
      </c>
      <c r="AF82" cm="1">
        <f t="array" ref="AF82">IFERROR(_xlfn.XLOOKUP(1, (날씨9[stnNm]='평균기온 삽입용'!$AE$70) * (날씨9[월]=AF$71) * (날씨9[일]='평균기온 삽입용'!$AD82), 날씨9[avgTa]),"")</f>
        <v>-1.1000000000000001</v>
      </c>
      <c r="AG82" cm="1">
        <f t="array" ref="AG82">IFERROR(_xlfn.XLOOKUP(1, (날씨9[stnNm]='평균기온 삽입용'!$AE$70) * (날씨9[월]=AG$71) * (날씨9[일]='평균기온 삽입용'!$AD82), 날씨9[avgTa]),"")</f>
        <v>11.4</v>
      </c>
      <c r="AH82" cm="1">
        <f t="array" ref="AH82">IFERROR(_xlfn.XLOOKUP(1, (날씨9[stnNm]='평균기온 삽입용'!$AE$70) * (날씨9[월]=AH$71) * (날씨9[일]='평균기온 삽입용'!$AD82), 날씨9[avgTa]),"")</f>
        <v>12.4</v>
      </c>
      <c r="AI82" cm="1">
        <f t="array" ref="AI82">IFERROR(_xlfn.XLOOKUP(1, (날씨9[stnNm]='평균기온 삽입용'!$AE$70) * (날씨9[월]=AI$71) * (날씨9[일]='평균기온 삽입용'!$AD82), 날씨9[avgTa]),"")</f>
        <v>17.3</v>
      </c>
      <c r="AJ82" cm="1">
        <f t="array" ref="AJ82">IFERROR(_xlfn.XLOOKUP(1, (날씨9[stnNm]='평균기온 삽입용'!$AE$70) * (날씨9[월]=AJ$71) * (날씨9[일]='평균기온 삽입용'!$AD82), 날씨9[avgTa]),"")</f>
        <v>20.6</v>
      </c>
      <c r="AK82" cm="1">
        <f t="array" ref="AK82">IFERROR(_xlfn.XLOOKUP(1, (날씨9[stnNm]='평균기온 삽입용'!$AE$70) * (날씨9[월]=AK$71) * (날씨9[일]='평균기온 삽입용'!$AD82), 날씨9[avgTa]),"")</f>
        <v>22.7</v>
      </c>
      <c r="AL82" cm="1">
        <f t="array" ref="AL82">IFERROR(_xlfn.XLOOKUP(1, (날씨9[stnNm]='평균기온 삽입용'!$AE$70) * (날씨9[월]=AL$71) * (날씨9[일]='평균기온 삽입용'!$AD82), 날씨9[avgTa]),"")</f>
        <v>21.7</v>
      </c>
      <c r="AM82" cm="1">
        <f t="array" ref="AM82">IFERROR(_xlfn.XLOOKUP(1, (날씨9[stnNm]='평균기온 삽입용'!$AE$70) * (날씨9[월]=AM$71) * (날씨9[일]='평균기온 삽입용'!$AD82), 날씨9[avgTa]),"")</f>
        <v>23</v>
      </c>
      <c r="AN82" cm="1">
        <f t="array" ref="AN82">IFERROR(_xlfn.XLOOKUP(1, (날씨9[stnNm]='평균기온 삽입용'!$AE$70) * (날씨9[월]=AN$71) * (날씨9[일]='평균기온 삽입용'!$AD82), 날씨9[avgTa]),"")</f>
        <v>13.7</v>
      </c>
      <c r="AO82" cm="1">
        <f t="array" ref="AO82">IFERROR(_xlfn.XLOOKUP(1, (날씨9[stnNm]='평균기온 삽입용'!$AE$70) * (날씨9[월]=AO$71) * (날씨9[일]='평균기온 삽입용'!$AD82), 날씨9[avgTa]),"")</f>
        <v>-0.8</v>
      </c>
      <c r="AP82" cm="1">
        <f t="array" ref="AP82">IFERROR(_xlfn.XLOOKUP(1, (날씨9[stnNm]='평균기온 삽입용'!$AE$70) * (날씨9[월]=AP$71) * (날씨9[일]='평균기온 삽입용'!$AD82), 날씨9[avgTa]),"")</f>
        <v>4.5</v>
      </c>
    </row>
    <row r="83" spans="2:42" ht="15.95" customHeight="1" x14ac:dyDescent="0.3">
      <c r="B83" s="63">
        <v>12</v>
      </c>
      <c r="C83" cm="1">
        <f t="array" ref="C83">IFERROR(_xlfn.XLOOKUP(1, (날씨7[stnNm]='평균기온 삽입용'!$C$70) * (날씨7[월]=C$71) * (날씨7[일]='평균기온 삽입용'!$B83), 날씨7[avgTa]),"")</f>
        <v>-8.8000000000000007</v>
      </c>
      <c r="D83" cm="1">
        <f t="array" ref="D83">IFERROR(_xlfn.XLOOKUP(1, (날씨7[stnNm]='평균기온 삽입용'!$C$70) * (날씨7[월]=D$71) * (날씨7[일]='평균기온 삽입용'!$B83), 날씨7[avgTa]),"")</f>
        <v>1.6</v>
      </c>
      <c r="E83" cm="1">
        <f t="array" ref="E83">IFERROR(_xlfn.XLOOKUP(1, (날씨7[stnNm]='평균기온 삽입용'!$C$70) * (날씨7[월]=E$71) * (날씨7[일]='평균기온 삽입용'!$B83), 날씨7[avgTa]),"")</f>
        <v>7.3</v>
      </c>
      <c r="F83" cm="1">
        <f t="array" ref="F83">IFERROR(_xlfn.XLOOKUP(1, (날씨7[stnNm]='평균기온 삽입용'!$C$70) * (날씨7[월]=F$71) * (날씨7[일]='평균기온 삽입용'!$B83), 날씨7[avgTa]),"")</f>
        <v>12</v>
      </c>
      <c r="G83" cm="1">
        <f t="array" ref="G83">IFERROR(_xlfn.XLOOKUP(1, (날씨7[stnNm]='평균기온 삽입용'!$C$70) * (날씨7[월]=G$71) * (날씨7[일]='평균기온 삽입용'!$B83), 날씨7[avgTa]),"")</f>
        <v>18.2</v>
      </c>
      <c r="H83" cm="1">
        <f t="array" ref="H83">IFERROR(_xlfn.XLOOKUP(1, (날씨7[stnNm]='평균기온 삽입용'!$C$70) * (날씨7[월]=H$71) * (날씨7[일]='평균기온 삽입용'!$B83), 날씨7[avgTa]),"")</f>
        <v>23</v>
      </c>
      <c r="I83" cm="1">
        <f t="array" ref="I83">IFERROR(_xlfn.XLOOKUP(1, (날씨7[stnNm]='평균기온 삽입용'!$C$70) * (날씨7[월]=I$71) * (날씨7[일]='평균기온 삽입용'!$B83), 날씨7[avgTa]),"")</f>
        <v>26.3</v>
      </c>
      <c r="J83" cm="1">
        <f t="array" ref="J83">IFERROR(_xlfn.XLOOKUP(1, (날씨7[stnNm]='평균기온 삽입용'!$C$70) * (날씨7[월]=J$71) * (날씨7[일]='평균기온 삽입용'!$B83), 날씨7[avgTa]),"")</f>
        <v>25.2</v>
      </c>
      <c r="K83" cm="1">
        <f t="array" ref="K83">IFERROR(_xlfn.XLOOKUP(1, (날씨7[stnNm]='평균기온 삽입용'!$C$70) * (날씨7[월]=K$71) * (날씨7[일]='평균기온 삽입용'!$B83), 날씨7[avgTa]),"")</f>
        <v>20.8</v>
      </c>
      <c r="L83" cm="1">
        <f t="array" ref="L83">IFERROR(_xlfn.XLOOKUP(1, (날씨7[stnNm]='평균기온 삽입용'!$C$70) * (날씨7[월]=L$71) * (날씨7[일]='평균기온 삽입용'!$B83), 날씨7[avgTa]),"")</f>
        <v>16.3</v>
      </c>
      <c r="M83" cm="1">
        <f t="array" ref="M83">IFERROR(_xlfn.XLOOKUP(1, (날씨7[stnNm]='평균기온 삽입용'!$C$70) * (날씨7[월]=M$71) * (날씨7[일]='평균기온 삽입용'!$B83), 날씨7[avgTa]),"")</f>
        <v>2.5</v>
      </c>
      <c r="N83" cm="1">
        <f t="array" ref="N83">IFERROR(_xlfn.XLOOKUP(1, (날씨7[stnNm]='평균기온 삽입용'!$C$70) * (날씨7[월]=N$71) * (날씨7[일]='평균기온 삽입용'!$B83), 날씨7[avgTa]),"")</f>
        <v>-1.3</v>
      </c>
      <c r="P83" s="63">
        <v>12</v>
      </c>
      <c r="Q83" cm="1">
        <f t="array" ref="Q83">IFERROR(_xlfn.XLOOKUP(1, (날씨8[stnNm]='평균기온 삽입용'!$Q$70) * (날씨8[월]=Q$71) * (날씨8[일]='평균기온 삽입용'!$P83), 날씨8[avgTa]),"")</f>
        <v>-10.9</v>
      </c>
      <c r="R83" cm="1">
        <f t="array" ref="R83">IFERROR(_xlfn.XLOOKUP(1, (날씨8[stnNm]='평균기온 삽입용'!$Q$70) * (날씨8[월]=R$71) * (날씨8[일]='평균기온 삽입용'!$P83), 날씨8[avgTa]),"")</f>
        <v>0.9</v>
      </c>
      <c r="S83" cm="1">
        <f t="array" ref="S83">IFERROR(_xlfn.XLOOKUP(1, (날씨8[stnNm]='평균기온 삽입용'!$Q$70) * (날씨8[월]=S$71) * (날씨8[일]='평균기온 삽입용'!$P83), 날씨8[avgTa]),"")</f>
        <v>9.5</v>
      </c>
      <c r="T83" cm="1">
        <f t="array" ref="T83">IFERROR(_xlfn.XLOOKUP(1, (날씨8[stnNm]='평균기온 삽입용'!$Q$70) * (날씨8[월]=T$71) * (날씨8[일]='평균기온 삽입용'!$P83), 날씨8[avgTa]),"")</f>
        <v>17.3</v>
      </c>
      <c r="U83" cm="1">
        <f t="array" ref="U83">IFERROR(_xlfn.XLOOKUP(1, (날씨8[stnNm]='평균기온 삽입용'!$Q$70) * (날씨8[월]=U$71) * (날씨8[일]='평균기온 삽입용'!$P83), 날씨8[avgTa]),"")</f>
        <v>17.600000000000001</v>
      </c>
      <c r="V83" cm="1">
        <f t="array" ref="V83">IFERROR(_xlfn.XLOOKUP(1, (날씨8[stnNm]='평균기온 삽입용'!$Q$70) * (날씨8[월]=V$71) * (날씨8[일]='평균기온 삽입용'!$P83), 날씨8[avgTa]),"")</f>
        <v>21.7</v>
      </c>
      <c r="W83" cm="1">
        <f t="array" ref="W83">IFERROR(_xlfn.XLOOKUP(1, (날씨8[stnNm]='평균기온 삽입용'!$Q$70) * (날씨8[월]=W$71) * (날씨8[일]='평균기온 삽입용'!$P83), 날씨8[avgTa]),"")</f>
        <v>24.5</v>
      </c>
      <c r="X83" cm="1">
        <f t="array" ref="X83">IFERROR(_xlfn.XLOOKUP(1, (날씨8[stnNm]='평균기온 삽입용'!$Q$70) * (날씨8[월]=X$71) * (날씨8[일]='평균기온 삽입용'!$P83), 날씨8[avgTa]),"")</f>
        <v>25.2</v>
      </c>
      <c r="Y83" cm="1">
        <f t="array" ref="Y83">IFERROR(_xlfn.XLOOKUP(1, (날씨8[stnNm]='평균기온 삽입용'!$Q$70) * (날씨8[월]=Y$71) * (날씨8[일]='평균기온 삽입용'!$P83), 날씨8[avgTa]),"")</f>
        <v>21.6</v>
      </c>
      <c r="Z83" cm="1">
        <f t="array" ref="Z83">IFERROR(_xlfn.XLOOKUP(1, (날씨8[stnNm]='평균기온 삽입용'!$Q$70) * (날씨8[월]=Z$71) * (날씨8[일]='평균기온 삽입용'!$P83), 날씨8[avgTa]),"")</f>
        <v>10.1</v>
      </c>
      <c r="AA83" cm="1">
        <f t="array" ref="AA83">IFERROR(_xlfn.XLOOKUP(1, (날씨8[stnNm]='평균기온 삽입용'!$Q$70) * (날씨8[월]=AA$71) * (날씨8[일]='평균기온 삽입용'!$P83), 날씨8[avgTa]),"")</f>
        <v>13.6</v>
      </c>
      <c r="AB83" cm="1">
        <f t="array" ref="AB83">IFERROR(_xlfn.XLOOKUP(1, (날씨8[stnNm]='평균기온 삽입용'!$Q$70) * (날씨8[월]=AB$71) * (날씨8[일]='평균기온 삽입용'!$P83), 날씨8[avgTa]),"")</f>
        <v>-1.6</v>
      </c>
      <c r="AD83" s="63">
        <v>12</v>
      </c>
      <c r="AE83" cm="1">
        <f t="array" ref="AE83">IFERROR(_xlfn.XLOOKUP(1, (날씨9[stnNm]='평균기온 삽입용'!$AE$70) * (날씨9[월]=AE$71) * (날씨9[일]='평균기온 삽입용'!$AD83), 날씨9[avgTa]),"")</f>
        <v>-1.7</v>
      </c>
      <c r="AF83" cm="1">
        <f t="array" ref="AF83">IFERROR(_xlfn.XLOOKUP(1, (날씨9[stnNm]='평균기온 삽입용'!$AE$70) * (날씨9[월]=AF$71) * (날씨9[일]='평균기온 삽입용'!$AD83), 날씨9[avgTa]),"")</f>
        <v>0.6</v>
      </c>
      <c r="AG83" cm="1">
        <f t="array" ref="AG83">IFERROR(_xlfn.XLOOKUP(1, (날씨9[stnNm]='평균기온 삽입용'!$AE$70) * (날씨9[월]=AG$71) * (날씨9[일]='평균기온 삽입용'!$AD83), 날씨9[avgTa]),"")</f>
        <v>3.6</v>
      </c>
      <c r="AH83" cm="1">
        <f t="array" ref="AH83">IFERROR(_xlfn.XLOOKUP(1, (날씨9[stnNm]='평균기온 삽입용'!$AE$70) * (날씨9[월]=AH$71) * (날씨9[일]='평균기온 삽입용'!$AD83), 날씨9[avgTa]),"")</f>
        <v>8.5</v>
      </c>
      <c r="AI83" cm="1">
        <f t="array" ref="AI83">IFERROR(_xlfn.XLOOKUP(1, (날씨9[stnNm]='평균기온 삽입용'!$AE$70) * (날씨9[월]=AI$71) * (날씨9[일]='평균기온 삽입용'!$AD83), 날씨9[avgTa]),"")</f>
        <v>15.5</v>
      </c>
      <c r="AJ83" cm="1">
        <f t="array" ref="AJ83">IFERROR(_xlfn.XLOOKUP(1, (날씨9[stnNm]='평균기온 삽입용'!$AE$70) * (날씨9[월]=AJ$71) * (날씨9[일]='평균기온 삽입용'!$AD83), 날씨9[avgTa]),"")</f>
        <v>20.5</v>
      </c>
      <c r="AK83" cm="1">
        <f t="array" ref="AK83">IFERROR(_xlfn.XLOOKUP(1, (날씨9[stnNm]='평균기온 삽입용'!$AE$70) * (날씨9[월]=AK$71) * (날씨9[일]='평균기온 삽입용'!$AD83), 날씨9[avgTa]),"")</f>
        <v>24.5</v>
      </c>
      <c r="AL83" cm="1">
        <f t="array" ref="AL83">IFERROR(_xlfn.XLOOKUP(1, (날씨9[stnNm]='평균기온 삽입용'!$AE$70) * (날씨9[월]=AL$71) * (날씨9[일]='평균기온 삽입용'!$AD83), 날씨9[avgTa]),"")</f>
        <v>23.1</v>
      </c>
      <c r="AM83" cm="1">
        <f t="array" ref="AM83">IFERROR(_xlfn.XLOOKUP(1, (날씨9[stnNm]='평균기온 삽입용'!$AE$70) * (날씨9[월]=AM$71) * (날씨9[일]='평균기온 삽입용'!$AD83), 날씨9[avgTa]),"")</f>
        <v>23.1</v>
      </c>
      <c r="AN83" cm="1">
        <f t="array" ref="AN83">IFERROR(_xlfn.XLOOKUP(1, (날씨9[stnNm]='평균기온 삽입용'!$AE$70) * (날씨9[월]=AN$71) * (날씨9[일]='평균기온 삽입용'!$AD83), 날씨9[avgTa]),"")</f>
        <v>14</v>
      </c>
      <c r="AO83" cm="1">
        <f t="array" ref="AO83">IFERROR(_xlfn.XLOOKUP(1, (날씨9[stnNm]='평균기온 삽입용'!$AE$70) * (날씨9[월]=AO$71) * (날씨9[일]='평균기온 삽입용'!$AD83), 날씨9[avgTa]),"")</f>
        <v>-1.7</v>
      </c>
      <c r="AP83" cm="1">
        <f t="array" ref="AP83">IFERROR(_xlfn.XLOOKUP(1, (날씨9[stnNm]='평균기온 삽입용'!$AE$70) * (날씨9[월]=AP$71) * (날씨9[일]='평균기온 삽입용'!$AD83), 날씨9[avgTa]),"")</f>
        <v>1.9</v>
      </c>
    </row>
    <row r="84" spans="2:42" ht="15.95" customHeight="1" x14ac:dyDescent="0.3">
      <c r="B84" s="63">
        <v>13</v>
      </c>
      <c r="C84" cm="1">
        <f t="array" ref="C84">IFERROR(_xlfn.XLOOKUP(1, (날씨7[stnNm]='평균기온 삽입용'!$C$70) * (날씨7[월]=C$71) * (날씨7[일]='평균기온 삽입용'!$B84), 날씨7[avgTa]),"")</f>
        <v>-1.5</v>
      </c>
      <c r="D84" cm="1">
        <f t="array" ref="D84">IFERROR(_xlfn.XLOOKUP(1, (날씨7[stnNm]='평균기온 삽입용'!$C$70) * (날씨7[월]=D$71) * (날씨7[일]='평균기온 삽입용'!$B84), 날씨7[avgTa]),"")</f>
        <v>3.2</v>
      </c>
      <c r="E84" cm="1">
        <f t="array" ref="E84">IFERROR(_xlfn.XLOOKUP(1, (날씨7[stnNm]='평균기온 삽입용'!$C$70) * (날씨7[월]=E$71) * (날씨7[일]='평균기온 삽입용'!$B84), 날씨7[avgTa]),"")</f>
        <v>6.5</v>
      </c>
      <c r="F84" cm="1">
        <f t="array" ref="F84">IFERROR(_xlfn.XLOOKUP(1, (날씨7[stnNm]='평균기온 삽입용'!$C$70) * (날씨7[월]=F$71) * (날씨7[일]='평균기온 삽입용'!$B84), 날씨7[avgTa]),"")</f>
        <v>9.9</v>
      </c>
      <c r="G84" cm="1">
        <f t="array" ref="G84">IFERROR(_xlfn.XLOOKUP(1, (날씨7[stnNm]='평균기온 삽입용'!$C$70) * (날씨7[월]=G$71) * (날씨7[일]='평균기온 삽입용'!$B84), 날씨7[avgTa]),"")</f>
        <v>20.100000000000001</v>
      </c>
      <c r="H84" cm="1">
        <f t="array" ref="H84">IFERROR(_xlfn.XLOOKUP(1, (날씨7[stnNm]='평균기온 삽입용'!$C$70) * (날씨7[월]=H$71) * (날씨7[일]='평균기온 삽입용'!$B84), 날씨7[avgTa]),"")</f>
        <v>24.4</v>
      </c>
      <c r="I84" cm="1">
        <f t="array" ref="I84">IFERROR(_xlfn.XLOOKUP(1, (날씨7[stnNm]='평균기온 삽입용'!$C$70) * (날씨7[월]=I$71) * (날씨7[일]='평균기온 삽입용'!$B84), 날씨7[avgTa]),"")</f>
        <v>27.1</v>
      </c>
      <c r="J84" cm="1">
        <f t="array" ref="J84">IFERROR(_xlfn.XLOOKUP(1, (날씨7[stnNm]='평균기온 삽입용'!$C$70) * (날씨7[월]=J$71) * (날씨7[일]='평균기온 삽입용'!$B84), 날씨7[avgTa]),"")</f>
        <v>24.6</v>
      </c>
      <c r="K84" cm="1">
        <f t="array" ref="K84">IFERROR(_xlfn.XLOOKUP(1, (날씨7[stnNm]='평균기온 삽입용'!$C$70) * (날씨7[월]=K$71) * (날씨7[일]='평균기온 삽입용'!$B84), 날씨7[avgTa]),"")</f>
        <v>21.7</v>
      </c>
      <c r="L84" cm="1">
        <f t="array" ref="L84">IFERROR(_xlfn.XLOOKUP(1, (날씨7[stnNm]='평균기온 삽입용'!$C$70) * (날씨7[월]=L$71) * (날씨7[일]='평균기온 삽입용'!$B84), 날씨7[avgTa]),"")</f>
        <v>17.399999999999999</v>
      </c>
      <c r="M84" cm="1">
        <f t="array" ref="M84">IFERROR(_xlfn.XLOOKUP(1, (날씨7[stnNm]='평균기온 삽입용'!$C$70) * (날씨7[월]=M$71) * (날씨7[일]='평균기온 삽입용'!$B84), 날씨7[avgTa]),"")</f>
        <v>3.8</v>
      </c>
      <c r="N84" cm="1">
        <f t="array" ref="N84">IFERROR(_xlfn.XLOOKUP(1, (날씨7[stnNm]='평균기온 삽입용'!$C$70) * (날씨7[월]=N$71) * (날씨7[일]='평균기온 삽입용'!$B84), 날씨7[avgTa]),"")</f>
        <v>-4.5</v>
      </c>
      <c r="P84" s="63">
        <v>13</v>
      </c>
      <c r="Q84" cm="1">
        <f t="array" ref="Q84">IFERROR(_xlfn.XLOOKUP(1, (날씨8[stnNm]='평균기온 삽입용'!$Q$70) * (날씨8[월]=Q$71) * (날씨8[일]='평균기온 삽입용'!$P84), 날씨8[avgTa]),"")</f>
        <v>-9.6</v>
      </c>
      <c r="R84" cm="1">
        <f t="array" ref="R84">IFERROR(_xlfn.XLOOKUP(1, (날씨8[stnNm]='평균기온 삽입용'!$Q$70) * (날씨8[월]=R$71) * (날씨8[일]='평균기온 삽입용'!$P84), 날씨8[avgTa]),"")</f>
        <v>0.8</v>
      </c>
      <c r="S84" cm="1">
        <f t="array" ref="S84">IFERROR(_xlfn.XLOOKUP(1, (날씨8[stnNm]='평균기온 삽입용'!$Q$70) * (날씨8[월]=S$71) * (날씨8[일]='평균기온 삽입용'!$P84), 날씨8[avgTa]),"")</f>
        <v>9.1999999999999993</v>
      </c>
      <c r="T84" cm="1">
        <f t="array" ref="T84">IFERROR(_xlfn.XLOOKUP(1, (날씨8[stnNm]='평균기온 삽입용'!$Q$70) * (날씨8[월]=T$71) * (날씨8[일]='평균기온 삽입용'!$P84), 날씨8[avgTa]),"")</f>
        <v>11</v>
      </c>
      <c r="U84" cm="1">
        <f t="array" ref="U84">IFERROR(_xlfn.XLOOKUP(1, (날씨8[stnNm]='평균기온 삽입용'!$Q$70) * (날씨8[월]=U$71) * (날씨8[일]='평균기온 삽입용'!$P84), 날씨8[avgTa]),"")</f>
        <v>15.2</v>
      </c>
      <c r="V84" cm="1">
        <f t="array" ref="V84">IFERROR(_xlfn.XLOOKUP(1, (날씨8[stnNm]='평균기온 삽입용'!$Q$70) * (날씨8[월]=V$71) * (날씨8[일]='평균기온 삽입용'!$P84), 날씨8[avgTa]),"")</f>
        <v>19.2</v>
      </c>
      <c r="W84" cm="1">
        <f t="array" ref="W84">IFERROR(_xlfn.XLOOKUP(1, (날씨8[stnNm]='평균기온 삽입용'!$Q$70) * (날씨8[월]=W$71) * (날씨8[일]='평균기온 삽입용'!$P84), 날씨8[avgTa]),"")</f>
        <v>22.5</v>
      </c>
      <c r="X84" cm="1">
        <f t="array" ref="X84">IFERROR(_xlfn.XLOOKUP(1, (날씨8[stnNm]='평균기온 삽입용'!$Q$70) * (날씨8[월]=X$71) * (날씨8[일]='평균기온 삽입용'!$P84), 날씨8[avgTa]),"")</f>
        <v>22.9</v>
      </c>
      <c r="Y84" cm="1">
        <f t="array" ref="Y84">IFERROR(_xlfn.XLOOKUP(1, (날씨8[stnNm]='평균기온 삽입용'!$Q$70) * (날씨8[월]=Y$71) * (날씨8[일]='평균기온 삽입용'!$P84), 날씨8[avgTa]),"")</f>
        <v>22.1</v>
      </c>
      <c r="Z84" cm="1">
        <f t="array" ref="Z84">IFERROR(_xlfn.XLOOKUP(1, (날씨8[stnNm]='평균기온 삽입용'!$Q$70) * (날씨8[월]=Z$71) * (날씨8[일]='평균기온 삽입용'!$P84), 날씨8[avgTa]),"")</f>
        <v>12.5</v>
      </c>
      <c r="AA84" cm="1">
        <f t="array" ref="AA84">IFERROR(_xlfn.XLOOKUP(1, (날씨8[stnNm]='평균기온 삽입용'!$Q$70) * (날씨8[월]=AA$71) * (날씨8[일]='평균기온 삽입용'!$P84), 날씨8[avgTa]),"")</f>
        <v>9.5</v>
      </c>
      <c r="AB84" cm="1">
        <f t="array" ref="AB84">IFERROR(_xlfn.XLOOKUP(1, (날씨8[stnNm]='평균기온 삽입용'!$Q$70) * (날씨8[월]=AB$71) * (날씨8[일]='평균기온 삽입용'!$P84), 날씨8[avgTa]),"")</f>
        <v>-1.9</v>
      </c>
      <c r="AD84" s="63">
        <v>13</v>
      </c>
      <c r="AE84" cm="1">
        <f t="array" ref="AE84">IFERROR(_xlfn.XLOOKUP(1, (날씨9[stnNm]='평균기온 삽입용'!$AE$70) * (날씨9[월]=AE$71) * (날씨9[일]='평균기온 삽입용'!$AD84), 날씨9[avgTa]),"")</f>
        <v>2.6</v>
      </c>
      <c r="AF84" cm="1">
        <f t="array" ref="AF84">IFERROR(_xlfn.XLOOKUP(1, (날씨9[stnNm]='평균기온 삽입용'!$AE$70) * (날씨9[월]=AF$71) * (날씨9[일]='평균기온 삽입용'!$AD84), 날씨9[avgTa]),"")</f>
        <v>2.8</v>
      </c>
      <c r="AG84" cm="1">
        <f t="array" ref="AG84">IFERROR(_xlfn.XLOOKUP(1, (날씨9[stnNm]='평균기온 삽입용'!$AE$70) * (날씨9[월]=AG$71) * (날씨9[일]='평균기온 삽입용'!$AD84), 날씨9[avgTa]),"")</f>
        <v>1.1000000000000001</v>
      </c>
      <c r="AH84" cm="1">
        <f t="array" ref="AH84">IFERROR(_xlfn.XLOOKUP(1, (날씨9[stnNm]='평균기온 삽입용'!$AE$70) * (날씨9[월]=AH$71) * (날씨9[일]='평균기온 삽입용'!$AD84), 날씨9[avgTa]),"")</f>
        <v>10.1</v>
      </c>
      <c r="AI84" cm="1">
        <f t="array" ref="AI84">IFERROR(_xlfn.XLOOKUP(1, (날씨9[stnNm]='평균기온 삽입용'!$AE$70) * (날씨9[월]=AI$71) * (날씨9[일]='평균기온 삽입용'!$AD84), 날씨9[avgTa]),"")</f>
        <v>15.4</v>
      </c>
      <c r="AJ84" cm="1">
        <f t="array" ref="AJ84">IFERROR(_xlfn.XLOOKUP(1, (날씨9[stnNm]='평균기온 삽입용'!$AE$70) * (날씨9[월]=AJ$71) * (날씨9[일]='평균기온 삽입용'!$AD84), 날씨9[avgTa]),"")</f>
        <v>19.600000000000001</v>
      </c>
      <c r="AK84" cm="1">
        <f t="array" ref="AK84">IFERROR(_xlfn.XLOOKUP(1, (날씨9[stnNm]='평균기온 삽입용'!$AE$70) * (날씨9[월]=AK$71) * (날씨9[일]='평균기온 삽입용'!$AD84), 날씨9[avgTa]),"")</f>
        <v>23.9</v>
      </c>
      <c r="AL84" cm="1">
        <f t="array" ref="AL84">IFERROR(_xlfn.XLOOKUP(1, (날씨9[stnNm]='평균기온 삽입용'!$AE$70) * (날씨9[월]=AL$71) * (날씨9[일]='평균기온 삽입용'!$AD84), 날씨9[avgTa]),"")</f>
        <v>25.1</v>
      </c>
      <c r="AM84" cm="1">
        <f t="array" ref="AM84">IFERROR(_xlfn.XLOOKUP(1, (날씨9[stnNm]='평균기온 삽입용'!$AE$70) * (날씨9[월]=AM$71) * (날씨9[일]='평균기온 삽입용'!$AD84), 날씨9[avgTa]),"")</f>
        <v>19.899999999999999</v>
      </c>
      <c r="AN84" cm="1">
        <f t="array" ref="AN84">IFERROR(_xlfn.XLOOKUP(1, (날씨9[stnNm]='평균기온 삽입용'!$AE$70) * (날씨9[월]=AN$71) * (날씨9[일]='평균기온 삽입용'!$AD84), 날씨9[avgTa]),"")</f>
        <v>14.8</v>
      </c>
      <c r="AO84" cm="1">
        <f t="array" ref="AO84">IFERROR(_xlfn.XLOOKUP(1, (날씨9[stnNm]='평균기온 삽입용'!$AE$70) * (날씨9[월]=AO$71) * (날씨9[일]='평균기온 삽입용'!$AD84), 날씨9[avgTa]),"")</f>
        <v>-1.3</v>
      </c>
      <c r="AP84" cm="1">
        <f t="array" ref="AP84">IFERROR(_xlfn.XLOOKUP(1, (날씨9[stnNm]='평균기온 삽입용'!$AE$70) * (날씨9[월]=AP$71) * (날씨9[일]='평균기온 삽입용'!$AD84), 날씨9[avgTa]),"")</f>
        <v>3.5</v>
      </c>
    </row>
    <row r="85" spans="2:42" ht="15.95" customHeight="1" x14ac:dyDescent="0.3">
      <c r="B85" s="63">
        <v>14</v>
      </c>
      <c r="C85" cm="1">
        <f t="array" ref="C85">IFERROR(_xlfn.XLOOKUP(1, (날씨7[stnNm]='평균기온 삽입용'!$C$70) * (날씨7[월]=C$71) * (날씨7[일]='평균기온 삽입용'!$B85), 날씨7[avgTa]),"")</f>
        <v>-3.2</v>
      </c>
      <c r="D85" cm="1">
        <f t="array" ref="D85">IFERROR(_xlfn.XLOOKUP(1, (날씨7[stnNm]='평균기온 삽입용'!$C$70) * (날씨7[월]=D$71) * (날씨7[일]='평균기온 삽입용'!$B85), 날씨7[avgTa]),"")</f>
        <v>5.6</v>
      </c>
      <c r="E85" cm="1">
        <f t="array" ref="E85">IFERROR(_xlfn.XLOOKUP(1, (날씨7[stnNm]='평균기온 삽입용'!$C$70) * (날씨7[월]=E$71) * (날씨7[일]='평균기온 삽입용'!$B85), 날씨7[avgTa]),"")</f>
        <v>6.5</v>
      </c>
      <c r="F85" cm="1">
        <f t="array" ref="F85">IFERROR(_xlfn.XLOOKUP(1, (날씨7[stnNm]='평균기온 삽입용'!$C$70) * (날씨7[월]=F$71) * (날씨7[일]='평균기온 삽입용'!$B85), 날씨7[avgTa]),"")</f>
        <v>7.3</v>
      </c>
      <c r="G85" cm="1">
        <f t="array" ref="G85">IFERROR(_xlfn.XLOOKUP(1, (날씨7[stnNm]='평균기온 삽입용'!$C$70) * (날씨7[월]=G$71) * (날씨7[일]='평균기온 삽입용'!$B85), 날씨7[avgTa]),"")</f>
        <v>22.1</v>
      </c>
      <c r="H85" cm="1">
        <f t="array" ref="H85">IFERROR(_xlfn.XLOOKUP(1, (날씨7[stnNm]='평균기온 삽입용'!$C$70) * (날씨7[월]=H$71) * (날씨7[일]='평균기온 삽입용'!$B85), 날씨7[avgTa]),"")</f>
        <v>23.5</v>
      </c>
      <c r="I85" cm="1">
        <f t="array" ref="I85">IFERROR(_xlfn.XLOOKUP(1, (날씨7[stnNm]='평균기온 삽입용'!$C$70) * (날씨7[월]=I$71) * (날씨7[일]='평균기온 삽입용'!$B85), 날씨7[avgTa]),"")</f>
        <v>27.9</v>
      </c>
      <c r="J85" cm="1">
        <f t="array" ref="J85">IFERROR(_xlfn.XLOOKUP(1, (날씨7[stnNm]='평균기온 삽입용'!$C$70) * (날씨7[월]=J$71) * (날씨7[일]='평균기온 삽입용'!$B85), 날씨7[avgTa]),"")</f>
        <v>23.1</v>
      </c>
      <c r="K85" cm="1">
        <f t="array" ref="K85">IFERROR(_xlfn.XLOOKUP(1, (날씨7[stnNm]='평균기온 삽입용'!$C$70) * (날씨7[월]=K$71) * (날씨7[일]='평균기온 삽입용'!$B85), 날씨7[avgTa]),"")</f>
        <v>22.6</v>
      </c>
      <c r="L85" cm="1">
        <f t="array" ref="L85">IFERROR(_xlfn.XLOOKUP(1, (날씨7[stnNm]='평균기온 삽입용'!$C$70) * (날씨7[월]=L$71) * (날씨7[일]='평균기온 삽입용'!$B85), 날씨7[avgTa]),"")</f>
        <v>18.100000000000001</v>
      </c>
      <c r="M85" cm="1">
        <f t="array" ref="M85">IFERROR(_xlfn.XLOOKUP(1, (날씨7[stnNm]='평균기온 삽입용'!$C$70) * (날씨7[월]=M$71) * (날씨7[일]='평균기온 삽입용'!$B85), 날씨7[avgTa]),"")</f>
        <v>8</v>
      </c>
      <c r="N85" cm="1">
        <f t="array" ref="N85">IFERROR(_xlfn.XLOOKUP(1, (날씨7[stnNm]='평균기온 삽입용'!$C$70) * (날씨7[월]=N$71) * (날씨7[일]='평균기온 삽입용'!$B85), 날씨7[avgTa]),"")</f>
        <v>2.2999999999999998</v>
      </c>
      <c r="P85" s="63">
        <v>14</v>
      </c>
      <c r="Q85" cm="1">
        <f t="array" ref="Q85">IFERROR(_xlfn.XLOOKUP(1, (날씨8[stnNm]='평균기온 삽입용'!$Q$70) * (날씨8[월]=Q$71) * (날씨8[일]='평균기온 삽입용'!$P85), 날씨8[avgTa]),"")</f>
        <v>-9.6999999999999993</v>
      </c>
      <c r="R85" cm="1">
        <f t="array" ref="R85">IFERROR(_xlfn.XLOOKUP(1, (날씨8[stnNm]='평균기온 삽입용'!$Q$70) * (날씨8[월]=R$71) * (날씨8[일]='평균기온 삽입용'!$P85), 날씨8[avgTa]),"")</f>
        <v>-0.3</v>
      </c>
      <c r="S85" cm="1">
        <f t="array" ref="S85">IFERROR(_xlfn.XLOOKUP(1, (날씨8[stnNm]='평균기온 삽입용'!$Q$70) * (날씨8[월]=S$71) * (날씨8[일]='평균기온 삽입용'!$P85), 날씨8[avgTa]),"")</f>
        <v>5.8</v>
      </c>
      <c r="T85" cm="1">
        <f t="array" ref="T85">IFERROR(_xlfn.XLOOKUP(1, (날씨8[stnNm]='평균기온 삽입용'!$Q$70) * (날씨8[월]=T$71) * (날씨8[일]='평균기온 삽입용'!$P85), 날씨8[avgTa]),"")</f>
        <v>11.2</v>
      </c>
      <c r="U85" cm="1">
        <f t="array" ref="U85">IFERROR(_xlfn.XLOOKUP(1, (날씨8[stnNm]='평균기온 삽입용'!$Q$70) * (날씨8[월]=U$71) * (날씨8[일]='평균기온 삽입용'!$P85), 날씨8[avgTa]),"")</f>
        <v>13.1</v>
      </c>
      <c r="V85" cm="1">
        <f t="array" ref="V85">IFERROR(_xlfn.XLOOKUP(1, (날씨8[stnNm]='평균기온 삽입용'!$Q$70) * (날씨8[월]=V$71) * (날씨8[일]='평균기온 삽입용'!$P85), 날씨8[avgTa]),"")</f>
        <v>19.5</v>
      </c>
      <c r="W85" cm="1">
        <f t="array" ref="W85">IFERROR(_xlfn.XLOOKUP(1, (날씨8[stnNm]='평균기온 삽입용'!$Q$70) * (날씨8[월]=W$71) * (날씨8[일]='평균기온 삽입용'!$P85), 날씨8[avgTa]),"")</f>
        <v>24.6</v>
      </c>
      <c r="X85" cm="1">
        <f t="array" ref="X85">IFERROR(_xlfn.XLOOKUP(1, (날씨8[stnNm]='평균기온 삽입용'!$Q$70) * (날씨8[월]=X$71) * (날씨8[일]='평균기온 삽입용'!$P85), 날씨8[avgTa]),"")</f>
        <v>25.8</v>
      </c>
      <c r="Y85" cm="1">
        <f t="array" ref="Y85">IFERROR(_xlfn.XLOOKUP(1, (날씨8[stnNm]='평균기온 삽입용'!$Q$70) * (날씨8[월]=Y$71) * (날씨8[일]='평균기온 삽입용'!$P85), 날씨8[avgTa]),"")</f>
        <v>22.5</v>
      </c>
      <c r="Z85" cm="1">
        <f t="array" ref="Z85">IFERROR(_xlfn.XLOOKUP(1, (날씨8[stnNm]='평균기온 삽입용'!$Q$70) * (날씨8[월]=Z$71) * (날씨8[일]='평균기온 삽입용'!$P85), 날씨8[avgTa]),"")</f>
        <v>13.7</v>
      </c>
      <c r="AA85" cm="1">
        <f t="array" ref="AA85">IFERROR(_xlfn.XLOOKUP(1, (날씨8[stnNm]='평균기온 삽입용'!$Q$70) * (날씨8[월]=AA$71) * (날씨8[일]='평균기온 삽입용'!$P85), 날씨8[avgTa]),"")</f>
        <v>7.5</v>
      </c>
      <c r="AB85" cm="1">
        <f t="array" ref="AB85">IFERROR(_xlfn.XLOOKUP(1, (날씨8[stnNm]='평균기온 삽입용'!$Q$70) * (날씨8[월]=AB$71) * (날씨8[일]='평균기온 삽입용'!$P85), 날씨8[avgTa]),"")</f>
        <v>-11.3</v>
      </c>
      <c r="AD85" s="63">
        <v>14</v>
      </c>
      <c r="AE85" cm="1">
        <f t="array" ref="AE85">IFERROR(_xlfn.XLOOKUP(1, (날씨9[stnNm]='평균기온 삽입용'!$AE$70) * (날씨9[월]=AE$71) * (날씨9[일]='평균기온 삽입용'!$AD85), 날씨9[avgTa]),"")</f>
        <v>2.8</v>
      </c>
      <c r="AF85" cm="1">
        <f t="array" ref="AF85">IFERROR(_xlfn.XLOOKUP(1, (날씨9[stnNm]='평균기온 삽입용'!$AE$70) * (날씨9[월]=AF$71) * (날씨9[일]='평균기온 삽입용'!$AD85), 날씨9[avgTa]),"")</f>
        <v>-1</v>
      </c>
      <c r="AG85" cm="1">
        <f t="array" ref="AG85">IFERROR(_xlfn.XLOOKUP(1, (날씨9[stnNm]='평균기온 삽입용'!$AE$70) * (날씨9[월]=AG$71) * (날씨9[일]='평균기온 삽입용'!$AD85), 날씨9[avgTa]),"")</f>
        <v>5.7</v>
      </c>
      <c r="AH85" cm="1">
        <f t="array" ref="AH85">IFERROR(_xlfn.XLOOKUP(1, (날씨9[stnNm]='평균기온 삽입용'!$AE$70) * (날씨9[월]=AH$71) * (날씨9[일]='평균기온 삽입용'!$AD85), 날씨9[avgTa]),"")</f>
        <v>12</v>
      </c>
      <c r="AI85" cm="1">
        <f t="array" ref="AI85">IFERROR(_xlfn.XLOOKUP(1, (날씨9[stnNm]='평균기온 삽입용'!$AE$70) * (날씨9[월]=AI$71) * (날씨9[일]='평균기온 삽입용'!$AD85), 날씨9[avgTa]),"")</f>
        <v>15.8</v>
      </c>
      <c r="AJ85" cm="1">
        <f t="array" ref="AJ85">IFERROR(_xlfn.XLOOKUP(1, (날씨9[stnNm]='평균기온 삽입용'!$AE$70) * (날씨9[월]=AJ$71) * (날씨9[일]='평균기온 삽입용'!$AD85), 날씨9[avgTa]),"")</f>
        <v>19.7</v>
      </c>
      <c r="AK85" cm="1">
        <f t="array" ref="AK85">IFERROR(_xlfn.XLOOKUP(1, (날씨9[stnNm]='평균기온 삽입용'!$AE$70) * (날씨9[월]=AK$71) * (날씨9[일]='평균기온 삽입용'!$AD85), 날씨9[avgTa]),"")</f>
        <v>24.5</v>
      </c>
      <c r="AL85" cm="1">
        <f t="array" ref="AL85">IFERROR(_xlfn.XLOOKUP(1, (날씨9[stnNm]='평균기온 삽입용'!$AE$70) * (날씨9[월]=AL$71) * (날씨9[일]='평균기온 삽입용'!$AD85), 날씨9[avgTa]),"")</f>
        <v>26.5</v>
      </c>
      <c r="AM85" cm="1">
        <f t="array" ref="AM85">IFERROR(_xlfn.XLOOKUP(1, (날씨9[stnNm]='평균기온 삽입용'!$AE$70) * (날씨9[월]=AM$71) * (날씨9[일]='평균기온 삽입용'!$AD85), 날씨9[avgTa]),"")</f>
        <v>21.7</v>
      </c>
      <c r="AN85" cm="1">
        <f t="array" ref="AN85">IFERROR(_xlfn.XLOOKUP(1, (날씨9[stnNm]='평균기온 삽입용'!$AE$70) * (날씨9[월]=AN$71) * (날씨9[일]='평균기온 삽입용'!$AD85), 날씨9[avgTa]),"")</f>
        <v>12</v>
      </c>
      <c r="AO85" cm="1">
        <f t="array" ref="AO85">IFERROR(_xlfn.XLOOKUP(1, (날씨9[stnNm]='평균기온 삽입용'!$AE$70) * (날씨9[월]=AO$71) * (날씨9[일]='평균기온 삽입용'!$AD85), 날씨9[avgTa]),"")</f>
        <v>0.8</v>
      </c>
      <c r="AP85" cm="1">
        <f t="array" ref="AP85">IFERROR(_xlfn.XLOOKUP(1, (날씨9[stnNm]='평균기온 삽입용'!$AE$70) * (날씨9[월]=AP$71) * (날씨9[일]='평균기온 삽입용'!$AD85), 날씨9[avgTa]),"")</f>
        <v>4.2</v>
      </c>
    </row>
    <row r="86" spans="2:42" ht="15.95" customHeight="1" x14ac:dyDescent="0.3">
      <c r="B86" s="63">
        <v>15</v>
      </c>
      <c r="C86" cm="1">
        <f t="array" ref="C86">IFERROR(_xlfn.XLOOKUP(1, (날씨7[stnNm]='평균기온 삽입용'!$C$70) * (날씨7[월]=C$71) * (날씨7[일]='평균기온 삽입용'!$B86), 날씨7[avgTa]),"")</f>
        <v>1.1000000000000001</v>
      </c>
      <c r="D86" cm="1">
        <f t="array" ref="D86">IFERROR(_xlfn.XLOOKUP(1, (날씨7[stnNm]='평균기온 삽입용'!$C$70) * (날씨7[월]=D$71) * (날씨7[일]='평균기온 삽입용'!$B86), 날씨7[avgTa]),"")</f>
        <v>-0.2</v>
      </c>
      <c r="E86" cm="1">
        <f t="array" ref="E86">IFERROR(_xlfn.XLOOKUP(1, (날씨7[stnNm]='평균기온 삽입용'!$C$70) * (날씨7[월]=E$71) * (날씨7[일]='평균기온 삽입용'!$B86), 날씨7[avgTa]),"")</f>
        <v>7.6</v>
      </c>
      <c r="F86" cm="1">
        <f t="array" ref="F86">IFERROR(_xlfn.XLOOKUP(1, (날씨7[stnNm]='평균기온 삽입용'!$C$70) * (날씨7[월]=F$71) * (날씨7[일]='평균기온 삽입용'!$B86), 날씨7[avgTa]),"")</f>
        <v>9.6</v>
      </c>
      <c r="G86" cm="1">
        <f t="array" ref="G86">IFERROR(_xlfn.XLOOKUP(1, (날씨7[stnNm]='평균기온 삽입용'!$C$70) * (날씨7[월]=G$71) * (날씨7[일]='평균기온 삽입용'!$B86), 날씨7[avgTa]),"")</f>
        <v>20.8</v>
      </c>
      <c r="H86" cm="1">
        <f t="array" ref="H86">IFERROR(_xlfn.XLOOKUP(1, (날씨7[stnNm]='평균기온 삽입용'!$C$70) * (날씨7[월]=H$71) * (날씨7[일]='평균기온 삽입용'!$B86), 날씨7[avgTa]),"")</f>
        <v>20.8</v>
      </c>
      <c r="I86" cm="1">
        <f t="array" ref="I86">IFERROR(_xlfn.XLOOKUP(1, (날씨7[stnNm]='평균기온 삽입용'!$C$70) * (날씨7[월]=I$71) * (날씨7[일]='평균기온 삽입용'!$B86), 날씨7[avgTa]),"")</f>
        <v>27.2</v>
      </c>
      <c r="J86" cm="1">
        <f t="array" ref="J86">IFERROR(_xlfn.XLOOKUP(1, (날씨7[stnNm]='평균기온 삽입용'!$C$70) * (날씨7[월]=J$71) * (날씨7[일]='평균기온 삽입용'!$B86), 날씨7[avgTa]),"")</f>
        <v>23.9</v>
      </c>
      <c r="K86" cm="1">
        <f t="array" ref="K86">IFERROR(_xlfn.XLOOKUP(1, (날씨7[stnNm]='평균기온 삽입용'!$C$70) * (날씨7[월]=K$71) * (날씨7[일]='평균기온 삽입용'!$B86), 날씨7[avgTa]),"")</f>
        <v>20.399999999999999</v>
      </c>
      <c r="L86" cm="1">
        <f t="array" ref="L86">IFERROR(_xlfn.XLOOKUP(1, (날씨7[stnNm]='평균기온 삽입용'!$C$70) * (날씨7[월]=L$71) * (날씨7[일]='평균기온 삽입용'!$B86), 날씨7[avgTa]),"")</f>
        <v>17.7</v>
      </c>
      <c r="M86" cm="1">
        <f t="array" ref="M86">IFERROR(_xlfn.XLOOKUP(1, (날씨7[stnNm]='평균기온 삽입용'!$C$70) * (날씨7[월]=M$71) * (날씨7[일]='평균기온 삽입용'!$B86), 날씨7[avgTa]),"")</f>
        <v>5.3</v>
      </c>
      <c r="N86" cm="1">
        <f t="array" ref="N86">IFERROR(_xlfn.XLOOKUP(1, (날씨7[stnNm]='평균기온 삽입용'!$C$70) * (날씨7[월]=N$71) * (날씨7[일]='평균기온 삽입용'!$B86), 날씨7[avgTa]),"")</f>
        <v>5.5</v>
      </c>
      <c r="P86" s="63">
        <v>15</v>
      </c>
      <c r="Q86" cm="1">
        <f t="array" ref="Q86">IFERROR(_xlfn.XLOOKUP(1, (날씨8[stnNm]='평균기온 삽입용'!$Q$70) * (날씨8[월]=Q$71) * (날씨8[일]='평균기온 삽입용'!$P86), 날씨8[avgTa]),"")</f>
        <v>-4.8</v>
      </c>
      <c r="R86" cm="1">
        <f t="array" ref="R86">IFERROR(_xlfn.XLOOKUP(1, (날씨8[stnNm]='평균기온 삽입용'!$Q$70) * (날씨8[월]=R$71) * (날씨8[일]='평균기온 삽입용'!$P86), 날씨8[avgTa]),"")</f>
        <v>-6</v>
      </c>
      <c r="S86" cm="1">
        <f t="array" ref="S86">IFERROR(_xlfn.XLOOKUP(1, (날씨8[stnNm]='평균기온 삽입용'!$Q$70) * (날씨8[월]=S$71) * (날씨8[일]='평균기온 삽입용'!$P86), 날씨8[avgTa]),"")</f>
        <v>6</v>
      </c>
      <c r="T86" cm="1">
        <f t="array" ref="T86">IFERROR(_xlfn.XLOOKUP(1, (날씨8[stnNm]='평균기온 삽입용'!$Q$70) * (날씨8[월]=T$71) * (날씨8[일]='평균기온 삽입용'!$P86), 날씨8[avgTa]),"")</f>
        <v>10.199999999999999</v>
      </c>
      <c r="U86" cm="1">
        <f t="array" ref="U86">IFERROR(_xlfn.XLOOKUP(1, (날씨8[stnNm]='평균기온 삽입용'!$Q$70) * (날씨8[월]=U$71) * (날씨8[일]='평균기온 삽입용'!$P86), 날씨8[avgTa]),"")</f>
        <v>13.8</v>
      </c>
      <c r="V86" cm="1">
        <f t="array" ref="V86">IFERROR(_xlfn.XLOOKUP(1, (날씨8[stnNm]='평균기온 삽입용'!$Q$70) * (날씨8[월]=V$71) * (날씨8[일]='평균기온 삽입용'!$P86), 날씨8[avgTa]),"")</f>
        <v>15.6</v>
      </c>
      <c r="W86" cm="1">
        <f t="array" ref="W86">IFERROR(_xlfn.XLOOKUP(1, (날씨8[stnNm]='평균기온 삽입용'!$Q$70) * (날씨8[월]=W$71) * (날씨8[일]='평균기온 삽입용'!$P86), 날씨8[avgTa]),"")</f>
        <v>23.3</v>
      </c>
      <c r="X86" cm="1">
        <f t="array" ref="X86">IFERROR(_xlfn.XLOOKUP(1, (날씨8[stnNm]='평균기온 삽입용'!$Q$70) * (날씨8[월]=X$71) * (날씨8[일]='평균기온 삽입용'!$P86), 날씨8[avgTa]),"")</f>
        <v>26.5</v>
      </c>
      <c r="Y86" cm="1">
        <f t="array" ref="Y86">IFERROR(_xlfn.XLOOKUP(1, (날씨8[stnNm]='평균기온 삽입용'!$Q$70) * (날씨8[월]=Y$71) * (날씨8[일]='평균기온 삽입용'!$P86), 날씨8[avgTa]),"")</f>
        <v>22.7</v>
      </c>
      <c r="Z86" cm="1">
        <f t="array" ref="Z86">IFERROR(_xlfn.XLOOKUP(1, (날씨8[stnNm]='평균기온 삽입용'!$Q$70) * (날씨8[월]=Z$71) * (날씨8[일]='평균기온 삽입용'!$P86), 날씨8[avgTa]),"")</f>
        <v>14.6</v>
      </c>
      <c r="AA86" cm="1">
        <f t="array" ref="AA86">IFERROR(_xlfn.XLOOKUP(1, (날씨8[stnNm]='평균기온 삽입용'!$Q$70) * (날씨8[월]=AA$71) * (날씨8[일]='평균기온 삽입용'!$P86), 날씨8[avgTa]),"")</f>
        <v>4.8</v>
      </c>
      <c r="AB86" cm="1">
        <f t="array" ref="AB86">IFERROR(_xlfn.XLOOKUP(1, (날씨8[stnNm]='평균기온 삽입용'!$Q$70) * (날씨8[월]=AB$71) * (날씨8[일]='평균기온 삽입용'!$P86), 날씨8[avgTa]),"")</f>
        <v>-8.8000000000000007</v>
      </c>
      <c r="AD86" s="63">
        <v>15</v>
      </c>
      <c r="AE86" cm="1">
        <f t="array" ref="AE86">IFERROR(_xlfn.XLOOKUP(1, (날씨9[stnNm]='평균기온 삽입용'!$AE$70) * (날씨9[월]=AE$71) * (날씨9[일]='평균기온 삽입용'!$AD86), 날씨9[avgTa]),"")</f>
        <v>-1.1000000000000001</v>
      </c>
      <c r="AF86" cm="1">
        <f t="array" ref="AF86">IFERROR(_xlfn.XLOOKUP(1, (날씨9[stnNm]='평균기온 삽입용'!$AE$70) * (날씨9[월]=AF$71) * (날씨9[일]='평균기온 삽입용'!$AD86), 날씨9[avgTa]),"")</f>
        <v>0</v>
      </c>
      <c r="AG86" cm="1">
        <f t="array" ref="AG86">IFERROR(_xlfn.XLOOKUP(1, (날씨9[stnNm]='평균기온 삽입용'!$AE$70) * (날씨9[월]=AG$71) * (날씨9[일]='평균기온 삽입용'!$AD86), 날씨9[avgTa]),"")</f>
        <v>5.6</v>
      </c>
      <c r="AH86" cm="1">
        <f t="array" ref="AH86">IFERROR(_xlfn.XLOOKUP(1, (날씨9[stnNm]='평균기온 삽입용'!$AE$70) * (날씨9[월]=AH$71) * (날씨9[일]='평균기온 삽입용'!$AD86), 날씨9[avgTa]),"")</f>
        <v>11.6</v>
      </c>
      <c r="AI86" cm="1">
        <f t="array" ref="AI86">IFERROR(_xlfn.XLOOKUP(1, (날씨9[stnNm]='평균기온 삽입용'!$AE$70) * (날씨9[월]=AI$71) * (날씨9[일]='평균기온 삽입용'!$AD86), 날씨9[avgTa]),"")</f>
        <v>17.600000000000001</v>
      </c>
      <c r="AJ86" cm="1">
        <f t="array" ref="AJ86">IFERROR(_xlfn.XLOOKUP(1, (날씨9[stnNm]='평균기온 삽입용'!$AE$70) * (날씨9[월]=AJ$71) * (날씨9[일]='평균기온 삽입용'!$AD86), 날씨9[avgTa]),"")</f>
        <v>21.6</v>
      </c>
      <c r="AK86" cm="1">
        <f t="array" ref="AK86">IFERROR(_xlfn.XLOOKUP(1, (날씨9[stnNm]='평균기온 삽입용'!$AE$70) * (날씨9[월]=AK$71) * (날씨9[일]='평균기온 삽입용'!$AD86), 날씨9[avgTa]),"")</f>
        <v>24.4</v>
      </c>
      <c r="AL86" cm="1">
        <f t="array" ref="AL86">IFERROR(_xlfn.XLOOKUP(1, (날씨9[stnNm]='평균기온 삽입용'!$AE$70) * (날씨9[월]=AL$71) * (날씨9[일]='평균기온 삽입용'!$AD86), 날씨9[avgTa]),"")</f>
        <v>25.9</v>
      </c>
      <c r="AM86" cm="1">
        <f t="array" ref="AM86">IFERROR(_xlfn.XLOOKUP(1, (날씨9[stnNm]='평균기온 삽입용'!$AE$70) * (날씨9[월]=AM$71) * (날씨9[일]='평균기온 삽입용'!$AD86), 날씨9[avgTa]),"")</f>
        <v>21.2</v>
      </c>
      <c r="AN86" cm="1">
        <f t="array" ref="AN86">IFERROR(_xlfn.XLOOKUP(1, (날씨9[stnNm]='평균기온 삽입용'!$AE$70) * (날씨9[월]=AN$71) * (날씨9[일]='평균기온 삽입용'!$AD86), 날씨9[avgTa]),"")</f>
        <v>12.7</v>
      </c>
      <c r="AO86" cm="1">
        <f t="array" ref="AO86">IFERROR(_xlfn.XLOOKUP(1, (날씨9[stnNm]='평균기온 삽입용'!$AE$70) * (날씨9[월]=AO$71) * (날씨9[일]='평균기온 삽입용'!$AD86), 날씨9[avgTa]),"")</f>
        <v>2.6</v>
      </c>
      <c r="AP86" cm="1">
        <f t="array" ref="AP86">IFERROR(_xlfn.XLOOKUP(1, (날씨9[stnNm]='평균기온 삽입용'!$AE$70) * (날씨9[월]=AP$71) * (날씨9[일]='평균기온 삽입용'!$AD86), 날씨9[avgTa]),"")</f>
        <v>2.2000000000000002</v>
      </c>
    </row>
    <row r="87" spans="2:42" ht="15.95" customHeight="1" x14ac:dyDescent="0.3">
      <c r="B87" s="63">
        <v>16</v>
      </c>
      <c r="C87" cm="1">
        <f t="array" ref="C87">IFERROR(_xlfn.XLOOKUP(1, (날씨7[stnNm]='평균기온 삽입용'!$C$70) * (날씨7[월]=C$71) * (날씨7[일]='평균기온 삽입용'!$B87), 날씨7[avgTa]),"")</f>
        <v>-6</v>
      </c>
      <c r="D87" cm="1">
        <f t="array" ref="D87">IFERROR(_xlfn.XLOOKUP(1, (날씨7[stnNm]='평균기온 삽입용'!$C$70) * (날씨7[월]=D$71) * (날씨7[일]='평균기온 삽입용'!$B87), 날씨7[avgTa]),"")</f>
        <v>-6</v>
      </c>
      <c r="E87" cm="1">
        <f t="array" ref="E87">IFERROR(_xlfn.XLOOKUP(1, (날씨7[stnNm]='평균기온 삽입용'!$C$70) * (날씨7[월]=E$71) * (날씨7[일]='평균기온 삽입용'!$B87), 날씨7[avgTa]),"")</f>
        <v>7.2</v>
      </c>
      <c r="F87" cm="1">
        <f t="array" ref="F87">IFERROR(_xlfn.XLOOKUP(1, (날씨7[stnNm]='평균기온 삽입용'!$C$70) * (날씨7[월]=F$71) * (날씨7[일]='평균기온 삽입용'!$B87), 날씨7[avgTa]),"")</f>
        <v>10.1</v>
      </c>
      <c r="G87" cm="1">
        <f t="array" ref="G87">IFERROR(_xlfn.XLOOKUP(1, (날씨7[stnNm]='평균기온 삽입용'!$C$70) * (날씨7[월]=G$71) * (날씨7[일]='평균기온 삽입용'!$B87), 날씨7[avgTa]),"")</f>
        <v>14.9</v>
      </c>
      <c r="H87" cm="1">
        <f t="array" ref="H87">IFERROR(_xlfn.XLOOKUP(1, (날씨7[stnNm]='평균기온 삽입용'!$C$70) * (날씨7[월]=H$71) * (날씨7[일]='평균기온 삽입용'!$B87), 날씨7[avgTa]),"")</f>
        <v>22.3</v>
      </c>
      <c r="I87" cm="1">
        <f t="array" ref="I87">IFERROR(_xlfn.XLOOKUP(1, (날씨7[stnNm]='평균기온 삽입용'!$C$70) * (날씨7[월]=I$71) * (날씨7[일]='평균기온 삽입용'!$B87), 날씨7[avgTa]),"")</f>
        <v>25.9</v>
      </c>
      <c r="J87" cm="1">
        <f t="array" ref="J87">IFERROR(_xlfn.XLOOKUP(1, (날씨7[stnNm]='평균기온 삽입용'!$C$70) * (날씨7[월]=J$71) * (날씨7[일]='평균기온 삽입용'!$B87), 날씨7[avgTa]),"")</f>
        <v>23.9</v>
      </c>
      <c r="K87" cm="1">
        <f t="array" ref="K87">IFERROR(_xlfn.XLOOKUP(1, (날씨7[stnNm]='평균기온 삽입용'!$C$70) * (날씨7[월]=K$71) * (날씨7[일]='평균기온 삽입용'!$B87), 날씨7[avgTa]),"")</f>
        <v>20.3</v>
      </c>
      <c r="L87" cm="1">
        <f t="array" ref="L87">IFERROR(_xlfn.XLOOKUP(1, (날씨7[stnNm]='평균기온 삽입용'!$C$70) * (날씨7[월]=L$71) * (날씨7[일]='평균기온 삽입용'!$B87), 날씨7[avgTa]),"")</f>
        <v>8.6999999999999993</v>
      </c>
      <c r="M87" cm="1">
        <f t="array" ref="M87">IFERROR(_xlfn.XLOOKUP(1, (날씨7[stnNm]='평균기온 삽입용'!$C$70) * (날씨7[월]=M$71) * (날씨7[일]='평균기온 삽입용'!$B87), 날씨7[avgTa]),"")</f>
        <v>4.0999999999999996</v>
      </c>
      <c r="N87" cm="1">
        <f t="array" ref="N87">IFERROR(_xlfn.XLOOKUP(1, (날씨7[stnNm]='평균기온 삽입용'!$C$70) * (날씨7[월]=N$71) * (날씨7[일]='평균기온 삽입용'!$B87), 날씨7[avgTa]),"")</f>
        <v>3</v>
      </c>
      <c r="P87" s="63">
        <v>16</v>
      </c>
      <c r="Q87" cm="1">
        <f t="array" ref="Q87">IFERROR(_xlfn.XLOOKUP(1, (날씨8[stnNm]='평균기온 삽입용'!$Q$70) * (날씨8[월]=Q$71) * (날씨8[일]='평균기온 삽입용'!$P87), 날씨8[avgTa]),"")</f>
        <v>-3.4</v>
      </c>
      <c r="R87" cm="1">
        <f t="array" ref="R87">IFERROR(_xlfn.XLOOKUP(1, (날씨8[stnNm]='평균기온 삽입용'!$Q$70) * (날씨8[월]=R$71) * (날씨8[일]='평균기온 삽입용'!$P87), 날씨8[avgTa]),"")</f>
        <v>-8.9</v>
      </c>
      <c r="S87" cm="1">
        <f t="array" ref="S87">IFERROR(_xlfn.XLOOKUP(1, (날씨8[stnNm]='평균기온 삽입용'!$Q$70) * (날씨8[월]=S$71) * (날씨8[일]='평균기온 삽입용'!$P87), 날씨8[avgTa]),"")</f>
        <v>7.3</v>
      </c>
      <c r="T87" cm="1">
        <f t="array" ref="T87">IFERROR(_xlfn.XLOOKUP(1, (날씨8[stnNm]='평균기온 삽입용'!$Q$70) * (날씨8[월]=T$71) * (날씨8[일]='평균기온 삽입용'!$P87), 날씨8[avgTa]),"")</f>
        <v>10.6</v>
      </c>
      <c r="U87" cm="1">
        <f t="array" ref="U87">IFERROR(_xlfn.XLOOKUP(1, (날씨8[stnNm]='평균기온 삽입용'!$Q$70) * (날씨8[월]=U$71) * (날씨8[일]='평균기온 삽입용'!$P87), 날씨8[avgTa]),"")</f>
        <v>15.2</v>
      </c>
      <c r="V87" cm="1">
        <f t="array" ref="V87">IFERROR(_xlfn.XLOOKUP(1, (날씨8[stnNm]='평균기온 삽입용'!$Q$70) * (날씨8[월]=V$71) * (날씨8[일]='평균기온 삽입용'!$P87), 날씨8[avgTa]),"")</f>
        <v>19.2</v>
      </c>
      <c r="W87" cm="1">
        <f t="array" ref="W87">IFERROR(_xlfn.XLOOKUP(1, (날씨8[stnNm]='평균기온 삽입용'!$Q$70) * (날씨8[월]=W$71) * (날씨8[일]='평균기온 삽입용'!$P87), 날씨8[avgTa]),"")</f>
        <v>22.9</v>
      </c>
      <c r="X87" cm="1">
        <f t="array" ref="X87">IFERROR(_xlfn.XLOOKUP(1, (날씨8[stnNm]='평균기온 삽입용'!$Q$70) * (날씨8[월]=X$71) * (날씨8[일]='평균기온 삽입용'!$P87), 날씨8[avgTa]),"")</f>
        <v>25.6</v>
      </c>
      <c r="Y87" cm="1">
        <f t="array" ref="Y87">IFERROR(_xlfn.XLOOKUP(1, (날씨8[stnNm]='평균기온 삽입용'!$Q$70) * (날씨8[월]=Y$71) * (날씨8[일]='평균기온 삽입용'!$P87), 날씨8[avgTa]),"")</f>
        <v>23.6</v>
      </c>
      <c r="Z87" cm="1">
        <f t="array" ref="Z87">IFERROR(_xlfn.XLOOKUP(1, (날씨8[stnNm]='평균기온 삽입용'!$Q$70) * (날씨8[월]=Z$71) * (날씨8[일]='평균기온 삽입용'!$P87), 날씨8[avgTa]),"")</f>
        <v>12.6</v>
      </c>
      <c r="AA87" cm="1">
        <f t="array" ref="AA87">IFERROR(_xlfn.XLOOKUP(1, (날씨8[stnNm]='평균기온 삽입용'!$Q$70) * (날씨8[월]=AA$71) * (날씨8[일]='평균기온 삽입용'!$P87), 날씨8[avgTa]),"")</f>
        <v>5.9</v>
      </c>
      <c r="AB87" cm="1">
        <f t="array" ref="AB87">IFERROR(_xlfn.XLOOKUP(1, (날씨8[stnNm]='평균기온 삽입용'!$Q$70) * (날씨8[월]=AB$71) * (날씨8[일]='평균기온 삽입용'!$P87), 날씨8[avgTa]),"")</f>
        <v>-11.2</v>
      </c>
      <c r="AD87" s="63">
        <v>16</v>
      </c>
      <c r="AE87" cm="1">
        <f t="array" ref="AE87">IFERROR(_xlfn.XLOOKUP(1, (날씨9[stnNm]='평균기온 삽입용'!$AE$70) * (날씨9[월]=AE$71) * (날씨9[일]='평균기온 삽입용'!$AD87), 날씨9[avgTa]),"")</f>
        <v>-6.5</v>
      </c>
      <c r="AF87" cm="1">
        <f t="array" ref="AF87">IFERROR(_xlfn.XLOOKUP(1, (날씨9[stnNm]='평균기온 삽입용'!$AE$70) * (날씨9[월]=AF$71) * (날씨9[일]='평균기온 삽입용'!$AD87), 날씨9[avgTa]),"")</f>
        <v>-1.1000000000000001</v>
      </c>
      <c r="AG87" cm="1">
        <f t="array" ref="AG87">IFERROR(_xlfn.XLOOKUP(1, (날씨9[stnNm]='평균기온 삽입용'!$AE$70) * (날씨9[월]=AG$71) * (날씨9[일]='평균기온 삽입용'!$AD87), 날씨9[avgTa]),"")</f>
        <v>1.8</v>
      </c>
      <c r="AH87" cm="1">
        <f t="array" ref="AH87">IFERROR(_xlfn.XLOOKUP(1, (날씨9[stnNm]='평균기온 삽입용'!$AE$70) * (날씨9[월]=AH$71) * (날씨9[일]='평균기온 삽입용'!$AD87), 날씨9[avgTa]),"")</f>
        <v>8.5</v>
      </c>
      <c r="AI87" cm="1">
        <f t="array" ref="AI87">IFERROR(_xlfn.XLOOKUP(1, (날씨9[stnNm]='평균기온 삽입용'!$AE$70) * (날씨9[월]=AI$71) * (날씨9[일]='평균기온 삽입용'!$AD87), 날씨9[avgTa]),"")</f>
        <v>21.3</v>
      </c>
      <c r="AJ87" cm="1">
        <f t="array" ref="AJ87">IFERROR(_xlfn.XLOOKUP(1, (날씨9[stnNm]='평균기온 삽입용'!$AE$70) * (날씨9[월]=AJ$71) * (날씨9[일]='평균기온 삽입용'!$AD87), 날씨9[avgTa]),"")</f>
        <v>22.6</v>
      </c>
      <c r="AK87" cm="1">
        <f t="array" ref="AK87">IFERROR(_xlfn.XLOOKUP(1, (날씨9[stnNm]='평균기온 삽입용'!$AE$70) * (날씨9[월]=AK$71) * (날씨9[일]='평균기온 삽입용'!$AD87), 날씨9[avgTa]),"")</f>
        <v>23.9</v>
      </c>
      <c r="AL87" cm="1">
        <f t="array" ref="AL87">IFERROR(_xlfn.XLOOKUP(1, (날씨9[stnNm]='평균기온 삽입용'!$AE$70) * (날씨9[월]=AL$71) * (날씨9[일]='평균기온 삽입용'!$AD87), 날씨9[avgTa]),"")</f>
        <v>25.8</v>
      </c>
      <c r="AM87" cm="1">
        <f t="array" ref="AM87">IFERROR(_xlfn.XLOOKUP(1, (날씨9[stnNm]='평균기온 삽입용'!$AE$70) * (날씨9[월]=AM$71) * (날씨9[일]='평균기온 삽입용'!$AD87), 날씨9[avgTa]),"")</f>
        <v>22.6</v>
      </c>
      <c r="AN87" cm="1">
        <f t="array" ref="AN87">IFERROR(_xlfn.XLOOKUP(1, (날씨9[stnNm]='평균기온 삽입용'!$AE$70) * (날씨9[월]=AN$71) * (날씨9[일]='평균기온 삽입용'!$AD87), 날씨9[avgTa]),"")</f>
        <v>11.7</v>
      </c>
      <c r="AO87" cm="1">
        <f t="array" ref="AO87">IFERROR(_xlfn.XLOOKUP(1, (날씨9[stnNm]='평균기온 삽입용'!$AE$70) * (날씨9[월]=AO$71) * (날씨9[일]='평균기온 삽입용'!$AD87), 날씨9[avgTa]),"")</f>
        <v>3.2</v>
      </c>
      <c r="AP87" cm="1">
        <f t="array" ref="AP87">IFERROR(_xlfn.XLOOKUP(1, (날씨9[stnNm]='평균기온 삽입용'!$AE$70) * (날씨9[월]=AP$71) * (날씨9[일]='평균기온 삽입용'!$AD87), 날씨9[avgTa]),"")</f>
        <v>-5.8</v>
      </c>
    </row>
    <row r="88" spans="2:42" ht="15.95" customHeight="1" x14ac:dyDescent="0.3">
      <c r="B88" s="63">
        <v>17</v>
      </c>
      <c r="C88" cm="1">
        <f t="array" ref="C88">IFERROR(_xlfn.XLOOKUP(1, (날씨7[stnNm]='평균기온 삽입용'!$C$70) * (날씨7[월]=C$71) * (날씨7[일]='평균기온 삽입용'!$B88), 날씨7[avgTa]),"")</f>
        <v>-8.9</v>
      </c>
      <c r="D88" cm="1">
        <f t="array" ref="D88">IFERROR(_xlfn.XLOOKUP(1, (날씨7[stnNm]='평균기온 삽입용'!$C$70) * (날씨7[월]=D$71) * (날씨7[일]='평균기온 삽입용'!$B88), 날씨7[avgTa]),"")</f>
        <v>-9.6999999999999993</v>
      </c>
      <c r="E88" cm="1">
        <f t="array" ref="E88">IFERROR(_xlfn.XLOOKUP(1, (날씨7[stnNm]='평균기온 삽입용'!$C$70) * (날씨7[월]=E$71) * (날씨7[일]='평균기온 삽입용'!$B88), 날씨7[avgTa]),"")</f>
        <v>6.2</v>
      </c>
      <c r="F88" cm="1">
        <f t="array" ref="F88">IFERROR(_xlfn.XLOOKUP(1, (날씨7[stnNm]='평균기온 삽입용'!$C$70) * (날씨7[월]=F$71) * (날씨7[일]='평균기온 삽입용'!$B88), 날씨7[avgTa]),"")</f>
        <v>5.6</v>
      </c>
      <c r="G88" cm="1">
        <f t="array" ref="G88">IFERROR(_xlfn.XLOOKUP(1, (날씨7[stnNm]='평균기온 삽입용'!$C$70) * (날씨7[월]=G$71) * (날씨7[일]='평균기온 삽입용'!$B88), 날씨7[avgTa]),"")</f>
        <v>13.6</v>
      </c>
      <c r="H88" cm="1">
        <f t="array" ref="H88">IFERROR(_xlfn.XLOOKUP(1, (날씨7[stnNm]='평균기온 삽입용'!$C$70) * (날씨7[월]=H$71) * (날씨7[일]='평균기온 삽입용'!$B88), 날씨7[avgTa]),"")</f>
        <v>19.5</v>
      </c>
      <c r="I88" cm="1">
        <f t="array" ref="I88">IFERROR(_xlfn.XLOOKUP(1, (날씨7[stnNm]='평균기온 삽입용'!$C$70) * (날씨7[월]=I$71) * (날씨7[일]='평균기온 삽입용'!$B88), 날씨7[avgTa]),"")</f>
        <v>26.3</v>
      </c>
      <c r="J88" cm="1">
        <f t="array" ref="J88">IFERROR(_xlfn.XLOOKUP(1, (날씨7[stnNm]='평균기온 삽입용'!$C$70) * (날씨7[월]=J$71) * (날씨7[일]='평균기온 삽입용'!$B88), 날씨7[avgTa]),"")</f>
        <v>23.6</v>
      </c>
      <c r="K88" cm="1">
        <f t="array" ref="K88">IFERROR(_xlfn.XLOOKUP(1, (날씨7[stnNm]='평균기온 삽입용'!$C$70) * (날씨7[월]=K$71) * (날씨7[일]='평균기온 삽입용'!$B88), 날씨7[avgTa]),"")</f>
        <v>21.3</v>
      </c>
      <c r="L88" cm="1">
        <f t="array" ref="L88">IFERROR(_xlfn.XLOOKUP(1, (날씨7[stnNm]='평균기온 삽입용'!$C$70) * (날씨7[월]=L$71) * (날씨7[일]='평균기온 삽입용'!$B88), 날씨7[avgTa]),"")</f>
        <v>3</v>
      </c>
      <c r="M88" cm="1">
        <f t="array" ref="M88">IFERROR(_xlfn.XLOOKUP(1, (날씨7[stnNm]='평균기온 삽입용'!$C$70) * (날씨7[월]=M$71) * (날씨7[일]='평균기온 삽입용'!$B88), 날씨7[avgTa]),"")</f>
        <v>3.5</v>
      </c>
      <c r="N88" cm="1">
        <f t="array" ref="N88">IFERROR(_xlfn.XLOOKUP(1, (날씨7[stnNm]='평균기온 삽입용'!$C$70) * (날씨7[월]=N$71) * (날씨7[일]='평균기온 삽입용'!$B88), 날씨7[avgTa]),"")</f>
        <v>-6.7</v>
      </c>
      <c r="P88" s="63">
        <v>17</v>
      </c>
      <c r="Q88" cm="1">
        <f t="array" ref="Q88">IFERROR(_xlfn.XLOOKUP(1, (날씨8[stnNm]='평균기온 삽입용'!$Q$70) * (날씨8[월]=Q$71) * (날씨8[일]='평균기온 삽입용'!$P88), 날씨8[avgTa]),"")</f>
        <v>-9.4</v>
      </c>
      <c r="R88" cm="1">
        <f t="array" ref="R88">IFERROR(_xlfn.XLOOKUP(1, (날씨8[stnNm]='평균기온 삽입용'!$Q$70) * (날씨8[월]=R$71) * (날씨8[일]='평균기온 삽입용'!$P88), 날씨8[avgTa]),"")</f>
        <v>-9.3000000000000007</v>
      </c>
      <c r="S88" cm="1">
        <f t="array" ref="S88">IFERROR(_xlfn.XLOOKUP(1, (날씨8[stnNm]='평균기온 삽입용'!$Q$70) * (날씨8[월]=S$71) * (날씨8[일]='평균기온 삽입용'!$P88), 날씨8[avgTa]),"")</f>
        <v>7.9</v>
      </c>
      <c r="T88" cm="1">
        <f t="array" ref="T88">IFERROR(_xlfn.XLOOKUP(1, (날씨8[stnNm]='평균기온 삽입용'!$Q$70) * (날씨8[월]=T$71) * (날씨8[일]='평균기온 삽입용'!$P88), 날씨8[avgTa]),"")</f>
        <v>12.3</v>
      </c>
      <c r="U88" cm="1">
        <f t="array" ref="U88">IFERROR(_xlfn.XLOOKUP(1, (날씨8[stnNm]='평균기온 삽입용'!$Q$70) * (날씨8[월]=U$71) * (날씨8[일]='평균기온 삽입용'!$P88), 날씨8[avgTa]),"")</f>
        <v>17.899999999999999</v>
      </c>
      <c r="V88" cm="1">
        <f t="array" ref="V88">IFERROR(_xlfn.XLOOKUP(1, (날씨8[stnNm]='평균기온 삽입용'!$Q$70) * (날씨8[월]=V$71) * (날씨8[일]='평균기온 삽입용'!$P88), 날씨8[avgTa]),"")</f>
        <v>21.4</v>
      </c>
      <c r="W88" cm="1">
        <f t="array" ref="W88">IFERROR(_xlfn.XLOOKUP(1, (날씨8[stnNm]='평균기온 삽입용'!$Q$70) * (날씨8[월]=W$71) * (날씨8[일]='평균기온 삽입용'!$P88), 날씨8[avgTa]),"")</f>
        <v>23.3</v>
      </c>
      <c r="X88" cm="1">
        <f t="array" ref="X88">IFERROR(_xlfn.XLOOKUP(1, (날씨8[stnNm]='평균기온 삽입용'!$Q$70) * (날씨8[월]=X$71) * (날씨8[일]='평균기온 삽입용'!$P88), 날씨8[avgTa]),"")</f>
        <v>23.4</v>
      </c>
      <c r="Y88" cm="1">
        <f t="array" ref="Y88">IFERROR(_xlfn.XLOOKUP(1, (날씨8[stnNm]='평균기온 삽입용'!$Q$70) * (날씨8[월]=Y$71) * (날씨8[일]='평균기온 삽입용'!$P88), 날씨8[avgTa]),"")</f>
        <v>23.6</v>
      </c>
      <c r="Z88" cm="1">
        <f t="array" ref="Z88">IFERROR(_xlfn.XLOOKUP(1, (날씨8[stnNm]='평균기온 삽입용'!$Q$70) * (날씨8[월]=Z$71) * (날씨8[일]='평균기온 삽입용'!$P88), 날씨8[avgTa]),"")</f>
        <v>9.3000000000000007</v>
      </c>
      <c r="AA88" cm="1">
        <f t="array" ref="AA88">IFERROR(_xlfn.XLOOKUP(1, (날씨8[stnNm]='평균기온 삽입용'!$Q$70) * (날씨8[월]=AA$71) * (날씨8[일]='평균기온 삽입용'!$P88), 날씨8[avgTa]),"")</f>
        <v>6.4</v>
      </c>
      <c r="AB88" cm="1">
        <f t="array" ref="AB88">IFERROR(_xlfn.XLOOKUP(1, (날씨8[stnNm]='평균기온 삽입용'!$Q$70) * (날씨8[월]=AB$71) * (날씨8[일]='평균기온 삽입용'!$P88), 날씨8[avgTa]),"")</f>
        <v>-11.6</v>
      </c>
      <c r="AD88" s="63">
        <v>17</v>
      </c>
      <c r="AE88" cm="1">
        <f t="array" ref="AE88">IFERROR(_xlfn.XLOOKUP(1, (날씨9[stnNm]='평균기온 삽입용'!$AE$70) * (날씨9[월]=AE$71) * (날씨9[일]='평균기온 삽입용'!$AD88), 날씨9[avgTa]),"")</f>
        <v>-7.5</v>
      </c>
      <c r="AF88" cm="1">
        <f t="array" ref="AF88">IFERROR(_xlfn.XLOOKUP(1, (날씨9[stnNm]='평균기온 삽입용'!$AE$70) * (날씨9[월]=AF$71) * (날씨9[일]='평균기온 삽입용'!$AD88), 날씨9[avgTa]),"")</f>
        <v>-0.6</v>
      </c>
      <c r="AG88" cm="1">
        <f t="array" ref="AG88">IFERROR(_xlfn.XLOOKUP(1, (날씨9[stnNm]='평균기온 삽입용'!$AE$70) * (날씨9[월]=AG$71) * (날씨9[일]='평균기온 삽입용'!$AD88), 날씨9[avgTa]),"")</f>
        <v>3.9</v>
      </c>
      <c r="AH88" cm="1">
        <f t="array" ref="AH88">IFERROR(_xlfn.XLOOKUP(1, (날씨9[stnNm]='평균기온 삽입용'!$AE$70) * (날씨9[월]=AH$71) * (날씨9[일]='평균기온 삽입용'!$AD88), 날씨9[avgTa]),"")</f>
        <v>9.5</v>
      </c>
      <c r="AI88" cm="1">
        <f t="array" ref="AI88">IFERROR(_xlfn.XLOOKUP(1, (날씨9[stnNm]='평균기온 삽입용'!$AE$70) * (날씨9[월]=AI$71) * (날씨9[일]='평균기온 삽입용'!$AD88), 날씨9[avgTa]),"")</f>
        <v>21</v>
      </c>
      <c r="AJ88" cm="1">
        <f t="array" ref="AJ88">IFERROR(_xlfn.XLOOKUP(1, (날씨9[stnNm]='평균기온 삽입용'!$AE$70) * (날씨9[월]=AJ$71) * (날씨9[일]='평균기온 삽입용'!$AD88), 날씨9[avgTa]),"")</f>
        <v>23</v>
      </c>
      <c r="AK88" cm="1">
        <f t="array" ref="AK88">IFERROR(_xlfn.XLOOKUP(1, (날씨9[stnNm]='평균기온 삽입용'!$AE$70) * (날씨9[월]=AK$71) * (날씨9[일]='평균기온 삽입용'!$AD88), 날씨9[avgTa]),"")</f>
        <v>23.7</v>
      </c>
      <c r="AL88" cm="1">
        <f t="array" ref="AL88">IFERROR(_xlfn.XLOOKUP(1, (날씨9[stnNm]='평균기온 삽입용'!$AE$70) * (날씨9[월]=AL$71) * (날씨9[일]='평균기온 삽입용'!$AD88), 날씨9[avgTa]),"")</f>
        <v>26.3</v>
      </c>
      <c r="AM88" cm="1">
        <f t="array" ref="AM88">IFERROR(_xlfn.XLOOKUP(1, (날씨9[stnNm]='평균기온 삽입용'!$AE$70) * (날씨9[월]=AM$71) * (날씨9[일]='평균기온 삽입용'!$AD88), 날씨9[avgTa]),"")</f>
        <v>23.2</v>
      </c>
      <c r="AN88" cm="1">
        <f t="array" ref="AN88">IFERROR(_xlfn.XLOOKUP(1, (날씨9[stnNm]='평균기온 삽입용'!$AE$70) * (날씨9[월]=AN$71) * (날씨9[일]='평균기온 삽입용'!$AD88), 날씨9[avgTa]),"")</f>
        <v>9.5</v>
      </c>
      <c r="AO88" cm="1">
        <f t="array" ref="AO88">IFERROR(_xlfn.XLOOKUP(1, (날씨9[stnNm]='평균기온 삽입용'!$AE$70) * (날씨9[월]=AO$71) * (날씨9[일]='평균기온 삽입용'!$AD88), 날씨9[avgTa]),"")</f>
        <v>0.4</v>
      </c>
      <c r="AP88" cm="1">
        <f t="array" ref="AP88">IFERROR(_xlfn.XLOOKUP(1, (날씨9[stnNm]='평균기온 삽입용'!$AE$70) * (날씨9[월]=AP$71) * (날씨9[일]='평균기온 삽입용'!$AD88), 날씨9[avgTa]),"")</f>
        <v>-12.5</v>
      </c>
    </row>
    <row r="89" spans="2:42" ht="15.95" customHeight="1" x14ac:dyDescent="0.3">
      <c r="B89" s="63">
        <v>18</v>
      </c>
      <c r="C89" cm="1">
        <f t="array" ref="C89">IFERROR(_xlfn.XLOOKUP(1, (날씨7[stnNm]='평균기온 삽입용'!$C$70) * (날씨7[월]=C$71) * (날씨7[일]='평균기온 삽입용'!$B89), 날씨7[avgTa]),"")</f>
        <v>-5.8</v>
      </c>
      <c r="D89" cm="1">
        <f t="array" ref="D89">IFERROR(_xlfn.XLOOKUP(1, (날씨7[stnNm]='평균기온 삽입용'!$C$70) * (날씨7[월]=D$71) * (날씨7[일]='평균기온 삽입용'!$B89), 날씨7[avgTa]),"")</f>
        <v>-7.8</v>
      </c>
      <c r="E89" cm="1">
        <f t="array" ref="E89">IFERROR(_xlfn.XLOOKUP(1, (날씨7[stnNm]='평균기온 삽입용'!$C$70) * (날씨7[월]=E$71) * (날씨7[일]='평균기온 삽입용'!$B89), 날씨7[avgTa]),"")</f>
        <v>8.1999999999999993</v>
      </c>
      <c r="F89" cm="1">
        <f t="array" ref="F89">IFERROR(_xlfn.XLOOKUP(1, (날씨7[stnNm]='평균기온 삽입용'!$C$70) * (날씨7[월]=F$71) * (날씨7[일]='평균기온 삽입용'!$B89), 날씨7[avgTa]),"")</f>
        <v>9</v>
      </c>
      <c r="G89" cm="1">
        <f t="array" ref="G89">IFERROR(_xlfn.XLOOKUP(1, (날씨7[stnNm]='평균기온 삽입용'!$C$70) * (날씨7[월]=G$71) * (날씨7[일]='평균기온 삽입용'!$B89), 날씨7[avgTa]),"")</f>
        <v>16.399999999999999</v>
      </c>
      <c r="H89" cm="1">
        <f t="array" ref="H89">IFERROR(_xlfn.XLOOKUP(1, (날씨7[stnNm]='평균기온 삽입용'!$C$70) * (날씨7[월]=H$71) * (날씨7[일]='평균기온 삽입용'!$B89), 날씨7[avgTa]),"")</f>
        <v>20.6</v>
      </c>
      <c r="I89" cm="1">
        <f t="array" ref="I89">IFERROR(_xlfn.XLOOKUP(1, (날씨7[stnNm]='평균기온 삽입용'!$C$70) * (날씨7[월]=I$71) * (날씨7[일]='평균기온 삽입용'!$B89), 날씨7[avgTa]),"")</f>
        <v>27.2</v>
      </c>
      <c r="J89" cm="1">
        <f t="array" ref="J89">IFERROR(_xlfn.XLOOKUP(1, (날씨7[stnNm]='평균기온 삽입용'!$C$70) * (날씨7[월]=J$71) * (날씨7[일]='평균기온 삽입용'!$B89), 날씨7[avgTa]),"")</f>
        <v>22.8</v>
      </c>
      <c r="K89" cm="1">
        <f t="array" ref="K89">IFERROR(_xlfn.XLOOKUP(1, (날씨7[stnNm]='평균기온 삽입용'!$C$70) * (날씨7[월]=K$71) * (날씨7[일]='평균기온 삽입용'!$B89), 날씨7[avgTa]),"")</f>
        <v>21.2</v>
      </c>
      <c r="L89" cm="1">
        <f t="array" ref="L89">IFERROR(_xlfn.XLOOKUP(1, (날씨7[stnNm]='평균기온 삽입용'!$C$70) * (날씨7[월]=L$71) * (날씨7[일]='평균기온 삽입용'!$B89), 날씨7[avgTa]),"")</f>
        <v>5.2</v>
      </c>
      <c r="M89" cm="1">
        <f t="array" ref="M89">IFERROR(_xlfn.XLOOKUP(1, (날씨7[stnNm]='평균기온 삽입용'!$C$70) * (날씨7[월]=M$71) * (날씨7[일]='평균기온 삽입용'!$B89), 날씨7[avgTa]),"")</f>
        <v>10.5</v>
      </c>
      <c r="N89" cm="1">
        <f t="array" ref="N89">IFERROR(_xlfn.XLOOKUP(1, (날씨7[stnNm]='평균기온 삽입용'!$C$70) * (날씨7[월]=N$71) * (날씨7[일]='평균기온 삽입용'!$B89), 날씨7[avgTa]),"")</f>
        <v>-7.8</v>
      </c>
      <c r="P89" s="63">
        <v>18</v>
      </c>
      <c r="Q89" cm="1">
        <f t="array" ref="Q89">IFERROR(_xlfn.XLOOKUP(1, (날씨8[stnNm]='평균기온 삽입용'!$Q$70) * (날씨8[월]=Q$71) * (날씨8[일]='평균기온 삽입용'!$P89), 날씨8[avgTa]),"")</f>
        <v>-9.1</v>
      </c>
      <c r="R89" cm="1">
        <f t="array" ref="R89">IFERROR(_xlfn.XLOOKUP(1, (날씨8[stnNm]='평균기온 삽입용'!$Q$70) * (날씨8[월]=R$71) * (날씨8[일]='평균기온 삽입용'!$P89), 날씨8[avgTa]),"")</f>
        <v>-4.9000000000000004</v>
      </c>
      <c r="S89" cm="1">
        <f t="array" ref="S89">IFERROR(_xlfn.XLOOKUP(1, (날씨8[stnNm]='평균기온 삽입용'!$Q$70) * (날씨8[월]=S$71) * (날씨8[일]='평균기온 삽입용'!$P89), 날씨8[avgTa]),"")</f>
        <v>4.9000000000000004</v>
      </c>
      <c r="T89" cm="1">
        <f t="array" ref="T89">IFERROR(_xlfn.XLOOKUP(1, (날씨8[stnNm]='평균기온 삽입용'!$Q$70) * (날씨8[월]=T$71) * (날씨8[일]='평균기온 삽입용'!$P89), 날씨8[avgTa]),"")</f>
        <v>13.8</v>
      </c>
      <c r="U89" cm="1">
        <f t="array" ref="U89">IFERROR(_xlfn.XLOOKUP(1, (날씨8[stnNm]='평균기온 삽입용'!$Q$70) * (날씨8[월]=U$71) * (날씨8[일]='평균기온 삽입용'!$P89), 날씨8[avgTa]),"")</f>
        <v>18.2</v>
      </c>
      <c r="V89" cm="1">
        <f t="array" ref="V89">IFERROR(_xlfn.XLOOKUP(1, (날씨8[stnNm]='평균기온 삽입용'!$Q$70) * (날씨8[월]=V$71) * (날씨8[일]='평균기온 삽입용'!$P89), 날씨8[avgTa]),"")</f>
        <v>22.4</v>
      </c>
      <c r="W89" cm="1">
        <f t="array" ref="W89">IFERROR(_xlfn.XLOOKUP(1, (날씨8[stnNm]='평균기온 삽입용'!$Q$70) * (날씨8[월]=W$71) * (날씨8[일]='평균기온 삽입용'!$P89), 날씨8[avgTa]),"")</f>
        <v>25.5</v>
      </c>
      <c r="X89" cm="1">
        <f t="array" ref="X89">IFERROR(_xlfn.XLOOKUP(1, (날씨8[stnNm]='평균기온 삽입용'!$Q$70) * (날씨8[월]=X$71) * (날씨8[일]='평균기온 삽입용'!$P89), 날씨8[avgTa]),"")</f>
        <v>23.7</v>
      </c>
      <c r="Y89" cm="1">
        <f t="array" ref="Y89">IFERROR(_xlfn.XLOOKUP(1, (날씨8[stnNm]='평균기온 삽입용'!$Q$70) * (날씨8[월]=Y$71) * (날씨8[일]='평균기온 삽입용'!$P89), 날씨8[avgTa]),"")</f>
        <v>24.8</v>
      </c>
      <c r="Z89" cm="1">
        <f t="array" ref="Z89">IFERROR(_xlfn.XLOOKUP(1, (날씨8[stnNm]='평균기온 삽입용'!$Q$70) * (날씨8[월]=Z$71) * (날씨8[일]='평균기온 삽입용'!$P89), 날씨8[avgTa]),"")</f>
        <v>5.3</v>
      </c>
      <c r="AA89" cm="1">
        <f t="array" ref="AA89">IFERROR(_xlfn.XLOOKUP(1, (날씨8[stnNm]='평균기온 삽입용'!$Q$70) * (날씨8[월]=AA$71) * (날씨8[일]='평균기온 삽입용'!$P89), 날씨8[avgTa]),"")</f>
        <v>6.7</v>
      </c>
      <c r="AB89" cm="1">
        <f t="array" ref="AB89">IFERROR(_xlfn.XLOOKUP(1, (날씨8[stnNm]='평균기온 삽입용'!$Q$70) * (날씨8[월]=AB$71) * (날씨8[일]='평균기온 삽입용'!$P89), 날씨8[avgTa]),"")</f>
        <v>-14.1</v>
      </c>
      <c r="AD89" s="63">
        <v>18</v>
      </c>
      <c r="AE89" cm="1">
        <f t="array" ref="AE89">IFERROR(_xlfn.XLOOKUP(1, (날씨9[stnNm]='평균기온 삽입용'!$AE$70) * (날씨9[월]=AE$71) * (날씨9[일]='평균기온 삽입용'!$AD89), 날씨9[avgTa]),"")</f>
        <v>-6.2</v>
      </c>
      <c r="AF89" cm="1">
        <f t="array" ref="AF89">IFERROR(_xlfn.XLOOKUP(1, (날씨9[stnNm]='평균기온 삽입용'!$AE$70) * (날씨9[월]=AF$71) * (날씨9[일]='평균기온 삽입용'!$AD89), 날씨9[avgTa]),"")</f>
        <v>1.4</v>
      </c>
      <c r="AG89" cm="1">
        <f t="array" ref="AG89">IFERROR(_xlfn.XLOOKUP(1, (날씨9[stnNm]='평균기온 삽입용'!$AE$70) * (날씨9[월]=AG$71) * (날씨9[일]='평균기온 삽입용'!$AD89), 날씨9[avgTa]),"")</f>
        <v>5.0999999999999996</v>
      </c>
      <c r="AH89" cm="1">
        <f t="array" ref="AH89">IFERROR(_xlfn.XLOOKUP(1, (날씨9[stnNm]='평균기온 삽입용'!$AE$70) * (날씨9[월]=AH$71) * (날씨9[일]='평균기온 삽입용'!$AD89), 날씨9[avgTa]),"")</f>
        <v>11.8</v>
      </c>
      <c r="AI89" cm="1">
        <f t="array" ref="AI89">IFERROR(_xlfn.XLOOKUP(1, (날씨9[stnNm]='평균기온 삽입용'!$AE$70) * (날씨9[월]=AI$71) * (날씨9[일]='평균기온 삽입용'!$AD89), 날씨9[avgTa]),"")</f>
        <v>19.5</v>
      </c>
      <c r="AJ89" cm="1">
        <f t="array" ref="AJ89">IFERROR(_xlfn.XLOOKUP(1, (날씨9[stnNm]='평균기온 삽입용'!$AE$70) * (날씨9[월]=AJ$71) * (날씨9[일]='평균기온 삽입용'!$AD89), 날씨9[avgTa]),"")</f>
        <v>24.7</v>
      </c>
      <c r="AK89" cm="1">
        <f t="array" ref="AK89">IFERROR(_xlfn.XLOOKUP(1, (날씨9[stnNm]='평균기온 삽입용'!$AE$70) * (날씨9[월]=AK$71) * (날씨9[일]='평균기온 삽입용'!$AD89), 날씨9[avgTa]),"")</f>
        <v>24.5</v>
      </c>
      <c r="AL89" cm="1">
        <f t="array" ref="AL89">IFERROR(_xlfn.XLOOKUP(1, (날씨9[stnNm]='평균기온 삽입용'!$AE$70) * (날씨9[월]=AL$71) * (날씨9[일]='평균기온 삽입용'!$AD89), 날씨9[avgTa]),"")</f>
        <v>27.3</v>
      </c>
      <c r="AM89" cm="1">
        <f t="array" ref="AM89">IFERROR(_xlfn.XLOOKUP(1, (날씨9[stnNm]='평균기온 삽입용'!$AE$70) * (날씨9[월]=AM$71) * (날씨9[일]='평균기온 삽입용'!$AD89), 날씨9[avgTa]),"")</f>
        <v>23.7</v>
      </c>
      <c r="AN89" cm="1">
        <f t="array" ref="AN89">IFERROR(_xlfn.XLOOKUP(1, (날씨9[stnNm]='평균기온 삽입용'!$AE$70) * (날씨9[월]=AN$71) * (날씨9[일]='평균기온 삽입용'!$AD89), 날씨9[avgTa]),"")</f>
        <v>13</v>
      </c>
      <c r="AO89" cm="1">
        <f t="array" ref="AO89">IFERROR(_xlfn.XLOOKUP(1, (날씨9[stnNm]='평균기온 삽입용'!$AE$70) * (날씨9[월]=AO$71) * (날씨9[일]='평균기온 삽입용'!$AD89), 날씨9[avgTa]),"")</f>
        <v>-1.2</v>
      </c>
      <c r="AP89" cm="1">
        <f t="array" ref="AP89">IFERROR(_xlfn.XLOOKUP(1, (날씨9[stnNm]='평균기온 삽입용'!$AE$70) * (날씨9[월]=AP$71) * (날씨9[일]='평균기온 삽입용'!$AD89), 날씨9[avgTa]),"")</f>
        <v>-11.8</v>
      </c>
    </row>
    <row r="90" spans="2:42" ht="15.95" customHeight="1" x14ac:dyDescent="0.3">
      <c r="B90" s="63">
        <v>19</v>
      </c>
      <c r="C90" cm="1">
        <f t="array" ref="C90">IFERROR(_xlfn.XLOOKUP(1, (날씨7[stnNm]='평균기온 삽입용'!$C$70) * (날씨7[월]=C$71) * (날씨7[일]='평균기온 삽입용'!$B90), 날씨7[avgTa]),"")</f>
        <v>-11.3</v>
      </c>
      <c r="D90" cm="1">
        <f t="array" ref="D90">IFERROR(_xlfn.XLOOKUP(1, (날씨7[stnNm]='평균기온 삽입용'!$C$70) * (날씨7[월]=D$71) * (날씨7[일]='평균기온 삽입용'!$B90), 날씨7[avgTa]),"")</f>
        <v>-1</v>
      </c>
      <c r="E90" cm="1">
        <f t="array" ref="E90">IFERROR(_xlfn.XLOOKUP(1, (날씨7[stnNm]='평균기온 삽입용'!$C$70) * (날씨7[월]=E$71) * (날씨7[일]='평균기온 삽입용'!$B90), 날씨7[avgTa]),"")</f>
        <v>12</v>
      </c>
      <c r="F90" cm="1">
        <f t="array" ref="F90">IFERROR(_xlfn.XLOOKUP(1, (날씨7[stnNm]='평균기온 삽입용'!$C$70) * (날씨7[월]=F$71) * (날씨7[일]='평균기온 삽입용'!$B90), 날씨7[avgTa]),"")</f>
        <v>12</v>
      </c>
      <c r="G90" cm="1">
        <f t="array" ref="G90">IFERROR(_xlfn.XLOOKUP(1, (날씨7[stnNm]='평균기온 삽입용'!$C$70) * (날씨7[월]=G$71) * (날씨7[일]='평균기온 삽입용'!$B90), 날씨7[avgTa]),"")</f>
        <v>18.100000000000001</v>
      </c>
      <c r="H90" cm="1">
        <f t="array" ref="H90">IFERROR(_xlfn.XLOOKUP(1, (날씨7[stnNm]='평균기온 삽입용'!$C$70) * (날씨7[월]=H$71) * (날씨7[일]='평균기온 삽입용'!$B90), 날씨7[avgTa]),"")</f>
        <v>21</v>
      </c>
      <c r="I90" cm="1">
        <f t="array" ref="I90">IFERROR(_xlfn.XLOOKUP(1, (날씨7[stnNm]='평균기온 삽입용'!$C$70) * (날씨7[월]=I$71) * (날씨7[일]='평균기온 삽입용'!$B90), 날씨7[avgTa]),"")</f>
        <v>25.8</v>
      </c>
      <c r="J90" cm="1">
        <f t="array" ref="J90">IFERROR(_xlfn.XLOOKUP(1, (날씨7[stnNm]='평균기온 삽입용'!$C$70) * (날씨7[월]=J$71) * (날씨7[일]='평균기온 삽입용'!$B90), 날씨7[avgTa]),"")</f>
        <v>23.2</v>
      </c>
      <c r="K90" cm="1">
        <f t="array" ref="K90">IFERROR(_xlfn.XLOOKUP(1, (날씨7[stnNm]='평균기온 삽입용'!$C$70) * (날씨7[월]=K$71) * (날씨7[일]='평균기온 삽입용'!$B90), 날씨7[avgTa]),"")</f>
        <v>20.2</v>
      </c>
      <c r="L90" cm="1">
        <f t="array" ref="L90">IFERROR(_xlfn.XLOOKUP(1, (날씨7[stnNm]='평균기온 삽입용'!$C$70) * (날씨7[월]=L$71) * (날씨7[일]='평균기온 삽입용'!$B90), 날씨7[avgTa]),"")</f>
        <v>8.9</v>
      </c>
      <c r="M90" cm="1">
        <f t="array" ref="M90">IFERROR(_xlfn.XLOOKUP(1, (날씨7[stnNm]='평균기온 삽입용'!$C$70) * (날씨7[월]=M$71) * (날씨7[일]='평균기온 삽입용'!$B90), 날씨7[avgTa]),"")</f>
        <v>11.6</v>
      </c>
      <c r="N90" cm="1">
        <f t="array" ref="N90">IFERROR(_xlfn.XLOOKUP(1, (날씨7[stnNm]='평균기온 삽입용'!$C$70) * (날씨7[월]=N$71) * (날씨7[일]='평균기온 삽입용'!$B90), 날씨7[avgTa]),"")</f>
        <v>-2.6</v>
      </c>
      <c r="P90" s="63">
        <v>19</v>
      </c>
      <c r="Q90" cm="1">
        <f t="array" ref="Q90">IFERROR(_xlfn.XLOOKUP(1, (날씨8[stnNm]='평균기온 삽입용'!$Q$70) * (날씨8[월]=Q$71) * (날씨8[일]='평균기온 삽입용'!$P90), 날씨8[avgTa]),"")</f>
        <v>-8.8000000000000007</v>
      </c>
      <c r="R90" cm="1">
        <f t="array" ref="R90">IFERROR(_xlfn.XLOOKUP(1, (날씨8[stnNm]='평균기온 삽입용'!$Q$70) * (날씨8[월]=R$71) * (날씨8[일]='평균기온 삽입용'!$P90), 날씨8[avgTa]),"")</f>
        <v>-3.4</v>
      </c>
      <c r="S90" cm="1">
        <f t="array" ref="S90">IFERROR(_xlfn.XLOOKUP(1, (날씨8[stnNm]='평균기온 삽입용'!$Q$70) * (날씨8[월]=S$71) * (날씨8[일]='평균기온 삽입용'!$P90), 날씨8[avgTa]),"")</f>
        <v>2.6</v>
      </c>
      <c r="T90" cm="1">
        <f t="array" ref="T90">IFERROR(_xlfn.XLOOKUP(1, (날씨8[stnNm]='평균기온 삽입용'!$Q$70) * (날씨8[월]=T$71) * (날씨8[일]='평균기온 삽입용'!$P90), 날씨8[avgTa]),"")</f>
        <v>13.4</v>
      </c>
      <c r="U90" cm="1">
        <f t="array" ref="U90">IFERROR(_xlfn.XLOOKUP(1, (날씨8[stnNm]='평균기온 삽입용'!$Q$70) * (날씨8[월]=U$71) * (날씨8[일]='평균기온 삽입용'!$P90), 날씨8[avgTa]),"")</f>
        <v>18.3</v>
      </c>
      <c r="V90" cm="1">
        <f t="array" ref="V90">IFERROR(_xlfn.XLOOKUP(1, (날씨8[stnNm]='평균기온 삽입용'!$Q$70) * (날씨8[월]=V$71) * (날씨8[일]='평균기온 삽입용'!$P90), 날씨8[avgTa]),"")</f>
        <v>22</v>
      </c>
      <c r="W90" cm="1">
        <f t="array" ref="W90">IFERROR(_xlfn.XLOOKUP(1, (날씨8[stnNm]='평균기온 삽입용'!$Q$70) * (날씨8[월]=W$71) * (날씨8[일]='평균기온 삽입용'!$P90), 날씨8[avgTa]),"")</f>
        <v>26.2</v>
      </c>
      <c r="X90" cm="1">
        <f t="array" ref="X90">IFERROR(_xlfn.XLOOKUP(1, (날씨8[stnNm]='평균기온 삽입용'!$Q$70) * (날씨8[월]=X$71) * (날씨8[일]='평균기온 삽입용'!$P90), 날씨8[avgTa]),"")</f>
        <v>24.3</v>
      </c>
      <c r="Y90" cm="1">
        <f t="array" ref="Y90">IFERROR(_xlfn.XLOOKUP(1, (날씨8[stnNm]='평균기온 삽입용'!$Q$70) * (날씨8[월]=Y$71) * (날씨8[일]='평균기온 삽입용'!$P90), 날씨8[avgTa]),"")</f>
        <v>21.3</v>
      </c>
      <c r="Z90" cm="1">
        <f t="array" ref="Z90">IFERROR(_xlfn.XLOOKUP(1, (날씨8[stnNm]='평균기온 삽입용'!$Q$70) * (날씨8[월]=Z$71) * (날씨8[일]='평균기온 삽입용'!$P90), 날씨8[avgTa]),"")</f>
        <v>6</v>
      </c>
      <c r="AA90" cm="1">
        <f t="array" ref="AA90">IFERROR(_xlfn.XLOOKUP(1, (날씨8[stnNm]='평균기온 삽입용'!$Q$70) * (날씨8[월]=AA$71) * (날씨8[일]='평균기온 삽입용'!$P90), 날씨8[avgTa]),"")</f>
        <v>7.8</v>
      </c>
      <c r="AB90" cm="1">
        <f t="array" ref="AB90">IFERROR(_xlfn.XLOOKUP(1, (날씨8[stnNm]='평균기온 삽입용'!$Q$70) * (날씨8[월]=AB$71) * (날씨8[일]='평균기온 삽입용'!$P90), 날씨8[avgTa]),"")</f>
        <v>-12.6</v>
      </c>
      <c r="AD90" s="63">
        <v>19</v>
      </c>
      <c r="AE90" cm="1">
        <f t="array" ref="AE90">IFERROR(_xlfn.XLOOKUP(1, (날씨9[stnNm]='평균기온 삽입용'!$AE$70) * (날씨9[월]=AE$71) * (날씨9[일]='평균기온 삽입용'!$AD90), 날씨9[avgTa]),"")</f>
        <v>-4</v>
      </c>
      <c r="AF90" cm="1">
        <f t="array" ref="AF90">IFERROR(_xlfn.XLOOKUP(1, (날씨9[stnNm]='평균기온 삽입용'!$AE$70) * (날씨9[월]=AF$71) * (날씨9[일]='평균기온 삽입용'!$AD90), 날씨9[avgTa]),"")</f>
        <v>1.8</v>
      </c>
      <c r="AG90" cm="1">
        <f t="array" ref="AG90">IFERROR(_xlfn.XLOOKUP(1, (날씨9[stnNm]='평균기온 삽입용'!$AE$70) * (날씨9[월]=AG$71) * (날씨9[일]='평균기온 삽입용'!$AD90), 날씨9[avgTa]),"")</f>
        <v>5.5</v>
      </c>
      <c r="AH90" cm="1">
        <f t="array" ref="AH90">IFERROR(_xlfn.XLOOKUP(1, (날씨9[stnNm]='평균기온 삽입용'!$AE$70) * (날씨9[월]=AH$71) * (날씨9[일]='평균기온 삽입용'!$AD90), 날씨9[avgTa]),"")</f>
        <v>16.8</v>
      </c>
      <c r="AI90" cm="1">
        <f t="array" ref="AI90">IFERROR(_xlfn.XLOOKUP(1, (날씨9[stnNm]='평균기온 삽입용'!$AE$70) * (날씨9[월]=AI$71) * (날씨9[일]='평균기온 삽입용'!$AD90), 날씨9[avgTa]),"")</f>
        <v>19.100000000000001</v>
      </c>
      <c r="AJ90" cm="1">
        <f t="array" ref="AJ90">IFERROR(_xlfn.XLOOKUP(1, (날씨9[stnNm]='평균기온 삽입용'!$AE$70) * (날씨9[월]=AJ$71) * (날씨9[일]='평균기온 삽입용'!$AD90), 날씨9[avgTa]),"")</f>
        <v>26.1</v>
      </c>
      <c r="AK90" cm="1">
        <f t="array" ref="AK90">IFERROR(_xlfn.XLOOKUP(1, (날씨9[stnNm]='평균기온 삽입용'!$AE$70) * (날씨9[월]=AK$71) * (날씨9[일]='평균기온 삽입용'!$AD90), 날씨9[avgTa]),"")</f>
        <v>25.8</v>
      </c>
      <c r="AL90" cm="1">
        <f t="array" ref="AL90">IFERROR(_xlfn.XLOOKUP(1, (날씨9[stnNm]='평균기온 삽입용'!$AE$70) * (날씨9[월]=AL$71) * (날씨9[일]='평균기온 삽입용'!$AD90), 날씨9[avgTa]),"")</f>
        <v>27.7</v>
      </c>
      <c r="AM90" cm="1">
        <f t="array" ref="AM90">IFERROR(_xlfn.XLOOKUP(1, (날씨9[stnNm]='평균기온 삽입용'!$AE$70) * (날씨9[월]=AM$71) * (날씨9[일]='평균기온 삽입용'!$AD90), 날씨9[avgTa]),"")</f>
        <v>22.7</v>
      </c>
      <c r="AN90" cm="1">
        <f t="array" ref="AN90">IFERROR(_xlfn.XLOOKUP(1, (날씨9[stnNm]='평균기온 삽입용'!$AE$70) * (날씨9[월]=AN$71) * (날씨9[일]='평균기온 삽입용'!$AD90), 날씨9[avgTa]),"")</f>
        <v>15.8</v>
      </c>
      <c r="AO90" cm="1">
        <f t="array" ref="AO90">IFERROR(_xlfn.XLOOKUP(1, (날씨9[stnNm]='평균기온 삽입용'!$AE$70) * (날씨9[월]=AO$71) * (날씨9[일]='평균기온 삽입용'!$AD90), 날씨9[avgTa]),"")</f>
        <v>4.0999999999999996</v>
      </c>
      <c r="AP90" cm="1">
        <f t="array" ref="AP90">IFERROR(_xlfn.XLOOKUP(1, (날씨9[stnNm]='평균기온 삽입용'!$AE$70) * (날씨9[월]=AP$71) * (날씨9[일]='평균기온 삽입용'!$AD90), 날씨9[avgTa]),"")</f>
        <v>-6.8</v>
      </c>
    </row>
    <row r="91" spans="2:42" ht="15.95" customHeight="1" x14ac:dyDescent="0.3">
      <c r="B91" s="63">
        <v>20</v>
      </c>
      <c r="C91" cm="1">
        <f t="array" ref="C91">IFERROR(_xlfn.XLOOKUP(1, (날씨7[stnNm]='평균기온 삽입용'!$C$70) * (날씨7[월]=C$71) * (날씨7[일]='평균기온 삽입용'!$B91), 날씨7[avgTa]),"")</f>
        <v>-5.9</v>
      </c>
      <c r="D91" cm="1">
        <f t="array" ref="D91">IFERROR(_xlfn.XLOOKUP(1, (날씨7[stnNm]='평균기온 삽입용'!$C$70) * (날씨7[월]=D$71) * (날씨7[일]='평균기온 삽입용'!$B91), 날씨7[avgTa]),"")</f>
        <v>6.8</v>
      </c>
      <c r="E91" cm="1">
        <f t="array" ref="E91">IFERROR(_xlfn.XLOOKUP(1, (날씨7[stnNm]='평균기온 삽입용'!$C$70) * (날씨7[월]=E$71) * (날씨7[일]='평균기온 삽입용'!$B91), 날씨7[avgTa]),"")</f>
        <v>7.8</v>
      </c>
      <c r="F91" cm="1">
        <f t="array" ref="F91">IFERROR(_xlfn.XLOOKUP(1, (날씨7[stnNm]='평균기온 삽입용'!$C$70) * (날씨7[월]=F$71) * (날씨7[일]='평균기온 삽입용'!$B91), 날씨7[avgTa]),"")</f>
        <v>13.6</v>
      </c>
      <c r="G91" cm="1">
        <f t="array" ref="G91">IFERROR(_xlfn.XLOOKUP(1, (날씨7[stnNm]='평균기온 삽입용'!$C$70) * (날씨7[월]=G$71) * (날씨7[일]='평균기온 삽입용'!$B91), 날씨7[avgTa]),"")</f>
        <v>16.600000000000001</v>
      </c>
      <c r="H91" cm="1">
        <f t="array" ref="H91">IFERROR(_xlfn.XLOOKUP(1, (날씨7[stnNm]='평균기온 삽입용'!$C$70) * (날씨7[월]=H$71) * (날씨7[일]='평균기온 삽입용'!$B91), 날씨7[avgTa]),"")</f>
        <v>21.3</v>
      </c>
      <c r="I91" cm="1">
        <f t="array" ref="I91">IFERROR(_xlfn.XLOOKUP(1, (날씨7[stnNm]='평균기온 삽입용'!$C$70) * (날씨7[월]=I$71) * (날씨7[일]='평균기온 삽입용'!$B91), 날씨7[avgTa]),"")</f>
        <v>26.5</v>
      </c>
      <c r="J91" cm="1">
        <f t="array" ref="J91">IFERROR(_xlfn.XLOOKUP(1, (날씨7[stnNm]='평균기온 삽입용'!$C$70) * (날씨7[월]=J$71) * (날씨7[일]='평균기온 삽입용'!$B91), 날씨7[avgTa]),"")</f>
        <v>22.8</v>
      </c>
      <c r="K91" cm="1">
        <f t="array" ref="K91">IFERROR(_xlfn.XLOOKUP(1, (날씨7[stnNm]='평균기온 삽입용'!$C$70) * (날씨7[월]=K$71) * (날씨7[일]='평균기온 삽입용'!$B91), 날씨7[avgTa]),"")</f>
        <v>21.9</v>
      </c>
      <c r="L91" cm="1">
        <f t="array" ref="L91">IFERROR(_xlfn.XLOOKUP(1, (날씨7[stnNm]='평균기온 삽입용'!$C$70) * (날씨7[월]=L$71) * (날씨7[일]='평균기온 삽입용'!$B91), 날씨7[avgTa]),"")</f>
        <v>6</v>
      </c>
      <c r="M91" cm="1">
        <f t="array" ref="M91">IFERROR(_xlfn.XLOOKUP(1, (날씨7[stnNm]='평균기온 삽입용'!$C$70) * (날씨7[월]=M$71) * (날씨7[일]='평균기온 삽입용'!$B91), 날씨7[avgTa]),"")</f>
        <v>6.5</v>
      </c>
      <c r="N91" cm="1">
        <f t="array" ref="N91">IFERROR(_xlfn.XLOOKUP(1, (날씨7[stnNm]='평균기온 삽입용'!$C$70) * (날씨7[월]=N$71) * (날씨7[일]='평균기온 삽입용'!$B91), 날씨7[avgTa]),"")</f>
        <v>3.2</v>
      </c>
      <c r="P91" s="63">
        <v>20</v>
      </c>
      <c r="Q91" cm="1">
        <f t="array" ref="Q91">IFERROR(_xlfn.XLOOKUP(1, (날씨8[stnNm]='평균기온 삽입용'!$Q$70) * (날씨8[월]=Q$71) * (날씨8[일]='평균기온 삽입용'!$P91), 날씨8[avgTa]),"")</f>
        <v>-10.5</v>
      </c>
      <c r="R91" cm="1">
        <f t="array" ref="R91">IFERROR(_xlfn.XLOOKUP(1, (날씨8[stnNm]='평균기온 삽입용'!$Q$70) * (날씨8[월]=R$71) * (날씨8[일]='평균기온 삽입용'!$P91), 날씨8[avgTa]),"")</f>
        <v>-6.1</v>
      </c>
      <c r="S91" cm="1">
        <f t="array" ref="S91">IFERROR(_xlfn.XLOOKUP(1, (날씨8[stnNm]='평균기온 삽입용'!$Q$70) * (날씨8[월]=S$71) * (날씨8[일]='평균기온 삽입용'!$P91), 날씨8[avgTa]),"")</f>
        <v>2.4</v>
      </c>
      <c r="T91" cm="1">
        <f t="array" ref="T91">IFERROR(_xlfn.XLOOKUP(1, (날씨8[stnNm]='평균기온 삽입용'!$Q$70) * (날씨8[월]=T$71) * (날씨8[일]='평균기온 삽입용'!$P91), 날씨8[avgTa]),"")</f>
        <v>13.2</v>
      </c>
      <c r="U91" cm="1">
        <f t="array" ref="U91">IFERROR(_xlfn.XLOOKUP(1, (날씨8[stnNm]='평균기온 삽입용'!$Q$70) * (날씨8[월]=U$71) * (날씨8[일]='평균기온 삽입용'!$P91), 날씨8[avgTa]),"")</f>
        <v>18.3</v>
      </c>
      <c r="V91" cm="1">
        <f t="array" ref="V91">IFERROR(_xlfn.XLOOKUP(1, (날씨8[stnNm]='평균기온 삽입용'!$Q$70) * (날씨8[월]=V$71) * (날씨8[일]='평균기온 삽입용'!$P91), 날씨8[avgTa]),"")</f>
        <v>23.9</v>
      </c>
      <c r="W91" cm="1">
        <f t="array" ref="W91">IFERROR(_xlfn.XLOOKUP(1, (날씨8[stnNm]='평균기온 삽입용'!$Q$70) * (날씨8[월]=W$71) * (날씨8[일]='평균기온 삽입용'!$P91), 날씨8[avgTa]),"")</f>
        <v>25.2</v>
      </c>
      <c r="X91" cm="1">
        <f t="array" ref="X91">IFERROR(_xlfn.XLOOKUP(1, (날씨8[stnNm]='평균기온 삽입용'!$Q$70) * (날씨8[월]=X$71) * (날씨8[일]='평균기온 삽입용'!$P91), 날씨8[avgTa]),"")</f>
        <v>27</v>
      </c>
      <c r="Y91" cm="1">
        <f t="array" ref="Y91">IFERROR(_xlfn.XLOOKUP(1, (날씨8[stnNm]='평균기온 삽입용'!$Q$70) * (날씨8[월]=Y$71) * (날씨8[일]='평균기온 삽입용'!$P91), 날씨8[avgTa]),"")</f>
        <v>16.5</v>
      </c>
      <c r="Z91" cm="1">
        <f t="array" ref="Z91">IFERROR(_xlfn.XLOOKUP(1, (날씨8[stnNm]='평균기온 삽입용'!$Q$70) * (날씨8[월]=Z$71) * (날씨8[일]='평균기온 삽입용'!$P91), 날씨8[avgTa]),"")</f>
        <v>9.1999999999999993</v>
      </c>
      <c r="AA91" cm="1">
        <f t="array" ref="AA91">IFERROR(_xlfn.XLOOKUP(1, (날씨8[stnNm]='평균기온 삽입용'!$Q$70) * (날씨8[월]=AA$71) * (날씨8[일]='평균기온 삽입용'!$P91), 날씨8[avgTa]),"")</f>
        <v>8.5</v>
      </c>
      <c r="AB91" cm="1">
        <f t="array" ref="AB91">IFERROR(_xlfn.XLOOKUP(1, (날씨8[stnNm]='평균기온 삽입용'!$Q$70) * (날씨8[월]=AB$71) * (날씨8[일]='평균기온 삽입용'!$P91), 날씨8[avgTa]),"")</f>
        <v>-8.4</v>
      </c>
      <c r="AD91" s="63">
        <v>20</v>
      </c>
      <c r="AE91" cm="1">
        <f t="array" ref="AE91">IFERROR(_xlfn.XLOOKUP(1, (날씨9[stnNm]='평균기온 삽입용'!$AE$70) * (날씨9[월]=AE$71) * (날씨9[일]='평균기온 삽입용'!$AD91), 날씨9[avgTa]),"")</f>
        <v>-6.3</v>
      </c>
      <c r="AF91" cm="1">
        <f t="array" ref="AF91">IFERROR(_xlfn.XLOOKUP(1, (날씨9[stnNm]='평균기온 삽입용'!$AE$70) * (날씨9[월]=AF$71) * (날씨9[일]='평균기온 삽입용'!$AD91), 날씨9[avgTa]),"")</f>
        <v>-2.4</v>
      </c>
      <c r="AG91" cm="1">
        <f t="array" ref="AG91">IFERROR(_xlfn.XLOOKUP(1, (날씨9[stnNm]='평균기온 삽입용'!$AE$70) * (날씨9[월]=AG$71) * (날씨9[일]='평균기온 삽입용'!$AD91), 날씨9[avgTa]),"")</f>
        <v>6.5</v>
      </c>
      <c r="AH91" cm="1">
        <f t="array" ref="AH91">IFERROR(_xlfn.XLOOKUP(1, (날씨9[stnNm]='평균기온 삽입용'!$AE$70) * (날씨9[월]=AH$71) * (날씨9[일]='평균기온 삽입용'!$AD91), 날씨9[avgTa]),"")</f>
        <v>15.2</v>
      </c>
      <c r="AI91" cm="1">
        <f t="array" ref="AI91">IFERROR(_xlfn.XLOOKUP(1, (날씨9[stnNm]='평균기온 삽입용'!$AE$70) * (날씨9[월]=AI$71) * (날씨9[일]='평균기온 삽입용'!$AD91), 날씨9[avgTa]),"")</f>
        <v>19.8</v>
      </c>
      <c r="AJ91" cm="1">
        <f t="array" ref="AJ91">IFERROR(_xlfn.XLOOKUP(1, (날씨9[stnNm]='평균기온 삽입용'!$AE$70) * (날씨9[월]=AJ$71) * (날씨9[일]='평균기온 삽입용'!$AD91), 날씨9[avgTa]),"")</f>
        <v>22.3</v>
      </c>
      <c r="AK91" cm="1">
        <f t="array" ref="AK91">IFERROR(_xlfn.XLOOKUP(1, (날씨9[stnNm]='평균기온 삽입용'!$AE$70) * (날씨9[월]=AK$71) * (날씨9[일]='평균기온 삽입용'!$AD91), 날씨9[avgTa]),"")</f>
        <v>26.3</v>
      </c>
      <c r="AL91" cm="1">
        <f t="array" ref="AL91">IFERROR(_xlfn.XLOOKUP(1, (날씨9[stnNm]='평균기온 삽입용'!$AE$70) * (날씨9[월]=AL$71) * (날씨9[일]='평균기온 삽입용'!$AD91), 날씨9[avgTa]),"")</f>
        <v>26.4</v>
      </c>
      <c r="AM91" cm="1">
        <f t="array" ref="AM91">IFERROR(_xlfn.XLOOKUP(1, (날씨9[stnNm]='평균기온 삽입용'!$AE$70) * (날씨9[월]=AM$71) * (날씨9[일]='평균기온 삽입용'!$AD91), 날씨9[avgTa]),"")</f>
        <v>19.399999999999999</v>
      </c>
      <c r="AN91" cm="1">
        <f t="array" ref="AN91">IFERROR(_xlfn.XLOOKUP(1, (날씨9[stnNm]='평균기온 삽입용'!$AE$70) * (날씨9[월]=AN$71) * (날씨9[일]='평균기온 삽입용'!$AD91), 날씨9[avgTa]),"")</f>
        <v>10.199999999999999</v>
      </c>
      <c r="AO91" cm="1">
        <f t="array" ref="AO91">IFERROR(_xlfn.XLOOKUP(1, (날씨9[stnNm]='평균기온 삽입용'!$AE$70) * (날씨9[월]=AO$71) * (날씨9[일]='평균기온 삽입용'!$AD91), 날씨9[avgTa]),"")</f>
        <v>1.9</v>
      </c>
      <c r="AP91" cm="1">
        <f t="array" ref="AP91">IFERROR(_xlfn.XLOOKUP(1, (날씨9[stnNm]='평균기온 삽입용'!$AE$70) * (날씨9[월]=AP$71) * (날씨9[일]='평균기온 삽입용'!$AD91), 날씨9[avgTa]),"")</f>
        <v>-9.3000000000000007</v>
      </c>
    </row>
    <row r="92" spans="2:42" ht="15.95" customHeight="1" x14ac:dyDescent="0.3">
      <c r="B92" s="63">
        <v>21</v>
      </c>
      <c r="C92" cm="1">
        <f t="array" ref="C92">IFERROR(_xlfn.XLOOKUP(1, (날씨7[stnNm]='평균기온 삽입용'!$C$70) * (날씨7[월]=C$71) * (날씨7[일]='평균기온 삽입용'!$B92), 날씨7[avgTa]),"")</f>
        <v>1.5</v>
      </c>
      <c r="D92" cm="1">
        <f t="array" ref="D92">IFERROR(_xlfn.XLOOKUP(1, (날씨7[stnNm]='평균기온 삽입용'!$C$70) * (날씨7[월]=D$71) * (날씨7[일]='평균기온 삽입용'!$B92), 날씨7[avgTa]),"")</f>
        <v>8.3000000000000007</v>
      </c>
      <c r="E92" cm="1">
        <f t="array" ref="E92">IFERROR(_xlfn.XLOOKUP(1, (날씨7[stnNm]='평균기온 삽입용'!$C$70) * (날씨7[월]=E$71) * (날씨7[일]='평균기온 삽입용'!$B92), 날씨7[avgTa]),"")</f>
        <v>4.5999999999999996</v>
      </c>
      <c r="F92" cm="1">
        <f t="array" ref="F92">IFERROR(_xlfn.XLOOKUP(1, (날씨7[stnNm]='평균기온 삽입용'!$C$70) * (날씨7[월]=F$71) * (날씨7[일]='평균기온 삽입용'!$B92), 날씨7[avgTa]),"")</f>
        <v>16.899999999999999</v>
      </c>
      <c r="G92" cm="1">
        <f t="array" ref="G92">IFERROR(_xlfn.XLOOKUP(1, (날씨7[stnNm]='평균기온 삽입용'!$C$70) * (날씨7[월]=G$71) * (날씨7[일]='평균기온 삽입용'!$B92), 날씨7[avgTa]),"")</f>
        <v>15.5</v>
      </c>
      <c r="H92" cm="1">
        <f t="array" ref="H92">IFERROR(_xlfn.XLOOKUP(1, (날씨7[stnNm]='평균기온 삽입용'!$C$70) * (날씨7[월]=H$71) * (날씨7[일]='평균기온 삽입용'!$B92), 날씨7[avgTa]),"")</f>
        <v>21.6</v>
      </c>
      <c r="I92" cm="1">
        <f t="array" ref="I92">IFERROR(_xlfn.XLOOKUP(1, (날씨7[stnNm]='평균기온 삽입용'!$C$70) * (날씨7[월]=I$71) * (날씨7[일]='평균기온 삽입용'!$B92), 날씨7[avgTa]),"")</f>
        <v>28.3</v>
      </c>
      <c r="J92" cm="1">
        <f t="array" ref="J92">IFERROR(_xlfn.XLOOKUP(1, (날씨7[stnNm]='평균기온 삽입용'!$C$70) * (날씨7[월]=J$71) * (날씨7[일]='평균기온 삽입용'!$B92), 날씨7[avgTa]),"")</f>
        <v>21.6</v>
      </c>
      <c r="K92" cm="1">
        <f t="array" ref="K92">IFERROR(_xlfn.XLOOKUP(1, (날씨7[stnNm]='평균기온 삽입용'!$C$70) * (날씨7[월]=K$71) * (날씨7[일]='평균기온 삽입용'!$B92), 날씨7[avgTa]),"")</f>
        <v>20.7</v>
      </c>
      <c r="L92" cm="1">
        <f t="array" ref="L92">IFERROR(_xlfn.XLOOKUP(1, (날씨7[stnNm]='평균기온 삽입용'!$C$70) * (날씨7[월]=L$71) * (날씨7[일]='평균기온 삽입용'!$B92), 날씨7[avgTa]),"")</f>
        <v>6.4</v>
      </c>
      <c r="M92" cm="1">
        <f t="array" ref="M92">IFERROR(_xlfn.XLOOKUP(1, (날씨7[stnNm]='평균기온 삽입용'!$C$70) * (날씨7[월]=M$71) * (날씨7[일]='평균기온 삽입용'!$B92), 날씨7[avgTa]),"")</f>
        <v>8.6999999999999993</v>
      </c>
      <c r="N92" cm="1">
        <f t="array" ref="N92">IFERROR(_xlfn.XLOOKUP(1, (날씨7[stnNm]='평균기온 삽입용'!$C$70) * (날씨7[월]=N$71) * (날씨7[일]='평균기온 삽입용'!$B92), 날씨7[avgTa]),"")</f>
        <v>3.3</v>
      </c>
      <c r="P92" s="63">
        <v>21</v>
      </c>
      <c r="Q92" cm="1">
        <f t="array" ref="Q92">IFERROR(_xlfn.XLOOKUP(1, (날씨8[stnNm]='평균기온 삽입용'!$Q$70) * (날씨8[월]=Q$71) * (날씨8[일]='평균기온 삽입용'!$P92), 날씨8[avgTa]),"")</f>
        <v>-8.9</v>
      </c>
      <c r="R92" cm="1">
        <f t="array" ref="R92">IFERROR(_xlfn.XLOOKUP(1, (날씨8[stnNm]='평균기온 삽입용'!$Q$70) * (날씨8[월]=R$71) * (날씨8[일]='평균기온 삽입용'!$P92), 날씨8[avgTa]),"")</f>
        <v>-6.4</v>
      </c>
      <c r="S92" cm="1">
        <f t="array" ref="S92">IFERROR(_xlfn.XLOOKUP(1, (날씨8[stnNm]='평균기온 삽입용'!$Q$70) * (날씨8[월]=S$71) * (날씨8[일]='평균기온 삽입용'!$P92), 날씨8[avgTa]),"")</f>
        <v>2.7</v>
      </c>
      <c r="T92" cm="1">
        <f t="array" ref="T92">IFERROR(_xlfn.XLOOKUP(1, (날씨8[stnNm]='평균기온 삽입용'!$Q$70) * (날씨8[월]=T$71) * (날씨8[일]='평균기온 삽입용'!$P92), 날씨8[avgTa]),"")</f>
        <v>14.3</v>
      </c>
      <c r="U92" cm="1">
        <f t="array" ref="U92">IFERROR(_xlfn.XLOOKUP(1, (날씨8[stnNm]='평균기온 삽입용'!$Q$70) * (날씨8[월]=U$71) * (날씨8[일]='평균기온 삽입용'!$P92), 날씨8[avgTa]),"")</f>
        <v>19.2</v>
      </c>
      <c r="V92" cm="1">
        <f t="array" ref="V92">IFERROR(_xlfn.XLOOKUP(1, (날씨8[stnNm]='평균기온 삽입용'!$Q$70) * (날씨8[월]=V$71) * (날씨8[일]='평균기온 삽입용'!$P92), 날씨8[avgTa]),"")</f>
        <v>25.1</v>
      </c>
      <c r="W92" cm="1">
        <f t="array" ref="W92">IFERROR(_xlfn.XLOOKUP(1, (날씨8[stnNm]='평균기온 삽입용'!$Q$70) * (날씨8[월]=W$71) * (날씨8[일]='평균기온 삽입용'!$P92), 날씨8[avgTa]),"")</f>
        <v>21.1</v>
      </c>
      <c r="X92" cm="1">
        <f t="array" ref="X92">IFERROR(_xlfn.XLOOKUP(1, (날씨8[stnNm]='평균기온 삽입용'!$Q$70) * (날씨8[월]=X$71) * (날씨8[일]='평균기온 삽입용'!$P92), 날씨8[avgTa]),"")</f>
        <v>24.9</v>
      </c>
      <c r="Y92" cm="1">
        <f t="array" ref="Y92">IFERROR(_xlfn.XLOOKUP(1, (날씨8[stnNm]='평균기온 삽입용'!$Q$70) * (날씨8[월]=Y$71) * (날씨8[일]='평균기온 삽입용'!$P92), 날씨8[avgTa]),"")</f>
        <v>15.2</v>
      </c>
      <c r="Z92" cm="1">
        <f t="array" ref="Z92">IFERROR(_xlfn.XLOOKUP(1, (날씨8[stnNm]='평균기온 삽입용'!$Q$70) * (날씨8[월]=Z$71) * (날씨8[일]='평균기온 삽입용'!$P92), 날씨8[avgTa]),"")</f>
        <v>9.9</v>
      </c>
      <c r="AA92" cm="1">
        <f t="array" ref="AA92">IFERROR(_xlfn.XLOOKUP(1, (날씨8[stnNm]='평균기온 삽입용'!$Q$70) * (날씨8[월]=AA$71) * (날씨8[일]='평균기온 삽입용'!$P92), 날씨8[avgTa]),"")</f>
        <v>7</v>
      </c>
      <c r="AB92" cm="1">
        <f t="array" ref="AB92">IFERROR(_xlfn.XLOOKUP(1, (날씨8[stnNm]='평균기온 삽입용'!$Q$70) * (날씨8[월]=AB$71) * (날씨8[일]='평균기온 삽입용'!$P92), 날씨8[avgTa]),"")</f>
        <v>-2.2000000000000002</v>
      </c>
      <c r="AD92" s="63">
        <v>21</v>
      </c>
      <c r="AE92" cm="1">
        <f t="array" ref="AE92">IFERROR(_xlfn.XLOOKUP(1, (날씨9[stnNm]='평균기온 삽입용'!$AE$70) * (날씨9[월]=AE$71) * (날씨9[일]='평균기온 삽입용'!$AD92), 날씨9[avgTa]),"")</f>
        <v>-10.4</v>
      </c>
      <c r="AF92" cm="1">
        <f t="array" ref="AF92">IFERROR(_xlfn.XLOOKUP(1, (날씨9[stnNm]='평균기온 삽입용'!$AE$70) * (날씨9[월]=AF$71) * (날씨9[일]='평균기온 삽입용'!$AD92), 날씨9[avgTa]),"")</f>
        <v>-4.3</v>
      </c>
      <c r="AG92" cm="1">
        <f t="array" ref="AG92">IFERROR(_xlfn.XLOOKUP(1, (날씨9[stnNm]='평균기온 삽입용'!$AE$70) * (날씨9[월]=AG$71) * (날씨9[일]='평균기온 삽입용'!$AD92), 날씨9[avgTa]),"")</f>
        <v>9.3000000000000007</v>
      </c>
      <c r="AH92" cm="1">
        <f t="array" ref="AH92">IFERROR(_xlfn.XLOOKUP(1, (날씨9[stnNm]='평균기온 삽입용'!$AE$70) * (날씨9[월]=AH$71) * (날씨9[일]='평균기온 삽입용'!$AD92), 날씨9[avgTa]),"")</f>
        <v>15.6</v>
      </c>
      <c r="AI92" cm="1">
        <f t="array" ref="AI92">IFERROR(_xlfn.XLOOKUP(1, (날씨9[stnNm]='평균기온 삽입용'!$AE$70) * (날씨9[월]=AI$71) * (날씨9[일]='평균기온 삽입용'!$AD92), 날씨9[avgTa]),"")</f>
        <v>18.100000000000001</v>
      </c>
      <c r="AJ92" cm="1">
        <f t="array" ref="AJ92">IFERROR(_xlfn.XLOOKUP(1, (날씨9[stnNm]='평균기온 삽입용'!$AE$70) * (날씨9[월]=AJ$71) * (날씨9[일]='평균기온 삽입용'!$AD92), 날씨9[avgTa]),"")</f>
        <v>19</v>
      </c>
      <c r="AK92" cm="1">
        <f t="array" ref="AK92">IFERROR(_xlfn.XLOOKUP(1, (날씨9[stnNm]='평균기온 삽입용'!$AE$70) * (날씨9[월]=AK$71) * (날씨9[일]='평균기온 삽입용'!$AD92), 날씨9[avgTa]),"")</f>
        <v>27.2</v>
      </c>
      <c r="AL92" cm="1">
        <f t="array" ref="AL92">IFERROR(_xlfn.XLOOKUP(1, (날씨9[stnNm]='평균기온 삽입용'!$AE$70) * (날씨9[월]=AL$71) * (날씨9[일]='평균기온 삽입용'!$AD92), 날씨9[avgTa]),"")</f>
        <v>26.6</v>
      </c>
      <c r="AM92" cm="1">
        <f t="array" ref="AM92">IFERROR(_xlfn.XLOOKUP(1, (날씨9[stnNm]='평균기온 삽입용'!$AE$70) * (날씨9[월]=AM$71) * (날씨9[일]='평균기온 삽입용'!$AD92), 날씨9[avgTa]),"")</f>
        <v>17.600000000000001</v>
      </c>
      <c r="AN92" cm="1">
        <f t="array" ref="AN92">IFERROR(_xlfn.XLOOKUP(1, (날씨9[stnNm]='평균기온 삽입용'!$AE$70) * (날씨9[월]=AN$71) * (날씨9[일]='평균기온 삽입용'!$AD92), 날씨9[avgTa]),"")</f>
        <v>6.8</v>
      </c>
      <c r="AO92" cm="1">
        <f t="array" ref="AO92">IFERROR(_xlfn.XLOOKUP(1, (날씨9[stnNm]='평균기온 삽입용'!$AE$70) * (날씨9[월]=AO$71) * (날씨9[일]='평균기온 삽입용'!$AD92), 날씨9[avgTa]),"")</f>
        <v>3.2</v>
      </c>
      <c r="AP92" cm="1">
        <f t="array" ref="AP92">IFERROR(_xlfn.XLOOKUP(1, (날씨9[stnNm]='평균기온 삽입용'!$AE$70) * (날씨9[월]=AP$71) * (날씨9[일]='평균기온 삽입용'!$AD92), 날씨9[avgTa]),"")</f>
        <v>-13.9</v>
      </c>
    </row>
    <row r="93" spans="2:42" ht="15.95" customHeight="1" x14ac:dyDescent="0.3">
      <c r="B93" s="63">
        <v>22</v>
      </c>
      <c r="C93" cm="1">
        <f t="array" ref="C93">IFERROR(_xlfn.XLOOKUP(1, (날씨7[stnNm]='평균기온 삽입용'!$C$70) * (날씨7[월]=C$71) * (날씨7[일]='평균기온 삽입용'!$B93), 날씨7[avgTa]),"")</f>
        <v>3.5</v>
      </c>
      <c r="D93" cm="1">
        <f t="array" ref="D93">IFERROR(_xlfn.XLOOKUP(1, (날씨7[stnNm]='평균기온 삽입용'!$C$70) * (날씨7[월]=D$71) * (날씨7[일]='평균기온 삽입용'!$B93), 날씨7[avgTa]),"")</f>
        <v>5.5</v>
      </c>
      <c r="E93" cm="1">
        <f t="array" ref="E93">IFERROR(_xlfn.XLOOKUP(1, (날씨7[stnNm]='평균기온 삽입용'!$C$70) * (날씨7[월]=E$71) * (날씨7[일]='평균기온 삽입용'!$B93), 날씨7[avgTa]),"")</f>
        <v>4.5</v>
      </c>
      <c r="F93" cm="1">
        <f t="array" ref="F93">IFERROR(_xlfn.XLOOKUP(1, (날씨7[stnNm]='평균기온 삽입용'!$C$70) * (날씨7[월]=F$71) * (날씨7[일]='평균기온 삽입용'!$B93), 날씨7[avgTa]),"")</f>
        <v>19.399999999999999</v>
      </c>
      <c r="G93" cm="1">
        <f t="array" ref="G93">IFERROR(_xlfn.XLOOKUP(1, (날씨7[stnNm]='평균기온 삽입용'!$C$70) * (날씨7[월]=G$71) * (날씨7[일]='평균기온 삽입용'!$B93), 날씨7[avgTa]),"")</f>
        <v>18.399999999999999</v>
      </c>
      <c r="H93" cm="1">
        <f t="array" ref="H93">IFERROR(_xlfn.XLOOKUP(1, (날씨7[stnNm]='평균기온 삽입용'!$C$70) * (날씨7[월]=H$71) * (날씨7[일]='평균기온 삽입용'!$B93), 날씨7[avgTa]),"")</f>
        <v>20.100000000000001</v>
      </c>
      <c r="I93" cm="1">
        <f t="array" ref="I93">IFERROR(_xlfn.XLOOKUP(1, (날씨7[stnNm]='평균기온 삽입용'!$C$70) * (날씨7[월]=I$71) * (날씨7[일]='평균기온 삽입용'!$B93), 날씨7[avgTa]),"")</f>
        <v>27.7</v>
      </c>
      <c r="J93" cm="1">
        <f t="array" ref="J93">IFERROR(_xlfn.XLOOKUP(1, (날씨7[stnNm]='평균기온 삽입용'!$C$70) * (날씨7[월]=J$71) * (날씨7[일]='평균기온 삽입용'!$B93), 날씨7[avgTa]),"")</f>
        <v>23.8</v>
      </c>
      <c r="K93" cm="1">
        <f t="array" ref="K93">IFERROR(_xlfn.XLOOKUP(1, (날씨7[stnNm]='평균기온 삽입용'!$C$70) * (날씨7[월]=K$71) * (날씨7[일]='평균기온 삽입용'!$B93), 날씨7[avgTa]),"")</f>
        <v>19.2</v>
      </c>
      <c r="L93" cm="1">
        <f t="array" ref="L93">IFERROR(_xlfn.XLOOKUP(1, (날씨7[stnNm]='평균기온 삽입용'!$C$70) * (날씨7[월]=L$71) * (날씨7[일]='평균기온 삽입용'!$B93), 날씨7[avgTa]),"")</f>
        <v>7.6</v>
      </c>
      <c r="M93" cm="1">
        <f t="array" ref="M93">IFERROR(_xlfn.XLOOKUP(1, (날씨7[stnNm]='평균기온 삽입용'!$C$70) * (날씨7[월]=M$71) * (날씨7[일]='평균기온 삽입용'!$B93), 날씨7[avgTa]),"")</f>
        <v>1.6</v>
      </c>
      <c r="N93" cm="1">
        <f t="array" ref="N93">IFERROR(_xlfn.XLOOKUP(1, (날씨7[stnNm]='평균기온 삽입용'!$C$70) * (날씨7[월]=N$71) * (날씨7[일]='평균기온 삽입용'!$B93), 날씨7[avgTa]),"")</f>
        <v>-1.8</v>
      </c>
      <c r="P93" s="63">
        <v>22</v>
      </c>
      <c r="Q93" cm="1">
        <f t="array" ref="Q93">IFERROR(_xlfn.XLOOKUP(1, (날씨8[stnNm]='평균기온 삽입용'!$Q$70) * (날씨8[월]=Q$71) * (날씨8[일]='평균기온 삽입용'!$P93), 날씨8[avgTa]),"")</f>
        <v>-5</v>
      </c>
      <c r="R93" cm="1">
        <f t="array" ref="R93">IFERROR(_xlfn.XLOOKUP(1, (날씨8[stnNm]='평균기온 삽입용'!$Q$70) * (날씨8[월]=R$71) * (날씨8[일]='평균기온 삽입용'!$P93), 날씨8[avgTa]),"")</f>
        <v>-6.8</v>
      </c>
      <c r="S93" cm="1">
        <f t="array" ref="S93">IFERROR(_xlfn.XLOOKUP(1, (날씨8[stnNm]='평균기온 삽입용'!$Q$70) * (날씨8[월]=S$71) * (날씨8[일]='평균기온 삽입용'!$P93), 날씨8[avgTa]),"")</f>
        <v>4.7</v>
      </c>
      <c r="T93" cm="1">
        <f t="array" ref="T93">IFERROR(_xlfn.XLOOKUP(1, (날씨8[stnNm]='평균기온 삽입용'!$Q$70) * (날씨8[월]=T$71) * (날씨8[일]='평균기온 삽입용'!$P93), 날씨8[avgTa]),"")</f>
        <v>13.9</v>
      </c>
      <c r="U93" cm="1">
        <f t="array" ref="U93">IFERROR(_xlfn.XLOOKUP(1, (날씨8[stnNm]='평균기온 삽입용'!$Q$70) * (날씨8[월]=U$71) * (날씨8[일]='평균기온 삽입용'!$P93), 날씨8[avgTa]),"")</f>
        <v>17.7</v>
      </c>
      <c r="V93" cm="1">
        <f t="array" ref="V93">IFERROR(_xlfn.XLOOKUP(1, (날씨8[stnNm]='평균기온 삽입용'!$Q$70) * (날씨8[월]=V$71) * (날씨8[일]='평균기온 삽입용'!$P93), 날씨8[avgTa]),"")</f>
        <v>25</v>
      </c>
      <c r="W93" cm="1">
        <f t="array" ref="W93">IFERROR(_xlfn.XLOOKUP(1, (날씨8[stnNm]='평균기온 삽입용'!$Q$70) * (날씨8[월]=W$71) * (날씨8[일]='평균기온 삽입용'!$P93), 날씨8[avgTa]),"")</f>
        <v>24.2</v>
      </c>
      <c r="X93" cm="1">
        <f t="array" ref="X93">IFERROR(_xlfn.XLOOKUP(1, (날씨8[stnNm]='평균기온 삽입용'!$Q$70) * (날씨8[월]=X$71) * (날씨8[일]='평균기온 삽입용'!$P93), 날씨8[avgTa]),"")</f>
        <v>23.9</v>
      </c>
      <c r="Y93" cm="1">
        <f t="array" ref="Y93">IFERROR(_xlfn.XLOOKUP(1, (날씨8[stnNm]='평균기온 삽입용'!$Q$70) * (날씨8[월]=Y$71) * (날씨8[일]='평균기온 삽입용'!$P93), 날씨8[avgTa]),"")</f>
        <v>16.100000000000001</v>
      </c>
      <c r="Z93" cm="1">
        <f t="array" ref="Z93">IFERROR(_xlfn.XLOOKUP(1, (날씨8[stnNm]='평균기온 삽입용'!$Q$70) * (날씨8[월]=Z$71) * (날씨8[일]='평균기온 삽입용'!$P93), 날씨8[avgTa]),"")</f>
        <v>12.6</v>
      </c>
      <c r="AA93" cm="1">
        <f t="array" ref="AA93">IFERROR(_xlfn.XLOOKUP(1, (날씨8[stnNm]='평균기온 삽입용'!$Q$70) * (날씨8[월]=AA$71) * (날씨8[일]='평균기온 삽입용'!$P93), 날씨8[avgTa]),"")</f>
        <v>7.5</v>
      </c>
      <c r="AB93" cm="1">
        <f t="array" ref="AB93">IFERROR(_xlfn.XLOOKUP(1, (날씨8[stnNm]='평균기온 삽입용'!$Q$70) * (날씨8[월]=AB$71) * (날씨8[일]='평균기온 삽입용'!$P93), 날씨8[avgTa]),"")</f>
        <v>-10.199999999999999</v>
      </c>
      <c r="AD93" s="63">
        <v>22</v>
      </c>
      <c r="AE93" cm="1">
        <f t="array" ref="AE93">IFERROR(_xlfn.XLOOKUP(1, (날씨9[stnNm]='평균기온 삽입용'!$AE$70) * (날씨9[월]=AE$71) * (날씨9[일]='평균기온 삽입용'!$AD93), 날씨9[avgTa]),"")</f>
        <v>-3.7</v>
      </c>
      <c r="AF93" cm="1">
        <f t="array" ref="AF93">IFERROR(_xlfn.XLOOKUP(1, (날씨9[stnNm]='평균기온 삽입용'!$AE$70) * (날씨9[월]=AF$71) * (날씨9[일]='평균기온 삽입용'!$AD93), 날씨9[avgTa]),"")</f>
        <v>-1.9</v>
      </c>
      <c r="AG93" cm="1">
        <f t="array" ref="AG93">IFERROR(_xlfn.XLOOKUP(1, (날씨9[stnNm]='평균기온 삽입용'!$AE$70) * (날씨9[월]=AG$71) * (날씨9[일]='평균기온 삽입용'!$AD93), 날씨9[avgTa]),"")</f>
        <v>13</v>
      </c>
      <c r="AH93" cm="1">
        <f t="array" ref="AH93">IFERROR(_xlfn.XLOOKUP(1, (날씨9[stnNm]='평균기온 삽입용'!$AE$70) * (날씨9[월]=AH$71) * (날씨9[일]='평균기온 삽입용'!$AD93), 날씨9[avgTa]),"")</f>
        <v>13.3</v>
      </c>
      <c r="AI93" cm="1">
        <f t="array" ref="AI93">IFERROR(_xlfn.XLOOKUP(1, (날씨9[stnNm]='평균기온 삽입용'!$AE$70) * (날씨9[월]=AI$71) * (날씨9[일]='평균기온 삽입용'!$AD93), 날씨9[avgTa]),"")</f>
        <v>18.600000000000001</v>
      </c>
      <c r="AJ93" cm="1">
        <f t="array" ref="AJ93">IFERROR(_xlfn.XLOOKUP(1, (날씨9[stnNm]='평균기온 삽입용'!$AE$70) * (날씨9[월]=AJ$71) * (날씨9[일]='평균기온 삽입용'!$AD93), 날씨9[avgTa]),"")</f>
        <v>19.7</v>
      </c>
      <c r="AK93" cm="1">
        <f t="array" ref="AK93">IFERROR(_xlfn.XLOOKUP(1, (날씨9[stnNm]='평균기온 삽입용'!$AE$70) * (날씨9[월]=AK$71) * (날씨9[일]='평균기온 삽입용'!$AD93), 날씨9[avgTa]),"")</f>
        <v>26.4</v>
      </c>
      <c r="AL93" cm="1">
        <f t="array" ref="AL93">IFERROR(_xlfn.XLOOKUP(1, (날씨9[stnNm]='평균기온 삽입용'!$AE$70) * (날씨9[월]=AL$71) * (날씨9[일]='평균기온 삽입용'!$AD93), 날씨9[avgTa]),"")</f>
        <v>26.2</v>
      </c>
      <c r="AM93" cm="1">
        <f t="array" ref="AM93">IFERROR(_xlfn.XLOOKUP(1, (날씨9[stnNm]='평균기온 삽입용'!$AE$70) * (날씨9[월]=AM$71) * (날씨9[일]='평균기온 삽입용'!$AD93), 날씨9[avgTa]),"")</f>
        <v>17.100000000000001</v>
      </c>
      <c r="AN93" cm="1">
        <f t="array" ref="AN93">IFERROR(_xlfn.XLOOKUP(1, (날씨9[stnNm]='평균기온 삽입용'!$AE$70) * (날씨9[월]=AN$71) * (날씨9[일]='평균기온 삽입용'!$AD93), 날씨9[avgTa]),"")</f>
        <v>8.6</v>
      </c>
      <c r="AO93" cm="1">
        <f t="array" ref="AO93">IFERROR(_xlfn.XLOOKUP(1, (날씨9[stnNm]='평균기온 삽입용'!$AE$70) * (날씨9[월]=AO$71) * (날씨9[일]='평균기온 삽입용'!$AD93), 날씨9[avgTa]),"")</f>
        <v>6.7</v>
      </c>
      <c r="AP93" cm="1">
        <f t="array" ref="AP93">IFERROR(_xlfn.XLOOKUP(1, (날씨9[stnNm]='평균기온 삽입용'!$AE$70) * (날씨9[월]=AP$71) * (날씨9[일]='평균기온 삽입용'!$AD93), 날씨9[avgTa]),"")</f>
        <v>-14.5</v>
      </c>
    </row>
    <row r="94" spans="2:42" ht="15.95" customHeight="1" x14ac:dyDescent="0.3">
      <c r="B94" s="63">
        <v>23</v>
      </c>
      <c r="C94" cm="1">
        <f t="array" ref="C94">IFERROR(_xlfn.XLOOKUP(1, (날씨7[stnNm]='평균기온 삽입용'!$C$70) * (날씨7[월]=C$71) * (날씨7[일]='평균기온 삽입용'!$B94), 날씨7[avgTa]),"")</f>
        <v>3.9</v>
      </c>
      <c r="D94" cm="1">
        <f t="array" ref="D94">IFERROR(_xlfn.XLOOKUP(1, (날씨7[stnNm]='평균기온 삽입용'!$C$70) * (날씨7[월]=D$71) * (날씨7[일]='평균기온 삽입용'!$B94), 날씨7[avgTa]),"")</f>
        <v>-2.2999999999999998</v>
      </c>
      <c r="E94" cm="1">
        <f t="array" ref="E94">IFERROR(_xlfn.XLOOKUP(1, (날씨7[stnNm]='평균기온 삽입용'!$C$70) * (날씨7[월]=E$71) * (날씨7[일]='평균기온 삽입용'!$B94), 날씨7[avgTa]),"")</f>
        <v>6.9</v>
      </c>
      <c r="F94" cm="1">
        <f t="array" ref="F94">IFERROR(_xlfn.XLOOKUP(1, (날씨7[stnNm]='평균기온 삽입용'!$C$70) * (날씨7[월]=F$71) * (날씨7[일]='평균기온 삽입용'!$B94), 날씨7[avgTa]),"")</f>
        <v>15.8</v>
      </c>
      <c r="G94" cm="1">
        <f t="array" ref="G94">IFERROR(_xlfn.XLOOKUP(1, (날씨7[stnNm]='평균기온 삽입용'!$C$70) * (날씨7[월]=G$71) * (날씨7[일]='평균기온 삽입용'!$B94), 날씨7[avgTa]),"")</f>
        <v>18.3</v>
      </c>
      <c r="H94" cm="1">
        <f t="array" ref="H94">IFERROR(_xlfn.XLOOKUP(1, (날씨7[stnNm]='평균기온 삽입용'!$C$70) * (날씨7[월]=H$71) * (날씨7[일]='평균기온 삽입용'!$B94), 날씨7[avgTa]),"")</f>
        <v>21.4</v>
      </c>
      <c r="I94" cm="1">
        <f t="array" ref="I94">IFERROR(_xlfn.XLOOKUP(1, (날씨7[stnNm]='평균기온 삽입용'!$C$70) * (날씨7[월]=I$71) * (날씨7[일]='평균기온 삽입용'!$B94), 날씨7[avgTa]),"")</f>
        <v>28.1</v>
      </c>
      <c r="J94" cm="1">
        <f t="array" ref="J94">IFERROR(_xlfn.XLOOKUP(1, (날씨7[stnNm]='평균기온 삽입용'!$C$70) * (날씨7[월]=J$71) * (날씨7[일]='평균기온 삽입용'!$B94), 날씨7[avgTa]),"")</f>
        <v>19.899999999999999</v>
      </c>
      <c r="K94" cm="1">
        <f t="array" ref="K94">IFERROR(_xlfn.XLOOKUP(1, (날씨7[stnNm]='평균기온 삽입용'!$C$70) * (날씨7[월]=K$71) * (날씨7[일]='평균기온 삽입용'!$B94), 날씨7[avgTa]),"")</f>
        <v>18.8</v>
      </c>
      <c r="L94" cm="1">
        <f t="array" ref="L94">IFERROR(_xlfn.XLOOKUP(1, (날씨7[stnNm]='평균기온 삽입용'!$C$70) * (날씨7[월]=L$71) * (날씨7[일]='평균기온 삽입용'!$B94), 날씨7[avgTa]),"")</f>
        <v>7.4</v>
      </c>
      <c r="M94" cm="1">
        <f t="array" ref="M94">IFERROR(_xlfn.XLOOKUP(1, (날씨7[stnNm]='평균기온 삽입용'!$C$70) * (날씨7[월]=M$71) * (날씨7[일]='평균기온 삽입용'!$B94), 날씨7[avgTa]),"")</f>
        <v>-1.7</v>
      </c>
      <c r="N94" cm="1">
        <f t="array" ref="N94">IFERROR(_xlfn.XLOOKUP(1, (날씨7[stnNm]='평균기온 삽입용'!$C$70) * (날씨7[월]=N$71) * (날씨7[일]='평균기온 삽입용'!$B94), 날씨7[avgTa]),"")</f>
        <v>-1.7</v>
      </c>
      <c r="P94" s="63">
        <v>23</v>
      </c>
      <c r="Q94" cm="1">
        <f t="array" ref="Q94">IFERROR(_xlfn.XLOOKUP(1, (날씨8[stnNm]='평균기온 삽입용'!$Q$70) * (날씨8[월]=Q$71) * (날씨8[일]='평균기온 삽입용'!$P94), 날씨8[avgTa]),"")</f>
        <v>-0.1</v>
      </c>
      <c r="R94" cm="1">
        <f t="array" ref="R94">IFERROR(_xlfn.XLOOKUP(1, (날씨8[stnNm]='평균기온 삽입용'!$Q$70) * (날씨8[월]=R$71) * (날씨8[일]='평균기온 삽입용'!$P94), 날씨8[avgTa]),"")</f>
        <v>-9.1999999999999993</v>
      </c>
      <c r="S94" cm="1">
        <f t="array" ref="S94">IFERROR(_xlfn.XLOOKUP(1, (날씨8[stnNm]='평균기온 삽입용'!$Q$70) * (날씨8[월]=S$71) * (날씨8[일]='평균기온 삽입용'!$P94), 날씨8[avgTa]),"")</f>
        <v>4.3</v>
      </c>
      <c r="T94" cm="1">
        <f t="array" ref="T94">IFERROR(_xlfn.XLOOKUP(1, (날씨8[stnNm]='평균기온 삽입용'!$Q$70) * (날씨8[월]=T$71) * (날씨8[일]='평균기온 삽입용'!$P94), 날씨8[avgTa]),"")</f>
        <v>14.3</v>
      </c>
      <c r="U94" cm="1">
        <f t="array" ref="U94">IFERROR(_xlfn.XLOOKUP(1, (날씨8[stnNm]='평균기온 삽입용'!$Q$70) * (날씨8[월]=U$71) * (날씨8[일]='평균기온 삽입용'!$P94), 날씨8[avgTa]),"")</f>
        <v>20.8</v>
      </c>
      <c r="V94" cm="1">
        <f t="array" ref="V94">IFERROR(_xlfn.XLOOKUP(1, (날씨8[stnNm]='평균기온 삽입용'!$Q$70) * (날씨8[월]=V$71) * (날씨8[일]='평균기온 삽입용'!$P94), 날씨8[avgTa]),"")</f>
        <v>22.3</v>
      </c>
      <c r="W94" cm="1">
        <f t="array" ref="W94">IFERROR(_xlfn.XLOOKUP(1, (날씨8[stnNm]='평균기온 삽입용'!$Q$70) * (날씨8[월]=W$71) * (날씨8[일]='평균기온 삽입용'!$P94), 날씨8[avgTa]),"")</f>
        <v>23.2</v>
      </c>
      <c r="X94" cm="1">
        <f t="array" ref="X94">IFERROR(_xlfn.XLOOKUP(1, (날씨8[stnNm]='평균기온 삽입용'!$Q$70) * (날씨8[월]=X$71) * (날씨8[일]='평균기온 삽입용'!$P94), 날씨8[avgTa]),"")</f>
        <v>23.7</v>
      </c>
      <c r="Y94" cm="1">
        <f t="array" ref="Y94">IFERROR(_xlfn.XLOOKUP(1, (날씨8[stnNm]='평균기온 삽입용'!$Q$70) * (날씨8[월]=Y$71) * (날씨8[일]='평균기온 삽입용'!$P94), 날씨8[avgTa]),"")</f>
        <v>14.3</v>
      </c>
      <c r="Z94" cm="1">
        <f t="array" ref="Z94">IFERROR(_xlfn.XLOOKUP(1, (날씨8[stnNm]='평균기온 삽입용'!$Q$70) * (날씨8[월]=Z$71) * (날씨8[일]='평균기온 삽입용'!$P94), 날씨8[avgTa]),"")</f>
        <v>11.9</v>
      </c>
      <c r="AA94" cm="1">
        <f t="array" ref="AA94">IFERROR(_xlfn.XLOOKUP(1, (날씨8[stnNm]='평균기온 삽입용'!$Q$70) * (날씨8[월]=AA$71) * (날씨8[일]='평균기온 삽입용'!$P94), 날씨8[avgTa]),"")</f>
        <v>8.1999999999999993</v>
      </c>
      <c r="AB94" cm="1">
        <f t="array" ref="AB94">IFERROR(_xlfn.XLOOKUP(1, (날씨8[stnNm]='평균기온 삽입용'!$Q$70) * (날씨8[월]=AB$71) * (날씨8[일]='평균기온 삽입용'!$P94), 날씨8[avgTa]),"")</f>
        <v>-14.5</v>
      </c>
      <c r="AD94" s="63">
        <v>23</v>
      </c>
      <c r="AE94" cm="1">
        <f t="array" ref="AE94">IFERROR(_xlfn.XLOOKUP(1, (날씨9[stnNm]='평균기온 삽입용'!$AE$70) * (날씨9[월]=AE$71) * (날씨9[일]='평균기온 삽입용'!$AD94), 날씨9[avgTa]),"")</f>
        <v>-2.7</v>
      </c>
      <c r="AF94" cm="1">
        <f t="array" ref="AF94">IFERROR(_xlfn.XLOOKUP(1, (날씨9[stnNm]='평균기온 삽입용'!$AE$70) * (날씨9[월]=AF$71) * (날씨9[일]='평균기온 삽입용'!$AD94), 날씨9[avgTa]),"")</f>
        <v>1.5</v>
      </c>
      <c r="AG94" cm="1">
        <f t="array" ref="AG94">IFERROR(_xlfn.XLOOKUP(1, (날씨9[stnNm]='평균기온 삽입용'!$AE$70) * (날씨9[월]=AG$71) * (날씨9[일]='평균기온 삽입용'!$AD94), 날씨9[avgTa]),"")</f>
        <v>14.5</v>
      </c>
      <c r="AH94" cm="1">
        <f t="array" ref="AH94">IFERROR(_xlfn.XLOOKUP(1, (날씨9[stnNm]='평균기온 삽입용'!$AE$70) * (날씨9[월]=AH$71) * (날씨9[일]='평균기온 삽입용'!$AD94), 날씨9[avgTa]),"")</f>
        <v>13.8</v>
      </c>
      <c r="AI94" cm="1">
        <f t="array" ref="AI94">IFERROR(_xlfn.XLOOKUP(1, (날씨9[stnNm]='평균기온 삽입용'!$AE$70) * (날씨9[월]=AI$71) * (날씨9[일]='평균기온 삽입용'!$AD94), 날씨9[avgTa]),"")</f>
        <v>17.2</v>
      </c>
      <c r="AJ94" cm="1">
        <f t="array" ref="AJ94">IFERROR(_xlfn.XLOOKUP(1, (날씨9[stnNm]='평균기온 삽입용'!$AE$70) * (날씨9[월]=AJ$71) * (날씨9[일]='평균기온 삽입용'!$AD94), 날씨9[avgTa]),"")</f>
        <v>22</v>
      </c>
      <c r="AK94" cm="1">
        <f t="array" ref="AK94">IFERROR(_xlfn.XLOOKUP(1, (날씨9[stnNm]='평균기온 삽입용'!$AE$70) * (날씨9[월]=AK$71) * (날씨9[일]='평균기온 삽입용'!$AD94), 날씨9[avgTa]),"")</f>
        <v>24.7</v>
      </c>
      <c r="AL94" cm="1">
        <f t="array" ref="AL94">IFERROR(_xlfn.XLOOKUP(1, (날씨9[stnNm]='평균기온 삽입용'!$AE$70) * (날씨9[월]=AL$71) * (날씨9[일]='평균기온 삽입용'!$AD94), 날씨9[avgTa]),"")</f>
        <v>23</v>
      </c>
      <c r="AM94" cm="1">
        <f t="array" ref="AM94">IFERROR(_xlfn.XLOOKUP(1, (날씨9[stnNm]='평균기온 삽입용'!$AE$70) * (날씨9[월]=AM$71) * (날씨9[일]='평균기온 삽입용'!$AD94), 날씨9[avgTa]),"")</f>
        <v>18.399999999999999</v>
      </c>
      <c r="AN94" cm="1">
        <f t="array" ref="AN94">IFERROR(_xlfn.XLOOKUP(1, (날씨9[stnNm]='평균기온 삽입용'!$AE$70) * (날씨9[월]=AN$71) * (날씨9[일]='평균기온 삽입용'!$AD94), 날씨9[avgTa]),"")</f>
        <v>11.1</v>
      </c>
      <c r="AO94" cm="1">
        <f t="array" ref="AO94">IFERROR(_xlfn.XLOOKUP(1, (날씨9[stnNm]='평균기온 삽입용'!$AE$70) * (날씨9[월]=AO$71) * (날씨9[일]='평균기온 삽입용'!$AD94), 날씨9[avgTa]),"")</f>
        <v>9.1</v>
      </c>
      <c r="AP94" cm="1">
        <f t="array" ref="AP94">IFERROR(_xlfn.XLOOKUP(1, (날씨9[stnNm]='평균기온 삽입용'!$AE$70) * (날씨9[월]=AP$71) * (날씨9[일]='평균기온 삽입용'!$AD94), 날씨9[avgTa]),"")</f>
        <v>-11.7</v>
      </c>
    </row>
    <row r="95" spans="2:42" ht="15.95" customHeight="1" x14ac:dyDescent="0.3">
      <c r="B95" s="63">
        <v>24</v>
      </c>
      <c r="C95" cm="1">
        <f t="array" ref="C95">IFERROR(_xlfn.XLOOKUP(1, (날씨7[stnNm]='평균기온 삽입용'!$C$70) * (날씨7[월]=C$71) * (날씨7[일]='평균기온 삽입용'!$B95), 날씨7[avgTa]),"")</f>
        <v>2.6</v>
      </c>
      <c r="D95" cm="1">
        <f t="array" ref="D95">IFERROR(_xlfn.XLOOKUP(1, (날씨7[stnNm]='평균기온 삽입용'!$C$70) * (날씨7[월]=D$71) * (날씨7[일]='평균기온 삽입용'!$B95), 날씨7[avgTa]),"")</f>
        <v>-0.9</v>
      </c>
      <c r="E95" cm="1">
        <f t="array" ref="E95">IFERROR(_xlfn.XLOOKUP(1, (날씨7[stnNm]='평균기온 삽입용'!$C$70) * (날씨7[월]=E$71) * (날씨7[일]='평균기온 삽입용'!$B95), 날씨7[avgTa]),"")</f>
        <v>7.9</v>
      </c>
      <c r="F95" cm="1">
        <f t="array" ref="F95">IFERROR(_xlfn.XLOOKUP(1, (날씨7[stnNm]='평균기온 삽입용'!$C$70) * (날씨7[월]=F$71) * (날씨7[일]='평균기온 삽입용'!$B95), 날씨7[avgTa]),"")</f>
        <v>15.2</v>
      </c>
      <c r="G95" cm="1">
        <f t="array" ref="G95">IFERROR(_xlfn.XLOOKUP(1, (날씨7[stnNm]='평균기온 삽입용'!$C$70) * (날씨7[월]=G$71) * (날씨7[일]='평균기온 삽입용'!$B95), 날씨7[avgTa]),"")</f>
        <v>17.899999999999999</v>
      </c>
      <c r="H95" cm="1">
        <f t="array" ref="H95">IFERROR(_xlfn.XLOOKUP(1, (날씨7[stnNm]='평균기온 삽입용'!$C$70) * (날씨7[월]=H$71) * (날씨7[일]='평균기온 삽입용'!$B95), 날씨7[avgTa]),"")</f>
        <v>22.1</v>
      </c>
      <c r="I95" cm="1">
        <f t="array" ref="I95">IFERROR(_xlfn.XLOOKUP(1, (날씨7[stnNm]='평균기온 삽입용'!$C$70) * (날씨7[월]=I$71) * (날씨7[일]='평균기온 삽입용'!$B95), 날씨7[avgTa]),"")</f>
        <v>28.6</v>
      </c>
      <c r="J95" cm="1">
        <f t="array" ref="J95">IFERROR(_xlfn.XLOOKUP(1, (날씨7[stnNm]='평균기온 삽입용'!$C$70) * (날씨7[월]=J$71) * (날씨7[일]='평균기온 삽입용'!$B95), 날씨7[avgTa]),"")</f>
        <v>21.4</v>
      </c>
      <c r="K95" cm="1">
        <f t="array" ref="K95">IFERROR(_xlfn.XLOOKUP(1, (날씨7[stnNm]='평균기온 삽입용'!$C$70) * (날씨7[월]=K$71) * (날씨7[일]='평균기온 삽입용'!$B95), 날씨7[avgTa]),"")</f>
        <v>19.8</v>
      </c>
      <c r="L95" cm="1">
        <f t="array" ref="L95">IFERROR(_xlfn.XLOOKUP(1, (날씨7[stnNm]='평균기온 삽입용'!$C$70) * (날씨7[월]=L$71) * (날씨7[일]='평균기온 삽입용'!$B95), 날씨7[avgTa]),"")</f>
        <v>7</v>
      </c>
      <c r="M95" cm="1">
        <f t="array" ref="M95">IFERROR(_xlfn.XLOOKUP(1, (날씨7[stnNm]='평균기온 삽입용'!$C$70) * (날씨7[월]=M$71) * (날씨7[일]='평균기온 삽입용'!$B95), 날씨7[avgTa]),"")</f>
        <v>2.6</v>
      </c>
      <c r="N95" cm="1">
        <f t="array" ref="N95">IFERROR(_xlfn.XLOOKUP(1, (날씨7[stnNm]='평균기온 삽입용'!$C$70) * (날씨7[월]=N$71) * (날씨7[일]='평균기온 삽입용'!$B95), 날씨7[avgTa]),"")</f>
        <v>-1.7</v>
      </c>
      <c r="P95" s="63">
        <v>24</v>
      </c>
      <c r="Q95" cm="1">
        <f t="array" ref="Q95">IFERROR(_xlfn.XLOOKUP(1, (날씨8[stnNm]='평균기온 삽입용'!$Q$70) * (날씨8[월]=Q$71) * (날씨8[일]='평균기온 삽입용'!$P95), 날씨8[avgTa]),"")</f>
        <v>2.2999999999999998</v>
      </c>
      <c r="R95" cm="1">
        <f t="array" ref="R95">IFERROR(_xlfn.XLOOKUP(1, (날씨8[stnNm]='평균기온 삽입용'!$Q$70) * (날씨8[월]=R$71) * (날씨8[일]='평균기온 삽입용'!$P95), 날씨8[avgTa]),"")</f>
        <v>-5.5</v>
      </c>
      <c r="S95" cm="1">
        <f t="array" ref="S95">IFERROR(_xlfn.XLOOKUP(1, (날씨8[stnNm]='평균기온 삽입용'!$Q$70) * (날씨8[월]=S$71) * (날씨8[일]='평균기온 삽입용'!$P95), 날씨8[avgTa]),"")</f>
        <v>6.7</v>
      </c>
      <c r="T95" cm="1">
        <f t="array" ref="T95">IFERROR(_xlfn.XLOOKUP(1, (날씨8[stnNm]='평균기온 삽입용'!$Q$70) * (날씨8[월]=T$71) * (날씨8[일]='평균기온 삽입용'!$P95), 날씨8[avgTa]),"")</f>
        <v>16.3</v>
      </c>
      <c r="U95" cm="1">
        <f t="array" ref="U95">IFERROR(_xlfn.XLOOKUP(1, (날씨8[stnNm]='평균기온 삽입용'!$Q$70) * (날씨8[월]=U$71) * (날씨8[일]='평균기온 삽입용'!$P95), 날씨8[avgTa]),"")</f>
        <v>21.4</v>
      </c>
      <c r="V95" cm="1">
        <f t="array" ref="V95">IFERROR(_xlfn.XLOOKUP(1, (날씨8[stnNm]='평균기온 삽입용'!$Q$70) * (날씨8[월]=V$71) * (날씨8[일]='평균기온 삽입용'!$P95), 날씨8[avgTa]),"")</f>
        <v>23.6</v>
      </c>
      <c r="W95" cm="1">
        <f t="array" ref="W95">IFERROR(_xlfn.XLOOKUP(1, (날씨8[stnNm]='평균기온 삽입용'!$Q$70) * (날씨8[월]=W$71) * (날씨8[일]='평균기온 삽입용'!$P95), 날씨8[avgTa]),"")</f>
        <v>23.3</v>
      </c>
      <c r="X95" cm="1">
        <f t="array" ref="X95">IFERROR(_xlfn.XLOOKUP(1, (날씨8[stnNm]='평균기온 삽입용'!$Q$70) * (날씨8[월]=X$71) * (날씨8[일]='평균기온 삽입용'!$P95), 날씨8[avgTa]),"")</f>
        <v>22.8</v>
      </c>
      <c r="Y95" cm="1">
        <f t="array" ref="Y95">IFERROR(_xlfn.XLOOKUP(1, (날씨8[stnNm]='평균기온 삽입용'!$Q$70) * (날씨8[월]=Y$71) * (날씨8[일]='평균기온 삽입용'!$P95), 날씨8[avgTa]),"")</f>
        <v>14.3</v>
      </c>
      <c r="Z95" cm="1">
        <f t="array" ref="Z95">IFERROR(_xlfn.XLOOKUP(1, (날씨8[stnNm]='평균기온 삽입용'!$Q$70) * (날씨8[월]=Z$71) * (날씨8[일]='평균기온 삽입용'!$P95), 날씨8[avgTa]),"")</f>
        <v>7.5</v>
      </c>
      <c r="AA95" cm="1">
        <f t="array" ref="AA95">IFERROR(_xlfn.XLOOKUP(1, (날씨8[stnNm]='평균기온 삽입용'!$Q$70) * (날씨8[월]=AA$71) * (날씨8[일]='평균기온 삽입용'!$P95), 날씨8[avgTa]),"")</f>
        <v>4.8</v>
      </c>
      <c r="AB95" cm="1">
        <f t="array" ref="AB95">IFERROR(_xlfn.XLOOKUP(1, (날씨8[stnNm]='평균기온 삽입용'!$Q$70) * (날씨8[월]=AB$71) * (날씨8[일]='평균기온 삽입용'!$P95), 날씨8[avgTa]),"")</f>
        <v>-13.8</v>
      </c>
      <c r="AD95" s="63">
        <v>24</v>
      </c>
      <c r="AE95" cm="1">
        <f t="array" ref="AE95">IFERROR(_xlfn.XLOOKUP(1, (날씨9[stnNm]='평균기온 삽입용'!$AE$70) * (날씨9[월]=AE$71) * (날씨9[일]='평균기온 삽입용'!$AD95), 날씨9[avgTa]),"")</f>
        <v>-16.600000000000001</v>
      </c>
      <c r="AF95" cm="1">
        <f t="array" ref="AF95">IFERROR(_xlfn.XLOOKUP(1, (날씨9[stnNm]='평균기온 삽입용'!$AE$70) * (날씨9[월]=AF$71) * (날씨9[일]='평균기온 삽입용'!$AD95), 날씨9[avgTa]),"")</f>
        <v>0.9</v>
      </c>
      <c r="AG95" cm="1">
        <f t="array" ref="AG95">IFERROR(_xlfn.XLOOKUP(1, (날씨9[stnNm]='평균기온 삽입용'!$AE$70) * (날씨9[월]=AG$71) * (날씨9[일]='평균기온 삽입용'!$AD95), 날씨9[avgTa]),"")</f>
        <v>9.1999999999999993</v>
      </c>
      <c r="AH95" cm="1">
        <f t="array" ref="AH95">IFERROR(_xlfn.XLOOKUP(1, (날씨9[stnNm]='평균기온 삽입용'!$AE$70) * (날씨9[월]=AH$71) * (날씨9[일]='평균기온 삽입용'!$AD95), 날씨9[avgTa]),"")</f>
        <v>14.4</v>
      </c>
      <c r="AI95" cm="1">
        <f t="array" ref="AI95">IFERROR(_xlfn.XLOOKUP(1, (날씨9[stnNm]='평균기온 삽입용'!$AE$70) * (날씨9[월]=AI$71) * (날씨9[일]='평균기온 삽입용'!$AD95), 날씨9[avgTa]),"")</f>
        <v>18.5</v>
      </c>
      <c r="AJ95" cm="1">
        <f t="array" ref="AJ95">IFERROR(_xlfn.XLOOKUP(1, (날씨9[stnNm]='평균기온 삽입용'!$AE$70) * (날씨9[월]=AJ$71) * (날씨9[일]='평균기온 삽입용'!$AD95), 날씨9[avgTa]),"")</f>
        <v>24.3</v>
      </c>
      <c r="AK95" cm="1">
        <f t="array" ref="AK95">IFERROR(_xlfn.XLOOKUP(1, (날씨9[stnNm]='평균기온 삽입용'!$AE$70) * (날씨9[월]=AK$71) * (날씨9[일]='평균기온 삽입용'!$AD95), 날씨9[avgTa]),"")</f>
        <v>26.7</v>
      </c>
      <c r="AL95" cm="1">
        <f t="array" ref="AL95">IFERROR(_xlfn.XLOOKUP(1, (날씨9[stnNm]='평균기온 삽입용'!$AE$70) * (날씨9[월]=AL$71) * (날씨9[일]='평균기온 삽입용'!$AD95), 날씨9[avgTa]),"")</f>
        <v>22.6</v>
      </c>
      <c r="AM95" cm="1">
        <f t="array" ref="AM95">IFERROR(_xlfn.XLOOKUP(1, (날씨9[stnNm]='평균기온 삽입용'!$AE$70) * (날씨9[월]=AM$71) * (날씨9[일]='평균기온 삽입용'!$AD95), 날씨9[avgTa]),"")</f>
        <v>18.7</v>
      </c>
      <c r="AN95" cm="1">
        <f t="array" ref="AN95">IFERROR(_xlfn.XLOOKUP(1, (날씨9[stnNm]='평균기온 삽입용'!$AE$70) * (날씨9[월]=AN$71) * (날씨9[일]='평균기온 삽입용'!$AD95), 날씨9[avgTa]),"")</f>
        <v>11.8</v>
      </c>
      <c r="AO95" cm="1">
        <f t="array" ref="AO95">IFERROR(_xlfn.XLOOKUP(1, (날씨9[stnNm]='평균기온 삽입용'!$AE$70) * (날씨9[월]=AO$71) * (날씨9[일]='평균기온 삽입용'!$AD95), 날씨9[avgTa]),"")</f>
        <v>-2.9</v>
      </c>
      <c r="AP95" cm="1">
        <f t="array" ref="AP95">IFERROR(_xlfn.XLOOKUP(1, (날씨9[stnNm]='평균기온 삽입용'!$AE$70) * (날씨9[월]=AP$71) * (날씨9[일]='평균기온 삽입용'!$AD95), 날씨9[avgTa]),"")</f>
        <v>-7.5</v>
      </c>
    </row>
    <row r="96" spans="2:42" ht="15.95" customHeight="1" x14ac:dyDescent="0.3">
      <c r="B96" s="63">
        <v>25</v>
      </c>
      <c r="C96" cm="1">
        <f t="array" ref="C96">IFERROR(_xlfn.XLOOKUP(1, (날씨7[stnNm]='평균기온 삽입용'!$C$70) * (날씨7[월]=C$71) * (날씨7[일]='평균기온 삽입용'!$B96), 날씨7[avgTa]),"")</f>
        <v>2.2000000000000002</v>
      </c>
      <c r="D96" cm="1">
        <f t="array" ref="D96">IFERROR(_xlfn.XLOOKUP(1, (날씨7[stnNm]='평균기온 삽입용'!$C$70) * (날씨7[월]=D$71) * (날씨7[일]='평균기온 삽입용'!$B96), 날씨7[avgTa]),"")</f>
        <v>-0.8</v>
      </c>
      <c r="E96" cm="1">
        <f t="array" ref="E96">IFERROR(_xlfn.XLOOKUP(1, (날씨7[stnNm]='평균기온 삽입용'!$C$70) * (날씨7[월]=E$71) * (날씨7[일]='평균기온 삽입용'!$B96), 날씨7[avgTa]),"")</f>
        <v>10.6</v>
      </c>
      <c r="F96" cm="1">
        <f t="array" ref="F96">IFERROR(_xlfn.XLOOKUP(1, (날씨7[stnNm]='평균기온 삽입용'!$C$70) * (날씨7[월]=F$71) * (날씨7[일]='평균기온 삽입용'!$B96), 날씨7[avgTa]),"")</f>
        <v>14.9</v>
      </c>
      <c r="G96" cm="1">
        <f t="array" ref="G96">IFERROR(_xlfn.XLOOKUP(1, (날씨7[stnNm]='평균기온 삽입용'!$C$70) * (날씨7[월]=G$71) * (날씨7[일]='평균기온 삽입용'!$B96), 날씨7[avgTa]),"")</f>
        <v>13.2</v>
      </c>
      <c r="H96" cm="1">
        <f t="array" ref="H96">IFERROR(_xlfn.XLOOKUP(1, (날씨7[stnNm]='평균기온 삽입용'!$C$70) * (날씨7[월]=H$71) * (날씨7[일]='평균기온 삽입용'!$B96), 날씨7[avgTa]),"")</f>
        <v>23.1</v>
      </c>
      <c r="I96" cm="1">
        <f t="array" ref="I96">IFERROR(_xlfn.XLOOKUP(1, (날씨7[stnNm]='평균기온 삽입용'!$C$70) * (날씨7[월]=I$71) * (날씨7[일]='평균기온 삽입용'!$B96), 날씨7[avgTa]),"")</f>
        <v>28.9</v>
      </c>
      <c r="J96" cm="1">
        <f t="array" ref="J96">IFERROR(_xlfn.XLOOKUP(1, (날씨7[stnNm]='평균기온 삽입용'!$C$70) * (날씨7[월]=J$71) * (날씨7[일]='평균기온 삽입용'!$B96), 날씨7[avgTa]),"")</f>
        <v>22.4</v>
      </c>
      <c r="K96" cm="1">
        <f t="array" ref="K96">IFERROR(_xlfn.XLOOKUP(1, (날씨7[stnNm]='평균기온 삽입용'!$C$70) * (날씨7[월]=K$71) * (날씨7[일]='평균기온 삽입용'!$B96), 날씨7[avgTa]),"")</f>
        <v>18.7</v>
      </c>
      <c r="L96" cm="1">
        <f t="array" ref="L96">IFERROR(_xlfn.XLOOKUP(1, (날씨7[stnNm]='평균기온 삽입용'!$C$70) * (날씨7[월]=L$71) * (날씨7[일]='평균기온 삽입용'!$B96), 날씨7[avgTa]),"")</f>
        <v>7.8</v>
      </c>
      <c r="M96" cm="1">
        <f t="array" ref="M96">IFERROR(_xlfn.XLOOKUP(1, (날씨7[stnNm]='평균기온 삽입용'!$C$70) * (날씨7[월]=M$71) * (날씨7[일]='평균기온 삽입용'!$B96), 날씨7[avgTa]),"")</f>
        <v>2.8</v>
      </c>
      <c r="N96" cm="1">
        <f t="array" ref="N96">IFERROR(_xlfn.XLOOKUP(1, (날씨7[stnNm]='평균기온 삽입용'!$C$70) * (날씨7[월]=N$71) * (날씨7[일]='평균기온 삽입용'!$B96), 날씨7[avgTa]),"")</f>
        <v>-12.7</v>
      </c>
      <c r="P96" s="63">
        <v>25</v>
      </c>
      <c r="Q96" cm="1">
        <f t="array" ref="Q96">IFERROR(_xlfn.XLOOKUP(1, (날씨8[stnNm]='평균기온 삽입용'!$Q$70) * (날씨8[월]=Q$71) * (날씨8[일]='평균기온 삽입용'!$P96), 날씨8[avgTa]),"")</f>
        <v>0.6</v>
      </c>
      <c r="R96" cm="1">
        <f t="array" ref="R96">IFERROR(_xlfn.XLOOKUP(1, (날씨8[stnNm]='평균기온 삽입용'!$Q$70) * (날씨8[월]=R$71) * (날씨8[일]='평균기온 삽입용'!$P96), 날씨8[avgTa]),"")</f>
        <v>0.7</v>
      </c>
      <c r="S96" cm="1">
        <f t="array" ref="S96">IFERROR(_xlfn.XLOOKUP(1, (날씨8[stnNm]='평균기온 삽입용'!$Q$70) * (날씨8[월]=S$71) * (날씨8[일]='평균기온 삽입용'!$P96), 날씨8[avgTa]),"")</f>
        <v>9.1</v>
      </c>
      <c r="T96" cm="1">
        <f t="array" ref="T96">IFERROR(_xlfn.XLOOKUP(1, (날씨8[stnNm]='평균기온 삽입용'!$Q$70) * (날씨8[월]=T$71) * (날씨8[일]='평균기온 삽입용'!$P96), 날씨8[avgTa]),"")</f>
        <v>18.3</v>
      </c>
      <c r="U96" cm="1">
        <f t="array" ref="U96">IFERROR(_xlfn.XLOOKUP(1, (날씨8[stnNm]='평균기온 삽입용'!$Q$70) * (날씨8[월]=U$71) * (날씨8[일]='평균기온 삽입용'!$P96), 날씨8[avgTa]),"")</f>
        <v>18.899999999999999</v>
      </c>
      <c r="V96" cm="1">
        <f t="array" ref="V96">IFERROR(_xlfn.XLOOKUP(1, (날씨8[stnNm]='평균기온 삽입용'!$Q$70) * (날씨8[월]=V$71) * (날씨8[일]='평균기온 삽입용'!$P96), 날씨8[avgTa]),"")</f>
        <v>24.9</v>
      </c>
      <c r="W96" cm="1">
        <f t="array" ref="W96">IFERROR(_xlfn.XLOOKUP(1, (날씨8[stnNm]='평균기온 삽입용'!$Q$70) * (날씨8[월]=W$71) * (날씨8[일]='평균기온 삽입용'!$P96), 날씨8[avgTa]),"")</f>
        <v>25.3</v>
      </c>
      <c r="X96" cm="1">
        <f t="array" ref="X96">IFERROR(_xlfn.XLOOKUP(1, (날씨8[stnNm]='평균기온 삽입용'!$Q$70) * (날씨8[월]=X$71) * (날씨8[일]='평균기온 삽입용'!$P96), 날씨8[avgTa]),"")</f>
        <v>21</v>
      </c>
      <c r="Y96" cm="1">
        <f t="array" ref="Y96">IFERROR(_xlfn.XLOOKUP(1, (날씨8[stnNm]='평균기온 삽입용'!$Q$70) * (날씨8[월]=Y$71) * (날씨8[일]='평균기온 삽입용'!$P96), 날씨8[avgTa]),"")</f>
        <v>15.1</v>
      </c>
      <c r="Z96" cm="1">
        <f t="array" ref="Z96">IFERROR(_xlfn.XLOOKUP(1, (날씨8[stnNm]='평균기온 삽입용'!$Q$70) * (날씨8[월]=Z$71) * (날씨8[일]='평균기온 삽입용'!$P96), 날씨8[avgTa]),"")</f>
        <v>7.5</v>
      </c>
      <c r="AA96" cm="1">
        <f t="array" ref="AA96">IFERROR(_xlfn.XLOOKUP(1, (날씨8[stnNm]='평균기온 삽입용'!$Q$70) * (날씨8[월]=AA$71) * (날씨8[일]='평균기온 삽입용'!$P96), 날씨8[avgTa]),"")</f>
        <v>10.5</v>
      </c>
      <c r="AB96" cm="1">
        <f t="array" ref="AB96">IFERROR(_xlfn.XLOOKUP(1, (날씨8[stnNm]='평균기온 삽입용'!$Q$70) * (날씨8[월]=AB$71) * (날씨8[일]='평균기온 삽입용'!$P96), 날씨8[avgTa]),"")</f>
        <v>-12</v>
      </c>
      <c r="AD96" s="63">
        <v>25</v>
      </c>
      <c r="AE96" cm="1">
        <f t="array" ref="AE96">IFERROR(_xlfn.XLOOKUP(1, (날씨9[stnNm]='평균기온 삽입용'!$AE$70) * (날씨9[월]=AE$71) * (날씨9[일]='평균기온 삽입용'!$AD96), 날씨9[avgTa]),"")</f>
        <v>-15.3</v>
      </c>
      <c r="AF96" cm="1">
        <f t="array" ref="AF96">IFERROR(_xlfn.XLOOKUP(1, (날씨9[stnNm]='평균기온 삽입용'!$AE$70) * (날씨9[월]=AF$71) * (날씨9[일]='평균기온 삽입용'!$AD96), 날씨9[avgTa]),"")</f>
        <v>-2</v>
      </c>
      <c r="AG96" cm="1">
        <f t="array" ref="AG96">IFERROR(_xlfn.XLOOKUP(1, (날씨9[stnNm]='평균기온 삽입용'!$AE$70) * (날씨9[월]=AG$71) * (날씨9[일]='평균기온 삽입용'!$AD96), 날씨9[avgTa]),"")</f>
        <v>10</v>
      </c>
      <c r="AH96" cm="1">
        <f t="array" ref="AH96">IFERROR(_xlfn.XLOOKUP(1, (날씨9[stnNm]='평균기온 삽입용'!$AE$70) * (날씨9[월]=AH$71) * (날씨9[일]='평균기온 삽입용'!$AD96), 날씨9[avgTa]),"")</f>
        <v>8.3000000000000007</v>
      </c>
      <c r="AI96" cm="1">
        <f t="array" ref="AI96">IFERROR(_xlfn.XLOOKUP(1, (날씨9[stnNm]='평균기온 삽입용'!$AE$70) * (날씨9[월]=AI$71) * (날씨9[일]='평균기온 삽입용'!$AD96), 날씨9[avgTa]),"")</f>
        <v>18.8</v>
      </c>
      <c r="AJ96" cm="1">
        <f t="array" ref="AJ96">IFERROR(_xlfn.XLOOKUP(1, (날씨9[stnNm]='평균기온 삽입용'!$AE$70) * (날씨9[월]=AJ$71) * (날씨9[일]='평균기온 삽입용'!$AD96), 날씨9[avgTa]),"")</f>
        <v>26</v>
      </c>
      <c r="AK96" cm="1">
        <f t="array" ref="AK96">IFERROR(_xlfn.XLOOKUP(1, (날씨9[stnNm]='평균기온 삽입용'!$AE$70) * (날씨9[월]=AK$71) * (날씨9[일]='평균기온 삽입용'!$AD96), 날씨9[avgTa]),"")</f>
        <v>25.8</v>
      </c>
      <c r="AL96" cm="1">
        <f t="array" ref="AL96">IFERROR(_xlfn.XLOOKUP(1, (날씨9[stnNm]='평균기온 삽입용'!$AE$70) * (날씨9[월]=AL$71) * (날씨9[일]='평균기온 삽입용'!$AD96), 날씨9[avgTa]),"")</f>
        <v>24.4</v>
      </c>
      <c r="AM96" cm="1">
        <f t="array" ref="AM96">IFERROR(_xlfn.XLOOKUP(1, (날씨9[stnNm]='평균기온 삽입용'!$AE$70) * (날씨9[월]=AM$71) * (날씨9[일]='평균기온 삽입용'!$AD96), 날씨9[avgTa]),"")</f>
        <v>19.5</v>
      </c>
      <c r="AN96" cm="1">
        <f t="array" ref="AN96">IFERROR(_xlfn.XLOOKUP(1, (날씨9[stnNm]='평균기온 삽입용'!$AE$70) * (날씨9[월]=AN$71) * (날씨9[일]='평균기온 삽입용'!$AD96), 날씨9[avgTa]),"")</f>
        <v>13.4</v>
      </c>
      <c r="AO96" cm="1">
        <f t="array" ref="AO96">IFERROR(_xlfn.XLOOKUP(1, (날씨9[stnNm]='평균기온 삽입용'!$AE$70) * (날씨9[월]=AO$71) * (날씨9[일]='평균기온 삽입용'!$AD96), 날씨9[avgTa]),"")</f>
        <v>-4.0999999999999996</v>
      </c>
      <c r="AP96" cm="1">
        <f t="array" ref="AP96">IFERROR(_xlfn.XLOOKUP(1, (날씨9[stnNm]='평균기온 삽입용'!$AE$70) * (날씨9[월]=AP$71) * (날씨9[일]='평균기온 삽입용'!$AD96), 날씨9[avgTa]),"")</f>
        <v>-4.2</v>
      </c>
    </row>
    <row r="97" spans="2:42" ht="15.95" customHeight="1" x14ac:dyDescent="0.3">
      <c r="B97" s="63">
        <v>26</v>
      </c>
      <c r="C97" cm="1">
        <f t="array" ref="C97">IFERROR(_xlfn.XLOOKUP(1, (날씨7[stnNm]='평균기온 삽입용'!$C$70) * (날씨7[월]=C$71) * (날씨7[일]='평균기온 삽입용'!$B97), 날씨7[avgTa]),"")</f>
        <v>2.1</v>
      </c>
      <c r="D97" cm="1">
        <f t="array" ref="D97">IFERROR(_xlfn.XLOOKUP(1, (날씨7[stnNm]='평균기온 삽입용'!$C$70) * (날씨7[월]=D$71) * (날씨7[일]='평균기온 삽입용'!$B97), 날씨7[avgTa]),"")</f>
        <v>2.8</v>
      </c>
      <c r="E97" cm="1">
        <f t="array" ref="E97">IFERROR(_xlfn.XLOOKUP(1, (날씨7[stnNm]='평균기온 삽입용'!$C$70) * (날씨7[월]=E$71) * (날씨7[일]='평균기온 삽입용'!$B97), 날씨7[avgTa]),"")</f>
        <v>9.6</v>
      </c>
      <c r="F97" cm="1">
        <f t="array" ref="F97">IFERROR(_xlfn.XLOOKUP(1, (날씨7[stnNm]='평균기온 삽입용'!$C$70) * (날씨7[월]=F$71) * (날씨7[일]='평균기온 삽입용'!$B97), 날씨7[avgTa]),"")</f>
        <v>13.6</v>
      </c>
      <c r="G97" cm="1">
        <f t="array" ref="G97">IFERROR(_xlfn.XLOOKUP(1, (날씨7[stnNm]='평균기온 삽입용'!$C$70) * (날씨7[월]=G$71) * (날씨7[일]='평균기온 삽입용'!$B97), 날씨7[avgTa]),"")</f>
        <v>15.8</v>
      </c>
      <c r="H97" cm="1">
        <f t="array" ref="H97">IFERROR(_xlfn.XLOOKUP(1, (날씨7[stnNm]='평균기온 삽입용'!$C$70) * (날씨7[월]=H$71) * (날씨7[일]='평균기온 삽입용'!$B97), 날씨7[avgTa]),"")</f>
        <v>20.2</v>
      </c>
      <c r="I97" cm="1">
        <f t="array" ref="I97">IFERROR(_xlfn.XLOOKUP(1, (날씨7[stnNm]='평균기온 삽입용'!$C$70) * (날씨7[월]=I$71) * (날씨7[일]='평균기온 삽입용'!$B97), 날씨7[avgTa]),"")</f>
        <v>28.9</v>
      </c>
      <c r="J97" cm="1">
        <f t="array" ref="J97">IFERROR(_xlfn.XLOOKUP(1, (날씨7[stnNm]='평균기온 삽입용'!$C$70) * (날씨7[월]=J$71) * (날씨7[일]='평균기온 삽입용'!$B97), 날씨7[avgTa]),"")</f>
        <v>24.2</v>
      </c>
      <c r="K97" cm="1">
        <f t="array" ref="K97">IFERROR(_xlfn.XLOOKUP(1, (날씨7[stnNm]='평균기온 삽입용'!$C$70) * (날씨7[월]=K$71) * (날씨7[일]='평균기온 삽입용'!$B97), 날씨7[avgTa]),"")</f>
        <v>19.8</v>
      </c>
      <c r="L97" cm="1">
        <f t="array" ref="L97">IFERROR(_xlfn.XLOOKUP(1, (날씨7[stnNm]='평균기온 삽입용'!$C$70) * (날씨7[월]=L$71) * (날씨7[일]='평균기온 삽입용'!$B97), 날씨7[avgTa]),"")</f>
        <v>9.4</v>
      </c>
      <c r="M97" cm="1">
        <f t="array" ref="M97">IFERROR(_xlfn.XLOOKUP(1, (날씨7[stnNm]='평균기온 삽입용'!$C$70) * (날씨7[월]=M$71) * (날씨7[일]='평균기온 삽입용'!$B97), 날씨7[avgTa]),"")</f>
        <v>-0.2</v>
      </c>
      <c r="N97" cm="1">
        <f t="array" ref="N97">IFERROR(_xlfn.XLOOKUP(1, (날씨7[stnNm]='평균기온 삽입용'!$C$70) * (날씨7[월]=N$71) * (날씨7[일]='평균기온 삽입용'!$B97), 날씨7[avgTa]),"")</f>
        <v>-14</v>
      </c>
      <c r="P97" s="63">
        <v>26</v>
      </c>
      <c r="Q97" cm="1">
        <f t="array" ref="Q97">IFERROR(_xlfn.XLOOKUP(1, (날씨8[stnNm]='평균기온 삽입용'!$Q$70) * (날씨8[월]=Q$71) * (날씨8[일]='평균기온 삽입용'!$P97), 날씨8[avgTa]),"")</f>
        <v>-1.7</v>
      </c>
      <c r="R97" cm="1">
        <f t="array" ref="R97">IFERROR(_xlfn.XLOOKUP(1, (날씨8[stnNm]='평균기온 삽입용'!$Q$70) * (날씨8[월]=R$71) * (날씨8[일]='평균기온 삽입용'!$P97), 날씨8[avgTa]),"")</f>
        <v>4.4000000000000004</v>
      </c>
      <c r="S97" cm="1">
        <f t="array" ref="S97">IFERROR(_xlfn.XLOOKUP(1, (날씨8[stnNm]='평균기온 삽입용'!$Q$70) * (날씨8[월]=S$71) * (날씨8[일]='평균기온 삽입용'!$P97), 날씨8[avgTa]),"")</f>
        <v>10.7</v>
      </c>
      <c r="T97" cm="1">
        <f t="array" ref="T97">IFERROR(_xlfn.XLOOKUP(1, (날씨8[stnNm]='평균기온 삽입용'!$Q$70) * (날씨8[월]=T$71) * (날씨8[일]='평균기온 삽입용'!$P97), 날씨8[avgTa]),"")</f>
        <v>21</v>
      </c>
      <c r="U97" cm="1">
        <f t="array" ref="U97">IFERROR(_xlfn.XLOOKUP(1, (날씨8[stnNm]='평균기온 삽입용'!$Q$70) * (날씨8[월]=U$71) * (날씨8[일]='평균기온 삽입용'!$P97), 날씨8[avgTa]),"")</f>
        <v>16.8</v>
      </c>
      <c r="V97" cm="1">
        <f t="array" ref="V97">IFERROR(_xlfn.XLOOKUP(1, (날씨8[stnNm]='평균기온 삽입용'!$Q$70) * (날씨8[월]=V$71) * (날씨8[일]='평균기온 삽입용'!$P97), 날씨8[avgTa]),"")</f>
        <v>23.8</v>
      </c>
      <c r="W97" cm="1">
        <f t="array" ref="W97">IFERROR(_xlfn.XLOOKUP(1, (날씨8[stnNm]='평균기온 삽입용'!$Q$70) * (날씨8[월]=W$71) * (날씨8[일]='평균기온 삽입용'!$P97), 날씨8[avgTa]),"")</f>
        <v>26.3</v>
      </c>
      <c r="X97" cm="1">
        <f t="array" ref="X97">IFERROR(_xlfn.XLOOKUP(1, (날씨8[stnNm]='평균기온 삽입용'!$Q$70) * (날씨8[월]=X$71) * (날씨8[일]='평균기온 삽입용'!$P97), 날씨8[avgTa]),"")</f>
        <v>23</v>
      </c>
      <c r="Y97" cm="1">
        <f t="array" ref="Y97">IFERROR(_xlfn.XLOOKUP(1, (날씨8[stnNm]='평균기온 삽입용'!$Q$70) * (날씨8[월]=Y$71) * (날씨8[일]='평균기온 삽입용'!$P97), 날씨8[avgTa]),"")</f>
        <v>15.8</v>
      </c>
      <c r="Z97" cm="1">
        <f t="array" ref="Z97">IFERROR(_xlfn.XLOOKUP(1, (날씨8[stnNm]='평균기온 삽입용'!$Q$70) * (날씨8[월]=Z$71) * (날씨8[일]='평균기온 삽입용'!$P97), 날씨8[avgTa]),"")</f>
        <v>8.5</v>
      </c>
      <c r="AA97" cm="1">
        <f t="array" ref="AA97">IFERROR(_xlfn.XLOOKUP(1, (날씨8[stnNm]='평균기온 삽입용'!$Q$70) * (날씨8[월]=AA$71) * (날씨8[일]='평균기온 삽입용'!$P97), 날씨8[avgTa]),"")</f>
        <v>4.7</v>
      </c>
      <c r="AB97" cm="1">
        <f t="array" ref="AB97">IFERROR(_xlfn.XLOOKUP(1, (날씨8[stnNm]='평균기온 삽입용'!$Q$70) * (날씨8[월]=AB$71) * (날씨8[일]='평균기온 삽입용'!$P97), 날씨8[avgTa]),"")</f>
        <v>-10.9</v>
      </c>
      <c r="AD97" s="63">
        <v>26</v>
      </c>
      <c r="AE97" cm="1">
        <f t="array" ref="AE97">IFERROR(_xlfn.XLOOKUP(1, (날씨9[stnNm]='평균기온 삽입용'!$AE$70) * (날씨9[월]=AE$71) * (날씨9[일]='평균기온 삽입용'!$AD97), 날씨9[avgTa]),"")</f>
        <v>-8.5</v>
      </c>
      <c r="AF97" cm="1">
        <f t="array" ref="AF97">IFERROR(_xlfn.XLOOKUP(1, (날씨9[stnNm]='평균기온 삽입용'!$AE$70) * (날씨9[월]=AF$71) * (날씨9[일]='평균기온 삽입용'!$AD97), 날씨9[avgTa]),"")</f>
        <v>-1.1000000000000001</v>
      </c>
      <c r="AG97" cm="1">
        <f t="array" ref="AG97">IFERROR(_xlfn.XLOOKUP(1, (날씨9[stnNm]='평균기온 삽입용'!$AE$70) * (날씨9[월]=AG$71) * (날씨9[일]='평균기온 삽입용'!$AD97), 날씨9[avgTa]),"")</f>
        <v>7.2</v>
      </c>
      <c r="AH97" cm="1">
        <f t="array" ref="AH97">IFERROR(_xlfn.XLOOKUP(1, (날씨9[stnNm]='평균기온 삽입용'!$AE$70) * (날씨9[월]=AH$71) * (날씨9[일]='평균기온 삽입용'!$AD97), 날씨9[avgTa]),"")</f>
        <v>9.6999999999999993</v>
      </c>
      <c r="AI97" cm="1">
        <f t="array" ref="AI97">IFERROR(_xlfn.XLOOKUP(1, (날씨9[stnNm]='평균기온 삽입용'!$AE$70) * (날씨9[월]=AI$71) * (날씨9[일]='평균기온 삽입용'!$AD97), 날씨9[avgTa]),"")</f>
        <v>18.899999999999999</v>
      </c>
      <c r="AJ97" cm="1">
        <f t="array" ref="AJ97">IFERROR(_xlfn.XLOOKUP(1, (날씨9[stnNm]='평균기온 삽입용'!$AE$70) * (날씨9[월]=AJ$71) * (날씨9[일]='평균기온 삽입용'!$AD97), 날씨9[avgTa]),"")</f>
        <v>22.3</v>
      </c>
      <c r="AK97" cm="1">
        <f t="array" ref="AK97">IFERROR(_xlfn.XLOOKUP(1, (날씨9[stnNm]='평균기온 삽입용'!$AE$70) * (날씨9[월]=AK$71) * (날씨9[일]='평균기온 삽입용'!$AD97), 날씨9[avgTa]),"")</f>
        <v>24.7</v>
      </c>
      <c r="AL97" cm="1">
        <f t="array" ref="AL97">IFERROR(_xlfn.XLOOKUP(1, (날씨9[stnNm]='평균기온 삽입용'!$AE$70) * (날씨9[월]=AL$71) * (날씨9[일]='평균기온 삽입용'!$AD97), 날씨9[avgTa]),"")</f>
        <v>23.7</v>
      </c>
      <c r="AM97" cm="1">
        <f t="array" ref="AM97">IFERROR(_xlfn.XLOOKUP(1, (날씨9[stnNm]='평균기온 삽입용'!$AE$70) * (날씨9[월]=AM$71) * (날씨9[일]='평균기온 삽입용'!$AD97), 날씨9[avgTa]),"")</f>
        <v>19.3</v>
      </c>
      <c r="AN97" cm="1">
        <f t="array" ref="AN97">IFERROR(_xlfn.XLOOKUP(1, (날씨9[stnNm]='평균기온 삽입용'!$AE$70) * (날씨9[월]=AN$71) * (날씨9[일]='평균기온 삽입용'!$AD97), 날씨9[avgTa]),"")</f>
        <v>13.3</v>
      </c>
      <c r="AO97" cm="1">
        <f t="array" ref="AO97">IFERROR(_xlfn.XLOOKUP(1, (날씨9[stnNm]='평균기온 삽입용'!$AE$70) * (날씨9[월]=AO$71) * (날씨9[일]='평균기온 삽입용'!$AD97), 날씨9[avgTa]),"")</f>
        <v>0.7</v>
      </c>
      <c r="AP97" cm="1">
        <f t="array" ref="AP97">IFERROR(_xlfn.XLOOKUP(1, (날씨9[stnNm]='평균기온 삽입용'!$AE$70) * (날씨9[월]=AP$71) * (날씨9[일]='평균기온 삽입용'!$AD97), 날씨9[avgTa]),"")</f>
        <v>-0.7</v>
      </c>
    </row>
    <row r="98" spans="2:42" ht="15.95" customHeight="1" x14ac:dyDescent="0.3">
      <c r="B98" s="63">
        <v>27</v>
      </c>
      <c r="C98" cm="1">
        <f t="array" ref="C98">IFERROR(_xlfn.XLOOKUP(1, (날씨7[stnNm]='평균기온 삽입용'!$C$70) * (날씨7[월]=C$71) * (날씨7[일]='평균기온 삽입용'!$B98), 날씨7[avgTa]),"")</f>
        <v>-0.7</v>
      </c>
      <c r="D98" cm="1">
        <f t="array" ref="D98">IFERROR(_xlfn.XLOOKUP(1, (날씨7[stnNm]='평균기온 삽입용'!$C$70) * (날씨7[월]=D$71) * (날씨7[일]='평균기온 삽입용'!$B98), 날씨7[avgTa]),"")</f>
        <v>5.0999999999999996</v>
      </c>
      <c r="E98" cm="1">
        <f t="array" ref="E98">IFERROR(_xlfn.XLOOKUP(1, (날씨7[stnNm]='평균기온 삽입용'!$C$70) * (날씨7[월]=E$71) * (날씨7[일]='평균기온 삽입용'!$B98), 날씨7[avgTa]),"")</f>
        <v>8.8000000000000007</v>
      </c>
      <c r="F98" cm="1">
        <f t="array" ref="F98">IFERROR(_xlfn.XLOOKUP(1, (날씨7[stnNm]='평균기온 삽입용'!$C$70) * (날씨7[월]=F$71) * (날씨7[일]='평균기온 삽입용'!$B98), 날씨7[avgTa]),"")</f>
        <v>13.4</v>
      </c>
      <c r="G98" cm="1">
        <f t="array" ref="G98">IFERROR(_xlfn.XLOOKUP(1, (날씨7[stnNm]='평균기온 삽입용'!$C$70) * (날씨7[월]=G$71) * (날씨7[일]='평균기온 삽입용'!$B98), 날씨7[avgTa]),"")</f>
        <v>15.4</v>
      </c>
      <c r="H98" cm="1">
        <f t="array" ref="H98">IFERROR(_xlfn.XLOOKUP(1, (날씨7[stnNm]='평균기온 삽입용'!$C$70) * (날씨7[월]=H$71) * (날씨7[일]='평균기온 삽입용'!$B98), 날씨7[avgTa]),"")</f>
        <v>22.7</v>
      </c>
      <c r="I98" cm="1">
        <f t="array" ref="I98">IFERROR(_xlfn.XLOOKUP(1, (날씨7[stnNm]='평균기온 삽입용'!$C$70) * (날씨7[월]=I$71) * (날씨7[일]='평균기온 삽입용'!$B98), 날씨7[avgTa]),"")</f>
        <v>29.2</v>
      </c>
      <c r="J98" cm="1">
        <f t="array" ref="J98">IFERROR(_xlfn.XLOOKUP(1, (날씨7[stnNm]='평균기온 삽입용'!$C$70) * (날씨7[월]=J$71) * (날씨7[일]='평균기온 삽입용'!$B98), 날씨7[avgTa]),"")</f>
        <v>20.9</v>
      </c>
      <c r="K98" cm="1">
        <f t="array" ref="K98">IFERROR(_xlfn.XLOOKUP(1, (날씨7[stnNm]='평균기온 삽입용'!$C$70) * (날씨7[월]=K$71) * (날씨7[일]='평균기온 삽입용'!$B98), 날씨7[avgTa]),"")</f>
        <v>18.3</v>
      </c>
      <c r="L98" cm="1">
        <f t="array" ref="L98">IFERROR(_xlfn.XLOOKUP(1, (날씨7[stnNm]='평균기온 삽입용'!$C$70) * (날씨7[월]=L$71) * (날씨7[일]='평균기온 삽입용'!$B98), 날씨7[avgTa]),"")</f>
        <v>9.5</v>
      </c>
      <c r="M98" cm="1">
        <f t="array" ref="M98">IFERROR(_xlfn.XLOOKUP(1, (날씨7[stnNm]='평균기온 삽입용'!$C$70) * (날씨7[월]=M$71) * (날씨7[일]='평균기온 삽입용'!$B98), 날씨7[avgTa]),"")</f>
        <v>-1.3</v>
      </c>
      <c r="N98" cm="1">
        <f t="array" ref="N98">IFERROR(_xlfn.XLOOKUP(1, (날씨7[stnNm]='평균기온 삽입용'!$C$70) * (날씨7[월]=N$71) * (날씨7[일]='평균기온 삽입용'!$B98), 날씨7[avgTa]),"")</f>
        <v>-11.3</v>
      </c>
      <c r="P98" s="63">
        <v>27</v>
      </c>
      <c r="Q98" cm="1">
        <f t="array" ref="Q98">IFERROR(_xlfn.XLOOKUP(1, (날씨8[stnNm]='평균기온 삽입용'!$Q$70) * (날씨8[월]=Q$71) * (날씨8[일]='평균기온 삽입용'!$P98), 날씨8[avgTa]),"")</f>
        <v>-4.2</v>
      </c>
      <c r="R98" cm="1">
        <f t="array" ref="R98">IFERROR(_xlfn.XLOOKUP(1, (날씨8[stnNm]='평균기온 삽입용'!$Q$70) * (날씨8[월]=R$71) * (날씨8[일]='평균기온 삽입용'!$P98), 날씨8[avgTa]),"")</f>
        <v>3.2</v>
      </c>
      <c r="S98" cm="1">
        <f t="array" ref="S98">IFERROR(_xlfn.XLOOKUP(1, (날씨8[stnNm]='평균기온 삽입용'!$Q$70) * (날씨8[월]=S$71) * (날씨8[일]='평균기온 삽입용'!$P98), 날씨8[avgTa]),"")</f>
        <v>5.7</v>
      </c>
      <c r="T98" cm="1">
        <f t="array" ref="T98">IFERROR(_xlfn.XLOOKUP(1, (날씨8[stnNm]='평균기온 삽입용'!$Q$70) * (날씨8[월]=T$71) * (날씨8[일]='평균기온 삽입용'!$P98), 날씨8[avgTa]),"")</f>
        <v>15.2</v>
      </c>
      <c r="U98" cm="1">
        <f t="array" ref="U98">IFERROR(_xlfn.XLOOKUP(1, (날씨8[stnNm]='평균기온 삽입용'!$Q$70) * (날씨8[월]=U$71) * (날씨8[일]='평균기온 삽입용'!$P98), 날씨8[avgTa]),"")</f>
        <v>18.100000000000001</v>
      </c>
      <c r="V98" cm="1">
        <f t="array" ref="V98">IFERROR(_xlfn.XLOOKUP(1, (날씨8[stnNm]='평균기온 삽입용'!$Q$70) * (날씨8[월]=V$71) * (날씨8[일]='평균기온 삽입용'!$P98), 날씨8[avgTa]),"")</f>
        <v>25.2</v>
      </c>
      <c r="W98" cm="1">
        <f t="array" ref="W98">IFERROR(_xlfn.XLOOKUP(1, (날씨8[stnNm]='평균기온 삽입용'!$Q$70) * (날씨8[월]=W$71) * (날씨8[일]='평균기온 삽입용'!$P98), 날씨8[avgTa]),"")</f>
        <v>26.8</v>
      </c>
      <c r="X98" cm="1">
        <f t="array" ref="X98">IFERROR(_xlfn.XLOOKUP(1, (날씨8[stnNm]='평균기온 삽입용'!$Q$70) * (날씨8[월]=X$71) * (날씨8[일]='평균기온 삽입용'!$P98), 날씨8[avgTa]),"")</f>
        <v>18.899999999999999</v>
      </c>
      <c r="Y98" cm="1">
        <f t="array" ref="Y98">IFERROR(_xlfn.XLOOKUP(1, (날씨8[stnNm]='평균기온 삽입용'!$Q$70) * (날씨8[월]=Y$71) * (날씨8[일]='평균기온 삽입용'!$P98), 날씨8[avgTa]),"")</f>
        <v>16.8</v>
      </c>
      <c r="Z98" cm="1">
        <f t="array" ref="Z98">IFERROR(_xlfn.XLOOKUP(1, (날씨8[stnNm]='평균기온 삽입용'!$Q$70) * (날씨8[월]=Z$71) * (날씨8[일]='평균기온 삽입용'!$P98), 날씨8[avgTa]),"")</f>
        <v>9.4</v>
      </c>
      <c r="AA98" cm="1">
        <f t="array" ref="AA98">IFERROR(_xlfn.XLOOKUP(1, (날씨8[stnNm]='평균기온 삽입용'!$Q$70) * (날씨8[월]=AA$71) * (날씨8[일]='평균기온 삽입용'!$P98), 날씨8[avgTa]),"")</f>
        <v>1.7</v>
      </c>
      <c r="AB98" cm="1">
        <f t="array" ref="AB98">IFERROR(_xlfn.XLOOKUP(1, (날씨8[stnNm]='평균기온 삽입용'!$Q$70) * (날씨8[월]=AB$71) * (날씨8[일]='평균기온 삽입용'!$P98), 날씨8[avgTa]),"")</f>
        <v>-9.5</v>
      </c>
      <c r="AD98" s="63">
        <v>27</v>
      </c>
      <c r="AE98" cm="1">
        <f t="array" ref="AE98">IFERROR(_xlfn.XLOOKUP(1, (날씨9[stnNm]='평균기온 삽입용'!$AE$70) * (날씨9[월]=AE$71) * (날씨9[일]='평균기온 삽입용'!$AD98), 날씨9[avgTa]),"")</f>
        <v>-10.7</v>
      </c>
      <c r="AF98" cm="1">
        <f t="array" ref="AF98">IFERROR(_xlfn.XLOOKUP(1, (날씨9[stnNm]='평균기온 삽입용'!$AE$70) * (날씨9[월]=AF$71) * (날씨9[일]='평균기온 삽입용'!$AD98), 날씨9[avgTa]),"")</f>
        <v>1.5</v>
      </c>
      <c r="AG98" cm="1">
        <f t="array" ref="AG98">IFERROR(_xlfn.XLOOKUP(1, (날씨9[stnNm]='평균기온 삽입용'!$AE$70) * (날씨9[월]=AG$71) * (날씨9[일]='평균기온 삽입용'!$AD98), 날씨9[avgTa]),"")</f>
        <v>4.5999999999999996</v>
      </c>
      <c r="AH98" cm="1">
        <f t="array" ref="AH98">IFERROR(_xlfn.XLOOKUP(1, (날씨9[stnNm]='평균기온 삽입용'!$AE$70) * (날씨9[월]=AH$71) * (날씨9[일]='평균기온 삽입용'!$AD98), 날씨9[avgTa]),"")</f>
        <v>10.7</v>
      </c>
      <c r="AI98" cm="1">
        <f t="array" ref="AI98">IFERROR(_xlfn.XLOOKUP(1, (날씨9[stnNm]='평균기온 삽입용'!$AE$70) * (날씨9[월]=AI$71) * (날씨9[일]='평균기온 삽입용'!$AD98), 날씨9[avgTa]),"")</f>
        <v>17.100000000000001</v>
      </c>
      <c r="AJ98" cm="1">
        <f t="array" ref="AJ98">IFERROR(_xlfn.XLOOKUP(1, (날씨9[stnNm]='평균기온 삽입용'!$AE$70) * (날씨9[월]=AJ$71) * (날씨9[일]='평균기온 삽입용'!$AD98), 날씨9[avgTa]),"")</f>
        <v>23.1</v>
      </c>
      <c r="AK98" cm="1">
        <f t="array" ref="AK98">IFERROR(_xlfn.XLOOKUP(1, (날씨9[stnNm]='평균기온 삽입용'!$AE$70) * (날씨9[월]=AK$71) * (날씨9[일]='평균기온 삽입용'!$AD98), 날씨9[avgTa]),"")</f>
        <v>27</v>
      </c>
      <c r="AL98" cm="1">
        <f t="array" ref="AL98">IFERROR(_xlfn.XLOOKUP(1, (날씨9[stnNm]='평균기온 삽입용'!$AE$70) * (날씨9[월]=AL$71) * (날씨9[일]='평균기온 삽입용'!$AD98), 날씨9[avgTa]),"")</f>
        <v>23.3</v>
      </c>
      <c r="AM98" cm="1">
        <f t="array" ref="AM98">IFERROR(_xlfn.XLOOKUP(1, (날씨9[stnNm]='평균기온 삽입용'!$AE$70) * (날씨9[월]=AM$71) * (날씨9[일]='평균기온 삽입용'!$AD98), 날씨9[avgTa]),"")</f>
        <v>20.6</v>
      </c>
      <c r="AN98" cm="1">
        <f t="array" ref="AN98">IFERROR(_xlfn.XLOOKUP(1, (날씨9[stnNm]='평균기온 삽입용'!$AE$70) * (날씨9[월]=AN$71) * (날씨9[일]='평균기온 삽입용'!$AD98), 날씨9[avgTa]),"")</f>
        <v>12.5</v>
      </c>
      <c r="AO98" cm="1">
        <f t="array" ref="AO98">IFERROR(_xlfn.XLOOKUP(1, (날씨9[stnNm]='평균기온 삽입용'!$AE$70) * (날씨9[월]=AO$71) * (날씨9[일]='평균기온 삽입용'!$AD98), 날씨9[avgTa]),"")</f>
        <v>4</v>
      </c>
      <c r="AP98" cm="1">
        <f t="array" ref="AP98">IFERROR(_xlfn.XLOOKUP(1, (날씨9[stnNm]='평균기온 삽입용'!$AE$70) * (날씨9[월]=AP$71) * (날씨9[일]='평균기온 삽입용'!$AD98), 날씨9[avgTa]),"")</f>
        <v>-3.7</v>
      </c>
    </row>
    <row r="99" spans="2:42" ht="15.95" customHeight="1" x14ac:dyDescent="0.3">
      <c r="B99" s="63">
        <v>28</v>
      </c>
      <c r="C99" cm="1">
        <f t="array" ref="C99">IFERROR(_xlfn.XLOOKUP(1, (날씨7[stnNm]='평균기온 삽입용'!$C$70) * (날씨7[월]=C$71) * (날씨7[일]='평균기온 삽입용'!$B99), 날씨7[avgTa]),"")</f>
        <v>-4.7</v>
      </c>
      <c r="D99" cm="1">
        <f t="array" ref="D99">IFERROR(_xlfn.XLOOKUP(1, (날씨7[stnNm]='평균기온 삽입용'!$C$70) * (날씨7[월]=D$71) * (날씨7[일]='평균기온 삽입용'!$B99), 날씨7[avgTa]),"")</f>
        <v>4</v>
      </c>
      <c r="E99" cm="1">
        <f t="array" ref="E99">IFERROR(_xlfn.XLOOKUP(1, (날씨7[stnNm]='평균기온 삽입용'!$C$70) * (날씨7[월]=E$71) * (날씨7[일]='평균기온 삽입용'!$B99), 날씨7[avgTa]),"")</f>
        <v>8.8000000000000007</v>
      </c>
      <c r="F99" cm="1">
        <f t="array" ref="F99">IFERROR(_xlfn.XLOOKUP(1, (날씨7[stnNm]='평균기온 삽입용'!$C$70) * (날씨7[월]=F$71) * (날씨7[일]='평균기온 삽입용'!$B99), 날씨7[avgTa]),"")</f>
        <v>13.2</v>
      </c>
      <c r="G99" cm="1">
        <f t="array" ref="G99">IFERROR(_xlfn.XLOOKUP(1, (날씨7[stnNm]='평균기온 삽입용'!$C$70) * (날씨7[월]=G$71) * (날씨7[일]='평균기온 삽입용'!$B99), 날씨7[avgTa]),"")</f>
        <v>14.3</v>
      </c>
      <c r="H99" cm="1">
        <f t="array" ref="H99">IFERROR(_xlfn.XLOOKUP(1, (날씨7[stnNm]='평균기온 삽입용'!$C$70) * (날씨7[월]=H$71) * (날씨7[일]='평균기온 삽입용'!$B99), 날씨7[avgTa]),"")</f>
        <v>22.8</v>
      </c>
      <c r="I99" cm="1">
        <f t="array" ref="I99">IFERROR(_xlfn.XLOOKUP(1, (날씨7[stnNm]='평균기온 삽입용'!$C$70) * (날씨7[월]=I$71) * (날씨7[일]='평균기온 삽입용'!$B99), 날씨7[avgTa]),"")</f>
        <v>27.5</v>
      </c>
      <c r="J99" cm="1">
        <f t="array" ref="J99">IFERROR(_xlfn.XLOOKUP(1, (날씨7[stnNm]='평균기온 삽입용'!$C$70) * (날씨7[월]=J$71) * (날씨7[일]='평균기온 삽입용'!$B99), 날씨7[avgTa]),"")</f>
        <v>22.5</v>
      </c>
      <c r="K99" cm="1">
        <f t="array" ref="K99">IFERROR(_xlfn.XLOOKUP(1, (날씨7[stnNm]='평균기온 삽입용'!$C$70) * (날씨7[월]=K$71) * (날씨7[일]='평균기온 삽입용'!$B99), 날씨7[avgTa]),"")</f>
        <v>19</v>
      </c>
      <c r="L99" cm="1">
        <f t="array" ref="L99">IFERROR(_xlfn.XLOOKUP(1, (날씨7[stnNm]='평균기온 삽입용'!$C$70) * (날씨7[월]=L$71) * (날씨7[일]='평균기온 삽입용'!$B99), 날씨7[avgTa]),"")</f>
        <v>8.4</v>
      </c>
      <c r="M99" cm="1">
        <f t="array" ref="M99">IFERROR(_xlfn.XLOOKUP(1, (날씨7[stnNm]='평균기온 삽입용'!$C$70) * (날씨7[월]=M$71) * (날씨7[일]='평균기온 삽입용'!$B99), 날씨7[avgTa]),"")</f>
        <v>0.4</v>
      </c>
      <c r="N99" cm="1">
        <f t="array" ref="N99">IFERROR(_xlfn.XLOOKUP(1, (날씨7[stnNm]='평균기온 삽입용'!$C$70) * (날씨7[월]=N$71) * (날씨7[일]='평균기온 삽입용'!$B99), 날씨7[avgTa]),"")</f>
        <v>-6.7</v>
      </c>
      <c r="P99" s="63">
        <v>28</v>
      </c>
      <c r="Q99" cm="1">
        <f t="array" ref="Q99">IFERROR(_xlfn.XLOOKUP(1, (날씨8[stnNm]='평균기온 삽입용'!$Q$70) * (날씨8[월]=Q$71) * (날씨8[일]='평균기온 삽입용'!$P99), 날씨8[avgTa]),"")</f>
        <v>-6.1</v>
      </c>
      <c r="R99" cm="1">
        <f t="array" ref="R99">IFERROR(_xlfn.XLOOKUP(1, (날씨8[stnNm]='평균기온 삽입용'!$Q$70) * (날씨8[월]=R$71) * (날씨8[일]='평균기온 삽입용'!$P99), 날씨8[avgTa]),"")</f>
        <v>4.2</v>
      </c>
      <c r="S99" cm="1">
        <f t="array" ref="S99">IFERROR(_xlfn.XLOOKUP(1, (날씨8[stnNm]='평균기온 삽입용'!$Q$70) * (날씨8[월]=S$71) * (날씨8[일]='평균기온 삽입용'!$P99), 날씨8[avgTa]),"")</f>
        <v>4.5999999999999996</v>
      </c>
      <c r="T99" cm="1">
        <f t="array" ref="T99">IFERROR(_xlfn.XLOOKUP(1, (날씨8[stnNm]='평균기온 삽입용'!$Q$70) * (날씨8[월]=T$71) * (날씨8[일]='평균기온 삽입용'!$P99), 날씨8[avgTa]),"")</f>
        <v>13.9</v>
      </c>
      <c r="U99" cm="1">
        <f t="array" ref="U99">IFERROR(_xlfn.XLOOKUP(1, (날씨8[stnNm]='평균기온 삽입용'!$Q$70) * (날씨8[월]=U$71) * (날씨8[일]='평균기온 삽입용'!$P99), 날씨8[avgTa]),"")</f>
        <v>19.399999999999999</v>
      </c>
      <c r="V99" cm="1">
        <f t="array" ref="V99">IFERROR(_xlfn.XLOOKUP(1, (날씨8[stnNm]='평균기온 삽입용'!$Q$70) * (날씨8[월]=V$71) * (날씨8[일]='평균기온 삽입용'!$P99), 날씨8[avgTa]),"")</f>
        <v>25</v>
      </c>
      <c r="W99" cm="1">
        <f t="array" ref="W99">IFERROR(_xlfn.XLOOKUP(1, (날씨8[stnNm]='평균기온 삽입용'!$Q$70) * (날씨8[월]=W$71) * (날씨8[일]='평균기온 삽입용'!$P99), 날씨8[avgTa]),"")</f>
        <v>27</v>
      </c>
      <c r="X99" cm="1">
        <f t="array" ref="X99">IFERROR(_xlfn.XLOOKUP(1, (날씨8[stnNm]='평균기온 삽입용'!$Q$70) * (날씨8[월]=X$71) * (날씨8[일]='평균기온 삽입용'!$P99), 날씨8[avgTa]),"")</f>
        <v>19.100000000000001</v>
      </c>
      <c r="Y99" cm="1">
        <f t="array" ref="Y99">IFERROR(_xlfn.XLOOKUP(1, (날씨8[stnNm]='평균기온 삽입용'!$Q$70) * (날씨8[월]=Y$71) * (날씨8[일]='평균기온 삽입용'!$P99), 날씨8[avgTa]),"")</f>
        <v>16.600000000000001</v>
      </c>
      <c r="Z99" cm="1">
        <f t="array" ref="Z99">IFERROR(_xlfn.XLOOKUP(1, (날씨8[stnNm]='평균기온 삽입용'!$Q$70) * (날씨8[월]=Z$71) * (날씨8[일]='평균기온 삽입용'!$P99), 날씨8[avgTa]),"")</f>
        <v>11</v>
      </c>
      <c r="AA99" cm="1">
        <f t="array" ref="AA99">IFERROR(_xlfn.XLOOKUP(1, (날씨8[stnNm]='평균기온 삽입용'!$Q$70) * (날씨8[월]=AA$71) * (날씨8[일]='평균기온 삽입용'!$P99), 날씨8[avgTa]),"")</f>
        <v>8.3000000000000007</v>
      </c>
      <c r="AB99" cm="1">
        <f t="array" ref="AB99">IFERROR(_xlfn.XLOOKUP(1, (날씨8[stnNm]='평균기온 삽입용'!$Q$70) * (날씨8[월]=AB$71) * (날씨8[일]='평균기온 삽입용'!$P99), 날씨8[avgTa]),"")</f>
        <v>-6.7</v>
      </c>
      <c r="AD99" s="63">
        <v>28</v>
      </c>
      <c r="AE99" cm="1">
        <f t="array" ref="AE99">IFERROR(_xlfn.XLOOKUP(1, (날씨9[stnNm]='평균기온 삽입용'!$AE$70) * (날씨9[월]=AE$71) * (날씨9[일]='평균기온 삽입용'!$AD99), 날씨9[avgTa]),"")</f>
        <v>-9.9</v>
      </c>
      <c r="AF99" cm="1">
        <f t="array" ref="AF99">IFERROR(_xlfn.XLOOKUP(1, (날씨9[stnNm]='평균기온 삽입용'!$AE$70) * (날씨9[월]=AF$71) * (날씨9[일]='평균기온 삽입용'!$AD99), 날씨9[avgTa]),"")</f>
        <v>1.2</v>
      </c>
      <c r="AG99" cm="1">
        <f t="array" ref="AG99">IFERROR(_xlfn.XLOOKUP(1, (날씨9[stnNm]='평균기온 삽입용'!$AE$70) * (날씨9[월]=AG$71) * (날씨9[일]='평균기온 삽입용'!$AD99), 날씨9[avgTa]),"")</f>
        <v>6.2</v>
      </c>
      <c r="AH99" cm="1">
        <f t="array" ref="AH99">IFERROR(_xlfn.XLOOKUP(1, (날씨9[stnNm]='평균기온 삽입용'!$AE$70) * (날씨9[월]=AH$71) * (날씨9[일]='평균기온 삽입용'!$AD99), 날씨9[avgTa]),"")</f>
        <v>13.2</v>
      </c>
      <c r="AI99" cm="1">
        <f t="array" ref="AI99">IFERROR(_xlfn.XLOOKUP(1, (날씨9[stnNm]='평균기온 삽입용'!$AE$70) * (날씨9[월]=AI$71) * (날씨9[일]='평균기온 삽입용'!$AD99), 날씨9[avgTa]),"")</f>
        <v>18.600000000000001</v>
      </c>
      <c r="AJ99" cm="1">
        <f t="array" ref="AJ99">IFERROR(_xlfn.XLOOKUP(1, (날씨9[stnNm]='평균기온 삽입용'!$AE$70) * (날씨9[월]=AJ$71) * (날씨9[일]='평균기온 삽입용'!$AD99), 날씨9[avgTa]),"")</f>
        <v>24.6</v>
      </c>
      <c r="AK99" cm="1">
        <f t="array" ref="AK99">IFERROR(_xlfn.XLOOKUP(1, (날씨9[stnNm]='평균기온 삽입용'!$AE$70) * (날씨9[월]=AK$71) * (날씨9[일]='평균기온 삽입용'!$AD99), 날씨9[avgTa]),"")</f>
        <v>26.6</v>
      </c>
      <c r="AL99" cm="1">
        <f t="array" ref="AL99">IFERROR(_xlfn.XLOOKUP(1, (날씨9[stnNm]='평균기온 삽입용'!$AE$70) * (날씨9[월]=AL$71) * (날씨9[일]='평균기온 삽입용'!$AD99), 날씨9[avgTa]),"")</f>
        <v>20.9</v>
      </c>
      <c r="AM99" cm="1">
        <f t="array" ref="AM99">IFERROR(_xlfn.XLOOKUP(1, (날씨9[stnNm]='평균기온 삽입용'!$AE$70) * (날씨9[월]=AM$71) * (날씨9[일]='평균기온 삽입용'!$AD99), 날씨9[avgTa]),"")</f>
        <v>21.2</v>
      </c>
      <c r="AN99" cm="1">
        <f t="array" ref="AN99">IFERROR(_xlfn.XLOOKUP(1, (날씨9[stnNm]='평균기온 삽입용'!$AE$70) * (날씨9[월]=AN$71) * (날씨9[일]='평균기온 삽입용'!$AD99), 날씨9[avgTa]),"")</f>
        <v>9.9</v>
      </c>
      <c r="AO99" cm="1">
        <f t="array" ref="AO99">IFERROR(_xlfn.XLOOKUP(1, (날씨9[stnNm]='평균기온 삽입용'!$AE$70) * (날씨9[월]=AO$71) * (날씨9[일]='평균기온 삽입용'!$AD99), 날씨9[avgTa]),"")</f>
        <v>-0.4</v>
      </c>
      <c r="AP99" cm="1">
        <f t="array" ref="AP99">IFERROR(_xlfn.XLOOKUP(1, (날씨9[stnNm]='평균기온 삽입용'!$AE$70) * (날씨9[월]=AP$71) * (날씨9[일]='평균기온 삽입용'!$AD99), 날씨9[avgTa]),"")</f>
        <v>-3.5</v>
      </c>
    </row>
    <row r="100" spans="2:42" ht="15.95" customHeight="1" x14ac:dyDescent="0.3">
      <c r="B100" s="63">
        <v>29</v>
      </c>
      <c r="C100" cm="1">
        <f t="array" ref="C100">IFERROR(_xlfn.XLOOKUP(1, (날씨7[stnNm]='평균기온 삽입용'!$C$70) * (날씨7[월]=C$71) * (날씨7[일]='평균기온 삽입용'!$B100), 날씨7[avgTa]),"")</f>
        <v>-11.1</v>
      </c>
      <c r="D100" t="str" cm="1">
        <f t="array" ref="D100">IFERROR(_xlfn.XLOOKUP(1, (날씨7[stnNm]='평균기온 삽입용'!$C$70) * (날씨7[월]=D$71) * (날씨7[일]='평균기온 삽입용'!$B100), 날씨7[avgTa]),"")</f>
        <v/>
      </c>
      <c r="E100" cm="1">
        <f t="array" ref="E100">IFERROR(_xlfn.XLOOKUP(1, (날씨7[stnNm]='평균기온 삽입용'!$C$70) * (날씨7[월]=E$71) * (날씨7[일]='평균기온 삽입용'!$B100), 날씨7[avgTa]),"")</f>
        <v>9.5</v>
      </c>
      <c r="F100" cm="1">
        <f t="array" ref="F100">IFERROR(_xlfn.XLOOKUP(1, (날씨7[stnNm]='평균기온 삽입용'!$C$70) * (날씨7[월]=F$71) * (날씨7[일]='평균기온 삽입용'!$B100), 날씨7[avgTa]),"")</f>
        <v>11.2</v>
      </c>
      <c r="G100" cm="1">
        <f t="array" ref="G100">IFERROR(_xlfn.XLOOKUP(1, (날씨7[stnNm]='평균기온 삽입용'!$C$70) * (날씨7[월]=G$71) * (날씨7[일]='평균기온 삽입용'!$B100), 날씨7[avgTa]),"")</f>
        <v>14</v>
      </c>
      <c r="H100" cm="1">
        <f t="array" ref="H100">IFERROR(_xlfn.XLOOKUP(1, (날씨7[stnNm]='평균기온 삽입용'!$C$70) * (날씨7[월]=H$71) * (날씨7[일]='평균기온 삽입용'!$B100), 날씨7[avgTa]),"")</f>
        <v>22.6</v>
      </c>
      <c r="I100" cm="1">
        <f t="array" ref="I100">IFERROR(_xlfn.XLOOKUP(1, (날씨7[stnNm]='평균기온 삽입용'!$C$70) * (날씨7[월]=I$71) * (날씨7[일]='평균기온 삽입용'!$B100), 날씨7[avgTa]),"")</f>
        <v>27.1</v>
      </c>
      <c r="J100" cm="1">
        <f t="array" ref="J100">IFERROR(_xlfn.XLOOKUP(1, (날씨7[stnNm]='평균기온 삽입용'!$C$70) * (날씨7[월]=J$71) * (날씨7[일]='평균기온 삽입용'!$B100), 날씨7[avgTa]),"")</f>
        <v>21.5</v>
      </c>
      <c r="K100" cm="1">
        <f t="array" ref="K100">IFERROR(_xlfn.XLOOKUP(1, (날씨7[stnNm]='평균기온 삽입용'!$C$70) * (날씨7[월]=K$71) * (날씨7[일]='평균기온 삽입용'!$B100), 날씨7[avgTa]),"")</f>
        <v>18.100000000000001</v>
      </c>
      <c r="L100" cm="1">
        <f t="array" ref="L100">IFERROR(_xlfn.XLOOKUP(1, (날씨7[stnNm]='평균기온 삽입용'!$C$70) * (날씨7[월]=L$71) * (날씨7[일]='평균기온 삽입용'!$B100), 날씨7[avgTa]),"")</f>
        <v>9.8000000000000007</v>
      </c>
      <c r="M100" cm="1">
        <f t="array" ref="M100">IFERROR(_xlfn.XLOOKUP(1, (날씨7[stnNm]='평균기온 삽입용'!$C$70) * (날씨7[월]=M$71) * (날씨7[일]='평균기온 삽입용'!$B100), 날씨7[avgTa]),"")</f>
        <v>3.8</v>
      </c>
      <c r="N100" cm="1">
        <f t="array" ref="N100">IFERROR(_xlfn.XLOOKUP(1, (날씨7[stnNm]='평균기온 삽입용'!$C$70) * (날씨7[월]=N$71) * (날씨7[일]='평균기온 삽입용'!$B100), 날씨7[avgTa]),"")</f>
        <v>-1.3</v>
      </c>
      <c r="P100" s="63">
        <v>29</v>
      </c>
      <c r="Q100" cm="1">
        <f t="array" ref="Q100">IFERROR(_xlfn.XLOOKUP(1, (날씨8[stnNm]='평균기온 삽입용'!$Q$70) * (날씨8[월]=Q$71) * (날씨8[일]='평균기온 삽입용'!$P100), 날씨8[avgTa]),"")</f>
        <v>-7.4</v>
      </c>
      <c r="R100" t="str" cm="1">
        <f t="array" ref="R100">IFERROR(_xlfn.XLOOKUP(1, (날씨8[stnNm]='평균기온 삽입용'!$Q$70) * (날씨8[월]=R$71) * (날씨8[일]='평균기온 삽입용'!$P100), 날씨8[avgTa]),"")</f>
        <v/>
      </c>
      <c r="S100" cm="1">
        <f t="array" ref="S100">IFERROR(_xlfn.XLOOKUP(1, (날씨8[stnNm]='평균기온 삽입용'!$Q$70) * (날씨8[월]=S$71) * (날씨8[일]='평균기온 삽입용'!$P100), 날씨8[avgTa]),"")</f>
        <v>6.5</v>
      </c>
      <c r="T100" cm="1">
        <f t="array" ref="T100">IFERROR(_xlfn.XLOOKUP(1, (날씨8[stnNm]='평균기온 삽입용'!$Q$70) * (날씨8[월]=T$71) * (날씨8[일]='평균기온 삽입용'!$P100), 날씨8[avgTa]),"")</f>
        <v>9.8000000000000007</v>
      </c>
      <c r="U100" cm="1">
        <f t="array" ref="U100">IFERROR(_xlfn.XLOOKUP(1, (날씨8[stnNm]='평균기온 삽입용'!$Q$70) * (날씨8[월]=U$71) * (날씨8[일]='평균기온 삽입용'!$P100), 날씨8[avgTa]),"")</f>
        <v>19.8</v>
      </c>
      <c r="V100" cm="1">
        <f t="array" ref="V100">IFERROR(_xlfn.XLOOKUP(1, (날씨8[stnNm]='평균기온 삽입용'!$Q$70) * (날씨8[월]=V$71) * (날씨8[일]='평균기온 삽입용'!$P100), 날씨8[avgTa]),"")</f>
        <v>24.3</v>
      </c>
      <c r="W100" cm="1">
        <f t="array" ref="W100">IFERROR(_xlfn.XLOOKUP(1, (날씨8[stnNm]='평균기온 삽입용'!$Q$70) * (날씨8[월]=W$71) * (날씨8[일]='평균기온 삽입용'!$P100), 날씨8[avgTa]),"")</f>
        <v>28.3</v>
      </c>
      <c r="X100" cm="1">
        <f t="array" ref="X100">IFERROR(_xlfn.XLOOKUP(1, (날씨8[stnNm]='평균기온 삽입용'!$Q$70) * (날씨8[월]=X$71) * (날씨8[일]='평균기온 삽입용'!$P100), 날씨8[avgTa]),"")</f>
        <v>18.899999999999999</v>
      </c>
      <c r="Y100" cm="1">
        <f t="array" ref="Y100">IFERROR(_xlfn.XLOOKUP(1, (날씨8[stnNm]='평균기온 삽입용'!$Q$70) * (날씨8[월]=Y$71) * (날씨8[일]='평균기온 삽입용'!$P100), 날씨8[avgTa]),"")</f>
        <v>16.7</v>
      </c>
      <c r="Z100" cm="1">
        <f t="array" ref="Z100">IFERROR(_xlfn.XLOOKUP(1, (날씨8[stnNm]='평균기온 삽입용'!$Q$70) * (날씨8[월]=Z$71) * (날씨8[일]='평균기온 삽입용'!$P100), 날씨8[avgTa]),"")</f>
        <v>10.6</v>
      </c>
      <c r="AA100" cm="1">
        <f t="array" ref="AA100">IFERROR(_xlfn.XLOOKUP(1, (날씨8[stnNm]='평균기온 삽입용'!$Q$70) * (날씨8[월]=AA$71) * (날씨8[일]='평균기온 삽입용'!$P100), 날씨8[avgTa]),"")</f>
        <v>6.2</v>
      </c>
      <c r="AB100" cm="1">
        <f t="array" ref="AB100">IFERROR(_xlfn.XLOOKUP(1, (날씨8[stnNm]='평균기온 삽입용'!$Q$70) * (날씨8[월]=AB$71) * (날씨8[일]='평균기온 삽입용'!$P100), 날씨8[avgTa]),"")</f>
        <v>-7.4</v>
      </c>
      <c r="AD100" s="63">
        <v>29</v>
      </c>
      <c r="AE100" cm="1">
        <f t="array" ref="AE100">IFERROR(_xlfn.XLOOKUP(1, (날씨9[stnNm]='평균기온 삽입용'!$AE$70) * (날씨9[월]=AE$71) * (날씨9[일]='평균기온 삽입용'!$AD100), 날씨9[avgTa]),"")</f>
        <v>-6.3</v>
      </c>
      <c r="AF100" t="str" cm="1">
        <f t="array" ref="AF100">IFERROR(_xlfn.XLOOKUP(1, (날씨9[stnNm]='평균기온 삽입용'!$AE$70) * (날씨9[월]=AF$71) * (날씨9[일]='평균기온 삽입용'!$AD100), 날씨9[avgTa]),"")</f>
        <v/>
      </c>
      <c r="AG100" cm="1">
        <f t="array" ref="AG100">IFERROR(_xlfn.XLOOKUP(1, (날씨9[stnNm]='평균기온 삽입용'!$AE$70) * (날씨9[월]=AG$71) * (날씨9[일]='평균기온 삽입용'!$AD100), 날씨9[avgTa]),"")</f>
        <v>9</v>
      </c>
      <c r="AH100" cm="1">
        <f t="array" ref="AH100">IFERROR(_xlfn.XLOOKUP(1, (날씨9[stnNm]='평균기온 삽입용'!$AE$70) * (날씨9[월]=AH$71) * (날씨9[일]='평균기온 삽입용'!$AD100), 날씨9[avgTa]),"")</f>
        <v>12</v>
      </c>
      <c r="AI100" cm="1">
        <f t="array" ref="AI100">IFERROR(_xlfn.XLOOKUP(1, (날씨9[stnNm]='평균기온 삽입용'!$AE$70) * (날씨9[월]=AI$71) * (날씨9[일]='평균기온 삽입용'!$AD100), 날씨9[avgTa]),"")</f>
        <v>23</v>
      </c>
      <c r="AJ100" cm="1">
        <f t="array" ref="AJ100">IFERROR(_xlfn.XLOOKUP(1, (날씨9[stnNm]='평균기온 삽입용'!$AE$70) * (날씨9[월]=AJ$71) * (날씨9[일]='평균기온 삽입용'!$AD100), 날씨9[avgTa]),"")</f>
        <v>22.4</v>
      </c>
      <c r="AK100" cm="1">
        <f t="array" ref="AK100">IFERROR(_xlfn.XLOOKUP(1, (날씨9[stnNm]='평균기온 삽입용'!$AE$70) * (날씨9[월]=AK$71) * (날씨9[일]='평균기온 삽입용'!$AD100), 날씨9[avgTa]),"")</f>
        <v>26.6</v>
      </c>
      <c r="AL100" cm="1">
        <f t="array" ref="AL100">IFERROR(_xlfn.XLOOKUP(1, (날씨9[stnNm]='평균기온 삽입용'!$AE$70) * (날씨9[월]=AL$71) * (날씨9[일]='평균기온 삽입용'!$AD100), 날씨9[avgTa]),"")</f>
        <v>22.7</v>
      </c>
      <c r="AM100" cm="1">
        <f t="array" ref="AM100">IFERROR(_xlfn.XLOOKUP(1, (날씨9[stnNm]='평균기온 삽입용'!$AE$70) * (날씨9[월]=AM$71) * (날씨9[일]='평균기온 삽입용'!$AD100), 날씨9[avgTa]),"")</f>
        <v>18.100000000000001</v>
      </c>
      <c r="AN100" cm="1">
        <f t="array" ref="AN100">IFERROR(_xlfn.XLOOKUP(1, (날씨9[stnNm]='평균기온 삽입용'!$AE$70) * (날씨9[월]=AN$71) * (날씨9[일]='평균기온 삽입용'!$AD100), 날씨9[avgTa]),"")</f>
        <v>10.3</v>
      </c>
      <c r="AO100" cm="1">
        <f t="array" ref="AO100">IFERROR(_xlfn.XLOOKUP(1, (날씨9[stnNm]='평균기온 삽입용'!$AE$70) * (날씨9[월]=AO$71) * (날씨9[일]='평균기온 삽입용'!$AD100), 날씨9[avgTa]),"")</f>
        <v>-4</v>
      </c>
      <c r="AP100" cm="1">
        <f t="array" ref="AP100">IFERROR(_xlfn.XLOOKUP(1, (날씨9[stnNm]='평균기온 삽입용'!$AE$70) * (날씨9[월]=AP$71) * (날씨9[일]='평균기온 삽입용'!$AD100), 날씨9[avgTa]),"")</f>
        <v>-1.4</v>
      </c>
    </row>
    <row r="101" spans="2:42" ht="15.95" customHeight="1" x14ac:dyDescent="0.3">
      <c r="B101" s="63">
        <v>30</v>
      </c>
      <c r="C101" cm="1">
        <f t="array" ref="C101">IFERROR(_xlfn.XLOOKUP(1, (날씨7[stnNm]='평균기온 삽입용'!$C$70) * (날씨7[월]=C$71) * (날씨7[일]='평균기온 삽입용'!$B101), 날씨7[avgTa]),"")</f>
        <v>-6.2</v>
      </c>
      <c r="D101" t="str" cm="1">
        <f t="array" ref="D101">IFERROR(_xlfn.XLOOKUP(1, (날씨7[stnNm]='평균기온 삽입용'!$C$70) * (날씨7[월]=D$71) * (날씨7[일]='평균기온 삽입용'!$B101), 날씨7[avgTa]),"")</f>
        <v/>
      </c>
      <c r="E101" cm="1">
        <f t="array" ref="E101">IFERROR(_xlfn.XLOOKUP(1, (날씨7[stnNm]='평균기온 삽입용'!$C$70) * (날씨7[월]=E$71) * (날씨7[일]='평균기온 삽입용'!$B101), 날씨7[avgTa]),"")</f>
        <v>8.5</v>
      </c>
      <c r="F101" cm="1">
        <f t="array" ref="F101">IFERROR(_xlfn.XLOOKUP(1, (날씨7[stnNm]='평균기온 삽입용'!$C$70) * (날씨7[월]=F$71) * (날씨7[일]='평균기온 삽입용'!$B101), 날씨7[avgTa]),"")</f>
        <v>10.6</v>
      </c>
      <c r="G101" cm="1">
        <f t="array" ref="G101">IFERROR(_xlfn.XLOOKUP(1, (날씨7[stnNm]='평균기온 삽입용'!$C$70) * (날씨7[월]=G$71) * (날씨7[일]='평균기온 삽입용'!$B101), 날씨7[avgTa]),"")</f>
        <v>16.7</v>
      </c>
      <c r="H101" cm="1">
        <f t="array" ref="H101">IFERROR(_xlfn.XLOOKUP(1, (날씨7[stnNm]='평균기온 삽입용'!$C$70) * (날씨7[월]=H$71) * (날씨7[일]='평균기온 삽입용'!$B101), 날씨7[avgTa]),"")</f>
        <v>21.4</v>
      </c>
      <c r="I101" cm="1">
        <f t="array" ref="I101">IFERROR(_xlfn.XLOOKUP(1, (날씨7[stnNm]='평균기온 삽입용'!$C$70) * (날씨7[월]=I$71) * (날씨7[일]='평균기온 삽입용'!$B101), 날씨7[avgTa]),"")</f>
        <v>28.6</v>
      </c>
      <c r="J101" cm="1">
        <f t="array" ref="J101">IFERROR(_xlfn.XLOOKUP(1, (날씨7[stnNm]='평균기온 삽입용'!$C$70) * (날씨7[월]=J$71) * (날씨7[일]='평균기온 삽입용'!$B101), 날씨7[avgTa]),"")</f>
        <v>21.4</v>
      </c>
      <c r="K101" cm="1">
        <f t="array" ref="K101">IFERROR(_xlfn.XLOOKUP(1, (날씨7[stnNm]='평균기온 삽입용'!$C$70) * (날씨7[월]=K$71) * (날씨7[일]='평균기온 삽입용'!$B101), 날씨7[avgTa]),"")</f>
        <v>17.899999999999999</v>
      </c>
      <c r="L101" cm="1">
        <f t="array" ref="L101">IFERROR(_xlfn.XLOOKUP(1, (날씨7[stnNm]='평균기온 삽입용'!$C$70) * (날씨7[월]=L$71) * (날씨7[일]='평균기온 삽입용'!$B101), 날씨7[avgTa]),"")</f>
        <v>9.8000000000000007</v>
      </c>
      <c r="M101" cm="1">
        <f t="array" ref="M101">IFERROR(_xlfn.XLOOKUP(1, (날씨7[stnNm]='평균기온 삽입용'!$C$70) * (날씨7[월]=M$71) * (날씨7[일]='평균기온 삽입용'!$B101), 날씨7[avgTa]),"")</f>
        <v>3.7</v>
      </c>
      <c r="N101" cm="1">
        <f t="array" ref="N101">IFERROR(_xlfn.XLOOKUP(1, (날씨7[stnNm]='평균기온 삽입용'!$C$70) * (날씨7[월]=N$71) * (날씨7[일]='평균기온 삽입용'!$B101), 날씨7[avgTa]),"")</f>
        <v>-5.2</v>
      </c>
      <c r="P101" s="63">
        <v>30</v>
      </c>
      <c r="Q101" cm="1">
        <f t="array" ref="Q101">IFERROR(_xlfn.XLOOKUP(1, (날씨8[stnNm]='평균기온 삽입용'!$Q$70) * (날씨8[월]=Q$71) * (날씨8[일]='평균기온 삽입용'!$P101), 날씨8[avgTa]),"")</f>
        <v>-7.5</v>
      </c>
      <c r="R101" t="str" cm="1">
        <f t="array" ref="R101">IFERROR(_xlfn.XLOOKUP(1, (날씨8[stnNm]='평균기온 삽입용'!$Q$70) * (날씨8[월]=R$71) * (날씨8[일]='평균기온 삽입용'!$P101), 날씨8[avgTa]),"")</f>
        <v/>
      </c>
      <c r="S101" cm="1">
        <f t="array" ref="S101">IFERROR(_xlfn.XLOOKUP(1, (날씨8[stnNm]='평균기온 삽입용'!$Q$70) * (날씨8[월]=S$71) * (날씨8[일]='평균기온 삽입용'!$P101), 날씨8[avgTa]),"")</f>
        <v>7.1</v>
      </c>
      <c r="T101" cm="1">
        <f t="array" ref="T101">IFERROR(_xlfn.XLOOKUP(1, (날씨8[stnNm]='평균기온 삽입용'!$Q$70) * (날씨8[월]=T$71) * (날씨8[일]='평균기온 삽입용'!$P101), 날씨8[avgTa]),"")</f>
        <v>10.199999999999999</v>
      </c>
      <c r="U101" cm="1">
        <f t="array" ref="U101">IFERROR(_xlfn.XLOOKUP(1, (날씨8[stnNm]='평균기온 삽입용'!$Q$70) * (날씨8[월]=U$71) * (날씨8[일]='평균기온 삽입용'!$P101), 날씨8[avgTa]),"")</f>
        <v>18.3</v>
      </c>
      <c r="V101" cm="1">
        <f t="array" ref="V101">IFERROR(_xlfn.XLOOKUP(1, (날씨8[stnNm]='평균기온 삽입용'!$Q$70) * (날씨8[월]=V$71) * (날씨8[일]='평균기온 삽입용'!$P101), 날씨8[avgTa]),"")</f>
        <v>21.5</v>
      </c>
      <c r="W101" cm="1">
        <f t="array" ref="W101">IFERROR(_xlfn.XLOOKUP(1, (날씨8[stnNm]='평균기온 삽입용'!$Q$70) * (날씨8[월]=W$71) * (날씨8[일]='평균기온 삽입용'!$P101), 날씨8[avgTa]),"")</f>
        <v>27.5</v>
      </c>
      <c r="X101" cm="1">
        <f t="array" ref="X101">IFERROR(_xlfn.XLOOKUP(1, (날씨8[stnNm]='평균기온 삽입용'!$Q$70) * (날씨8[월]=X$71) * (날씨8[일]='평균기온 삽입용'!$P101), 날씨8[avgTa]),"")</f>
        <v>17.899999999999999</v>
      </c>
      <c r="Y101" cm="1">
        <f t="array" ref="Y101">IFERROR(_xlfn.XLOOKUP(1, (날씨8[stnNm]='평균기온 삽입용'!$Q$70) * (날씨8[월]=Y$71) * (날씨8[일]='평균기온 삽입용'!$P101), 날씨8[avgTa]),"")</f>
        <v>16.399999999999999</v>
      </c>
      <c r="Z101" cm="1">
        <f t="array" ref="Z101">IFERROR(_xlfn.XLOOKUP(1, (날씨8[stnNm]='평균기온 삽입용'!$Q$70) * (날씨8[월]=Z$71) * (날씨8[일]='평균기온 삽입용'!$P101), 날씨8[avgTa]),"")</f>
        <v>10.8</v>
      </c>
      <c r="AA101" cm="1">
        <f t="array" ref="AA101">IFERROR(_xlfn.XLOOKUP(1, (날씨8[stnNm]='평균기온 삽입용'!$Q$70) * (날씨8[월]=AA$71) * (날씨8[일]='평균기온 삽입용'!$P101), 날씨8[avgTa]),"")</f>
        <v>-6.9</v>
      </c>
      <c r="AB101" cm="1">
        <f t="array" ref="AB101">IFERROR(_xlfn.XLOOKUP(1, (날씨8[stnNm]='평균기온 삽입용'!$Q$70) * (날씨8[월]=AB$71) * (날씨8[일]='평균기온 삽입용'!$P101), 날씨8[avgTa]),"")</f>
        <v>-6.2</v>
      </c>
      <c r="AD101" s="63">
        <v>30</v>
      </c>
      <c r="AE101" cm="1">
        <f t="array" ref="AE101">IFERROR(_xlfn.XLOOKUP(1, (날씨9[stnNm]='평균기온 삽입용'!$AE$70) * (날씨9[월]=AE$71) * (날씨9[일]='평균기온 삽입용'!$AD101), 날씨9[avgTa]),"")</f>
        <v>-5.7</v>
      </c>
      <c r="AF101" t="str" cm="1">
        <f t="array" ref="AF101">IFERROR(_xlfn.XLOOKUP(1, (날씨9[stnNm]='평균기온 삽입용'!$AE$70) * (날씨9[월]=AF$71) * (날씨9[일]='평균기온 삽입용'!$AD101), 날씨9[avgTa]),"")</f>
        <v/>
      </c>
      <c r="AG101" cm="1">
        <f t="array" ref="AG101">IFERROR(_xlfn.XLOOKUP(1, (날씨9[stnNm]='평균기온 삽입용'!$AE$70) * (날씨9[월]=AG$71) * (날씨9[일]='평균기온 삽입용'!$AD101), 날씨9[avgTa]),"")</f>
        <v>11</v>
      </c>
      <c r="AH101" cm="1">
        <f t="array" ref="AH101">IFERROR(_xlfn.XLOOKUP(1, (날씨9[stnNm]='평균기온 삽입용'!$AE$70) * (날씨9[월]=AH$71) * (날씨9[일]='평균기온 삽입용'!$AD101), 날씨9[avgTa]),"")</f>
        <v>11.8</v>
      </c>
      <c r="AI101" cm="1">
        <f t="array" ref="AI101">IFERROR(_xlfn.XLOOKUP(1, (날씨9[stnNm]='평균기온 삽입용'!$AE$70) * (날씨9[월]=AI$71) * (날씨9[일]='평균기온 삽입용'!$AD101), 날씨9[avgTa]),"")</f>
        <v>21.5</v>
      </c>
      <c r="AJ101" cm="1">
        <f t="array" ref="AJ101">IFERROR(_xlfn.XLOOKUP(1, (날씨9[stnNm]='평균기온 삽입용'!$AE$70) * (날씨9[월]=AJ$71) * (날씨9[일]='평균기온 삽입용'!$AD101), 날씨9[avgTa]),"")</f>
        <v>25</v>
      </c>
      <c r="AK101" cm="1">
        <f t="array" ref="AK101">IFERROR(_xlfn.XLOOKUP(1, (날씨9[stnNm]='평균기온 삽입용'!$AE$70) * (날씨9[월]=AK$71) * (날씨9[일]='평균기온 삽입용'!$AD101), 날씨9[avgTa]),"")</f>
        <v>27.6</v>
      </c>
      <c r="AL101" cm="1">
        <f t="array" ref="AL101">IFERROR(_xlfn.XLOOKUP(1, (날씨9[stnNm]='평균기온 삽입용'!$AE$70) * (날씨9[월]=AL$71) * (날씨9[일]='평균기온 삽입용'!$AD101), 날씨9[avgTa]),"")</f>
        <v>22.1</v>
      </c>
      <c r="AM101" cm="1">
        <f t="array" ref="AM101">IFERROR(_xlfn.XLOOKUP(1, (날씨9[stnNm]='평균기온 삽입용'!$AE$70) * (날씨9[월]=AM$71) * (날씨9[일]='평균기온 삽입용'!$AD101), 날씨9[avgTa]),"")</f>
        <v>16.399999999999999</v>
      </c>
      <c r="AN101" cm="1">
        <f t="array" ref="AN101">IFERROR(_xlfn.XLOOKUP(1, (날씨9[stnNm]='평균기온 삽입용'!$AE$70) * (날씨9[월]=AN$71) * (날씨9[일]='평균기온 삽입용'!$AD101), 날씨9[avgTa]),"")</f>
        <v>11.1</v>
      </c>
      <c r="AO101" cm="1">
        <f t="array" ref="AO101">IFERROR(_xlfn.XLOOKUP(1, (날씨9[stnNm]='평균기온 삽입용'!$AE$70) * (날씨9[월]=AO$71) * (날씨9[일]='평균기온 삽입용'!$AD101), 날씨9[avgTa]),"")</f>
        <v>-6.6</v>
      </c>
      <c r="AP101" cm="1">
        <f t="array" ref="AP101">IFERROR(_xlfn.XLOOKUP(1, (날씨9[stnNm]='평균기온 삽입용'!$AE$70) * (날씨9[월]=AP$71) * (날씨9[일]='평균기온 삽입용'!$AD101), 날씨9[avgTa]),"")</f>
        <v>-1.3</v>
      </c>
    </row>
    <row r="102" spans="2:42" ht="15.95" customHeight="1" x14ac:dyDescent="0.3">
      <c r="B102" s="63">
        <v>31</v>
      </c>
      <c r="C102" cm="1">
        <f t="array" ref="C102">IFERROR(_xlfn.XLOOKUP(1, (날씨7[stnNm]='평균기온 삽입용'!$C$70) * (날씨7[월]=C$71) * (날씨7[일]='평균기온 삽입용'!$B102), 날씨7[avgTa]),"")</f>
        <v>-0.8</v>
      </c>
      <c r="D102" t="str" cm="1">
        <f t="array" ref="D102">IFERROR(_xlfn.XLOOKUP(1, (날씨7[stnNm]='평균기온 삽입용'!$C$70) * (날씨7[월]=D$71) * (날씨7[일]='평균기온 삽입용'!$B102), 날씨7[avgTa]),"")</f>
        <v/>
      </c>
      <c r="E102" cm="1">
        <f t="array" ref="E102">IFERROR(_xlfn.XLOOKUP(1, (날씨7[stnNm]='평균기온 삽입용'!$C$70) * (날씨7[월]=E$71) * (날씨7[일]='평균기온 삽입용'!$B102), 날씨7[avgTa]),"")</f>
        <v>11</v>
      </c>
      <c r="F102" t="str" cm="1">
        <f t="array" ref="F102">IFERROR(_xlfn.XLOOKUP(1, (날씨7[stnNm]='평균기온 삽입용'!$C$70) * (날씨7[월]=F$71) * (날씨7[일]='평균기온 삽입용'!$B102), 날씨7[avgTa]),"")</f>
        <v/>
      </c>
      <c r="G102" cm="1">
        <f t="array" ref="G102">IFERROR(_xlfn.XLOOKUP(1, (날씨7[stnNm]='평균기온 삽입용'!$C$70) * (날씨7[월]=G$71) * (날씨7[일]='평균기온 삽입용'!$B102), 날씨7[avgTa]),"")</f>
        <v>17.899999999999999</v>
      </c>
      <c r="H102" t="str" cm="1">
        <f t="array" ref="H102">IFERROR(_xlfn.XLOOKUP(1, (날씨7[stnNm]='평균기온 삽입용'!$C$70) * (날씨7[월]=H$71) * (날씨7[일]='평균기온 삽입용'!$B102), 날씨7[avgTa]),"")</f>
        <v/>
      </c>
      <c r="I102" cm="1">
        <f t="array" ref="I102">IFERROR(_xlfn.XLOOKUP(1, (날씨7[stnNm]='평균기온 삽입용'!$C$70) * (날씨7[월]=I$71) * (날씨7[일]='평균기온 삽입용'!$B102), 날씨7[avgTa]),"")</f>
        <v>27.9</v>
      </c>
      <c r="J102" cm="1">
        <f t="array" ref="J102">IFERROR(_xlfn.XLOOKUP(1, (날씨7[stnNm]='평균기온 삽입용'!$C$70) * (날씨7[월]=J$71) * (날씨7[일]='평균기온 삽입용'!$B102), 날씨7[avgTa]),"")</f>
        <v>19.399999999999999</v>
      </c>
      <c r="K102" t="str" cm="1">
        <f t="array" ref="K102">IFERROR(_xlfn.XLOOKUP(1, (날씨7[stnNm]='평균기온 삽입용'!$C$70) * (날씨7[월]=K$71) * (날씨7[일]='평균기온 삽입용'!$B102), 날씨7[avgTa]),"")</f>
        <v/>
      </c>
      <c r="L102" cm="1">
        <f t="array" ref="L102">IFERROR(_xlfn.XLOOKUP(1, (날씨7[stnNm]='평균기온 삽입용'!$C$70) * (날씨7[월]=L$71) * (날씨7[일]='평균기온 삽입용'!$B102), 날씨7[avgTa]),"")</f>
        <v>10.8</v>
      </c>
      <c r="M102" t="str" cm="1">
        <f t="array" ref="M102">IFERROR(_xlfn.XLOOKUP(1, (날씨7[stnNm]='평균기온 삽입용'!$C$70) * (날씨7[월]=M$71) * (날씨7[일]='평균기온 삽입용'!$B102), 날씨7[avgTa]),"")</f>
        <v/>
      </c>
      <c r="N102" cm="1">
        <f t="array" ref="N102">IFERROR(_xlfn.XLOOKUP(1, (날씨7[stnNm]='평균기온 삽입용'!$C$70) * (날씨7[월]=N$71) * (날씨7[일]='평균기온 삽입용'!$B102), 날씨7[avgTa]),"")</f>
        <v>-9.1</v>
      </c>
      <c r="P102" s="63">
        <v>31</v>
      </c>
      <c r="Q102" cm="1">
        <f t="array" ref="Q102">IFERROR(_xlfn.XLOOKUP(1, (날씨8[stnNm]='평균기온 삽입용'!$Q$70) * (날씨8[월]=Q$71) * (날씨8[일]='평균기온 삽입용'!$P102), 날씨8[avgTa]),"")</f>
        <v>-4.9000000000000004</v>
      </c>
      <c r="R102" t="str" cm="1">
        <f t="array" ref="R102">IFERROR(_xlfn.XLOOKUP(1, (날씨8[stnNm]='평균기온 삽입용'!$Q$70) * (날씨8[월]=R$71) * (날씨8[일]='평균기온 삽입용'!$P102), 날씨8[avgTa]),"")</f>
        <v/>
      </c>
      <c r="S102" cm="1">
        <f t="array" ref="S102">IFERROR(_xlfn.XLOOKUP(1, (날씨8[stnNm]='평균기온 삽입용'!$Q$70) * (날씨8[월]=S$71) * (날씨8[일]='평균기온 삽입용'!$P102), 날씨8[avgTa]),"")</f>
        <v>8.1999999999999993</v>
      </c>
      <c r="T102" t="str" cm="1">
        <f t="array" ref="T102">IFERROR(_xlfn.XLOOKUP(1, (날씨8[stnNm]='평균기온 삽입용'!$Q$70) * (날씨8[월]=T$71) * (날씨8[일]='평균기온 삽입용'!$P102), 날씨8[avgTa]),"")</f>
        <v/>
      </c>
      <c r="U102" cm="1">
        <f t="array" ref="U102">IFERROR(_xlfn.XLOOKUP(1, (날씨8[stnNm]='평균기온 삽입용'!$Q$70) * (날씨8[월]=U$71) * (날씨8[일]='평균기온 삽입용'!$P102), 날씨8[avgTa]),"")</f>
        <v>17.600000000000001</v>
      </c>
      <c r="V102" t="str" cm="1">
        <f t="array" ref="V102">IFERROR(_xlfn.XLOOKUP(1, (날씨8[stnNm]='평균기온 삽입용'!$Q$70) * (날씨8[월]=V$71) * (날씨8[일]='평균기온 삽입용'!$P102), 날씨8[avgTa]),"")</f>
        <v/>
      </c>
      <c r="W102" cm="1">
        <f t="array" ref="W102">IFERROR(_xlfn.XLOOKUP(1, (날씨8[stnNm]='평균기온 삽입용'!$Q$70) * (날씨8[월]=W$71) * (날씨8[일]='평균기온 삽입용'!$P102), 날씨8[avgTa]),"")</f>
        <v>24.9</v>
      </c>
      <c r="X102" cm="1">
        <f t="array" ref="X102">IFERROR(_xlfn.XLOOKUP(1, (날씨8[stnNm]='평균기온 삽입용'!$Q$70) * (날씨8[월]=X$71) * (날씨8[일]='평균기온 삽입용'!$P102), 날씨8[avgTa]),"")</f>
        <v>20.3</v>
      </c>
      <c r="Y102" t="str" cm="1">
        <f t="array" ref="Y102">IFERROR(_xlfn.XLOOKUP(1, (날씨8[stnNm]='평균기온 삽입용'!$Q$70) * (날씨8[월]=Y$71) * (날씨8[일]='평균기온 삽입용'!$P102), 날씨8[avgTa]),"")</f>
        <v/>
      </c>
      <c r="Z102" cm="1">
        <f t="array" ref="Z102">IFERROR(_xlfn.XLOOKUP(1, (날씨8[stnNm]='평균기온 삽입용'!$Q$70) * (날씨8[월]=Z$71) * (날씨8[일]='평균기온 삽입용'!$P102), 날씨8[avgTa]),"")</f>
        <v>11.1</v>
      </c>
      <c r="AA102" t="str" cm="1">
        <f t="array" ref="AA102">IFERROR(_xlfn.XLOOKUP(1, (날씨8[stnNm]='평균기온 삽입용'!$Q$70) * (날씨8[월]=AA$71) * (날씨8[일]='평균기온 삽입용'!$P102), 날씨8[avgTa]),"")</f>
        <v/>
      </c>
      <c r="AB102" cm="1">
        <f t="array" ref="AB102">IFERROR(_xlfn.XLOOKUP(1, (날씨8[stnNm]='평균기온 삽입용'!$Q$70) * (날씨8[월]=AB$71) * (날씨8[일]='평균기온 삽입용'!$P102), 날씨8[avgTa]),"")</f>
        <v>-4.8</v>
      </c>
      <c r="AD102" s="63">
        <v>31</v>
      </c>
      <c r="AE102" cm="1">
        <f t="array" ref="AE102">IFERROR(_xlfn.XLOOKUP(1, (날씨9[stnNm]='평균기온 삽입용'!$AE$70) * (날씨9[월]=AE$71) * (날씨9[일]='평균기온 삽입용'!$AD102), 날씨9[avgTa]),"")</f>
        <v>-0.5</v>
      </c>
      <c r="AF102" t="str" cm="1">
        <f t="array" ref="AF102">IFERROR(_xlfn.XLOOKUP(1, (날씨9[stnNm]='평균기온 삽입용'!$AE$70) * (날씨9[월]=AF$71) * (날씨9[일]='평균기온 삽입용'!$AD102), 날씨9[avgTa]),"")</f>
        <v/>
      </c>
      <c r="AG102" cm="1">
        <f t="array" ref="AG102">IFERROR(_xlfn.XLOOKUP(1, (날씨9[stnNm]='평균기온 삽입용'!$AE$70) * (날씨9[월]=AG$71) * (날씨9[일]='평균기온 삽입용'!$AD102), 날씨9[avgTa]),"")</f>
        <v>12.2</v>
      </c>
      <c r="AH102" t="str" cm="1">
        <f t="array" ref="AH102">IFERROR(_xlfn.XLOOKUP(1, (날씨9[stnNm]='평균기온 삽입용'!$AE$70) * (날씨9[월]=AH$71) * (날씨9[일]='평균기온 삽입용'!$AD102), 날씨9[avgTa]),"")</f>
        <v/>
      </c>
      <c r="AI102" cm="1">
        <f t="array" ref="AI102">IFERROR(_xlfn.XLOOKUP(1, (날씨9[stnNm]='평균기온 삽입용'!$AE$70) * (날씨9[월]=AI$71) * (날씨9[일]='평균기온 삽입용'!$AD102), 날씨9[avgTa]),"")</f>
        <v>21.1</v>
      </c>
      <c r="AJ102" t="str" cm="1">
        <f t="array" ref="AJ102">IFERROR(_xlfn.XLOOKUP(1, (날씨9[stnNm]='평균기온 삽입용'!$AE$70) * (날씨9[월]=AJ$71) * (날씨9[일]='평균기온 삽입용'!$AD102), 날씨9[avgTa]),"")</f>
        <v/>
      </c>
      <c r="AK102" cm="1">
        <f t="array" ref="AK102">IFERROR(_xlfn.XLOOKUP(1, (날씨9[stnNm]='평균기온 삽입용'!$AE$70) * (날씨9[월]=AK$71) * (날씨9[일]='평균기온 삽입용'!$AD102), 날씨9[avgTa]),"")</f>
        <v>27.4</v>
      </c>
      <c r="AL102" cm="1">
        <f t="array" ref="AL102">IFERROR(_xlfn.XLOOKUP(1, (날씨9[stnNm]='평균기온 삽입용'!$AE$70) * (날씨9[월]=AL$71) * (날씨9[일]='평균기온 삽입용'!$AD102), 날씨9[avgTa]),"")</f>
        <v>22.4</v>
      </c>
      <c r="AM102" t="str" cm="1">
        <f t="array" ref="AM102">IFERROR(_xlfn.XLOOKUP(1, (날씨9[stnNm]='평균기온 삽입용'!$AE$70) * (날씨9[월]=AM$71) * (날씨9[일]='평균기온 삽입용'!$AD102), 날씨9[avgTa]),"")</f>
        <v/>
      </c>
      <c r="AN102" cm="1">
        <f t="array" ref="AN102">IFERROR(_xlfn.XLOOKUP(1, (날씨9[stnNm]='평균기온 삽입용'!$AE$70) * (날씨9[월]=AN$71) * (날씨9[일]='평균기온 삽입용'!$AD102), 날씨9[avgTa]),"")</f>
        <v>13.9</v>
      </c>
      <c r="AO102" t="str" cm="1">
        <f t="array" ref="AO102">IFERROR(_xlfn.XLOOKUP(1, (날씨9[stnNm]='평균기온 삽입용'!$AE$70) * (날씨9[월]=AO$71) * (날씨9[일]='평균기온 삽입용'!$AD102), 날씨9[avgTa]),"")</f>
        <v/>
      </c>
      <c r="AP102" cm="1">
        <f t="array" ref="AP102">IFERROR(_xlfn.XLOOKUP(1, (날씨9[stnNm]='평균기온 삽입용'!$AE$70) * (날씨9[월]=AP$71) * (날씨9[일]='평균기온 삽입용'!$AD102), 날씨9[avgTa]),"")</f>
        <v>1</v>
      </c>
    </row>
    <row r="103" spans="2:42" ht="15.95" customHeight="1" x14ac:dyDescent="0.3"/>
    <row r="104" spans="2:42" ht="15.95" customHeight="1" x14ac:dyDescent="0.3">
      <c r="C104" t="str">
        <f>가동률!$P$9</f>
        <v>철원</v>
      </c>
      <c r="D104">
        <f>가동률!$P$10-1</f>
        <v>2024</v>
      </c>
    </row>
    <row r="105" spans="2:42" ht="15.95" customHeight="1" x14ac:dyDescent="0.3">
      <c r="C105" s="64">
        <v>1</v>
      </c>
      <c r="D105" s="64">
        <v>2</v>
      </c>
      <c r="E105" s="64">
        <v>3</v>
      </c>
      <c r="F105" s="64">
        <v>4</v>
      </c>
      <c r="G105" s="64">
        <v>5</v>
      </c>
      <c r="H105" s="64">
        <v>6</v>
      </c>
      <c r="I105" s="64">
        <v>7</v>
      </c>
      <c r="J105" s="64">
        <v>8</v>
      </c>
      <c r="K105" s="64">
        <v>9</v>
      </c>
      <c r="L105" s="64">
        <v>10</v>
      </c>
      <c r="M105" s="64">
        <v>11</v>
      </c>
      <c r="N105" s="64">
        <v>12</v>
      </c>
    </row>
    <row r="106" spans="2:42" ht="15.95" customHeight="1" x14ac:dyDescent="0.3">
      <c r="B106" s="63">
        <v>1</v>
      </c>
      <c r="C106" cm="1">
        <f t="array" ref="C106">IFERROR(_xlfn.XLOOKUP(1, (날씨10[stnNm]='평균기온 삽입용'!$C$104) * (날씨10[월]=C$105) * (날씨10[일]='평균기온 삽입용'!$B106), 날씨10[avgTa]),"")</f>
        <v>1.7</v>
      </c>
      <c r="D106" cm="1">
        <f t="array" ref="D106">IFERROR(_xlfn.XLOOKUP(1, (날씨10[stnNm]='평균기온 삽입용'!$C$104) * (날씨10[월]=D$105) * (날씨10[일]='평균기온 삽입용'!$B106), 날씨10[avgTa]),"")</f>
        <v>-0.2</v>
      </c>
      <c r="E106" cm="1">
        <f t="array" ref="E106">IFERROR(_xlfn.XLOOKUP(1, (날씨10[stnNm]='평균기온 삽입용'!$C$104) * (날씨10[월]=E$105) * (날씨10[일]='평균기온 삽입용'!$B106), 날씨10[avgTa]),"")</f>
        <v>-5.2</v>
      </c>
      <c r="F106" cm="1">
        <f t="array" ref="F106">IFERROR(_xlfn.XLOOKUP(1, (날씨10[stnNm]='평균기온 삽입용'!$C$104) * (날씨10[월]=F$105) * (날씨10[일]='평균기온 삽입용'!$B106), 날씨10[avgTa]),"")</f>
        <v>9.1</v>
      </c>
      <c r="G106" cm="1">
        <f t="array" ref="G106">IFERROR(_xlfn.XLOOKUP(1, (날씨10[stnNm]='평균기온 삽입용'!$C$104) * (날씨10[월]=G$105) * (날씨10[일]='평균기온 삽입용'!$B106), 날씨10[avgTa]),"")</f>
        <v>15.8</v>
      </c>
      <c r="H106" cm="1">
        <f t="array" ref="H106">IFERROR(_xlfn.XLOOKUP(1, (날씨10[stnNm]='평균기온 삽입용'!$C$104) * (날씨10[월]=H$105) * (날씨10[일]='평균기온 삽입용'!$B106), 날씨10[avgTa]),"")</f>
        <v>19.3</v>
      </c>
      <c r="I106" cm="1">
        <f t="array" ref="I106">IFERROR(_xlfn.XLOOKUP(1, (날씨10[stnNm]='평균기온 삽입용'!$C$104) * (날씨10[월]=I$105) * (날씨10[일]='평균기온 삽입용'!$B106), 날씨10[avgTa]),"")</f>
        <v>24.4</v>
      </c>
      <c r="J106" cm="1">
        <f t="array" ref="J106">IFERROR(_xlfn.XLOOKUP(1, (날씨10[stnNm]='평균기온 삽입용'!$C$104) * (날씨10[월]=J$105) * (날씨10[일]='평균기온 삽입용'!$B106), 날씨10[avgTa]),"")</f>
        <v>28.3</v>
      </c>
      <c r="K106" cm="1">
        <f t="array" ref="K106">IFERROR(_xlfn.XLOOKUP(1, (날씨10[stnNm]='평균기온 삽입용'!$C$104) * (날씨10[월]=K$105) * (날씨10[일]='평균기온 삽입용'!$B106), 날씨10[avgTa]),"")</f>
        <v>24</v>
      </c>
      <c r="L106" cm="1">
        <f t="array" ref="L106">IFERROR(_xlfn.XLOOKUP(1, (날씨10[stnNm]='평균기온 삽입용'!$C$104) * (날씨10[월]=L$105) * (날씨10[일]='평균기온 삽입용'!$B106), 날씨10[avgTa]),"")</f>
        <v>16.2</v>
      </c>
      <c r="M106" cm="1">
        <f t="array" ref="M106">IFERROR(_xlfn.XLOOKUP(1, (날씨10[stnNm]='평균기온 삽입용'!$C$104) * (날씨10[월]=M$105) * (날씨10[일]='평균기온 삽입용'!$B106), 날씨10[avgTa]),"")</f>
        <v>13</v>
      </c>
      <c r="N106" cm="1">
        <f t="array" ref="N106">IFERROR(_xlfn.XLOOKUP(1, (날씨10[stnNm]='평균기온 삽입용'!$C$104) * (날씨10[월]=N$105) * (날씨10[일]='평균기온 삽입용'!$B106), 날씨10[avgTa]),"")</f>
        <v>3.8</v>
      </c>
    </row>
    <row r="107" spans="2:42" ht="15.95" customHeight="1" x14ac:dyDescent="0.3">
      <c r="B107" s="63">
        <v>2</v>
      </c>
      <c r="C107" cm="1">
        <f t="array" ref="C107">IFERROR(_xlfn.XLOOKUP(1, (날씨10[stnNm]='평균기온 삽입용'!$C$104) * (날씨10[월]=C$105) * (날씨10[일]='평균기온 삽입용'!$B107), 날씨10[avgTa]),"")</f>
        <v>1.3</v>
      </c>
      <c r="D107" cm="1">
        <f t="array" ref="D107">IFERROR(_xlfn.XLOOKUP(1, (날씨10[stnNm]='평균기온 삽입용'!$C$104) * (날씨10[월]=D$105) * (날씨10[일]='평균기온 삽입용'!$B107), 날씨10[avgTa]),"")</f>
        <v>0.3</v>
      </c>
      <c r="E107" cm="1">
        <f t="array" ref="E107">IFERROR(_xlfn.XLOOKUP(1, (날씨10[stnNm]='평균기온 삽입용'!$C$104) * (날씨10[월]=E$105) * (날씨10[일]='평균기온 삽입용'!$B107), 날씨10[avgTa]),"")</f>
        <v>-2.5</v>
      </c>
      <c r="F107" cm="1">
        <f t="array" ref="F107">IFERROR(_xlfn.XLOOKUP(1, (날씨10[stnNm]='평균기온 삽입용'!$C$104) * (날씨10[월]=F$105) * (날씨10[일]='평균기온 삽입용'!$B107), 날씨10[avgTa]),"")</f>
        <v>12.6</v>
      </c>
      <c r="G107" cm="1">
        <f t="array" ref="G107">IFERROR(_xlfn.XLOOKUP(1, (날씨10[stnNm]='평균기온 삽입용'!$C$104) * (날씨10[월]=G$105) * (날씨10[일]='평균기온 삽입용'!$B107), 날씨10[avgTa]),"")</f>
        <v>16.100000000000001</v>
      </c>
      <c r="H107" cm="1">
        <f t="array" ref="H107">IFERROR(_xlfn.XLOOKUP(1, (날씨10[stnNm]='평균기온 삽입용'!$C$104) * (날씨10[월]=H$105) * (날씨10[일]='평균기온 삽입용'!$B107), 날씨10[avgTa]),"")</f>
        <v>17.5</v>
      </c>
      <c r="I107" cm="1">
        <f t="array" ref="I107">IFERROR(_xlfn.XLOOKUP(1, (날씨10[stnNm]='평균기온 삽입용'!$C$104) * (날씨10[월]=I$105) * (날씨10[일]='평균기온 삽입용'!$B107), 날씨10[avgTa]),"")</f>
        <v>21.8</v>
      </c>
      <c r="J107" cm="1">
        <f t="array" ref="J107">IFERROR(_xlfn.XLOOKUP(1, (날씨10[stnNm]='평균기온 삽입용'!$C$104) * (날씨10[월]=J$105) * (날씨10[일]='평균기온 삽입용'!$B107), 날씨10[avgTa]),"")</f>
        <v>28.1</v>
      </c>
      <c r="K107" cm="1">
        <f t="array" ref="K107">IFERROR(_xlfn.XLOOKUP(1, (날씨10[stnNm]='평균기온 삽입용'!$C$104) * (날씨10[월]=K$105) * (날씨10[일]='평균기온 삽입용'!$B107), 날씨10[avgTa]),"")</f>
        <v>21.3</v>
      </c>
      <c r="L107" cm="1">
        <f t="array" ref="L107">IFERROR(_xlfn.XLOOKUP(1, (날씨10[stnNm]='평균기온 삽입용'!$C$104) * (날씨10[월]=L$105) * (날씨10[일]='평균기온 삽입용'!$B107), 날씨10[avgTa]),"")</f>
        <v>11.2</v>
      </c>
      <c r="M107" cm="1">
        <f t="array" ref="M107">IFERROR(_xlfn.XLOOKUP(1, (날씨10[stnNm]='평균기온 삽입용'!$C$104) * (날씨10[월]=M$105) * (날씨10[일]='평균기온 삽입용'!$B107), 날씨10[avgTa]),"")</f>
        <v>15.3</v>
      </c>
      <c r="N107" cm="1">
        <f t="array" ref="N107">IFERROR(_xlfn.XLOOKUP(1, (날씨10[stnNm]='평균기온 삽입용'!$C$104) * (날씨10[월]=N$105) * (날씨10[일]='평균기온 삽입용'!$B107), 날씨10[avgTa]),"")</f>
        <v>5.8</v>
      </c>
    </row>
    <row r="108" spans="2:42" ht="15.95" customHeight="1" x14ac:dyDescent="0.3">
      <c r="B108" s="63">
        <v>3</v>
      </c>
      <c r="C108" cm="1">
        <f t="array" ref="C108">IFERROR(_xlfn.XLOOKUP(1, (날씨10[stnNm]='평균기온 삽입용'!$C$104) * (날씨10[월]=C$105) * (날씨10[일]='평균기온 삽입용'!$B108), 날씨10[avgTa]),"")</f>
        <v>-0.4</v>
      </c>
      <c r="D108" cm="1">
        <f t="array" ref="D108">IFERROR(_xlfn.XLOOKUP(1, (날씨10[stnNm]='평균기온 삽입용'!$C$104) * (날씨10[월]=D$105) * (날씨10[일]='평균기온 삽입용'!$B108), 날씨10[avgTa]),"")</f>
        <v>0.9</v>
      </c>
      <c r="E108" cm="1">
        <f t="array" ref="E108">IFERROR(_xlfn.XLOOKUP(1, (날씨10[stnNm]='평균기온 삽입용'!$C$104) * (날씨10[월]=E$105) * (날씨10[일]='평균기온 삽입용'!$B108), 날씨10[avgTa]),"")</f>
        <v>2.2000000000000002</v>
      </c>
      <c r="F108" cm="1">
        <f t="array" ref="F108">IFERROR(_xlfn.XLOOKUP(1, (날씨10[stnNm]='평균기온 삽입용'!$C$104) * (날씨10[월]=F$105) * (날씨10[일]='평균기온 삽입용'!$B108), 날씨10[avgTa]),"")</f>
        <v>12.7</v>
      </c>
      <c r="G108" cm="1">
        <f t="array" ref="G108">IFERROR(_xlfn.XLOOKUP(1, (날씨10[stnNm]='평균기온 삽입용'!$C$104) * (날씨10[월]=G$105) * (날씨10[일]='평균기온 삽입용'!$B108), 날씨10[avgTa]),"")</f>
        <v>17.399999999999999</v>
      </c>
      <c r="H108" cm="1">
        <f t="array" ref="H108">IFERROR(_xlfn.XLOOKUP(1, (날씨10[stnNm]='평균기온 삽입용'!$C$104) * (날씨10[월]=H$105) * (날씨10[일]='평균기온 삽입용'!$B108), 날씨10[avgTa]),"")</f>
        <v>18.600000000000001</v>
      </c>
      <c r="I108" cm="1">
        <f t="array" ref="I108">IFERROR(_xlfn.XLOOKUP(1, (날씨10[stnNm]='평균기온 삽입용'!$C$104) * (날씨10[월]=I$105) * (날씨10[일]='평균기온 삽입용'!$B108), 날씨10[avgTa]),"")</f>
        <v>23.2</v>
      </c>
      <c r="J108" cm="1">
        <f t="array" ref="J108">IFERROR(_xlfn.XLOOKUP(1, (날씨10[stnNm]='평균기온 삽입용'!$C$104) * (날씨10[월]=J$105) * (날씨10[일]='평균기온 삽입용'!$B108), 날씨10[avgTa]),"")</f>
        <v>29</v>
      </c>
      <c r="K108" cm="1">
        <f t="array" ref="K108">IFERROR(_xlfn.XLOOKUP(1, (날씨10[stnNm]='평균기온 삽입용'!$C$104) * (날씨10[월]=K$105) * (날씨10[일]='평균기온 삽입용'!$B108), 날씨10[avgTa]),"")</f>
        <v>23.7</v>
      </c>
      <c r="L108" cm="1">
        <f t="array" ref="L108">IFERROR(_xlfn.XLOOKUP(1, (날씨10[stnNm]='평균기온 삽입용'!$C$104) * (날씨10[월]=L$105) * (날씨10[일]='평균기온 삽입용'!$B108), 날씨10[avgTa]),"")</f>
        <v>13.5</v>
      </c>
      <c r="M108" cm="1">
        <f t="array" ref="M108">IFERROR(_xlfn.XLOOKUP(1, (날씨10[stnNm]='평균기온 삽입용'!$C$104) * (날씨10[월]=M$105) * (날씨10[일]='평균기온 삽입용'!$B108), 날씨10[avgTa]),"")</f>
        <v>14.5</v>
      </c>
      <c r="N108" cm="1">
        <f t="array" ref="N108">IFERROR(_xlfn.XLOOKUP(1, (날씨10[stnNm]='평균기온 삽입용'!$C$104) * (날씨10[월]=N$105) * (날씨10[일]='평균기온 삽입용'!$B108), 날씨10[avgTa]),"")</f>
        <v>-0.7</v>
      </c>
    </row>
    <row r="109" spans="2:42" ht="15.95" customHeight="1" x14ac:dyDescent="0.3">
      <c r="B109" s="63">
        <v>4</v>
      </c>
      <c r="C109" cm="1">
        <f t="array" ref="C109">IFERROR(_xlfn.XLOOKUP(1, (날씨10[stnNm]='평균기온 삽입용'!$C$104) * (날씨10[월]=C$105) * (날씨10[일]='평균기온 삽입용'!$B109), 날씨10[avgTa]),"")</f>
        <v>-1.2</v>
      </c>
      <c r="D109" cm="1">
        <f t="array" ref="D109">IFERROR(_xlfn.XLOOKUP(1, (날씨10[stnNm]='평균기온 삽입용'!$C$104) * (날씨10[월]=D$105) * (날씨10[일]='평균기온 삽입용'!$B109), 날씨10[avgTa]),"")</f>
        <v>1.8</v>
      </c>
      <c r="E109" cm="1">
        <f t="array" ref="E109">IFERROR(_xlfn.XLOOKUP(1, (날씨10[stnNm]='평균기온 삽입용'!$C$104) * (날씨10[월]=E$105) * (날씨10[일]='평균기온 삽입용'!$B109), 날씨10[avgTa]),"")</f>
        <v>1.4</v>
      </c>
      <c r="F109" cm="1">
        <f t="array" ref="F109">IFERROR(_xlfn.XLOOKUP(1, (날씨10[stnNm]='평균기온 삽입용'!$C$104) * (날씨10[월]=F$105) * (날씨10[일]='평균기온 삽입용'!$B109), 날씨10[avgTa]),"")</f>
        <v>13.6</v>
      </c>
      <c r="G109" cm="1">
        <f t="array" ref="G109">IFERROR(_xlfn.XLOOKUP(1, (날씨10[stnNm]='평균기온 삽입용'!$C$104) * (날씨10[월]=G$105) * (날씨10[일]='평균기온 삽입용'!$B109), 날씨10[avgTa]),"")</f>
        <v>19.5</v>
      </c>
      <c r="H109" cm="1">
        <f t="array" ref="H109">IFERROR(_xlfn.XLOOKUP(1, (날씨10[stnNm]='평균기온 삽입용'!$C$104) * (날씨10[월]=H$105) * (날씨10[일]='평균기온 삽입용'!$B109), 날씨10[avgTa]),"")</f>
        <v>20.2</v>
      </c>
      <c r="I109" cm="1">
        <f t="array" ref="I109">IFERROR(_xlfn.XLOOKUP(1, (날씨10[stnNm]='평균기온 삽입용'!$C$104) * (날씨10[월]=I$105) * (날씨10[일]='평균기온 삽입용'!$B109), 날씨10[avgTa]),"")</f>
        <v>25</v>
      </c>
      <c r="J109" cm="1">
        <f t="array" ref="J109">IFERROR(_xlfn.XLOOKUP(1, (날씨10[stnNm]='평균기온 삽입용'!$C$104) * (날씨10[월]=J$105) * (날씨10[일]='평균기온 삽입용'!$B109), 날씨10[avgTa]),"")</f>
        <v>29</v>
      </c>
      <c r="K109" cm="1">
        <f t="array" ref="K109">IFERROR(_xlfn.XLOOKUP(1, (날씨10[stnNm]='평균기온 삽입용'!$C$104) * (날씨10[월]=K$105) * (날씨10[일]='평균기온 삽입용'!$B109), 날씨10[avgTa]),"")</f>
        <v>24.5</v>
      </c>
      <c r="L109" cm="1">
        <f t="array" ref="L109">IFERROR(_xlfn.XLOOKUP(1, (날씨10[stnNm]='평균기온 삽입용'!$C$104) * (날씨10[월]=L$105) * (날씨10[일]='평균기온 삽입용'!$B109), 날씨10[avgTa]),"")</f>
        <v>13.5</v>
      </c>
      <c r="M109" cm="1">
        <f t="array" ref="M109">IFERROR(_xlfn.XLOOKUP(1, (날씨10[stnNm]='평균기온 삽입용'!$C$104) * (날씨10[월]=M$105) * (날씨10[일]='평균기온 삽입용'!$B109), 날씨10[avgTa]),"")</f>
        <v>12.9</v>
      </c>
      <c r="N109" cm="1">
        <f t="array" ref="N109">IFERROR(_xlfn.XLOOKUP(1, (날씨10[stnNm]='평균기온 삽입용'!$C$104) * (날씨10[월]=N$105) * (날씨10[일]='평균기온 삽입용'!$B109), 날씨10[avgTa]),"")</f>
        <v>-0.8</v>
      </c>
    </row>
    <row r="110" spans="2:42" ht="15.95" customHeight="1" x14ac:dyDescent="0.3">
      <c r="B110" s="63">
        <v>5</v>
      </c>
      <c r="C110" cm="1">
        <f t="array" ref="C110">IFERROR(_xlfn.XLOOKUP(1, (날씨10[stnNm]='평균기온 삽입용'!$C$104) * (날씨10[월]=C$105) * (날씨10[일]='평균기온 삽입용'!$B110), 날씨10[avgTa]),"")</f>
        <v>3.9</v>
      </c>
      <c r="D110" cm="1">
        <f t="array" ref="D110">IFERROR(_xlfn.XLOOKUP(1, (날씨10[stnNm]='평균기온 삽입용'!$C$104) * (날씨10[월]=D$105) * (날씨10[일]='평균기온 삽입용'!$B110), 날씨10[avgTa]),"")</f>
        <v>0.8</v>
      </c>
      <c r="E110" cm="1">
        <f t="array" ref="E110">IFERROR(_xlfn.XLOOKUP(1, (날씨10[stnNm]='평균기온 삽입용'!$C$104) * (날씨10[월]=E$105) * (날씨10[일]='평균기온 삽입용'!$B110), 날씨10[avgTa]),"")</f>
        <v>3.7</v>
      </c>
      <c r="F110" cm="1">
        <f t="array" ref="F110">IFERROR(_xlfn.XLOOKUP(1, (날씨10[stnNm]='평균기온 삽입용'!$C$104) * (날씨10[월]=F$105) * (날씨10[일]='평균기온 삽입용'!$B110), 날씨10[avgTa]),"")</f>
        <v>12.2</v>
      </c>
      <c r="G110" cm="1">
        <f t="array" ref="G110">IFERROR(_xlfn.XLOOKUP(1, (날씨10[stnNm]='평균기온 삽입용'!$C$104) * (날씨10[월]=G$105) * (날씨10[일]='평균기온 삽입용'!$B110), 날씨10[avgTa]),"")</f>
        <v>16.7</v>
      </c>
      <c r="H110" cm="1">
        <f t="array" ref="H110">IFERROR(_xlfn.XLOOKUP(1, (날씨10[stnNm]='평균기온 삽입용'!$C$104) * (날씨10[월]=H$105) * (날씨10[일]='평균기온 삽입용'!$B110), 날씨10[avgTa]),"")</f>
        <v>21.8</v>
      </c>
      <c r="I110" cm="1">
        <f t="array" ref="I110">IFERROR(_xlfn.XLOOKUP(1, (날씨10[stnNm]='평균기온 삽입용'!$C$104) * (날씨10[월]=I$105) * (날씨10[일]='평균기온 삽입용'!$B110), 날씨10[avgTa]),"")</f>
        <v>23.5</v>
      </c>
      <c r="J110" cm="1">
        <f t="array" ref="J110">IFERROR(_xlfn.XLOOKUP(1, (날씨10[stnNm]='평균기온 삽입용'!$C$104) * (날씨10[월]=J$105) * (날씨10[일]='평균기온 삽입용'!$B110), 날씨10[avgTa]),"")</f>
        <v>28.5</v>
      </c>
      <c r="K110" cm="1">
        <f t="array" ref="K110">IFERROR(_xlfn.XLOOKUP(1, (날씨10[stnNm]='평균기온 삽입용'!$C$104) * (날씨10[월]=K$105) * (날씨10[일]='평균기온 삽입용'!$B110), 날씨10[avgTa]),"")</f>
        <v>23.7</v>
      </c>
      <c r="L110" cm="1">
        <f t="array" ref="L110">IFERROR(_xlfn.XLOOKUP(1, (날씨10[stnNm]='평균기온 삽입용'!$C$104) * (날씨10[월]=L$105) * (날씨10[일]='평균기온 삽입용'!$B110), 날씨10[avgTa]),"")</f>
        <v>13.5</v>
      </c>
      <c r="M110" cm="1">
        <f t="array" ref="M110">IFERROR(_xlfn.XLOOKUP(1, (날씨10[stnNm]='평균기온 삽입용'!$C$104) * (날씨10[월]=M$105) * (날씨10[일]='평균기온 삽입용'!$B110), 날씨10[avgTa]),"")</f>
        <v>6.6</v>
      </c>
      <c r="N110" cm="1">
        <f t="array" ref="N110">IFERROR(_xlfn.XLOOKUP(1, (날씨10[stnNm]='평균기온 삽입용'!$C$104) * (날씨10[월]=N$105) * (날씨10[일]='평균기온 삽입용'!$B110), 날씨10[avgTa]),"")</f>
        <v>0.4</v>
      </c>
    </row>
    <row r="111" spans="2:42" ht="15.95" customHeight="1" x14ac:dyDescent="0.3">
      <c r="B111" s="63">
        <v>6</v>
      </c>
      <c r="C111" cm="1">
        <f t="array" ref="C111">IFERROR(_xlfn.XLOOKUP(1, (날씨10[stnNm]='평균기온 삽입용'!$C$104) * (날씨10[월]=C$105) * (날씨10[일]='평균기온 삽입용'!$B111), 날씨10[avgTa]),"")</f>
        <v>-1.9</v>
      </c>
      <c r="D111" cm="1">
        <f t="array" ref="D111">IFERROR(_xlfn.XLOOKUP(1, (날씨10[stnNm]='평균기온 삽입용'!$C$104) * (날씨10[월]=D$105) * (날씨10[일]='평균기온 삽입용'!$B111), 날씨10[avgTa]),"")</f>
        <v>-0.6</v>
      </c>
      <c r="E111" cm="1">
        <f t="array" ref="E111">IFERROR(_xlfn.XLOOKUP(1, (날씨10[stnNm]='평균기온 삽입용'!$C$104) * (날씨10[월]=E$105) * (날씨10[일]='평균기온 삽입용'!$B111), 날씨10[avgTa]),"")</f>
        <v>3.1</v>
      </c>
      <c r="F111" cm="1">
        <f t="array" ref="F111">IFERROR(_xlfn.XLOOKUP(1, (날씨10[stnNm]='평균기온 삽입용'!$C$104) * (날씨10[월]=F$105) * (날씨10[일]='평균기온 삽입용'!$B111), 날씨10[avgTa]),"")</f>
        <v>10.7</v>
      </c>
      <c r="G111" cm="1">
        <f t="array" ref="G111">IFERROR(_xlfn.XLOOKUP(1, (날씨10[stnNm]='평균기온 삽입용'!$C$104) * (날씨10[월]=G$105) * (날씨10[일]='평균기온 삽입용'!$B111), 날씨10[avgTa]),"")</f>
        <v>13.5</v>
      </c>
      <c r="H111" cm="1">
        <f t="array" ref="H111">IFERROR(_xlfn.XLOOKUP(1, (날씨10[stnNm]='평균기온 삽입용'!$C$104) * (날씨10[월]=H$105) * (날씨10[일]='평균기온 삽입용'!$B111), 날씨10[avgTa]),"")</f>
        <v>22.8</v>
      </c>
      <c r="I111" cm="1">
        <f t="array" ref="I111">IFERROR(_xlfn.XLOOKUP(1, (날씨10[stnNm]='평균기온 삽입용'!$C$104) * (날씨10[월]=I$105) * (날씨10[일]='평균기온 삽입용'!$B111), 날씨10[avgTa]),"")</f>
        <v>23</v>
      </c>
      <c r="J111" cm="1">
        <f t="array" ref="J111">IFERROR(_xlfn.XLOOKUP(1, (날씨10[stnNm]='평균기온 삽입용'!$C$104) * (날씨10[월]=J$105) * (날씨10[일]='평균기온 삽입용'!$B111), 날씨10[avgTa]),"")</f>
        <v>26</v>
      </c>
      <c r="K111" cm="1">
        <f t="array" ref="K111">IFERROR(_xlfn.XLOOKUP(1, (날씨10[stnNm]='평균기온 삽입용'!$C$104) * (날씨10[월]=K$105) * (날씨10[일]='평균기온 삽입용'!$B111), 날씨10[avgTa]),"")</f>
        <v>22.7</v>
      </c>
      <c r="L111" cm="1">
        <f t="array" ref="L111">IFERROR(_xlfn.XLOOKUP(1, (날씨10[stnNm]='평균기온 삽입용'!$C$104) * (날씨10[월]=L$105) * (날씨10[일]='평균기온 삽입용'!$B111), 날씨10[avgTa]),"")</f>
        <v>12</v>
      </c>
      <c r="M111" cm="1">
        <f t="array" ref="M111">IFERROR(_xlfn.XLOOKUP(1, (날씨10[stnNm]='평균기온 삽입용'!$C$104) * (날씨10[월]=M$105) * (날씨10[일]='평균기온 삽입용'!$B111), 날씨10[avgTa]),"")</f>
        <v>3.4</v>
      </c>
      <c r="N111" cm="1">
        <f t="array" ref="N111">IFERROR(_xlfn.XLOOKUP(1, (날씨10[stnNm]='평균기온 삽입용'!$C$104) * (날씨10[월]=N$105) * (날씨10[일]='평균기온 삽입용'!$B111), 날씨10[avgTa]),"")</f>
        <v>0.1</v>
      </c>
    </row>
    <row r="112" spans="2:42" ht="15.95" customHeight="1" x14ac:dyDescent="0.3">
      <c r="B112" s="63">
        <v>7</v>
      </c>
      <c r="C112" cm="1">
        <f t="array" ref="C112">IFERROR(_xlfn.XLOOKUP(1, (날씨10[stnNm]='평균기온 삽입용'!$C$104) * (날씨10[월]=C$105) * (날씨10[일]='평균기온 삽입용'!$B112), 날씨10[avgTa]),"")</f>
        <v>-5.8</v>
      </c>
      <c r="D112" cm="1">
        <f t="array" ref="D112">IFERROR(_xlfn.XLOOKUP(1, (날씨10[stnNm]='평균기온 삽입용'!$C$104) * (날씨10[월]=D$105) * (날씨10[일]='평균기온 삽입용'!$B112), 날씨10[avgTa]),"")</f>
        <v>-0.8</v>
      </c>
      <c r="E112" cm="1">
        <f t="array" ref="E112">IFERROR(_xlfn.XLOOKUP(1, (날씨10[stnNm]='평균기온 삽입용'!$C$104) * (날씨10[월]=E$105) * (날씨10[일]='평균기온 삽입용'!$B112), 날씨10[avgTa]),"")</f>
        <v>-0.2</v>
      </c>
      <c r="F112" cm="1">
        <f t="array" ref="F112">IFERROR(_xlfn.XLOOKUP(1, (날씨10[stnNm]='평균기온 삽입용'!$C$104) * (날씨10[월]=F$105) * (날씨10[일]='평균기온 삽입용'!$B112), 날씨10[avgTa]),"")</f>
        <v>12.6</v>
      </c>
      <c r="G112" cm="1">
        <f t="array" ref="G112">IFERROR(_xlfn.XLOOKUP(1, (날씨10[stnNm]='평균기온 삽입용'!$C$104) * (날씨10[월]=G$105) * (날씨10[일]='평균기온 삽입용'!$B112), 날씨10[avgTa]),"")</f>
        <v>12.9</v>
      </c>
      <c r="H112" cm="1">
        <f t="array" ref="H112">IFERROR(_xlfn.XLOOKUP(1, (날씨10[stnNm]='평균기온 삽입용'!$C$104) * (날씨10[월]=H$105) * (날씨10[일]='평균기온 삽입용'!$B112), 날씨10[avgTa]),"")</f>
        <v>21.5</v>
      </c>
      <c r="I112" cm="1">
        <f t="array" ref="I112">IFERROR(_xlfn.XLOOKUP(1, (날씨10[stnNm]='평균기온 삽입용'!$C$104) * (날씨10[월]=I$105) * (날씨10[일]='평균기온 삽입용'!$B112), 날씨10[avgTa]),"")</f>
        <v>24.4</v>
      </c>
      <c r="J112" cm="1">
        <f t="array" ref="J112">IFERROR(_xlfn.XLOOKUP(1, (날씨10[stnNm]='평균기온 삽입용'!$C$104) * (날씨10[월]=J$105) * (날씨10[일]='평균기온 삽입용'!$B112), 날씨10[avgTa]),"")</f>
        <v>26.3</v>
      </c>
      <c r="K112" cm="1">
        <f t="array" ref="K112">IFERROR(_xlfn.XLOOKUP(1, (날씨10[stnNm]='평균기온 삽입용'!$C$104) * (날씨10[월]=K$105) * (날씨10[일]='평균기온 삽입용'!$B112), 날씨10[avgTa]),"")</f>
        <v>23.4</v>
      </c>
      <c r="L112" cm="1">
        <f t="array" ref="L112">IFERROR(_xlfn.XLOOKUP(1, (날씨10[stnNm]='평균기온 삽입용'!$C$104) * (날씨10[월]=L$105) * (날씨10[일]='평균기온 삽입용'!$B112), 날씨10[avgTa]),"")</f>
        <v>13.8</v>
      </c>
      <c r="M112" cm="1">
        <f t="array" ref="M112">IFERROR(_xlfn.XLOOKUP(1, (날씨10[stnNm]='평균기온 삽입용'!$C$104) * (날씨10[월]=M$105) * (날씨10[일]='평균기온 삽입용'!$B112), 날씨10[avgTa]),"")</f>
        <v>3.9</v>
      </c>
      <c r="N112" cm="1">
        <f t="array" ref="N112">IFERROR(_xlfn.XLOOKUP(1, (날씨10[stnNm]='평균기온 삽입용'!$C$104) * (날씨10[월]=N$105) * (날씨10[일]='평균기온 삽입용'!$B112), 날씨10[avgTa]),"")</f>
        <v>-3.5</v>
      </c>
    </row>
    <row r="113" spans="2:14" ht="15.95" customHeight="1" x14ac:dyDescent="0.3">
      <c r="B113" s="63">
        <v>8</v>
      </c>
      <c r="C113" cm="1">
        <f t="array" ref="C113">IFERROR(_xlfn.XLOOKUP(1, (날씨10[stnNm]='평균기온 삽입용'!$C$104) * (날씨10[월]=C$105) * (날씨10[일]='평균기온 삽입용'!$B113), 날씨10[avgTa]),"")</f>
        <v>-7</v>
      </c>
      <c r="D113" cm="1">
        <f t="array" ref="D113">IFERROR(_xlfn.XLOOKUP(1, (날씨10[stnNm]='평균기온 삽입용'!$C$104) * (날씨10[월]=D$105) * (날씨10[일]='평균기온 삽입용'!$B113), 날씨10[avgTa]),"")</f>
        <v>-2.2999999999999998</v>
      </c>
      <c r="E113" cm="1">
        <f t="array" ref="E113">IFERROR(_xlfn.XLOOKUP(1, (날씨10[stnNm]='평균기온 삽입용'!$C$104) * (날씨10[월]=E$105) * (날씨10[일]='평균기온 삽입용'!$B113), 날씨10[avgTa]),"")</f>
        <v>0</v>
      </c>
      <c r="F113" cm="1">
        <f t="array" ref="F113">IFERROR(_xlfn.XLOOKUP(1, (날씨10[stnNm]='평균기온 삽입용'!$C$104) * (날씨10[월]=F$105) * (날씨10[일]='평균기온 삽입용'!$B113), 날씨10[avgTa]),"")</f>
        <v>14.1</v>
      </c>
      <c r="G113" cm="1">
        <f t="array" ref="G113">IFERROR(_xlfn.XLOOKUP(1, (날씨10[stnNm]='평균기온 삽입용'!$C$104) * (날씨10[월]=G$105) * (날씨10[일]='평균기온 삽입용'!$B113), 날씨10[avgTa]),"")</f>
        <v>13.7</v>
      </c>
      <c r="H113" cm="1">
        <f t="array" ref="H113">IFERROR(_xlfn.XLOOKUP(1, (날씨10[stnNm]='평균기온 삽입용'!$C$104) * (날씨10[월]=H$105) * (날씨10[일]='평균기온 삽입용'!$B113), 날씨10[avgTa]),"")</f>
        <v>18.100000000000001</v>
      </c>
      <c r="I113" cm="1">
        <f t="array" ref="I113">IFERROR(_xlfn.XLOOKUP(1, (날씨10[stnNm]='평균기온 삽입용'!$C$104) * (날씨10[월]=I$105) * (날씨10[일]='평균기온 삽입용'!$B113), 날씨10[avgTa]),"")</f>
        <v>23.7</v>
      </c>
      <c r="J113" cm="1">
        <f t="array" ref="J113">IFERROR(_xlfn.XLOOKUP(1, (날씨10[stnNm]='평균기온 삽입용'!$C$104) * (날씨10[월]=J$105) * (날씨10[일]='평균기온 삽입용'!$B113), 날씨10[avgTa]),"")</f>
        <v>26.9</v>
      </c>
      <c r="K113" cm="1">
        <f t="array" ref="K113">IFERROR(_xlfn.XLOOKUP(1, (날씨10[stnNm]='평균기온 삽입용'!$C$104) * (날씨10[월]=K$105) * (날씨10[일]='평균기온 삽입용'!$B113), 날씨10[avgTa]),"")</f>
        <v>24.2</v>
      </c>
      <c r="L113" cm="1">
        <f t="array" ref="L113">IFERROR(_xlfn.XLOOKUP(1, (날씨10[stnNm]='평균기온 삽입용'!$C$104) * (날씨10[월]=L$105) * (날씨10[일]='평균기온 삽입용'!$B113), 날씨10[avgTa]),"")</f>
        <v>14.6</v>
      </c>
      <c r="M113" cm="1">
        <f t="array" ref="M113">IFERROR(_xlfn.XLOOKUP(1, (날씨10[stnNm]='평균기온 삽입용'!$C$104) * (날씨10[월]=M$105) * (날씨10[일]='평균기온 삽입용'!$B113), 날씨10[avgTa]),"")</f>
        <v>5.5</v>
      </c>
      <c r="N113" cm="1">
        <f t="array" ref="N113">IFERROR(_xlfn.XLOOKUP(1, (날씨10[stnNm]='평균기온 삽입용'!$C$104) * (날씨10[월]=N$105) * (날씨10[일]='평균기온 삽입용'!$B113), 날씨10[avgTa]),"")</f>
        <v>-4.4000000000000004</v>
      </c>
    </row>
    <row r="114" spans="2:14" ht="15.95" customHeight="1" x14ac:dyDescent="0.3">
      <c r="B114" s="63">
        <v>9</v>
      </c>
      <c r="C114" cm="1">
        <f t="array" ref="C114">IFERROR(_xlfn.XLOOKUP(1, (날씨10[stnNm]='평균기온 삽입용'!$C$104) * (날씨10[월]=C$105) * (날씨10[일]='평균기온 삽입용'!$B114), 날씨10[avgTa]),"")</f>
        <v>-2.9</v>
      </c>
      <c r="D114" cm="1">
        <f t="array" ref="D114">IFERROR(_xlfn.XLOOKUP(1, (날씨10[stnNm]='평균기온 삽입용'!$C$104) * (날씨10[월]=D$105) * (날씨10[일]='평균기온 삽입용'!$B114), 날씨10[avgTa]),"")</f>
        <v>-1.7</v>
      </c>
      <c r="E114" cm="1">
        <f t="array" ref="E114">IFERROR(_xlfn.XLOOKUP(1, (날씨10[stnNm]='평균기온 삽입용'!$C$104) * (날씨10[월]=E$105) * (날씨10[일]='평균기온 삽입용'!$B114), 날씨10[avgTa]),"")</f>
        <v>-0.6</v>
      </c>
      <c r="F114" cm="1">
        <f t="array" ref="F114">IFERROR(_xlfn.XLOOKUP(1, (날씨10[stnNm]='평균기온 삽입용'!$C$104) * (날씨10[월]=F$105) * (날씨10[일]='평균기온 삽입용'!$B114), 날씨10[avgTa]),"")</f>
        <v>12.1</v>
      </c>
      <c r="G114" cm="1">
        <f t="array" ref="G114">IFERROR(_xlfn.XLOOKUP(1, (날씨10[stnNm]='평균기온 삽입용'!$C$104) * (날씨10[월]=G$105) * (날씨10[일]='평균기온 삽입용'!$B114), 날씨10[avgTa]),"")</f>
        <v>14.7</v>
      </c>
      <c r="H114" cm="1">
        <f t="array" ref="H114">IFERROR(_xlfn.XLOOKUP(1, (날씨10[stnNm]='평균기온 삽입용'!$C$104) * (날씨10[월]=H$105) * (날씨10[일]='평균기온 삽입용'!$B114), 날씨10[avgTa]),"")</f>
        <v>21</v>
      </c>
      <c r="I114" cm="1">
        <f t="array" ref="I114">IFERROR(_xlfn.XLOOKUP(1, (날씨10[stnNm]='평균기온 삽입용'!$C$104) * (날씨10[월]=I$105) * (날씨10[일]='평균기온 삽입용'!$B114), 날씨10[avgTa]),"")</f>
        <v>24.2</v>
      </c>
      <c r="J114" cm="1">
        <f t="array" ref="J114">IFERROR(_xlfn.XLOOKUP(1, (날씨10[stnNm]='평균기온 삽입용'!$C$104) * (날씨10[월]=J$105) * (날씨10[일]='평균기온 삽입용'!$B114), 날씨10[avgTa]),"")</f>
        <v>27.5</v>
      </c>
      <c r="K114" cm="1">
        <f t="array" ref="K114">IFERROR(_xlfn.XLOOKUP(1, (날씨10[stnNm]='평균기온 삽입용'!$C$104) * (날씨10[월]=K$105) * (날씨10[일]='평균기온 삽입용'!$B114), 날씨10[avgTa]),"")</f>
        <v>25.5</v>
      </c>
      <c r="L114" cm="1">
        <f t="array" ref="L114">IFERROR(_xlfn.XLOOKUP(1, (날씨10[stnNm]='평균기온 삽입용'!$C$104) * (날씨10[월]=L$105) * (날씨10[일]='평균기온 삽입용'!$B114), 날씨10[avgTa]),"")</f>
        <v>15.3</v>
      </c>
      <c r="M114" cm="1">
        <f t="array" ref="M114">IFERROR(_xlfn.XLOOKUP(1, (날씨10[stnNm]='평균기온 삽입용'!$C$104) * (날씨10[월]=M$105) * (날씨10[일]='평균기온 삽입용'!$B114), 날씨10[avgTa]),"")</f>
        <v>8.1</v>
      </c>
      <c r="N114" cm="1">
        <f t="array" ref="N114">IFERROR(_xlfn.XLOOKUP(1, (날씨10[stnNm]='평균기온 삽입용'!$C$104) * (날씨10[월]=N$105) * (날씨10[일]='평균기온 삽입용'!$B114), 날씨10[avgTa]),"")</f>
        <v>-3.9</v>
      </c>
    </row>
    <row r="115" spans="2:14" ht="15.95" customHeight="1" x14ac:dyDescent="0.3">
      <c r="B115" s="63">
        <v>10</v>
      </c>
      <c r="C115" cm="1">
        <f t="array" ref="C115">IFERROR(_xlfn.XLOOKUP(1, (날씨10[stnNm]='평균기온 삽입용'!$C$104) * (날씨10[월]=C$105) * (날씨10[일]='평균기온 삽입용'!$B115), 날씨10[avgTa]),"")</f>
        <v>-3.4</v>
      </c>
      <c r="D115" cm="1">
        <f t="array" ref="D115">IFERROR(_xlfn.XLOOKUP(1, (날씨10[stnNm]='평균기온 삽입용'!$C$104) * (날씨10[월]=D$105) * (날씨10[일]='평균기온 삽입용'!$B115), 날씨10[avgTa]),"")</f>
        <v>-1.7</v>
      </c>
      <c r="E115" cm="1">
        <f t="array" ref="E115">IFERROR(_xlfn.XLOOKUP(1, (날씨10[stnNm]='평균기온 삽입용'!$C$104) * (날씨10[월]=E$105) * (날씨10[일]='평균기온 삽입용'!$B115), 날씨10[avgTa]),"")</f>
        <v>1.7</v>
      </c>
      <c r="F115" cm="1">
        <f t="array" ref="F115">IFERROR(_xlfn.XLOOKUP(1, (날씨10[stnNm]='평균기온 삽입용'!$C$104) * (날씨10[월]=F$105) * (날씨10[일]='평균기온 삽입용'!$B115), 날씨10[avgTa]),"")</f>
        <v>11.1</v>
      </c>
      <c r="G115" cm="1">
        <f t="array" ref="G115">IFERROR(_xlfn.XLOOKUP(1, (날씨10[stnNm]='평균기온 삽입용'!$C$104) * (날씨10[월]=G$105) * (날씨10[일]='평균기온 삽입용'!$B115), 날씨10[avgTa]),"")</f>
        <v>15.9</v>
      </c>
      <c r="H115" cm="1">
        <f t="array" ref="H115">IFERROR(_xlfn.XLOOKUP(1, (날씨10[stnNm]='평균기온 삽입용'!$C$104) * (날씨10[월]=H$105) * (날씨10[일]='평균기온 삽입용'!$B115), 날씨10[avgTa]),"")</f>
        <v>23</v>
      </c>
      <c r="I115" cm="1">
        <f t="array" ref="I115">IFERROR(_xlfn.XLOOKUP(1, (날씨10[stnNm]='평균기온 삽입용'!$C$104) * (날씨10[월]=I$105) * (날씨10[일]='평균기온 삽입용'!$B115), 날씨10[avgTa]),"")</f>
        <v>24.8</v>
      </c>
      <c r="J115" cm="1">
        <f t="array" ref="J115">IFERROR(_xlfn.XLOOKUP(1, (날씨10[stnNm]='평균기온 삽입용'!$C$104) * (날씨10[월]=J$105) * (날씨10[일]='평균기온 삽입용'!$B115), 날씨10[avgTa]),"")</f>
        <v>27.7</v>
      </c>
      <c r="K115" cm="1">
        <f t="array" ref="K115">IFERROR(_xlfn.XLOOKUP(1, (날씨10[stnNm]='평균기온 삽입용'!$C$104) * (날씨10[월]=K$105) * (날씨10[일]='평균기온 삽입용'!$B115), 날씨10[avgTa]),"")</f>
        <v>26.7</v>
      </c>
      <c r="L115" cm="1">
        <f t="array" ref="L115">IFERROR(_xlfn.XLOOKUP(1, (날씨10[stnNm]='평균기온 삽입용'!$C$104) * (날씨10[월]=L$105) * (날씨10[일]='평균기온 삽입용'!$B115), 날씨10[avgTa]),"")</f>
        <v>14.4</v>
      </c>
      <c r="M115" cm="1">
        <f t="array" ref="M115">IFERROR(_xlfn.XLOOKUP(1, (날씨10[stnNm]='평균기온 삽입용'!$C$104) * (날씨10[월]=M$105) * (날씨10[일]='평균기온 삽입용'!$B115), 날씨10[avgTa]),"")</f>
        <v>10.1</v>
      </c>
      <c r="N115" cm="1">
        <f t="array" ref="N115">IFERROR(_xlfn.XLOOKUP(1, (날씨10[stnNm]='평균기온 삽입용'!$C$104) * (날씨10[월]=N$105) * (날씨10[일]='평균기온 삽입용'!$B115), 날씨10[avgTa]),"")</f>
        <v>-2.8</v>
      </c>
    </row>
    <row r="116" spans="2:14" ht="15.95" customHeight="1" x14ac:dyDescent="0.3">
      <c r="B116" s="63">
        <v>11</v>
      </c>
      <c r="C116" cm="1">
        <f t="array" ref="C116">IFERROR(_xlfn.XLOOKUP(1, (날씨10[stnNm]='평균기온 삽입용'!$C$104) * (날씨10[월]=C$105) * (날씨10[일]='평균기온 삽입용'!$B116), 날씨10[avgTa]),"")</f>
        <v>0.3</v>
      </c>
      <c r="D116" cm="1">
        <f t="array" ref="D116">IFERROR(_xlfn.XLOOKUP(1, (날씨10[stnNm]='평균기온 삽입용'!$C$104) * (날씨10[월]=D$105) * (날씨10[일]='평균기온 삽입용'!$B116), 날씨10[avgTa]),"")</f>
        <v>-2.6</v>
      </c>
      <c r="E116" cm="1">
        <f t="array" ref="E116">IFERROR(_xlfn.XLOOKUP(1, (날씨10[stnNm]='평균기온 삽입용'!$C$104) * (날씨10[월]=E$105) * (날씨10[일]='평균기온 삽입용'!$B116), 날씨10[avgTa]),"")</f>
        <v>2.9</v>
      </c>
      <c r="F116" cm="1">
        <f t="array" ref="F116">IFERROR(_xlfn.XLOOKUP(1, (날씨10[stnNm]='평균기온 삽입용'!$C$104) * (날씨10[월]=F$105) * (날씨10[일]='평균기온 삽입용'!$B116), 날씨10[avgTa]),"")</f>
        <v>12.1</v>
      </c>
      <c r="G116" cm="1">
        <f t="array" ref="G116">IFERROR(_xlfn.XLOOKUP(1, (날씨10[stnNm]='평균기온 삽입용'!$C$104) * (날씨10[월]=G$105) * (날씨10[일]='평균기온 삽입용'!$B116), 날씨10[avgTa]),"")</f>
        <v>14.9</v>
      </c>
      <c r="H116" cm="1">
        <f t="array" ref="H116">IFERROR(_xlfn.XLOOKUP(1, (날씨10[stnNm]='평균기온 삽입용'!$C$104) * (날씨10[월]=H$105) * (날씨10[일]='평균기온 삽입용'!$B116), 날씨10[avgTa]),"")</f>
        <v>24.3</v>
      </c>
      <c r="I116" cm="1">
        <f t="array" ref="I116">IFERROR(_xlfn.XLOOKUP(1, (날씨10[stnNm]='평균기온 삽입용'!$C$104) * (날씨10[월]=I$105) * (날씨10[일]='평균기온 삽입용'!$B116), 날씨10[avgTa]),"")</f>
        <v>24.9</v>
      </c>
      <c r="J116" cm="1">
        <f t="array" ref="J116">IFERROR(_xlfn.XLOOKUP(1, (날씨10[stnNm]='평균기온 삽입용'!$C$104) * (날씨10[월]=J$105) * (날씨10[일]='평균기온 삽입용'!$B116), 날씨10[avgTa]),"")</f>
        <v>28.1</v>
      </c>
      <c r="K116" cm="1">
        <f t="array" ref="K116">IFERROR(_xlfn.XLOOKUP(1, (날씨10[stnNm]='평균기온 삽입용'!$C$104) * (날씨10[월]=K$105) * (날씨10[일]='평균기온 삽입용'!$B116), 날씨10[avgTa]),"")</f>
        <v>26.6</v>
      </c>
      <c r="L116" cm="1">
        <f t="array" ref="L116">IFERROR(_xlfn.XLOOKUP(1, (날씨10[stnNm]='평균기온 삽입용'!$C$104) * (날씨10[월]=L$105) * (날씨10[일]='평균기온 삽입용'!$B116), 날씨10[avgTa]),"")</f>
        <v>14.8</v>
      </c>
      <c r="M116" cm="1">
        <f t="array" ref="M116">IFERROR(_xlfn.XLOOKUP(1, (날씨10[stnNm]='평균기온 삽입용'!$C$104) * (날씨10[월]=M$105) * (날씨10[일]='평균기온 삽입용'!$B116), 날씨10[avgTa]),"")</f>
        <v>10.6</v>
      </c>
      <c r="N116" cm="1">
        <f t="array" ref="N116">IFERROR(_xlfn.XLOOKUP(1, (날씨10[stnNm]='평균기온 삽입용'!$C$104) * (날씨10[월]=N$105) * (날씨10[일]='평균기온 삽입용'!$B116), 날씨10[avgTa]),"")</f>
        <v>-1.2</v>
      </c>
    </row>
    <row r="117" spans="2:14" ht="15.95" customHeight="1" x14ac:dyDescent="0.3">
      <c r="B117" s="63">
        <v>12</v>
      </c>
      <c r="C117" cm="1">
        <f t="array" ref="C117">IFERROR(_xlfn.XLOOKUP(1, (날씨10[stnNm]='평균기온 삽입용'!$C$104) * (날씨10[월]=C$105) * (날씨10[일]='평균기온 삽입용'!$B117), 날씨10[avgTa]),"")</f>
        <v>-1.7</v>
      </c>
      <c r="D117" cm="1">
        <f t="array" ref="D117">IFERROR(_xlfn.XLOOKUP(1, (날씨10[stnNm]='평균기온 삽입용'!$C$104) * (날씨10[월]=D$105) * (날씨10[일]='평균기온 삽입용'!$B117), 날씨10[avgTa]),"")</f>
        <v>0</v>
      </c>
      <c r="E117" cm="1">
        <f t="array" ref="E117">IFERROR(_xlfn.XLOOKUP(1, (날씨10[stnNm]='평균기온 삽입용'!$C$104) * (날씨10[월]=E$105) * (날씨10[일]='평균기온 삽입용'!$B117), 날씨10[avgTa]),"")</f>
        <v>4.5</v>
      </c>
      <c r="F117" cm="1">
        <f t="array" ref="F117">IFERROR(_xlfn.XLOOKUP(1, (날씨10[stnNm]='평균기온 삽입용'!$C$104) * (날씨10[월]=F$105) * (날씨10[일]='평균기온 삽입용'!$B117), 날씨10[avgTa]),"")</f>
        <v>14.7</v>
      </c>
      <c r="G117" cm="1">
        <f t="array" ref="G117">IFERROR(_xlfn.XLOOKUP(1, (날씨10[stnNm]='평균기온 삽입용'!$C$104) * (날씨10[월]=G$105) * (날씨10[일]='평균기온 삽입용'!$B117), 날씨10[avgTa]),"")</f>
        <v>14.9</v>
      </c>
      <c r="H117" cm="1">
        <f t="array" ref="H117">IFERROR(_xlfn.XLOOKUP(1, (날씨10[stnNm]='평균기온 삽입용'!$C$104) * (날씨10[월]=H$105) * (날씨10[일]='평균기온 삽입용'!$B117), 날씨10[avgTa]),"")</f>
        <v>23.4</v>
      </c>
      <c r="I117" cm="1">
        <f t="array" ref="I117">IFERROR(_xlfn.XLOOKUP(1, (날씨10[stnNm]='평균기온 삽입용'!$C$104) * (날씨10[월]=I$105) * (날씨10[일]='평균기온 삽입용'!$B117), 날씨10[avgTa]),"")</f>
        <v>25.6</v>
      </c>
      <c r="J117" cm="1">
        <f t="array" ref="J117">IFERROR(_xlfn.XLOOKUP(1, (날씨10[stnNm]='평균기온 삽입용'!$C$104) * (날씨10[월]=J$105) * (날씨10[일]='평균기온 삽입용'!$B117), 날씨10[avgTa]),"")</f>
        <v>28.7</v>
      </c>
      <c r="K117" cm="1">
        <f t="array" ref="K117">IFERROR(_xlfn.XLOOKUP(1, (날씨10[stnNm]='평균기온 삽입용'!$C$104) * (날씨10[월]=K$105) * (날씨10[일]='평균기온 삽입용'!$B117), 날씨10[avgTa]),"")</f>
        <v>23.5</v>
      </c>
      <c r="L117" cm="1">
        <f t="array" ref="L117">IFERROR(_xlfn.XLOOKUP(1, (날씨10[stnNm]='평균기온 삽입용'!$C$104) * (날씨10[월]=L$105) * (날씨10[일]='평균기온 삽입용'!$B117), 날씨10[avgTa]),"")</f>
        <v>13.6</v>
      </c>
      <c r="M117" cm="1">
        <f t="array" ref="M117">IFERROR(_xlfn.XLOOKUP(1, (날씨10[stnNm]='평균기온 삽입용'!$C$104) * (날씨10[월]=M$105) * (날씨10[일]='평균기온 삽입용'!$B117), 날씨10[avgTa]),"")</f>
        <v>10.1</v>
      </c>
      <c r="N117" cm="1">
        <f t="array" ref="N117">IFERROR(_xlfn.XLOOKUP(1, (날씨10[stnNm]='평균기온 삽입용'!$C$104) * (날씨10[월]=N$105) * (날씨10[일]='평균기온 삽입용'!$B117), 날씨10[avgTa]),"")</f>
        <v>-3.6</v>
      </c>
    </row>
    <row r="118" spans="2:14" ht="15.95" customHeight="1" x14ac:dyDescent="0.3">
      <c r="B118" s="63">
        <v>13</v>
      </c>
      <c r="C118" cm="1">
        <f t="array" ref="C118">IFERROR(_xlfn.XLOOKUP(1, (날씨10[stnNm]='평균기온 삽입용'!$C$104) * (날씨10[월]=C$105) * (날씨10[일]='평균기온 삽입용'!$B118), 날씨10[avgTa]),"")</f>
        <v>-4.3</v>
      </c>
      <c r="D118" cm="1">
        <f t="array" ref="D118">IFERROR(_xlfn.XLOOKUP(1, (날씨10[stnNm]='평균기온 삽입용'!$C$104) * (날씨10[월]=D$105) * (날씨10[일]='평균기온 삽입용'!$B118), 날씨10[avgTa]),"")</f>
        <v>6.5</v>
      </c>
      <c r="E118" cm="1">
        <f t="array" ref="E118">IFERROR(_xlfn.XLOOKUP(1, (날씨10[stnNm]='평균기온 삽입용'!$C$104) * (날씨10[월]=E$105) * (날씨10[일]='평균기온 삽입용'!$B118), 날씨10[avgTa]),"")</f>
        <v>4.4000000000000004</v>
      </c>
      <c r="F118" cm="1">
        <f t="array" ref="F118">IFERROR(_xlfn.XLOOKUP(1, (날씨10[stnNm]='평균기온 삽입용'!$C$104) * (날씨10[월]=F$105) * (날씨10[일]='평균기온 삽입용'!$B118), 날씨10[avgTa]),"")</f>
        <v>16.600000000000001</v>
      </c>
      <c r="G118" cm="1">
        <f t="array" ref="G118">IFERROR(_xlfn.XLOOKUP(1, (날씨10[stnNm]='평균기온 삽입용'!$C$104) * (날씨10[월]=G$105) * (날씨10[일]='평균기온 삽입용'!$B118), 날씨10[avgTa]),"")</f>
        <v>16.3</v>
      </c>
      <c r="H118" cm="1">
        <f t="array" ref="H118">IFERROR(_xlfn.XLOOKUP(1, (날씨10[stnNm]='평균기온 삽입용'!$C$104) * (날씨10[월]=H$105) * (날씨10[일]='평균기온 삽입용'!$B118), 날씨10[avgTa]),"")</f>
        <v>24.2</v>
      </c>
      <c r="I118" cm="1">
        <f t="array" ref="I118">IFERROR(_xlfn.XLOOKUP(1, (날씨10[stnNm]='평균기온 삽입용'!$C$104) * (날씨10[월]=I$105) * (날씨10[일]='평균기온 삽입용'!$B118), 날씨10[avgTa]),"")</f>
        <v>25.9</v>
      </c>
      <c r="J118" cm="1">
        <f t="array" ref="J118">IFERROR(_xlfn.XLOOKUP(1, (날씨10[stnNm]='평균기온 삽입용'!$C$104) * (날씨10[월]=J$105) * (날씨10[일]='평균기온 삽입용'!$B118), 날씨10[avgTa]),"")</f>
        <v>28.7</v>
      </c>
      <c r="K118" cm="1">
        <f t="array" ref="K118">IFERROR(_xlfn.XLOOKUP(1, (날씨10[stnNm]='평균기온 삽입용'!$C$104) * (날씨10[월]=K$105) * (날씨10[일]='평균기온 삽입용'!$B118), 날씨10[avgTa]),"")</f>
        <v>23.8</v>
      </c>
      <c r="L118" cm="1">
        <f t="array" ref="L118">IFERROR(_xlfn.XLOOKUP(1, (날씨10[stnNm]='평균기온 삽입용'!$C$104) * (날씨10[월]=L$105) * (날씨10[일]='평균기온 삽입용'!$B118), 날씨10[avgTa]),"")</f>
        <v>15.1</v>
      </c>
      <c r="M118" cm="1">
        <f t="array" ref="M118">IFERROR(_xlfn.XLOOKUP(1, (날씨10[stnNm]='평균기온 삽입용'!$C$104) * (날씨10[월]=M$105) * (날씨10[일]='평균기온 삽입용'!$B118), 날씨10[avgTa]),"")</f>
        <v>10.199999999999999</v>
      </c>
      <c r="N118" cm="1">
        <f t="array" ref="N118">IFERROR(_xlfn.XLOOKUP(1, (날씨10[stnNm]='평균기온 삽입용'!$C$104) * (날씨10[월]=N$105) * (날씨10[일]='평균기온 삽입용'!$B118), 날씨10[avgTa]),"")</f>
        <v>-2.4</v>
      </c>
    </row>
    <row r="119" spans="2:14" ht="15.95" customHeight="1" x14ac:dyDescent="0.3">
      <c r="B119" s="63">
        <v>14</v>
      </c>
      <c r="C119" cm="1">
        <f t="array" ref="C119">IFERROR(_xlfn.XLOOKUP(1, (날씨10[stnNm]='평균기온 삽입용'!$C$104) * (날씨10[월]=C$105) * (날씨10[일]='평균기온 삽입용'!$B119), 날씨10[avgTa]),"")</f>
        <v>-3.9</v>
      </c>
      <c r="D119" cm="1">
        <f t="array" ref="D119">IFERROR(_xlfn.XLOOKUP(1, (날씨10[stnNm]='평균기온 삽입용'!$C$104) * (날씨10[월]=D$105) * (날씨10[일]='평균기온 삽입용'!$B119), 날씨10[avgTa]),"")</f>
        <v>11.2</v>
      </c>
      <c r="E119" cm="1">
        <f t="array" ref="E119">IFERROR(_xlfn.XLOOKUP(1, (날씨10[stnNm]='평균기온 삽입용'!$C$104) * (날씨10[월]=E$105) * (날씨10[일]='평균기온 삽입용'!$B119), 날씨10[avgTa]),"")</f>
        <v>6.1</v>
      </c>
      <c r="F119" cm="1">
        <f t="array" ref="F119">IFERROR(_xlfn.XLOOKUP(1, (날씨10[stnNm]='평균기온 삽입용'!$C$104) * (날씨10[월]=F$105) * (날씨10[일]='평균기온 삽입용'!$B119), 날씨10[avgTa]),"")</f>
        <v>19.100000000000001</v>
      </c>
      <c r="G119" cm="1">
        <f t="array" ref="G119">IFERROR(_xlfn.XLOOKUP(1, (날씨10[stnNm]='평균기온 삽입용'!$C$104) * (날씨10[월]=G$105) * (날씨10[일]='평균기온 삽입용'!$B119), 날씨10[avgTa]),"")</f>
        <v>16.7</v>
      </c>
      <c r="H119" cm="1">
        <f t="array" ref="H119">IFERROR(_xlfn.XLOOKUP(1, (날씨10[stnNm]='평균기온 삽입용'!$C$104) * (날씨10[월]=H$105) * (날씨10[일]='평균기온 삽입용'!$B119), 날씨10[avgTa]),"")</f>
        <v>24.5</v>
      </c>
      <c r="I119" cm="1">
        <f t="array" ref="I119">IFERROR(_xlfn.XLOOKUP(1, (날씨10[stnNm]='평균기온 삽입용'!$C$104) * (날씨10[월]=I$105) * (날씨10[일]='평균기온 삽입용'!$B119), 날씨10[avgTa]),"")</f>
        <v>25.5</v>
      </c>
      <c r="J119" cm="1">
        <f t="array" ref="J119">IFERROR(_xlfn.XLOOKUP(1, (날씨10[stnNm]='평균기온 삽입용'!$C$104) * (날씨10[월]=J$105) * (날씨10[일]='평균기온 삽입용'!$B119), 날씨10[avgTa]),"")</f>
        <v>28.6</v>
      </c>
      <c r="K119" cm="1">
        <f t="array" ref="K119">IFERROR(_xlfn.XLOOKUP(1, (날씨10[stnNm]='평균기온 삽입용'!$C$104) * (날씨10[월]=K$105) * (날씨10[일]='평균기온 삽입용'!$B119), 날씨10[avgTa]),"")</f>
        <v>25.1</v>
      </c>
      <c r="L119" cm="1">
        <f t="array" ref="L119">IFERROR(_xlfn.XLOOKUP(1, (날씨10[stnNm]='평균기온 삽입용'!$C$104) * (날씨10[월]=L$105) * (날씨10[일]='평균기온 삽입용'!$B119), 날씨10[avgTa]),"")</f>
        <v>16.3</v>
      </c>
      <c r="M119" cm="1">
        <f t="array" ref="M119">IFERROR(_xlfn.XLOOKUP(1, (날씨10[stnNm]='평균기온 삽입용'!$C$104) * (날씨10[월]=M$105) * (날씨10[일]='평균기온 삽입용'!$B119), 날씨10[avgTa]),"")</f>
        <v>12.1</v>
      </c>
      <c r="N119" cm="1">
        <f t="array" ref="N119">IFERROR(_xlfn.XLOOKUP(1, (날씨10[stnNm]='평균기온 삽입용'!$C$104) * (날씨10[월]=N$105) * (날씨10[일]='평균기온 삽입용'!$B119), 날씨10[avgTa]),"")</f>
        <v>-4.7</v>
      </c>
    </row>
    <row r="120" spans="2:14" ht="15.95" customHeight="1" x14ac:dyDescent="0.3">
      <c r="B120" s="63">
        <v>15</v>
      </c>
      <c r="C120" cm="1">
        <f t="array" ref="C120">IFERROR(_xlfn.XLOOKUP(1, (날씨10[stnNm]='평균기온 삽입용'!$C$104) * (날씨10[월]=C$105) * (날씨10[일]='평균기온 삽입용'!$B120), 날씨10[avgTa]),"")</f>
        <v>-8.8000000000000007</v>
      </c>
      <c r="D120" cm="1">
        <f t="array" ref="D120">IFERROR(_xlfn.XLOOKUP(1, (날씨10[stnNm]='평균기온 삽입용'!$C$104) * (날씨10[월]=D$105) * (날씨10[일]='평균기온 삽입용'!$B120), 날씨10[avgTa]),"")</f>
        <v>2.9</v>
      </c>
      <c r="E120" cm="1">
        <f t="array" ref="E120">IFERROR(_xlfn.XLOOKUP(1, (날씨10[stnNm]='평균기온 삽입용'!$C$104) * (날씨10[월]=E$105) * (날씨10[일]='평균기온 삽입용'!$B120), 날씨10[avgTa]),"")</f>
        <v>7.8</v>
      </c>
      <c r="F120" cm="1">
        <f t="array" ref="F120">IFERROR(_xlfn.XLOOKUP(1, (날씨10[stnNm]='평균기온 삽입용'!$C$104) * (날씨10[월]=F$105) * (날씨10[일]='평균기온 삽입용'!$B120), 날씨10[avgTa]),"")</f>
        <v>15.1</v>
      </c>
      <c r="G120" cm="1">
        <f t="array" ref="G120">IFERROR(_xlfn.XLOOKUP(1, (날씨10[stnNm]='평균기온 삽입용'!$C$104) * (날씨10[월]=G$105) * (날씨10[일]='평균기온 삽입용'!$B120), 날씨10[avgTa]),"")</f>
        <v>10</v>
      </c>
      <c r="H120" cm="1">
        <f t="array" ref="H120">IFERROR(_xlfn.XLOOKUP(1, (날씨10[stnNm]='평균기온 삽입용'!$C$104) * (날씨10[월]=H$105) * (날씨10[일]='평균기온 삽입용'!$B120), 날씨10[avgTa]),"")</f>
        <v>22.2</v>
      </c>
      <c r="I120" cm="1">
        <f t="array" ref="I120">IFERROR(_xlfn.XLOOKUP(1, (날씨10[stnNm]='평균기온 삽입용'!$C$104) * (날씨10[월]=I$105) * (날씨10[일]='평균기온 삽입용'!$B120), 날씨10[avgTa]),"")</f>
        <v>26.3</v>
      </c>
      <c r="J120" cm="1">
        <f t="array" ref="J120">IFERROR(_xlfn.XLOOKUP(1, (날씨10[stnNm]='평균기온 삽입용'!$C$104) * (날씨10[월]=J$105) * (날씨10[일]='평균기온 삽입용'!$B120), 날씨10[avgTa]),"")</f>
        <v>27.8</v>
      </c>
      <c r="K120" cm="1">
        <f t="array" ref="K120">IFERROR(_xlfn.XLOOKUP(1, (날씨10[stnNm]='평균기온 삽입용'!$C$104) * (날씨10[월]=K$105) * (날씨10[일]='평균기온 삽입용'!$B120), 날씨10[avgTa]),"")</f>
        <v>23.3</v>
      </c>
      <c r="L120" cm="1">
        <f t="array" ref="L120">IFERROR(_xlfn.XLOOKUP(1, (날씨10[stnNm]='평균기온 삽입용'!$C$104) * (날씨10[월]=L$105) * (날씨10[일]='평균기온 삽입용'!$B120), 날씨10[avgTa]),"")</f>
        <v>16.399999999999999</v>
      </c>
      <c r="M120" cm="1">
        <f t="array" ref="M120">IFERROR(_xlfn.XLOOKUP(1, (날씨10[stnNm]='평균기온 삽입용'!$C$104) * (날씨10[월]=M$105) * (날씨10[일]='평균기온 삽입용'!$B120), 날씨10[avgTa]),"")</f>
        <v>14.8</v>
      </c>
      <c r="N120" cm="1">
        <f t="array" ref="N120">IFERROR(_xlfn.XLOOKUP(1, (날씨10[stnNm]='평균기온 삽입용'!$C$104) * (날씨10[월]=N$105) * (날씨10[일]='평균기온 삽입용'!$B120), 날씨10[avgTa]),"")</f>
        <v>-2</v>
      </c>
    </row>
    <row r="121" spans="2:14" ht="15.95" customHeight="1" x14ac:dyDescent="0.3">
      <c r="B121" s="63">
        <v>16</v>
      </c>
      <c r="C121" cm="1">
        <f t="array" ref="C121">IFERROR(_xlfn.XLOOKUP(1, (날씨10[stnNm]='평균기온 삽입용'!$C$104) * (날씨10[월]=C$105) * (날씨10[일]='평균기온 삽입용'!$B121), 날씨10[avgTa]),"")</f>
        <v>-8.3000000000000007</v>
      </c>
      <c r="D121" cm="1">
        <f t="array" ref="D121">IFERROR(_xlfn.XLOOKUP(1, (날씨10[stnNm]='평균기온 삽입용'!$C$104) * (날씨10[월]=D$105) * (날씨10[일]='평균기온 삽입용'!$B121), 날씨10[avgTa]),"")</f>
        <v>-1.1000000000000001</v>
      </c>
      <c r="E121" cm="1">
        <f t="array" ref="E121">IFERROR(_xlfn.XLOOKUP(1, (날씨10[stnNm]='평균기온 삽입용'!$C$104) * (날씨10[월]=E$105) * (날씨10[일]='평균기온 삽입용'!$B121), 날씨10[avgTa]),"")</f>
        <v>8.6999999999999993</v>
      </c>
      <c r="F121" cm="1">
        <f t="array" ref="F121">IFERROR(_xlfn.XLOOKUP(1, (날씨10[stnNm]='평균기온 삽입용'!$C$104) * (날씨10[월]=F$105) * (날씨10[일]='평균기온 삽입용'!$B121), 날씨10[avgTa]),"")</f>
        <v>12.8</v>
      </c>
      <c r="G121" cm="1">
        <f t="array" ref="G121">IFERROR(_xlfn.XLOOKUP(1, (날씨10[stnNm]='평균기온 삽입용'!$C$104) * (날씨10[월]=G$105) * (날씨10[일]='평균기온 삽입용'!$B121), 날씨10[avgTa]),"")</f>
        <v>12.4</v>
      </c>
      <c r="H121" cm="1">
        <f t="array" ref="H121">IFERROR(_xlfn.XLOOKUP(1, (날씨10[stnNm]='평균기온 삽입용'!$C$104) * (날씨10[월]=H$105) * (날씨10[일]='평균기온 삽입용'!$B121), 날씨10[avgTa]),"")</f>
        <v>22.8</v>
      </c>
      <c r="I121" cm="1">
        <f t="array" ref="I121">IFERROR(_xlfn.XLOOKUP(1, (날씨10[stnNm]='평균기온 삽입용'!$C$104) * (날씨10[월]=I$105) * (날씨10[일]='평균기온 삽입용'!$B121), 날씨10[avgTa]),"")</f>
        <v>25.8</v>
      </c>
      <c r="J121" cm="1">
        <f t="array" ref="J121">IFERROR(_xlfn.XLOOKUP(1, (날씨10[stnNm]='평균기온 삽입용'!$C$104) * (날씨10[월]=J$105) * (날씨10[일]='평균기온 삽입용'!$B121), 날씨10[avgTa]),"")</f>
        <v>27.8</v>
      </c>
      <c r="K121" cm="1">
        <f t="array" ref="K121">IFERROR(_xlfn.XLOOKUP(1, (날씨10[stnNm]='평균기온 삽입용'!$C$104) * (날씨10[월]=K$105) * (날씨10[일]='평균기온 삽입용'!$B121), 날씨10[avgTa]),"")</f>
        <v>22.8</v>
      </c>
      <c r="L121" cm="1">
        <f t="array" ref="L121">IFERROR(_xlfn.XLOOKUP(1, (날씨10[stnNm]='평균기온 삽입용'!$C$104) * (날씨10[월]=L$105) * (날씨10[일]='평균기온 삽입용'!$B121), 날씨10[avgTa]),"")</f>
        <v>15.6</v>
      </c>
      <c r="M121" cm="1">
        <f t="array" ref="M121">IFERROR(_xlfn.XLOOKUP(1, (날씨10[stnNm]='평균기온 삽입용'!$C$104) * (날씨10[월]=M$105) * (날씨10[일]='평균기온 삽입용'!$B121), 날씨10[avgTa]),"")</f>
        <v>15</v>
      </c>
      <c r="N121" cm="1">
        <f t="array" ref="N121">IFERROR(_xlfn.XLOOKUP(1, (날씨10[stnNm]='평균기온 삽입용'!$C$104) * (날씨10[월]=N$105) * (날씨10[일]='평균기온 삽입용'!$B121), 날씨10[avgTa]),"")</f>
        <v>-4.4000000000000004</v>
      </c>
    </row>
    <row r="122" spans="2:14" ht="15.95" customHeight="1" x14ac:dyDescent="0.3">
      <c r="B122" s="63">
        <v>17</v>
      </c>
      <c r="C122" cm="1">
        <f t="array" ref="C122">IFERROR(_xlfn.XLOOKUP(1, (날씨10[stnNm]='평균기온 삽입용'!$C$104) * (날씨10[월]=C$105) * (날씨10[일]='평균기온 삽입용'!$B122), 날씨10[avgTa]),"")</f>
        <v>-3.3</v>
      </c>
      <c r="D122" cm="1">
        <f t="array" ref="D122">IFERROR(_xlfn.XLOOKUP(1, (날씨10[stnNm]='평균기온 삽입용'!$C$104) * (날씨10[월]=D$105) * (날씨10[일]='평균기온 삽입용'!$B122), 날씨10[avgTa]),"")</f>
        <v>0.4</v>
      </c>
      <c r="E122" cm="1">
        <f t="array" ref="E122">IFERROR(_xlfn.XLOOKUP(1, (날씨10[stnNm]='평균기온 삽입용'!$C$104) * (날씨10[월]=E$105) * (날씨10[일]='평균기온 삽입용'!$B122), 날씨10[avgTa]),"")</f>
        <v>7.5</v>
      </c>
      <c r="F122" cm="1">
        <f t="array" ref="F122">IFERROR(_xlfn.XLOOKUP(1, (날씨10[stnNm]='평균기온 삽입용'!$C$104) * (날씨10[월]=F$105) * (날씨10[일]='평균기온 삽입용'!$B122), 날씨10[avgTa]),"")</f>
        <v>13.9</v>
      </c>
      <c r="G122" cm="1">
        <f t="array" ref="G122">IFERROR(_xlfn.XLOOKUP(1, (날씨10[stnNm]='평균기온 삽입용'!$C$104) * (날씨10[월]=G$105) * (날씨10[일]='평균기온 삽입용'!$B122), 날씨10[avgTa]),"")</f>
        <v>15.4</v>
      </c>
      <c r="H122" cm="1">
        <f t="array" ref="H122">IFERROR(_xlfn.XLOOKUP(1, (날씨10[stnNm]='평균기온 삽입용'!$C$104) * (날씨10[월]=H$105) * (날씨10[일]='평균기온 삽입용'!$B122), 날씨10[avgTa]),"")</f>
        <v>22.6</v>
      </c>
      <c r="I122" cm="1">
        <f t="array" ref="I122">IFERROR(_xlfn.XLOOKUP(1, (날씨10[stnNm]='평균기온 삽입용'!$C$104) * (날씨10[월]=I$105) * (날씨10[일]='평균기온 삽입용'!$B122), 날씨10[avgTa]),"")</f>
        <v>23.4</v>
      </c>
      <c r="J122" cm="1">
        <f t="array" ref="J122">IFERROR(_xlfn.XLOOKUP(1, (날씨10[stnNm]='평균기온 삽입용'!$C$104) * (날씨10[월]=J$105) * (날씨10[일]='평균기온 삽입용'!$B122), 날씨10[avgTa]),"")</f>
        <v>28.4</v>
      </c>
      <c r="K122" cm="1">
        <f t="array" ref="K122">IFERROR(_xlfn.XLOOKUP(1, (날씨10[stnNm]='평균기온 삽입용'!$C$104) * (날씨10[월]=K$105) * (날씨10[일]='평균기온 삽입용'!$B122), 날씨10[avgTa]),"")</f>
        <v>25.8</v>
      </c>
      <c r="L122" cm="1">
        <f t="array" ref="L122">IFERROR(_xlfn.XLOOKUP(1, (날씨10[stnNm]='평균기온 삽입용'!$C$104) * (날씨10[월]=L$105) * (날씨10[일]='평균기온 삽입용'!$B122), 날씨10[avgTa]),"")</f>
        <v>14.8</v>
      </c>
      <c r="M122" cm="1">
        <f t="array" ref="M122">IFERROR(_xlfn.XLOOKUP(1, (날씨10[stnNm]='평균기온 삽입용'!$C$104) * (날씨10[월]=M$105) * (날씨10[일]='평균기온 삽입용'!$B122), 날씨10[avgTa]),"")</f>
        <v>5.7</v>
      </c>
      <c r="N122" cm="1">
        <f t="array" ref="N122">IFERROR(_xlfn.XLOOKUP(1, (날씨10[stnNm]='평균기온 삽입용'!$C$104) * (날씨10[월]=N$105) * (날씨10[일]='평균기온 삽입용'!$B122), 날씨10[avgTa]),"")</f>
        <v>-5.0999999999999996</v>
      </c>
    </row>
    <row r="123" spans="2:14" ht="15.95" customHeight="1" x14ac:dyDescent="0.3">
      <c r="B123" s="63">
        <v>18</v>
      </c>
      <c r="C123" cm="1">
        <f t="array" ref="C123">IFERROR(_xlfn.XLOOKUP(1, (날씨10[stnNm]='평균기온 삽입용'!$C$104) * (날씨10[월]=C$105) * (날씨10[일]='평균기온 삽입용'!$B123), 날씨10[avgTa]),"")</f>
        <v>2.5</v>
      </c>
      <c r="D123" cm="1">
        <f t="array" ref="D123">IFERROR(_xlfn.XLOOKUP(1, (날씨10[stnNm]='평균기온 삽입용'!$C$104) * (날씨10[월]=D$105) * (날씨10[일]='평균기온 삽입용'!$B123), 날씨10[avgTa]),"")</f>
        <v>2.8</v>
      </c>
      <c r="E123" cm="1">
        <f t="array" ref="E123">IFERROR(_xlfn.XLOOKUP(1, (날씨10[stnNm]='평균기온 삽입용'!$C$104) * (날씨10[월]=E$105) * (날씨10[일]='평균기온 삽입용'!$B123), 날씨10[avgTa]),"")</f>
        <v>4.5</v>
      </c>
      <c r="F123" cm="1">
        <f t="array" ref="F123">IFERROR(_xlfn.XLOOKUP(1, (날씨10[stnNm]='평균기온 삽입용'!$C$104) * (날씨10[월]=F$105) * (날씨10[일]='평균기온 삽입용'!$B123), 날씨10[avgTa]),"")</f>
        <v>16.600000000000001</v>
      </c>
      <c r="G123" cm="1">
        <f t="array" ref="G123">IFERROR(_xlfn.XLOOKUP(1, (날씨10[stnNm]='평균기온 삽입용'!$C$104) * (날씨10[월]=G$105) * (날씨10[일]='평균기온 삽입용'!$B123), 날씨10[avgTa]),"")</f>
        <v>18.399999999999999</v>
      </c>
      <c r="H123" cm="1">
        <f t="array" ref="H123">IFERROR(_xlfn.XLOOKUP(1, (날씨10[stnNm]='평균기온 삽입용'!$C$104) * (날씨10[월]=H$105) * (날씨10[일]='평균기온 삽입용'!$B123), 날씨10[avgTa]),"")</f>
        <v>24.4</v>
      </c>
      <c r="I123" cm="1">
        <f t="array" ref="I123">IFERROR(_xlfn.XLOOKUP(1, (날씨10[stnNm]='평균기온 삽입용'!$C$104) * (날씨10[월]=I$105) * (날씨10[일]='평균기온 삽입용'!$B123), 날씨10[avgTa]),"")</f>
        <v>23.8</v>
      </c>
      <c r="J123" cm="1">
        <f t="array" ref="J123">IFERROR(_xlfn.XLOOKUP(1, (날씨10[stnNm]='평균기온 삽입용'!$C$104) * (날씨10[월]=J$105) * (날씨10[일]='평균기온 삽입용'!$B123), 날씨10[avgTa]),"")</f>
        <v>27.5</v>
      </c>
      <c r="K123" cm="1">
        <f t="array" ref="K123">IFERROR(_xlfn.XLOOKUP(1, (날씨10[stnNm]='평균기온 삽입용'!$C$104) * (날씨10[월]=K$105) * (날씨10[일]='평균기온 삽입용'!$B123), 날씨10[avgTa]),"")</f>
        <v>26.1</v>
      </c>
      <c r="L123" cm="1">
        <f t="array" ref="L123">IFERROR(_xlfn.XLOOKUP(1, (날씨10[stnNm]='평균기온 삽입용'!$C$104) * (날씨10[월]=L$105) * (날씨10[일]='평균기온 삽입용'!$B123), 날씨10[avgTa]),"")</f>
        <v>14.5</v>
      </c>
      <c r="M123" cm="1">
        <f t="array" ref="M123">IFERROR(_xlfn.XLOOKUP(1, (날씨10[stnNm]='평균기온 삽입용'!$C$104) * (날씨10[월]=M$105) * (날씨10[일]='평균기온 삽입용'!$B123), 날씨10[avgTa]),"")</f>
        <v>-0.2</v>
      </c>
      <c r="N123" cm="1">
        <f t="array" ref="N123">IFERROR(_xlfn.XLOOKUP(1, (날씨10[stnNm]='평균기온 삽입용'!$C$104) * (날씨10[월]=N$105) * (날씨10[일]='평균기온 삽입용'!$B123), 날씨10[avgTa]),"")</f>
        <v>-7.7</v>
      </c>
    </row>
    <row r="124" spans="2:14" ht="15.95" customHeight="1" x14ac:dyDescent="0.3">
      <c r="B124" s="63">
        <v>19</v>
      </c>
      <c r="C124" cm="1">
        <f t="array" ref="C124">IFERROR(_xlfn.XLOOKUP(1, (날씨10[stnNm]='평균기온 삽입용'!$C$104) * (날씨10[월]=C$105) * (날씨10[일]='평균기온 삽입용'!$B124), 날씨10[avgTa]),"")</f>
        <v>2.8</v>
      </c>
      <c r="D124" cm="1">
        <f t="array" ref="D124">IFERROR(_xlfn.XLOOKUP(1, (날씨10[stnNm]='평균기온 삽입용'!$C$104) * (날씨10[월]=D$105) * (날씨10[일]='평균기온 삽입용'!$B124), 날씨10[avgTa]),"")</f>
        <v>6.9</v>
      </c>
      <c r="E124" cm="1">
        <f t="array" ref="E124">IFERROR(_xlfn.XLOOKUP(1, (날씨10[stnNm]='평균기온 삽입용'!$C$104) * (날씨10[월]=E$105) * (날씨10[일]='평균기온 삽입용'!$B124), 날씨10[avgTa]),"")</f>
        <v>5.0999999999999996</v>
      </c>
      <c r="F124" cm="1">
        <f t="array" ref="F124">IFERROR(_xlfn.XLOOKUP(1, (날씨10[stnNm]='평균기온 삽입용'!$C$104) * (날씨10[월]=F$105) * (날씨10[일]='평균기온 삽입용'!$B124), 날씨10[avgTa]),"")</f>
        <v>16.2</v>
      </c>
      <c r="G124" cm="1">
        <f t="array" ref="G124">IFERROR(_xlfn.XLOOKUP(1, (날씨10[stnNm]='평균기온 삽입용'!$C$104) * (날씨10[월]=G$105) * (날씨10[일]='평균기온 삽입용'!$B124), 날씨10[avgTa]),"")</f>
        <v>19.7</v>
      </c>
      <c r="H124" cm="1">
        <f t="array" ref="H124">IFERROR(_xlfn.XLOOKUP(1, (날씨10[stnNm]='평균기온 삽입용'!$C$104) * (날씨10[월]=H$105) * (날씨10[일]='평균기온 삽입용'!$B124), 날씨10[avgTa]),"")</f>
        <v>25.5</v>
      </c>
      <c r="I124" cm="1">
        <f t="array" ref="I124">IFERROR(_xlfn.XLOOKUP(1, (날씨10[stnNm]='평균기온 삽입용'!$C$104) * (날씨10[월]=I$105) * (날씨10[일]='평균기온 삽입용'!$B124), 날씨10[avgTa]),"")</f>
        <v>26</v>
      </c>
      <c r="J124" cm="1">
        <f t="array" ref="J124">IFERROR(_xlfn.XLOOKUP(1, (날씨10[stnNm]='평균기온 삽입용'!$C$104) * (날씨10[월]=J$105) * (날씨10[일]='평균기온 삽입용'!$B124), 날씨10[avgTa]),"")</f>
        <v>27.8</v>
      </c>
      <c r="K124" cm="1">
        <f t="array" ref="K124">IFERROR(_xlfn.XLOOKUP(1, (날씨10[stnNm]='평균기온 삽입용'!$C$104) * (날씨10[월]=K$105) * (날씨10[일]='평균기온 삽입용'!$B124), 날씨10[avgTa]),"")</f>
        <v>26.9</v>
      </c>
      <c r="L124" cm="1">
        <f t="array" ref="L124">IFERROR(_xlfn.XLOOKUP(1, (날씨10[stnNm]='평균기온 삽입용'!$C$104) * (날씨10[월]=L$105) * (날씨10[일]='평균기온 삽입용'!$B124), 날씨10[avgTa]),"")</f>
        <v>14.7</v>
      </c>
      <c r="M124" cm="1">
        <f t="array" ref="M124">IFERROR(_xlfn.XLOOKUP(1, (날씨10[stnNm]='평균기온 삽입용'!$C$104) * (날씨10[월]=M$105) * (날씨10[일]='평균기온 삽입용'!$B124), 날씨10[avgTa]),"")</f>
        <v>1.4</v>
      </c>
      <c r="N124" cm="1">
        <f t="array" ref="N124">IFERROR(_xlfn.XLOOKUP(1, (날씨10[stnNm]='평균기온 삽입용'!$C$104) * (날씨10[월]=N$105) * (날씨10[일]='평균기온 삽입용'!$B124), 날씨10[avgTa]),"")</f>
        <v>-6.5</v>
      </c>
    </row>
    <row r="125" spans="2:14" ht="15.95" customHeight="1" x14ac:dyDescent="0.3">
      <c r="B125" s="63">
        <v>20</v>
      </c>
      <c r="C125" cm="1">
        <f t="array" ref="C125">IFERROR(_xlfn.XLOOKUP(1, (날씨10[stnNm]='평균기온 삽입용'!$C$104) * (날씨10[월]=C$105) * (날씨10[일]='평균기온 삽입용'!$B125), 날씨10[avgTa]),"")</f>
        <v>0.6</v>
      </c>
      <c r="D125" cm="1">
        <f t="array" ref="D125">IFERROR(_xlfn.XLOOKUP(1, (날씨10[stnNm]='평균기온 삽입용'!$C$104) * (날씨10[월]=D$105) * (날씨10[일]='평균기온 삽입용'!$B125), 날씨10[avgTa]),"")</f>
        <v>2.8</v>
      </c>
      <c r="E125" cm="1">
        <f t="array" ref="E125">IFERROR(_xlfn.XLOOKUP(1, (날씨10[stnNm]='평균기온 삽입용'!$C$104) * (날씨10[월]=E$105) * (날씨10[일]='평균기온 삽입용'!$B125), 날씨10[avgTa]),"")</f>
        <v>2.2000000000000002</v>
      </c>
      <c r="F125" cm="1">
        <f t="array" ref="F125">IFERROR(_xlfn.XLOOKUP(1, (날씨10[stnNm]='평균기온 삽입용'!$C$104) * (날씨10[월]=F$105) * (날씨10[일]='평균기온 삽입용'!$B125), 날씨10[avgTa]),"")</f>
        <v>12.8</v>
      </c>
      <c r="G125" cm="1">
        <f t="array" ref="G125">IFERROR(_xlfn.XLOOKUP(1, (날씨10[stnNm]='평균기온 삽입용'!$C$104) * (날씨10[월]=G$105) * (날씨10[일]='평균기온 삽입용'!$B125), 날씨10[avgTa]),"")</f>
        <v>18</v>
      </c>
      <c r="H125" cm="1">
        <f t="array" ref="H125">IFERROR(_xlfn.XLOOKUP(1, (날씨10[stnNm]='평균기온 삽입용'!$C$104) * (날씨10[월]=H$105) * (날씨10[일]='평균기온 삽입용'!$B125), 날씨10[avgTa]),"")</f>
        <v>26.5</v>
      </c>
      <c r="I125" cm="1">
        <f t="array" ref="I125">IFERROR(_xlfn.XLOOKUP(1, (날씨10[stnNm]='평균기온 삽입용'!$C$104) * (날씨10[월]=I$105) * (날씨10[일]='평균기온 삽입용'!$B125), 날씨10[avgTa]),"")</f>
        <v>25.5</v>
      </c>
      <c r="J125" cm="1">
        <f t="array" ref="J125">IFERROR(_xlfn.XLOOKUP(1, (날씨10[stnNm]='평균기온 삽입용'!$C$104) * (날씨10[월]=J$105) * (날씨10[일]='평균기온 삽입용'!$B125), 날씨10[avgTa]),"")</f>
        <v>29</v>
      </c>
      <c r="K125" cm="1">
        <f t="array" ref="K125">IFERROR(_xlfn.XLOOKUP(1, (날씨10[stnNm]='평균기온 삽입용'!$C$104) * (날씨10[월]=K$105) * (날씨10[일]='평균기온 삽입용'!$B125), 날씨10[avgTa]),"")</f>
        <v>22.2</v>
      </c>
      <c r="L125" cm="1">
        <f t="array" ref="L125">IFERROR(_xlfn.XLOOKUP(1, (날씨10[stnNm]='평균기온 삽입용'!$C$104) * (날씨10[월]=L$105) * (날씨10[일]='평균기온 삽입용'!$B125), 날씨10[avgTa]),"")</f>
        <v>10.199999999999999</v>
      </c>
      <c r="M125" cm="1">
        <f t="array" ref="M125">IFERROR(_xlfn.XLOOKUP(1, (날씨10[stnNm]='평균기온 삽입용'!$C$104) * (날씨10[월]=M$105) * (날씨10[일]='평균기온 삽입용'!$B125), 날씨10[avgTa]),"")</f>
        <v>2.6</v>
      </c>
      <c r="N125" cm="1">
        <f t="array" ref="N125">IFERROR(_xlfn.XLOOKUP(1, (날씨10[stnNm]='평균기온 삽입용'!$C$104) * (날씨10[월]=N$105) * (날씨10[일]='평균기온 삽입용'!$B125), 날씨10[avgTa]),"")</f>
        <v>-3.5</v>
      </c>
    </row>
    <row r="126" spans="2:14" ht="15.95" customHeight="1" x14ac:dyDescent="0.3">
      <c r="B126" s="63">
        <v>21</v>
      </c>
      <c r="C126" cm="1">
        <f t="array" ref="C126">IFERROR(_xlfn.XLOOKUP(1, (날씨10[stnNm]='평균기온 삽입용'!$C$104) * (날씨10[월]=C$105) * (날씨10[일]='평균기온 삽입용'!$B126), 날씨10[avgTa]),"")</f>
        <v>0.4</v>
      </c>
      <c r="D126" cm="1">
        <f t="array" ref="D126">IFERROR(_xlfn.XLOOKUP(1, (날씨10[stnNm]='평균기온 삽입용'!$C$104) * (날씨10[월]=D$105) * (날씨10[일]='평균기온 삽입용'!$B126), 날씨10[avgTa]),"")</f>
        <v>0.1</v>
      </c>
      <c r="E126" cm="1">
        <f t="array" ref="E126">IFERROR(_xlfn.XLOOKUP(1, (날씨10[stnNm]='평균기온 삽입용'!$C$104) * (날씨10[월]=E$105) * (날씨10[일]='평균기온 삽입용'!$B126), 날씨10[avgTa]),"")</f>
        <v>2.6</v>
      </c>
      <c r="F126" cm="1">
        <f t="array" ref="F126">IFERROR(_xlfn.XLOOKUP(1, (날씨10[stnNm]='평균기온 삽입용'!$C$104) * (날씨10[월]=F$105) * (날씨10[일]='평균기온 삽입용'!$B126), 날씨10[avgTa]),"")</f>
        <v>14.9</v>
      </c>
      <c r="G126" cm="1">
        <f t="array" ref="G126">IFERROR(_xlfn.XLOOKUP(1, (날씨10[stnNm]='평균기온 삽입용'!$C$104) * (날씨10[월]=G$105) * (날씨10[일]='평균기온 삽입용'!$B126), 날씨10[avgTa]),"")</f>
        <v>20.100000000000001</v>
      </c>
      <c r="H126" cm="1">
        <f t="array" ref="H126">IFERROR(_xlfn.XLOOKUP(1, (날씨10[stnNm]='평균기온 삽입용'!$C$104) * (날씨10[월]=H$105) * (날씨10[일]='평균기온 삽입용'!$B126), 날씨10[avgTa]),"")</f>
        <v>26.1</v>
      </c>
      <c r="I126" cm="1">
        <f t="array" ref="I126">IFERROR(_xlfn.XLOOKUP(1, (날씨10[stnNm]='평균기온 삽입용'!$C$104) * (날씨10[월]=I$105) * (날씨10[일]='평균기온 삽입용'!$B126), 날씨10[avgTa]),"")</f>
        <v>24.6</v>
      </c>
      <c r="J126" cm="1">
        <f t="array" ref="J126">IFERROR(_xlfn.XLOOKUP(1, (날씨10[stnNm]='평균기온 삽입용'!$C$104) * (날씨10[월]=J$105) * (날씨10[일]='평균기온 삽입용'!$B126), 날씨10[avgTa]),"")</f>
        <v>26.5</v>
      </c>
      <c r="K126" cm="1">
        <f t="array" ref="K126">IFERROR(_xlfn.XLOOKUP(1, (날씨10[stnNm]='평균기온 삽입용'!$C$104) * (날씨10[월]=K$105) * (날씨10[일]='평균기온 삽입용'!$B126), 날씨10[avgTa]),"")</f>
        <v>17.8</v>
      </c>
      <c r="L126" cm="1">
        <f t="array" ref="L126">IFERROR(_xlfn.XLOOKUP(1, (날씨10[stnNm]='평균기온 삽입용'!$C$104) * (날씨10[월]=L$105) * (날씨10[일]='평균기온 삽입용'!$B126), 날씨10[avgTa]),"")</f>
        <v>11.6</v>
      </c>
      <c r="M126" cm="1">
        <f t="array" ref="M126">IFERROR(_xlfn.XLOOKUP(1, (날씨10[stnNm]='평균기온 삽입용'!$C$104) * (날씨10[월]=M$105) * (날씨10[일]='평균기온 삽입용'!$B126), 날씨10[avgTa]),"")</f>
        <v>6.9</v>
      </c>
      <c r="N126" cm="1">
        <f t="array" ref="N126">IFERROR(_xlfn.XLOOKUP(1, (날씨10[stnNm]='평균기온 삽입용'!$C$104) * (날씨10[월]=N$105) * (날씨10[일]='평균기온 삽입용'!$B126), 날씨10[avgTa]),"")</f>
        <v>-3.3</v>
      </c>
    </row>
    <row r="127" spans="2:14" ht="15.95" customHeight="1" x14ac:dyDescent="0.3">
      <c r="B127" s="63">
        <v>22</v>
      </c>
      <c r="C127" cm="1">
        <f t="array" ref="C127">IFERROR(_xlfn.XLOOKUP(1, (날씨10[stnNm]='평균기온 삽입용'!$C$104) * (날씨10[월]=C$105) * (날씨10[일]='평균기온 삽입용'!$B127), 날씨10[avgTa]),"")</f>
        <v>-10.1</v>
      </c>
      <c r="D127" cm="1">
        <f t="array" ref="D127">IFERROR(_xlfn.XLOOKUP(1, (날씨10[stnNm]='평균기온 삽입용'!$C$104) * (날씨10[월]=D$105) * (날씨10[일]='평균기온 삽입용'!$B127), 날씨10[avgTa]),"")</f>
        <v>-1.1000000000000001</v>
      </c>
      <c r="E127" cm="1">
        <f t="array" ref="E127">IFERROR(_xlfn.XLOOKUP(1, (날씨10[stnNm]='평균기온 삽입용'!$C$104) * (날씨10[월]=E$105) * (날씨10[일]='평균기온 삽입용'!$B127), 날씨10[avgTa]),"")</f>
        <v>6.9</v>
      </c>
      <c r="F127" cm="1">
        <f t="array" ref="F127">IFERROR(_xlfn.XLOOKUP(1, (날씨10[stnNm]='평균기온 삽입용'!$C$104) * (날씨10[월]=F$105) * (날씨10[일]='평균기온 삽입용'!$B127), 날씨10[avgTa]),"")</f>
        <v>15.9</v>
      </c>
      <c r="G127" cm="1">
        <f t="array" ref="G127">IFERROR(_xlfn.XLOOKUP(1, (날씨10[stnNm]='평균기온 삽입용'!$C$104) * (날씨10[월]=G$105) * (날씨10[일]='평균기온 삽입용'!$B127), 날씨10[avgTa]),"")</f>
        <v>18.8</v>
      </c>
      <c r="H127" cm="1">
        <f t="array" ref="H127">IFERROR(_xlfn.XLOOKUP(1, (날씨10[stnNm]='평균기온 삽입용'!$C$104) * (날씨10[월]=H$105) * (날씨10[일]='평균기온 삽입용'!$B127), 날씨10[avgTa]),"")</f>
        <v>22.9</v>
      </c>
      <c r="I127" cm="1">
        <f t="array" ref="I127">IFERROR(_xlfn.XLOOKUP(1, (날씨10[stnNm]='평균기온 삽입용'!$C$104) * (날씨10[월]=I$105) * (날씨10[일]='평균기온 삽입용'!$B127), 날씨10[avgTa]),"")</f>
        <v>25.3</v>
      </c>
      <c r="J127" cm="1">
        <f t="array" ref="J127">IFERROR(_xlfn.XLOOKUP(1, (날씨10[stnNm]='평균기온 삽입용'!$C$104) * (날씨10[월]=J$105) * (날씨10[일]='평균기온 삽입용'!$B127), 날씨10[avgTa]),"")</f>
        <v>27</v>
      </c>
      <c r="K127" cm="1">
        <f t="array" ref="K127">IFERROR(_xlfn.XLOOKUP(1, (날씨10[stnNm]='평균기온 삽입용'!$C$104) * (날씨10[월]=K$105) * (날씨10[일]='평균기온 삽입용'!$B127), 날씨10[avgTa]),"")</f>
        <v>18.3</v>
      </c>
      <c r="L127" cm="1">
        <f t="array" ref="L127">IFERROR(_xlfn.XLOOKUP(1, (날씨10[stnNm]='평균기온 삽입용'!$C$104) * (날씨10[월]=L$105) * (날씨10[일]='평균기온 삽입용'!$B127), 날씨10[avgTa]),"")</f>
        <v>13.6</v>
      </c>
      <c r="M127" cm="1">
        <f t="array" ref="M127">IFERROR(_xlfn.XLOOKUP(1, (날씨10[stnNm]='평균기온 삽입용'!$C$104) * (날씨10[월]=M$105) * (날씨10[일]='평균기온 삽입용'!$B127), 날씨10[avgTa]),"")</f>
        <v>2.4</v>
      </c>
      <c r="N127" cm="1">
        <f t="array" ref="N127">IFERROR(_xlfn.XLOOKUP(1, (날씨10[stnNm]='평균기온 삽입용'!$C$104) * (날씨10[월]=N$105) * (날씨10[일]='평균기온 삽입용'!$B127), 날씨10[avgTa]),"")</f>
        <v>-10.1</v>
      </c>
    </row>
    <row r="128" spans="2:14" ht="15.95" customHeight="1" x14ac:dyDescent="0.3">
      <c r="B128" s="63">
        <v>23</v>
      </c>
      <c r="C128" cm="1">
        <f t="array" ref="C128">IFERROR(_xlfn.XLOOKUP(1, (날씨10[stnNm]='평균기온 삽입용'!$C$104) * (날씨10[월]=C$105) * (날씨10[일]='평균기온 삽입용'!$B128), 날씨10[avgTa]),"")</f>
        <v>-13.6</v>
      </c>
      <c r="D128" cm="1">
        <f t="array" ref="D128">IFERROR(_xlfn.XLOOKUP(1, (날씨10[stnNm]='평균기온 삽입용'!$C$104) * (날씨10[월]=D$105) * (날씨10[일]='평균기온 삽입용'!$B128), 날씨10[avgTa]),"")</f>
        <v>-0.3</v>
      </c>
      <c r="E128" cm="1">
        <f t="array" ref="E128">IFERROR(_xlfn.XLOOKUP(1, (날씨10[stnNm]='평균기온 삽입용'!$C$104) * (날씨10[월]=E$105) * (날씨10[일]='평균기온 삽입용'!$B128), 날씨10[avgTa]),"")</f>
        <v>9.5</v>
      </c>
      <c r="F128" cm="1">
        <f t="array" ref="F128">IFERROR(_xlfn.XLOOKUP(1, (날씨10[stnNm]='평균기온 삽입용'!$C$104) * (날씨10[월]=F$105) * (날씨10[일]='평균기온 삽입용'!$B128), 날씨10[avgTa]),"")</f>
        <v>14.2</v>
      </c>
      <c r="G128" cm="1">
        <f t="array" ref="G128">IFERROR(_xlfn.XLOOKUP(1, (날씨10[stnNm]='평균기온 삽입용'!$C$104) * (날씨10[월]=G$105) * (날씨10[일]='평균기온 삽입용'!$B128), 날씨10[avgTa]),"")</f>
        <v>18.399999999999999</v>
      </c>
      <c r="H128" cm="1">
        <f t="array" ref="H128">IFERROR(_xlfn.XLOOKUP(1, (날씨10[stnNm]='평균기온 삽입용'!$C$104) * (날씨10[월]=H$105) * (날씨10[일]='평균기온 삽입용'!$B128), 날씨10[avgTa]),"")</f>
        <v>24.4</v>
      </c>
      <c r="I128" cm="1">
        <f t="array" ref="I128">IFERROR(_xlfn.XLOOKUP(1, (날씨10[stnNm]='평균기온 삽입용'!$C$104) * (날씨10[월]=I$105) * (날씨10[일]='평균기온 삽입용'!$B128), 날씨10[avgTa]),"")</f>
        <v>25.6</v>
      </c>
      <c r="J128" cm="1">
        <f t="array" ref="J128">IFERROR(_xlfn.XLOOKUP(1, (날씨10[stnNm]='평균기온 삽입용'!$C$104) * (날씨10[월]=J$105) * (날씨10[일]='평균기온 삽입용'!$B128), 날씨10[avgTa]),"")</f>
        <v>27.2</v>
      </c>
      <c r="K128" cm="1">
        <f t="array" ref="K128">IFERROR(_xlfn.XLOOKUP(1, (날씨10[stnNm]='평균기온 삽입용'!$C$104) * (날씨10[월]=K$105) * (날씨10[일]='평균기온 삽입용'!$B128), 날씨10[avgTa]),"")</f>
        <v>17.899999999999999</v>
      </c>
      <c r="L128" cm="1">
        <f t="array" ref="L128">IFERROR(_xlfn.XLOOKUP(1, (날씨10[stnNm]='평균기온 삽입용'!$C$104) * (날씨10[월]=L$105) * (날씨10[일]='평균기온 삽입용'!$B128), 날씨10[avgTa]),"")</f>
        <v>10.4</v>
      </c>
      <c r="M128" cm="1">
        <f t="array" ref="M128">IFERROR(_xlfn.XLOOKUP(1, (날씨10[stnNm]='평균기온 삽입용'!$C$104) * (날씨10[월]=M$105) * (날씨10[일]='평균기온 삽입용'!$B128), 날씨10[avgTa]),"")</f>
        <v>2.2999999999999998</v>
      </c>
      <c r="N128" cm="1">
        <f t="array" ref="N128">IFERROR(_xlfn.XLOOKUP(1, (날씨10[stnNm]='평균기온 삽입용'!$C$104) * (날씨10[월]=N$105) * (날씨10[일]='평균기온 삽입용'!$B128), 날씨10[avgTa]),"")</f>
        <v>-7.7</v>
      </c>
    </row>
    <row r="129" spans="2:14" ht="15.95" customHeight="1" x14ac:dyDescent="0.3">
      <c r="B129" s="63">
        <v>24</v>
      </c>
      <c r="C129" cm="1">
        <f t="array" ref="C129">IFERROR(_xlfn.XLOOKUP(1, (날씨10[stnNm]='평균기온 삽입용'!$C$104) * (날씨10[월]=C$105) * (날씨10[일]='평균기온 삽입용'!$B129), 날씨10[avgTa]),"")</f>
        <v>-10.5</v>
      </c>
      <c r="D129" cm="1">
        <f t="array" ref="D129">IFERROR(_xlfn.XLOOKUP(1, (날씨10[stnNm]='평균기온 삽입용'!$C$104) * (날씨10[월]=D$105) * (날씨10[일]='평균기온 삽입용'!$B129), 날씨10[avgTa]),"")</f>
        <v>-0.2</v>
      </c>
      <c r="E129" cm="1">
        <f t="array" ref="E129">IFERROR(_xlfn.XLOOKUP(1, (날씨10[stnNm]='평균기온 삽입용'!$C$104) * (날씨10[월]=E$105) * (날씨10[일]='평균기온 삽입용'!$B129), 날씨10[avgTa]),"")</f>
        <v>12.2</v>
      </c>
      <c r="F129" cm="1">
        <f t="array" ref="F129">IFERROR(_xlfn.XLOOKUP(1, (날씨10[stnNm]='평균기온 삽입용'!$C$104) * (날씨10[월]=F$105) * (날씨10[일]='평균기온 삽입용'!$B129), 날씨10[avgTa]),"")</f>
        <v>12.1</v>
      </c>
      <c r="G129" cm="1">
        <f t="array" ref="G129">IFERROR(_xlfn.XLOOKUP(1, (날씨10[stnNm]='평균기온 삽입용'!$C$104) * (날씨10[월]=G$105) * (날씨10[일]='평균기온 삽입용'!$B129), 날씨10[avgTa]),"")</f>
        <v>18.100000000000001</v>
      </c>
      <c r="H129" cm="1">
        <f t="array" ref="H129">IFERROR(_xlfn.XLOOKUP(1, (날씨10[stnNm]='평균기온 삽입용'!$C$104) * (날씨10[월]=H$105) * (날씨10[일]='평균기온 삽입용'!$B129), 날씨10[avgTa]),"")</f>
        <v>22.9</v>
      </c>
      <c r="I129" cm="1">
        <f t="array" ref="I129">IFERROR(_xlfn.XLOOKUP(1, (날씨10[stnNm]='평균기온 삽입용'!$C$104) * (날씨10[월]=I$105) * (날씨10[일]='평균기온 삽입용'!$B129), 날씨10[avgTa]),"")</f>
        <v>26.7</v>
      </c>
      <c r="J129" cm="1">
        <f t="array" ref="J129">IFERROR(_xlfn.XLOOKUP(1, (날씨10[stnNm]='평균기온 삽입용'!$C$104) * (날씨10[월]=J$105) * (날씨10[일]='평균기온 삽입용'!$B129), 날씨10[avgTa]),"")</f>
        <v>26.3</v>
      </c>
      <c r="K129" cm="1">
        <f t="array" ref="K129">IFERROR(_xlfn.XLOOKUP(1, (날씨10[stnNm]='평균기온 삽입용'!$C$104) * (날씨10[월]=K$105) * (날씨10[일]='평균기온 삽입용'!$B129), 날씨10[avgTa]),"")</f>
        <v>16.8</v>
      </c>
      <c r="L129" cm="1">
        <f t="array" ref="L129">IFERROR(_xlfn.XLOOKUP(1, (날씨10[stnNm]='평균기온 삽입용'!$C$104) * (날씨10[월]=L$105) * (날씨10[일]='평균기온 삽입용'!$B129), 날씨10[avgTa]),"")</f>
        <v>8.6999999999999993</v>
      </c>
      <c r="M129" cm="1">
        <f t="array" ref="M129">IFERROR(_xlfn.XLOOKUP(1, (날씨10[stnNm]='평균기온 삽입용'!$C$104) * (날씨10[월]=M$105) * (날씨10[일]='평균기온 삽입용'!$B129), 날씨10[avgTa]),"")</f>
        <v>2.5</v>
      </c>
      <c r="N129" cm="1">
        <f t="array" ref="N129">IFERROR(_xlfn.XLOOKUP(1, (날씨10[stnNm]='평균기온 삽입용'!$C$104) * (날씨10[월]=N$105) * (날씨10[일]='평균기온 삽입용'!$B129), 날씨10[avgTa]),"")</f>
        <v>-6.8</v>
      </c>
    </row>
    <row r="130" spans="2:14" ht="15.95" customHeight="1" x14ac:dyDescent="0.3">
      <c r="B130" s="63">
        <v>25</v>
      </c>
      <c r="C130" cm="1">
        <f t="array" ref="C130">IFERROR(_xlfn.XLOOKUP(1, (날씨10[stnNm]='평균기온 삽입용'!$C$104) * (날씨10[월]=C$105) * (날씨10[일]='평균기온 삽입용'!$B130), 날씨10[avgTa]),"")</f>
        <v>-9.1</v>
      </c>
      <c r="D130" cm="1">
        <f t="array" ref="D130">IFERROR(_xlfn.XLOOKUP(1, (날씨10[stnNm]='평균기온 삽입용'!$C$104) * (날씨10[월]=D$105) * (날씨10[일]='평균기온 삽입용'!$B130), 날씨10[avgTa]),"")</f>
        <v>1.2</v>
      </c>
      <c r="E130" cm="1">
        <f t="array" ref="E130">IFERROR(_xlfn.XLOOKUP(1, (날씨10[stnNm]='평균기온 삽입용'!$C$104) * (날씨10[월]=E$105) * (날씨10[일]='평균기온 삽입용'!$B130), 날씨10[avgTa]),"")</f>
        <v>7.6</v>
      </c>
      <c r="F130" cm="1">
        <f t="array" ref="F130">IFERROR(_xlfn.XLOOKUP(1, (날씨10[stnNm]='평균기온 삽입용'!$C$104) * (날씨10[월]=F$105) * (날씨10[일]='평균기온 삽입용'!$B130), 날씨10[avgTa]),"")</f>
        <v>14.2</v>
      </c>
      <c r="G130" cm="1">
        <f t="array" ref="G130">IFERROR(_xlfn.XLOOKUP(1, (날씨10[stnNm]='평균기온 삽입용'!$C$104) * (날씨10[월]=G$105) * (날씨10[일]='평균기온 삽입용'!$B130), 날씨10[avgTa]),"")</f>
        <v>18.899999999999999</v>
      </c>
      <c r="H130" cm="1">
        <f t="array" ref="H130">IFERROR(_xlfn.XLOOKUP(1, (날씨10[stnNm]='평균기온 삽입용'!$C$104) * (날씨10[월]=H$105) * (날씨10[일]='평균기온 삽입용'!$B130), 날씨10[avgTa]),"")</f>
        <v>21.7</v>
      </c>
      <c r="I130" cm="1">
        <f t="array" ref="I130">IFERROR(_xlfn.XLOOKUP(1, (날씨10[stnNm]='평균기온 삽입용'!$C$104) * (날씨10[월]=I$105) * (날씨10[일]='평균기온 삽입용'!$B130), 날씨10[avgTa]),"")</f>
        <v>27.4</v>
      </c>
      <c r="J130" cm="1">
        <f t="array" ref="J130">IFERROR(_xlfn.XLOOKUP(1, (날씨10[stnNm]='평균기온 삽입용'!$C$104) * (날씨10[월]=J$105) * (날씨10[일]='평균기온 삽입용'!$B130), 날씨10[avgTa]),"")</f>
        <v>26.6</v>
      </c>
      <c r="K130" cm="1">
        <f t="array" ref="K130">IFERROR(_xlfn.XLOOKUP(1, (날씨10[stnNm]='평균기온 삽입용'!$C$104) * (날씨10[월]=K$105) * (날씨10[일]='평균기온 삽입용'!$B130), 날씨10[avgTa]),"")</f>
        <v>19.7</v>
      </c>
      <c r="L130" cm="1">
        <f t="array" ref="L130">IFERROR(_xlfn.XLOOKUP(1, (날씨10[stnNm]='평균기온 삽입용'!$C$104) * (날씨10[월]=L$105) * (날씨10[일]='평균기온 삽입용'!$B130), 날씨10[avgTa]),"")</f>
        <v>11.5</v>
      </c>
      <c r="M130" cm="1">
        <f t="array" ref="M130">IFERROR(_xlfn.XLOOKUP(1, (날씨10[stnNm]='평균기온 삽입용'!$C$104) * (날씨10[월]=M$105) * (날씨10[일]='평균기온 삽입용'!$B130), 날씨10[avgTa]),"")</f>
        <v>6.2</v>
      </c>
      <c r="N130" cm="1">
        <f t="array" ref="N130">IFERROR(_xlfn.XLOOKUP(1, (날씨10[stnNm]='평균기온 삽입용'!$C$104) * (날씨10[월]=N$105) * (날씨10[일]='평균기온 삽입용'!$B130), 날씨10[avgTa]),"")</f>
        <v>-2.2999999999999998</v>
      </c>
    </row>
    <row r="131" spans="2:14" ht="15.95" customHeight="1" x14ac:dyDescent="0.3">
      <c r="B131" s="63">
        <v>26</v>
      </c>
      <c r="C131" cm="1">
        <f t="array" ref="C131">IFERROR(_xlfn.XLOOKUP(1, (날씨10[stnNm]='평균기온 삽입용'!$C$104) * (날씨10[월]=C$105) * (날씨10[일]='평균기온 삽입용'!$B131), 날씨10[avgTa]),"")</f>
        <v>-5.0999999999999996</v>
      </c>
      <c r="D131" cm="1">
        <f t="array" ref="D131">IFERROR(_xlfn.XLOOKUP(1, (날씨10[stnNm]='평균기온 삽입용'!$C$104) * (날씨10[월]=D$105) * (날씨10[일]='평균기온 삽입용'!$B131), 날씨10[avgTa]),"")</f>
        <v>1.5</v>
      </c>
      <c r="E131" cm="1">
        <f t="array" ref="E131">IFERROR(_xlfn.XLOOKUP(1, (날씨10[stnNm]='평균기온 삽입용'!$C$104) * (날씨10[월]=E$105) * (날씨10[일]='평균기온 삽입용'!$B131), 날씨10[avgTa]),"")</f>
        <v>4.9000000000000004</v>
      </c>
      <c r="F131" cm="1">
        <f t="array" ref="F131">IFERROR(_xlfn.XLOOKUP(1, (날씨10[stnNm]='평균기온 삽입용'!$C$104) * (날씨10[월]=F$105) * (날씨10[일]='평균기온 삽입용'!$B131), 날씨10[avgTa]),"")</f>
        <v>16.399999999999999</v>
      </c>
      <c r="G131" cm="1">
        <f t="array" ref="G131">IFERROR(_xlfn.XLOOKUP(1, (날씨10[stnNm]='평균기온 삽입용'!$C$104) * (날씨10[월]=G$105) * (날씨10[일]='평균기온 삽입용'!$B131), 날씨10[avgTa]),"")</f>
        <v>18.8</v>
      </c>
      <c r="H131" cm="1">
        <f t="array" ref="H131">IFERROR(_xlfn.XLOOKUP(1, (날씨10[stnNm]='평균기온 삽입용'!$C$104) * (날씨10[월]=H$105) * (날씨10[일]='평균기온 삽입용'!$B131), 날씨10[avgTa]),"")</f>
        <v>23.1</v>
      </c>
      <c r="I131" cm="1">
        <f t="array" ref="I131">IFERROR(_xlfn.XLOOKUP(1, (날씨10[stnNm]='평균기온 삽입용'!$C$104) * (날씨10[월]=I$105) * (날씨10[일]='평균기온 삽입용'!$B131), 날씨10[avgTa]),"")</f>
        <v>26.8</v>
      </c>
      <c r="J131" cm="1">
        <f t="array" ref="J131">IFERROR(_xlfn.XLOOKUP(1, (날씨10[stnNm]='평균기온 삽입용'!$C$104) * (날씨10[월]=J$105) * (날씨10[일]='평균기온 삽입용'!$B131), 날씨10[avgTa]),"")</f>
        <v>25.9</v>
      </c>
      <c r="K131" cm="1">
        <f t="array" ref="K131">IFERROR(_xlfn.XLOOKUP(1, (날씨10[stnNm]='평균기온 삽입용'!$C$104) * (날씨10[월]=K$105) * (날씨10[일]='평균기온 삽입용'!$B131), 날씨10[avgTa]),"")</f>
        <v>20.5</v>
      </c>
      <c r="L131" cm="1">
        <f t="array" ref="L131">IFERROR(_xlfn.XLOOKUP(1, (날씨10[stnNm]='평균기온 삽입용'!$C$104) * (날씨10[월]=L$105) * (날씨10[일]='평균기온 삽입용'!$B131), 날씨10[avgTa]),"")</f>
        <v>13.8</v>
      </c>
      <c r="M131" cm="1">
        <f t="array" ref="M131">IFERROR(_xlfn.XLOOKUP(1, (날씨10[stnNm]='평균기온 삽입용'!$C$104) * (날씨10[월]=M$105) * (날씨10[일]='평균기온 삽입용'!$B131), 날씨10[avgTa]),"")</f>
        <v>4.8</v>
      </c>
      <c r="N131" cm="1">
        <f t="array" ref="N131">IFERROR(_xlfn.XLOOKUP(1, (날씨10[stnNm]='평균기온 삽입용'!$C$104) * (날씨10[월]=N$105) * (날씨10[일]='평균기온 삽입용'!$B131), 날씨10[avgTa]),"")</f>
        <v>-2.2999999999999998</v>
      </c>
    </row>
    <row r="132" spans="2:14" ht="15.95" customHeight="1" x14ac:dyDescent="0.3">
      <c r="B132" s="63">
        <v>27</v>
      </c>
      <c r="C132" cm="1">
        <f t="array" ref="C132">IFERROR(_xlfn.XLOOKUP(1, (날씨10[stnNm]='평균기온 삽입용'!$C$104) * (날씨10[월]=C$105) * (날씨10[일]='평균기온 삽입용'!$B132), 날씨10[avgTa]),"")</f>
        <v>-3.9</v>
      </c>
      <c r="D132" cm="1">
        <f t="array" ref="D132">IFERROR(_xlfn.XLOOKUP(1, (날씨10[stnNm]='평균기온 삽입용'!$C$104) * (날씨10[월]=D$105) * (날씨10[일]='평균기온 삽입용'!$B132), 날씨10[avgTa]),"")</f>
        <v>1.9</v>
      </c>
      <c r="E132" cm="1">
        <f t="array" ref="E132">IFERROR(_xlfn.XLOOKUP(1, (날씨10[stnNm]='평균기온 삽입용'!$C$104) * (날씨10[월]=E$105) * (날씨10[일]='평균기온 삽입용'!$B132), 날씨10[avgTa]),"")</f>
        <v>8.6</v>
      </c>
      <c r="F132" cm="1">
        <f t="array" ref="F132">IFERROR(_xlfn.XLOOKUP(1, (날씨10[stnNm]='평균기온 삽입용'!$C$104) * (날씨10[월]=F$105) * (날씨10[일]='평균기온 삽입용'!$B132), 날씨10[avgTa]),"")</f>
        <v>17.3</v>
      </c>
      <c r="G132" cm="1">
        <f t="array" ref="G132">IFERROR(_xlfn.XLOOKUP(1, (날씨10[stnNm]='평균기온 삽입용'!$C$104) * (날씨10[월]=G$105) * (날씨10[일]='평균기온 삽입용'!$B132), 날씨10[avgTa]),"")</f>
        <v>16.899999999999999</v>
      </c>
      <c r="H132" cm="1">
        <f t="array" ref="H132">IFERROR(_xlfn.XLOOKUP(1, (날씨10[stnNm]='평균기온 삽입용'!$C$104) * (날씨10[월]=H$105) * (날씨10[일]='평균기온 삽입용'!$B132), 날씨10[avgTa]),"")</f>
        <v>23.7</v>
      </c>
      <c r="I132" cm="1">
        <f t="array" ref="I132">IFERROR(_xlfn.XLOOKUP(1, (날씨10[stnNm]='평균기온 삽입용'!$C$104) * (날씨10[월]=I$105) * (날씨10[일]='평균기온 삽입용'!$B132), 날씨10[avgTa]),"")</f>
        <v>27.4</v>
      </c>
      <c r="J132" cm="1">
        <f t="array" ref="J132">IFERROR(_xlfn.XLOOKUP(1, (날씨10[stnNm]='평균기온 삽입용'!$C$104) * (날씨10[월]=J$105) * (날씨10[일]='평균기온 삽입용'!$B132), 날씨10[avgTa]),"")</f>
        <v>24.7</v>
      </c>
      <c r="K132" cm="1">
        <f t="array" ref="K132">IFERROR(_xlfn.XLOOKUP(1, (날씨10[stnNm]='평균기온 삽입용'!$C$104) * (날씨10[월]=K$105) * (날씨10[일]='평균기온 삽입용'!$B132), 날씨10[avgTa]),"")</f>
        <v>20</v>
      </c>
      <c r="L132" cm="1">
        <f t="array" ref="L132">IFERROR(_xlfn.XLOOKUP(1, (날씨10[stnNm]='평균기온 삽입용'!$C$104) * (날씨10[월]=L$105) * (날씨10[일]='평균기온 삽입용'!$B132), 날씨10[avgTa]),"")</f>
        <v>13.9</v>
      </c>
      <c r="M132" cm="1">
        <f t="array" ref="M132">IFERROR(_xlfn.XLOOKUP(1, (날씨10[stnNm]='평균기온 삽입용'!$C$104) * (날씨10[월]=M$105) * (날씨10[일]='평균기온 삽입용'!$B132), 날씨10[avgTa]),"")</f>
        <v>-1.9</v>
      </c>
      <c r="N132" cm="1">
        <f t="array" ref="N132">IFERROR(_xlfn.XLOOKUP(1, (날씨10[stnNm]='평균기온 삽입용'!$C$104) * (날씨10[월]=N$105) * (날씨10[일]='평균기온 삽입용'!$B132), 날씨10[avgTa]),"")</f>
        <v>-6.6</v>
      </c>
    </row>
    <row r="133" spans="2:14" ht="15.95" customHeight="1" x14ac:dyDescent="0.3">
      <c r="B133" s="63">
        <v>28</v>
      </c>
      <c r="C133" cm="1">
        <f t="array" ref="C133">IFERROR(_xlfn.XLOOKUP(1, (날씨10[stnNm]='평균기온 삽입용'!$C$104) * (날씨10[월]=C$105) * (날씨10[일]='평균기온 삽입용'!$B133), 날씨10[avgTa]),"")</f>
        <v>-4.0999999999999996</v>
      </c>
      <c r="D133" cm="1">
        <f t="array" ref="D133">IFERROR(_xlfn.XLOOKUP(1, (날씨10[stnNm]='평균기온 삽입용'!$C$104) * (날씨10[월]=D$105) * (날씨10[일]='평균기온 삽입용'!$B133), 날씨10[avgTa]),"")</f>
        <v>3.3</v>
      </c>
      <c r="E133" cm="1">
        <f t="array" ref="E133">IFERROR(_xlfn.XLOOKUP(1, (날씨10[stnNm]='평균기온 삽입용'!$C$104) * (날씨10[월]=E$105) * (날씨10[일]='평균기온 삽입용'!$B133), 날씨10[avgTa]),"")</f>
        <v>9</v>
      </c>
      <c r="F133" cm="1">
        <f t="array" ref="F133">IFERROR(_xlfn.XLOOKUP(1, (날씨10[stnNm]='평균기온 삽입용'!$C$104) * (날씨10[월]=F$105) * (날씨10[일]='평균기온 삽입용'!$B133), 날씨10[avgTa]),"")</f>
        <v>18.399999999999999</v>
      </c>
      <c r="G133" cm="1">
        <f t="array" ref="G133">IFERROR(_xlfn.XLOOKUP(1, (날씨10[stnNm]='평균기온 삽입용'!$C$104) * (날씨10[월]=G$105) * (날씨10[일]='평균기온 삽입용'!$B133), 날씨10[avgTa]),"")</f>
        <v>17.600000000000001</v>
      </c>
      <c r="H133" cm="1">
        <f t="array" ref="H133">IFERROR(_xlfn.XLOOKUP(1, (날씨10[stnNm]='평균기온 삽입용'!$C$104) * (날씨10[월]=H$105) * (날씨10[일]='평균기온 삽입용'!$B133), 날씨10[avgTa]),"")</f>
        <v>24.5</v>
      </c>
      <c r="I133" cm="1">
        <f t="array" ref="I133">IFERROR(_xlfn.XLOOKUP(1, (날씨10[stnNm]='평균기온 삽입용'!$C$104) * (날씨10[월]=I$105) * (날씨10[일]='평균기온 삽입용'!$B133), 날씨10[avgTa]),"")</f>
        <v>28.2</v>
      </c>
      <c r="J133" cm="1">
        <f t="array" ref="J133">IFERROR(_xlfn.XLOOKUP(1, (날씨10[stnNm]='평균기온 삽입용'!$C$104) * (날씨10[월]=J$105) * (날씨10[일]='평균기온 삽입용'!$B133), 날씨10[avgTa]),"")</f>
        <v>25.8</v>
      </c>
      <c r="K133" cm="1">
        <f t="array" ref="K133">IFERROR(_xlfn.XLOOKUP(1, (날씨10[stnNm]='평균기온 삽입용'!$C$104) * (날씨10[월]=K$105) * (날씨10[일]='평균기온 삽입용'!$B133), 날씨10[avgTa]),"")</f>
        <v>20.6</v>
      </c>
      <c r="L133" cm="1">
        <f t="array" ref="L133">IFERROR(_xlfn.XLOOKUP(1, (날씨10[stnNm]='평균기온 삽입용'!$C$104) * (날씨10[월]=L$105) * (날씨10[일]='평균기온 삽입용'!$B133), 날씨10[avgTa]),"")</f>
        <v>13.4</v>
      </c>
      <c r="M133" cm="1">
        <f t="array" ref="M133">IFERROR(_xlfn.XLOOKUP(1, (날씨10[stnNm]='평균기온 삽입용'!$C$104) * (날씨10[월]=M$105) * (날씨10[일]='평균기온 삽입용'!$B133), 날씨10[avgTa]),"")</f>
        <v>-1.5</v>
      </c>
      <c r="N133" cm="1">
        <f t="array" ref="N133">IFERROR(_xlfn.XLOOKUP(1, (날씨10[stnNm]='평균기온 삽입용'!$C$104) * (날씨10[월]=N$105) * (날씨10[일]='평균기온 삽입용'!$B133), 날씨10[avgTa]),"")</f>
        <v>-6.8</v>
      </c>
    </row>
    <row r="134" spans="2:14" ht="15.95" customHeight="1" x14ac:dyDescent="0.3">
      <c r="B134" s="63">
        <v>29</v>
      </c>
      <c r="C134" cm="1">
        <f t="array" ref="C134">IFERROR(_xlfn.XLOOKUP(1, (날씨10[stnNm]='평균기온 삽입용'!$C$104) * (날씨10[월]=C$105) * (날씨10[일]='평균기온 삽입용'!$B134), 날씨10[avgTa]),"")</f>
        <v>-4.4000000000000004</v>
      </c>
      <c r="D134" cm="1">
        <f t="array" ref="D134">IFERROR(_xlfn.XLOOKUP(1, (날씨10[stnNm]='평균기온 삽입용'!$C$104) * (날씨10[월]=D$105) * (날씨10[일]='평균기온 삽입용'!$B134), 날씨10[avgTa]),"")</f>
        <v>2.4</v>
      </c>
      <c r="E134" cm="1">
        <f t="array" ref="E134">IFERROR(_xlfn.XLOOKUP(1, (날씨10[stnNm]='평균기온 삽입용'!$C$104) * (날씨10[월]=E$105) * (날씨10[일]='평균기온 삽입용'!$B134), 날씨10[avgTa]),"")</f>
        <v>6.4</v>
      </c>
      <c r="F134" cm="1">
        <f t="array" ref="F134">IFERROR(_xlfn.XLOOKUP(1, (날씨10[stnNm]='평균기온 삽입용'!$C$104) * (날씨10[월]=F$105) * (날씨10[일]='평균기온 삽입용'!$B134), 날씨10[avgTa]),"")</f>
        <v>16.899999999999999</v>
      </c>
      <c r="G134" cm="1">
        <f t="array" ref="G134">IFERROR(_xlfn.XLOOKUP(1, (날씨10[stnNm]='평균기온 삽입용'!$C$104) * (날씨10[월]=G$105) * (날씨10[일]='평균기온 삽입용'!$B134), 날씨10[avgTa]),"")</f>
        <v>18.8</v>
      </c>
      <c r="H134" cm="1">
        <f t="array" ref="H134">IFERROR(_xlfn.XLOOKUP(1, (날씨10[stnNm]='평균기온 삽입용'!$C$104) * (날씨10[월]=H$105) * (날씨10[일]='평균기온 삽입용'!$B134), 날씨10[avgTa]),"")</f>
        <v>24.6</v>
      </c>
      <c r="I134" cm="1">
        <f t="array" ref="I134">IFERROR(_xlfn.XLOOKUP(1, (날씨10[stnNm]='평균기온 삽입용'!$C$104) * (날씨10[월]=I$105) * (날씨10[일]='평균기온 삽입용'!$B134), 날씨10[avgTa]),"")</f>
        <v>25.6</v>
      </c>
      <c r="J134" cm="1">
        <f t="array" ref="J134">IFERROR(_xlfn.XLOOKUP(1, (날씨10[stnNm]='평균기온 삽입용'!$C$104) * (날씨10[월]=J$105) * (날씨10[일]='평균기온 삽입용'!$B134), 날씨10[avgTa]),"")</f>
        <v>25.2</v>
      </c>
      <c r="K134" cm="1">
        <f t="array" ref="K134">IFERROR(_xlfn.XLOOKUP(1, (날씨10[stnNm]='평균기온 삽입용'!$C$104) * (날씨10[월]=K$105) * (날씨10[일]='평균기온 삽입용'!$B134), 날씨10[avgTa]),"")</f>
        <v>19.7</v>
      </c>
      <c r="L134" cm="1">
        <f t="array" ref="L134">IFERROR(_xlfn.XLOOKUP(1, (날씨10[stnNm]='평균기온 삽입용'!$C$104) * (날씨10[월]=L$105) * (날씨10[일]='평균기온 삽입용'!$B134), 날씨10[avgTa]),"")</f>
        <v>12.9</v>
      </c>
      <c r="M134" cm="1">
        <f t="array" ref="M134">IFERROR(_xlfn.XLOOKUP(1, (날씨10[stnNm]='평균기온 삽입용'!$C$104) * (날씨10[월]=M$105) * (날씨10[일]='평균기온 삽입용'!$B134), 날씨10[avgTa]),"")</f>
        <v>-2.8</v>
      </c>
      <c r="N134" cm="1">
        <f t="array" ref="N134">IFERROR(_xlfn.XLOOKUP(1, (날씨10[stnNm]='평균기온 삽입용'!$C$104) * (날씨10[월]=N$105) * (날씨10[일]='평균기온 삽입용'!$B134), 날씨10[avgTa]),"")</f>
        <v>-4.4000000000000004</v>
      </c>
    </row>
    <row r="135" spans="2:14" ht="15.95" customHeight="1" x14ac:dyDescent="0.3">
      <c r="B135" s="63">
        <v>30</v>
      </c>
      <c r="C135" cm="1">
        <f t="array" ref="C135">IFERROR(_xlfn.XLOOKUP(1, (날씨10[stnNm]='평균기온 삽입용'!$C$104) * (날씨10[월]=C$105) * (날씨10[일]='평균기온 삽입용'!$B135), 날씨10[avgTa]),"")</f>
        <v>-3.2</v>
      </c>
      <c r="D135" t="str" cm="1">
        <f t="array" ref="D135">IFERROR(_xlfn.XLOOKUP(1, (날씨10[stnNm]='평균기온 삽입용'!$C$104) * (날씨10[월]=D$105) * (날씨10[일]='평균기온 삽입용'!$B135), 날씨10[avgTa]),"")</f>
        <v/>
      </c>
      <c r="E135" cm="1">
        <f t="array" ref="E135">IFERROR(_xlfn.XLOOKUP(1, (날씨10[stnNm]='평균기온 삽입용'!$C$104) * (날씨10[월]=E$105) * (날씨10[일]='평균기온 삽입용'!$B135), 날씨10[avgTa]),"")</f>
        <v>5.0999999999999996</v>
      </c>
      <c r="F135" cm="1">
        <f t="array" ref="F135">IFERROR(_xlfn.XLOOKUP(1, (날씨10[stnNm]='평균기온 삽입용'!$C$104) * (날씨10[월]=F$105) * (날씨10[일]='평균기온 삽입용'!$B135), 날씨10[avgTa]),"")</f>
        <v>15.9</v>
      </c>
      <c r="G135" cm="1">
        <f t="array" ref="G135">IFERROR(_xlfn.XLOOKUP(1, (날씨10[stnNm]='평균기온 삽입용'!$C$104) * (날씨10[월]=G$105) * (날씨10[일]='평균기온 삽입용'!$B135), 날씨10[avgTa]),"")</f>
        <v>17.8</v>
      </c>
      <c r="H135" cm="1">
        <f t="array" ref="H135">IFERROR(_xlfn.XLOOKUP(1, (날씨10[stnNm]='평균기온 삽입용'!$C$104) * (날씨10[월]=H$105) * (날씨10[일]='평균기온 삽입용'!$B135), 날씨10[avgTa]),"")</f>
        <v>23.1</v>
      </c>
      <c r="I135" cm="1">
        <f t="array" ref="I135">IFERROR(_xlfn.XLOOKUP(1, (날씨10[stnNm]='평균기온 삽입용'!$C$104) * (날씨10[월]=I$105) * (날씨10[일]='평균기온 삽입용'!$B135), 날씨10[avgTa]),"")</f>
        <v>26.6</v>
      </c>
      <c r="J135" cm="1">
        <f t="array" ref="J135">IFERROR(_xlfn.XLOOKUP(1, (날씨10[stnNm]='평균기온 삽입용'!$C$104) * (날씨10[월]=J$105) * (날씨10[일]='평균기온 삽입용'!$B135), 날씨10[avgTa]),"")</f>
        <v>24.9</v>
      </c>
      <c r="K135" cm="1">
        <f t="array" ref="K135">IFERROR(_xlfn.XLOOKUP(1, (날씨10[stnNm]='평균기온 삽입용'!$C$104) * (날씨10[월]=K$105) * (날씨10[일]='평균기온 삽입용'!$B135), 날씨10[avgTa]),"")</f>
        <v>20.2</v>
      </c>
      <c r="L135" cm="1">
        <f t="array" ref="L135">IFERROR(_xlfn.XLOOKUP(1, (날씨10[stnNm]='평균기온 삽입용'!$C$104) * (날씨10[월]=L$105) * (날씨10[일]='평균기온 삽입용'!$B135), 날씨10[avgTa]),"")</f>
        <v>12.6</v>
      </c>
      <c r="M135" cm="1">
        <f t="array" ref="M135">IFERROR(_xlfn.XLOOKUP(1, (날씨10[stnNm]='평균기온 삽입용'!$C$104) * (날씨10[월]=M$105) * (날씨10[일]='평균기온 삽입용'!$B135), 날씨10[avgTa]),"")</f>
        <v>1</v>
      </c>
      <c r="N135" cm="1">
        <f t="array" ref="N135">IFERROR(_xlfn.XLOOKUP(1, (날씨10[stnNm]='평균기온 삽입용'!$C$104) * (날씨10[월]=N$105) * (날씨10[일]='평균기온 삽입용'!$B135), 날씨10[avgTa]),"")</f>
        <v>4</v>
      </c>
    </row>
    <row r="136" spans="2:14" ht="15.95" customHeight="1" x14ac:dyDescent="0.3">
      <c r="B136" s="63">
        <v>31</v>
      </c>
      <c r="C136" cm="1">
        <f t="array" ref="C136">IFERROR(_xlfn.XLOOKUP(1, (날씨10[stnNm]='평균기온 삽입용'!$C$104) * (날씨10[월]=C$105) * (날씨10[일]='평균기온 삽입용'!$B136), 날씨10[avgTa]),"")</f>
        <v>0.8</v>
      </c>
      <c r="D136" t="str" cm="1">
        <f t="array" ref="D136">IFERROR(_xlfn.XLOOKUP(1, (날씨10[stnNm]='평균기온 삽입용'!$C$104) * (날씨10[월]=D$105) * (날씨10[일]='평균기온 삽입용'!$B136), 날씨10[avgTa]),"")</f>
        <v/>
      </c>
      <c r="E136" cm="1">
        <f t="array" ref="E136">IFERROR(_xlfn.XLOOKUP(1, (날씨10[stnNm]='평균기온 삽입용'!$C$104) * (날씨10[월]=E$105) * (날씨10[일]='평균기온 삽입용'!$B136), 날씨10[avgTa]),"")</f>
        <v>6.8</v>
      </c>
      <c r="F136" t="str" cm="1">
        <f t="array" ref="F136">IFERROR(_xlfn.XLOOKUP(1, (날씨10[stnNm]='평균기온 삽입용'!$C$104) * (날씨10[월]=F$105) * (날씨10[일]='평균기온 삽입용'!$B136), 날씨10[avgTa]),"")</f>
        <v/>
      </c>
      <c r="G136" cm="1">
        <f t="array" ref="G136">IFERROR(_xlfn.XLOOKUP(1, (날씨10[stnNm]='평균기온 삽입용'!$C$104) * (날씨10[월]=G$105) * (날씨10[일]='평균기온 삽입용'!$B136), 날씨10[avgTa]),"")</f>
        <v>19</v>
      </c>
      <c r="H136" t="str" cm="1">
        <f t="array" ref="H136">IFERROR(_xlfn.XLOOKUP(1, (날씨10[stnNm]='평균기온 삽입용'!$C$104) * (날씨10[월]=H$105) * (날씨10[일]='평균기온 삽입용'!$B136), 날씨10[avgTa]),"")</f>
        <v/>
      </c>
      <c r="I136" cm="1">
        <f t="array" ref="I136">IFERROR(_xlfn.XLOOKUP(1, (날씨10[stnNm]='평균기온 삽입용'!$C$104) * (날씨10[월]=I$105) * (날씨10[일]='평균기온 삽입용'!$B136), 날씨10[avgTa]),"")</f>
        <v>28</v>
      </c>
      <c r="J136" cm="1">
        <f t="array" ref="J136">IFERROR(_xlfn.XLOOKUP(1, (날씨10[stnNm]='평균기온 삽입용'!$C$104) * (날씨10[월]=J$105) * (날씨10[일]='평균기온 삽입용'!$B136), 날씨10[avgTa]),"")</f>
        <v>24.2</v>
      </c>
      <c r="K136" t="str" cm="1">
        <f t="array" ref="K136">IFERROR(_xlfn.XLOOKUP(1, (날씨10[stnNm]='평균기온 삽입용'!$C$104) * (날씨10[월]=K$105) * (날씨10[일]='평균기온 삽입용'!$B136), 날씨10[avgTa]),"")</f>
        <v/>
      </c>
      <c r="L136" cm="1">
        <f t="array" ref="L136">IFERROR(_xlfn.XLOOKUP(1, (날씨10[stnNm]='평균기온 삽입용'!$C$104) * (날씨10[월]=L$105) * (날씨10[일]='평균기온 삽입용'!$B136), 날씨10[avgTa]),"")</f>
        <v>13</v>
      </c>
      <c r="M136" t="str" cm="1">
        <f t="array" ref="M136">IFERROR(_xlfn.XLOOKUP(1, (날씨10[stnNm]='평균기온 삽입용'!$C$104) * (날씨10[월]=M$105) * (날씨10[일]='평균기온 삽입용'!$B136), 날씨10[avgTa]),"")</f>
        <v/>
      </c>
      <c r="N136" cm="1">
        <f t="array" ref="N136">IFERROR(_xlfn.XLOOKUP(1, (날씨10[stnNm]='평균기온 삽입용'!$C$104) * (날씨10[월]=N$105) * (날씨10[일]='평균기온 삽입용'!$B136), 날씨10[avgTa]),"")</f>
        <v>-1.8</v>
      </c>
    </row>
    <row r="137" spans="2:14" ht="15.95" customHeight="1" x14ac:dyDescent="0.3"/>
    <row r="138" spans="2:14" ht="15.95" customHeight="1" x14ac:dyDescent="0.3"/>
    <row r="139" spans="2:14" ht="15.95" customHeight="1" x14ac:dyDescent="0.3"/>
    <row r="140" spans="2:14" ht="15.95" customHeight="1" x14ac:dyDescent="0.3"/>
    <row r="141" spans="2:14" ht="15.95" customHeight="1" x14ac:dyDescent="0.3"/>
    <row r="142" spans="2:14" ht="15.95" customHeight="1" x14ac:dyDescent="0.3"/>
    <row r="143" spans="2:14" ht="15.95" customHeight="1" x14ac:dyDescent="0.3"/>
    <row r="144" spans="2:14" ht="15.95" customHeight="1" x14ac:dyDescent="0.3"/>
    <row r="145" ht="15.95" customHeight="1" x14ac:dyDescent="0.3"/>
    <row r="146" ht="15.95" customHeight="1" x14ac:dyDescent="0.3"/>
    <row r="147" ht="15.95" customHeight="1" x14ac:dyDescent="0.3"/>
    <row r="148" ht="15.95" customHeight="1" x14ac:dyDescent="0.3"/>
    <row r="149" ht="15.95" customHeight="1" x14ac:dyDescent="0.3"/>
    <row r="150" ht="15.95" customHeight="1" x14ac:dyDescent="0.3"/>
    <row r="151" ht="15.95" customHeight="1" x14ac:dyDescent="0.3"/>
    <row r="152" ht="15.95" customHeight="1" x14ac:dyDescent="0.3"/>
    <row r="153" ht="15.95" customHeight="1" x14ac:dyDescent="0.3"/>
    <row r="154" ht="15.95" customHeight="1" x14ac:dyDescent="0.3"/>
    <row r="155" ht="15.95" customHeight="1" x14ac:dyDescent="0.3"/>
    <row r="156" ht="15.95" customHeight="1" x14ac:dyDescent="0.3"/>
    <row r="157" ht="15.95" customHeight="1" x14ac:dyDescent="0.3"/>
    <row r="158" ht="15.95" customHeight="1" x14ac:dyDescent="0.3"/>
    <row r="159" ht="15.95" customHeight="1" x14ac:dyDescent="0.3"/>
    <row r="160" ht="15.95" customHeight="1" x14ac:dyDescent="0.3"/>
    <row r="161" ht="15.95" customHeight="1" x14ac:dyDescent="0.3"/>
    <row r="162" ht="15.95" customHeight="1" x14ac:dyDescent="0.3"/>
    <row r="163" ht="15.95" customHeight="1" x14ac:dyDescent="0.3"/>
    <row r="164" ht="15.95" customHeight="1" x14ac:dyDescent="0.3"/>
    <row r="165" ht="15.95" customHeight="1" x14ac:dyDescent="0.3"/>
    <row r="166" ht="15.95" customHeight="1" x14ac:dyDescent="0.3"/>
    <row r="167" ht="15.95" customHeight="1" x14ac:dyDescent="0.3"/>
    <row r="168" ht="15.95" customHeight="1" x14ac:dyDescent="0.3"/>
    <row r="169" ht="15.95" customHeight="1" x14ac:dyDescent="0.3"/>
    <row r="170" ht="15.95" customHeight="1" x14ac:dyDescent="0.3"/>
    <row r="171" ht="15.95" customHeight="1" x14ac:dyDescent="0.3"/>
    <row r="172" ht="15.95" customHeight="1" x14ac:dyDescent="0.3"/>
    <row r="173" ht="15.95" customHeight="1" x14ac:dyDescent="0.3"/>
    <row r="174" ht="15.95" customHeight="1" x14ac:dyDescent="0.3"/>
    <row r="175" ht="15.95" customHeight="1" x14ac:dyDescent="0.3"/>
    <row r="176" ht="15.95" customHeight="1" x14ac:dyDescent="0.3"/>
    <row r="177" ht="15.95" customHeight="1" x14ac:dyDescent="0.3"/>
    <row r="178" ht="15.95" customHeight="1" x14ac:dyDescent="0.3"/>
    <row r="179" ht="15.95" customHeight="1" x14ac:dyDescent="0.3"/>
    <row r="180" ht="15.95" customHeight="1" x14ac:dyDescent="0.3"/>
    <row r="181" ht="15.95" customHeight="1" x14ac:dyDescent="0.3"/>
    <row r="182" ht="15.95" customHeight="1" x14ac:dyDescent="0.3"/>
    <row r="183" ht="15.95" customHeight="1" x14ac:dyDescent="0.3"/>
    <row r="184" ht="15.95" customHeight="1" x14ac:dyDescent="0.3"/>
    <row r="185" ht="15.95" customHeight="1" x14ac:dyDescent="0.3"/>
    <row r="186" ht="15.95" customHeight="1" x14ac:dyDescent="0.3"/>
    <row r="187" ht="15.95" customHeight="1" x14ac:dyDescent="0.3"/>
    <row r="188" ht="15.95" customHeight="1" x14ac:dyDescent="0.3"/>
    <row r="189" ht="15.95" customHeight="1" x14ac:dyDescent="0.3"/>
    <row r="190" ht="15.95" customHeight="1" x14ac:dyDescent="0.3"/>
    <row r="191" ht="15.95" customHeight="1" x14ac:dyDescent="0.3"/>
    <row r="192" ht="15.95" customHeight="1" x14ac:dyDescent="0.3"/>
    <row r="193" ht="15.95" customHeight="1" x14ac:dyDescent="0.3"/>
    <row r="194" ht="15.95" customHeight="1" x14ac:dyDescent="0.3"/>
    <row r="195" ht="15.95" customHeight="1" x14ac:dyDescent="0.3"/>
    <row r="196" ht="15.95" customHeight="1" x14ac:dyDescent="0.3"/>
    <row r="197" ht="15.95" customHeight="1" x14ac:dyDescent="0.3"/>
    <row r="198" ht="15.95" customHeight="1" x14ac:dyDescent="0.3"/>
    <row r="199" ht="15.95" customHeight="1" x14ac:dyDescent="0.3"/>
    <row r="200" ht="15.95" customHeight="1" x14ac:dyDescent="0.3"/>
    <row r="201" ht="15.95" customHeight="1" x14ac:dyDescent="0.3"/>
    <row r="202" ht="15.95" customHeight="1" x14ac:dyDescent="0.3"/>
    <row r="203" ht="15.95" customHeight="1" x14ac:dyDescent="0.3"/>
    <row r="204" ht="15.95" customHeight="1" x14ac:dyDescent="0.3"/>
    <row r="205" ht="15.95" customHeight="1" x14ac:dyDescent="0.3"/>
    <row r="206" ht="15.95" customHeight="1" x14ac:dyDescent="0.3"/>
    <row r="207" ht="15.95" customHeight="1" x14ac:dyDescent="0.3"/>
    <row r="208" ht="15.95" customHeight="1" x14ac:dyDescent="0.3"/>
    <row r="209" ht="15.95" customHeight="1" x14ac:dyDescent="0.3"/>
    <row r="210" ht="15.95" customHeight="1" x14ac:dyDescent="0.3"/>
    <row r="211" ht="15.95" customHeight="1" x14ac:dyDescent="0.3"/>
    <row r="212" ht="15.95" customHeight="1" x14ac:dyDescent="0.3"/>
    <row r="213" ht="15.95" customHeight="1" x14ac:dyDescent="0.3"/>
    <row r="214" ht="15.95" customHeight="1" x14ac:dyDescent="0.3"/>
    <row r="215" ht="15.95" customHeight="1" x14ac:dyDescent="0.3"/>
    <row r="216" ht="15.95" customHeight="1" x14ac:dyDescent="0.3"/>
    <row r="217" ht="15.95" customHeight="1" x14ac:dyDescent="0.3"/>
    <row r="218" ht="15.95" customHeight="1" x14ac:dyDescent="0.3"/>
    <row r="219" ht="15.95" customHeight="1" x14ac:dyDescent="0.3"/>
    <row r="220" ht="15.95" customHeight="1" x14ac:dyDescent="0.3"/>
    <row r="221" ht="15.95" customHeight="1" x14ac:dyDescent="0.3"/>
    <row r="222" ht="15.95" customHeight="1" x14ac:dyDescent="0.3"/>
    <row r="223" ht="15.95" customHeight="1" x14ac:dyDescent="0.3"/>
    <row r="224" ht="15.95" customHeight="1" x14ac:dyDescent="0.3"/>
    <row r="225" ht="15.95" customHeight="1" x14ac:dyDescent="0.3"/>
    <row r="226" ht="15.95" customHeight="1" x14ac:dyDescent="0.3"/>
    <row r="227" ht="15.95" customHeight="1" x14ac:dyDescent="0.3"/>
    <row r="228" ht="15.95" customHeight="1" x14ac:dyDescent="0.3"/>
    <row r="229" ht="15.95" customHeight="1" x14ac:dyDescent="0.3"/>
    <row r="230" ht="15.95" customHeight="1" x14ac:dyDescent="0.3"/>
    <row r="231" ht="15.95" customHeight="1" x14ac:dyDescent="0.3"/>
    <row r="232" ht="15.95" customHeight="1" x14ac:dyDescent="0.3"/>
    <row r="233" ht="15.95" customHeight="1" x14ac:dyDescent="0.3"/>
    <row r="234" ht="15.95" customHeight="1" x14ac:dyDescent="0.3"/>
    <row r="235" ht="15.95" customHeight="1" x14ac:dyDescent="0.3"/>
    <row r="236" ht="15.95" customHeight="1" x14ac:dyDescent="0.3"/>
    <row r="237" ht="15.95" customHeight="1" x14ac:dyDescent="0.3"/>
    <row r="238" ht="15.95" customHeight="1" x14ac:dyDescent="0.3"/>
    <row r="239" ht="15.95" customHeight="1" x14ac:dyDescent="0.3"/>
    <row r="240" ht="15.95" customHeight="1" x14ac:dyDescent="0.3"/>
    <row r="241" ht="15.95" customHeight="1" x14ac:dyDescent="0.3"/>
    <row r="242" ht="15.95" customHeight="1" x14ac:dyDescent="0.3"/>
    <row r="243" ht="15.95" customHeight="1" x14ac:dyDescent="0.3"/>
    <row r="244" ht="15.95" customHeight="1" x14ac:dyDescent="0.3"/>
    <row r="245" ht="15.95" customHeight="1" x14ac:dyDescent="0.3"/>
    <row r="246" ht="15.95" customHeight="1" x14ac:dyDescent="0.3"/>
    <row r="247" ht="15.95" customHeight="1" x14ac:dyDescent="0.3"/>
    <row r="248" ht="15.95" customHeight="1" x14ac:dyDescent="0.3"/>
    <row r="249" ht="15.95" customHeight="1" x14ac:dyDescent="0.3"/>
    <row r="250" ht="15.95" customHeight="1" x14ac:dyDescent="0.3"/>
    <row r="251" ht="15.95" customHeight="1" x14ac:dyDescent="0.3"/>
    <row r="252" ht="15.95" customHeight="1" x14ac:dyDescent="0.3"/>
    <row r="253" ht="15.95" customHeight="1" x14ac:dyDescent="0.3"/>
    <row r="254" ht="15.95" customHeight="1" x14ac:dyDescent="0.3"/>
    <row r="255" ht="15.95" customHeight="1" x14ac:dyDescent="0.3"/>
    <row r="256" ht="15.95" customHeight="1" x14ac:dyDescent="0.3"/>
    <row r="257" ht="15.95" customHeight="1" x14ac:dyDescent="0.3"/>
    <row r="258" ht="15.95" customHeight="1" x14ac:dyDescent="0.3"/>
    <row r="259" ht="15.95" customHeight="1" x14ac:dyDescent="0.3"/>
    <row r="260" ht="15.95" customHeight="1" x14ac:dyDescent="0.3"/>
    <row r="261" ht="15.95" customHeight="1" x14ac:dyDescent="0.3"/>
    <row r="262" ht="15.95" customHeight="1" x14ac:dyDescent="0.3"/>
    <row r="263" ht="15.95" customHeight="1" x14ac:dyDescent="0.3"/>
    <row r="264" ht="15.95" customHeight="1" x14ac:dyDescent="0.3"/>
    <row r="265" ht="15.95" customHeight="1" x14ac:dyDescent="0.3"/>
    <row r="266" ht="15.95" customHeight="1" x14ac:dyDescent="0.3"/>
    <row r="267" ht="15.95" customHeight="1" x14ac:dyDescent="0.3"/>
    <row r="268" ht="15.95" customHeight="1" x14ac:dyDescent="0.3"/>
    <row r="269" ht="15.95" customHeight="1" x14ac:dyDescent="0.3"/>
    <row r="270" ht="15.95" customHeight="1" x14ac:dyDescent="0.3"/>
    <row r="271" ht="15.95" customHeight="1" x14ac:dyDescent="0.3"/>
    <row r="272" ht="15.95" customHeight="1" x14ac:dyDescent="0.3"/>
    <row r="273" ht="15.95" customHeight="1" x14ac:dyDescent="0.3"/>
    <row r="274" ht="15.95" customHeight="1" x14ac:dyDescent="0.3"/>
    <row r="275" ht="15.95" customHeight="1" x14ac:dyDescent="0.3"/>
    <row r="276" ht="15.95" customHeight="1" x14ac:dyDescent="0.3"/>
    <row r="277" ht="15.95" customHeight="1" x14ac:dyDescent="0.3"/>
    <row r="278" ht="15.95" customHeight="1" x14ac:dyDescent="0.3"/>
    <row r="279" ht="15.95" customHeight="1" x14ac:dyDescent="0.3"/>
    <row r="280" ht="15.95" customHeight="1" x14ac:dyDescent="0.3"/>
    <row r="281" ht="15.95" customHeight="1" x14ac:dyDescent="0.3"/>
    <row r="282" ht="15.95" customHeight="1" x14ac:dyDescent="0.3"/>
    <row r="283" ht="15.95" customHeight="1" x14ac:dyDescent="0.3"/>
    <row r="284" ht="15.95" customHeight="1" x14ac:dyDescent="0.3"/>
    <row r="285" ht="15.95" customHeight="1" x14ac:dyDescent="0.3"/>
    <row r="286" ht="15.95" customHeight="1" x14ac:dyDescent="0.3"/>
    <row r="287" ht="15.95" customHeight="1" x14ac:dyDescent="0.3"/>
    <row r="288" ht="15.95" customHeight="1" x14ac:dyDescent="0.3"/>
    <row r="289" ht="15.95" customHeight="1" x14ac:dyDescent="0.3"/>
    <row r="290" ht="15.95" customHeight="1" x14ac:dyDescent="0.3"/>
    <row r="291" ht="15.95" customHeight="1" x14ac:dyDescent="0.3"/>
    <row r="292" ht="15.95" customHeight="1" x14ac:dyDescent="0.3"/>
    <row r="293" ht="15.95" customHeight="1" x14ac:dyDescent="0.3"/>
    <row r="294" ht="15.95" customHeight="1" x14ac:dyDescent="0.3"/>
    <row r="295" ht="15.95" customHeight="1" x14ac:dyDescent="0.3"/>
    <row r="296" ht="15.95" customHeight="1" x14ac:dyDescent="0.3"/>
    <row r="297" ht="15.95" customHeight="1" x14ac:dyDescent="0.3"/>
    <row r="298" ht="15.95" customHeight="1" x14ac:dyDescent="0.3"/>
    <row r="299" ht="15.95" customHeight="1" x14ac:dyDescent="0.3"/>
    <row r="300" ht="15.95" customHeight="1" x14ac:dyDescent="0.3"/>
    <row r="301" ht="15.95" customHeight="1" x14ac:dyDescent="0.3"/>
    <row r="302" ht="15.95" customHeight="1" x14ac:dyDescent="0.3"/>
    <row r="303" ht="15.95" customHeight="1" x14ac:dyDescent="0.3"/>
    <row r="304" ht="15.95" customHeight="1" x14ac:dyDescent="0.3"/>
    <row r="305" ht="15.95" customHeight="1" x14ac:dyDescent="0.3"/>
    <row r="306" ht="15.95" customHeight="1" x14ac:dyDescent="0.3"/>
    <row r="307" ht="15.95" customHeight="1" x14ac:dyDescent="0.3"/>
    <row r="308" ht="15.95" customHeight="1" x14ac:dyDescent="0.3"/>
    <row r="309" ht="15.95" customHeight="1" x14ac:dyDescent="0.3"/>
    <row r="310" ht="15.95" customHeight="1" x14ac:dyDescent="0.3"/>
    <row r="311" ht="15.95" customHeight="1" x14ac:dyDescent="0.3"/>
    <row r="312" ht="15.95" customHeight="1" x14ac:dyDescent="0.3"/>
    <row r="313" ht="15.95" customHeight="1" x14ac:dyDescent="0.3"/>
    <row r="314" ht="15.95" customHeight="1" x14ac:dyDescent="0.3"/>
    <row r="315" ht="15.95" customHeight="1" x14ac:dyDescent="0.3"/>
    <row r="316" ht="15.95" customHeight="1" x14ac:dyDescent="0.3"/>
    <row r="317" ht="15.95" customHeight="1" x14ac:dyDescent="0.3"/>
    <row r="318" ht="15.95" customHeight="1" x14ac:dyDescent="0.3"/>
    <row r="319" ht="15.95" customHeight="1" x14ac:dyDescent="0.3"/>
    <row r="320" ht="15.95" customHeight="1" x14ac:dyDescent="0.3"/>
    <row r="321" ht="15.95" customHeight="1" x14ac:dyDescent="0.3"/>
    <row r="322" ht="15.95" customHeight="1" x14ac:dyDescent="0.3"/>
    <row r="323" ht="15.95" customHeight="1" x14ac:dyDescent="0.3"/>
    <row r="324" ht="15.95" customHeight="1" x14ac:dyDescent="0.3"/>
    <row r="325" ht="15.95" customHeight="1" x14ac:dyDescent="0.3"/>
    <row r="326" ht="15.95" customHeight="1" x14ac:dyDescent="0.3"/>
    <row r="327" ht="15.95" customHeight="1" x14ac:dyDescent="0.3"/>
    <row r="328" ht="15.95" customHeight="1" x14ac:dyDescent="0.3"/>
    <row r="329" ht="15.95" customHeight="1" x14ac:dyDescent="0.3"/>
    <row r="330" ht="15.95" customHeight="1" x14ac:dyDescent="0.3"/>
    <row r="331" ht="15.95" customHeight="1" x14ac:dyDescent="0.3"/>
    <row r="332" ht="15.95" customHeight="1" x14ac:dyDescent="0.3"/>
    <row r="333" ht="15.95" customHeight="1" x14ac:dyDescent="0.3"/>
    <row r="334" ht="15.95" customHeight="1" x14ac:dyDescent="0.3"/>
    <row r="335" ht="15.95" customHeight="1" x14ac:dyDescent="0.3"/>
    <row r="336" ht="15.95" customHeight="1" x14ac:dyDescent="0.3"/>
    <row r="337" ht="15.95" customHeight="1" x14ac:dyDescent="0.3"/>
    <row r="338" ht="15.95" customHeight="1" x14ac:dyDescent="0.3"/>
    <row r="339" ht="15.95" customHeight="1" x14ac:dyDescent="0.3"/>
    <row r="340" ht="15.95" customHeight="1" x14ac:dyDescent="0.3"/>
    <row r="341" ht="15.95" customHeight="1" x14ac:dyDescent="0.3"/>
    <row r="342" ht="15.95" customHeight="1" x14ac:dyDescent="0.3"/>
    <row r="343" ht="15.95" customHeight="1" x14ac:dyDescent="0.3"/>
    <row r="344" ht="15.95" customHeight="1" x14ac:dyDescent="0.3"/>
    <row r="345" ht="15.95" customHeight="1" x14ac:dyDescent="0.3"/>
    <row r="346" ht="15.95" customHeight="1" x14ac:dyDescent="0.3"/>
    <row r="347" ht="15.95" customHeight="1" x14ac:dyDescent="0.3"/>
    <row r="348" ht="15.95" customHeight="1" x14ac:dyDescent="0.3"/>
    <row r="349" ht="15.95" customHeight="1" x14ac:dyDescent="0.3"/>
    <row r="350" ht="15.95" customHeight="1" x14ac:dyDescent="0.3"/>
    <row r="351" ht="15.95" customHeight="1" x14ac:dyDescent="0.3"/>
    <row r="352" ht="15.95" customHeight="1" x14ac:dyDescent="0.3"/>
    <row r="353" ht="15.95" customHeight="1" x14ac:dyDescent="0.3"/>
    <row r="354" ht="15.95" customHeight="1" x14ac:dyDescent="0.3"/>
    <row r="355" ht="15.95" customHeight="1" x14ac:dyDescent="0.3"/>
    <row r="356" ht="15.95" customHeight="1" x14ac:dyDescent="0.3"/>
    <row r="357" ht="15.95" customHeight="1" x14ac:dyDescent="0.3"/>
    <row r="358" ht="15.95" customHeight="1" x14ac:dyDescent="0.3"/>
    <row r="359" ht="15.95" customHeight="1" x14ac:dyDescent="0.3"/>
    <row r="360" ht="15.95" customHeight="1" x14ac:dyDescent="0.3"/>
    <row r="361" ht="15.95" customHeight="1" x14ac:dyDescent="0.3"/>
    <row r="362" ht="15.95" customHeight="1" x14ac:dyDescent="0.3"/>
    <row r="363" ht="15.95" customHeight="1" x14ac:dyDescent="0.3"/>
    <row r="364" ht="15.95" customHeight="1" x14ac:dyDescent="0.3"/>
    <row r="365" ht="15.95" customHeight="1" x14ac:dyDescent="0.3"/>
    <row r="366" ht="15.95" customHeight="1" x14ac:dyDescent="0.3"/>
    <row r="367" ht="15.95" customHeight="1" x14ac:dyDescent="0.3"/>
    <row r="368" ht="15.95" customHeight="1" x14ac:dyDescent="0.3"/>
    <row r="369" ht="15.95" customHeight="1" x14ac:dyDescent="0.3"/>
    <row r="370" ht="15.95" customHeight="1" x14ac:dyDescent="0.3"/>
    <row r="371" ht="15.95" customHeight="1" x14ac:dyDescent="0.3"/>
    <row r="372" ht="15.95" customHeight="1" x14ac:dyDescent="0.3"/>
    <row r="373" ht="15.95" customHeight="1" x14ac:dyDescent="0.3"/>
    <row r="374" ht="15.95" customHeight="1" x14ac:dyDescent="0.3"/>
    <row r="375" ht="15.95" customHeight="1" x14ac:dyDescent="0.3"/>
    <row r="376" ht="15.95" customHeight="1" x14ac:dyDescent="0.3"/>
    <row r="377" ht="15.95" customHeight="1" x14ac:dyDescent="0.3"/>
    <row r="378" ht="15.95" customHeight="1" x14ac:dyDescent="0.3"/>
    <row r="379" ht="15.95" customHeight="1" x14ac:dyDescent="0.3"/>
    <row r="380" ht="15.95" customHeight="1" x14ac:dyDescent="0.3"/>
    <row r="381" ht="15.95" customHeight="1" x14ac:dyDescent="0.3"/>
    <row r="382" ht="15.95" customHeight="1" x14ac:dyDescent="0.3"/>
    <row r="383" ht="15.95" customHeight="1" x14ac:dyDescent="0.3"/>
    <row r="384" ht="15.95" customHeight="1" x14ac:dyDescent="0.3"/>
    <row r="385" ht="15.95" customHeight="1" x14ac:dyDescent="0.3"/>
    <row r="386" ht="15.95" customHeight="1" x14ac:dyDescent="0.3"/>
    <row r="387" ht="15.95" customHeight="1" x14ac:dyDescent="0.3"/>
    <row r="388" ht="15.95" customHeight="1" x14ac:dyDescent="0.3"/>
    <row r="389" ht="15.95" customHeight="1" x14ac:dyDescent="0.3"/>
    <row r="390" ht="15.95" customHeight="1" x14ac:dyDescent="0.3"/>
    <row r="391" ht="15.95" customHeight="1" x14ac:dyDescent="0.3"/>
    <row r="392" ht="15.95" customHeight="1" x14ac:dyDescent="0.3"/>
    <row r="393" ht="15.95" customHeight="1" x14ac:dyDescent="0.3"/>
    <row r="394" ht="15.95" customHeight="1" x14ac:dyDescent="0.3"/>
    <row r="395" ht="15.95" customHeight="1" x14ac:dyDescent="0.3"/>
    <row r="396" ht="15.95" customHeight="1" x14ac:dyDescent="0.3"/>
    <row r="397" ht="15.95" customHeight="1" x14ac:dyDescent="0.3"/>
    <row r="398" ht="15.95" customHeight="1" x14ac:dyDescent="0.3"/>
    <row r="399" ht="15.95" customHeight="1" x14ac:dyDescent="0.3"/>
    <row r="400" ht="15.95" customHeight="1" x14ac:dyDescent="0.3"/>
    <row r="401" ht="15.95" customHeight="1" x14ac:dyDescent="0.3"/>
    <row r="402" ht="15.95" customHeight="1" x14ac:dyDescent="0.3"/>
    <row r="403" ht="15.95" customHeight="1" x14ac:dyDescent="0.3"/>
    <row r="404" ht="15.95" customHeight="1" x14ac:dyDescent="0.3"/>
    <row r="405" ht="15.95" customHeight="1" x14ac:dyDescent="0.3"/>
    <row r="406" ht="15.95" customHeight="1" x14ac:dyDescent="0.3"/>
    <row r="407" ht="15.95" customHeight="1" x14ac:dyDescent="0.3"/>
    <row r="408" ht="15.95" customHeight="1" x14ac:dyDescent="0.3"/>
    <row r="409" ht="15.95" customHeight="1" x14ac:dyDescent="0.3"/>
    <row r="410" ht="15.95" customHeight="1" x14ac:dyDescent="0.3"/>
    <row r="411" ht="15.95" customHeight="1" x14ac:dyDescent="0.3"/>
    <row r="412" ht="15.95" customHeight="1" x14ac:dyDescent="0.3"/>
    <row r="413" ht="15.95" customHeight="1" x14ac:dyDescent="0.3"/>
    <row r="414" ht="15.95" customHeight="1" x14ac:dyDescent="0.3"/>
    <row r="415" ht="15.95" customHeight="1" x14ac:dyDescent="0.3"/>
    <row r="416" ht="15.95" customHeight="1" x14ac:dyDescent="0.3"/>
    <row r="417" ht="15.95" customHeight="1" x14ac:dyDescent="0.3"/>
    <row r="418" ht="15.95" customHeight="1" x14ac:dyDescent="0.3"/>
    <row r="419" ht="15.95" customHeight="1" x14ac:dyDescent="0.3"/>
    <row r="420" ht="15.95" customHeight="1" x14ac:dyDescent="0.3"/>
    <row r="421" ht="15.95" customHeight="1" x14ac:dyDescent="0.3"/>
    <row r="422" ht="15.95" customHeight="1" x14ac:dyDescent="0.3"/>
    <row r="423" ht="15.95" customHeight="1" x14ac:dyDescent="0.3"/>
    <row r="424" ht="15.95" customHeight="1" x14ac:dyDescent="0.3"/>
    <row r="425" ht="15.95" customHeight="1" x14ac:dyDescent="0.3"/>
    <row r="426" ht="15.95" customHeight="1" x14ac:dyDescent="0.3"/>
    <row r="427" ht="15.95" customHeight="1" x14ac:dyDescent="0.3"/>
    <row r="428" ht="15.95" customHeight="1" x14ac:dyDescent="0.3"/>
    <row r="429" ht="15.95" customHeight="1" x14ac:dyDescent="0.3"/>
    <row r="430" ht="15.95" customHeight="1" x14ac:dyDescent="0.3"/>
    <row r="431" ht="15.95" customHeight="1" x14ac:dyDescent="0.3"/>
    <row r="432" ht="15.95" customHeight="1" x14ac:dyDescent="0.3"/>
    <row r="433" ht="15.95" customHeight="1" x14ac:dyDescent="0.3"/>
    <row r="434" ht="15.95" customHeight="1" x14ac:dyDescent="0.3"/>
    <row r="435" ht="15.95" customHeight="1" x14ac:dyDescent="0.3"/>
    <row r="436" ht="15.95" customHeight="1" x14ac:dyDescent="0.3"/>
    <row r="437" ht="15.95" customHeight="1" x14ac:dyDescent="0.3"/>
    <row r="438" ht="15.95" customHeight="1" x14ac:dyDescent="0.3"/>
    <row r="439" ht="15.95" customHeight="1" x14ac:dyDescent="0.3"/>
    <row r="440" ht="15.95" customHeight="1" x14ac:dyDescent="0.3"/>
    <row r="441" ht="15.95" customHeight="1" x14ac:dyDescent="0.3"/>
    <row r="442" ht="15.95" customHeight="1" x14ac:dyDescent="0.3"/>
    <row r="443" ht="15.95" customHeight="1" x14ac:dyDescent="0.3"/>
    <row r="444" ht="15.95" customHeight="1" x14ac:dyDescent="0.3"/>
    <row r="445" ht="15.95" customHeight="1" x14ac:dyDescent="0.3"/>
    <row r="446" ht="15.95" customHeight="1" x14ac:dyDescent="0.3"/>
    <row r="447" ht="15.95" customHeight="1" x14ac:dyDescent="0.3"/>
    <row r="448" ht="15.95" customHeight="1" x14ac:dyDescent="0.3"/>
    <row r="449" ht="15.95" customHeight="1" x14ac:dyDescent="0.3"/>
    <row r="450" ht="15.95" customHeight="1" x14ac:dyDescent="0.3"/>
    <row r="451" ht="15.95" customHeight="1" x14ac:dyDescent="0.3"/>
    <row r="452" ht="15.95" customHeight="1" x14ac:dyDescent="0.3"/>
    <row r="453" ht="15.95" customHeight="1" x14ac:dyDescent="0.3"/>
    <row r="454" ht="15.95" customHeight="1" x14ac:dyDescent="0.3"/>
    <row r="455" ht="15.95" customHeight="1" x14ac:dyDescent="0.3"/>
    <row r="456" ht="15.95" customHeight="1" x14ac:dyDescent="0.3"/>
    <row r="457" ht="15.95" customHeight="1" x14ac:dyDescent="0.3"/>
    <row r="458" ht="15.95" customHeight="1" x14ac:dyDescent="0.3"/>
    <row r="459" ht="15.95" customHeight="1" x14ac:dyDescent="0.3"/>
    <row r="460" ht="15.95" customHeight="1" x14ac:dyDescent="0.3"/>
    <row r="461" ht="15.95" customHeight="1" x14ac:dyDescent="0.3"/>
    <row r="462" ht="15.95" customHeight="1" x14ac:dyDescent="0.3"/>
    <row r="463" ht="15.95" customHeight="1" x14ac:dyDescent="0.3"/>
    <row r="464" ht="15.95" customHeight="1" x14ac:dyDescent="0.3"/>
    <row r="465" ht="15.95" customHeight="1" x14ac:dyDescent="0.3"/>
    <row r="466" ht="15.95" customHeight="1" x14ac:dyDescent="0.3"/>
    <row r="467" ht="15.95" customHeight="1" x14ac:dyDescent="0.3"/>
    <row r="468" ht="15.95" customHeight="1" x14ac:dyDescent="0.3"/>
    <row r="469" ht="15.95" customHeight="1" x14ac:dyDescent="0.3"/>
    <row r="470" ht="15.95" customHeight="1" x14ac:dyDescent="0.3"/>
    <row r="471" ht="15.95" customHeight="1" x14ac:dyDescent="0.3"/>
    <row r="472" ht="15.95" customHeight="1" x14ac:dyDescent="0.3"/>
    <row r="473" ht="15.95" customHeight="1" x14ac:dyDescent="0.3"/>
    <row r="474" ht="15.95" customHeight="1" x14ac:dyDescent="0.3"/>
    <row r="475" ht="15.95" customHeight="1" x14ac:dyDescent="0.3"/>
    <row r="476" ht="15.95" customHeight="1" x14ac:dyDescent="0.3"/>
    <row r="477" ht="15.95" customHeight="1" x14ac:dyDescent="0.3"/>
    <row r="478" ht="15.95" customHeight="1" x14ac:dyDescent="0.3"/>
    <row r="479" ht="15.95" customHeight="1" x14ac:dyDescent="0.3"/>
    <row r="480" ht="15.95" customHeight="1" x14ac:dyDescent="0.3"/>
    <row r="481" ht="15.95" customHeight="1" x14ac:dyDescent="0.3"/>
  </sheetData>
  <sheetProtection algorithmName="SHA-512" hashValue="t8Niq2sfj7WB0yE94MuEsPy5T6qMRguu57CPdgc1dxBE1xcp6RwzdfsTvVsmbU0y7V2Rgib0pqj/XRXadc4DTg==" saltValue="9Ui4+K/GSK7NNjiuGChvcg==" spinCount="100000" sheet="1" objects="1" scenarios="1"/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56A7B7-968E-4BFB-A304-267316CBF5C1}">
  <sheetPr codeName="Sheet18">
    <tabColor theme="8" tint="0.59999389629810485"/>
  </sheetPr>
  <dimension ref="B1:AP481"/>
  <sheetViews>
    <sheetView zoomScale="85" zoomScaleNormal="85" workbookViewId="0">
      <selection activeCell="S32" sqref="S32"/>
    </sheetView>
  </sheetViews>
  <sheetFormatPr defaultRowHeight="16.5" x14ac:dyDescent="0.3"/>
  <cols>
    <col min="1" max="42" width="5.625" customWidth="1"/>
  </cols>
  <sheetData>
    <row r="1" spans="2:42" ht="15.95" customHeight="1" x14ac:dyDescent="0.3">
      <c r="B1" s="62" t="s">
        <v>3166</v>
      </c>
    </row>
    <row r="2" spans="2:42" ht="15.95" customHeight="1" x14ac:dyDescent="0.3">
      <c r="C2" t="str">
        <f>가동률!$P$9</f>
        <v>철원</v>
      </c>
      <c r="D2">
        <f>가동률!$P$10-10</f>
        <v>2015</v>
      </c>
      <c r="Q2" t="str">
        <f>가동률!$P$9</f>
        <v>철원</v>
      </c>
      <c r="R2">
        <f>가동률!$P$10-9</f>
        <v>2016</v>
      </c>
      <c r="AE2" t="str">
        <f>가동률!$P$9</f>
        <v>철원</v>
      </c>
      <c r="AF2">
        <f>가동률!$P$10-8</f>
        <v>2017</v>
      </c>
    </row>
    <row r="3" spans="2:42" ht="15.95" customHeight="1" x14ac:dyDescent="0.3">
      <c r="C3" s="64">
        <v>1</v>
      </c>
      <c r="D3" s="64">
        <v>2</v>
      </c>
      <c r="E3" s="64">
        <v>3</v>
      </c>
      <c r="F3" s="64">
        <v>4</v>
      </c>
      <c r="G3" s="64">
        <v>5</v>
      </c>
      <c r="H3" s="64">
        <v>6</v>
      </c>
      <c r="I3" s="64">
        <v>7</v>
      </c>
      <c r="J3" s="64">
        <v>8</v>
      </c>
      <c r="K3" s="64">
        <v>9</v>
      </c>
      <c r="L3" s="64">
        <v>10</v>
      </c>
      <c r="M3" s="64">
        <v>11</v>
      </c>
      <c r="N3" s="64">
        <v>12</v>
      </c>
      <c r="Q3" s="64">
        <v>1</v>
      </c>
      <c r="R3" s="64">
        <v>2</v>
      </c>
      <c r="S3" s="64">
        <v>3</v>
      </c>
      <c r="T3" s="64">
        <v>4</v>
      </c>
      <c r="U3" s="64">
        <v>5</v>
      </c>
      <c r="V3" s="64">
        <v>6</v>
      </c>
      <c r="W3" s="64">
        <v>7</v>
      </c>
      <c r="X3" s="64">
        <v>8</v>
      </c>
      <c r="Y3" s="64">
        <v>9</v>
      </c>
      <c r="Z3" s="64">
        <v>10</v>
      </c>
      <c r="AA3" s="64">
        <v>11</v>
      </c>
      <c r="AB3" s="64">
        <v>12</v>
      </c>
      <c r="AE3" s="64">
        <v>1</v>
      </c>
      <c r="AF3" s="64">
        <v>2</v>
      </c>
      <c r="AG3" s="64">
        <v>3</v>
      </c>
      <c r="AH3" s="64">
        <v>4</v>
      </c>
      <c r="AI3" s="64">
        <v>5</v>
      </c>
      <c r="AJ3" s="64">
        <v>6</v>
      </c>
      <c r="AK3" s="64">
        <v>7</v>
      </c>
      <c r="AL3" s="64">
        <v>8</v>
      </c>
      <c r="AM3" s="64">
        <v>9</v>
      </c>
      <c r="AN3" s="64">
        <v>10</v>
      </c>
      <c r="AO3" s="64">
        <v>11</v>
      </c>
      <c r="AP3" s="64">
        <v>12</v>
      </c>
    </row>
    <row r="4" spans="2:42" ht="15.95" customHeight="1" x14ac:dyDescent="0.3">
      <c r="B4" s="63">
        <v>1</v>
      </c>
      <c r="C4" cm="1">
        <f t="array" ref="C4">IFERROR(_xlfn.XLOOKUP(1, (날씨1[stnNm]='평균기온 삽입용'!$C$2) * (날씨1[월]=C$3) * (날씨1[일]='평균기온 삽입용'!$B4), 날씨1[minTa]),"")</f>
        <v>-11.6</v>
      </c>
      <c r="D4" cm="1">
        <f t="array" ref="D4">IFERROR(_xlfn.XLOOKUP(1, (날씨1[stnNm]='평균기온 삽입용'!$C$2) * (날씨1[월]=D$3) * (날씨1[일]='평균기온 삽입용'!$B4), 날씨1[minTa]),"")</f>
        <v>-13.7</v>
      </c>
      <c r="E4" cm="1">
        <f t="array" ref="E4">IFERROR(_xlfn.XLOOKUP(1, (날씨1[stnNm]='평균기온 삽입용'!$C$2) * (날씨1[월]=E$3) * (날씨1[일]='평균기온 삽입용'!$B4), 날씨1[minTa]),"")</f>
        <v>-2.2000000000000002</v>
      </c>
      <c r="F4" cm="1">
        <f t="array" ref="F4">IFERROR(_xlfn.XLOOKUP(1, (날씨1[stnNm]='평균기온 삽입용'!$C$2) * (날씨1[월]=F$3) * (날씨1[일]='평균기온 삽입용'!$B4), 날씨1[minTa]),"")</f>
        <v>4.2</v>
      </c>
      <c r="G4" cm="1">
        <f t="array" ref="G4">IFERROR(_xlfn.XLOOKUP(1, (날씨1[stnNm]='평균기온 삽입용'!$C$2) * (날씨1[월]=G$3) * (날씨1[일]='평균기온 삽입용'!$B4), 날씨1[minTa]),"")</f>
        <v>11.2</v>
      </c>
      <c r="H4" cm="1">
        <f t="array" ref="H4">IFERROR(_xlfn.XLOOKUP(1, (날씨1[stnNm]='평균기온 삽입용'!$C$2) * (날씨1[월]=H$3) * (날씨1[일]='평균기온 삽입용'!$B4), 날씨1[minTa]),"")</f>
        <v>10.8</v>
      </c>
      <c r="I4" cm="1">
        <f t="array" ref="I4">IFERROR(_xlfn.XLOOKUP(1, (날씨1[stnNm]='평균기온 삽입용'!$C$2) * (날씨1[월]=I$3) * (날씨1[일]='평균기온 삽입용'!$B4), 날씨1[minTa]),"")</f>
        <v>17.7</v>
      </c>
      <c r="J4" cm="1">
        <f t="array" ref="J4">IFERROR(_xlfn.XLOOKUP(1, (날씨1[stnNm]='평균기온 삽입용'!$C$2) * (날씨1[월]=J$3) * (날씨1[일]='평균기온 삽입용'!$B4), 날씨1[minTa]),"")</f>
        <v>21.2</v>
      </c>
      <c r="K4" cm="1">
        <f t="array" ref="K4">IFERROR(_xlfn.XLOOKUP(1, (날씨1[stnNm]='평균기온 삽입용'!$C$2) * (날씨1[월]=K$3) * (날씨1[일]='평균기온 삽입용'!$B4), 날씨1[minTa]),"")</f>
        <v>19.899999999999999</v>
      </c>
      <c r="L4" cm="1">
        <f t="array" ref="L4">IFERROR(_xlfn.XLOOKUP(1, (날씨1[stnNm]='평균기온 삽입용'!$C$2) * (날씨1[월]=L$3) * (날씨1[일]='평균기온 삽입용'!$B4), 날씨1[minTa]),"")</f>
        <v>9.6</v>
      </c>
      <c r="M4" cm="1">
        <f t="array" ref="M4">IFERROR(_xlfn.XLOOKUP(1, (날씨1[stnNm]='평균기온 삽입용'!$C$2) * (날씨1[월]=M$3) * (날씨1[일]='평균기온 삽입용'!$B4), 날씨1[minTa]),"")</f>
        <v>-4.8</v>
      </c>
      <c r="N4" cm="1">
        <f t="array" ref="N4">IFERROR(_xlfn.XLOOKUP(1, (날씨1[stnNm]='평균기온 삽입용'!$C$2) * (날씨1[월]=N$3) * (날씨1[일]='평균기온 삽입용'!$B4), 날씨1[minTa]),"")</f>
        <v>-5.0999999999999996</v>
      </c>
      <c r="P4" s="63">
        <v>1</v>
      </c>
      <c r="Q4" cm="1">
        <f t="array" ref="Q4">IFERROR(_xlfn.XLOOKUP(1, (날씨2[stnNm]='평균기온 삽입용'!$Q$2) * (날씨2[월]=Q$3) * (날씨2[일]='평균기온 삽입용'!$P4), 날씨2[minTa]),"")</f>
        <v>-9</v>
      </c>
      <c r="R4" cm="1">
        <f t="array" ref="R4">IFERROR(_xlfn.XLOOKUP(1, (날씨2[stnNm]='평균기온 삽입용'!$Q$2) * (날씨2[월]=R$3) * (날씨2[일]='평균기온 삽입용'!$P4), 날씨2[minTa]),"")</f>
        <v>-15.1</v>
      </c>
      <c r="S4" cm="1">
        <f t="array" ref="S4">IFERROR(_xlfn.XLOOKUP(1, (날씨2[stnNm]='평균기온 삽입용'!$Q$2) * (날씨2[월]=S$3) * (날씨2[일]='평균기온 삽입용'!$P4), 날씨2[minTa]),"")</f>
        <v>-13.4</v>
      </c>
      <c r="T4" cm="1">
        <f t="array" ref="T4">IFERROR(_xlfn.XLOOKUP(1, (날씨2[stnNm]='평균기온 삽입용'!$Q$2) * (날씨2[월]=T$3) * (날씨2[일]='평균기온 삽입용'!$P4), 날씨2[minTa]),"")</f>
        <v>0.7</v>
      </c>
      <c r="U4" cm="1">
        <f t="array" ref="U4">IFERROR(_xlfn.XLOOKUP(1, (날씨2[stnNm]='평균기온 삽입용'!$Q$2) * (날씨2[월]=U$3) * (날씨2[일]='평균기온 삽입용'!$P4), 날씨2[minTa]),"")</f>
        <v>8.3000000000000007</v>
      </c>
      <c r="V4" cm="1">
        <f t="array" ref="V4">IFERROR(_xlfn.XLOOKUP(1, (날씨2[stnNm]='평균기온 삽입용'!$Q$2) * (날씨2[월]=V$3) * (날씨2[일]='평균기온 삽입용'!$P4), 날씨2[minTa]),"")</f>
        <v>14.9</v>
      </c>
      <c r="W4" cm="1">
        <f t="array" ref="W4">IFERROR(_xlfn.XLOOKUP(1, (날씨2[stnNm]='평균기온 삽입용'!$Q$2) * (날씨2[월]=W$3) * (날씨2[일]='평균기온 삽입용'!$P4), 날씨2[minTa]),"")</f>
        <v>19.3</v>
      </c>
      <c r="X4" cm="1">
        <f t="array" ref="X4">IFERROR(_xlfn.XLOOKUP(1, (날씨2[stnNm]='평균기온 삽입용'!$Q$2) * (날씨2[월]=X$3) * (날씨2[일]='평균기온 삽입용'!$P4), 날씨2[minTa]),"")</f>
        <v>22.9</v>
      </c>
      <c r="Y4" cm="1">
        <f t="array" ref="Y4">IFERROR(_xlfn.XLOOKUP(1, (날씨2[stnNm]='평균기온 삽입용'!$Q$2) * (날씨2[월]=Y$3) * (날씨2[일]='평균기온 삽입용'!$P4), 날씨2[minTa]),"")</f>
        <v>12.8</v>
      </c>
      <c r="Z4" cm="1">
        <f t="array" ref="Z4">IFERROR(_xlfn.XLOOKUP(1, (날씨2[stnNm]='평균기온 삽입용'!$Q$2) * (날씨2[월]=Z$3) * (날씨2[일]='평균기온 삽입용'!$P4), 날씨2[minTa]),"")</f>
        <v>12.8</v>
      </c>
      <c r="AA4" cm="1">
        <f t="array" ref="AA4">IFERROR(_xlfn.XLOOKUP(1, (날씨2[stnNm]='평균기온 삽입용'!$Q$2) * (날씨2[월]=AA$3) * (날씨2[일]='평균기온 삽입용'!$P4), 날씨2[minTa]),"")</f>
        <v>-6.1</v>
      </c>
      <c r="AB4" cm="1">
        <f t="array" ref="AB4">IFERROR(_xlfn.XLOOKUP(1, (날씨2[stnNm]='평균기온 삽입용'!$Q$2) * (날씨2[월]=AB$3) * (날씨2[일]='평균기온 삽입용'!$P4), 날씨2[minTa]),"")</f>
        <v>-4.9000000000000004</v>
      </c>
      <c r="AD4" s="63">
        <v>1</v>
      </c>
      <c r="AE4" cm="1">
        <f t="array" ref="AE4">IFERROR(_xlfn.XLOOKUP(1, (날씨3[stnNm]='평균기온 삽입용'!$AE$2) * (날씨3[월]=AE$3) * (날씨3[일]='평균기온 삽입용'!$AD4), 날씨3[minTa]),"")</f>
        <v>-6.2</v>
      </c>
      <c r="AF4" cm="1">
        <f t="array" ref="AF4">IFERROR(_xlfn.XLOOKUP(1, (날씨3[stnNm]='평균기온 삽입용'!$AE$2) * (날씨3[월]=AF$3) * (날씨3[일]='평균기온 삽입용'!$AD4), 날씨3[minTa]),"")</f>
        <v>-12.4</v>
      </c>
      <c r="AG4" cm="1">
        <f t="array" ref="AG4">IFERROR(_xlfn.XLOOKUP(1, (날씨3[stnNm]='평균기온 삽입용'!$AE$2) * (날씨3[월]=AG$3) * (날씨3[일]='평균기온 삽입용'!$AD4), 날씨3[minTa]),"")</f>
        <v>-0.7</v>
      </c>
      <c r="AH4" cm="1">
        <f t="array" ref="AH4">IFERROR(_xlfn.XLOOKUP(1, (날씨3[stnNm]='평균기온 삽입용'!$AE$2) * (날씨3[월]=AH$3) * (날씨3[일]='평균기온 삽입용'!$AD4), 날씨3[minTa]),"")</f>
        <v>1.4</v>
      </c>
      <c r="AI4" cm="1">
        <f t="array" ref="AI4">IFERROR(_xlfn.XLOOKUP(1, (날씨3[stnNm]='평균기온 삽입용'!$AE$2) * (날씨3[월]=AI$3) * (날씨3[일]='평균기온 삽입용'!$AD4), 날씨3[minTa]),"")</f>
        <v>10.3</v>
      </c>
      <c r="AJ4" cm="1">
        <f t="array" ref="AJ4">IFERROR(_xlfn.XLOOKUP(1, (날씨3[stnNm]='평균기온 삽입용'!$AE$2) * (날씨3[월]=AJ$3) * (날씨3[일]='평균기온 삽입용'!$AD4), 날씨3[minTa]),"")</f>
        <v>14.8</v>
      </c>
      <c r="AK4" cm="1">
        <f t="array" ref="AK4">IFERROR(_xlfn.XLOOKUP(1, (날씨3[stnNm]='평균기온 삽입용'!$AE$2) * (날씨3[월]=AK$3) * (날씨3[일]='평균기온 삽입용'!$AD4), 날씨3[minTa]),"")</f>
        <v>18.100000000000001</v>
      </c>
      <c r="AL4" cm="1">
        <f t="array" ref="AL4">IFERROR(_xlfn.XLOOKUP(1, (날씨3[stnNm]='평균기온 삽입용'!$AE$2) * (날씨3[월]=AL$3) * (날씨3[일]='평균기온 삽입용'!$AD4), 날씨3[minTa]),"")</f>
        <v>22.4</v>
      </c>
      <c r="AM4" cm="1">
        <f t="array" ref="AM4">IFERROR(_xlfn.XLOOKUP(1, (날씨3[stnNm]='평균기온 삽입용'!$AE$2) * (날씨3[월]=AM$3) * (날씨3[일]='평균기온 삽입용'!$AD4), 날씨3[minTa]),"")</f>
        <v>11.6</v>
      </c>
      <c r="AN4" cm="1">
        <f t="array" ref="AN4">IFERROR(_xlfn.XLOOKUP(1, (날씨3[stnNm]='평균기온 삽입용'!$AE$2) * (날씨3[월]=AN$3) * (날씨3[일]='평균기온 삽입용'!$AD4), 날씨3[minTa]),"")</f>
        <v>11.9</v>
      </c>
      <c r="AO4" cm="1">
        <f t="array" ref="AO4">IFERROR(_xlfn.XLOOKUP(1, (날씨3[stnNm]='평균기온 삽입용'!$AE$2) * (날씨3[월]=AO$3) * (날씨3[일]='평균기온 삽입용'!$AD4), 날씨3[minTa]),"")</f>
        <v>4.3</v>
      </c>
      <c r="AP4" cm="1">
        <f t="array" ref="AP4">IFERROR(_xlfn.XLOOKUP(1, (날씨3[stnNm]='평균기온 삽입용'!$AE$2) * (날씨3[월]=AP$3) * (날씨3[일]='평균기온 삽입용'!$AD4), 날씨3[minTa]),"")</f>
        <v>-12.8</v>
      </c>
    </row>
    <row r="5" spans="2:42" ht="15.95" customHeight="1" x14ac:dyDescent="0.3">
      <c r="B5" s="63">
        <v>2</v>
      </c>
      <c r="C5" cm="1">
        <f t="array" ref="C5">IFERROR(_xlfn.XLOOKUP(1, (날씨1[stnNm]='평균기온 삽입용'!$C$2) * (날씨1[월]=C$3) * (날씨1[일]='평균기온 삽입용'!$B5), 날씨1[minTa]),"")</f>
        <v>-13.6</v>
      </c>
      <c r="D5" cm="1">
        <f t="array" ref="D5">IFERROR(_xlfn.XLOOKUP(1, (날씨1[stnNm]='평균기온 삽입용'!$C$2) * (날씨1[월]=D$3) * (날씨1[일]='평균기온 삽입용'!$B5), 날씨1[minTa]),"")</f>
        <v>-11.9</v>
      </c>
      <c r="E5" cm="1">
        <f t="array" ref="E5">IFERROR(_xlfn.XLOOKUP(1, (날씨1[stnNm]='평균기온 삽입용'!$C$2) * (날씨1[월]=E$3) * (날씨1[일]='평균기온 삽입용'!$B5), 날씨1[minTa]),"")</f>
        <v>-6.8</v>
      </c>
      <c r="F5" cm="1">
        <f t="array" ref="F5">IFERROR(_xlfn.XLOOKUP(1, (날씨1[stnNm]='평균기온 삽입용'!$C$2) * (날씨1[월]=F$3) * (날씨1[일]='평균기온 삽입용'!$B5), 날씨1[minTa]),"")</f>
        <v>3</v>
      </c>
      <c r="G5" cm="1">
        <f t="array" ref="G5">IFERROR(_xlfn.XLOOKUP(1, (날씨1[stnNm]='평균기온 삽입용'!$C$2) * (날씨1[월]=G$3) * (날씨1[일]='평균기온 삽입용'!$B5), 날씨1[minTa]),"")</f>
        <v>11.7</v>
      </c>
      <c r="H5" cm="1">
        <f t="array" ref="H5">IFERROR(_xlfn.XLOOKUP(1, (날씨1[stnNm]='평균기온 삽입용'!$C$2) * (날씨1[월]=H$3) * (날씨1[일]='평균기온 삽입용'!$B5), 날씨1[minTa]),"")</f>
        <v>12.8</v>
      </c>
      <c r="I5" cm="1">
        <f t="array" ref="I5">IFERROR(_xlfn.XLOOKUP(1, (날씨1[stnNm]='평균기온 삽입용'!$C$2) * (날씨1[월]=I$3) * (날씨1[일]='평균기온 삽입용'!$B5), 날씨1[minTa]),"")</f>
        <v>16.600000000000001</v>
      </c>
      <c r="J5" cm="1">
        <f t="array" ref="J5">IFERROR(_xlfn.XLOOKUP(1, (날씨1[stnNm]='평균기온 삽입용'!$C$2) * (날씨1[월]=J$3) * (날씨1[일]='평균기온 삽입용'!$B5), 날씨1[minTa]),"")</f>
        <v>22.5</v>
      </c>
      <c r="K5" cm="1">
        <f t="array" ref="K5">IFERROR(_xlfn.XLOOKUP(1, (날씨1[stnNm]='평균기온 삽입용'!$C$2) * (날씨1[월]=K$3) * (날씨1[일]='평균기온 삽입용'!$B5), 날씨1[minTa]),"")</f>
        <v>18.3</v>
      </c>
      <c r="L5" cm="1">
        <f t="array" ref="L5">IFERROR(_xlfn.XLOOKUP(1, (날씨1[stnNm]='평균기온 삽입용'!$C$2) * (날씨1[월]=L$3) * (날씨1[일]='평균기온 삽입용'!$B5), 날씨1[minTa]),"")</f>
        <v>3.4</v>
      </c>
      <c r="M5" cm="1">
        <f t="array" ref="M5">IFERROR(_xlfn.XLOOKUP(1, (날씨1[stnNm]='평균기온 삽입용'!$C$2) * (날씨1[월]=M$3) * (날씨1[일]='평균기온 삽입용'!$B5), 날씨1[minTa]),"")</f>
        <v>1.7</v>
      </c>
      <c r="N5" cm="1">
        <f t="array" ref="N5">IFERROR(_xlfn.XLOOKUP(1, (날씨1[stnNm]='평균기온 삽입용'!$C$2) * (날씨1[월]=N$3) * (날씨1[일]='평균기온 삽입용'!$B5), 날씨1[minTa]),"")</f>
        <v>0.3</v>
      </c>
      <c r="P5" s="63">
        <v>2</v>
      </c>
      <c r="Q5" cm="1">
        <f t="array" ref="Q5">IFERROR(_xlfn.XLOOKUP(1, (날씨2[stnNm]='평균기온 삽입용'!$Q$2) * (날씨2[월]=Q$3) * (날씨2[일]='평균기온 삽입용'!$P5), 날씨2[minTa]),"")</f>
        <v>-0.2</v>
      </c>
      <c r="R5" cm="1">
        <f t="array" ref="R5">IFERROR(_xlfn.XLOOKUP(1, (날씨2[stnNm]='평균기온 삽입용'!$Q$2) * (날씨2[월]=R$3) * (날씨2[일]='평균기온 삽입용'!$P5), 날씨2[minTa]),"")</f>
        <v>-17</v>
      </c>
      <c r="S5" cm="1">
        <f t="array" ref="S5">IFERROR(_xlfn.XLOOKUP(1, (날씨2[stnNm]='평균기온 삽입용'!$Q$2) * (날씨2[월]=S$3) * (날씨2[일]='평균기온 삽입용'!$P5), 날씨2[minTa]),"")</f>
        <v>-4.5</v>
      </c>
      <c r="T5" cm="1">
        <f t="array" ref="T5">IFERROR(_xlfn.XLOOKUP(1, (날씨2[stnNm]='평균기온 삽입용'!$Q$2) * (날씨2[월]=T$3) * (날씨2[일]='평균기온 삽입용'!$P5), 날씨2[minTa]),"")</f>
        <v>2.2999999999999998</v>
      </c>
      <c r="U5" cm="1">
        <f t="array" ref="U5">IFERROR(_xlfn.XLOOKUP(1, (날씨2[stnNm]='평균기온 삽입용'!$Q$2) * (날씨2[월]=U$3) * (날씨2[일]='평균기온 삽입용'!$P5), 날씨2[minTa]),"")</f>
        <v>11.2</v>
      </c>
      <c r="V5" cm="1">
        <f t="array" ref="V5">IFERROR(_xlfn.XLOOKUP(1, (날씨2[stnNm]='평균기온 삽입용'!$Q$2) * (날씨2[월]=V$3) * (날씨2[일]='평균기온 삽입용'!$P5), 날씨2[minTa]),"")</f>
        <v>12</v>
      </c>
      <c r="W5" cm="1">
        <f t="array" ref="W5">IFERROR(_xlfn.XLOOKUP(1, (날씨2[stnNm]='평균기온 삽입용'!$Q$2) * (날씨2[월]=W$3) * (날씨2[일]='평균기온 삽입용'!$P5), 날씨2[minTa]),"")</f>
        <v>19.3</v>
      </c>
      <c r="X5" cm="1">
        <f t="array" ref="X5">IFERROR(_xlfn.XLOOKUP(1, (날씨2[stnNm]='평균기온 삽입용'!$Q$2) * (날씨2[월]=X$3) * (날씨2[일]='평균기온 삽입용'!$P5), 날씨2[minTa]),"")</f>
        <v>22.4</v>
      </c>
      <c r="Y5" cm="1">
        <f t="array" ref="Y5">IFERROR(_xlfn.XLOOKUP(1, (날씨2[stnNm]='평균기온 삽입용'!$Q$2) * (날씨2[월]=Y$3) * (날씨2[일]='평균기온 삽입용'!$P5), 날씨2[minTa]),"")</f>
        <v>17.7</v>
      </c>
      <c r="Z5" cm="1">
        <f t="array" ref="Z5">IFERROR(_xlfn.XLOOKUP(1, (날씨2[stnNm]='평균기온 삽입용'!$Q$2) * (날씨2[월]=Z$3) * (날씨2[일]='평균기온 삽입용'!$P5), 날씨2[minTa]),"")</f>
        <v>15.1</v>
      </c>
      <c r="AA5" cm="1">
        <f t="array" ref="AA5">IFERROR(_xlfn.XLOOKUP(1, (날씨2[stnNm]='평균기온 삽입용'!$Q$2) * (날씨2[월]=AA$3) * (날씨2[일]='평균기온 삽입용'!$P5), 날씨2[minTa]),"")</f>
        <v>-7.1</v>
      </c>
      <c r="AB5" cm="1">
        <f t="array" ref="AB5">IFERROR(_xlfn.XLOOKUP(1, (날씨2[stnNm]='평균기온 삽입용'!$Q$2) * (날씨2[월]=AB$3) * (날씨2[일]='평균기온 삽입용'!$P5), 날씨2[minTa]),"")</f>
        <v>-8</v>
      </c>
      <c r="AD5" s="63">
        <v>2</v>
      </c>
      <c r="AE5" cm="1">
        <f t="array" ref="AE5">IFERROR(_xlfn.XLOOKUP(1, (날씨3[stnNm]='평균기온 삽입용'!$AE$2) * (날씨3[월]=AE$3) * (날씨3[일]='평균기온 삽입용'!$AD5), 날씨3[minTa]),"")</f>
        <v>-2.7</v>
      </c>
      <c r="AF5" cm="1">
        <f t="array" ref="AF5">IFERROR(_xlfn.XLOOKUP(1, (날씨3[stnNm]='평균기온 삽입용'!$AE$2) * (날씨3[월]=AF$3) * (날씨3[일]='평균기온 삽입용'!$AD5), 날씨3[minTa]),"")</f>
        <v>-16.600000000000001</v>
      </c>
      <c r="AG5" cm="1">
        <f t="array" ref="AG5">IFERROR(_xlfn.XLOOKUP(1, (날씨3[stnNm]='평균기온 삽입용'!$AE$2) * (날씨3[월]=AG$3) * (날씨3[일]='평균기온 삽입용'!$AD5), 날씨3[minTa]),"")</f>
        <v>-4.4000000000000004</v>
      </c>
      <c r="AH5" cm="1">
        <f t="array" ref="AH5">IFERROR(_xlfn.XLOOKUP(1, (날씨3[stnNm]='평균기온 삽입용'!$AE$2) * (날씨3[월]=AH$3) * (날씨3[일]='평균기온 삽입용'!$AD5), 날씨3[minTa]),"")</f>
        <v>-2.4</v>
      </c>
      <c r="AI5" cm="1">
        <f t="array" ref="AI5">IFERROR(_xlfn.XLOOKUP(1, (날씨3[stnNm]='평균기온 삽입용'!$AE$2) * (날씨3[월]=AI$3) * (날씨3[일]='평균기온 삽입용'!$AD5), 날씨3[minTa]),"")</f>
        <v>9</v>
      </c>
      <c r="AJ5" cm="1">
        <f t="array" ref="AJ5">IFERROR(_xlfn.XLOOKUP(1, (날씨3[stnNm]='평균기온 삽입용'!$AE$2) * (날씨3[월]=AJ$3) * (날씨3[일]='평균기온 삽입용'!$AD5), 날씨3[minTa]),"")</f>
        <v>10.199999999999999</v>
      </c>
      <c r="AK5" cm="1">
        <f t="array" ref="AK5">IFERROR(_xlfn.XLOOKUP(1, (날씨3[stnNm]='평균기온 삽입용'!$AE$2) * (날씨3[월]=AK$3) * (날씨3[일]='평균기온 삽입용'!$AD5), 날씨3[minTa]),"")</f>
        <v>22</v>
      </c>
      <c r="AL5" cm="1">
        <f t="array" ref="AL5">IFERROR(_xlfn.XLOOKUP(1, (날씨3[stnNm]='평균기온 삽입용'!$AE$2) * (날씨3[월]=AL$3) * (날씨3[일]='평균기온 삽입용'!$AD5), 날씨3[minTa]),"")</f>
        <v>22.8</v>
      </c>
      <c r="AM5" cm="1">
        <f t="array" ref="AM5">IFERROR(_xlfn.XLOOKUP(1, (날씨3[stnNm]='평균기온 삽입용'!$AE$2) * (날씨3[월]=AM$3) * (날씨3[일]='평균기온 삽입용'!$AD5), 날씨3[minTa]),"")</f>
        <v>13.6</v>
      </c>
      <c r="AN5" cm="1">
        <f t="array" ref="AN5">IFERROR(_xlfn.XLOOKUP(1, (날씨3[stnNm]='평균기온 삽입용'!$AE$2) * (날씨3[월]=AN$3) * (날씨3[일]='평균기온 삽입용'!$AD5), 날씨3[minTa]),"")</f>
        <v>13.5</v>
      </c>
      <c r="AO5" cm="1">
        <f t="array" ref="AO5">IFERROR(_xlfn.XLOOKUP(1, (날씨3[stnNm]='평균기온 삽입용'!$AE$2) * (날씨3[월]=AO$3) * (날씨3[일]='평균기온 삽입용'!$AD5), 날씨3[minTa]),"")</f>
        <v>10.199999999999999</v>
      </c>
      <c r="AP5" cm="1">
        <f t="array" ref="AP5">IFERROR(_xlfn.XLOOKUP(1, (날씨3[stnNm]='평균기온 삽입용'!$AE$2) * (날씨3[월]=AP$3) * (날씨3[일]='평균기온 삽입용'!$AD5), 날씨3[minTa]),"")</f>
        <v>-11.4</v>
      </c>
    </row>
    <row r="6" spans="2:42" ht="15.95" customHeight="1" x14ac:dyDescent="0.3">
      <c r="B6" s="63">
        <v>3</v>
      </c>
      <c r="C6" cm="1">
        <f t="array" ref="C6">IFERROR(_xlfn.XLOOKUP(1, (날씨1[stnNm]='평균기온 삽입용'!$C$2) * (날씨1[월]=C$3) * (날씨1[일]='평균기온 삽입용'!$B6), 날씨1[minTa]),"")</f>
        <v>-16.100000000000001</v>
      </c>
      <c r="D6" cm="1">
        <f t="array" ref="D6">IFERROR(_xlfn.XLOOKUP(1, (날씨1[stnNm]='평균기온 삽입용'!$C$2) * (날씨1[월]=D$3) * (날씨1[일]='평균기온 삽입용'!$B6), 날씨1[minTa]),"")</f>
        <v>-11.1</v>
      </c>
      <c r="E6" cm="1">
        <f t="array" ref="E6">IFERROR(_xlfn.XLOOKUP(1, (날씨1[stnNm]='평균기온 삽입용'!$C$2) * (날씨1[월]=E$3) * (날씨1[일]='평균기온 삽입용'!$B6), 날씨1[minTa]),"")</f>
        <v>-2.2000000000000002</v>
      </c>
      <c r="F6" cm="1">
        <f t="array" ref="F6">IFERROR(_xlfn.XLOOKUP(1, (날씨1[stnNm]='평균기온 삽입용'!$C$2) * (날씨1[월]=F$3) * (날씨1[일]='평균기온 삽입용'!$B6), 날씨1[minTa]),"")</f>
        <v>8.3000000000000007</v>
      </c>
      <c r="G6" cm="1">
        <f t="array" ref="G6">IFERROR(_xlfn.XLOOKUP(1, (날씨1[stnNm]='평균기온 삽입용'!$C$2) * (날씨1[월]=G$3) * (날씨1[일]='평균기온 삽입용'!$B6), 날씨1[minTa]),"")</f>
        <v>16.2</v>
      </c>
      <c r="H6" cm="1">
        <f t="array" ref="H6">IFERROR(_xlfn.XLOOKUP(1, (날씨1[stnNm]='평균기온 삽입용'!$C$2) * (날씨1[월]=H$3) * (날씨1[일]='평균기온 삽입용'!$B6), 날씨1[minTa]),"")</f>
        <v>13.5</v>
      </c>
      <c r="I6" cm="1">
        <f t="array" ref="I6">IFERROR(_xlfn.XLOOKUP(1, (날씨1[stnNm]='평균기온 삽입용'!$C$2) * (날씨1[월]=I$3) * (날씨1[일]='평균기온 삽입용'!$B6), 날씨1[minTa]),"")</f>
        <v>13.8</v>
      </c>
      <c r="J6" cm="1">
        <f t="array" ref="J6">IFERROR(_xlfn.XLOOKUP(1, (날씨1[stnNm]='평균기온 삽입용'!$C$2) * (날씨1[월]=J$3) * (날씨1[일]='평균기온 삽입용'!$B6), 날씨1[minTa]),"")</f>
        <v>23.7</v>
      </c>
      <c r="K6" cm="1">
        <f t="array" ref="K6">IFERROR(_xlfn.XLOOKUP(1, (날씨1[stnNm]='평균기온 삽입용'!$C$2) * (날씨1[월]=K$3) * (날씨1[일]='평균기온 삽입용'!$B6), 날씨1[minTa]),"")</f>
        <v>17.899999999999999</v>
      </c>
      <c r="L6" cm="1">
        <f t="array" ref="L6">IFERROR(_xlfn.XLOOKUP(1, (날씨1[stnNm]='평균기온 삽입용'!$C$2) * (날씨1[월]=L$3) * (날씨1[일]='평균기온 삽입용'!$B6), 날씨1[minTa]),"")</f>
        <v>6.9</v>
      </c>
      <c r="M6" cm="1">
        <f t="array" ref="M6">IFERROR(_xlfn.XLOOKUP(1, (날씨1[stnNm]='평균기온 삽입용'!$C$2) * (날씨1[월]=M$3) * (날씨1[일]='평균기온 삽입용'!$B6), 날씨1[minTa]),"")</f>
        <v>-0.1</v>
      </c>
      <c r="N6" cm="1">
        <f t="array" ref="N6">IFERROR(_xlfn.XLOOKUP(1, (날씨1[stnNm]='평균기온 삽입용'!$C$2) * (날씨1[월]=N$3) * (날씨1[일]='평균기온 삽입용'!$B6), 날씨1[minTa]),"")</f>
        <v>-4.7</v>
      </c>
      <c r="P6" s="63">
        <v>3</v>
      </c>
      <c r="Q6" cm="1">
        <f t="array" ref="Q6">IFERROR(_xlfn.XLOOKUP(1, (날씨2[stnNm]='평균기온 삽입용'!$Q$2) * (날씨2[월]=Q$3) * (날씨2[일]='평균기온 삽입용'!$P6), 날씨2[minTa]),"")</f>
        <v>-1</v>
      </c>
      <c r="R6" cm="1">
        <f t="array" ref="R6">IFERROR(_xlfn.XLOOKUP(1, (날씨2[stnNm]='평균기온 삽입용'!$Q$2) * (날씨2[월]=R$3) * (날씨2[일]='평균기온 삽입용'!$P6), 날씨2[minTa]),"")</f>
        <v>-16.899999999999999</v>
      </c>
      <c r="S6" cm="1">
        <f t="array" ref="S6">IFERROR(_xlfn.XLOOKUP(1, (날씨2[stnNm]='평균기온 삽입용'!$Q$2) * (날씨2[월]=S$3) * (날씨2[일]='평균기온 삽입용'!$P6), 날씨2[minTa]),"")</f>
        <v>0.7</v>
      </c>
      <c r="T6" cm="1">
        <f t="array" ref="T6">IFERROR(_xlfn.XLOOKUP(1, (날씨2[stnNm]='평균기온 삽입용'!$Q$2) * (날씨2[월]=T$3) * (날씨2[일]='평균기온 삽입용'!$P6), 날씨2[minTa]),"")</f>
        <v>4.0999999999999996</v>
      </c>
      <c r="U6" cm="1">
        <f t="array" ref="U6">IFERROR(_xlfn.XLOOKUP(1, (날씨2[stnNm]='평균기온 삽입용'!$Q$2) * (날씨2[월]=U$3) * (날씨2[일]='평균기온 삽입용'!$P6), 날씨2[minTa]),"")</f>
        <v>8.3000000000000007</v>
      </c>
      <c r="V6" cm="1">
        <f t="array" ref="V6">IFERROR(_xlfn.XLOOKUP(1, (날씨2[stnNm]='평균기온 삽입용'!$Q$2) * (날씨2[월]=V$3) * (날씨2[일]='평균기온 삽입용'!$P6), 날씨2[minTa]),"")</f>
        <v>12.9</v>
      </c>
      <c r="W6" cm="1">
        <f t="array" ref="W6">IFERROR(_xlfn.XLOOKUP(1, (날씨2[stnNm]='평균기온 삽입용'!$Q$2) * (날씨2[월]=W$3) * (날씨2[일]='평균기온 삽입용'!$P6), 날씨2[minTa]),"")</f>
        <v>18.8</v>
      </c>
      <c r="X6" cm="1">
        <f t="array" ref="X6">IFERROR(_xlfn.XLOOKUP(1, (날씨2[stnNm]='평균기온 삽입용'!$Q$2) * (날씨2[월]=X$3) * (날씨2[일]='평균기온 삽입용'!$P6), 날씨2[minTa]),"")</f>
        <v>21</v>
      </c>
      <c r="Y6" cm="1">
        <f t="array" ref="Y6">IFERROR(_xlfn.XLOOKUP(1, (날씨2[stnNm]='평균기온 삽입용'!$Q$2) * (날씨2[월]=Y$3) * (날씨2[일]='평균기온 삽입용'!$P6), 날씨2[minTa]),"")</f>
        <v>19.399999999999999</v>
      </c>
      <c r="Z6" cm="1">
        <f t="array" ref="Z6">IFERROR(_xlfn.XLOOKUP(1, (날씨2[stnNm]='평균기온 삽입용'!$Q$2) * (날씨2[월]=Z$3) * (날씨2[일]='평균기온 삽입용'!$P6), 날씨2[minTa]),"")</f>
        <v>13.8</v>
      </c>
      <c r="AA6" cm="1">
        <f t="array" ref="AA6">IFERROR(_xlfn.XLOOKUP(1, (날씨2[stnNm]='평균기온 삽입용'!$Q$2) * (날씨2[월]=AA$3) * (날씨2[일]='평균기온 삽입용'!$P6), 날씨2[minTa]),"")</f>
        <v>1.6</v>
      </c>
      <c r="AB6" cm="1">
        <f t="array" ref="AB6">IFERROR(_xlfn.XLOOKUP(1, (날씨2[stnNm]='평균기온 삽입용'!$Q$2) * (날씨2[월]=AB$3) * (날씨2[일]='평균기온 삽입용'!$P6), 날씨2[minTa]),"")</f>
        <v>-4.5</v>
      </c>
      <c r="AD6" s="63">
        <v>3</v>
      </c>
      <c r="AE6" cm="1">
        <f t="array" ref="AE6">IFERROR(_xlfn.XLOOKUP(1, (날씨3[stnNm]='평균기온 삽입용'!$AE$2) * (날씨3[월]=AE$3) * (날씨3[일]='평균기온 삽입용'!$AD6), 날씨3[minTa]),"")</f>
        <v>-6</v>
      </c>
      <c r="AF6" cm="1">
        <f t="array" ref="AF6">IFERROR(_xlfn.XLOOKUP(1, (날씨3[stnNm]='평균기온 삽입용'!$AE$2) * (날씨3[월]=AF$3) * (날씨3[일]='평균기온 삽입용'!$AD6), 날씨3[minTa]),"")</f>
        <v>-10.3</v>
      </c>
      <c r="AG6" cm="1">
        <f t="array" ref="AG6">IFERROR(_xlfn.XLOOKUP(1, (날씨3[stnNm]='평균기온 삽입용'!$AE$2) * (날씨3[월]=AG$3) * (날씨3[일]='평균기온 삽입용'!$AD6), 날씨3[minTa]),"")</f>
        <v>-7.5</v>
      </c>
      <c r="AH6" cm="1">
        <f t="array" ref="AH6">IFERROR(_xlfn.XLOOKUP(1, (날씨3[stnNm]='평균기온 삽입용'!$AE$2) * (날씨3[월]=AH$3) * (날씨3[일]='평균기온 삽입용'!$AD6), 날씨3[minTa]),"")</f>
        <v>-1.6</v>
      </c>
      <c r="AI6" cm="1">
        <f t="array" ref="AI6">IFERROR(_xlfn.XLOOKUP(1, (날씨3[stnNm]='평균기온 삽입용'!$AE$2) * (날씨3[월]=AI$3) * (날씨3[일]='평균기온 삽입용'!$AD6), 날씨3[minTa]),"")</f>
        <v>9.1999999999999993</v>
      </c>
      <c r="AJ6" cm="1">
        <f t="array" ref="AJ6">IFERROR(_xlfn.XLOOKUP(1, (날씨3[stnNm]='평균기온 삽입용'!$AE$2) * (날씨3[월]=AJ$3) * (날씨3[일]='평균기온 삽입용'!$AD6), 날씨3[minTa]),"")</f>
        <v>12.3</v>
      </c>
      <c r="AK6" cm="1">
        <f t="array" ref="AK6">IFERROR(_xlfn.XLOOKUP(1, (날씨3[stnNm]='평균기온 삽입용'!$AE$2) * (날씨3[월]=AK$3) * (날씨3[일]='평균기온 삽입용'!$AD6), 날씨3[minTa]),"")</f>
        <v>21.3</v>
      </c>
      <c r="AL6" cm="1">
        <f t="array" ref="AL6">IFERROR(_xlfn.XLOOKUP(1, (날씨3[stnNm]='평균기온 삽입용'!$AE$2) * (날씨3[월]=AL$3) * (날씨3[일]='평균기온 삽입용'!$AD6), 날씨3[minTa]),"")</f>
        <v>23</v>
      </c>
      <c r="AM6" cm="1">
        <f t="array" ref="AM6">IFERROR(_xlfn.XLOOKUP(1, (날씨3[stnNm]='평균기온 삽입용'!$AE$2) * (날씨3[월]=AM$3) * (날씨3[일]='평균기온 삽입용'!$AD6), 날씨3[minTa]),"")</f>
        <v>13.2</v>
      </c>
      <c r="AN6" cm="1">
        <f t="array" ref="AN6">IFERROR(_xlfn.XLOOKUP(1, (날씨3[stnNm]='평균기온 삽입용'!$AE$2) * (날씨3[월]=AN$3) * (날씨3[일]='평균기온 삽입용'!$AD6), 날씨3[minTa]),"")</f>
        <v>10.3</v>
      </c>
      <c r="AO6" cm="1">
        <f t="array" ref="AO6">IFERROR(_xlfn.XLOOKUP(1, (날씨3[stnNm]='평균기온 삽입용'!$AE$2) * (날씨3[월]=AO$3) * (날씨3[일]='평균기온 삽입용'!$AD6), 날씨3[minTa]),"")</f>
        <v>3.6</v>
      </c>
      <c r="AP6" cm="1">
        <f t="array" ref="AP6">IFERROR(_xlfn.XLOOKUP(1, (날씨3[stnNm]='평균기온 삽입용'!$AE$2) * (날씨3[월]=AP$3) * (날씨3[일]='평균기온 삽입용'!$AD6), 날씨3[minTa]),"")</f>
        <v>-1.8</v>
      </c>
    </row>
    <row r="7" spans="2:42" ht="15.95" customHeight="1" x14ac:dyDescent="0.3">
      <c r="B7" s="63">
        <v>4</v>
      </c>
      <c r="C7" cm="1">
        <f t="array" ref="C7">IFERROR(_xlfn.XLOOKUP(1, (날씨1[stnNm]='평균기온 삽입용'!$C$2) * (날씨1[월]=C$3) * (날씨1[일]='평균기온 삽입용'!$B7), 날씨1[minTa]),"")</f>
        <v>-5.6</v>
      </c>
      <c r="D7" cm="1">
        <f t="array" ref="D7">IFERROR(_xlfn.XLOOKUP(1, (날씨1[stnNm]='평균기온 삽입용'!$C$2) * (날씨1[월]=D$3) * (날씨1[일]='평균기온 삽입용'!$B7), 날씨1[minTa]),"")</f>
        <v>-9.6</v>
      </c>
      <c r="E7" cm="1">
        <f t="array" ref="E7">IFERROR(_xlfn.XLOOKUP(1, (날씨1[stnNm]='평균기온 삽입용'!$C$2) * (날씨1[월]=E$3) * (날씨1[일]='평균기온 삽입용'!$B7), 날씨1[minTa]),"")</f>
        <v>-6.1</v>
      </c>
      <c r="F7" cm="1">
        <f t="array" ref="F7">IFERROR(_xlfn.XLOOKUP(1, (날씨1[stnNm]='평균기온 삽입용'!$C$2) * (날씨1[월]=F$3) * (날씨1[일]='평균기온 삽입용'!$B7), 날씨1[minTa]),"")</f>
        <v>5.9</v>
      </c>
      <c r="G7" cm="1">
        <f t="array" ref="G7">IFERROR(_xlfn.XLOOKUP(1, (날씨1[stnNm]='평균기온 삽입용'!$C$2) * (날씨1[월]=G$3) * (날씨1[일]='평균기온 삽입용'!$B7), 날씨1[minTa]),"")</f>
        <v>9.1999999999999993</v>
      </c>
      <c r="H7" cm="1">
        <f t="array" ref="H7">IFERROR(_xlfn.XLOOKUP(1, (날씨1[stnNm]='평균기온 삽입용'!$C$2) * (날씨1[월]=H$3) * (날씨1[일]='평균기온 삽입용'!$B7), 날씨1[minTa]),"")</f>
        <v>10.6</v>
      </c>
      <c r="I7" cm="1">
        <f t="array" ref="I7">IFERROR(_xlfn.XLOOKUP(1, (날씨1[stnNm]='평균기온 삽입용'!$C$2) * (날씨1[월]=I$3) * (날씨1[일]='평균기온 삽입용'!$B7), 날씨1[minTa]),"")</f>
        <v>13.3</v>
      </c>
      <c r="J7" cm="1">
        <f t="array" ref="J7">IFERROR(_xlfn.XLOOKUP(1, (날씨1[stnNm]='평균기온 삽입용'!$C$2) * (날씨1[월]=J$3) * (날씨1[일]='평균기온 삽입용'!$B7), 날씨1[minTa]),"")</f>
        <v>21.6</v>
      </c>
      <c r="K7" cm="1">
        <f t="array" ref="K7">IFERROR(_xlfn.XLOOKUP(1, (날씨1[stnNm]='평균기온 삽입용'!$C$2) * (날씨1[월]=K$3) * (날씨1[일]='평균기온 삽입용'!$B7), 날씨1[minTa]),"")</f>
        <v>17.100000000000001</v>
      </c>
      <c r="L7" cm="1">
        <f t="array" ref="L7">IFERROR(_xlfn.XLOOKUP(1, (날씨1[stnNm]='평균기온 삽입용'!$C$2) * (날씨1[월]=L$3) * (날씨1[일]='평균기온 삽입용'!$B7), 날씨1[minTa]),"")</f>
        <v>4.4000000000000004</v>
      </c>
      <c r="M7" cm="1">
        <f t="array" ref="M7">IFERROR(_xlfn.XLOOKUP(1, (날씨1[stnNm]='평균기온 삽입용'!$C$2) * (날씨1[월]=M$3) * (날씨1[일]='평균기온 삽입용'!$B7), 날씨1[minTa]),"")</f>
        <v>-1.3</v>
      </c>
      <c r="N7" cm="1">
        <f t="array" ref="N7">IFERROR(_xlfn.XLOOKUP(1, (날씨1[stnNm]='평균기온 삽입용'!$C$2) * (날씨1[월]=N$3) * (날씨1[일]='평균기온 삽입용'!$B7), 날씨1[minTa]),"")</f>
        <v>-5.0999999999999996</v>
      </c>
      <c r="P7" s="63">
        <v>4</v>
      </c>
      <c r="Q7" cm="1">
        <f t="array" ref="Q7">IFERROR(_xlfn.XLOOKUP(1, (날씨2[stnNm]='평균기온 삽입용'!$Q$2) * (날씨2[월]=Q$3) * (날씨2[일]='평균기온 삽입용'!$P7), 날씨2[minTa]),"")</f>
        <v>-4.4000000000000004</v>
      </c>
      <c r="R7" cm="1">
        <f t="array" ref="R7">IFERROR(_xlfn.XLOOKUP(1, (날씨2[stnNm]='평균기온 삽입용'!$Q$2) * (날씨2[월]=R$3) * (날씨2[일]='평균기온 삽입용'!$P7), 날씨2[minTa]),"")</f>
        <v>-10.3</v>
      </c>
      <c r="S7" cm="1">
        <f t="array" ref="S7">IFERROR(_xlfn.XLOOKUP(1, (날씨2[stnNm]='평균기온 삽입용'!$Q$2) * (날씨2[월]=S$3) * (날씨2[일]='평균기온 삽입용'!$P7), 날씨2[minTa]),"")</f>
        <v>0.8</v>
      </c>
      <c r="T7" cm="1">
        <f t="array" ref="T7">IFERROR(_xlfn.XLOOKUP(1, (날씨2[stnNm]='평균기온 삽입용'!$Q$2) * (날씨2[월]=T$3) * (날씨2[일]='평균기온 삽입용'!$P7), 날씨2[minTa]),"")</f>
        <v>0.5</v>
      </c>
      <c r="U7" cm="1">
        <f t="array" ref="U7">IFERROR(_xlfn.XLOOKUP(1, (날씨2[stnNm]='평균기온 삽입용'!$Q$2) * (날씨2[월]=U$3) * (날씨2[일]='평균기온 삽입용'!$P7), 날씨2[minTa]),"")</f>
        <v>8.8000000000000007</v>
      </c>
      <c r="V7" cm="1">
        <f t="array" ref="V7">IFERROR(_xlfn.XLOOKUP(1, (날씨2[stnNm]='평균기온 삽입용'!$Q$2) * (날씨2[월]=V$3) * (날씨2[일]='평균기온 삽입용'!$P7), 날씨2[minTa]),"")</f>
        <v>13.7</v>
      </c>
      <c r="W7" cm="1">
        <f t="array" ref="W7">IFERROR(_xlfn.XLOOKUP(1, (날씨2[stnNm]='평균기온 삽입용'!$Q$2) * (날씨2[월]=W$3) * (날씨2[일]='평균기온 삽입용'!$P7), 날씨2[minTa]),"")</f>
        <v>17</v>
      </c>
      <c r="X7" cm="1">
        <f t="array" ref="X7">IFERROR(_xlfn.XLOOKUP(1, (날씨2[stnNm]='평균기온 삽입용'!$Q$2) * (날씨2[월]=X$3) * (날씨2[일]='평균기온 삽입용'!$P7), 날씨2[minTa]),"")</f>
        <v>21.2</v>
      </c>
      <c r="Y7" cm="1">
        <f t="array" ref="Y7">IFERROR(_xlfn.XLOOKUP(1, (날씨2[stnNm]='평균기온 삽입용'!$Q$2) * (날씨2[월]=Y$3) * (날씨2[일]='평균기온 삽입용'!$P7), 날씨2[minTa]),"")</f>
        <v>18.7</v>
      </c>
      <c r="Z7" cm="1">
        <f t="array" ref="Z7">IFERROR(_xlfn.XLOOKUP(1, (날씨2[stnNm]='평균기온 삽입용'!$Q$2) * (날씨2[월]=Z$3) * (날씨2[일]='평균기온 삽입용'!$P7), 날씨2[minTa]),"")</f>
        <v>10.7</v>
      </c>
      <c r="AA7" cm="1">
        <f t="array" ref="AA7">IFERROR(_xlfn.XLOOKUP(1, (날씨2[stnNm]='평균기온 삽입용'!$Q$2) * (날씨2[월]=AA$3) * (날씨2[일]='평균기온 삽입용'!$P7), 날씨2[minTa]),"")</f>
        <v>4.0999999999999996</v>
      </c>
      <c r="AB7" cm="1">
        <f t="array" ref="AB7">IFERROR(_xlfn.XLOOKUP(1, (날씨2[stnNm]='평균기온 삽입용'!$Q$2) * (날씨2[월]=AB$3) * (날씨2[일]='평균기온 삽입용'!$P7), 날씨2[minTa]),"")</f>
        <v>-3.7</v>
      </c>
      <c r="AD7" s="63">
        <v>4</v>
      </c>
      <c r="AE7" cm="1">
        <f t="array" ref="AE7">IFERROR(_xlfn.XLOOKUP(1, (날씨3[stnNm]='평균기온 삽입용'!$AE$2) * (날씨3[월]=AE$3) * (날씨3[일]='평균기온 삽입용'!$AD7), 날씨3[minTa]),"")</f>
        <v>-3.7</v>
      </c>
      <c r="AF7" cm="1">
        <f t="array" ref="AF7">IFERROR(_xlfn.XLOOKUP(1, (날씨3[stnNm]='평균기온 삽입용'!$AE$2) * (날씨3[월]=AF$3) * (날씨3[일]='평균기온 삽입용'!$AD7), 날씨3[minTa]),"")</f>
        <v>-8.9</v>
      </c>
      <c r="AG7" cm="1">
        <f t="array" ref="AG7">IFERROR(_xlfn.XLOOKUP(1, (날씨3[stnNm]='평균기온 삽입용'!$AE$2) * (날씨3[월]=AG$3) * (날씨3[일]='평균기온 삽입용'!$AD7), 날씨3[minTa]),"")</f>
        <v>-2.5</v>
      </c>
      <c r="AH7" cm="1">
        <f t="array" ref="AH7">IFERROR(_xlfn.XLOOKUP(1, (날씨3[stnNm]='평균기온 삽입용'!$AE$2) * (날씨3[월]=AH$3) * (날씨3[일]='평균기온 삽입용'!$AD7), 날씨3[minTa]),"")</f>
        <v>0</v>
      </c>
      <c r="AI7" cm="1">
        <f t="array" ref="AI7">IFERROR(_xlfn.XLOOKUP(1, (날씨3[stnNm]='평균기온 삽입용'!$AE$2) * (날씨3[월]=AI$3) * (날씨3[일]='평균기온 삽입용'!$AD7), 날씨3[minTa]),"")</f>
        <v>9</v>
      </c>
      <c r="AJ7" cm="1">
        <f t="array" ref="AJ7">IFERROR(_xlfn.XLOOKUP(1, (날씨3[stnNm]='평균기온 삽입용'!$AE$2) * (날씨3[월]=AJ$3) * (날씨3[일]='평균기온 삽입용'!$AD7), 날씨3[minTa]),"")</f>
        <v>9</v>
      </c>
      <c r="AK7" cm="1">
        <f t="array" ref="AK7">IFERROR(_xlfn.XLOOKUP(1, (날씨3[stnNm]='평균기온 삽입용'!$AE$2) * (날씨3[월]=AK$3) * (날씨3[일]='평균기온 삽입용'!$AD7), 날씨3[minTa]),"")</f>
        <v>22.1</v>
      </c>
      <c r="AL7" cm="1">
        <f t="array" ref="AL7">IFERROR(_xlfn.XLOOKUP(1, (날씨3[stnNm]='평균기온 삽입용'!$AE$2) * (날씨3[월]=AL$3) * (날씨3[일]='평균기온 삽입용'!$AD7), 날씨3[minTa]),"")</f>
        <v>21.1</v>
      </c>
      <c r="AM7" cm="1">
        <f t="array" ref="AM7">IFERROR(_xlfn.XLOOKUP(1, (날씨3[stnNm]='평균기온 삽입용'!$AE$2) * (날씨3[월]=AM$3) * (날씨3[일]='평균기온 삽입용'!$AD7), 날씨3[minTa]),"")</f>
        <v>15.2</v>
      </c>
      <c r="AN7" cm="1">
        <f t="array" ref="AN7">IFERROR(_xlfn.XLOOKUP(1, (날씨3[stnNm]='평균기온 삽입용'!$AE$2) * (날씨3[월]=AN$3) * (날씨3[일]='평균기온 삽입용'!$AD7), 날씨3[minTa]),"")</f>
        <v>8.9</v>
      </c>
      <c r="AO7" cm="1">
        <f t="array" ref="AO7">IFERROR(_xlfn.XLOOKUP(1, (날씨3[stnNm]='평균기온 삽입용'!$AE$2) * (날씨3[월]=AO$3) * (날씨3[일]='평균기온 삽입용'!$AD7), 날씨3[minTa]),"")</f>
        <v>-1.3</v>
      </c>
      <c r="AP7" cm="1">
        <f t="array" ref="AP7">IFERROR(_xlfn.XLOOKUP(1, (날씨3[stnNm]='평균기온 삽입용'!$AE$2) * (날씨3[월]=AP$3) * (날씨3[일]='평균기온 삽입용'!$AD7), 날씨3[minTa]),"")</f>
        <v>-8</v>
      </c>
    </row>
    <row r="8" spans="2:42" ht="15.95" customHeight="1" x14ac:dyDescent="0.3">
      <c r="B8" s="63">
        <v>5</v>
      </c>
      <c r="C8" cm="1">
        <f t="array" ref="C8">IFERROR(_xlfn.XLOOKUP(1, (날씨1[stnNm]='평균기온 삽입용'!$C$2) * (날씨1[월]=C$3) * (날씨1[일]='평균기온 삽입용'!$B8), 날씨1[minTa]),"")</f>
        <v>-7.5</v>
      </c>
      <c r="D8" cm="1">
        <f t="array" ref="D8">IFERROR(_xlfn.XLOOKUP(1, (날씨1[stnNm]='평균기온 삽입용'!$C$2) * (날씨1[월]=D$3) * (날씨1[일]='평균기온 삽입용'!$B8), 날씨1[minTa]),"")</f>
        <v>-9.8000000000000007</v>
      </c>
      <c r="E8" cm="1">
        <f t="array" ref="E8">IFERROR(_xlfn.XLOOKUP(1, (날씨1[stnNm]='평균기온 삽입용'!$C$2) * (날씨1[월]=E$3) * (날씨1[일]='평균기온 삽입용'!$B8), 날씨1[minTa]),"")</f>
        <v>-9.8000000000000007</v>
      </c>
      <c r="F8" cm="1">
        <f t="array" ref="F8">IFERROR(_xlfn.XLOOKUP(1, (날씨1[stnNm]='평균기온 삽입용'!$C$2) * (날씨1[월]=F$3) * (날씨1[일]='평균기온 삽입용'!$B8), 날씨1[minTa]),"")</f>
        <v>5.5</v>
      </c>
      <c r="G8" cm="1">
        <f t="array" ref="G8">IFERROR(_xlfn.XLOOKUP(1, (날씨1[stnNm]='평균기온 삽입용'!$C$2) * (날씨1[월]=G$3) * (날씨1[일]='평균기온 삽입용'!$B8), 날씨1[minTa]),"")</f>
        <v>3</v>
      </c>
      <c r="H8" cm="1">
        <f t="array" ref="H8">IFERROR(_xlfn.XLOOKUP(1, (날씨1[stnNm]='평균기온 삽입용'!$C$2) * (날씨1[월]=H$3) * (날씨1[일]='평균기온 삽입용'!$B8), 날씨1[minTa]),"")</f>
        <v>13.6</v>
      </c>
      <c r="I8" cm="1">
        <f t="array" ref="I8">IFERROR(_xlfn.XLOOKUP(1, (날씨1[stnNm]='평균기온 삽입용'!$C$2) * (날씨1[월]=I$3) * (날씨1[일]='평균기온 삽입용'!$B8), 날씨1[minTa]),"")</f>
        <v>15.4</v>
      </c>
      <c r="J8" cm="1">
        <f t="array" ref="J8">IFERROR(_xlfn.XLOOKUP(1, (날씨1[stnNm]='평균기온 삽입용'!$C$2) * (날씨1[월]=J$3) * (날씨1[일]='평균기온 삽입용'!$B8), 날씨1[minTa]),"")</f>
        <v>22.5</v>
      </c>
      <c r="K8" cm="1">
        <f t="array" ref="K8">IFERROR(_xlfn.XLOOKUP(1, (날씨1[stnNm]='평균기온 삽입용'!$C$2) * (날씨1[월]=K$3) * (날씨1[일]='평균기온 삽입용'!$B8), 날씨1[minTa]),"")</f>
        <v>18.3</v>
      </c>
      <c r="L8" cm="1">
        <f t="array" ref="L8">IFERROR(_xlfn.XLOOKUP(1, (날씨1[stnNm]='평균기온 삽입용'!$C$2) * (날씨1[월]=L$3) * (날씨1[일]='평균기온 삽입용'!$B8), 날씨1[minTa]),"")</f>
        <v>5.6</v>
      </c>
      <c r="M8" cm="1">
        <f t="array" ref="M8">IFERROR(_xlfn.XLOOKUP(1, (날씨1[stnNm]='평균기온 삽입용'!$C$2) * (날씨1[월]=M$3) * (날씨1[일]='평균기온 삽입용'!$B8), 날씨1[minTa]),"")</f>
        <v>2.2999999999999998</v>
      </c>
      <c r="N8" cm="1">
        <f t="array" ref="N8">IFERROR(_xlfn.XLOOKUP(1, (날씨1[stnNm]='평균기온 삽입용'!$C$2) * (날씨1[월]=N$3) * (날씨1[일]='평균기온 삽입용'!$B8), 날씨1[minTa]),"")</f>
        <v>-2.4</v>
      </c>
      <c r="P8" s="63">
        <v>5</v>
      </c>
      <c r="Q8" cm="1">
        <f t="array" ref="Q8">IFERROR(_xlfn.XLOOKUP(1, (날씨2[stnNm]='평균기온 삽입용'!$Q$2) * (날씨2[월]=Q$3) * (날씨2[일]='평균기온 삽입용'!$P8), 날씨2[minTa]),"")</f>
        <v>-9.1</v>
      </c>
      <c r="R8" cm="1">
        <f t="array" ref="R8">IFERROR(_xlfn.XLOOKUP(1, (날씨2[stnNm]='평균기온 삽입용'!$Q$2) * (날씨2[월]=R$3) * (날씨2[일]='평균기온 삽입용'!$P8), 날씨2[minTa]),"")</f>
        <v>-14.1</v>
      </c>
      <c r="S8" cm="1">
        <f t="array" ref="S8">IFERROR(_xlfn.XLOOKUP(1, (날씨2[stnNm]='평균기온 삽입용'!$Q$2) * (날씨2[월]=S$3) * (날씨2[일]='평균기온 삽입용'!$P8), 날씨2[minTa]),"")</f>
        <v>3.5</v>
      </c>
      <c r="T8" cm="1">
        <f t="array" ref="T8">IFERROR(_xlfn.XLOOKUP(1, (날씨2[stnNm]='평균기온 삽입용'!$Q$2) * (날씨2[월]=T$3) * (날씨2[일]='평균기온 삽입용'!$P8), 날씨2[minTa]),"")</f>
        <v>-1.1000000000000001</v>
      </c>
      <c r="U8" cm="1">
        <f t="array" ref="U8">IFERROR(_xlfn.XLOOKUP(1, (날씨2[stnNm]='평균기온 삽입용'!$Q$2) * (날씨2[월]=U$3) * (날씨2[일]='평균기온 삽입용'!$P8), 날씨2[minTa]),"")</f>
        <v>5.0999999999999996</v>
      </c>
      <c r="V8" cm="1">
        <f t="array" ref="V8">IFERROR(_xlfn.XLOOKUP(1, (날씨2[stnNm]='평균기온 삽입용'!$Q$2) * (날씨2[월]=V$3) * (날씨2[일]='평균기온 삽입용'!$P8), 날씨2[minTa]),"")</f>
        <v>14.8</v>
      </c>
      <c r="W8" cm="1">
        <f t="array" ref="W8">IFERROR(_xlfn.XLOOKUP(1, (날씨2[stnNm]='평균기온 삽입용'!$Q$2) * (날씨2[월]=W$3) * (날씨2[일]='평균기온 삽입용'!$P8), 날씨2[minTa]),"")</f>
        <v>16.7</v>
      </c>
      <c r="X8" cm="1">
        <f t="array" ref="X8">IFERROR(_xlfn.XLOOKUP(1, (날씨2[stnNm]='평균기온 삽입용'!$Q$2) * (날씨2[월]=X$3) * (날씨2[일]='평균기온 삽입용'!$P8), 날씨2[minTa]),"")</f>
        <v>19</v>
      </c>
      <c r="Y8" cm="1">
        <f t="array" ref="Y8">IFERROR(_xlfn.XLOOKUP(1, (날씨2[stnNm]='평균기온 삽입용'!$Q$2) * (날씨2[월]=Y$3) * (날씨2[일]='평균기온 삽입용'!$P8), 날씨2[minTa]),"")</f>
        <v>18.7</v>
      </c>
      <c r="Z8" cm="1">
        <f t="array" ref="Z8">IFERROR(_xlfn.XLOOKUP(1, (날씨2[stnNm]='평균기온 삽입용'!$Q$2) * (날씨2[월]=Z$3) * (날씨2[일]='평균기온 삽입용'!$P8), 날씨2[minTa]),"")</f>
        <v>14.2</v>
      </c>
      <c r="AA8" cm="1">
        <f t="array" ref="AA8">IFERROR(_xlfn.XLOOKUP(1, (날씨2[stnNm]='평균기온 삽입용'!$Q$2) * (날씨2[월]=AA$3) * (날씨2[일]='평균기온 삽입용'!$P8), 날씨2[minTa]),"")</f>
        <v>10.4</v>
      </c>
      <c r="AB8" cm="1">
        <f t="array" ref="AB8">IFERROR(_xlfn.XLOOKUP(1, (날씨2[stnNm]='평균기온 삽입용'!$Q$2) * (날씨2[월]=AB$3) * (날씨2[일]='평균기온 삽입용'!$P8), 날씨2[minTa]),"")</f>
        <v>-0.2</v>
      </c>
      <c r="AD8" s="63">
        <v>5</v>
      </c>
      <c r="AE8" cm="1">
        <f t="array" ref="AE8">IFERROR(_xlfn.XLOOKUP(1, (날씨3[stnNm]='평균기온 삽입용'!$AE$2) * (날씨3[월]=AE$3) * (날씨3[일]='평균기온 삽입용'!$AD8), 날씨3[minTa]),"")</f>
        <v>-5.4</v>
      </c>
      <c r="AF8" cm="1">
        <f t="array" ref="AF8">IFERROR(_xlfn.XLOOKUP(1, (날씨3[stnNm]='평균기온 삽입용'!$AE$2) * (날씨3[월]=AF$3) * (날씨3[일]='평균기온 삽입용'!$AD8), 날씨3[minTa]),"")</f>
        <v>-1.3</v>
      </c>
      <c r="AG8" cm="1">
        <f t="array" ref="AG8">IFERROR(_xlfn.XLOOKUP(1, (날씨3[stnNm]='평균기온 삽입용'!$AE$2) * (날씨3[월]=AG$3) * (날씨3[일]='평균기온 삽입용'!$AD8), 날씨3[minTa]),"")</f>
        <v>-4.5999999999999996</v>
      </c>
      <c r="AH8" cm="1">
        <f t="array" ref="AH8">IFERROR(_xlfn.XLOOKUP(1, (날씨3[stnNm]='평균기온 삽입용'!$AE$2) * (날씨3[월]=AH$3) * (날씨3[일]='평균기온 삽입용'!$AD8), 날씨3[minTa]),"")</f>
        <v>5.7</v>
      </c>
      <c r="AI8" cm="1">
        <f t="array" ref="AI8">IFERROR(_xlfn.XLOOKUP(1, (날씨3[stnNm]='평균기온 삽입용'!$AE$2) * (날씨3[월]=AI$3) * (날씨3[일]='평균기온 삽입용'!$AD8), 날씨3[minTa]),"")</f>
        <v>14.9</v>
      </c>
      <c r="AJ8" cm="1">
        <f t="array" ref="AJ8">IFERROR(_xlfn.XLOOKUP(1, (날씨3[stnNm]='평균기온 삽입용'!$AE$2) * (날씨3[월]=AJ$3) * (날씨3[일]='평균기온 삽입용'!$AD8), 날씨3[minTa]),"")</f>
        <v>11.1</v>
      </c>
      <c r="AK8" cm="1">
        <f t="array" ref="AK8">IFERROR(_xlfn.XLOOKUP(1, (날씨3[stnNm]='평균기온 삽입용'!$AE$2) * (날씨3[월]=AK$3) * (날씨3[일]='평균기온 삽입용'!$AD8), 날씨3[minTa]),"")</f>
        <v>21.8</v>
      </c>
      <c r="AL8" cm="1">
        <f t="array" ref="AL8">IFERROR(_xlfn.XLOOKUP(1, (날씨3[stnNm]='평균기온 삽입용'!$AE$2) * (날씨3[월]=AL$3) * (날씨3[일]='평균기온 삽입용'!$AD8), 날씨3[minTa]),"")</f>
        <v>22.8</v>
      </c>
      <c r="AM8" cm="1">
        <f t="array" ref="AM8">IFERROR(_xlfn.XLOOKUP(1, (날씨3[stnNm]='평균기온 삽입용'!$AE$2) * (날씨3[월]=AM$3) * (날씨3[일]='평균기온 삽입용'!$AD8), 날씨3[minTa]),"")</f>
        <v>15.2</v>
      </c>
      <c r="AN8" cm="1">
        <f t="array" ref="AN8">IFERROR(_xlfn.XLOOKUP(1, (날씨3[stnNm]='평균기온 삽입용'!$AE$2) * (날씨3[월]=AN$3) * (날씨3[일]='평균기온 삽입용'!$AD8), 날씨3[minTa]),"")</f>
        <v>7</v>
      </c>
      <c r="AO8" cm="1">
        <f t="array" ref="AO8">IFERROR(_xlfn.XLOOKUP(1, (날씨3[stnNm]='평균기온 삽입용'!$AE$2) * (날씨3[월]=AO$3) * (날씨3[일]='평균기온 삽입용'!$AD8), 날씨3[minTa]),"")</f>
        <v>-3.3</v>
      </c>
      <c r="AP8" cm="1">
        <f t="array" ref="AP8">IFERROR(_xlfn.XLOOKUP(1, (날씨3[stnNm]='평균기온 삽입용'!$AE$2) * (날씨3[월]=AP$3) * (날씨3[일]='평균기온 삽입용'!$AD8), 날씨3[minTa]),"")</f>
        <v>-10.8</v>
      </c>
    </row>
    <row r="9" spans="2:42" ht="15.95" customHeight="1" x14ac:dyDescent="0.3">
      <c r="B9" s="63">
        <v>6</v>
      </c>
      <c r="C9" cm="1">
        <f t="array" ref="C9">IFERROR(_xlfn.XLOOKUP(1, (날씨1[stnNm]='평균기온 삽입용'!$C$2) * (날씨1[월]=C$3) * (날씨1[일]='평균기온 삽입용'!$B9), 날씨1[minTa]),"")</f>
        <v>-10.9</v>
      </c>
      <c r="D9" cm="1">
        <f t="array" ref="D9">IFERROR(_xlfn.XLOOKUP(1, (날씨1[stnNm]='평균기온 삽입용'!$C$2) * (날씨1[월]=D$3) * (날씨1[일]='평균기온 삽입용'!$B9), 날씨1[minTa]),"")</f>
        <v>-10.1</v>
      </c>
      <c r="E9" cm="1">
        <f t="array" ref="E9">IFERROR(_xlfn.XLOOKUP(1, (날씨1[stnNm]='평균기온 삽입용'!$C$2) * (날씨1[월]=E$3) * (날씨1[일]='평균기온 삽입용'!$B9), 날씨1[minTa]),"")</f>
        <v>-8.6999999999999993</v>
      </c>
      <c r="F9" cm="1">
        <f t="array" ref="F9">IFERROR(_xlfn.XLOOKUP(1, (날씨1[stnNm]='평균기온 삽입용'!$C$2) * (날씨1[월]=F$3) * (날씨1[일]='평균기온 삽입용'!$B9), 날씨1[minTa]),"")</f>
        <v>2.5</v>
      </c>
      <c r="G9" cm="1">
        <f t="array" ref="G9">IFERROR(_xlfn.XLOOKUP(1, (날씨1[stnNm]='평균기온 삽입용'!$C$2) * (날씨1[월]=G$3) * (날씨1[일]='평균기온 삽입용'!$B9), 날씨1[minTa]),"")</f>
        <v>5.7</v>
      </c>
      <c r="H9" cm="1">
        <f t="array" ref="H9">IFERROR(_xlfn.XLOOKUP(1, (날씨1[stnNm]='평균기온 삽입용'!$C$2) * (날씨1[월]=H$3) * (날씨1[일]='평균기온 삽입용'!$B9), 날씨1[minTa]),"")</f>
        <v>13</v>
      </c>
      <c r="I9" cm="1">
        <f t="array" ref="I9">IFERROR(_xlfn.XLOOKUP(1, (날씨1[stnNm]='평균기온 삽입용'!$C$2) * (날씨1[월]=I$3) * (날씨1[일]='평균기온 삽입용'!$B9), 날씨1[minTa]),"")</f>
        <v>14.9</v>
      </c>
      <c r="J9" cm="1">
        <f t="array" ref="J9">IFERROR(_xlfn.XLOOKUP(1, (날씨1[stnNm]='평균기온 삽입용'!$C$2) * (날씨1[월]=J$3) * (날씨1[일]='평균기온 삽입용'!$B9), 날씨1[minTa]),"")</f>
        <v>20.6</v>
      </c>
      <c r="K9" cm="1">
        <f t="array" ref="K9">IFERROR(_xlfn.XLOOKUP(1, (날씨1[stnNm]='평균기온 삽입용'!$C$2) * (날씨1[월]=K$3) * (날씨1[일]='평균기온 삽입용'!$B9), 날씨1[minTa]),"")</f>
        <v>13.8</v>
      </c>
      <c r="L9" cm="1">
        <f t="array" ref="L9">IFERROR(_xlfn.XLOOKUP(1, (날씨1[stnNm]='평균기온 삽입용'!$C$2) * (날씨1[월]=L$3) * (날씨1[일]='평균기온 삽입용'!$B9), 날씨1[minTa]),"")</f>
        <v>6.5</v>
      </c>
      <c r="M9" cm="1">
        <f t="array" ref="M9">IFERROR(_xlfn.XLOOKUP(1, (날씨1[stnNm]='평균기온 삽입용'!$C$2) * (날씨1[월]=M$3) * (날씨1[일]='평균기온 삽입용'!$B9), 날씨1[minTa]),"")</f>
        <v>4.4000000000000004</v>
      </c>
      <c r="N9" cm="1">
        <f t="array" ref="N9">IFERROR(_xlfn.XLOOKUP(1, (날씨1[stnNm]='평균기온 삽입용'!$C$2) * (날씨1[월]=N$3) * (날씨1[일]='평균기온 삽입용'!$B9), 날씨1[minTa]),"")</f>
        <v>-5.0999999999999996</v>
      </c>
      <c r="P9" s="63">
        <v>6</v>
      </c>
      <c r="Q9" cm="1">
        <f t="array" ref="Q9">IFERROR(_xlfn.XLOOKUP(1, (날씨2[stnNm]='평균기온 삽입용'!$Q$2) * (날씨2[월]=Q$3) * (날씨2[일]='평균기온 삽입용'!$P9), 날씨2[minTa]),"")</f>
        <v>-10.5</v>
      </c>
      <c r="R9" cm="1">
        <f t="array" ref="R9">IFERROR(_xlfn.XLOOKUP(1, (날씨2[stnNm]='평균기온 삽입용'!$Q$2) * (날씨2[월]=R$3) * (날씨2[일]='평균기온 삽입용'!$P9), 날씨2[minTa]),"")</f>
        <v>-13.8</v>
      </c>
      <c r="S9" cm="1">
        <f t="array" ref="S9">IFERROR(_xlfn.XLOOKUP(1, (날씨2[stnNm]='평균기온 삽입용'!$Q$2) * (날씨2[월]=S$3) * (날씨2[일]='평균기온 삽입용'!$P9), 날씨2[minTa]),"")</f>
        <v>0.3</v>
      </c>
      <c r="T9" cm="1">
        <f t="array" ref="T9">IFERROR(_xlfn.XLOOKUP(1, (날씨2[stnNm]='평균기온 삽입용'!$Q$2) * (날씨2[월]=T$3) * (날씨2[일]='평균기온 삽입용'!$P9), 날씨2[minTa]),"")</f>
        <v>1.1000000000000001</v>
      </c>
      <c r="U9" cm="1">
        <f t="array" ref="U9">IFERROR(_xlfn.XLOOKUP(1, (날씨2[stnNm]='평균기온 삽입용'!$Q$2) * (날씨2[월]=U$3) * (날씨2[일]='평균기온 삽입용'!$P9), 날씨2[minTa]),"")</f>
        <v>11.3</v>
      </c>
      <c r="V9" cm="1">
        <f t="array" ref="V9">IFERROR(_xlfn.XLOOKUP(1, (날씨2[stnNm]='평균기온 삽입용'!$Q$2) * (날씨2[월]=V$3) * (날씨2[일]='평균기온 삽입용'!$P9), 날씨2[minTa]),"")</f>
        <v>15.3</v>
      </c>
      <c r="W9" cm="1">
        <f t="array" ref="W9">IFERROR(_xlfn.XLOOKUP(1, (날씨2[stnNm]='평균기온 삽입용'!$Q$2) * (날씨2[월]=W$3) * (날씨2[일]='평균기온 삽입용'!$P9), 날씨2[minTa]),"")</f>
        <v>16.399999999999999</v>
      </c>
      <c r="X9" cm="1">
        <f t="array" ref="X9">IFERROR(_xlfn.XLOOKUP(1, (날씨2[stnNm]='평균기온 삽입용'!$Q$2) * (날씨2[월]=X$3) * (날씨2[일]='평균기온 삽입용'!$P9), 날씨2[minTa]),"")</f>
        <v>21.9</v>
      </c>
      <c r="Y9" cm="1">
        <f t="array" ref="Y9">IFERROR(_xlfn.XLOOKUP(1, (날씨2[stnNm]='평균기온 삽입용'!$Q$2) * (날씨2[월]=Y$3) * (날씨2[일]='평균기온 삽입용'!$P9), 날씨2[minTa]),"")</f>
        <v>18.100000000000001</v>
      </c>
      <c r="Z9" cm="1">
        <f t="array" ref="Z9">IFERROR(_xlfn.XLOOKUP(1, (날씨2[stnNm]='평균기온 삽입용'!$Q$2) * (날씨2[월]=Z$3) * (날씨2[일]='평균기온 삽입용'!$P9), 날씨2[minTa]),"")</f>
        <v>11.9</v>
      </c>
      <c r="AA9" cm="1">
        <f t="array" ref="AA9">IFERROR(_xlfn.XLOOKUP(1, (날씨2[stnNm]='평균기온 삽입용'!$Q$2) * (날씨2[월]=AA$3) * (날씨2[일]='평균기온 삽입용'!$P9), 날씨2[minTa]),"")</f>
        <v>8.6</v>
      </c>
      <c r="AB9" cm="1">
        <f t="array" ref="AB9">IFERROR(_xlfn.XLOOKUP(1, (날씨2[stnNm]='평균기온 삽입용'!$Q$2) * (날씨2[월]=AB$3) * (날씨2[일]='평균기온 삽입용'!$P9), 날씨2[minTa]),"")</f>
        <v>-6.9</v>
      </c>
      <c r="AD9" s="63">
        <v>6</v>
      </c>
      <c r="AE9" cm="1">
        <f t="array" ref="AE9">IFERROR(_xlfn.XLOOKUP(1, (날씨3[stnNm]='평균기온 삽입용'!$AE$2) * (날씨3[월]=AE$3) * (날씨3[일]='평균기온 삽입용'!$AD9), 날씨3[minTa]),"")</f>
        <v>-2.9</v>
      </c>
      <c r="AF9" cm="1">
        <f t="array" ref="AF9">IFERROR(_xlfn.XLOOKUP(1, (날씨3[stnNm]='평균기온 삽입용'!$AE$2) * (날씨3[월]=AF$3) * (날씨3[일]='평균기온 삽입용'!$AD9), 날씨3[minTa]),"")</f>
        <v>-7.5</v>
      </c>
      <c r="AG9" cm="1">
        <f t="array" ref="AG9">IFERROR(_xlfn.XLOOKUP(1, (날씨3[stnNm]='평균기온 삽입용'!$AE$2) * (날씨3[월]=AG$3) * (날씨3[일]='평균기온 삽입용'!$AD9), 날씨3[minTa]),"")</f>
        <v>-3.3</v>
      </c>
      <c r="AH9" cm="1">
        <f t="array" ref="AH9">IFERROR(_xlfn.XLOOKUP(1, (날씨3[stnNm]='평균기온 삽입용'!$AE$2) * (날씨3[월]=AH$3) * (날씨3[일]='평균기온 삽입용'!$AD9), 날씨3[minTa]),"")</f>
        <v>9.1</v>
      </c>
      <c r="AI9" cm="1">
        <f t="array" ref="AI9">IFERROR(_xlfn.XLOOKUP(1, (날씨3[stnNm]='평균기온 삽입용'!$AE$2) * (날씨3[월]=AI$3) * (날씨3[일]='평균기온 삽입용'!$AD9), 날씨3[minTa]),"")</f>
        <v>5.9</v>
      </c>
      <c r="AJ9" cm="1">
        <f t="array" ref="AJ9">IFERROR(_xlfn.XLOOKUP(1, (날씨3[stnNm]='평균기온 삽입용'!$AE$2) * (날씨3[월]=AJ$3) * (날씨3[일]='평균기온 삽입용'!$AD9), 날씨3[minTa]),"")</f>
        <v>13.6</v>
      </c>
      <c r="AK9" cm="1">
        <f t="array" ref="AK9">IFERROR(_xlfn.XLOOKUP(1, (날씨3[stnNm]='평균기온 삽입용'!$AE$2) * (날씨3[월]=AK$3) * (날씨3[일]='평균기온 삽입용'!$AD9), 날씨3[minTa]),"")</f>
        <v>20.5</v>
      </c>
      <c r="AL9" cm="1">
        <f t="array" ref="AL9">IFERROR(_xlfn.XLOOKUP(1, (날씨3[stnNm]='평균기온 삽입용'!$AE$2) * (날씨3[월]=AL$3) * (날씨3[일]='평균기온 삽입용'!$AD9), 날씨3[minTa]),"")</f>
        <v>22.8</v>
      </c>
      <c r="AM9" cm="1">
        <f t="array" ref="AM9">IFERROR(_xlfn.XLOOKUP(1, (날씨3[stnNm]='평균기온 삽입용'!$AE$2) * (날씨3[월]=AM$3) * (날씨3[일]='평균기온 삽입용'!$AD9), 날씨3[minTa]),"")</f>
        <v>16.100000000000001</v>
      </c>
      <c r="AN9" cm="1">
        <f t="array" ref="AN9">IFERROR(_xlfn.XLOOKUP(1, (날씨3[stnNm]='평균기온 삽입용'!$AE$2) * (날씨3[월]=AN$3) * (날씨3[일]='평균기온 삽입용'!$AD9), 날씨3[minTa]),"")</f>
        <v>11.5</v>
      </c>
      <c r="AO9" cm="1">
        <f t="array" ref="AO9">IFERROR(_xlfn.XLOOKUP(1, (날씨3[stnNm]='평균기온 삽입용'!$AE$2) * (날씨3[월]=AO$3) * (날씨3[일]='평균기온 삽입용'!$AD9), 날씨3[minTa]),"")</f>
        <v>1.4</v>
      </c>
      <c r="AP9" cm="1">
        <f t="array" ref="AP9">IFERROR(_xlfn.XLOOKUP(1, (날씨3[stnNm]='평균기온 삽입용'!$AE$2) * (날씨3[월]=AP$3) * (날씨3[일]='평균기온 삽입용'!$AD9), 날씨3[minTa]),"")</f>
        <v>-11.5</v>
      </c>
    </row>
    <row r="10" spans="2:42" ht="15.95" customHeight="1" x14ac:dyDescent="0.3">
      <c r="B10" s="63">
        <v>7</v>
      </c>
      <c r="C10" cm="1">
        <f t="array" ref="C10">IFERROR(_xlfn.XLOOKUP(1, (날씨1[stnNm]='평균기온 삽입용'!$C$2) * (날씨1[월]=C$3) * (날씨1[일]='평균기온 삽입용'!$B10), 날씨1[minTa]),"")</f>
        <v>-14.8</v>
      </c>
      <c r="D10" cm="1">
        <f t="array" ref="D10">IFERROR(_xlfn.XLOOKUP(1, (날씨1[stnNm]='평균기온 삽입용'!$C$2) * (날씨1[월]=D$3) * (날씨1[일]='평균기온 삽입용'!$B10), 날씨1[minTa]),"")</f>
        <v>-6.3</v>
      </c>
      <c r="E10" cm="1">
        <f t="array" ref="E10">IFERROR(_xlfn.XLOOKUP(1, (날씨1[stnNm]='평균기온 삽입용'!$C$2) * (날씨1[월]=E$3) * (날씨1[일]='평균기온 삽입용'!$B10), 날씨1[minTa]),"")</f>
        <v>-7.9</v>
      </c>
      <c r="F10" cm="1">
        <f t="array" ref="F10">IFERROR(_xlfn.XLOOKUP(1, (날씨1[stnNm]='평균기온 삽입용'!$C$2) * (날씨1[월]=F$3) * (날씨1[일]='평균기온 삽입용'!$B10), 날씨1[minTa]),"")</f>
        <v>1.8</v>
      </c>
      <c r="G10" cm="1">
        <f t="array" ref="G10">IFERROR(_xlfn.XLOOKUP(1, (날씨1[stnNm]='평균기온 삽입용'!$C$2) * (날씨1[월]=G$3) * (날씨1[일]='평균기온 삽입용'!$B10), 날씨1[minTa]),"")</f>
        <v>6.4</v>
      </c>
      <c r="H10" cm="1">
        <f t="array" ref="H10">IFERROR(_xlfn.XLOOKUP(1, (날씨1[stnNm]='평균기온 삽입용'!$C$2) * (날씨1[월]=H$3) * (날씨1[일]='평균기온 삽입용'!$B10), 날씨1[minTa]),"")</f>
        <v>15.4</v>
      </c>
      <c r="I10" cm="1">
        <f t="array" ref="I10">IFERROR(_xlfn.XLOOKUP(1, (날씨1[stnNm]='평균기온 삽입용'!$C$2) * (날씨1[월]=I$3) * (날씨1[일]='평균기온 삽입용'!$B10), 날씨1[minTa]),"")</f>
        <v>16</v>
      </c>
      <c r="J10" cm="1">
        <f t="array" ref="J10">IFERROR(_xlfn.XLOOKUP(1, (날씨1[stnNm]='평균기온 삽입용'!$C$2) * (날씨1[월]=J$3) * (날씨1[일]='평균기온 삽입용'!$B10), 날씨1[minTa]),"")</f>
        <v>22.3</v>
      </c>
      <c r="K10" cm="1">
        <f t="array" ref="K10">IFERROR(_xlfn.XLOOKUP(1, (날씨1[stnNm]='평균기온 삽입용'!$C$2) * (날씨1[월]=K$3) * (날씨1[일]='평균기온 삽입용'!$B10), 날씨1[minTa]),"")</f>
        <v>11.8</v>
      </c>
      <c r="L10" cm="1">
        <f t="array" ref="L10">IFERROR(_xlfn.XLOOKUP(1, (날씨1[stnNm]='평균기온 삽입용'!$C$2) * (날씨1[월]=L$3) * (날씨1[일]='평균기온 삽입용'!$B10), 날씨1[minTa]),"")</f>
        <v>8.1999999999999993</v>
      </c>
      <c r="M10" cm="1">
        <f t="array" ref="M10">IFERROR(_xlfn.XLOOKUP(1, (날씨1[stnNm]='평균기온 삽입용'!$C$2) * (날씨1[월]=M$3) * (날씨1[일]='평균기온 삽입용'!$B10), 날씨1[minTa]),"")</f>
        <v>7.1</v>
      </c>
      <c r="N10" cm="1">
        <f t="array" ref="N10">IFERROR(_xlfn.XLOOKUP(1, (날씨1[stnNm]='평균기온 삽입용'!$C$2) * (날씨1[월]=N$3) * (날씨1[일]='평균기온 삽입용'!$B10), 날씨1[minTa]),"")</f>
        <v>-7.6</v>
      </c>
      <c r="P10" s="63">
        <v>7</v>
      </c>
      <c r="Q10" cm="1">
        <f t="array" ref="Q10">IFERROR(_xlfn.XLOOKUP(1, (날씨2[stnNm]='평균기온 삽입용'!$Q$2) * (날씨2[월]=Q$3) * (날씨2[일]='평균기온 삽입용'!$P10), 날씨2[minTa]),"")</f>
        <v>-11.5</v>
      </c>
      <c r="R10" cm="1">
        <f t="array" ref="R10">IFERROR(_xlfn.XLOOKUP(1, (날씨2[stnNm]='평균기온 삽입용'!$Q$2) * (날씨2[월]=R$3) * (날씨2[일]='평균기온 삽입용'!$P10), 날씨2[minTa]),"")</f>
        <v>-16.100000000000001</v>
      </c>
      <c r="S10" cm="1">
        <f t="array" ref="S10">IFERROR(_xlfn.XLOOKUP(1, (날씨2[stnNm]='평균기온 삽입용'!$Q$2) * (날씨2[월]=S$3) * (날씨2[일]='평균기온 삽입용'!$P10), 날씨2[minTa]),"")</f>
        <v>0.2</v>
      </c>
      <c r="T10" cm="1">
        <f t="array" ref="T10">IFERROR(_xlfn.XLOOKUP(1, (날씨2[stnNm]='평균기온 삽입용'!$Q$2) * (날씨2[월]=T$3) * (날씨2[일]='평균기온 삽입용'!$P10), 날씨2[minTa]),"")</f>
        <v>8.9</v>
      </c>
      <c r="U10" cm="1">
        <f t="array" ref="U10">IFERROR(_xlfn.XLOOKUP(1, (날씨2[stnNm]='평균기온 삽입용'!$Q$2) * (날씨2[월]=U$3) * (날씨2[일]='평균기온 삽입용'!$P10), 날씨2[minTa]),"")</f>
        <v>8.1999999999999993</v>
      </c>
      <c r="V10" cm="1">
        <f t="array" ref="V10">IFERROR(_xlfn.XLOOKUP(1, (날씨2[stnNm]='평균기온 삽입용'!$Q$2) * (날씨2[월]=V$3) * (날씨2[일]='평균기온 삽입용'!$P10), 날씨2[minTa]),"")</f>
        <v>17.7</v>
      </c>
      <c r="W10" cm="1">
        <f t="array" ref="W10">IFERROR(_xlfn.XLOOKUP(1, (날씨2[stnNm]='평균기온 삽입용'!$Q$2) * (날씨2[월]=W$3) * (날씨2[일]='평균기온 삽입용'!$P10), 날씨2[minTa]),"")</f>
        <v>17.399999999999999</v>
      </c>
      <c r="X10" cm="1">
        <f t="array" ref="X10">IFERROR(_xlfn.XLOOKUP(1, (날씨2[stnNm]='평균기온 삽입용'!$Q$2) * (날씨2[월]=X$3) * (날씨2[일]='평균기온 삽입용'!$P10), 날씨2[minTa]),"")</f>
        <v>24.1</v>
      </c>
      <c r="Y10" cm="1">
        <f t="array" ref="Y10">IFERROR(_xlfn.XLOOKUP(1, (날씨2[stnNm]='평균기온 삽입용'!$Q$2) * (날씨2[월]=Y$3) * (날씨2[일]='평균기온 삽입용'!$P10), 날씨2[minTa]),"")</f>
        <v>18.8</v>
      </c>
      <c r="Z10" cm="1">
        <f t="array" ref="Z10">IFERROR(_xlfn.XLOOKUP(1, (날씨2[stnNm]='평균기온 삽입용'!$Q$2) * (날씨2[월]=Z$3) * (날씨2[일]='평균기온 삽입용'!$P10), 날씨2[minTa]),"")</f>
        <v>12.8</v>
      </c>
      <c r="AA10" cm="1">
        <f t="array" ref="AA10">IFERROR(_xlfn.XLOOKUP(1, (날씨2[stnNm]='평균기온 삽입용'!$Q$2) * (날씨2[월]=AA$3) * (날씨2[일]='평균기온 삽입용'!$P10), 날씨2[minTa]),"")</f>
        <v>7.5</v>
      </c>
      <c r="AB10" cm="1">
        <f t="array" ref="AB10">IFERROR(_xlfn.XLOOKUP(1, (날씨2[stnNm]='평균기온 삽입용'!$Q$2) * (날씨2[월]=AB$3) * (날씨2[일]='평균기온 삽입용'!$P10), 날씨2[minTa]),"")</f>
        <v>-6.4</v>
      </c>
      <c r="AD10" s="63">
        <v>7</v>
      </c>
      <c r="AE10" cm="1">
        <f t="array" ref="AE10">IFERROR(_xlfn.XLOOKUP(1, (날씨3[stnNm]='평균기온 삽입용'!$AE$2) * (날씨3[월]=AE$3) * (날씨3[일]='평균기온 삽입용'!$AD10), 날씨3[minTa]),"")</f>
        <v>-5.0999999999999996</v>
      </c>
      <c r="AF10" cm="1">
        <f t="array" ref="AF10">IFERROR(_xlfn.XLOOKUP(1, (날씨3[stnNm]='평균기온 삽입용'!$AE$2) * (날씨3[월]=AF$3) * (날씨3[일]='평균기온 삽입용'!$AD10), 날씨3[minTa]),"")</f>
        <v>-10.8</v>
      </c>
      <c r="AG10" cm="1">
        <f t="array" ref="AG10">IFERROR(_xlfn.XLOOKUP(1, (날씨3[stnNm]='평균기온 삽입용'!$AE$2) * (날씨3[월]=AG$3) * (날씨3[일]='평균기온 삽입용'!$AD10), 날씨3[minTa]),"")</f>
        <v>-5.6</v>
      </c>
      <c r="AH10" cm="1">
        <f t="array" ref="AH10">IFERROR(_xlfn.XLOOKUP(1, (날씨3[stnNm]='평균기온 삽입용'!$AE$2) * (날씨3[월]=AH$3) * (날씨3[일]='평균기온 삽입용'!$AD10), 날씨3[minTa]),"")</f>
        <v>9.1999999999999993</v>
      </c>
      <c r="AI10" cm="1">
        <f t="array" ref="AI10">IFERROR(_xlfn.XLOOKUP(1, (날씨3[stnNm]='평균기온 삽입용'!$AE$2) * (날씨3[월]=AI$3) * (날씨3[일]='평균기온 삽입용'!$AD10), 날씨3[minTa]),"")</f>
        <v>8</v>
      </c>
      <c r="AJ10" cm="1">
        <f t="array" ref="AJ10">IFERROR(_xlfn.XLOOKUP(1, (날씨3[stnNm]='평균기온 삽입용'!$AE$2) * (날씨3[월]=AJ$3) * (날씨3[일]='평균기온 삽입용'!$AD10), 날씨3[minTa]),"")</f>
        <v>13.6</v>
      </c>
      <c r="AK10" cm="1">
        <f t="array" ref="AK10">IFERROR(_xlfn.XLOOKUP(1, (날씨3[stnNm]='평균기온 삽입용'!$AE$2) * (날씨3[월]=AK$3) * (날씨3[일]='평균기온 삽입용'!$AD10), 날씨3[minTa]),"")</f>
        <v>22.7</v>
      </c>
      <c r="AL10" cm="1">
        <f t="array" ref="AL10">IFERROR(_xlfn.XLOOKUP(1, (날씨3[stnNm]='평균기온 삽입용'!$AE$2) * (날씨3[월]=AL$3) * (날씨3[일]='평균기온 삽입용'!$AD10), 날씨3[minTa]),"")</f>
        <v>21.7</v>
      </c>
      <c r="AM10" cm="1">
        <f t="array" ref="AM10">IFERROR(_xlfn.XLOOKUP(1, (날씨3[stnNm]='평균기온 삽입용'!$AE$2) * (날씨3[월]=AM$3) * (날씨3[일]='평균기온 삽입용'!$AD10), 날씨3[minTa]),"")</f>
        <v>17.2</v>
      </c>
      <c r="AN10" cm="1">
        <f t="array" ref="AN10">IFERROR(_xlfn.XLOOKUP(1, (날씨3[stnNm]='평균기온 삽입용'!$AE$2) * (날씨3[월]=AN$3) * (날씨3[일]='평균기온 삽입용'!$AD10), 날씨3[minTa]),"")</f>
        <v>14.8</v>
      </c>
      <c r="AO10" cm="1">
        <f t="array" ref="AO10">IFERROR(_xlfn.XLOOKUP(1, (날씨3[stnNm]='평균기온 삽입용'!$AE$2) * (날씨3[월]=AO$3) * (날씨3[일]='평균기온 삽입용'!$AD10), 날씨3[minTa]),"")</f>
        <v>3.7</v>
      </c>
      <c r="AP10" cm="1">
        <f t="array" ref="AP10">IFERROR(_xlfn.XLOOKUP(1, (날씨3[stnNm]='평균기온 삽입용'!$AE$2) * (날씨3[월]=AP$3) * (날씨3[일]='평균기온 삽입용'!$AD10), 날씨3[minTa]),"")</f>
        <v>-6.1</v>
      </c>
    </row>
    <row r="11" spans="2:42" ht="15.95" customHeight="1" x14ac:dyDescent="0.3">
      <c r="B11" s="63">
        <v>8</v>
      </c>
      <c r="C11" cm="1">
        <f t="array" ref="C11">IFERROR(_xlfn.XLOOKUP(1, (날씨1[stnNm]='평균기온 삽입용'!$C$2) * (날씨1[월]=C$3) * (날씨1[일]='평균기온 삽입용'!$B11), 날씨1[minTa]),"")</f>
        <v>-16.3</v>
      </c>
      <c r="D11" cm="1">
        <f t="array" ref="D11">IFERROR(_xlfn.XLOOKUP(1, (날씨1[stnNm]='평균기온 삽입용'!$C$2) * (날씨1[월]=D$3) * (날씨1[일]='평균기온 삽입용'!$B11), 날씨1[minTa]),"")</f>
        <v>-13.9</v>
      </c>
      <c r="E11" cm="1">
        <f t="array" ref="E11">IFERROR(_xlfn.XLOOKUP(1, (날씨1[stnNm]='평균기온 삽입용'!$C$2) * (날씨1[월]=E$3) * (날씨1[일]='평균기온 삽입용'!$B11), 날씨1[minTa]),"")</f>
        <v>-4.9000000000000004</v>
      </c>
      <c r="F11" cm="1">
        <f t="array" ref="F11">IFERROR(_xlfn.XLOOKUP(1, (날씨1[stnNm]='평균기온 삽입용'!$C$2) * (날씨1[월]=F$3) * (날씨1[일]='평균기온 삽입용'!$B11), 날씨1[minTa]),"")</f>
        <v>-1</v>
      </c>
      <c r="G11" cm="1">
        <f t="array" ref="G11">IFERROR(_xlfn.XLOOKUP(1, (날씨1[stnNm]='평균기온 삽입용'!$C$2) * (날씨1[월]=G$3) * (날씨1[일]='평균기온 삽입용'!$B11), 날씨1[minTa]),"")</f>
        <v>5.5</v>
      </c>
      <c r="H11" cm="1">
        <f t="array" ref="H11">IFERROR(_xlfn.XLOOKUP(1, (날씨1[stnNm]='평균기온 삽입용'!$C$2) * (날씨1[월]=H$3) * (날씨1[일]='평균기온 삽입용'!$B11), 날씨1[minTa]),"")</f>
        <v>14.6</v>
      </c>
      <c r="I11" cm="1">
        <f t="array" ref="I11">IFERROR(_xlfn.XLOOKUP(1, (날씨1[stnNm]='평균기온 삽입용'!$C$2) * (날씨1[월]=I$3) * (날씨1[일]='평균기온 삽입용'!$B11), 날씨1[minTa]),"")</f>
        <v>18</v>
      </c>
      <c r="J11" cm="1">
        <f t="array" ref="J11">IFERROR(_xlfn.XLOOKUP(1, (날씨1[stnNm]='평균기온 삽입용'!$C$2) * (날씨1[월]=J$3) * (날씨1[일]='평균기온 삽입용'!$B11), 날씨1[minTa]),"")</f>
        <v>21.7</v>
      </c>
      <c r="K11" cm="1">
        <f t="array" ref="K11">IFERROR(_xlfn.XLOOKUP(1, (날씨1[stnNm]='평균기온 삽입용'!$C$2) * (날씨1[월]=K$3) * (날씨1[일]='평균기온 삽입용'!$B11), 날씨1[minTa]),"")</f>
        <v>12.1</v>
      </c>
      <c r="L11" cm="1">
        <f t="array" ref="L11">IFERROR(_xlfn.XLOOKUP(1, (날씨1[stnNm]='평균기온 삽입용'!$C$2) * (날씨1[월]=L$3) * (날씨1[일]='평균기온 삽입용'!$B11), 날씨1[minTa]),"")</f>
        <v>9.8000000000000007</v>
      </c>
      <c r="M11" cm="1">
        <f t="array" ref="M11">IFERROR(_xlfn.XLOOKUP(1, (날씨1[stnNm]='평균기온 삽입용'!$C$2) * (날씨1[월]=M$3) * (날씨1[일]='평균기온 삽입용'!$B11), 날씨1[minTa]),"")</f>
        <v>8.6999999999999993</v>
      </c>
      <c r="N11" cm="1">
        <f t="array" ref="N11">IFERROR(_xlfn.XLOOKUP(1, (날씨1[stnNm]='평균기온 삽입용'!$C$2) * (날씨1[월]=N$3) * (날씨1[일]='평균기온 삽입용'!$B11), 날씨1[minTa]),"")</f>
        <v>-4.5</v>
      </c>
      <c r="P11" s="63">
        <v>8</v>
      </c>
      <c r="Q11" cm="1">
        <f t="array" ref="Q11">IFERROR(_xlfn.XLOOKUP(1, (날씨2[stnNm]='평균기온 삽입용'!$Q$2) * (날씨2[월]=Q$3) * (날씨2[일]='평균기온 삽입용'!$P11), 날씨2[minTa]),"")</f>
        <v>-13</v>
      </c>
      <c r="R11" cm="1">
        <f t="array" ref="R11">IFERROR(_xlfn.XLOOKUP(1, (날씨2[stnNm]='평균기온 삽입용'!$Q$2) * (날씨2[월]=R$3) * (날씨2[일]='평균기온 삽입용'!$P11), 날씨2[minTa]),"")</f>
        <v>-11.7</v>
      </c>
      <c r="S11" cm="1">
        <f t="array" ref="S11">IFERROR(_xlfn.XLOOKUP(1, (날씨2[stnNm]='평균기온 삽입용'!$Q$2) * (날씨2[월]=S$3) * (날씨2[일]='평균기온 삽입용'!$P11), 날씨2[minTa]),"")</f>
        <v>-2.9</v>
      </c>
      <c r="T11" cm="1">
        <f t="array" ref="T11">IFERROR(_xlfn.XLOOKUP(1, (날씨2[stnNm]='평균기온 삽입용'!$Q$2) * (날씨2[월]=T$3) * (날씨2[일]='평균기온 삽입용'!$P11), 날씨2[minTa]),"")</f>
        <v>2.7</v>
      </c>
      <c r="U11" cm="1">
        <f t="array" ref="U11">IFERROR(_xlfn.XLOOKUP(1, (날씨2[stnNm]='평균기온 삽입용'!$Q$2) * (날씨2[월]=U$3) * (날씨2[일]='평균기온 삽입용'!$P11), 날씨2[minTa]),"")</f>
        <v>8.1999999999999993</v>
      </c>
      <c r="V11" cm="1">
        <f t="array" ref="V11">IFERROR(_xlfn.XLOOKUP(1, (날씨2[stnNm]='평균기온 삽입용'!$Q$2) * (날씨2[월]=V$3) * (날씨2[일]='평균기온 삽입용'!$P11), 날씨2[minTa]),"")</f>
        <v>18.899999999999999</v>
      </c>
      <c r="W11" cm="1">
        <f t="array" ref="W11">IFERROR(_xlfn.XLOOKUP(1, (날씨2[stnNm]='평균기온 삽입용'!$Q$2) * (날씨2[월]=W$3) * (날씨2[일]='평균기온 삽입용'!$P11), 날씨2[minTa]),"")</f>
        <v>17.7</v>
      </c>
      <c r="X11" cm="1">
        <f t="array" ref="X11">IFERROR(_xlfn.XLOOKUP(1, (날씨2[stnNm]='평균기온 삽입용'!$Q$2) * (날씨2[월]=X$3) * (날씨2[일]='평균기온 삽입용'!$P11), 날씨2[minTa]),"")</f>
        <v>22.4</v>
      </c>
      <c r="Y11" cm="1">
        <f t="array" ref="Y11">IFERROR(_xlfn.XLOOKUP(1, (날씨2[stnNm]='평균기온 삽입용'!$Q$2) * (날씨2[월]=Y$3) * (날씨2[일]='평균기온 삽입용'!$P11), 날씨2[minTa]),"")</f>
        <v>17.899999999999999</v>
      </c>
      <c r="Z11" cm="1">
        <f t="array" ref="Z11">IFERROR(_xlfn.XLOOKUP(1, (날씨2[stnNm]='평균기온 삽입용'!$Q$2) * (날씨2[월]=Z$3) * (날씨2[일]='평균기온 삽입용'!$P11), 날씨2[minTa]),"")</f>
        <v>9.9</v>
      </c>
      <c r="AA11" cm="1">
        <f t="array" ref="AA11">IFERROR(_xlfn.XLOOKUP(1, (날씨2[stnNm]='평균기온 삽입용'!$Q$2) * (날씨2[월]=AA$3) * (날씨2[일]='평균기온 삽입용'!$P11), 날씨2[minTa]),"")</f>
        <v>-2.8</v>
      </c>
      <c r="AB11" cm="1">
        <f t="array" ref="AB11">IFERROR(_xlfn.XLOOKUP(1, (날씨2[stnNm]='평균기온 삽입용'!$Q$2) * (날씨2[월]=AB$3) * (날씨2[일]='평균기온 삽입용'!$P11), 날씨2[minTa]),"")</f>
        <v>-8.6</v>
      </c>
      <c r="AD11" s="63">
        <v>8</v>
      </c>
      <c r="AE11" cm="1">
        <f t="array" ref="AE11">IFERROR(_xlfn.XLOOKUP(1, (날씨3[stnNm]='평균기온 삽입용'!$AE$2) * (날씨3[월]=AE$3) * (날씨3[일]='평균기온 삽입용'!$AD11), 날씨3[minTa]),"")</f>
        <v>2.2999999999999998</v>
      </c>
      <c r="AF11" cm="1">
        <f t="array" ref="AF11">IFERROR(_xlfn.XLOOKUP(1, (날씨3[stnNm]='평균기온 삽입용'!$AE$2) * (날씨3[월]=AF$3) * (날씨3[일]='평균기온 삽입용'!$AD11), 날씨3[minTa]),"")</f>
        <v>-9.6</v>
      </c>
      <c r="AG11" cm="1">
        <f t="array" ref="AG11">IFERROR(_xlfn.XLOOKUP(1, (날씨3[stnNm]='평균기온 삽입용'!$AE$2) * (날씨3[월]=AG$3) * (날씨3[일]='평균기온 삽입용'!$AD11), 날씨3[minTa]),"")</f>
        <v>-9.4</v>
      </c>
      <c r="AH11" cm="1">
        <f t="array" ref="AH11">IFERROR(_xlfn.XLOOKUP(1, (날씨3[stnNm]='평균기온 삽입용'!$AE$2) * (날씨3[월]=AH$3) * (날씨3[일]='평균기온 삽입용'!$AD11), 날씨3[minTa]),"")</f>
        <v>7.9</v>
      </c>
      <c r="AI11" cm="1">
        <f t="array" ref="AI11">IFERROR(_xlfn.XLOOKUP(1, (날씨3[stnNm]='평균기온 삽입용'!$AE$2) * (날씨3[월]=AI$3) * (날씨3[일]='평균기온 삽입용'!$AD11), 날씨3[minTa]),"")</f>
        <v>6.5</v>
      </c>
      <c r="AJ11" cm="1">
        <f t="array" ref="AJ11">IFERROR(_xlfn.XLOOKUP(1, (날씨3[stnNm]='평균기온 삽입용'!$AE$2) * (날씨3[월]=AJ$3) * (날씨3[일]='평균기온 삽입용'!$AD11), 날씨3[minTa]),"")</f>
        <v>14.8</v>
      </c>
      <c r="AK11" cm="1">
        <f t="array" ref="AK11">IFERROR(_xlfn.XLOOKUP(1, (날씨3[stnNm]='평균기온 삽입용'!$AE$2) * (날씨3[월]=AK$3) * (날씨3[일]='평균기온 삽입용'!$AD11), 날씨3[minTa]),"")</f>
        <v>21.2</v>
      </c>
      <c r="AL11" cm="1">
        <f t="array" ref="AL11">IFERROR(_xlfn.XLOOKUP(1, (날씨3[stnNm]='평균기온 삽입용'!$AE$2) * (날씨3[월]=AL$3) * (날씨3[일]='평균기온 삽입용'!$AD11), 날씨3[minTa]),"")</f>
        <v>21.6</v>
      </c>
      <c r="AM11" cm="1">
        <f t="array" ref="AM11">IFERROR(_xlfn.XLOOKUP(1, (날씨3[stnNm]='평균기온 삽입용'!$AE$2) * (날씨3[월]=AM$3) * (날씨3[일]='평균기온 삽입용'!$AD11), 날씨3[minTa]),"")</f>
        <v>17</v>
      </c>
      <c r="AN11" cm="1">
        <f t="array" ref="AN11">IFERROR(_xlfn.XLOOKUP(1, (날씨3[stnNm]='평균기온 삽입용'!$AE$2) * (날씨3[월]=AN$3) * (날씨3[일]='평균기온 삽입용'!$AD11), 날씨3[minTa]),"")</f>
        <v>16.399999999999999</v>
      </c>
      <c r="AO11" cm="1">
        <f t="array" ref="AO11">IFERROR(_xlfn.XLOOKUP(1, (날씨3[stnNm]='평균기온 삽입용'!$AE$2) * (날씨3[월]=AO$3) * (날씨3[일]='평균기온 삽입용'!$AD11), 날씨3[minTa]),"")</f>
        <v>1.6</v>
      </c>
      <c r="AP11" cm="1">
        <f t="array" ref="AP11">IFERROR(_xlfn.XLOOKUP(1, (날씨3[stnNm]='평균기온 삽입용'!$AE$2) * (날씨3[월]=AP$3) * (날씨3[일]='평균기온 삽입용'!$AD11), 날씨3[minTa]),"")</f>
        <v>-12</v>
      </c>
    </row>
    <row r="12" spans="2:42" ht="15.95" customHeight="1" x14ac:dyDescent="0.3">
      <c r="B12" s="63">
        <v>9</v>
      </c>
      <c r="C12" cm="1">
        <f t="array" ref="C12">IFERROR(_xlfn.XLOOKUP(1, (날씨1[stnNm]='평균기온 삽입용'!$C$2) * (날씨1[월]=C$3) * (날씨1[일]='평균기온 삽입용'!$B12), 날씨1[minTa]),"")</f>
        <v>-14.7</v>
      </c>
      <c r="D12" cm="1">
        <f t="array" ref="D12">IFERROR(_xlfn.XLOOKUP(1, (날씨1[stnNm]='평균기온 삽입용'!$C$2) * (날씨1[월]=D$3) * (날씨1[일]='평균기온 삽입용'!$B12), 날씨1[minTa]),"")</f>
        <v>-18.100000000000001</v>
      </c>
      <c r="E12" cm="1">
        <f t="array" ref="E12">IFERROR(_xlfn.XLOOKUP(1, (날씨1[stnNm]='평균기온 삽입용'!$C$2) * (날씨1[월]=E$3) * (날씨1[일]='평균기온 삽입용'!$B12), 날씨1[minTa]),"")</f>
        <v>-6.1</v>
      </c>
      <c r="F12" cm="1">
        <f t="array" ref="F12">IFERROR(_xlfn.XLOOKUP(1, (날씨1[stnNm]='평균기온 삽입용'!$C$2) * (날씨1[월]=F$3) * (날씨1[일]='평균기온 삽입용'!$B12), 날씨1[minTa]),"")</f>
        <v>-2.8</v>
      </c>
      <c r="G12" cm="1">
        <f t="array" ref="G12">IFERROR(_xlfn.XLOOKUP(1, (날씨1[stnNm]='평균기온 삽입용'!$C$2) * (날씨1[월]=G$3) * (날씨1[일]='평균기온 삽입용'!$B12), 날씨1[minTa]),"")</f>
        <v>13</v>
      </c>
      <c r="H12" cm="1">
        <f t="array" ref="H12">IFERROR(_xlfn.XLOOKUP(1, (날씨1[stnNm]='평균기온 삽입용'!$C$2) * (날씨1[월]=H$3) * (날씨1[일]='평균기온 삽입용'!$B12), 날씨1[minTa]),"")</f>
        <v>14.4</v>
      </c>
      <c r="I12" cm="1">
        <f t="array" ref="I12">IFERROR(_xlfn.XLOOKUP(1, (날씨1[stnNm]='평균기온 삽입용'!$C$2) * (날씨1[월]=I$3) * (날씨1[일]='평균기온 삽입용'!$B12), 날씨1[minTa]),"")</f>
        <v>18.600000000000001</v>
      </c>
      <c r="J12" cm="1">
        <f t="array" ref="J12">IFERROR(_xlfn.XLOOKUP(1, (날씨1[stnNm]='평균기온 삽입용'!$C$2) * (날씨1[월]=J$3) * (날씨1[일]='평균기온 삽입용'!$B12), 날씨1[minTa]),"")</f>
        <v>21.2</v>
      </c>
      <c r="K12" cm="1">
        <f t="array" ref="K12">IFERROR(_xlfn.XLOOKUP(1, (날씨1[stnNm]='평균기온 삽입용'!$C$2) * (날씨1[월]=K$3) * (날씨1[일]='평균기온 삽입용'!$B12), 날씨1[minTa]),"")</f>
        <v>10.8</v>
      </c>
      <c r="L12" cm="1">
        <f t="array" ref="L12">IFERROR(_xlfn.XLOOKUP(1, (날씨1[stnNm]='평균기온 삽입용'!$C$2) * (날씨1[월]=L$3) * (날씨1[일]='평균기온 삽입용'!$B12), 날씨1[minTa]),"")</f>
        <v>10.7</v>
      </c>
      <c r="M12" cm="1">
        <f t="array" ref="M12">IFERROR(_xlfn.XLOOKUP(1, (날씨1[stnNm]='평균기온 삽입용'!$C$2) * (날씨1[월]=M$3) * (날씨1[일]='평균기온 삽입용'!$B12), 날씨1[minTa]),"")</f>
        <v>8.5</v>
      </c>
      <c r="N12" cm="1">
        <f t="array" ref="N12">IFERROR(_xlfn.XLOOKUP(1, (날씨1[stnNm]='평균기온 삽입용'!$C$2) * (날씨1[월]=N$3) * (날씨1[일]='평균기온 삽입용'!$B12), 날씨1[minTa]),"")</f>
        <v>-5.7</v>
      </c>
      <c r="P12" s="63">
        <v>9</v>
      </c>
      <c r="Q12" cm="1">
        <f t="array" ref="Q12">IFERROR(_xlfn.XLOOKUP(1, (날씨2[stnNm]='평균기온 삽입용'!$Q$2) * (날씨2[월]=Q$3) * (날씨2[일]='평균기온 삽입용'!$P12), 날씨2[minTa]),"")</f>
        <v>-13.1</v>
      </c>
      <c r="R12" cm="1">
        <f t="array" ref="R12">IFERROR(_xlfn.XLOOKUP(1, (날씨2[stnNm]='평균기온 삽입용'!$Q$2) * (날씨2[월]=R$3) * (날씨2[일]='평균기온 삽입용'!$P12), 날씨2[minTa]),"")</f>
        <v>-8.1</v>
      </c>
      <c r="S12" cm="1">
        <f t="array" ref="S12">IFERROR(_xlfn.XLOOKUP(1, (날씨2[stnNm]='평균기온 삽입용'!$Q$2) * (날씨2[월]=S$3) * (날씨2[일]='평균기온 삽입용'!$P12), 날씨2[minTa]),"")</f>
        <v>-4.9000000000000004</v>
      </c>
      <c r="T12" cm="1">
        <f t="array" ref="T12">IFERROR(_xlfn.XLOOKUP(1, (날씨2[stnNm]='평균기온 삽입용'!$Q$2) * (날씨2[월]=T$3) * (날씨2[일]='평균기온 삽입용'!$P12), 날씨2[minTa]),"")</f>
        <v>4.3</v>
      </c>
      <c r="U12" cm="1">
        <f t="array" ref="U12">IFERROR(_xlfn.XLOOKUP(1, (날씨2[stnNm]='평균기온 삽입용'!$Q$2) * (날씨2[월]=U$3) * (날씨2[일]='평균기온 삽입용'!$P12), 날씨2[minTa]),"")</f>
        <v>12.4</v>
      </c>
      <c r="V12" cm="1">
        <f t="array" ref="V12">IFERROR(_xlfn.XLOOKUP(1, (날씨2[stnNm]='평균기온 삽입용'!$Q$2) * (날씨2[월]=V$3) * (날씨2[일]='평균기온 삽입용'!$P12), 날씨2[minTa]),"")</f>
        <v>16</v>
      </c>
      <c r="W12" cm="1">
        <f t="array" ref="W12">IFERROR(_xlfn.XLOOKUP(1, (날씨2[stnNm]='평균기온 삽입용'!$Q$2) * (날씨2[월]=W$3) * (날씨2[일]='평균기온 삽입용'!$P12), 날씨2[minTa]),"")</f>
        <v>18.5</v>
      </c>
      <c r="X12" cm="1">
        <f t="array" ref="X12">IFERROR(_xlfn.XLOOKUP(1, (날씨2[stnNm]='평균기온 삽입용'!$Q$2) * (날씨2[월]=X$3) * (날씨2[일]='평균기온 삽입용'!$P12), 날씨2[minTa]),"")</f>
        <v>21.2</v>
      </c>
      <c r="Y12" cm="1">
        <f t="array" ref="Y12">IFERROR(_xlfn.XLOOKUP(1, (날씨2[stnNm]='평균기온 삽입용'!$Q$2) * (날씨2[월]=Y$3) * (날씨2[일]='평균기온 삽입용'!$P12), 날씨2[minTa]),"")</f>
        <v>17.100000000000001</v>
      </c>
      <c r="Z12" cm="1">
        <f t="array" ref="Z12">IFERROR(_xlfn.XLOOKUP(1, (날씨2[stnNm]='평균기온 삽입용'!$Q$2) * (날씨2[월]=Z$3) * (날씨2[일]='평균기온 삽입용'!$P12), 날씨2[minTa]),"")</f>
        <v>3.4</v>
      </c>
      <c r="AA12" cm="1">
        <f t="array" ref="AA12">IFERROR(_xlfn.XLOOKUP(1, (날씨2[stnNm]='평균기온 삽입용'!$Q$2) * (날씨2[월]=AA$3) * (날씨2[일]='평균기온 삽입용'!$P12), 날씨2[minTa]),"")</f>
        <v>-6.2</v>
      </c>
      <c r="AB12" cm="1">
        <f t="array" ref="AB12">IFERROR(_xlfn.XLOOKUP(1, (날씨2[stnNm]='평균기온 삽입용'!$Q$2) * (날씨2[월]=AB$3) * (날씨2[일]='평균기온 삽입용'!$P12), 날씨2[minTa]),"")</f>
        <v>-6.3</v>
      </c>
      <c r="AD12" s="63">
        <v>9</v>
      </c>
      <c r="AE12" cm="1">
        <f t="array" ref="AE12">IFERROR(_xlfn.XLOOKUP(1, (날씨3[stnNm]='평균기온 삽입용'!$AE$2) * (날씨3[월]=AE$3) * (날씨3[일]='평균기온 삽입용'!$AD12), 날씨3[minTa]),"")</f>
        <v>-5.7</v>
      </c>
      <c r="AF12" cm="1">
        <f t="array" ref="AF12">IFERROR(_xlfn.XLOOKUP(1, (날씨3[stnNm]='평균기온 삽입용'!$AE$2) * (날씨3[월]=AF$3) * (날씨3[일]='평균기온 삽입용'!$AD12), 날씨3[minTa]),"")</f>
        <v>-11</v>
      </c>
      <c r="AG12" cm="1">
        <f t="array" ref="AG12">IFERROR(_xlfn.XLOOKUP(1, (날씨3[stnNm]='평균기온 삽입용'!$AE$2) * (날씨3[월]=AG$3) * (날씨3[일]='평균기온 삽입용'!$AD12), 날씨3[minTa]),"")</f>
        <v>-8.8000000000000007</v>
      </c>
      <c r="AH12" cm="1">
        <f t="array" ref="AH12">IFERROR(_xlfn.XLOOKUP(1, (날씨3[stnNm]='평균기온 삽입용'!$AE$2) * (날씨3[월]=AH$3) * (날씨3[일]='평균기온 삽입용'!$AD12), 날씨3[minTa]),"")</f>
        <v>8.4</v>
      </c>
      <c r="AI12" cm="1">
        <f t="array" ref="AI12">IFERROR(_xlfn.XLOOKUP(1, (날씨3[stnNm]='평균기온 삽입용'!$AE$2) * (날씨3[월]=AI$3) * (날씨3[일]='평균기온 삽입용'!$AD12), 날씨3[minTa]),"")</f>
        <v>12.6</v>
      </c>
      <c r="AJ12" cm="1">
        <f t="array" ref="AJ12">IFERROR(_xlfn.XLOOKUP(1, (날씨3[stnNm]='평균기온 삽입용'!$AE$2) * (날씨3[월]=AJ$3) * (날씨3[일]='평균기온 삽입용'!$AD12), 날씨3[minTa]),"")</f>
        <v>13.4</v>
      </c>
      <c r="AK12" cm="1">
        <f t="array" ref="AK12">IFERROR(_xlfn.XLOOKUP(1, (날씨3[stnNm]='평균기온 삽입용'!$AE$2) * (날씨3[월]=AK$3) * (날씨3[일]='평균기온 삽입용'!$AD12), 날씨3[minTa]),"")</f>
        <v>24</v>
      </c>
      <c r="AL12" cm="1">
        <f t="array" ref="AL12">IFERROR(_xlfn.XLOOKUP(1, (날씨3[stnNm]='평균기온 삽입용'!$AE$2) * (날씨3[월]=AL$3) * (날씨3[일]='평균기온 삽입용'!$AD12), 날씨3[minTa]),"")</f>
        <v>20.6</v>
      </c>
      <c r="AM12" cm="1">
        <f t="array" ref="AM12">IFERROR(_xlfn.XLOOKUP(1, (날씨3[stnNm]='평균기온 삽입용'!$AE$2) * (날씨3[월]=AM$3) * (날씨3[일]='평균기온 삽입용'!$AD12), 날씨3[minTa]),"")</f>
        <v>16.7</v>
      </c>
      <c r="AN12" cm="1">
        <f t="array" ref="AN12">IFERROR(_xlfn.XLOOKUP(1, (날씨3[stnNm]='평균기온 삽입용'!$AE$2) * (날씨3[월]=AN$3) * (날씨3[일]='평균기온 삽입용'!$AD12), 날씨3[minTa]),"")</f>
        <v>16.7</v>
      </c>
      <c r="AO12" cm="1">
        <f t="array" ref="AO12">IFERROR(_xlfn.XLOOKUP(1, (날씨3[stnNm]='평균기온 삽입용'!$AE$2) * (날씨3[월]=AO$3) * (날씨3[일]='평균기온 삽입용'!$AD12), 날씨3[minTa]),"")</f>
        <v>-2.2999999999999998</v>
      </c>
      <c r="AP12" cm="1">
        <f t="array" ref="AP12">IFERROR(_xlfn.XLOOKUP(1, (날씨3[stnNm]='평균기온 삽입용'!$AE$2) * (날씨3[월]=AP$3) * (날씨3[일]='평균기온 삽입용'!$AD12), 날씨3[minTa]),"")</f>
        <v>-11.5</v>
      </c>
    </row>
    <row r="13" spans="2:42" ht="15.95" customHeight="1" x14ac:dyDescent="0.3">
      <c r="B13" s="63">
        <v>10</v>
      </c>
      <c r="C13" cm="1">
        <f t="array" ref="C13">IFERROR(_xlfn.XLOOKUP(1, (날씨1[stnNm]='평균기온 삽입용'!$C$2) * (날씨1[월]=C$3) * (날씨1[일]='평균기온 삽입용'!$B13), 날씨1[minTa]),"")</f>
        <v>-13.6</v>
      </c>
      <c r="D13" cm="1">
        <f t="array" ref="D13">IFERROR(_xlfn.XLOOKUP(1, (날씨1[stnNm]='평균기온 삽입용'!$C$2) * (날씨1[월]=D$3) * (날씨1[일]='평균기온 삽입용'!$B13), 날씨1[minTa]),"")</f>
        <v>-9.6</v>
      </c>
      <c r="E13" cm="1">
        <f t="array" ref="E13">IFERROR(_xlfn.XLOOKUP(1, (날씨1[stnNm]='평균기온 삽입용'!$C$2) * (날씨1[월]=E$3) * (날씨1[일]='평균기온 삽입용'!$B13), 날씨1[minTa]),"")</f>
        <v>-7.9</v>
      </c>
      <c r="F13" cm="1">
        <f t="array" ref="F13">IFERROR(_xlfn.XLOOKUP(1, (날씨1[stnNm]='평균기온 삽입용'!$C$2) * (날씨1[월]=F$3) * (날씨1[일]='평균기온 삽입용'!$B13), 날씨1[minTa]),"")</f>
        <v>-0.8</v>
      </c>
      <c r="G13" cm="1">
        <f t="array" ref="G13">IFERROR(_xlfn.XLOOKUP(1, (날씨1[stnNm]='평균기온 삽입용'!$C$2) * (날씨1[월]=G$3) * (날씨1[일]='평균기온 삽입용'!$B13), 날씨1[minTa]),"")</f>
        <v>9.9</v>
      </c>
      <c r="H13" cm="1">
        <f t="array" ref="H13">IFERROR(_xlfn.XLOOKUP(1, (날씨1[stnNm]='평균기온 삽입용'!$C$2) * (날씨1[월]=H$3) * (날씨1[일]='평균기온 삽입용'!$B13), 날씨1[minTa]),"")</f>
        <v>14.5</v>
      </c>
      <c r="I13" cm="1">
        <f t="array" ref="I13">IFERROR(_xlfn.XLOOKUP(1, (날씨1[stnNm]='평균기온 삽입용'!$C$2) * (날씨1[월]=I$3) * (날씨1[일]='평균기온 삽입용'!$B13), 날씨1[minTa]),"")</f>
        <v>18.5</v>
      </c>
      <c r="J13" cm="1">
        <f t="array" ref="J13">IFERROR(_xlfn.XLOOKUP(1, (날씨1[stnNm]='평균기온 삽입용'!$C$2) * (날씨1[월]=J$3) * (날씨1[일]='평균기온 삽입용'!$B13), 날씨1[minTa]),"")</f>
        <v>21.2</v>
      </c>
      <c r="K13" cm="1">
        <f t="array" ref="K13">IFERROR(_xlfn.XLOOKUP(1, (날씨1[stnNm]='평균기온 삽입용'!$C$2) * (날씨1[월]=K$3) * (날씨1[일]='평균기온 삽입용'!$B13), 날씨1[minTa]),"")</f>
        <v>11.7</v>
      </c>
      <c r="L13" cm="1">
        <f t="array" ref="L13">IFERROR(_xlfn.XLOOKUP(1, (날씨1[stnNm]='평균기온 삽입용'!$C$2) * (날씨1[월]=L$3) * (날씨1[일]='평균기온 삽입용'!$B13), 날씨1[minTa]),"")</f>
        <v>6.8</v>
      </c>
      <c r="M13" cm="1">
        <f t="array" ref="M13">IFERROR(_xlfn.XLOOKUP(1, (날씨1[stnNm]='평균기온 삽입용'!$C$2) * (날씨1[월]=M$3) * (날씨1[일]='평균기온 삽입용'!$B13), 날씨1[minTa]),"")</f>
        <v>5.0999999999999996</v>
      </c>
      <c r="N13" cm="1">
        <f t="array" ref="N13">IFERROR(_xlfn.XLOOKUP(1, (날씨1[stnNm]='평균기온 삽입용'!$C$2) * (날씨1[월]=N$3) * (날씨1[일]='평균기온 삽입용'!$B13), 날씨1[minTa]),"")</f>
        <v>-0.3</v>
      </c>
      <c r="P13" s="63">
        <v>10</v>
      </c>
      <c r="Q13" cm="1">
        <f t="array" ref="Q13">IFERROR(_xlfn.XLOOKUP(1, (날씨2[stnNm]='평균기온 삽입용'!$Q$2) * (날씨2[월]=Q$3) * (날씨2[일]='평균기온 삽입용'!$P13), 날씨2[minTa]),"")</f>
        <v>-9.3000000000000007</v>
      </c>
      <c r="R13" cm="1">
        <f t="array" ref="R13">IFERROR(_xlfn.XLOOKUP(1, (날씨2[stnNm]='평균기온 삽입용'!$Q$2) * (날씨2[월]=R$3) * (날씨2[일]='평균기온 삽입용'!$P13), 날씨2[minTa]),"")</f>
        <v>-12.2</v>
      </c>
      <c r="S13" cm="1">
        <f t="array" ref="S13">IFERROR(_xlfn.XLOOKUP(1, (날씨2[stnNm]='평균기온 삽입용'!$Q$2) * (날씨2[월]=S$3) * (날씨2[일]='평균기온 삽입용'!$P13), 날씨2[minTa]),"")</f>
        <v>-7.9</v>
      </c>
      <c r="T13" cm="1">
        <f t="array" ref="T13">IFERROR(_xlfn.XLOOKUP(1, (날씨2[stnNm]='평균기온 삽입용'!$Q$2) * (날씨2[월]=T$3) * (날씨2[일]='평균기온 삽입용'!$P13), 날씨2[minTa]),"")</f>
        <v>5.9</v>
      </c>
      <c r="U13" cm="1">
        <f t="array" ref="U13">IFERROR(_xlfn.XLOOKUP(1, (날씨2[stnNm]='평균기온 삽입용'!$Q$2) * (날씨2[월]=U$3) * (날씨2[일]='평균기온 삽입용'!$P13), 날씨2[minTa]),"")</f>
        <v>11.9</v>
      </c>
      <c r="V13" cm="1">
        <f t="array" ref="V13">IFERROR(_xlfn.XLOOKUP(1, (날씨2[stnNm]='평균기온 삽입용'!$Q$2) * (날씨2[월]=V$3) * (날씨2[일]='평균기온 삽입용'!$P13), 날씨2[minTa]),"")</f>
        <v>16.3</v>
      </c>
      <c r="W13" cm="1">
        <f t="array" ref="W13">IFERROR(_xlfn.XLOOKUP(1, (날씨2[stnNm]='평균기온 삽입용'!$Q$2) * (날씨2[월]=W$3) * (날씨2[일]='평균기온 삽입용'!$P13), 날씨2[minTa]),"")</f>
        <v>20.5</v>
      </c>
      <c r="X13" cm="1">
        <f t="array" ref="X13">IFERROR(_xlfn.XLOOKUP(1, (날씨2[stnNm]='평균기온 삽입용'!$Q$2) * (날씨2[월]=X$3) * (날씨2[일]='평균기온 삽입용'!$P13), 날씨2[minTa]),"")</f>
        <v>23.2</v>
      </c>
      <c r="Y13" cm="1">
        <f t="array" ref="Y13">IFERROR(_xlfn.XLOOKUP(1, (날씨2[stnNm]='평균기온 삽입용'!$Q$2) * (날씨2[월]=Y$3) * (날씨2[일]='평균기온 삽입용'!$P13), 날씨2[minTa]),"")</f>
        <v>15.2</v>
      </c>
      <c r="Z13" cm="1">
        <f t="array" ref="Z13">IFERROR(_xlfn.XLOOKUP(1, (날씨2[stnNm]='평균기온 삽입용'!$Q$2) * (날씨2[월]=Z$3) * (날씨2[일]='평균기온 삽입용'!$P13), 날씨2[minTa]),"")</f>
        <v>2.6</v>
      </c>
      <c r="AA13" cm="1">
        <f t="array" ref="AA13">IFERROR(_xlfn.XLOOKUP(1, (날씨2[stnNm]='평균기온 삽입용'!$Q$2) * (날씨2[월]=AA$3) * (날씨2[일]='평균기온 삽입용'!$P13), 날씨2[minTa]),"")</f>
        <v>-2.9</v>
      </c>
      <c r="AB13" cm="1">
        <f t="array" ref="AB13">IFERROR(_xlfn.XLOOKUP(1, (날씨2[stnNm]='평균기온 삽입용'!$Q$2) * (날씨2[월]=AB$3) * (날씨2[일]='평균기온 삽입용'!$P13), 날씨2[minTa]),"")</f>
        <v>-9.8000000000000007</v>
      </c>
      <c r="AD13" s="63">
        <v>10</v>
      </c>
      <c r="AE13" cm="1">
        <f t="array" ref="AE13">IFERROR(_xlfn.XLOOKUP(1, (날씨3[stnNm]='평균기온 삽입용'!$AE$2) * (날씨3[월]=AE$3) * (날씨3[일]='평균기온 삽입용'!$AD13), 날씨3[minTa]),"")</f>
        <v>-8</v>
      </c>
      <c r="AF13" cm="1">
        <f t="array" ref="AF13">IFERROR(_xlfn.XLOOKUP(1, (날씨3[stnNm]='평균기온 삽입용'!$AE$2) * (날씨3[월]=AF$3) * (날씨3[일]='평균기온 삽입용'!$AD13), 날씨3[minTa]),"")</f>
        <v>-11.1</v>
      </c>
      <c r="AG13" cm="1">
        <f t="array" ref="AG13">IFERROR(_xlfn.XLOOKUP(1, (날씨3[stnNm]='평균기온 삽입용'!$AE$2) * (날씨3[월]=AG$3) * (날씨3[일]='평균기온 삽입용'!$AD13), 날씨3[minTa]),"")</f>
        <v>-7.1</v>
      </c>
      <c r="AH13" cm="1">
        <f t="array" ref="AH13">IFERROR(_xlfn.XLOOKUP(1, (날씨3[stnNm]='평균기온 삽입용'!$AE$2) * (날씨3[월]=AH$3) * (날씨3[일]='평균기온 삽입용'!$AD13), 날씨3[minTa]),"")</f>
        <v>3.5</v>
      </c>
      <c r="AI13" cm="1">
        <f t="array" ref="AI13">IFERROR(_xlfn.XLOOKUP(1, (날씨3[stnNm]='평균기온 삽입용'!$AE$2) * (날씨3[월]=AI$3) * (날씨3[일]='평균기온 삽입용'!$AD13), 날씨3[minTa]),"")</f>
        <v>11.6</v>
      </c>
      <c r="AJ13" cm="1">
        <f t="array" ref="AJ13">IFERROR(_xlfn.XLOOKUP(1, (날씨3[stnNm]='평균기온 삽입용'!$AE$2) * (날씨3[월]=AJ$3) * (날씨3[일]='평균기온 삽입용'!$AD13), 날씨3[minTa]),"")</f>
        <v>12.8</v>
      </c>
      <c r="AK13" cm="1">
        <f t="array" ref="AK13">IFERROR(_xlfn.XLOOKUP(1, (날씨3[stnNm]='평균기온 삽입용'!$AE$2) * (날씨3[월]=AK$3) * (날씨3[일]='평균기온 삽입용'!$AD13), 날씨3[minTa]),"")</f>
        <v>21.8</v>
      </c>
      <c r="AL13" cm="1">
        <f t="array" ref="AL13">IFERROR(_xlfn.XLOOKUP(1, (날씨3[stnNm]='평균기온 삽입용'!$AE$2) * (날씨3[월]=AL$3) * (날씨3[일]='평균기온 삽입용'!$AD13), 날씨3[minTa]),"")</f>
        <v>22.2</v>
      </c>
      <c r="AM13" cm="1">
        <f t="array" ref="AM13">IFERROR(_xlfn.XLOOKUP(1, (날씨3[stnNm]='평균기온 삽입용'!$AE$2) * (날씨3[월]=AM$3) * (날씨3[일]='평균기온 삽입용'!$AD13), 날씨3[minTa]),"")</f>
        <v>15.7</v>
      </c>
      <c r="AN13" cm="1">
        <f t="array" ref="AN13">IFERROR(_xlfn.XLOOKUP(1, (날씨3[stnNm]='평균기온 삽입용'!$AE$2) * (날씨3[월]=AN$3) * (날씨3[일]='평균기온 삽입용'!$AD13), 날씨3[minTa]),"")</f>
        <v>13.9</v>
      </c>
      <c r="AO13" cm="1">
        <f t="array" ref="AO13">IFERROR(_xlfn.XLOOKUP(1, (날씨3[stnNm]='평균기온 삽입용'!$AE$2) * (날씨3[월]=AO$3) * (날씨3[일]='평균기온 삽입용'!$AD13), 날씨3[minTa]),"")</f>
        <v>0.5</v>
      </c>
      <c r="AP13" cm="1">
        <f t="array" ref="AP13">IFERROR(_xlfn.XLOOKUP(1, (날씨3[stnNm]='평균기온 삽입용'!$AE$2) * (날씨3[월]=AP$3) * (날씨3[일]='평균기온 삽입용'!$AD13), 날씨3[minTa]),"")</f>
        <v>-4.9000000000000004</v>
      </c>
    </row>
    <row r="14" spans="2:42" ht="15.95" customHeight="1" x14ac:dyDescent="0.3">
      <c r="B14" s="63">
        <v>11</v>
      </c>
      <c r="C14" cm="1">
        <f t="array" ref="C14">IFERROR(_xlfn.XLOOKUP(1, (날씨1[stnNm]='평균기온 삽입용'!$C$2) * (날씨1[월]=C$3) * (날씨1[일]='평균기온 삽입용'!$B14), 날씨1[minTa]),"")</f>
        <v>-8.8000000000000007</v>
      </c>
      <c r="D14" cm="1">
        <f t="array" ref="D14">IFERROR(_xlfn.XLOOKUP(1, (날씨1[stnNm]='평균기온 삽입용'!$C$2) * (날씨1[월]=D$3) * (날씨1[일]='평균기온 삽입용'!$B14), 날씨1[minTa]),"")</f>
        <v>-5.8</v>
      </c>
      <c r="E14" cm="1">
        <f t="array" ref="E14">IFERROR(_xlfn.XLOOKUP(1, (날씨1[stnNm]='평균기온 삽입용'!$C$2) * (날씨1[월]=E$3) * (날씨1[일]='평균기온 삽입용'!$B14), 날씨1[minTa]),"")</f>
        <v>-7.5</v>
      </c>
      <c r="F14" cm="1">
        <f t="array" ref="F14">IFERROR(_xlfn.XLOOKUP(1, (날씨1[stnNm]='평균기온 삽입용'!$C$2) * (날씨1[월]=F$3) * (날씨1[일]='평균기온 삽입용'!$B14), 날씨1[minTa]),"")</f>
        <v>0.3</v>
      </c>
      <c r="G14" cm="1">
        <f t="array" ref="G14">IFERROR(_xlfn.XLOOKUP(1, (날씨1[stnNm]='평균기온 삽입용'!$C$2) * (날씨1[월]=G$3) * (날씨1[일]='평균기온 삽입용'!$B14), 날씨1[minTa]),"")</f>
        <v>8.6</v>
      </c>
      <c r="H14" cm="1">
        <f t="array" ref="H14">IFERROR(_xlfn.XLOOKUP(1, (날씨1[stnNm]='평균기온 삽입용'!$C$2) * (날씨1[월]=H$3) * (날씨1[일]='평균기온 삽입용'!$B14), 날씨1[minTa]),"")</f>
        <v>16.600000000000001</v>
      </c>
      <c r="I14" cm="1">
        <f t="array" ref="I14">IFERROR(_xlfn.XLOOKUP(1, (날씨1[stnNm]='평균기온 삽입용'!$C$2) * (날씨1[월]=I$3) * (날씨1[일]='평균기온 삽입용'!$B14), 날씨1[minTa]),"")</f>
        <v>20.100000000000001</v>
      </c>
      <c r="J14" cm="1">
        <f t="array" ref="J14">IFERROR(_xlfn.XLOOKUP(1, (날씨1[stnNm]='평균기온 삽입용'!$C$2) * (날씨1[월]=J$3) * (날씨1[일]='평균기온 삽입용'!$B14), 날씨1[minTa]),"")</f>
        <v>21.5</v>
      </c>
      <c r="K14" cm="1">
        <f t="array" ref="K14">IFERROR(_xlfn.XLOOKUP(1, (날씨1[stnNm]='평균기온 삽입용'!$C$2) * (날씨1[월]=K$3) * (날씨1[일]='평균기온 삽입용'!$B14), 날씨1[minTa]),"")</f>
        <v>14.9</v>
      </c>
      <c r="L14" cm="1">
        <f t="array" ref="L14">IFERROR(_xlfn.XLOOKUP(1, (날씨1[stnNm]='평균기온 삽입용'!$C$2) * (날씨1[월]=L$3) * (날씨1[일]='평균기온 삽입용'!$B14), 날씨1[minTa]),"")</f>
        <v>5</v>
      </c>
      <c r="M14" cm="1">
        <f t="array" ref="M14">IFERROR(_xlfn.XLOOKUP(1, (날씨1[stnNm]='평균기온 삽입용'!$C$2) * (날씨1[월]=M$3) * (날씨1[일]='평균기온 삽입용'!$B14), 날씨1[minTa]),"")</f>
        <v>2.7</v>
      </c>
      <c r="N14" cm="1">
        <f t="array" ref="N14">IFERROR(_xlfn.XLOOKUP(1, (날씨1[stnNm]='평균기온 삽입용'!$C$2) * (날씨1[월]=N$3) * (날씨1[일]='평균기온 삽입용'!$B14), 날씨1[minTa]),"")</f>
        <v>-1.6</v>
      </c>
      <c r="P14" s="63">
        <v>11</v>
      </c>
      <c r="Q14" cm="1">
        <f t="array" ref="Q14">IFERROR(_xlfn.XLOOKUP(1, (날씨2[stnNm]='평균기온 삽입용'!$Q$2) * (날씨2[월]=Q$3) * (날씨2[일]='평균기온 삽입용'!$P14), 날씨2[minTa]),"")</f>
        <v>-13</v>
      </c>
      <c r="R14" cm="1">
        <f t="array" ref="R14">IFERROR(_xlfn.XLOOKUP(1, (날씨2[stnNm]='평균기온 삽입용'!$Q$2) * (날씨2[월]=R$3) * (날씨2[일]='평균기온 삽입용'!$P14), 날씨2[minTa]),"")</f>
        <v>-9.3000000000000007</v>
      </c>
      <c r="S14" cm="1">
        <f t="array" ref="S14">IFERROR(_xlfn.XLOOKUP(1, (날씨2[stnNm]='평균기온 삽입용'!$Q$2) * (날씨2[월]=S$3) * (날씨2[일]='평균기온 삽입용'!$P14), 날씨2[minTa]),"")</f>
        <v>-8.6999999999999993</v>
      </c>
      <c r="T14" cm="1">
        <f t="array" ref="T14">IFERROR(_xlfn.XLOOKUP(1, (날씨2[stnNm]='평균기온 삽입용'!$Q$2) * (날씨2[월]=T$3) * (날씨2[일]='평균기온 삽입용'!$P14), 날씨2[minTa]),"")</f>
        <v>3.6</v>
      </c>
      <c r="U14" cm="1">
        <f t="array" ref="U14">IFERROR(_xlfn.XLOOKUP(1, (날씨2[stnNm]='평균기온 삽입용'!$Q$2) * (날씨2[월]=U$3) * (날씨2[일]='평균기온 삽입용'!$P14), 날씨2[minTa]),"")</f>
        <v>8</v>
      </c>
      <c r="V14" cm="1">
        <f t="array" ref="V14">IFERROR(_xlfn.XLOOKUP(1, (날씨2[stnNm]='평균기온 삽입용'!$Q$2) * (날씨2[월]=V$3) * (날씨2[일]='평균기온 삽입용'!$P14), 날씨2[minTa]),"")</f>
        <v>20.3</v>
      </c>
      <c r="W14" cm="1">
        <f t="array" ref="W14">IFERROR(_xlfn.XLOOKUP(1, (날씨2[stnNm]='평균기온 삽입용'!$Q$2) * (날씨2[월]=W$3) * (날씨2[일]='평균기온 삽입용'!$P14), 날씨2[minTa]),"")</f>
        <v>21</v>
      </c>
      <c r="X14" cm="1">
        <f t="array" ref="X14">IFERROR(_xlfn.XLOOKUP(1, (날씨2[stnNm]='평균기온 삽입용'!$Q$2) * (날씨2[월]=X$3) * (날씨2[일]='평균기온 삽입용'!$P14), 날씨2[minTa]),"")</f>
        <v>22.6</v>
      </c>
      <c r="Y14" cm="1">
        <f t="array" ref="Y14">IFERROR(_xlfn.XLOOKUP(1, (날씨2[stnNm]='평균기온 삽입용'!$Q$2) * (날씨2[월]=Y$3) * (날씨2[일]='평균기온 삽입용'!$P14), 날씨2[minTa]),"")</f>
        <v>16.5</v>
      </c>
      <c r="Z14" cm="1">
        <f t="array" ref="Z14">IFERROR(_xlfn.XLOOKUP(1, (날씨2[stnNm]='평균기온 삽입용'!$Q$2) * (날씨2[월]=Z$3) * (날씨2[일]='평균기온 삽입용'!$P14), 날씨2[minTa]),"")</f>
        <v>3.6</v>
      </c>
      <c r="AA14" cm="1">
        <f t="array" ref="AA14">IFERROR(_xlfn.XLOOKUP(1, (날씨2[stnNm]='평균기온 삽입용'!$Q$2) * (날씨2[월]=AA$3) * (날씨2[일]='평균기온 삽입용'!$P14), 날씨2[minTa]),"")</f>
        <v>1.6</v>
      </c>
      <c r="AB14" cm="1">
        <f t="array" ref="AB14">IFERROR(_xlfn.XLOOKUP(1, (날씨2[stnNm]='평균기온 삽입용'!$Q$2) * (날씨2[월]=AB$3) * (날씨2[일]='평균기온 삽입용'!$P14), 날씨2[minTa]),"")</f>
        <v>-11.5</v>
      </c>
      <c r="AD14" s="63">
        <v>11</v>
      </c>
      <c r="AE14" cm="1">
        <f t="array" ref="AE14">IFERROR(_xlfn.XLOOKUP(1, (날씨3[stnNm]='평균기온 삽입용'!$AE$2) * (날씨3[월]=AE$3) * (날씨3[일]='평균기온 삽입용'!$AD14), 날씨3[minTa]),"")</f>
        <v>-12.1</v>
      </c>
      <c r="AF14" cm="1">
        <f t="array" ref="AF14">IFERROR(_xlfn.XLOOKUP(1, (날씨3[stnNm]='평균기온 삽입용'!$AE$2) * (날씨3[월]=AF$3) * (날씨3[일]='평균기온 삽입용'!$AD14), 날씨3[minTa]),"")</f>
        <v>-14.8</v>
      </c>
      <c r="AG14" cm="1">
        <f t="array" ref="AG14">IFERROR(_xlfn.XLOOKUP(1, (날씨3[stnNm]='평균기온 삽입용'!$AE$2) * (날씨3[월]=AG$3) * (날씨3[일]='평균기온 삽입용'!$AD14), 날씨3[minTa]),"")</f>
        <v>-6</v>
      </c>
      <c r="AH14" cm="1">
        <f t="array" ref="AH14">IFERROR(_xlfn.XLOOKUP(1, (날씨3[stnNm]='평균기온 삽입용'!$AE$2) * (날씨3[월]=AH$3) * (날씨3[일]='평균기온 삽입용'!$AD14), 날씨3[minTa]),"")</f>
        <v>7.9</v>
      </c>
      <c r="AI14" cm="1">
        <f t="array" ref="AI14">IFERROR(_xlfn.XLOOKUP(1, (날씨3[stnNm]='평균기온 삽입용'!$AE$2) * (날씨3[월]=AI$3) * (날씨3[일]='평균기온 삽입용'!$AD14), 날씨3[minTa]),"")</f>
        <v>10.5</v>
      </c>
      <c r="AJ14" cm="1">
        <f t="array" ref="AJ14">IFERROR(_xlfn.XLOOKUP(1, (날씨3[stnNm]='평균기온 삽입용'!$AE$2) * (날씨3[월]=AJ$3) * (날씨3[일]='평균기온 삽입용'!$AD14), 날씨3[minTa]),"")</f>
        <v>8.6999999999999993</v>
      </c>
      <c r="AK14" cm="1">
        <f t="array" ref="AK14">IFERROR(_xlfn.XLOOKUP(1, (날씨3[stnNm]='평균기온 삽입용'!$AE$2) * (날씨3[월]=AK$3) * (날씨3[일]='평균기온 삽입용'!$AD14), 날씨3[minTa]),"")</f>
        <v>21.8</v>
      </c>
      <c r="AL14" cm="1">
        <f t="array" ref="AL14">IFERROR(_xlfn.XLOOKUP(1, (날씨3[stnNm]='평균기온 삽입용'!$AE$2) * (날씨3[월]=AL$3) * (날씨3[일]='평균기온 삽입용'!$AD14), 날씨3[minTa]),"")</f>
        <v>21.9</v>
      </c>
      <c r="AM14" cm="1">
        <f t="array" ref="AM14">IFERROR(_xlfn.XLOOKUP(1, (날씨3[stnNm]='평균기온 삽입용'!$AE$2) * (날씨3[월]=AM$3) * (날씨3[일]='평균기온 삽입용'!$AD14), 날씨3[minTa]),"")</f>
        <v>15</v>
      </c>
      <c r="AN14" cm="1">
        <f t="array" ref="AN14">IFERROR(_xlfn.XLOOKUP(1, (날씨3[stnNm]='평균기온 삽입용'!$AE$2) * (날씨3[월]=AN$3) * (날씨3[일]='평균기온 삽입용'!$AD14), 날씨3[minTa]),"")</f>
        <v>9.8000000000000007</v>
      </c>
      <c r="AO14" cm="1">
        <f t="array" ref="AO14">IFERROR(_xlfn.XLOOKUP(1, (날씨3[stnNm]='평균기온 삽입용'!$AE$2) * (날씨3[월]=AO$3) * (날씨3[일]='평균기온 삽입용'!$AD14), 날씨3[minTa]),"")</f>
        <v>-2.4</v>
      </c>
      <c r="AP14" cm="1">
        <f t="array" ref="AP14">IFERROR(_xlfn.XLOOKUP(1, (날씨3[stnNm]='평균기온 삽입용'!$AE$2) * (날씨3[월]=AP$3) * (날씨3[일]='평균기온 삽입용'!$AD14), 날씨3[minTa]),"")</f>
        <v>-14.9</v>
      </c>
    </row>
    <row r="15" spans="2:42" ht="15.95" customHeight="1" x14ac:dyDescent="0.3">
      <c r="B15" s="63">
        <v>12</v>
      </c>
      <c r="C15" cm="1">
        <f t="array" ref="C15">IFERROR(_xlfn.XLOOKUP(1, (날씨1[stnNm]='평균기온 삽입용'!$C$2) * (날씨1[월]=C$3) * (날씨1[일]='평균기온 삽입용'!$B15), 날씨1[minTa]),"")</f>
        <v>-13.4</v>
      </c>
      <c r="D15" cm="1">
        <f t="array" ref="D15">IFERROR(_xlfn.XLOOKUP(1, (날씨1[stnNm]='평균기온 삽입용'!$C$2) * (날씨1[월]=D$3) * (날씨1[일]='평균기온 삽입용'!$B15), 날씨1[minTa]),"")</f>
        <v>-10.9</v>
      </c>
      <c r="E15" cm="1">
        <f t="array" ref="E15">IFERROR(_xlfn.XLOOKUP(1, (날씨1[stnNm]='평균기온 삽입용'!$C$2) * (날씨1[월]=E$3) * (날씨1[일]='평균기온 삽입용'!$B15), 날씨1[minTa]),"")</f>
        <v>-5.3</v>
      </c>
      <c r="F15" cm="1">
        <f t="array" ref="F15">IFERROR(_xlfn.XLOOKUP(1, (날씨1[stnNm]='평균기온 삽입용'!$C$2) * (날씨1[월]=F$3) * (날씨1[일]='평균기온 삽입용'!$B15), 날씨1[minTa]),"")</f>
        <v>2.8</v>
      </c>
      <c r="G15" cm="1">
        <f t="array" ref="G15">IFERROR(_xlfn.XLOOKUP(1, (날씨1[stnNm]='평균기온 삽입용'!$C$2) * (날씨1[월]=G$3) * (날씨1[일]='평균기온 삽입용'!$B15), 날씨1[minTa]),"")</f>
        <v>10.5</v>
      </c>
      <c r="H15" cm="1">
        <f t="array" ref="H15">IFERROR(_xlfn.XLOOKUP(1, (날씨1[stnNm]='평균기온 삽입용'!$C$2) * (날씨1[월]=H$3) * (날씨1[일]='평균기온 삽입용'!$B15), 날씨1[minTa]),"")</f>
        <v>17.7</v>
      </c>
      <c r="I15" cm="1">
        <f t="array" ref="I15">IFERROR(_xlfn.XLOOKUP(1, (날씨1[stnNm]='평균기온 삽입용'!$C$2) * (날씨1[월]=I$3) * (날씨1[일]='평균기온 삽입용'!$B15), 날씨1[minTa]),"")</f>
        <v>22.7</v>
      </c>
      <c r="J15" cm="1">
        <f t="array" ref="J15">IFERROR(_xlfn.XLOOKUP(1, (날씨1[stnNm]='평균기온 삽입용'!$C$2) * (날씨1[월]=J$3) * (날씨1[일]='평균기온 삽입용'!$B15), 날씨1[minTa]),"")</f>
        <v>19.7</v>
      </c>
      <c r="K15" cm="1">
        <f t="array" ref="K15">IFERROR(_xlfn.XLOOKUP(1, (날씨1[stnNm]='평균기온 삽입용'!$C$2) * (날씨1[월]=K$3) * (날씨1[일]='평균기온 삽입용'!$B15), 날씨1[minTa]),"")</f>
        <v>12.3</v>
      </c>
      <c r="L15" cm="1">
        <f t="array" ref="L15">IFERROR(_xlfn.XLOOKUP(1, (날씨1[stnNm]='평균기온 삽입용'!$C$2) * (날씨1[월]=L$3) * (날씨1[일]='평균기온 삽입용'!$B15), 날씨1[minTa]),"")</f>
        <v>2.9</v>
      </c>
      <c r="M15" cm="1">
        <f t="array" ref="M15">IFERROR(_xlfn.XLOOKUP(1, (날씨1[stnNm]='평균기온 삽입용'!$C$2) * (날씨1[월]=M$3) * (날씨1[일]='평균기온 삽입용'!$B15), 날씨1[minTa]),"")</f>
        <v>4.4000000000000004</v>
      </c>
      <c r="N15" cm="1">
        <f t="array" ref="N15">IFERROR(_xlfn.XLOOKUP(1, (날씨1[stnNm]='평균기온 삽입용'!$C$2) * (날씨1[월]=N$3) * (날씨1[일]='평균기온 삽입용'!$B15), 날씨1[minTa]),"")</f>
        <v>-5.2</v>
      </c>
      <c r="P15" s="63">
        <v>12</v>
      </c>
      <c r="Q15" cm="1">
        <f t="array" ref="Q15">IFERROR(_xlfn.XLOOKUP(1, (날씨2[stnNm]='평균기온 삽입용'!$Q$2) * (날씨2[월]=Q$3) * (날씨2[일]='평균기온 삽입용'!$P15), 날씨2[minTa]),"")</f>
        <v>-15.3</v>
      </c>
      <c r="R15" cm="1">
        <f t="array" ref="R15">IFERROR(_xlfn.XLOOKUP(1, (날씨2[stnNm]='평균기온 삽입용'!$Q$2) * (날씨2[월]=R$3) * (날씨2[일]='평균기온 삽입용'!$P15), 날씨2[minTa]),"")</f>
        <v>2.8</v>
      </c>
      <c r="S15" cm="1">
        <f t="array" ref="S15">IFERROR(_xlfn.XLOOKUP(1, (날씨2[stnNm]='평균기온 삽입용'!$Q$2) * (날씨2[월]=S$3) * (날씨2[일]='평균기온 삽입용'!$P15), 날씨2[minTa]),"")</f>
        <v>-7.1</v>
      </c>
      <c r="T15" cm="1">
        <f t="array" ref="T15">IFERROR(_xlfn.XLOOKUP(1, (날씨2[stnNm]='평균기온 삽입용'!$Q$2) * (날씨2[월]=T$3) * (날씨2[일]='평균기온 삽입용'!$P15), 날씨2[minTa]),"")</f>
        <v>3.1</v>
      </c>
      <c r="U15" cm="1">
        <f t="array" ref="U15">IFERROR(_xlfn.XLOOKUP(1, (날씨2[stnNm]='평균기온 삽입용'!$Q$2) * (날씨2[월]=U$3) * (날씨2[일]='평균기온 삽입용'!$P15), 날씨2[minTa]),"")</f>
        <v>8.8000000000000007</v>
      </c>
      <c r="V15" cm="1">
        <f t="array" ref="V15">IFERROR(_xlfn.XLOOKUP(1, (날씨2[stnNm]='평균기온 삽입용'!$Q$2) * (날씨2[월]=V$3) * (날씨2[일]='평균기온 삽입용'!$P15), 날씨2[minTa]),"")</f>
        <v>20.2</v>
      </c>
      <c r="W15" cm="1">
        <f t="array" ref="W15">IFERROR(_xlfn.XLOOKUP(1, (날씨2[stnNm]='평균기온 삽입용'!$Q$2) * (날씨2[월]=W$3) * (날씨2[일]='평균기온 삽입용'!$P15), 날씨2[minTa]),"")</f>
        <v>21.5</v>
      </c>
      <c r="X15" cm="1">
        <f t="array" ref="X15">IFERROR(_xlfn.XLOOKUP(1, (날씨2[stnNm]='평균기온 삽입용'!$Q$2) * (날씨2[월]=X$3) * (날씨2[일]='평균기온 삽입용'!$P15), 날씨2[minTa]),"")</f>
        <v>23.4</v>
      </c>
      <c r="Y15" cm="1">
        <f t="array" ref="Y15">IFERROR(_xlfn.XLOOKUP(1, (날씨2[stnNm]='평균기온 삽입용'!$Q$2) * (날씨2[월]=Y$3) * (날씨2[일]='평균기온 삽입용'!$P15), 날씨2[minTa]),"")</f>
        <v>17.600000000000001</v>
      </c>
      <c r="Z15" cm="1">
        <f t="array" ref="Z15">IFERROR(_xlfn.XLOOKUP(1, (날씨2[stnNm]='평균기온 삽입용'!$Q$2) * (날씨2[월]=Z$3) * (날씨2[일]='평균기온 삽입용'!$P15), 날씨2[minTa]),"")</f>
        <v>6.4</v>
      </c>
      <c r="AA15" cm="1">
        <f t="array" ref="AA15">IFERROR(_xlfn.XLOOKUP(1, (날씨2[stnNm]='평균기온 삽입용'!$Q$2) * (날씨2[월]=AA$3) * (날씨2[일]='평균기온 삽입용'!$P15), 날씨2[minTa]),"")</f>
        <v>2.1</v>
      </c>
      <c r="AB15" cm="1">
        <f t="array" ref="AB15">IFERROR(_xlfn.XLOOKUP(1, (날씨2[stnNm]='평균기온 삽입용'!$Q$2) * (날씨2[월]=AB$3) * (날씨2[일]='평균기온 삽입용'!$P15), 날씨2[minTa]),"")</f>
        <v>-10.199999999999999</v>
      </c>
      <c r="AD15" s="63">
        <v>12</v>
      </c>
      <c r="AE15" cm="1">
        <f t="array" ref="AE15">IFERROR(_xlfn.XLOOKUP(1, (날씨3[stnNm]='평균기온 삽입용'!$AE$2) * (날씨3[월]=AE$3) * (날씨3[일]='평균기온 삽입용'!$AD15), 날씨3[minTa]),"")</f>
        <v>-8.9</v>
      </c>
      <c r="AF15" cm="1">
        <f t="array" ref="AF15">IFERROR(_xlfn.XLOOKUP(1, (날씨3[stnNm]='평균기온 삽입용'!$AE$2) * (날씨3[월]=AF$3) * (날씨3[일]='평균기온 삽입용'!$AD15), 날씨3[minTa]),"")</f>
        <v>-13.1</v>
      </c>
      <c r="AG15" cm="1">
        <f t="array" ref="AG15">IFERROR(_xlfn.XLOOKUP(1, (날씨3[stnNm]='평균기온 삽입용'!$AE$2) * (날씨3[월]=AG$3) * (날씨3[일]='평균기온 삽입용'!$AD15), 날씨3[minTa]),"")</f>
        <v>-1.3</v>
      </c>
      <c r="AH15" cm="1">
        <f t="array" ref="AH15">IFERROR(_xlfn.XLOOKUP(1, (날씨3[stnNm]='평균기온 삽입용'!$AE$2) * (날씨3[월]=AH$3) * (날씨3[일]='평균기온 삽입용'!$AD15), 날씨3[minTa]),"")</f>
        <v>1.4</v>
      </c>
      <c r="AI15" cm="1">
        <f t="array" ref="AI15">IFERROR(_xlfn.XLOOKUP(1, (날씨3[stnNm]='평균기온 삽입용'!$AE$2) * (날씨3[월]=AI$3) * (날씨3[일]='평균기온 삽입용'!$AD15), 날씨3[minTa]),"")</f>
        <v>13.1</v>
      </c>
      <c r="AJ15" cm="1">
        <f t="array" ref="AJ15">IFERROR(_xlfn.XLOOKUP(1, (날씨3[stnNm]='평균기온 삽입용'!$AE$2) * (날씨3[월]=AJ$3) * (날씨3[일]='평균기온 삽입용'!$AD15), 날씨3[minTa]),"")</f>
        <v>13.3</v>
      </c>
      <c r="AK15" cm="1">
        <f t="array" ref="AK15">IFERROR(_xlfn.XLOOKUP(1, (날씨3[stnNm]='평균기온 삽입용'!$AE$2) * (날씨3[월]=AK$3) * (날씨3[일]='평균기온 삽입용'!$AD15), 날씨3[minTa]),"")</f>
        <v>22.4</v>
      </c>
      <c r="AL15" cm="1">
        <f t="array" ref="AL15">IFERROR(_xlfn.XLOOKUP(1, (날씨3[stnNm]='평균기온 삽입용'!$AE$2) * (날씨3[월]=AL$3) * (날씨3[일]='평균기온 삽입용'!$AD15), 날씨3[minTa]),"")</f>
        <v>19.8</v>
      </c>
      <c r="AM15" cm="1">
        <f t="array" ref="AM15">IFERROR(_xlfn.XLOOKUP(1, (날씨3[stnNm]='평균기온 삽입용'!$AE$2) * (날씨3[월]=AM$3) * (날씨3[일]='평균기온 삽입용'!$AD15), 날씨3[minTa]),"")</f>
        <v>12.5</v>
      </c>
      <c r="AN15" cm="1">
        <f t="array" ref="AN15">IFERROR(_xlfn.XLOOKUP(1, (날씨3[stnNm]='평균기온 삽입용'!$AE$2) * (날씨3[월]=AN$3) * (날씨3[일]='평균기온 삽입용'!$AD15), 날씨3[minTa]),"")</f>
        <v>5.0999999999999996</v>
      </c>
      <c r="AO15" cm="1">
        <f t="array" ref="AO15">IFERROR(_xlfn.XLOOKUP(1, (날씨3[stnNm]='평균기온 삽입용'!$AE$2) * (날씨3[월]=AO$3) * (날씨3[일]='평균기온 삽입용'!$AD15), 날씨3[minTa]),"")</f>
        <v>-5</v>
      </c>
      <c r="AP15" cm="1">
        <f t="array" ref="AP15">IFERROR(_xlfn.XLOOKUP(1, (날씨3[stnNm]='평균기온 삽입용'!$AE$2) * (날씨3[월]=AP$3) * (날씨3[일]='평균기온 삽입용'!$AD15), 날씨3[minTa]),"")</f>
        <v>-18.600000000000001</v>
      </c>
    </row>
    <row r="16" spans="2:42" ht="15.95" customHeight="1" x14ac:dyDescent="0.3">
      <c r="B16" s="63">
        <v>13</v>
      </c>
      <c r="C16" cm="1">
        <f t="array" ref="C16">IFERROR(_xlfn.XLOOKUP(1, (날씨1[stnNm]='평균기온 삽입용'!$C$2) * (날씨1[월]=C$3) * (날씨1[일]='평균기온 삽입용'!$B16), 날씨1[minTa]),"")</f>
        <v>-13.3</v>
      </c>
      <c r="D16" cm="1">
        <f t="array" ref="D16">IFERROR(_xlfn.XLOOKUP(1, (날씨1[stnNm]='평균기온 삽입용'!$C$2) * (날씨1[월]=D$3) * (날씨1[일]='평균기온 삽입용'!$B16), 날씨1[minTa]),"")</f>
        <v>-12.9</v>
      </c>
      <c r="E16" cm="1">
        <f t="array" ref="E16">IFERROR(_xlfn.XLOOKUP(1, (날씨1[stnNm]='평균기온 삽입용'!$C$2) * (날씨1[월]=E$3) * (날씨1[일]='평균기온 삽입용'!$B16), 날씨1[minTa]),"")</f>
        <v>-3.9</v>
      </c>
      <c r="F16" cm="1">
        <f t="array" ref="F16">IFERROR(_xlfn.XLOOKUP(1, (날씨1[stnNm]='평균기온 삽입용'!$C$2) * (날씨1[월]=F$3) * (날씨1[일]='평균기온 삽입용'!$B16), 날씨1[minTa]),"")</f>
        <v>6</v>
      </c>
      <c r="G16" cm="1">
        <f t="array" ref="G16">IFERROR(_xlfn.XLOOKUP(1, (날씨1[stnNm]='평균기온 삽입용'!$C$2) * (날씨1[월]=G$3) * (날씨1[일]='평균기온 삽입용'!$B16), 날씨1[minTa]),"")</f>
        <v>11.3</v>
      </c>
      <c r="H16" cm="1">
        <f t="array" ref="H16">IFERROR(_xlfn.XLOOKUP(1, (날씨1[stnNm]='평균기온 삽입용'!$C$2) * (날씨1[월]=H$3) * (날씨1[일]='평균기온 삽입용'!$B16), 날씨1[minTa]),"")</f>
        <v>15.2</v>
      </c>
      <c r="I16" cm="1">
        <f t="array" ref="I16">IFERROR(_xlfn.XLOOKUP(1, (날씨1[stnNm]='평균기온 삽입용'!$C$2) * (날씨1[월]=I$3) * (날씨1[일]='평균기온 삽입용'!$B16), 날씨1[minTa]),"")</f>
        <v>20.7</v>
      </c>
      <c r="J16" cm="1">
        <f t="array" ref="J16">IFERROR(_xlfn.XLOOKUP(1, (날씨1[stnNm]='평균기온 삽입용'!$C$2) * (날씨1[월]=J$3) * (날씨1[일]='평균기온 삽입용'!$B16), 날씨1[minTa]),"")</f>
        <v>19.100000000000001</v>
      </c>
      <c r="K16" cm="1">
        <f t="array" ref="K16">IFERROR(_xlfn.XLOOKUP(1, (날씨1[stnNm]='평균기온 삽입용'!$C$2) * (날씨1[월]=K$3) * (날씨1[일]='평균기온 삽입용'!$B16), 날씨1[minTa]),"")</f>
        <v>8.1</v>
      </c>
      <c r="L16" cm="1">
        <f t="array" ref="L16">IFERROR(_xlfn.XLOOKUP(1, (날씨1[stnNm]='평균기온 삽입용'!$C$2) * (날씨1[월]=L$3) * (날씨1[일]='평균기온 삽입용'!$B16), 날씨1[minTa]),"")</f>
        <v>1.8</v>
      </c>
      <c r="M16" cm="1">
        <f t="array" ref="M16">IFERROR(_xlfn.XLOOKUP(1, (날씨1[stnNm]='평균기온 삽입용'!$C$2) * (날씨1[월]=M$3) * (날씨1[일]='평균기온 삽입용'!$B16), 날씨1[minTa]),"")</f>
        <v>6.7</v>
      </c>
      <c r="N16" cm="1">
        <f t="array" ref="N16">IFERROR(_xlfn.XLOOKUP(1, (날씨1[stnNm]='평균기온 삽입용'!$C$2) * (날씨1[월]=N$3) * (날씨1[일]='평균기온 삽입용'!$B16), 날씨1[minTa]),"")</f>
        <v>-5.3</v>
      </c>
      <c r="P16" s="63">
        <v>13</v>
      </c>
      <c r="Q16" cm="1">
        <f t="array" ref="Q16">IFERROR(_xlfn.XLOOKUP(1, (날씨2[stnNm]='평균기온 삽입용'!$Q$2) * (날씨2[월]=Q$3) * (날씨2[일]='평균기온 삽입용'!$P16), 날씨2[minTa]),"")</f>
        <v>-14.1</v>
      </c>
      <c r="R16" cm="1">
        <f t="array" ref="R16">IFERROR(_xlfn.XLOOKUP(1, (날씨2[stnNm]='평균기온 삽입용'!$Q$2) * (날씨2[월]=R$3) * (날씨2[일]='평균기온 삽입용'!$P16), 날씨2[minTa]),"")</f>
        <v>4.0999999999999996</v>
      </c>
      <c r="S16" cm="1">
        <f t="array" ref="S16">IFERROR(_xlfn.XLOOKUP(1, (날씨2[stnNm]='평균기온 삽입용'!$Q$2) * (날씨2[월]=S$3) * (날씨2[일]='평균기온 삽입용'!$P16), 날씨2[minTa]),"")</f>
        <v>0.3</v>
      </c>
      <c r="T16" cm="1">
        <f t="array" ref="T16">IFERROR(_xlfn.XLOOKUP(1, (날씨2[stnNm]='평균기온 삽입용'!$Q$2) * (날씨2[월]=T$3) * (날씨2[일]='평균기온 삽입용'!$P16), 날씨2[minTa]),"")</f>
        <v>8.1999999999999993</v>
      </c>
      <c r="U16" cm="1">
        <f t="array" ref="U16">IFERROR(_xlfn.XLOOKUP(1, (날씨2[stnNm]='평균기온 삽입용'!$Q$2) * (날씨2[월]=U$3) * (날씨2[일]='평균기온 삽입용'!$P16), 날씨2[minTa]),"")</f>
        <v>12.4</v>
      </c>
      <c r="V16" cm="1">
        <f t="array" ref="V16">IFERROR(_xlfn.XLOOKUP(1, (날씨2[stnNm]='평균기온 삽입용'!$Q$2) * (날씨2[월]=V$3) * (날씨2[일]='평균기온 삽입용'!$P16), 날씨2[minTa]),"")</f>
        <v>18.2</v>
      </c>
      <c r="W16" cm="1">
        <f t="array" ref="W16">IFERROR(_xlfn.XLOOKUP(1, (날씨2[stnNm]='평균기온 삽입용'!$Q$2) * (날씨2[월]=W$3) * (날씨2[일]='평균기온 삽입용'!$P16), 날씨2[minTa]),"")</f>
        <v>20.100000000000001</v>
      </c>
      <c r="X16" cm="1">
        <f t="array" ref="X16">IFERROR(_xlfn.XLOOKUP(1, (날씨2[stnNm]='평균기온 삽입용'!$Q$2) * (날씨2[월]=X$3) * (날씨2[일]='평균기온 삽입용'!$P16), 날씨2[minTa]),"")</f>
        <v>25.2</v>
      </c>
      <c r="Y16" cm="1">
        <f t="array" ref="Y16">IFERROR(_xlfn.XLOOKUP(1, (날씨2[stnNm]='평균기온 삽입용'!$Q$2) * (날씨2[월]=Y$3) * (날씨2[일]='평균기온 삽입용'!$P16), 날씨2[minTa]),"")</f>
        <v>15.3</v>
      </c>
      <c r="Z16" cm="1">
        <f t="array" ref="Z16">IFERROR(_xlfn.XLOOKUP(1, (날씨2[stnNm]='평균기온 삽입용'!$Q$2) * (날씨2[월]=Z$3) * (날씨2[일]='평균기온 삽입용'!$P16), 날씨2[minTa]),"")</f>
        <v>3.3</v>
      </c>
      <c r="AA16" cm="1">
        <f t="array" ref="AA16">IFERROR(_xlfn.XLOOKUP(1, (날씨2[stnNm]='평균기온 삽입용'!$Q$2) * (날씨2[월]=AA$3) * (날씨2[일]='평균기온 삽입용'!$P16), 날씨2[minTa]),"")</f>
        <v>8.6</v>
      </c>
      <c r="AB16" cm="1">
        <f t="array" ref="AB16">IFERROR(_xlfn.XLOOKUP(1, (날씨2[stnNm]='평균기온 삽입용'!$Q$2) * (날씨2[월]=AB$3) * (날씨2[일]='평균기온 삽입용'!$P16), 날씨2[minTa]),"")</f>
        <v>-3.9</v>
      </c>
      <c r="AD16" s="63">
        <v>13</v>
      </c>
      <c r="AE16" cm="1">
        <f t="array" ref="AE16">IFERROR(_xlfn.XLOOKUP(1, (날씨3[stnNm]='평균기온 삽입용'!$AE$2) * (날씨3[월]=AE$3) * (날씨3[일]='평균기온 삽입용'!$AD16), 날씨3[minTa]),"")</f>
        <v>-10.6</v>
      </c>
      <c r="AF16" cm="1">
        <f t="array" ref="AF16">IFERROR(_xlfn.XLOOKUP(1, (날씨3[stnNm]='평균기온 삽입용'!$AE$2) * (날씨3[월]=AF$3) * (날씨3[일]='평균기온 삽입용'!$AD16), 날씨3[minTa]),"")</f>
        <v>-12.3</v>
      </c>
      <c r="AG16" cm="1">
        <f t="array" ref="AG16">IFERROR(_xlfn.XLOOKUP(1, (날씨3[stnNm]='평균기온 삽입용'!$AE$2) * (날씨3[월]=AG$3) * (날씨3[일]='평균기온 삽입용'!$AD16), 날씨3[minTa]),"")</f>
        <v>-3.8</v>
      </c>
      <c r="AH16" cm="1">
        <f t="array" ref="AH16">IFERROR(_xlfn.XLOOKUP(1, (날씨3[stnNm]='평균기온 삽입용'!$AE$2) * (날씨3[월]=AH$3) * (날씨3[일]='평균기온 삽입용'!$AD16), 날씨3[minTa]),"")</f>
        <v>-1</v>
      </c>
      <c r="AI16" cm="1">
        <f t="array" ref="AI16">IFERROR(_xlfn.XLOOKUP(1, (날씨3[stnNm]='평균기온 삽입용'!$AE$2) * (날씨3[월]=AI$3) * (날씨3[일]='평균기온 삽입용'!$AD16), 날씨3[minTa]),"")</f>
        <v>12.3</v>
      </c>
      <c r="AJ16" cm="1">
        <f t="array" ref="AJ16">IFERROR(_xlfn.XLOOKUP(1, (날씨3[stnNm]='평균기온 삽입용'!$AE$2) * (날씨3[월]=AJ$3) * (날씨3[일]='평균기온 삽입용'!$AD16), 날씨3[minTa]),"")</f>
        <v>13.8</v>
      </c>
      <c r="AK16" cm="1">
        <f t="array" ref="AK16">IFERROR(_xlfn.XLOOKUP(1, (날씨3[stnNm]='평균기온 삽입용'!$AE$2) * (날씨3[월]=AK$3) * (날씨3[일]='평균기온 삽입용'!$AD16), 날씨3[minTa]),"")</f>
        <v>20.6</v>
      </c>
      <c r="AL16" cm="1">
        <f t="array" ref="AL16">IFERROR(_xlfn.XLOOKUP(1, (날씨3[stnNm]='평균기온 삽입용'!$AE$2) * (날씨3[월]=AL$3) * (날씨3[일]='평균기온 삽입용'!$AD16), 날씨3[minTa]),"")</f>
        <v>19.8</v>
      </c>
      <c r="AM16" cm="1">
        <f t="array" ref="AM16">IFERROR(_xlfn.XLOOKUP(1, (날씨3[stnNm]='평균기온 삽입용'!$AE$2) * (날씨3[월]=AM$3) * (날씨3[일]='평균기온 삽입용'!$AD16), 날씨3[minTa]),"")</f>
        <v>10</v>
      </c>
      <c r="AN16" cm="1">
        <f t="array" ref="AN16">IFERROR(_xlfn.XLOOKUP(1, (날씨3[stnNm]='평균기온 삽입용'!$AE$2) * (날씨3[월]=AN$3) * (날씨3[일]='평균기온 삽입용'!$AD16), 날씨3[minTa]),"")</f>
        <v>2.5</v>
      </c>
      <c r="AO16" cm="1">
        <f t="array" ref="AO16">IFERROR(_xlfn.XLOOKUP(1, (날씨3[stnNm]='평균기온 삽입용'!$AE$2) * (날씨3[월]=AO$3) * (날씨3[일]='평균기온 삽입용'!$AD16), 날씨3[minTa]),"")</f>
        <v>-2.2000000000000002</v>
      </c>
      <c r="AP16" cm="1">
        <f t="array" ref="AP16">IFERROR(_xlfn.XLOOKUP(1, (날씨3[stnNm]='평균기온 삽입용'!$AE$2) * (날씨3[월]=AP$3) * (날씨3[일]='평균기온 삽입용'!$AD16), 날씨3[minTa]),"")</f>
        <v>-18.8</v>
      </c>
    </row>
    <row r="17" spans="2:42" ht="15.95" customHeight="1" x14ac:dyDescent="0.3">
      <c r="B17" s="63">
        <v>14</v>
      </c>
      <c r="C17" cm="1">
        <f t="array" ref="C17">IFERROR(_xlfn.XLOOKUP(1, (날씨1[stnNm]='평균기온 삽입용'!$C$2) * (날씨1[월]=C$3) * (날씨1[일]='평균기온 삽입용'!$B17), 날씨1[minTa]),"")</f>
        <v>-6.7</v>
      </c>
      <c r="D17" cm="1">
        <f t="array" ref="D17">IFERROR(_xlfn.XLOOKUP(1, (날씨1[stnNm]='평균기온 삽입용'!$C$2) * (날씨1[월]=D$3) * (날씨1[일]='평균기온 삽입용'!$B17), 날씨1[minTa]),"")</f>
        <v>-9.3000000000000007</v>
      </c>
      <c r="E17" cm="1">
        <f t="array" ref="E17">IFERROR(_xlfn.XLOOKUP(1, (날씨1[stnNm]='평균기온 삽입용'!$C$2) * (날씨1[월]=E$3) * (날씨1[일]='평균기온 삽입용'!$B17), 날씨1[minTa]),"")</f>
        <v>-7.1</v>
      </c>
      <c r="F17" cm="1">
        <f t="array" ref="F17">IFERROR(_xlfn.XLOOKUP(1, (날씨1[stnNm]='평균기온 삽입용'!$C$2) * (날씨1[월]=F$3) * (날씨1[일]='평균기온 삽입용'!$B17), 날씨1[minTa]),"")</f>
        <v>4.4000000000000004</v>
      </c>
      <c r="G17" cm="1">
        <f t="array" ref="G17">IFERROR(_xlfn.XLOOKUP(1, (날씨1[stnNm]='평균기온 삽입용'!$C$2) * (날씨1[월]=G$3) * (날씨1[일]='평균기온 삽입용'!$B17), 날씨1[minTa]),"")</f>
        <v>10</v>
      </c>
      <c r="H17" cm="1">
        <f t="array" ref="H17">IFERROR(_xlfn.XLOOKUP(1, (날씨1[stnNm]='평균기온 삽입용'!$C$2) * (날씨1[월]=H$3) * (날씨1[일]='평균기온 삽입용'!$B17), 날씨1[minTa]),"")</f>
        <v>16.2</v>
      </c>
      <c r="I17" cm="1">
        <f t="array" ref="I17">IFERROR(_xlfn.XLOOKUP(1, (날씨1[stnNm]='평균기온 삽입용'!$C$2) * (날씨1[월]=I$3) * (날씨1[일]='평균기온 삽입용'!$B17), 날씨1[minTa]),"")</f>
        <v>21.4</v>
      </c>
      <c r="J17" cm="1">
        <f t="array" ref="J17">IFERROR(_xlfn.XLOOKUP(1, (날씨1[stnNm]='평균기온 삽입용'!$C$2) * (날씨1[월]=J$3) * (날씨1[일]='평균기온 삽입용'!$B17), 날씨1[minTa]),"")</f>
        <v>18.100000000000001</v>
      </c>
      <c r="K17" cm="1">
        <f t="array" ref="K17">IFERROR(_xlfn.XLOOKUP(1, (날씨1[stnNm]='평균기온 삽입용'!$C$2) * (날씨1[월]=K$3) * (날씨1[일]='평균기온 삽입용'!$B17), 날씨1[minTa]),"")</f>
        <v>12.7</v>
      </c>
      <c r="L17" cm="1">
        <f t="array" ref="L17">IFERROR(_xlfn.XLOOKUP(1, (날씨1[stnNm]='평균기온 삽입용'!$C$2) * (날씨1[월]=L$3) * (날씨1[일]='평균기온 삽입용'!$B17), 날씨1[minTa]),"")</f>
        <v>7.5</v>
      </c>
      <c r="M17" cm="1">
        <f t="array" ref="M17">IFERROR(_xlfn.XLOOKUP(1, (날씨1[stnNm]='평균기온 삽입용'!$C$2) * (날씨1[월]=M$3) * (날씨1[일]='평균기온 삽입용'!$B17), 날씨1[minTa]),"")</f>
        <v>10.3</v>
      </c>
      <c r="N17" cm="1">
        <f t="array" ref="N17">IFERROR(_xlfn.XLOOKUP(1, (날씨1[stnNm]='평균기온 삽입용'!$C$2) * (날씨1[월]=N$3) * (날씨1[일]='평균기온 삽입용'!$B17), 날씨1[minTa]),"")</f>
        <v>-3.3</v>
      </c>
      <c r="P17" s="63">
        <v>14</v>
      </c>
      <c r="Q17" cm="1">
        <f t="array" ref="Q17">IFERROR(_xlfn.XLOOKUP(1, (날씨2[stnNm]='평균기온 삽입용'!$Q$2) * (날씨2[월]=Q$3) * (날씨2[일]='평균기온 삽입용'!$P17), 날씨2[minTa]),"")</f>
        <v>-15</v>
      </c>
      <c r="R17" cm="1">
        <f t="array" ref="R17">IFERROR(_xlfn.XLOOKUP(1, (날씨2[stnNm]='평균기온 삽입용'!$Q$2) * (날씨2[월]=R$3) * (날씨2[일]='평균기온 삽입용'!$P17), 날씨2[minTa]),"")</f>
        <v>-6.7</v>
      </c>
      <c r="S17" cm="1">
        <f t="array" ref="S17">IFERROR(_xlfn.XLOOKUP(1, (날씨2[stnNm]='평균기온 삽입용'!$Q$2) * (날씨2[월]=S$3) * (날씨2[일]='평균기온 삽입용'!$P17), 날씨2[minTa]),"")</f>
        <v>-3</v>
      </c>
      <c r="T17" cm="1">
        <f t="array" ref="T17">IFERROR(_xlfn.XLOOKUP(1, (날씨2[stnNm]='평균기온 삽입용'!$Q$2) * (날씨2[월]=T$3) * (날씨2[일]='평균기온 삽입용'!$P17), 날씨2[minTa]),"")</f>
        <v>6.8</v>
      </c>
      <c r="U17" cm="1">
        <f t="array" ref="U17">IFERROR(_xlfn.XLOOKUP(1, (날씨2[stnNm]='평균기온 삽입용'!$Q$2) * (날씨2[월]=U$3) * (날씨2[일]='평균기온 삽입용'!$P17), 날씨2[minTa]),"")</f>
        <v>10.199999999999999</v>
      </c>
      <c r="V17" cm="1">
        <f t="array" ref="V17">IFERROR(_xlfn.XLOOKUP(1, (날씨2[stnNm]='평균기온 삽입용'!$Q$2) * (날씨2[월]=V$3) * (날씨2[일]='평균기온 삽입용'!$P17), 날씨2[minTa]),"")</f>
        <v>17.2</v>
      </c>
      <c r="W17" cm="1">
        <f t="array" ref="W17">IFERROR(_xlfn.XLOOKUP(1, (날씨2[stnNm]='평균기온 삽입용'!$Q$2) * (날씨2[월]=W$3) * (날씨2[일]='평균기온 삽입용'!$P17), 날씨2[minTa]),"")</f>
        <v>21.1</v>
      </c>
      <c r="X17" cm="1">
        <f t="array" ref="X17">IFERROR(_xlfn.XLOOKUP(1, (날씨2[stnNm]='평균기온 삽입용'!$Q$2) * (날씨2[월]=X$3) * (날씨2[일]='평균기온 삽입용'!$P17), 날씨2[minTa]),"")</f>
        <v>24.2</v>
      </c>
      <c r="Y17" cm="1">
        <f t="array" ref="Y17">IFERROR(_xlfn.XLOOKUP(1, (날씨2[stnNm]='평균기온 삽입용'!$Q$2) * (날씨2[월]=Y$3) * (날씨2[일]='평균기온 삽입용'!$P17), 날씨2[minTa]),"")</f>
        <v>17.5</v>
      </c>
      <c r="Z17" cm="1">
        <f t="array" ref="Z17">IFERROR(_xlfn.XLOOKUP(1, (날씨2[stnNm]='평균기온 삽입용'!$Q$2) * (날씨2[월]=Z$3) * (날씨2[일]='평균기온 삽입용'!$P17), 날씨2[minTa]),"")</f>
        <v>5.9</v>
      </c>
      <c r="AA17" cm="1">
        <f t="array" ref="AA17">IFERROR(_xlfn.XLOOKUP(1, (날씨2[stnNm]='평균기온 삽입용'!$Q$2) * (날씨2[월]=AA$3) * (날씨2[일]='평균기온 삽입용'!$P17), 날씨2[minTa]),"")</f>
        <v>7.7</v>
      </c>
      <c r="AB17" cm="1">
        <f t="array" ref="AB17">IFERROR(_xlfn.XLOOKUP(1, (날씨2[stnNm]='평균기온 삽입용'!$Q$2) * (날씨2[월]=AB$3) * (날씨2[일]='평균기온 삽입용'!$P17), 날씨2[minTa]),"")</f>
        <v>-3.7</v>
      </c>
      <c r="AD17" s="63">
        <v>14</v>
      </c>
      <c r="AE17" cm="1">
        <f t="array" ref="AE17">IFERROR(_xlfn.XLOOKUP(1, (날씨3[stnNm]='평균기온 삽입용'!$AE$2) * (날씨3[월]=AE$3) * (날씨3[일]='평균기온 삽입용'!$AD17), 날씨3[minTa]),"")</f>
        <v>-14.7</v>
      </c>
      <c r="AF17" cm="1">
        <f t="array" ref="AF17">IFERROR(_xlfn.XLOOKUP(1, (날씨3[stnNm]='평균기온 삽입용'!$AE$2) * (날씨3[월]=AF$3) * (날씨3[일]='평균기온 삽입용'!$AD17), 날씨3[minTa]),"")</f>
        <v>-10.7</v>
      </c>
      <c r="AG17" cm="1">
        <f t="array" ref="AG17">IFERROR(_xlfn.XLOOKUP(1, (날씨3[stnNm]='평균기온 삽입용'!$AE$2) * (날씨3[월]=AG$3) * (날씨3[일]='평균기온 삽입용'!$AD17), 날씨3[minTa]),"")</f>
        <v>-5</v>
      </c>
      <c r="AH17" cm="1">
        <f t="array" ref="AH17">IFERROR(_xlfn.XLOOKUP(1, (날씨3[stnNm]='평균기온 삽입용'!$AE$2) * (날씨3[월]=AH$3) * (날씨3[일]='평균기온 삽입용'!$AD17), 날씨3[minTa]),"")</f>
        <v>10.1</v>
      </c>
      <c r="AI17" cm="1">
        <f t="array" ref="AI17">IFERROR(_xlfn.XLOOKUP(1, (날씨3[stnNm]='평균기온 삽입용'!$AE$2) * (날씨3[월]=AI$3) * (날씨3[일]='평균기온 삽입용'!$AD17), 날씨3[minTa]),"")</f>
        <v>10.4</v>
      </c>
      <c r="AJ17" cm="1">
        <f t="array" ref="AJ17">IFERROR(_xlfn.XLOOKUP(1, (날씨3[stnNm]='평균기온 삽입용'!$AE$2) * (날씨3[월]=AJ$3) * (날씨3[일]='평균기온 삽입용'!$AD17), 날씨3[minTa]),"")</f>
        <v>12.8</v>
      </c>
      <c r="AK17" cm="1">
        <f t="array" ref="AK17">IFERROR(_xlfn.XLOOKUP(1, (날씨3[stnNm]='평균기온 삽입용'!$AE$2) * (날씨3[월]=AK$3) * (날씨3[일]='평균기온 삽입용'!$AD17), 날씨3[minTa]),"")</f>
        <v>22.3</v>
      </c>
      <c r="AL17" cm="1">
        <f t="array" ref="AL17">IFERROR(_xlfn.XLOOKUP(1, (날씨3[stnNm]='평균기온 삽입용'!$AE$2) * (날씨3[월]=AL$3) * (날씨3[일]='평균기온 삽입용'!$AD17), 날씨3[minTa]),"")</f>
        <v>20.8</v>
      </c>
      <c r="AM17" cm="1">
        <f t="array" ref="AM17">IFERROR(_xlfn.XLOOKUP(1, (날씨3[stnNm]='평균기온 삽입용'!$AE$2) * (날씨3[월]=AM$3) * (날씨3[일]='평균기온 삽입용'!$AD17), 날씨3[minTa]),"")</f>
        <v>9.6</v>
      </c>
      <c r="AN17" cm="1">
        <f t="array" ref="AN17">IFERROR(_xlfn.XLOOKUP(1, (날씨3[stnNm]='평균기온 삽입용'!$AE$2) * (날씨3[월]=AN$3) * (날씨3[일]='평균기온 삽입용'!$AD17), 날씨3[minTa]),"")</f>
        <v>2.2000000000000002</v>
      </c>
      <c r="AO17" cm="1">
        <f t="array" ref="AO17">IFERROR(_xlfn.XLOOKUP(1, (날씨3[stnNm]='평균기온 삽입용'!$AE$2) * (날씨3[월]=AO$3) * (날씨3[일]='평균기온 삽입용'!$AD17), 날씨3[minTa]),"")</f>
        <v>-1.2</v>
      </c>
      <c r="AP17" cm="1">
        <f t="array" ref="AP17">IFERROR(_xlfn.XLOOKUP(1, (날씨3[stnNm]='평균기온 삽입용'!$AE$2) * (날씨3[월]=AP$3) * (날씨3[일]='평균기온 삽입용'!$AD17), 날씨3[minTa]),"")</f>
        <v>-18.100000000000001</v>
      </c>
    </row>
    <row r="18" spans="2:42" ht="15.95" customHeight="1" x14ac:dyDescent="0.3">
      <c r="B18" s="63">
        <v>15</v>
      </c>
      <c r="C18" cm="1">
        <f t="array" ref="C18">IFERROR(_xlfn.XLOOKUP(1, (날씨1[stnNm]='평균기온 삽입용'!$C$2) * (날씨1[월]=C$3) * (날씨1[일]='평균기온 삽입용'!$B18), 날씨1[minTa]),"")</f>
        <v>-4.3</v>
      </c>
      <c r="D18" cm="1">
        <f t="array" ref="D18">IFERROR(_xlfn.XLOOKUP(1, (날씨1[stnNm]='평균기온 삽입용'!$C$2) * (날씨1[월]=D$3) * (날씨1[일]='평균기온 삽입용'!$B18), 날씨1[minTa]),"")</f>
        <v>-0.5</v>
      </c>
      <c r="E18" cm="1">
        <f t="array" ref="E18">IFERROR(_xlfn.XLOOKUP(1, (날씨1[stnNm]='평균기온 삽입용'!$C$2) * (날씨1[월]=E$3) * (날씨1[일]='평균기온 삽입용'!$B18), 날씨1[minTa]),"")</f>
        <v>-5.2</v>
      </c>
      <c r="F18" cm="1">
        <f t="array" ref="F18">IFERROR(_xlfn.XLOOKUP(1, (날씨1[stnNm]='평균기온 삽입용'!$C$2) * (날씨1[월]=F$3) * (날씨1[일]='평균기온 삽입용'!$B18), 날씨1[minTa]),"")</f>
        <v>4.3</v>
      </c>
      <c r="G18" cm="1">
        <f t="array" ref="G18">IFERROR(_xlfn.XLOOKUP(1, (날씨1[stnNm]='평균기온 삽입용'!$C$2) * (날씨1[월]=G$3) * (날씨1[일]='평균기온 삽입용'!$B18), 날씨1[minTa]),"")</f>
        <v>12.3</v>
      </c>
      <c r="H18" cm="1">
        <f t="array" ref="H18">IFERROR(_xlfn.XLOOKUP(1, (날씨1[stnNm]='평균기온 삽입용'!$C$2) * (날씨1[월]=H$3) * (날씨1[일]='평균기온 삽입용'!$B18), 날씨1[minTa]),"")</f>
        <v>16.7</v>
      </c>
      <c r="I18" cm="1">
        <f t="array" ref="I18">IFERROR(_xlfn.XLOOKUP(1, (날씨1[stnNm]='평균기온 삽입용'!$C$2) * (날씨1[월]=I$3) * (날씨1[일]='평균기온 삽입용'!$B18), 날씨1[minTa]),"")</f>
        <v>19.3</v>
      </c>
      <c r="J18" cm="1">
        <f t="array" ref="J18">IFERROR(_xlfn.XLOOKUP(1, (날씨1[stnNm]='평균기온 삽입용'!$C$2) * (날씨1[월]=J$3) * (날씨1[일]='평균기온 삽입용'!$B18), 날씨1[minTa]),"")</f>
        <v>21.1</v>
      </c>
      <c r="K18" cm="1">
        <f t="array" ref="K18">IFERROR(_xlfn.XLOOKUP(1, (날씨1[stnNm]='평균기온 삽입용'!$C$2) * (날씨1[월]=K$3) * (날씨1[일]='평균기온 삽입용'!$B18), 날씨1[minTa]),"")</f>
        <v>12.8</v>
      </c>
      <c r="L18" cm="1">
        <f t="array" ref="L18">IFERROR(_xlfn.XLOOKUP(1, (날씨1[stnNm]='평균기온 삽입용'!$C$2) * (날씨1[월]=L$3) * (날씨1[일]='평균기온 삽입용'!$B18), 날씨1[minTa]),"")</f>
        <v>6.2</v>
      </c>
      <c r="M18" cm="1">
        <f t="array" ref="M18">IFERROR(_xlfn.XLOOKUP(1, (날씨1[stnNm]='평균기온 삽입용'!$C$2) * (날씨1[월]=M$3) * (날씨1[일]='평균기온 삽입용'!$B18), 날씨1[minTa]),"")</f>
        <v>7.3</v>
      </c>
      <c r="N18" cm="1">
        <f t="array" ref="N18">IFERROR(_xlfn.XLOOKUP(1, (날씨1[stnNm]='평균기온 삽입용'!$C$2) * (날씨1[월]=N$3) * (날씨1[일]='평균기온 삽입용'!$B18), 날씨1[minTa]),"")</f>
        <v>-0.1</v>
      </c>
      <c r="P18" s="63">
        <v>15</v>
      </c>
      <c r="Q18" cm="1">
        <f t="array" ref="Q18">IFERROR(_xlfn.XLOOKUP(1, (날씨2[stnNm]='평균기온 삽입용'!$Q$2) * (날씨2[월]=Q$3) * (날씨2[일]='평균기온 삽입용'!$P18), 날씨2[minTa]),"")</f>
        <v>-12.6</v>
      </c>
      <c r="R18" cm="1">
        <f t="array" ref="R18">IFERROR(_xlfn.XLOOKUP(1, (날씨2[stnNm]='평균기온 삽입용'!$Q$2) * (날씨2[월]=R$3) * (날씨2[일]='평균기온 삽입용'!$P18), 날씨2[minTa]),"")</f>
        <v>-10.8</v>
      </c>
      <c r="S18" cm="1">
        <f t="array" ref="S18">IFERROR(_xlfn.XLOOKUP(1, (날씨2[stnNm]='평균기온 삽입용'!$Q$2) * (날씨2[월]=S$3) * (날씨2[일]='평균기온 삽입용'!$P18), 날씨2[minTa]),"")</f>
        <v>-5.7</v>
      </c>
      <c r="T18" cm="1">
        <f t="array" ref="T18">IFERROR(_xlfn.XLOOKUP(1, (날씨2[stnNm]='평균기온 삽입용'!$Q$2) * (날씨2[월]=T$3) * (날씨2[일]='평균기온 삽입용'!$P18), 날씨2[minTa]),"")</f>
        <v>2.2999999999999998</v>
      </c>
      <c r="U18" cm="1">
        <f t="array" ref="U18">IFERROR(_xlfn.XLOOKUP(1, (날씨2[stnNm]='평균기온 삽입용'!$Q$2) * (날씨2[월]=U$3) * (날씨2[일]='평균기온 삽입용'!$P18), 날씨2[minTa]),"")</f>
        <v>12.7</v>
      </c>
      <c r="V18" cm="1">
        <f t="array" ref="V18">IFERROR(_xlfn.XLOOKUP(1, (날씨2[stnNm]='평균기온 삽입용'!$Q$2) * (날씨2[월]=V$3) * (날씨2[일]='평균기온 삽입용'!$P18), 날씨2[minTa]),"")</f>
        <v>17.5</v>
      </c>
      <c r="W18" cm="1">
        <f t="array" ref="W18">IFERROR(_xlfn.XLOOKUP(1, (날씨2[stnNm]='평균기온 삽입용'!$Q$2) * (날씨2[월]=W$3) * (날씨2[일]='평균기온 삽입용'!$P18), 날씨2[minTa]),"")</f>
        <v>19</v>
      </c>
      <c r="X18" cm="1">
        <f t="array" ref="X18">IFERROR(_xlfn.XLOOKUP(1, (날씨2[stnNm]='평균기온 삽입용'!$Q$2) * (날씨2[월]=X$3) * (날씨2[일]='평균기온 삽입용'!$P18), 날씨2[minTa]),"")</f>
        <v>23.3</v>
      </c>
      <c r="Y18" cm="1">
        <f t="array" ref="Y18">IFERROR(_xlfn.XLOOKUP(1, (날씨2[stnNm]='평균기온 삽입용'!$Q$2) * (날씨2[월]=Y$3) * (날씨2[일]='평균기온 삽입용'!$P18), 날씨2[minTa]),"")</f>
        <v>15.2</v>
      </c>
      <c r="Z18" cm="1">
        <f t="array" ref="Z18">IFERROR(_xlfn.XLOOKUP(1, (날씨2[stnNm]='평균기온 삽입용'!$Q$2) * (날씨2[월]=Z$3) * (날씨2[일]='평균기온 삽입용'!$P18), 날씨2[minTa]),"")</f>
        <v>8.5</v>
      </c>
      <c r="AA18" cm="1">
        <f t="array" ref="AA18">IFERROR(_xlfn.XLOOKUP(1, (날씨2[stnNm]='평균기온 삽입용'!$Q$2) * (날씨2[월]=AA$3) * (날씨2[일]='평균기온 삽입용'!$P18), 날씨2[minTa]),"")</f>
        <v>-2.4</v>
      </c>
      <c r="AB18" cm="1">
        <f t="array" ref="AB18">IFERROR(_xlfn.XLOOKUP(1, (날씨2[stnNm]='평균기온 삽입용'!$Q$2) * (날씨2[월]=AB$3) * (날씨2[일]='평균기온 삽입용'!$P18), 날씨2[minTa]),"")</f>
        <v>-15.4</v>
      </c>
      <c r="AD18" s="63">
        <v>15</v>
      </c>
      <c r="AE18" cm="1">
        <f t="array" ref="AE18">IFERROR(_xlfn.XLOOKUP(1, (날씨3[stnNm]='평균기온 삽입용'!$AE$2) * (날씨3[월]=AE$3) * (날씨3[일]='평균기온 삽입용'!$AD18), 날씨3[minTa]),"")</f>
        <v>-17.100000000000001</v>
      </c>
      <c r="AF18" cm="1">
        <f t="array" ref="AF18">IFERROR(_xlfn.XLOOKUP(1, (날씨3[stnNm]='평균기온 삽입용'!$AE$2) * (날씨3[월]=AF$3) * (날씨3[일]='평균기온 삽입용'!$AD18), 날씨3[minTa]),"")</f>
        <v>-9.8000000000000007</v>
      </c>
      <c r="AG18" cm="1">
        <f t="array" ref="AG18">IFERROR(_xlfn.XLOOKUP(1, (날씨3[stnNm]='평균기온 삽입용'!$AE$2) * (날씨3[월]=AG$3) * (날씨3[일]='평균기온 삽입용'!$AD18), 날씨3[minTa]),"")</f>
        <v>-6.5</v>
      </c>
      <c r="AH18" cm="1">
        <f t="array" ref="AH18">IFERROR(_xlfn.XLOOKUP(1, (날씨3[stnNm]='평균기온 삽입용'!$AE$2) * (날씨3[월]=AH$3) * (날씨3[일]='평균기온 삽입용'!$AD18), 날씨3[minTa]),"")</f>
        <v>7.6</v>
      </c>
      <c r="AI18" cm="1">
        <f t="array" ref="AI18">IFERROR(_xlfn.XLOOKUP(1, (날씨3[stnNm]='평균기온 삽입용'!$AE$2) * (날씨3[월]=AI$3) * (날씨3[일]='평균기온 삽입용'!$AD18), 날씨3[minTa]),"")</f>
        <v>11</v>
      </c>
      <c r="AJ18" cm="1">
        <f t="array" ref="AJ18">IFERROR(_xlfn.XLOOKUP(1, (날씨3[stnNm]='평균기온 삽입용'!$AE$2) * (날씨3[월]=AJ$3) * (날씨3[일]='평균기온 삽입용'!$AD18), 날씨3[minTa]),"")</f>
        <v>14.3</v>
      </c>
      <c r="AK18" cm="1">
        <f t="array" ref="AK18">IFERROR(_xlfn.XLOOKUP(1, (날씨3[stnNm]='평균기온 삽입용'!$AE$2) * (날씨3[월]=AK$3) * (날씨3[일]='평균기온 삽입용'!$AD18), 날씨3[minTa]),"")</f>
        <v>22.6</v>
      </c>
      <c r="AL18" cm="1">
        <f t="array" ref="AL18">IFERROR(_xlfn.XLOOKUP(1, (날씨3[stnNm]='평균기온 삽입용'!$AE$2) * (날씨3[월]=AL$3) * (날씨3[일]='평균기온 삽입용'!$AD18), 날씨3[minTa]),"")</f>
        <v>19.5</v>
      </c>
      <c r="AM18" cm="1">
        <f t="array" ref="AM18">IFERROR(_xlfn.XLOOKUP(1, (날씨3[stnNm]='평균기온 삽입용'!$AE$2) * (날씨3[월]=AM$3) * (날씨3[일]='평균기온 삽입용'!$AD18), 날씨3[minTa]),"")</f>
        <v>11.6</v>
      </c>
      <c r="AN18" cm="1">
        <f t="array" ref="AN18">IFERROR(_xlfn.XLOOKUP(1, (날씨3[stnNm]='평균기온 삽입용'!$AE$2) * (날씨3[월]=AN$3) * (날씨3[일]='평균기온 삽입용'!$AD18), 날씨3[minTa]),"")</f>
        <v>3.5</v>
      </c>
      <c r="AO18" cm="1">
        <f t="array" ref="AO18">IFERROR(_xlfn.XLOOKUP(1, (날씨3[stnNm]='평균기온 삽입용'!$AE$2) * (날씨3[월]=AO$3) * (날씨3[일]='평균기온 삽입용'!$AD18), 날씨3[minTa]),"")</f>
        <v>-3.2</v>
      </c>
      <c r="AP18" cm="1">
        <f t="array" ref="AP18">IFERROR(_xlfn.XLOOKUP(1, (날씨3[stnNm]='평균기온 삽입용'!$AE$2) * (날씨3[월]=AP$3) * (날씨3[일]='평균기온 삽입용'!$AD18), 날씨3[minTa]),"")</f>
        <v>-15</v>
      </c>
    </row>
    <row r="19" spans="2:42" ht="15.95" customHeight="1" x14ac:dyDescent="0.3">
      <c r="B19" s="63">
        <v>16</v>
      </c>
      <c r="C19" cm="1">
        <f t="array" ref="C19">IFERROR(_xlfn.XLOOKUP(1, (날씨1[stnNm]='평균기온 삽입용'!$C$2) * (날씨1[월]=C$3) * (날씨1[일]='평균기온 삽입용'!$B19), 날씨1[minTa]),"")</f>
        <v>-6.3</v>
      </c>
      <c r="D19" cm="1">
        <f t="array" ref="D19">IFERROR(_xlfn.XLOOKUP(1, (날씨1[stnNm]='평균기온 삽입용'!$C$2) * (날씨1[월]=D$3) * (날씨1[일]='평균기온 삽입용'!$B19), 날씨1[minTa]),"")</f>
        <v>0.8</v>
      </c>
      <c r="E19" cm="1">
        <f t="array" ref="E19">IFERROR(_xlfn.XLOOKUP(1, (날씨1[stnNm]='평균기온 삽입용'!$C$2) * (날씨1[월]=E$3) * (날씨1[일]='평균기온 삽입용'!$B19), 날씨1[minTa]),"")</f>
        <v>-5.2</v>
      </c>
      <c r="F19" cm="1">
        <f t="array" ref="F19">IFERROR(_xlfn.XLOOKUP(1, (날씨1[stnNm]='평균기온 삽입용'!$C$2) * (날씨1[월]=F$3) * (날씨1[일]='평균기온 삽입용'!$B19), 날씨1[minTa]),"")</f>
        <v>3.9</v>
      </c>
      <c r="G19" cm="1">
        <f t="array" ref="G19">IFERROR(_xlfn.XLOOKUP(1, (날씨1[stnNm]='평균기온 삽입용'!$C$2) * (날씨1[월]=G$3) * (날씨1[일]='평균기온 삽입용'!$B19), 날씨1[minTa]),"")</f>
        <v>7</v>
      </c>
      <c r="H19" cm="1">
        <f t="array" ref="H19">IFERROR(_xlfn.XLOOKUP(1, (날씨1[stnNm]='평균기온 삽입용'!$C$2) * (날씨1[월]=H$3) * (날씨1[일]='평균기온 삽입용'!$B19), 날씨1[minTa]),"")</f>
        <v>18.399999999999999</v>
      </c>
      <c r="I19" cm="1">
        <f t="array" ref="I19">IFERROR(_xlfn.XLOOKUP(1, (날씨1[stnNm]='평균기온 삽입용'!$C$2) * (날씨1[월]=I$3) * (날씨1[일]='평균기온 삽입용'!$B19), 날씨1[minTa]),"")</f>
        <v>17</v>
      </c>
      <c r="J19" cm="1">
        <f t="array" ref="J19">IFERROR(_xlfn.XLOOKUP(1, (날씨1[stnNm]='평균기온 삽입용'!$C$2) * (날씨1[월]=J$3) * (날씨1[일]='평균기온 삽입용'!$B19), 날씨1[minTa]),"")</f>
        <v>19.5</v>
      </c>
      <c r="K19" cm="1">
        <f t="array" ref="K19">IFERROR(_xlfn.XLOOKUP(1, (날씨1[stnNm]='평균기온 삽입용'!$C$2) * (날씨1[월]=K$3) * (날씨1[일]='평균기온 삽입용'!$B19), 날씨1[minTa]),"")</f>
        <v>8.5</v>
      </c>
      <c r="L19" cm="1">
        <f t="array" ref="L19">IFERROR(_xlfn.XLOOKUP(1, (날씨1[stnNm]='평균기온 삽입용'!$C$2) * (날씨1[월]=L$3) * (날씨1[일]='평균기온 삽입용'!$B19), 날씨1[minTa]),"")</f>
        <v>7.3</v>
      </c>
      <c r="M19" cm="1">
        <f t="array" ref="M19">IFERROR(_xlfn.XLOOKUP(1, (날씨1[stnNm]='평균기온 삽입용'!$C$2) * (날씨1[월]=M$3) * (날씨1[일]='평균기온 삽입용'!$B19), 날씨1[minTa]),"")</f>
        <v>8.6</v>
      </c>
      <c r="N19" cm="1">
        <f t="array" ref="N19">IFERROR(_xlfn.XLOOKUP(1, (날씨1[stnNm]='평균기온 삽입용'!$C$2) * (날씨1[월]=N$3) * (날씨1[일]='평균기온 삽입용'!$B19), 날씨1[minTa]),"")</f>
        <v>-6.1</v>
      </c>
      <c r="P19" s="63">
        <v>16</v>
      </c>
      <c r="Q19" cm="1">
        <f t="array" ref="Q19">IFERROR(_xlfn.XLOOKUP(1, (날씨2[stnNm]='평균기온 삽입용'!$Q$2) * (날씨2[월]=Q$3) * (날씨2[일]='평균기온 삽입용'!$P19), 날씨2[minTa]),"")</f>
        <v>-11.9</v>
      </c>
      <c r="R19" cm="1">
        <f t="array" ref="R19">IFERROR(_xlfn.XLOOKUP(1, (날씨2[stnNm]='평균기온 삽입용'!$Q$2) * (날씨2[월]=R$3) * (날씨2[일]='평균기온 삽입용'!$P19), 날씨2[minTa]),"")</f>
        <v>-9.3000000000000007</v>
      </c>
      <c r="S19" cm="1">
        <f t="array" ref="S19">IFERROR(_xlfn.XLOOKUP(1, (날씨2[stnNm]='평균기온 삽입용'!$Q$2) * (날씨2[월]=S$3) * (날씨2[일]='평균기온 삽입용'!$P19), 날씨2[minTa]),"")</f>
        <v>-1.4</v>
      </c>
      <c r="T19" cm="1">
        <f t="array" ref="T19">IFERROR(_xlfn.XLOOKUP(1, (날씨2[stnNm]='평균기온 삽입용'!$Q$2) * (날씨2[월]=T$3) * (날씨2[일]='평균기온 삽입용'!$P19), 날씨2[minTa]),"")</f>
        <v>3.7</v>
      </c>
      <c r="U19" cm="1">
        <f t="array" ref="U19">IFERROR(_xlfn.XLOOKUP(1, (날씨2[stnNm]='평균기온 삽입용'!$Q$2) * (날씨2[월]=U$3) * (날씨2[일]='평균기온 삽입용'!$P19), 날씨2[minTa]),"")</f>
        <v>10.4</v>
      </c>
      <c r="V19" cm="1">
        <f t="array" ref="V19">IFERROR(_xlfn.XLOOKUP(1, (날씨2[stnNm]='평균기온 삽입용'!$Q$2) * (날씨2[월]=V$3) * (날씨2[일]='평균기온 삽입용'!$P19), 날씨2[minTa]),"")</f>
        <v>17.899999999999999</v>
      </c>
      <c r="W19" cm="1">
        <f t="array" ref="W19">IFERROR(_xlfn.XLOOKUP(1, (날씨2[stnNm]='평균기온 삽입용'!$Q$2) * (날씨2[월]=W$3) * (날씨2[일]='평균기온 삽입용'!$P19), 날씨2[minTa]),"")</f>
        <v>17.5</v>
      </c>
      <c r="X19" cm="1">
        <f t="array" ref="X19">IFERROR(_xlfn.XLOOKUP(1, (날씨2[stnNm]='평균기온 삽입용'!$Q$2) * (날씨2[월]=X$3) * (날씨2[일]='평균기온 삽입용'!$P19), 날씨2[minTa]),"")</f>
        <v>22.8</v>
      </c>
      <c r="Y19" cm="1">
        <f t="array" ref="Y19">IFERROR(_xlfn.XLOOKUP(1, (날씨2[stnNm]='평균기온 삽입용'!$Q$2) * (날씨2[월]=Y$3) * (날씨2[일]='평균기온 삽입용'!$P19), 날씨2[minTa]),"")</f>
        <v>16</v>
      </c>
      <c r="Z19" cm="1">
        <f t="array" ref="Z19">IFERROR(_xlfn.XLOOKUP(1, (날씨2[stnNm]='평균기온 삽입용'!$Q$2) * (날씨2[월]=Z$3) * (날씨2[일]='평균기온 삽입용'!$P19), 날씨2[minTa]),"")</f>
        <v>11.5</v>
      </c>
      <c r="AA19" cm="1">
        <f t="array" ref="AA19">IFERROR(_xlfn.XLOOKUP(1, (날씨2[stnNm]='평균기온 삽입용'!$Q$2) * (날씨2[월]=AA$3) * (날씨2[일]='평균기온 삽입용'!$P19), 날씨2[minTa]),"")</f>
        <v>-4.4000000000000004</v>
      </c>
      <c r="AB19" cm="1">
        <f t="array" ref="AB19">IFERROR(_xlfn.XLOOKUP(1, (날씨2[stnNm]='평균기온 삽입용'!$Q$2) * (날씨2[월]=AB$3) * (날씨2[일]='평균기온 삽입용'!$P19), 날씨2[minTa]),"")</f>
        <v>-18.7</v>
      </c>
      <c r="AD19" s="63">
        <v>16</v>
      </c>
      <c r="AE19" cm="1">
        <f t="array" ref="AE19">IFERROR(_xlfn.XLOOKUP(1, (날씨3[stnNm]='평균기온 삽입용'!$AE$2) * (날씨3[월]=AE$3) * (날씨3[일]='평균기온 삽입용'!$AD19), 날씨3[minTa]),"")</f>
        <v>-16</v>
      </c>
      <c r="AF19" cm="1">
        <f t="array" ref="AF19">IFERROR(_xlfn.XLOOKUP(1, (날씨3[stnNm]='평균기온 삽입용'!$AE$2) * (날씨3[월]=AF$3) * (날씨3[일]='평균기온 삽입용'!$AD19), 날씨3[minTa]),"")</f>
        <v>-7.5</v>
      </c>
      <c r="AG19" cm="1">
        <f t="array" ref="AG19">IFERROR(_xlfn.XLOOKUP(1, (날씨3[stnNm]='평균기온 삽입용'!$AE$2) * (날씨3[월]=AG$3) * (날씨3[일]='평균기온 삽입용'!$AD19), 날씨3[minTa]),"")</f>
        <v>-5.9</v>
      </c>
      <c r="AH19" cm="1">
        <f t="array" ref="AH19">IFERROR(_xlfn.XLOOKUP(1, (날씨3[stnNm]='평균기온 삽입용'!$AE$2) * (날씨3[월]=AH$3) * (날씨3[일]='평균기온 삽입용'!$AD19), 날씨3[minTa]),"")</f>
        <v>7.4</v>
      </c>
      <c r="AI19" cm="1">
        <f t="array" ref="AI19">IFERROR(_xlfn.XLOOKUP(1, (날씨3[stnNm]='평균기온 삽입용'!$AE$2) * (날씨3[월]=AI$3) * (날씨3[일]='평균기온 삽입용'!$AD19), 날씨3[minTa]),"")</f>
        <v>8.3000000000000007</v>
      </c>
      <c r="AJ19" cm="1">
        <f t="array" ref="AJ19">IFERROR(_xlfn.XLOOKUP(1, (날씨3[stnNm]='평균기온 삽입용'!$AE$2) * (날씨3[월]=AJ$3) * (날씨3[일]='평균기온 삽입용'!$AD19), 날씨3[minTa]),"")</f>
        <v>15.8</v>
      </c>
      <c r="AK19" cm="1">
        <f t="array" ref="AK19">IFERROR(_xlfn.XLOOKUP(1, (날씨3[stnNm]='평균기온 삽입용'!$AE$2) * (날씨3[월]=AK$3) * (날씨3[일]='평균기온 삽입용'!$AD19), 날씨3[minTa]),"")</f>
        <v>22.1</v>
      </c>
      <c r="AL19" cm="1">
        <f t="array" ref="AL19">IFERROR(_xlfn.XLOOKUP(1, (날씨3[stnNm]='평균기온 삽입용'!$AE$2) * (날씨3[월]=AL$3) * (날씨3[일]='평균기온 삽입용'!$AD19), 날씨3[minTa]),"")</f>
        <v>19.3</v>
      </c>
      <c r="AM19" cm="1">
        <f t="array" ref="AM19">IFERROR(_xlfn.XLOOKUP(1, (날씨3[stnNm]='평균기온 삽입용'!$AE$2) * (날씨3[월]=AM$3) * (날씨3[일]='평균기온 삽입용'!$AD19), 날씨3[minTa]),"")</f>
        <v>10.1</v>
      </c>
      <c r="AN19" cm="1">
        <f t="array" ref="AN19">IFERROR(_xlfn.XLOOKUP(1, (날씨3[stnNm]='평균기온 삽입용'!$AE$2) * (날씨3[월]=AN$3) * (날씨3[일]='평균기온 삽입용'!$AD19), 날씨3[minTa]),"")</f>
        <v>8.1999999999999993</v>
      </c>
      <c r="AO19" cm="1">
        <f t="array" ref="AO19">IFERROR(_xlfn.XLOOKUP(1, (날씨3[stnNm]='평균기온 삽입용'!$AE$2) * (날씨3[월]=AO$3) * (날씨3[일]='평균기온 삽입용'!$AD19), 날씨3[minTa]),"")</f>
        <v>-8.5</v>
      </c>
      <c r="AP19" cm="1">
        <f t="array" ref="AP19">IFERROR(_xlfn.XLOOKUP(1, (날씨3[stnNm]='평균기온 삽입용'!$AE$2) * (날씨3[월]=AP$3) * (날씨3[일]='평균기온 삽입용'!$AD19), 날씨3[minTa]),"")</f>
        <v>-10.9</v>
      </c>
    </row>
    <row r="20" spans="2:42" ht="15.95" customHeight="1" x14ac:dyDescent="0.3">
      <c r="B20" s="63">
        <v>17</v>
      </c>
      <c r="C20" cm="1">
        <f t="array" ref="C20">IFERROR(_xlfn.XLOOKUP(1, (날씨1[stnNm]='평균기온 삽입용'!$C$2) * (날씨1[월]=C$3) * (날씨1[일]='평균기온 삽입용'!$B20), 날씨1[minTa]),"")</f>
        <v>-11.4</v>
      </c>
      <c r="D20" cm="1">
        <f t="array" ref="D20">IFERROR(_xlfn.XLOOKUP(1, (날씨1[stnNm]='평균기온 삽입용'!$C$2) * (날씨1[월]=D$3) * (날씨1[일]='평균기온 삽입용'!$B20), 날씨1[minTa]),"")</f>
        <v>-0.4</v>
      </c>
      <c r="E20" cm="1">
        <f t="array" ref="E20">IFERROR(_xlfn.XLOOKUP(1, (날씨1[stnNm]='평균기온 삽입용'!$C$2) * (날씨1[월]=E$3) * (날씨1[일]='평균기온 삽입용'!$B20), 날씨1[minTa]),"")</f>
        <v>-1.2</v>
      </c>
      <c r="F20" cm="1">
        <f t="array" ref="F20">IFERROR(_xlfn.XLOOKUP(1, (날씨1[stnNm]='평균기온 삽입용'!$C$2) * (날씨1[월]=F$3) * (날씨1[일]='평균기온 삽입용'!$B20), 날씨1[minTa]),"")</f>
        <v>0</v>
      </c>
      <c r="G20" cm="1">
        <f t="array" ref="G20">IFERROR(_xlfn.XLOOKUP(1, (날씨1[stnNm]='평균기온 삽입용'!$C$2) * (날씨1[월]=G$3) * (날씨1[일]='평균기온 삽입용'!$B20), 날씨1[minTa]),"")</f>
        <v>7.3</v>
      </c>
      <c r="H20" cm="1">
        <f t="array" ref="H20">IFERROR(_xlfn.XLOOKUP(1, (날씨1[stnNm]='평균기온 삽입용'!$C$2) * (날씨1[월]=H$3) * (날씨1[일]='평균기온 삽입용'!$B20), 날씨1[minTa]),"")</f>
        <v>16.600000000000001</v>
      </c>
      <c r="I20" cm="1">
        <f t="array" ref="I20">IFERROR(_xlfn.XLOOKUP(1, (날씨1[stnNm]='평균기온 삽입용'!$C$2) * (날씨1[월]=I$3) * (날씨1[일]='평균기온 삽입용'!$B20), 날씨1[minTa]),"")</f>
        <v>16.3</v>
      </c>
      <c r="J20" cm="1">
        <f t="array" ref="J20">IFERROR(_xlfn.XLOOKUP(1, (날씨1[stnNm]='평균기온 삽입용'!$C$2) * (날씨1[월]=J$3) * (날씨1[일]='평균기온 삽입용'!$B20), 날씨1[minTa]),"")</f>
        <v>18</v>
      </c>
      <c r="K20" cm="1">
        <f t="array" ref="K20">IFERROR(_xlfn.XLOOKUP(1, (날씨1[stnNm]='평균기온 삽입용'!$C$2) * (날씨1[월]=K$3) * (날씨1[일]='평균기온 삽입용'!$B20), 날씨1[minTa]),"")</f>
        <v>10.7</v>
      </c>
      <c r="L20" cm="1">
        <f t="array" ref="L20">IFERROR(_xlfn.XLOOKUP(1, (날씨1[stnNm]='평균기온 삽입용'!$C$2) * (날씨1[월]=L$3) * (날씨1[일]='평균기온 삽입용'!$B20), 날씨1[minTa]),"")</f>
        <v>6.4</v>
      </c>
      <c r="M20" cm="1">
        <f t="array" ref="M20">IFERROR(_xlfn.XLOOKUP(1, (날씨1[stnNm]='평균기온 삽입용'!$C$2) * (날씨1[월]=M$3) * (날씨1[일]='평균기온 삽입용'!$B20), 날씨1[minTa]),"")</f>
        <v>7.3</v>
      </c>
      <c r="N20" cm="1">
        <f t="array" ref="N20">IFERROR(_xlfn.XLOOKUP(1, (날씨1[stnNm]='평균기온 삽입용'!$C$2) * (날씨1[월]=N$3) * (날씨1[일]='평균기온 삽입용'!$B20), 날씨1[minTa]),"")</f>
        <v>-10.1</v>
      </c>
      <c r="P20" s="63">
        <v>17</v>
      </c>
      <c r="Q20" cm="1">
        <f t="array" ref="Q20">IFERROR(_xlfn.XLOOKUP(1, (날씨2[stnNm]='평균기온 삽입용'!$Q$2) * (날씨2[월]=Q$3) * (날씨2[일]='평균기온 삽입용'!$P20), 날씨2[minTa]),"")</f>
        <v>-7.6</v>
      </c>
      <c r="R20" cm="1">
        <f t="array" ref="R20">IFERROR(_xlfn.XLOOKUP(1, (날씨2[stnNm]='평균기온 삽입용'!$Q$2) * (날씨2[월]=R$3) * (날씨2[일]='평균기온 삽입용'!$P20), 날씨2[minTa]),"")</f>
        <v>-12.2</v>
      </c>
      <c r="S20" cm="1">
        <f t="array" ref="S20">IFERROR(_xlfn.XLOOKUP(1, (날씨2[stnNm]='평균기온 삽입용'!$Q$2) * (날씨2[월]=S$3) * (날씨2[일]='평균기온 삽입용'!$P20), 날씨2[minTa]),"")</f>
        <v>-3.8</v>
      </c>
      <c r="T20" cm="1">
        <f t="array" ref="T20">IFERROR(_xlfn.XLOOKUP(1, (날씨2[stnNm]='평균기온 삽입용'!$Q$2) * (날씨2[월]=T$3) * (날씨2[일]='평균기온 삽입용'!$P20), 날씨2[minTa]),"")</f>
        <v>7.7</v>
      </c>
      <c r="U20" cm="1">
        <f t="array" ref="U20">IFERROR(_xlfn.XLOOKUP(1, (날씨2[stnNm]='평균기온 삽입용'!$Q$2) * (날씨2[월]=U$3) * (날씨2[일]='평균기온 삽입용'!$P20), 날씨2[minTa]),"")</f>
        <v>6.7</v>
      </c>
      <c r="V20" cm="1">
        <f t="array" ref="V20">IFERROR(_xlfn.XLOOKUP(1, (날씨2[stnNm]='평균기온 삽입용'!$Q$2) * (날씨2[월]=V$3) * (날씨2[일]='평균기온 삽입용'!$P20), 날씨2[minTa]),"")</f>
        <v>17.600000000000001</v>
      </c>
      <c r="W20" cm="1">
        <f t="array" ref="W20">IFERROR(_xlfn.XLOOKUP(1, (날씨2[stnNm]='평균기온 삽입용'!$Q$2) * (날씨2[월]=W$3) * (날씨2[일]='평균기온 삽입용'!$P20), 날씨2[minTa]),"")</f>
        <v>18.8</v>
      </c>
      <c r="X20" cm="1">
        <f t="array" ref="X20">IFERROR(_xlfn.XLOOKUP(1, (날씨2[stnNm]='평균기온 삽입용'!$Q$2) * (날씨2[월]=X$3) * (날씨2[일]='평균기온 삽입용'!$P20), 날씨2[minTa]),"")</f>
        <v>21.4</v>
      </c>
      <c r="Y20" cm="1">
        <f t="array" ref="Y20">IFERROR(_xlfn.XLOOKUP(1, (날씨2[stnNm]='평균기온 삽입용'!$Q$2) * (날씨2[월]=Y$3) * (날씨2[일]='평균기온 삽입용'!$P20), 날씨2[minTa]),"")</f>
        <v>17.899999999999999</v>
      </c>
      <c r="Z20" cm="1">
        <f t="array" ref="Z20">IFERROR(_xlfn.XLOOKUP(1, (날씨2[stnNm]='평균기온 삽입용'!$Q$2) * (날씨2[월]=Z$3) * (날씨2[일]='평균기온 삽입용'!$P20), 날씨2[minTa]),"")</f>
        <v>9.6999999999999993</v>
      </c>
      <c r="AA20" cm="1">
        <f t="array" ref="AA20">IFERROR(_xlfn.XLOOKUP(1, (날씨2[stnNm]='평균기온 삽입용'!$Q$2) * (날씨2[월]=AA$3) * (날씨2[일]='평균기온 삽입용'!$P20), 날씨2[minTa]),"")</f>
        <v>-0.4</v>
      </c>
      <c r="AB20" cm="1">
        <f t="array" ref="AB20">IFERROR(_xlfn.XLOOKUP(1, (날씨2[stnNm]='평균기온 삽입용'!$Q$2) * (날씨2[월]=AB$3) * (날씨2[일]='평균기온 삽입용'!$P20), 날씨2[minTa]),"")</f>
        <v>-5.0999999999999996</v>
      </c>
      <c r="AD20" s="63">
        <v>17</v>
      </c>
      <c r="AE20" cm="1">
        <f t="array" ref="AE20">IFERROR(_xlfn.XLOOKUP(1, (날씨3[stnNm]='평균기온 삽입용'!$AE$2) * (날씨3[월]=AE$3) * (날씨3[일]='평균기온 삽입용'!$AD20), 날씨3[minTa]),"")</f>
        <v>-14.3</v>
      </c>
      <c r="AF20" cm="1">
        <f t="array" ref="AF20">IFERROR(_xlfn.XLOOKUP(1, (날씨3[stnNm]='평균기온 삽입용'!$AE$2) * (날씨3[월]=AF$3) * (날씨3[일]='평균기온 삽입용'!$AD20), 날씨3[minTa]),"")</f>
        <v>-5.6</v>
      </c>
      <c r="AG20" cm="1">
        <f t="array" ref="AG20">IFERROR(_xlfn.XLOOKUP(1, (날씨3[stnNm]='평균기온 삽입용'!$AE$2) * (날씨3[월]=AG$3) * (날씨3[일]='평균기온 삽입용'!$AD20), 날씨3[minTa]),"")</f>
        <v>-4.9000000000000004</v>
      </c>
      <c r="AH20" cm="1">
        <f t="array" ref="AH20">IFERROR(_xlfn.XLOOKUP(1, (날씨3[stnNm]='평균기온 삽입용'!$AE$2) * (날씨3[월]=AH$3) * (날씨3[일]='평균기온 삽입용'!$AD20), 날씨3[minTa]),"")</f>
        <v>7.1</v>
      </c>
      <c r="AI20" cm="1">
        <f t="array" ref="AI20">IFERROR(_xlfn.XLOOKUP(1, (날씨3[stnNm]='평균기온 삽입용'!$AE$2) * (날씨3[월]=AI$3) * (날씨3[일]='평균기온 삽입용'!$AD20), 날씨3[minTa]),"")</f>
        <v>9</v>
      </c>
      <c r="AJ20" cm="1">
        <f t="array" ref="AJ20">IFERROR(_xlfn.XLOOKUP(1, (날씨3[stnNm]='평균기온 삽입용'!$AE$2) * (날씨3[월]=AJ$3) * (날씨3[일]='평균기온 삽입용'!$AD20), 날씨3[minTa]),"")</f>
        <v>16.5</v>
      </c>
      <c r="AK20" cm="1">
        <f t="array" ref="AK20">IFERROR(_xlfn.XLOOKUP(1, (날씨3[stnNm]='평균기온 삽입용'!$AE$2) * (날씨3[월]=AK$3) * (날씨3[일]='평균기온 삽입용'!$AD20), 날씨3[minTa]),"")</f>
        <v>23.3</v>
      </c>
      <c r="AL20" cm="1">
        <f t="array" ref="AL20">IFERROR(_xlfn.XLOOKUP(1, (날씨3[stnNm]='평균기온 삽입용'!$AE$2) * (날씨3[월]=AL$3) * (날씨3[일]='평균기온 삽입용'!$AD20), 날씨3[minTa]),"")</f>
        <v>19.100000000000001</v>
      </c>
      <c r="AM20" cm="1">
        <f t="array" ref="AM20">IFERROR(_xlfn.XLOOKUP(1, (날씨3[stnNm]='평균기온 삽입용'!$AE$2) * (날씨3[월]=AM$3) * (날씨3[일]='평균기온 삽입용'!$AD20), 날씨3[minTa]),"")</f>
        <v>13.7</v>
      </c>
      <c r="AN20" cm="1">
        <f t="array" ref="AN20">IFERROR(_xlfn.XLOOKUP(1, (날씨3[stnNm]='평균기온 삽입용'!$AE$2) * (날씨3[월]=AN$3) * (날씨3[일]='평균기온 삽입용'!$AD20), 날씨3[minTa]),"")</f>
        <v>3.4</v>
      </c>
      <c r="AO20" cm="1">
        <f t="array" ref="AO20">IFERROR(_xlfn.XLOOKUP(1, (날씨3[stnNm]='평균기온 삽입용'!$AE$2) * (날씨3[월]=AO$3) * (날씨3[일]='평균기온 삽입용'!$AD20), 날씨3[minTa]),"")</f>
        <v>-7.1</v>
      </c>
      <c r="AP20" cm="1">
        <f t="array" ref="AP20">IFERROR(_xlfn.XLOOKUP(1, (날씨3[stnNm]='평균기온 삽입용'!$AE$2) * (날씨3[월]=AP$3) * (날씨3[일]='평균기온 삽입용'!$AD20), 날씨3[minTa]),"")</f>
        <v>-17.100000000000001</v>
      </c>
    </row>
    <row r="21" spans="2:42" ht="15.95" customHeight="1" x14ac:dyDescent="0.3">
      <c r="B21" s="63">
        <v>18</v>
      </c>
      <c r="C21" cm="1">
        <f t="array" ref="C21">IFERROR(_xlfn.XLOOKUP(1, (날씨1[stnNm]='평균기온 삽입용'!$C$2) * (날씨1[월]=C$3) * (날씨1[일]='평균기온 삽입용'!$B21), 날씨1[minTa]),"")</f>
        <v>-13.8</v>
      </c>
      <c r="D21" cm="1">
        <f t="array" ref="D21">IFERROR(_xlfn.XLOOKUP(1, (날씨1[stnNm]='평균기온 삽입용'!$C$2) * (날씨1[월]=D$3) * (날씨1[일]='평균기온 삽입용'!$B21), 날씨1[minTa]),"")</f>
        <v>-2.2000000000000002</v>
      </c>
      <c r="E21" cm="1">
        <f t="array" ref="E21">IFERROR(_xlfn.XLOOKUP(1, (날씨1[stnNm]='평균기온 삽입용'!$C$2) * (날씨1[월]=E$3) * (날씨1[일]='평균기온 삽입용'!$B21), 날씨1[minTa]),"")</f>
        <v>6.8</v>
      </c>
      <c r="F21" cm="1">
        <f t="array" ref="F21">IFERROR(_xlfn.XLOOKUP(1, (날씨1[stnNm]='평균기온 삽입용'!$C$2) * (날씨1[월]=F$3) * (날씨1[일]='평균기온 삽입용'!$B21), 날씨1[minTa]),"")</f>
        <v>-0.1</v>
      </c>
      <c r="G21" cm="1">
        <f t="array" ref="G21">IFERROR(_xlfn.XLOOKUP(1, (날씨1[stnNm]='평균기온 삽입용'!$C$2) * (날씨1[월]=G$3) * (날씨1[일]='평균기온 삽입용'!$B21), 날씨1[minTa]),"")</f>
        <v>8.1999999999999993</v>
      </c>
      <c r="H21" cm="1">
        <f t="array" ref="H21">IFERROR(_xlfn.XLOOKUP(1, (날씨1[stnNm]='평균기온 삽입용'!$C$2) * (날씨1[월]=H$3) * (날씨1[일]='평균기온 삽입용'!$B21), 날씨1[minTa]),"")</f>
        <v>18.399999999999999</v>
      </c>
      <c r="I21" cm="1">
        <f t="array" ref="I21">IFERROR(_xlfn.XLOOKUP(1, (날씨1[stnNm]='평균기온 삽입용'!$C$2) * (날씨1[월]=I$3) * (날씨1[일]='평균기온 삽입용'!$B21), 날씨1[minTa]),"")</f>
        <v>18.600000000000001</v>
      </c>
      <c r="J21" cm="1">
        <f t="array" ref="J21">IFERROR(_xlfn.XLOOKUP(1, (날씨1[stnNm]='평균기온 삽입용'!$C$2) * (날씨1[월]=J$3) * (날씨1[일]='평균기온 삽입용'!$B21), 날씨1[minTa]),"")</f>
        <v>19.600000000000001</v>
      </c>
      <c r="K21" cm="1">
        <f t="array" ref="K21">IFERROR(_xlfn.XLOOKUP(1, (날씨1[stnNm]='평균기온 삽입용'!$C$2) * (날씨1[월]=K$3) * (날씨1[일]='평균기온 삽입용'!$B21), 날씨1[minTa]),"")</f>
        <v>9</v>
      </c>
      <c r="L21" cm="1">
        <f t="array" ref="L21">IFERROR(_xlfn.XLOOKUP(1, (날씨1[stnNm]='평균기온 삽입용'!$C$2) * (날씨1[월]=L$3) * (날씨1[일]='평균기온 삽입용'!$B21), 날씨1[minTa]),"")</f>
        <v>6.4</v>
      </c>
      <c r="M21" cm="1">
        <f t="array" ref="M21">IFERROR(_xlfn.XLOOKUP(1, (날씨1[stnNm]='평균기온 삽입용'!$C$2) * (날씨1[월]=M$3) * (날씨1[일]='평균기온 삽입용'!$B21), 날씨1[minTa]),"")</f>
        <v>5.6</v>
      </c>
      <c r="N21" cm="1">
        <f t="array" ref="N21">IFERROR(_xlfn.XLOOKUP(1, (날씨1[stnNm]='평균기온 삽입용'!$C$2) * (날씨1[월]=N$3) * (날씨1[일]='평균기온 삽입용'!$B21), 날씨1[minTa]),"")</f>
        <v>-11.9</v>
      </c>
      <c r="P21" s="63">
        <v>18</v>
      </c>
      <c r="Q21" cm="1">
        <f t="array" ref="Q21">IFERROR(_xlfn.XLOOKUP(1, (날씨2[stnNm]='평균기온 삽입용'!$Q$2) * (날씨2[월]=Q$3) * (날씨2[일]='평균기온 삽입용'!$P21), 날씨2[minTa]),"")</f>
        <v>-14.2</v>
      </c>
      <c r="R21" cm="1">
        <f t="array" ref="R21">IFERROR(_xlfn.XLOOKUP(1, (날씨2[stnNm]='평균기온 삽입용'!$Q$2) * (날씨2[월]=R$3) * (날씨2[일]='평균기온 삽입용'!$P21), 날씨2[minTa]),"")</f>
        <v>-1.8</v>
      </c>
      <c r="S21" cm="1">
        <f t="array" ref="S21">IFERROR(_xlfn.XLOOKUP(1, (날씨2[stnNm]='평균기온 삽입용'!$Q$2) * (날씨2[월]=S$3) * (날씨2[일]='평균기온 삽입용'!$P21), 날씨2[minTa]),"")</f>
        <v>1</v>
      </c>
      <c r="T21" cm="1">
        <f t="array" ref="T21">IFERROR(_xlfn.XLOOKUP(1, (날씨2[stnNm]='평균기온 삽입용'!$Q$2) * (날씨2[월]=T$3) * (날씨2[일]='평균기온 삽입용'!$P21), 날씨2[minTa]),"")</f>
        <v>6</v>
      </c>
      <c r="U21" cm="1">
        <f t="array" ref="U21">IFERROR(_xlfn.XLOOKUP(1, (날씨2[stnNm]='평균기온 삽입용'!$Q$2) * (날씨2[월]=U$3) * (날씨2[일]='평균기온 삽입용'!$P21), 날씨2[minTa]),"")</f>
        <v>9.8000000000000007</v>
      </c>
      <c r="V21" cm="1">
        <f t="array" ref="V21">IFERROR(_xlfn.XLOOKUP(1, (날씨2[stnNm]='평균기온 삽입용'!$Q$2) * (날씨2[월]=V$3) * (날씨2[일]='평균기온 삽입용'!$P21), 날씨2[minTa]),"")</f>
        <v>16.5</v>
      </c>
      <c r="W21" cm="1">
        <f t="array" ref="W21">IFERROR(_xlfn.XLOOKUP(1, (날씨2[stnNm]='평균기온 삽입용'!$Q$2) * (날씨2[월]=W$3) * (날씨2[일]='평균기온 삽입용'!$P21), 날씨2[minTa]),"")</f>
        <v>19.7</v>
      </c>
      <c r="X21" cm="1">
        <f t="array" ref="X21">IFERROR(_xlfn.XLOOKUP(1, (날씨2[stnNm]='평균기온 삽입용'!$Q$2) * (날씨2[월]=X$3) * (날씨2[일]='평균기온 삽입용'!$P21), 날씨2[minTa]),"")</f>
        <v>20.7</v>
      </c>
      <c r="Y21" cm="1">
        <f t="array" ref="Y21">IFERROR(_xlfn.XLOOKUP(1, (날씨2[stnNm]='평균기온 삽입용'!$Q$2) * (날씨2[월]=Y$3) * (날씨2[일]='평균기온 삽입용'!$P21), 날씨2[minTa]),"")</f>
        <v>16</v>
      </c>
      <c r="Z21" cm="1">
        <f t="array" ref="Z21">IFERROR(_xlfn.XLOOKUP(1, (날씨2[stnNm]='평균기온 삽입용'!$Q$2) * (날씨2[월]=Z$3) * (날씨2[일]='평균기온 삽입용'!$P21), 날씨2[minTa]),"")</f>
        <v>9.1999999999999993</v>
      </c>
      <c r="AA21" cm="1">
        <f t="array" ref="AA21">IFERROR(_xlfn.XLOOKUP(1, (날씨2[stnNm]='평균기온 삽입용'!$Q$2) * (날씨2[월]=AA$3) * (날씨2[일]='평균기온 삽입용'!$P21), 날씨2[minTa]),"")</f>
        <v>-1.7</v>
      </c>
      <c r="AB21" cm="1">
        <f t="array" ref="AB21">IFERROR(_xlfn.XLOOKUP(1, (날씨2[stnNm]='평균기온 삽입용'!$Q$2) * (날씨2[월]=AB$3) * (날씨2[일]='평균기온 삽입용'!$P21), 날씨2[minTa]),"")</f>
        <v>-1.3</v>
      </c>
      <c r="AD21" s="63">
        <v>18</v>
      </c>
      <c r="AE21" cm="1">
        <f t="array" ref="AE21">IFERROR(_xlfn.XLOOKUP(1, (날씨3[stnNm]='평균기온 삽입용'!$AE$2) * (날씨3[월]=AE$3) * (날씨3[일]='평균기온 삽입용'!$AD21), 날씨3[minTa]),"")</f>
        <v>-9.6</v>
      </c>
      <c r="AF21" cm="1">
        <f t="array" ref="AF21">IFERROR(_xlfn.XLOOKUP(1, (날씨3[stnNm]='평균기온 삽입용'!$AE$2) * (날씨3[월]=AF$3) * (날씨3[일]='평균기온 삽입용'!$AD21), 날씨3[minTa]),"")</f>
        <v>-10.5</v>
      </c>
      <c r="AG21" cm="1">
        <f t="array" ref="AG21">IFERROR(_xlfn.XLOOKUP(1, (날씨3[stnNm]='평균기온 삽입용'!$AE$2) * (날씨3[월]=AG$3) * (날씨3[일]='평균기온 삽입용'!$AD21), 날씨3[minTa]),"")</f>
        <v>0.7</v>
      </c>
      <c r="AH21" cm="1">
        <f t="array" ref="AH21">IFERROR(_xlfn.XLOOKUP(1, (날씨3[stnNm]='평균기온 삽입용'!$AE$2) * (날씨3[월]=AH$3) * (날씨3[일]='평균기온 삽입용'!$AD21), 날씨3[minTa]),"")</f>
        <v>5.5</v>
      </c>
      <c r="AI21" cm="1">
        <f t="array" ref="AI21">IFERROR(_xlfn.XLOOKUP(1, (날씨3[stnNm]='평균기온 삽입용'!$AE$2) * (날씨3[월]=AI$3) * (날씨3[일]='평균기온 삽입용'!$AD21), 날씨3[minTa]),"")</f>
        <v>9.6999999999999993</v>
      </c>
      <c r="AJ21" cm="1">
        <f t="array" ref="AJ21">IFERROR(_xlfn.XLOOKUP(1, (날씨3[stnNm]='평균기온 삽입용'!$AE$2) * (날씨3[월]=AJ$3) * (날씨3[일]='평균기온 삽입용'!$AD21), 날씨3[minTa]),"")</f>
        <v>15</v>
      </c>
      <c r="AK21" cm="1">
        <f t="array" ref="AK21">IFERROR(_xlfn.XLOOKUP(1, (날씨3[stnNm]='평균기온 삽입용'!$AE$2) * (날씨3[월]=AK$3) * (날씨3[일]='평균기온 삽입용'!$AD21), 날씨3[minTa]),"")</f>
        <v>23</v>
      </c>
      <c r="AL21" cm="1">
        <f t="array" ref="AL21">IFERROR(_xlfn.XLOOKUP(1, (날씨3[stnNm]='평균기온 삽입용'!$AE$2) * (날씨3[월]=AL$3) * (날씨3[일]='평균기온 삽입용'!$AD21), 날씨3[minTa]),"")</f>
        <v>20.5</v>
      </c>
      <c r="AM21" cm="1">
        <f t="array" ref="AM21">IFERROR(_xlfn.XLOOKUP(1, (날씨3[stnNm]='평균기온 삽입용'!$AE$2) * (날씨3[월]=AM$3) * (날씨3[일]='평균기온 삽입용'!$AD21), 날씨3[minTa]),"")</f>
        <v>11.4</v>
      </c>
      <c r="AN21" cm="1">
        <f t="array" ref="AN21">IFERROR(_xlfn.XLOOKUP(1, (날씨3[stnNm]='평균기온 삽입용'!$AE$2) * (날씨3[월]=AN$3) * (날씨3[일]='평균기온 삽입용'!$AD21), 날씨3[minTa]),"")</f>
        <v>8.8000000000000007</v>
      </c>
      <c r="AO21" cm="1">
        <f t="array" ref="AO21">IFERROR(_xlfn.XLOOKUP(1, (날씨3[stnNm]='평균기온 삽입용'!$AE$2) * (날씨3[월]=AO$3) * (날씨3[일]='평균기온 삽입용'!$AD21), 날씨3[minTa]),"")</f>
        <v>-8.3000000000000007</v>
      </c>
      <c r="AP21" cm="1">
        <f t="array" ref="AP21">IFERROR(_xlfn.XLOOKUP(1, (날씨3[stnNm]='평균기온 삽입용'!$AE$2) * (날씨3[월]=AP$3) * (날씨3[일]='평균기온 삽입용'!$AD21), 날씨3[minTa]),"")</f>
        <v>-13.4</v>
      </c>
    </row>
    <row r="22" spans="2:42" ht="15.95" customHeight="1" x14ac:dyDescent="0.3">
      <c r="B22" s="63">
        <v>19</v>
      </c>
      <c r="C22" cm="1">
        <f t="array" ref="C22">IFERROR(_xlfn.XLOOKUP(1, (날씨1[stnNm]='평균기온 삽입용'!$C$2) * (날씨1[월]=C$3) * (날씨1[일]='평균기온 삽입용'!$B22), 날씨1[minTa]),"")</f>
        <v>-11.1</v>
      </c>
      <c r="D22" cm="1">
        <f t="array" ref="D22">IFERROR(_xlfn.XLOOKUP(1, (날씨1[stnNm]='평균기온 삽입용'!$C$2) * (날씨1[월]=D$3) * (날씨1[일]='평균기온 삽입용'!$B22), 날씨1[minTa]),"")</f>
        <v>-5.5</v>
      </c>
      <c r="E22" cm="1">
        <f t="array" ref="E22">IFERROR(_xlfn.XLOOKUP(1, (날씨1[stnNm]='평균기온 삽입용'!$C$2) * (날씨1[월]=E$3) * (날씨1[일]='평균기온 삽입용'!$B22), 날씨1[minTa]),"")</f>
        <v>0.3</v>
      </c>
      <c r="F22" cm="1">
        <f t="array" ref="F22">IFERROR(_xlfn.XLOOKUP(1, (날씨1[stnNm]='평균기온 삽입용'!$C$2) * (날씨1[월]=F$3) * (날씨1[일]='평균기온 삽입용'!$B22), 날씨1[minTa]),"")</f>
        <v>9.4</v>
      </c>
      <c r="G22" cm="1">
        <f t="array" ref="G22">IFERROR(_xlfn.XLOOKUP(1, (날씨1[stnNm]='평균기온 삽입용'!$C$2) * (날씨1[월]=G$3) * (날씨1[일]='평균기온 삽입용'!$B22), 날씨1[minTa]),"")</f>
        <v>12.8</v>
      </c>
      <c r="H22" cm="1">
        <f t="array" ref="H22">IFERROR(_xlfn.XLOOKUP(1, (날씨1[stnNm]='평균기온 삽입용'!$C$2) * (날씨1[월]=H$3) * (날씨1[일]='평균기온 삽입용'!$B22), 날씨1[minTa]),"")</f>
        <v>17.2</v>
      </c>
      <c r="I22" cm="1">
        <f t="array" ref="I22">IFERROR(_xlfn.XLOOKUP(1, (날씨1[stnNm]='평균기온 삽입용'!$C$2) * (날씨1[월]=I$3) * (날씨1[일]='평균기온 삽입용'!$B22), 날씨1[minTa]),"")</f>
        <v>19.5</v>
      </c>
      <c r="J22" cm="1">
        <f t="array" ref="J22">IFERROR(_xlfn.XLOOKUP(1, (날씨1[stnNm]='평균기온 삽입용'!$C$2) * (날씨1[월]=J$3) * (날씨1[일]='평균기온 삽입용'!$B22), 날씨1[minTa]),"")</f>
        <v>19.899999999999999</v>
      </c>
      <c r="K22" cm="1">
        <f t="array" ref="K22">IFERROR(_xlfn.XLOOKUP(1, (날씨1[stnNm]='평균기온 삽입용'!$C$2) * (날씨1[월]=K$3) * (날씨1[일]='평균기온 삽입용'!$B22), 날씨1[minTa]),"")</f>
        <v>10.5</v>
      </c>
      <c r="L22" cm="1">
        <f t="array" ref="L22">IFERROR(_xlfn.XLOOKUP(1, (날씨1[stnNm]='평균기온 삽입용'!$C$2) * (날씨1[월]=L$3) * (날씨1[일]='평균기온 삽입용'!$B22), 날씨1[minTa]),"")</f>
        <v>8.8000000000000007</v>
      </c>
      <c r="M22" cm="1">
        <f t="array" ref="M22">IFERROR(_xlfn.XLOOKUP(1, (날씨1[stnNm]='평균기온 삽입용'!$C$2) * (날씨1[월]=M$3) * (날씨1[일]='평균기온 삽입용'!$B22), 날씨1[minTa]),"")</f>
        <v>2.2000000000000002</v>
      </c>
      <c r="N22" cm="1">
        <f t="array" ref="N22">IFERROR(_xlfn.XLOOKUP(1, (날씨1[stnNm]='평균기온 삽입용'!$C$2) * (날씨1[월]=N$3) * (날씨1[일]='평균기온 삽입용'!$B22), 날씨1[minTa]),"")</f>
        <v>-8.8000000000000007</v>
      </c>
      <c r="P22" s="63">
        <v>19</v>
      </c>
      <c r="Q22" cm="1">
        <f t="array" ref="Q22">IFERROR(_xlfn.XLOOKUP(1, (날씨2[stnNm]='평균기온 삽입용'!$Q$2) * (날씨2[월]=Q$3) * (날씨2[일]='평균기온 삽입용'!$P22), 날씨2[minTa]),"")</f>
        <v>-17.5</v>
      </c>
      <c r="R22" cm="1">
        <f t="array" ref="R22">IFERROR(_xlfn.XLOOKUP(1, (날씨2[stnNm]='평균기온 삽입용'!$Q$2) * (날씨2[월]=R$3) * (날씨2[일]='평균기온 삽입용'!$P22), 날씨2[minTa]),"")</f>
        <v>-1.8</v>
      </c>
      <c r="S22" cm="1">
        <f t="array" ref="S22">IFERROR(_xlfn.XLOOKUP(1, (날씨2[stnNm]='평균기온 삽입용'!$Q$2) * (날씨2[월]=S$3) * (날씨2[일]='평균기온 삽입용'!$P22), 날씨2[minTa]),"")</f>
        <v>0.6</v>
      </c>
      <c r="T22" cm="1">
        <f t="array" ref="T22">IFERROR(_xlfn.XLOOKUP(1, (날씨2[stnNm]='평균기온 삽입용'!$Q$2) * (날씨2[월]=T$3) * (날씨2[일]='평균기온 삽입용'!$P22), 날씨2[minTa]),"")</f>
        <v>5.6</v>
      </c>
      <c r="U22" cm="1">
        <f t="array" ref="U22">IFERROR(_xlfn.XLOOKUP(1, (날씨2[stnNm]='평균기온 삽입용'!$Q$2) * (날씨2[월]=U$3) * (날씨2[일]='평균기온 삽입용'!$P22), 날씨2[minTa]),"")</f>
        <v>10.8</v>
      </c>
      <c r="V22" cm="1">
        <f t="array" ref="V22">IFERROR(_xlfn.XLOOKUP(1, (날씨2[stnNm]='평균기온 삽입용'!$Q$2) * (날씨2[월]=V$3) * (날씨2[일]='평균기온 삽입용'!$P22), 날씨2[minTa]),"")</f>
        <v>15.5</v>
      </c>
      <c r="W22" cm="1">
        <f t="array" ref="W22">IFERROR(_xlfn.XLOOKUP(1, (날씨2[stnNm]='평균기온 삽입용'!$Q$2) * (날씨2[월]=W$3) * (날씨2[일]='평균기온 삽입용'!$P22), 날씨2[minTa]),"")</f>
        <v>18.3</v>
      </c>
      <c r="X22" cm="1">
        <f t="array" ref="X22">IFERROR(_xlfn.XLOOKUP(1, (날씨2[stnNm]='평균기온 삽입용'!$Q$2) * (날씨2[월]=X$3) * (날씨2[일]='평균기온 삽입용'!$P22), 날씨2[minTa]),"")</f>
        <v>23.2</v>
      </c>
      <c r="Y22" cm="1">
        <f t="array" ref="Y22">IFERROR(_xlfn.XLOOKUP(1, (날씨2[stnNm]='평균기온 삽입용'!$Q$2) * (날씨2[월]=Y$3) * (날씨2[일]='평균기온 삽입용'!$P22), 날씨2[minTa]),"")</f>
        <v>14.1</v>
      </c>
      <c r="Z22" cm="1">
        <f t="array" ref="Z22">IFERROR(_xlfn.XLOOKUP(1, (날씨2[stnNm]='평균기온 삽입용'!$Q$2) * (날씨2[월]=Z$3) * (날씨2[일]='평균기온 삽입용'!$P22), 날씨2[minTa]),"")</f>
        <v>8.8000000000000007</v>
      </c>
      <c r="AA22" cm="1">
        <f t="array" ref="AA22">IFERROR(_xlfn.XLOOKUP(1, (날씨2[stnNm]='평균기온 삽입용'!$Q$2) * (날씨2[월]=AA$3) * (날씨2[일]='평균기온 삽입용'!$P22), 날씨2[minTa]),"")</f>
        <v>3.4</v>
      </c>
      <c r="AB22" cm="1">
        <f t="array" ref="AB22">IFERROR(_xlfn.XLOOKUP(1, (날씨2[stnNm]='평균기온 삽입용'!$Q$2) * (날씨2[월]=AB$3) * (날씨2[일]='평균기온 삽입용'!$P22), 날씨2[minTa]),"")</f>
        <v>-0.7</v>
      </c>
      <c r="AD22" s="63">
        <v>19</v>
      </c>
      <c r="AE22" cm="1">
        <f t="array" ref="AE22">IFERROR(_xlfn.XLOOKUP(1, (날씨3[stnNm]='평균기온 삽입용'!$AE$2) * (날씨3[월]=AE$3) * (날씨3[일]='평균기온 삽입용'!$AD22), 날씨3[minTa]),"")</f>
        <v>-10.5</v>
      </c>
      <c r="AF22" cm="1">
        <f t="array" ref="AF22">IFERROR(_xlfn.XLOOKUP(1, (날씨3[stnNm]='평균기온 삽입용'!$AE$2) * (날씨3[월]=AF$3) * (날씨3[일]='평균기온 삽입용'!$AD22), 날씨3[minTa]),"")</f>
        <v>-8.5</v>
      </c>
      <c r="AG22" cm="1">
        <f t="array" ref="AG22">IFERROR(_xlfn.XLOOKUP(1, (날씨3[stnNm]='평균기온 삽입용'!$AE$2) * (날씨3[월]=AG$3) * (날씨3[일]='평균기온 삽입용'!$AD22), 날씨3[minTa]),"")</f>
        <v>-3.1</v>
      </c>
      <c r="AH22" cm="1">
        <f t="array" ref="AH22">IFERROR(_xlfn.XLOOKUP(1, (날씨3[stnNm]='평균기온 삽입용'!$AE$2) * (날씨3[월]=AH$3) * (날씨3[일]='평균기온 삽입용'!$AD22), 날씨3[minTa]),"")</f>
        <v>3.7</v>
      </c>
      <c r="AI22" cm="1">
        <f t="array" ref="AI22">IFERROR(_xlfn.XLOOKUP(1, (날씨3[stnNm]='평균기온 삽입용'!$AE$2) * (날씨3[월]=AI$3) * (날씨3[일]='평균기온 삽입용'!$AD22), 날씨3[minTa]),"")</f>
        <v>9.8000000000000007</v>
      </c>
      <c r="AJ22" cm="1">
        <f t="array" ref="AJ22">IFERROR(_xlfn.XLOOKUP(1, (날씨3[stnNm]='평균기온 삽입용'!$AE$2) * (날씨3[월]=AJ$3) * (날씨3[일]='평균기온 삽입용'!$AD22), 날씨3[minTa]),"")</f>
        <v>14.9</v>
      </c>
      <c r="AK22" cm="1">
        <f t="array" ref="AK22">IFERROR(_xlfn.XLOOKUP(1, (날씨3[stnNm]='평균기온 삽입용'!$AE$2) * (날씨3[월]=AK$3) * (날씨3[일]='평균기온 삽입용'!$AD22), 날씨3[minTa]),"")</f>
        <v>23</v>
      </c>
      <c r="AL22" cm="1">
        <f t="array" ref="AL22">IFERROR(_xlfn.XLOOKUP(1, (날씨3[stnNm]='평균기온 삽입용'!$AE$2) * (날씨3[월]=AL$3) * (날씨3[일]='평균기온 삽입용'!$AD22), 날씨3[minTa]),"")</f>
        <v>19.2</v>
      </c>
      <c r="AM22" cm="1">
        <f t="array" ref="AM22">IFERROR(_xlfn.XLOOKUP(1, (날씨3[stnNm]='평균기온 삽입용'!$AE$2) * (날씨3[월]=AM$3) * (날씨3[일]='평균기온 삽입용'!$AD22), 날씨3[minTa]),"")</f>
        <v>15.6</v>
      </c>
      <c r="AN22" cm="1">
        <f t="array" ref="AN22">IFERROR(_xlfn.XLOOKUP(1, (날씨3[stnNm]='평균기온 삽입용'!$AE$2) * (날씨3[월]=AN$3) * (날씨3[일]='평균기온 삽입용'!$AD22), 날씨3[minTa]),"")</f>
        <v>6</v>
      </c>
      <c r="AO22" cm="1">
        <f t="array" ref="AO22">IFERROR(_xlfn.XLOOKUP(1, (날씨3[stnNm]='평균기온 삽입용'!$AE$2) * (날씨3[월]=AO$3) * (날씨3[일]='평균기온 삽입용'!$AD22), 날씨3[minTa]),"")</f>
        <v>-11.5</v>
      </c>
      <c r="AP22" cm="1">
        <f t="array" ref="AP22">IFERROR(_xlfn.XLOOKUP(1, (날씨3[stnNm]='평균기온 삽입용'!$AE$2) * (날씨3[월]=AP$3) * (날씨3[일]='평균기온 삽입용'!$AD22), 날씨3[minTa]),"")</f>
        <v>-14.4</v>
      </c>
    </row>
    <row r="23" spans="2:42" ht="15.95" customHeight="1" x14ac:dyDescent="0.3">
      <c r="B23" s="63">
        <v>20</v>
      </c>
      <c r="C23" cm="1">
        <f t="array" ref="C23">IFERROR(_xlfn.XLOOKUP(1, (날씨1[stnNm]='평균기온 삽입용'!$C$2) * (날씨1[월]=C$3) * (날씨1[일]='평균기온 삽입용'!$B23), 날씨1[minTa]),"")</f>
        <v>-15.3</v>
      </c>
      <c r="D23" cm="1">
        <f t="array" ref="D23">IFERROR(_xlfn.XLOOKUP(1, (날씨1[stnNm]='평균기온 삽입용'!$C$2) * (날씨1[월]=D$3) * (날씨1[일]='평균기온 삽입용'!$B23), 날씨1[minTa]),"")</f>
        <v>-5.3</v>
      </c>
      <c r="E23" cm="1">
        <f t="array" ref="E23">IFERROR(_xlfn.XLOOKUP(1, (날씨1[stnNm]='평균기온 삽입용'!$C$2) * (날씨1[월]=E$3) * (날씨1[일]='평균기온 삽입용'!$B23), 날씨1[minTa]),"")</f>
        <v>0.2</v>
      </c>
      <c r="F23" cm="1">
        <f t="array" ref="F23">IFERROR(_xlfn.XLOOKUP(1, (날씨1[stnNm]='평균기온 삽입용'!$C$2) * (날씨1[월]=F$3) * (날씨1[일]='평균기온 삽입용'!$B23), 날씨1[minTa]),"")</f>
        <v>5.7</v>
      </c>
      <c r="G23" cm="1">
        <f t="array" ref="G23">IFERROR(_xlfn.XLOOKUP(1, (날씨1[stnNm]='평균기온 삽입용'!$C$2) * (날씨1[월]=G$3) * (날씨1[일]='평균기온 삽입용'!$B23), 날씨1[minTa]),"")</f>
        <v>8.9</v>
      </c>
      <c r="H23" cm="1">
        <f t="array" ref="H23">IFERROR(_xlfn.XLOOKUP(1, (날씨1[stnNm]='평균기온 삽입용'!$C$2) * (날씨1[월]=H$3) * (날씨1[일]='평균기온 삽입용'!$B23), 날씨1[minTa]),"")</f>
        <v>14.6</v>
      </c>
      <c r="I23" cm="1">
        <f t="array" ref="I23">IFERROR(_xlfn.XLOOKUP(1, (날씨1[stnNm]='평균기온 삽입용'!$C$2) * (날씨1[월]=I$3) * (날씨1[일]='평균기온 삽입용'!$B23), 날씨1[minTa]),"")</f>
        <v>21.2</v>
      </c>
      <c r="J23" cm="1">
        <f t="array" ref="J23">IFERROR(_xlfn.XLOOKUP(1, (날씨1[stnNm]='평균기온 삽입용'!$C$2) * (날씨1[월]=J$3) * (날씨1[일]='평균기온 삽입용'!$B23), 날씨1[minTa]),"")</f>
        <v>21.3</v>
      </c>
      <c r="K23" cm="1">
        <f t="array" ref="K23">IFERROR(_xlfn.XLOOKUP(1, (날씨1[stnNm]='평균기온 삽입용'!$C$2) * (날씨1[월]=K$3) * (날씨1[일]='평균기온 삽입용'!$B23), 날씨1[minTa]),"")</f>
        <v>12.7</v>
      </c>
      <c r="L23" cm="1">
        <f t="array" ref="L23">IFERROR(_xlfn.XLOOKUP(1, (날씨1[stnNm]='평균기온 삽입용'!$C$2) * (날씨1[월]=L$3) * (날씨1[일]='평균기온 삽입용'!$B23), 날씨1[minTa]),"")</f>
        <v>10.9</v>
      </c>
      <c r="M23" cm="1">
        <f t="array" ref="M23">IFERROR(_xlfn.XLOOKUP(1, (날씨1[stnNm]='평균기온 삽입용'!$C$2) * (날씨1[월]=M$3) * (날씨1[일]='평균기온 삽입용'!$B23), 날씨1[minTa]),"")</f>
        <v>3.2</v>
      </c>
      <c r="N23" cm="1">
        <f t="array" ref="N23">IFERROR(_xlfn.XLOOKUP(1, (날씨1[stnNm]='평균기온 삽입용'!$C$2) * (날씨1[월]=N$3) * (날씨1[일]='평균기온 삽입용'!$B23), 날씨1[minTa]),"")</f>
        <v>-9.3000000000000007</v>
      </c>
      <c r="P23" s="63">
        <v>20</v>
      </c>
      <c r="Q23" cm="1">
        <f t="array" ref="Q23">IFERROR(_xlfn.XLOOKUP(1, (날씨2[stnNm]='평균기온 삽입용'!$Q$2) * (날씨2[월]=Q$3) * (날씨2[일]='평균기온 삽입용'!$P23), 날씨2[minTa]),"")</f>
        <v>-20.6</v>
      </c>
      <c r="R23" cm="1">
        <f t="array" ref="R23">IFERROR(_xlfn.XLOOKUP(1, (날씨2[stnNm]='평균기온 삽입용'!$Q$2) * (날씨2[월]=R$3) * (날씨2[일]='평균기온 삽입용'!$P23), 날씨2[minTa]),"")</f>
        <v>-5</v>
      </c>
      <c r="S23" cm="1">
        <f t="array" ref="S23">IFERROR(_xlfn.XLOOKUP(1, (날씨2[stnNm]='평균기온 삽입용'!$Q$2) * (날씨2[월]=S$3) * (날씨2[일]='평균기온 삽입용'!$P23), 날씨2[minTa]),"")</f>
        <v>-0.5</v>
      </c>
      <c r="T23" cm="1">
        <f t="array" ref="T23">IFERROR(_xlfn.XLOOKUP(1, (날씨2[stnNm]='평균기온 삽입용'!$Q$2) * (날씨2[월]=T$3) * (날씨2[일]='평균기온 삽입용'!$P23), 날씨2[minTa]),"")</f>
        <v>7</v>
      </c>
      <c r="U23" cm="1">
        <f t="array" ref="U23">IFERROR(_xlfn.XLOOKUP(1, (날씨2[stnNm]='평균기온 삽입용'!$Q$2) * (날씨2[월]=U$3) * (날씨2[일]='평균기온 삽입용'!$P23), 날씨2[minTa]),"")</f>
        <v>11</v>
      </c>
      <c r="V23" cm="1">
        <f t="array" ref="V23">IFERROR(_xlfn.XLOOKUP(1, (날씨2[stnNm]='평균기온 삽입용'!$Q$2) * (날씨2[월]=V$3) * (날씨2[일]='평균기온 삽입용'!$P23), 날씨2[minTa]),"")</f>
        <v>17.600000000000001</v>
      </c>
      <c r="W23" cm="1">
        <f t="array" ref="W23">IFERROR(_xlfn.XLOOKUP(1, (날씨2[stnNm]='평균기온 삽입용'!$Q$2) * (날씨2[월]=W$3) * (날씨2[일]='평균기온 삽입용'!$P23), 날씨2[minTa]),"")</f>
        <v>18.5</v>
      </c>
      <c r="X23" cm="1">
        <f t="array" ref="X23">IFERROR(_xlfn.XLOOKUP(1, (날씨2[stnNm]='평균기온 삽입용'!$Q$2) * (날씨2[월]=X$3) * (날씨2[일]='평균기온 삽입용'!$P23), 날씨2[minTa]),"")</f>
        <v>23.5</v>
      </c>
      <c r="Y23" cm="1">
        <f t="array" ref="Y23">IFERROR(_xlfn.XLOOKUP(1, (날씨2[stnNm]='평균기온 삽입용'!$Q$2) * (날씨2[월]=Y$3) * (날씨2[일]='평균기온 삽입용'!$P23), 날씨2[minTa]),"")</f>
        <v>9.4</v>
      </c>
      <c r="Z23" cm="1">
        <f t="array" ref="Z23">IFERROR(_xlfn.XLOOKUP(1, (날씨2[stnNm]='평균기온 삽입용'!$Q$2) * (날씨2[월]=Z$3) * (날씨2[일]='평균기온 삽입용'!$P23), 날씨2[minTa]),"")</f>
        <v>7.4</v>
      </c>
      <c r="AA23" cm="1">
        <f t="array" ref="AA23">IFERROR(_xlfn.XLOOKUP(1, (날씨2[stnNm]='평균기온 삽입용'!$Q$2) * (날씨2[월]=AA$3) * (날씨2[일]='평균기온 삽입용'!$P23), 날씨2[minTa]),"")</f>
        <v>0.9</v>
      </c>
      <c r="AB23" cm="1">
        <f t="array" ref="AB23">IFERROR(_xlfn.XLOOKUP(1, (날씨2[stnNm]='평균기온 삽입용'!$Q$2) * (날씨2[월]=AB$3) * (날씨2[일]='평균기온 삽입용'!$P23), 날씨2[minTa]),"")</f>
        <v>-2.6</v>
      </c>
      <c r="AD23" s="63">
        <v>20</v>
      </c>
      <c r="AE23" cm="1">
        <f t="array" ref="AE23">IFERROR(_xlfn.XLOOKUP(1, (날씨3[stnNm]='평균기온 삽입용'!$AE$2) * (날씨3[월]=AE$3) * (날씨3[일]='평균기온 삽입용'!$AD23), 날씨3[minTa]),"")</f>
        <v>-11.8</v>
      </c>
      <c r="AF23" cm="1">
        <f t="array" ref="AF23">IFERROR(_xlfn.XLOOKUP(1, (날씨3[stnNm]='평균기온 삽입용'!$AE$2) * (날씨3[월]=AF$3) * (날씨3[일]='평균기온 삽입용'!$AD23), 날씨3[minTa]),"")</f>
        <v>-7.8</v>
      </c>
      <c r="AG23" cm="1">
        <f t="array" ref="AG23">IFERROR(_xlfn.XLOOKUP(1, (날씨3[stnNm]='평균기온 삽입용'!$AE$2) * (날씨3[월]=AG$3) * (날씨3[일]='평균기온 삽입용'!$AD23), 날씨3[minTa]),"")</f>
        <v>-2.6</v>
      </c>
      <c r="AH23" cm="1">
        <f t="array" ref="AH23">IFERROR(_xlfn.XLOOKUP(1, (날씨3[stnNm]='평균기온 삽입용'!$AE$2) * (날씨3[월]=AH$3) * (날씨3[일]='평균기온 삽입용'!$AD23), 날씨3[minTa]),"")</f>
        <v>7.7</v>
      </c>
      <c r="AI23" cm="1">
        <f t="array" ref="AI23">IFERROR(_xlfn.XLOOKUP(1, (날씨3[stnNm]='평균기온 삽입용'!$AE$2) * (날씨3[월]=AI$3) * (날씨3[일]='평균기온 삽입용'!$AD23), 날씨3[minTa]),"")</f>
        <v>10.1</v>
      </c>
      <c r="AJ23" cm="1">
        <f t="array" ref="AJ23">IFERROR(_xlfn.XLOOKUP(1, (날씨3[stnNm]='평균기온 삽입용'!$AE$2) * (날씨3[월]=AJ$3) * (날씨3[일]='평균기온 삽입용'!$AD23), 날씨3[minTa]),"")</f>
        <v>14.4</v>
      </c>
      <c r="AK23" cm="1">
        <f t="array" ref="AK23">IFERROR(_xlfn.XLOOKUP(1, (날씨3[stnNm]='평균기온 삽입용'!$AE$2) * (날씨3[월]=AK$3) * (날씨3[일]='평균기온 삽입용'!$AD23), 날씨3[minTa]),"")</f>
        <v>23.4</v>
      </c>
      <c r="AL23" cm="1">
        <f t="array" ref="AL23">IFERROR(_xlfn.XLOOKUP(1, (날씨3[stnNm]='평균기온 삽입용'!$AE$2) * (날씨3[월]=AL$3) * (날씨3[일]='평균기온 삽입용'!$AD23), 날씨3[minTa]),"")</f>
        <v>20.7</v>
      </c>
      <c r="AM23" cm="1">
        <f t="array" ref="AM23">IFERROR(_xlfn.XLOOKUP(1, (날씨3[stnNm]='평균기온 삽입용'!$AE$2) * (날씨3[월]=AM$3) * (날씨3[일]='평균기온 삽입용'!$AD23), 날씨3[minTa]),"")</f>
        <v>9.3000000000000007</v>
      </c>
      <c r="AN23" cm="1">
        <f t="array" ref="AN23">IFERROR(_xlfn.XLOOKUP(1, (날씨3[stnNm]='평균기온 삽입용'!$AE$2) * (날씨3[월]=AN$3) * (날씨3[일]='평균기온 삽입용'!$AD23), 날씨3[minTa]),"")</f>
        <v>4.9000000000000004</v>
      </c>
      <c r="AO23" cm="1">
        <f t="array" ref="AO23">IFERROR(_xlfn.XLOOKUP(1, (날씨3[stnNm]='평균기온 삽입용'!$AE$2) * (날씨3[월]=AO$3) * (날씨3[일]='평균기온 삽입용'!$AD23), 날씨3[minTa]),"")</f>
        <v>-9.9</v>
      </c>
      <c r="AP23" cm="1">
        <f t="array" ref="AP23">IFERROR(_xlfn.XLOOKUP(1, (날씨3[stnNm]='평균기온 삽입용'!$AE$2) * (날씨3[월]=AP$3) * (날씨3[일]='평균기온 삽입용'!$AD23), 날씨3[minTa]),"")</f>
        <v>-16.100000000000001</v>
      </c>
    </row>
    <row r="24" spans="2:42" ht="15.95" customHeight="1" x14ac:dyDescent="0.3">
      <c r="B24" s="63">
        <v>21</v>
      </c>
      <c r="C24" cm="1">
        <f t="array" ref="C24">IFERROR(_xlfn.XLOOKUP(1, (날씨1[stnNm]='평균기온 삽입용'!$C$2) * (날씨1[월]=C$3) * (날씨1[일]='평균기온 삽입용'!$B24), 날씨1[minTa]),"")</f>
        <v>-9.3000000000000007</v>
      </c>
      <c r="D24" cm="1">
        <f t="array" ref="D24">IFERROR(_xlfn.XLOOKUP(1, (날씨1[stnNm]='평균기온 삽입용'!$C$2) * (날씨1[월]=D$3) * (날씨1[일]='평균기온 삽입용'!$B24), 날씨1[minTa]),"")</f>
        <v>0.4</v>
      </c>
      <c r="E24" cm="1">
        <f t="array" ref="E24">IFERROR(_xlfn.XLOOKUP(1, (날씨1[stnNm]='평균기온 삽입용'!$C$2) * (날씨1[월]=E$3) * (날씨1[일]='평균기온 삽입용'!$B24), 날씨1[minTa]),"")</f>
        <v>-1</v>
      </c>
      <c r="F24" cm="1">
        <f t="array" ref="F24">IFERROR(_xlfn.XLOOKUP(1, (날씨1[stnNm]='평균기온 삽입용'!$C$2) * (날씨1[월]=F$3) * (날씨1[일]='평균기온 삽입용'!$B24), 날씨1[minTa]),"")</f>
        <v>2.1</v>
      </c>
      <c r="G24" cm="1">
        <f t="array" ref="G24">IFERROR(_xlfn.XLOOKUP(1, (날씨1[stnNm]='평균기온 삽입용'!$C$2) * (날씨1[월]=G$3) * (날씨1[일]='평균기온 삽입용'!$B24), 날씨1[minTa]),"")</f>
        <v>8</v>
      </c>
      <c r="H24" cm="1">
        <f t="array" ref="H24">IFERROR(_xlfn.XLOOKUP(1, (날씨1[stnNm]='평균기온 삽입용'!$C$2) * (날씨1[월]=H$3) * (날씨1[일]='평균기온 삽입용'!$B24), 날씨1[minTa]),"")</f>
        <v>12.9</v>
      </c>
      <c r="I24" cm="1">
        <f t="array" ref="I24">IFERROR(_xlfn.XLOOKUP(1, (날씨1[stnNm]='평균기온 삽입용'!$C$2) * (날씨1[월]=I$3) * (날씨1[일]='평균기온 삽입용'!$B24), 날씨1[minTa]),"")</f>
        <v>19.8</v>
      </c>
      <c r="J24" cm="1">
        <f t="array" ref="J24">IFERROR(_xlfn.XLOOKUP(1, (날씨1[stnNm]='평균기온 삽입용'!$C$2) * (날씨1[월]=J$3) * (날씨1[일]='평균기온 삽입용'!$B24), 날씨1[minTa]),"")</f>
        <v>20.7</v>
      </c>
      <c r="K24" cm="1">
        <f t="array" ref="K24">IFERROR(_xlfn.XLOOKUP(1, (날씨1[stnNm]='평균기온 삽입용'!$C$2) * (날씨1[월]=K$3) * (날씨1[일]='평균기온 삽입용'!$B24), 날씨1[minTa]),"")</f>
        <v>12</v>
      </c>
      <c r="L24" cm="1">
        <f t="array" ref="L24">IFERROR(_xlfn.XLOOKUP(1, (날씨1[stnNm]='평균기온 삽입용'!$C$2) * (날씨1[월]=L$3) * (날씨1[일]='평균기온 삽입용'!$B24), 날씨1[minTa]),"")</f>
        <v>10.1</v>
      </c>
      <c r="M24" cm="1">
        <f t="array" ref="M24">IFERROR(_xlfn.XLOOKUP(1, (날씨1[stnNm]='평균기온 삽입용'!$C$2) * (날씨1[월]=M$3) * (날씨1[일]='평균기온 삽입용'!$B24), 날씨1[minTa]),"")</f>
        <v>0.5</v>
      </c>
      <c r="N24" cm="1">
        <f t="array" ref="N24">IFERROR(_xlfn.XLOOKUP(1, (날씨1[stnNm]='평균기온 삽입용'!$C$2) * (날씨1[월]=N$3) * (날씨1[일]='평균기온 삽입용'!$B24), 날씨1[minTa]),"")</f>
        <v>-5.3</v>
      </c>
      <c r="P24" s="63">
        <v>21</v>
      </c>
      <c r="Q24" cm="1">
        <f t="array" ref="Q24">IFERROR(_xlfn.XLOOKUP(1, (날씨2[stnNm]='평균기온 삽입용'!$Q$2) * (날씨2[월]=Q$3) * (날씨2[일]='평균기온 삽입용'!$P24), 날씨2[minTa]),"")</f>
        <v>-15.9</v>
      </c>
      <c r="R24" cm="1">
        <f t="array" ref="R24">IFERROR(_xlfn.XLOOKUP(1, (날씨2[stnNm]='평균기온 삽입용'!$Q$2) * (날씨2[월]=R$3) * (날씨2[일]='평균기온 삽입용'!$P24), 날씨2[minTa]),"")</f>
        <v>-8.3000000000000007</v>
      </c>
      <c r="S24" cm="1">
        <f t="array" ref="S24">IFERROR(_xlfn.XLOOKUP(1, (날씨2[stnNm]='평균기온 삽입용'!$Q$2) * (날씨2[월]=S$3) * (날씨2[일]='평균기온 삽입용'!$P24), 날씨2[minTa]),"")</f>
        <v>-1.1000000000000001</v>
      </c>
      <c r="T24" cm="1">
        <f t="array" ref="T24">IFERROR(_xlfn.XLOOKUP(1, (날씨2[stnNm]='평균기온 삽입용'!$Q$2) * (날씨2[월]=T$3) * (날씨2[일]='평균기온 삽입용'!$P24), 날씨2[minTa]),"")</f>
        <v>9.9</v>
      </c>
      <c r="U24" cm="1">
        <f t="array" ref="U24">IFERROR(_xlfn.XLOOKUP(1, (날씨2[stnNm]='평균기온 삽입용'!$Q$2) * (날씨2[월]=U$3) * (날씨2[일]='평균기온 삽입용'!$P24), 날씨2[minTa]),"")</f>
        <v>9</v>
      </c>
      <c r="V24" cm="1">
        <f t="array" ref="V24">IFERROR(_xlfn.XLOOKUP(1, (날씨2[stnNm]='평균기온 삽입용'!$Q$2) * (날씨2[월]=V$3) * (날씨2[일]='평균기온 삽입용'!$P24), 날씨2[minTa]),"")</f>
        <v>16.2</v>
      </c>
      <c r="W24" cm="1">
        <f t="array" ref="W24">IFERROR(_xlfn.XLOOKUP(1, (날씨2[stnNm]='평균기온 삽입용'!$Q$2) * (날씨2[월]=W$3) * (날씨2[일]='평균기온 삽입용'!$P24), 날씨2[minTa]),"")</f>
        <v>20.7</v>
      </c>
      <c r="X24" cm="1">
        <f t="array" ref="X24">IFERROR(_xlfn.XLOOKUP(1, (날씨2[stnNm]='평균기온 삽입용'!$Q$2) * (날씨2[월]=X$3) * (날씨2[일]='평균기온 삽입용'!$P24), 날씨2[minTa]),"")</f>
        <v>23.2</v>
      </c>
      <c r="Y24" cm="1">
        <f t="array" ref="Y24">IFERROR(_xlfn.XLOOKUP(1, (날씨2[stnNm]='평균기온 삽입용'!$Q$2) * (날씨2[월]=Y$3) * (날씨2[일]='평균기온 삽입용'!$P24), 날씨2[minTa]),"")</f>
        <v>6.1</v>
      </c>
      <c r="Z24" cm="1">
        <f t="array" ref="Z24">IFERROR(_xlfn.XLOOKUP(1, (날씨2[stnNm]='평균기온 삽입용'!$Q$2) * (날씨2[월]=Z$3) * (날씨2[일]='평균기온 삽입용'!$P24), 날씨2[minTa]),"")</f>
        <v>12.3</v>
      </c>
      <c r="AA24" cm="1">
        <f t="array" ref="AA24">IFERROR(_xlfn.XLOOKUP(1, (날씨2[stnNm]='평균기온 삽입용'!$Q$2) * (날씨2[월]=AA$3) * (날씨2[일]='평균기온 삽입용'!$P24), 날씨2[minTa]),"")</f>
        <v>-1.3</v>
      </c>
      <c r="AB24" cm="1">
        <f t="array" ref="AB24">IFERROR(_xlfn.XLOOKUP(1, (날씨2[stnNm]='평균기온 삽입용'!$Q$2) * (날씨2[월]=AB$3) * (날씨2[일]='평균기온 삽입용'!$P24), 날씨2[minTa]),"")</f>
        <v>-2.8</v>
      </c>
      <c r="AD24" s="63">
        <v>21</v>
      </c>
      <c r="AE24" cm="1">
        <f t="array" ref="AE24">IFERROR(_xlfn.XLOOKUP(1, (날씨3[stnNm]='평균기온 삽입용'!$AE$2) * (날씨3[월]=AE$3) * (날씨3[일]='평균기온 삽입용'!$AD24), 날씨3[minTa]),"")</f>
        <v>-15.1</v>
      </c>
      <c r="AF24" cm="1">
        <f t="array" ref="AF24">IFERROR(_xlfn.XLOOKUP(1, (날씨3[stnNm]='평균기온 삽입용'!$AE$2) * (날씨3[월]=AF$3) * (날씨3[일]='평균기온 삽입용'!$AD24), 날씨3[minTa]),"")</f>
        <v>-11.1</v>
      </c>
      <c r="AG24" cm="1">
        <f t="array" ref="AG24">IFERROR(_xlfn.XLOOKUP(1, (날씨3[stnNm]='평균기온 삽입용'!$AE$2) * (날씨3[월]=AG$3) * (날씨3[일]='평균기온 삽입용'!$AD24), 날씨3[minTa]),"")</f>
        <v>-1.9</v>
      </c>
      <c r="AH24" cm="1">
        <f t="array" ref="AH24">IFERROR(_xlfn.XLOOKUP(1, (날씨3[stnNm]='평균기온 삽입용'!$AE$2) * (날씨3[월]=AH$3) * (날씨3[일]='평균기온 삽입용'!$AD24), 날씨3[minTa]),"")</f>
        <v>2.7</v>
      </c>
      <c r="AI24" cm="1">
        <f t="array" ref="AI24">IFERROR(_xlfn.XLOOKUP(1, (날씨3[stnNm]='평균기온 삽입용'!$AE$2) * (날씨3[월]=AI$3) * (날씨3[일]='평균기온 삽입용'!$AD24), 날씨3[minTa]),"")</f>
        <v>12.3</v>
      </c>
      <c r="AJ24" cm="1">
        <f t="array" ref="AJ24">IFERROR(_xlfn.XLOOKUP(1, (날씨3[stnNm]='평균기온 삽입용'!$AE$2) * (날씨3[월]=AJ$3) * (날씨3[일]='평균기온 삽입용'!$AD24), 날씨3[minTa]),"")</f>
        <v>18.8</v>
      </c>
      <c r="AK24" cm="1">
        <f t="array" ref="AK24">IFERROR(_xlfn.XLOOKUP(1, (날씨3[stnNm]='평균기온 삽입용'!$AE$2) * (날씨3[월]=AK$3) * (날씨3[일]='평균기온 삽입용'!$AD24), 날씨3[minTa]),"")</f>
        <v>25.3</v>
      </c>
      <c r="AL24" cm="1">
        <f t="array" ref="AL24">IFERROR(_xlfn.XLOOKUP(1, (날씨3[stnNm]='평균기온 삽입용'!$AE$2) * (날씨3[월]=AL$3) * (날씨3[일]='평균기온 삽입용'!$AD24), 날씨3[minTa]),"")</f>
        <v>21.8</v>
      </c>
      <c r="AM24" cm="1">
        <f t="array" ref="AM24">IFERROR(_xlfn.XLOOKUP(1, (날씨3[stnNm]='평균기온 삽입용'!$AE$2) * (날씨3[월]=AM$3) * (날씨3[일]='평균기온 삽입용'!$AD24), 날씨3[minTa]),"")</f>
        <v>8.6</v>
      </c>
      <c r="AN24" cm="1">
        <f t="array" ref="AN24">IFERROR(_xlfn.XLOOKUP(1, (날씨3[stnNm]='평균기온 삽입용'!$AE$2) * (날씨3[월]=AN$3) * (날씨3[일]='평균기온 삽입용'!$AD24), 날씨3[minTa]),"")</f>
        <v>4.4000000000000004</v>
      </c>
      <c r="AO24" cm="1">
        <f t="array" ref="AO24">IFERROR(_xlfn.XLOOKUP(1, (날씨3[stnNm]='평균기온 삽입용'!$AE$2) * (날씨3[월]=AO$3) * (날씨3[일]='평균기온 삽입용'!$AD24), 날씨3[minTa]),"")</f>
        <v>-10.5</v>
      </c>
      <c r="AP24" cm="1">
        <f t="array" ref="AP24">IFERROR(_xlfn.XLOOKUP(1, (날씨3[stnNm]='평균기온 삽입용'!$AE$2) * (날씨3[월]=AP$3) * (날씨3[일]='평균기온 삽입용'!$AD24), 날씨3[minTa]),"")</f>
        <v>-12.2</v>
      </c>
    </row>
    <row r="25" spans="2:42" ht="15.95" customHeight="1" x14ac:dyDescent="0.3">
      <c r="B25" s="63">
        <v>22</v>
      </c>
      <c r="C25" cm="1">
        <f t="array" ref="C25">IFERROR(_xlfn.XLOOKUP(1, (날씨1[stnNm]='평균기온 삽입용'!$C$2) * (날씨1[월]=C$3) * (날씨1[일]='평균기온 삽입용'!$B25), 날씨1[minTa]),"")</f>
        <v>-3.9</v>
      </c>
      <c r="D25" cm="1">
        <f t="array" ref="D25">IFERROR(_xlfn.XLOOKUP(1, (날씨1[stnNm]='평균기온 삽입용'!$C$2) * (날씨1[월]=D$3) * (날씨1[일]='평균기온 삽입용'!$B25), 날씨1[minTa]),"")</f>
        <v>-1.4</v>
      </c>
      <c r="E25" cm="1">
        <f t="array" ref="E25">IFERROR(_xlfn.XLOOKUP(1, (날씨1[stnNm]='평균기온 삽입용'!$C$2) * (날씨1[월]=E$3) * (날씨1[일]='평균기온 삽입용'!$B25), 날씨1[minTa]),"")</f>
        <v>-2.2000000000000002</v>
      </c>
      <c r="F25" cm="1">
        <f t="array" ref="F25">IFERROR(_xlfn.XLOOKUP(1, (날씨1[stnNm]='평균기온 삽입용'!$C$2) * (날씨1[월]=F$3) * (날씨1[일]='평균기온 삽입용'!$B25), 날씨1[minTa]),"")</f>
        <v>3.7</v>
      </c>
      <c r="G25" cm="1">
        <f t="array" ref="G25">IFERROR(_xlfn.XLOOKUP(1, (날씨1[stnNm]='평균기온 삽입용'!$C$2) * (날씨1[월]=G$3) * (날씨1[일]='평균기온 삽입용'!$B25), 날씨1[minTa]),"")</f>
        <v>9.1</v>
      </c>
      <c r="H25" cm="1">
        <f t="array" ref="H25">IFERROR(_xlfn.XLOOKUP(1, (날씨1[stnNm]='평균기온 삽입용'!$C$2) * (날씨1[월]=H$3) * (날씨1[일]='평균기온 삽입용'!$B25), 날씨1[minTa]),"")</f>
        <v>16.2</v>
      </c>
      <c r="I25" cm="1">
        <f t="array" ref="I25">IFERROR(_xlfn.XLOOKUP(1, (날씨1[stnNm]='평균기온 삽입용'!$C$2) * (날씨1[월]=I$3) * (날씨1[일]='평균기온 삽입용'!$B25), 날씨1[minTa]),"")</f>
        <v>21.7</v>
      </c>
      <c r="J25" cm="1">
        <f t="array" ref="J25">IFERROR(_xlfn.XLOOKUP(1, (날씨1[stnNm]='평균기온 삽입용'!$C$2) * (날씨1[월]=J$3) * (날씨1[일]='평균기온 삽입용'!$B25), 날씨1[minTa]),"")</f>
        <v>19.899999999999999</v>
      </c>
      <c r="K25" cm="1">
        <f t="array" ref="K25">IFERROR(_xlfn.XLOOKUP(1, (날씨1[stnNm]='평균기온 삽입용'!$C$2) * (날씨1[월]=K$3) * (날씨1[일]='평균기온 삽입용'!$B25), 날씨1[minTa]),"")</f>
        <v>10.9</v>
      </c>
      <c r="L25" cm="1">
        <f t="array" ref="L25">IFERROR(_xlfn.XLOOKUP(1, (날씨1[stnNm]='평균기온 삽입용'!$C$2) * (날씨1[월]=L$3) * (날씨1[일]='평균기온 삽입용'!$B25), 날씨1[minTa]),"")</f>
        <v>10.6</v>
      </c>
      <c r="M25" cm="1">
        <f t="array" ref="M25">IFERROR(_xlfn.XLOOKUP(1, (날씨1[stnNm]='평균기온 삽입용'!$C$2) * (날씨1[월]=M$3) * (날씨1[일]='평균기온 삽입용'!$B25), 날씨1[minTa]),"")</f>
        <v>2.7</v>
      </c>
      <c r="N25" cm="1">
        <f t="array" ref="N25">IFERROR(_xlfn.XLOOKUP(1, (날씨1[stnNm]='평균기온 삽입용'!$C$2) * (날씨1[월]=N$3) * (날씨1[일]='평균기온 삽입용'!$B25), 날씨1[minTa]),"")</f>
        <v>-7.1</v>
      </c>
      <c r="P25" s="63">
        <v>22</v>
      </c>
      <c r="Q25" cm="1">
        <f t="array" ref="Q25">IFERROR(_xlfn.XLOOKUP(1, (날씨2[stnNm]='평균기온 삽입용'!$Q$2) * (날씨2[월]=Q$3) * (날씨2[일]='평균기온 삽입용'!$P25), 날씨2[minTa]),"")</f>
        <v>-18.100000000000001</v>
      </c>
      <c r="R25" cm="1">
        <f t="array" ref="R25">IFERROR(_xlfn.XLOOKUP(1, (날씨2[stnNm]='평균기온 삽입용'!$Q$2) * (날씨2[월]=R$3) * (날씨2[일]='평균기온 삽입용'!$P25), 날씨2[minTa]),"")</f>
        <v>-5.4</v>
      </c>
      <c r="S25" cm="1">
        <f t="array" ref="S25">IFERROR(_xlfn.XLOOKUP(1, (날씨2[stnNm]='평균기온 삽입용'!$Q$2) * (날씨2[월]=S$3) * (날씨2[일]='평균기온 삽입용'!$P25), 날씨2[minTa]),"")</f>
        <v>-2.4</v>
      </c>
      <c r="T25" cm="1">
        <f t="array" ref="T25">IFERROR(_xlfn.XLOOKUP(1, (날씨2[stnNm]='평균기온 삽입용'!$Q$2) * (날씨2[월]=T$3) * (날씨2[일]='평균기온 삽입용'!$P25), 날씨2[minTa]),"")</f>
        <v>9.6</v>
      </c>
      <c r="U25" cm="1">
        <f t="array" ref="U25">IFERROR(_xlfn.XLOOKUP(1, (날씨2[stnNm]='평균기온 삽입용'!$Q$2) * (날씨2[월]=U$3) * (날씨2[일]='평균기온 삽입용'!$P25), 날씨2[minTa]),"")</f>
        <v>11.5</v>
      </c>
      <c r="V25" cm="1">
        <f t="array" ref="V25">IFERROR(_xlfn.XLOOKUP(1, (날씨2[stnNm]='평균기온 삽입용'!$Q$2) * (날씨2[월]=V$3) * (날씨2[일]='평균기온 삽입용'!$P25), 날씨2[minTa]),"")</f>
        <v>17.7</v>
      </c>
      <c r="W25" cm="1">
        <f t="array" ref="W25">IFERROR(_xlfn.XLOOKUP(1, (날씨2[stnNm]='평균기온 삽입용'!$Q$2) * (날씨2[월]=W$3) * (날씨2[일]='평균기온 삽입용'!$P25), 날씨2[minTa]),"")</f>
        <v>20.7</v>
      </c>
      <c r="X25" cm="1">
        <f t="array" ref="X25">IFERROR(_xlfn.XLOOKUP(1, (날씨2[stnNm]='평균기온 삽입용'!$Q$2) * (날씨2[월]=X$3) * (날씨2[일]='평균기온 삽입용'!$P25), 날씨2[minTa]),"")</f>
        <v>21</v>
      </c>
      <c r="Y25" cm="1">
        <f t="array" ref="Y25">IFERROR(_xlfn.XLOOKUP(1, (날씨2[stnNm]='평균기온 삽입용'!$Q$2) * (날씨2[월]=Y$3) * (날씨2[일]='평균기온 삽입용'!$P25), 날씨2[minTa]),"")</f>
        <v>11.1</v>
      </c>
      <c r="Z25" cm="1">
        <f t="array" ref="Z25">IFERROR(_xlfn.XLOOKUP(1, (날씨2[stnNm]='평균기온 삽입용'!$Q$2) * (날씨2[월]=Z$3) * (날씨2[일]='평균기온 삽입용'!$P25), 날씨2[minTa]),"")</f>
        <v>11.5</v>
      </c>
      <c r="AA25" cm="1">
        <f t="array" ref="AA25">IFERROR(_xlfn.XLOOKUP(1, (날씨2[stnNm]='평균기온 삽입용'!$Q$2) * (날씨2[월]=AA$3) * (날씨2[일]='평균기온 삽입용'!$P25), 날씨2[minTa]),"")</f>
        <v>-3.5</v>
      </c>
      <c r="AB25" cm="1">
        <f t="array" ref="AB25">IFERROR(_xlfn.XLOOKUP(1, (날씨2[stnNm]='평균기온 삽입용'!$Q$2) * (날씨2[월]=AB$3) * (날씨2[일]='평균기온 삽입용'!$P25), 날씨2[minTa]),"")</f>
        <v>1</v>
      </c>
      <c r="AD25" s="63">
        <v>22</v>
      </c>
      <c r="AE25" cm="1">
        <f t="array" ref="AE25">IFERROR(_xlfn.XLOOKUP(1, (날씨3[stnNm]='평균기온 삽입용'!$AE$2) * (날씨3[월]=AE$3) * (날씨3[일]='평균기온 삽입용'!$AD25), 날씨3[minTa]),"")</f>
        <v>-12.9</v>
      </c>
      <c r="AF25" cm="1">
        <f t="array" ref="AF25">IFERROR(_xlfn.XLOOKUP(1, (날씨3[stnNm]='평균기온 삽입용'!$AE$2) * (날씨3[월]=AF$3) * (날씨3[일]='평균기온 삽입용'!$AD25), 날씨3[minTa]),"")</f>
        <v>-2.2999999999999998</v>
      </c>
      <c r="AG25" cm="1">
        <f t="array" ref="AG25">IFERROR(_xlfn.XLOOKUP(1, (날씨3[stnNm]='평균기온 삽입용'!$AE$2) * (날씨3[월]=AG$3) * (날씨3[일]='평균기온 삽입용'!$AD25), 날씨3[minTa]),"")</f>
        <v>-5.2</v>
      </c>
      <c r="AH25" cm="1">
        <f t="array" ref="AH25">IFERROR(_xlfn.XLOOKUP(1, (날씨3[stnNm]='평균기온 삽입용'!$AE$2) * (날씨3[월]=AH$3) * (날씨3[일]='평균기온 삽입용'!$AD25), 날씨3[minTa]),"")</f>
        <v>3.8</v>
      </c>
      <c r="AI25" cm="1">
        <f t="array" ref="AI25">IFERROR(_xlfn.XLOOKUP(1, (날씨3[stnNm]='평균기온 삽입용'!$AE$2) * (날씨3[월]=AI$3) * (날씨3[일]='평균기온 삽입용'!$AD25), 날씨3[minTa]),"")</f>
        <v>12.6</v>
      </c>
      <c r="AJ25" cm="1">
        <f t="array" ref="AJ25">IFERROR(_xlfn.XLOOKUP(1, (날씨3[stnNm]='평균기온 삽입용'!$AE$2) * (날씨3[월]=AJ$3) * (날씨3[일]='평균기온 삽입용'!$AD25), 날씨3[minTa]),"")</f>
        <v>16</v>
      </c>
      <c r="AK25" cm="1">
        <f t="array" ref="AK25">IFERROR(_xlfn.XLOOKUP(1, (날씨3[stnNm]='평균기온 삽입용'!$AE$2) * (날씨3[월]=AK$3) * (날씨3[일]='평균기온 삽입용'!$AD25), 날씨3[minTa]),"")</f>
        <v>22.4</v>
      </c>
      <c r="AL25" cm="1">
        <f t="array" ref="AL25">IFERROR(_xlfn.XLOOKUP(1, (날씨3[stnNm]='평균기온 삽입용'!$AE$2) * (날씨3[월]=AL$3) * (날씨3[일]='평균기온 삽입용'!$AD25), 날씨3[minTa]),"")</f>
        <v>22.1</v>
      </c>
      <c r="AM25" cm="1">
        <f t="array" ref="AM25">IFERROR(_xlfn.XLOOKUP(1, (날씨3[stnNm]='평균기온 삽입용'!$AE$2) * (날씨3[월]=AM$3) * (날씨3[일]='평균기온 삽입용'!$AD25), 날씨3[minTa]),"")</f>
        <v>9.1</v>
      </c>
      <c r="AN25" cm="1">
        <f t="array" ref="AN25">IFERROR(_xlfn.XLOOKUP(1, (날씨3[stnNm]='평균기온 삽입용'!$AE$2) * (날씨3[월]=AN$3) * (날씨3[일]='평균기온 삽입용'!$AD25), 날씨3[minTa]),"")</f>
        <v>4.7</v>
      </c>
      <c r="AO25" cm="1">
        <f t="array" ref="AO25">IFERROR(_xlfn.XLOOKUP(1, (날씨3[stnNm]='평균기온 삽입용'!$AE$2) * (날씨3[월]=AO$3) * (날씨3[일]='평균기온 삽입용'!$AD25), 날씨3[minTa]),"")</f>
        <v>-3.8</v>
      </c>
      <c r="AP25" cm="1">
        <f t="array" ref="AP25">IFERROR(_xlfn.XLOOKUP(1, (날씨3[stnNm]='평균기온 삽입용'!$AE$2) * (날씨3[월]=AP$3) * (날씨3[일]='평균기온 삽입용'!$AD25), 날씨3[minTa]),"")</f>
        <v>-2.9</v>
      </c>
    </row>
    <row r="26" spans="2:42" ht="15.95" customHeight="1" x14ac:dyDescent="0.3">
      <c r="B26" s="63">
        <v>23</v>
      </c>
      <c r="C26" cm="1">
        <f t="array" ref="C26">IFERROR(_xlfn.XLOOKUP(1, (날씨1[stnNm]='평균기온 삽입용'!$C$2) * (날씨1[월]=C$3) * (날씨1[일]='평균기온 삽입용'!$B26), 날씨1[minTa]),"")</f>
        <v>-8.3000000000000007</v>
      </c>
      <c r="D26" cm="1">
        <f t="array" ref="D26">IFERROR(_xlfn.XLOOKUP(1, (날씨1[stnNm]='평균기온 삽입용'!$C$2) * (날씨1[월]=D$3) * (날씨1[일]='평균기온 삽입용'!$B26), 날씨1[minTa]),"")</f>
        <v>-3.8</v>
      </c>
      <c r="E26" cm="1">
        <f t="array" ref="E26">IFERROR(_xlfn.XLOOKUP(1, (날씨1[stnNm]='평균기온 삽입용'!$C$2) * (날씨1[월]=E$3) * (날씨1[일]='평균기온 삽입용'!$B26), 날씨1[minTa]),"")</f>
        <v>-6</v>
      </c>
      <c r="F26" cm="1">
        <f t="array" ref="F26">IFERROR(_xlfn.XLOOKUP(1, (날씨1[stnNm]='평균기온 삽입용'!$C$2) * (날씨1[월]=F$3) * (날씨1[일]='평균기온 삽입용'!$B26), 날씨1[minTa]),"")</f>
        <v>2.1</v>
      </c>
      <c r="G26" cm="1">
        <f t="array" ref="G26">IFERROR(_xlfn.XLOOKUP(1, (날씨1[stnNm]='평균기온 삽입용'!$C$2) * (날씨1[월]=G$3) * (날씨1[일]='평균기온 삽입용'!$B26), 날씨1[minTa]),"")</f>
        <v>9.8000000000000007</v>
      </c>
      <c r="H26" cm="1">
        <f t="array" ref="H26">IFERROR(_xlfn.XLOOKUP(1, (날씨1[stnNm]='평균기온 삽입용'!$C$2) * (날씨1[월]=H$3) * (날씨1[일]='평균기온 삽입용'!$B26), 날씨1[minTa]),"")</f>
        <v>17.5</v>
      </c>
      <c r="I26" cm="1">
        <f t="array" ref="I26">IFERROR(_xlfn.XLOOKUP(1, (날씨1[stnNm]='평균기온 삽입용'!$C$2) * (날씨1[월]=I$3) * (날씨1[일]='평균기온 삽입용'!$B26), 날씨1[minTa]),"")</f>
        <v>22.4</v>
      </c>
      <c r="J26" cm="1">
        <f t="array" ref="J26">IFERROR(_xlfn.XLOOKUP(1, (날씨1[stnNm]='평균기온 삽입용'!$C$2) * (날씨1[월]=J$3) * (날씨1[일]='평균기온 삽입용'!$B26), 날씨1[minTa]),"")</f>
        <v>18</v>
      </c>
      <c r="K26" cm="1">
        <f t="array" ref="K26">IFERROR(_xlfn.XLOOKUP(1, (날씨1[stnNm]='평균기온 삽입용'!$C$2) * (날씨1[월]=K$3) * (날씨1[일]='평균기온 삽입용'!$B26), 날씨1[minTa]),"")</f>
        <v>13.2</v>
      </c>
      <c r="L26" cm="1">
        <f t="array" ref="L26">IFERROR(_xlfn.XLOOKUP(1, (날씨1[stnNm]='평균기온 삽입용'!$C$2) * (날씨1[월]=L$3) * (날씨1[일]='평균기온 삽입용'!$B26), 날씨1[minTa]),"")</f>
        <v>11.6</v>
      </c>
      <c r="M26" cm="1">
        <f t="array" ref="M26">IFERROR(_xlfn.XLOOKUP(1, (날씨1[stnNm]='평균기온 삽입용'!$C$2) * (날씨1[월]=M$3) * (날씨1[일]='평균기온 삽입용'!$B26), 날씨1[minTa]),"")</f>
        <v>4.0999999999999996</v>
      </c>
      <c r="N26" cm="1">
        <f t="array" ref="N26">IFERROR(_xlfn.XLOOKUP(1, (날씨1[stnNm]='평균기온 삽입용'!$C$2) * (날씨1[월]=N$3) * (날씨1[일]='평균기온 삽입용'!$B26), 날씨1[minTa]),"")</f>
        <v>-3.4</v>
      </c>
      <c r="P26" s="63">
        <v>23</v>
      </c>
      <c r="Q26" cm="1">
        <f t="array" ref="Q26">IFERROR(_xlfn.XLOOKUP(1, (날씨2[stnNm]='평균기온 삽입용'!$Q$2) * (날씨2[월]=Q$3) * (날씨2[일]='평균기온 삽입용'!$P26), 날씨2[minTa]),"")</f>
        <v>-18.7</v>
      </c>
      <c r="R26" cm="1">
        <f t="array" ref="R26">IFERROR(_xlfn.XLOOKUP(1, (날씨2[stnNm]='평균기온 삽입용'!$Q$2) * (날씨2[월]=R$3) * (날씨2[일]='평균기온 삽입용'!$P26), 날씨2[minTa]),"")</f>
        <v>-5.3</v>
      </c>
      <c r="S26" cm="1">
        <f t="array" ref="S26">IFERROR(_xlfn.XLOOKUP(1, (날씨2[stnNm]='평균기온 삽입용'!$Q$2) * (날씨2[월]=S$3) * (날씨2[일]='평균기온 삽입용'!$P26), 날씨2[minTa]),"")</f>
        <v>-0.8</v>
      </c>
      <c r="T26" cm="1">
        <f t="array" ref="T26">IFERROR(_xlfn.XLOOKUP(1, (날씨2[stnNm]='평균기온 삽입용'!$Q$2) * (날씨2[월]=T$3) * (날씨2[일]='평균기온 삽입용'!$P26), 날씨2[minTa]),"")</f>
        <v>5.0999999999999996</v>
      </c>
      <c r="U26" cm="1">
        <f t="array" ref="U26">IFERROR(_xlfn.XLOOKUP(1, (날씨2[stnNm]='평균기온 삽입용'!$Q$2) * (날씨2[월]=U$3) * (날씨2[일]='평균기온 삽입용'!$P26), 날씨2[minTa]),"")</f>
        <v>13.4</v>
      </c>
      <c r="V26" cm="1">
        <f t="array" ref="V26">IFERROR(_xlfn.XLOOKUP(1, (날씨2[stnNm]='평균기온 삽입용'!$Q$2) * (날씨2[월]=V$3) * (날씨2[일]='평균기온 삽입용'!$P26), 날씨2[minTa]),"")</f>
        <v>15.8</v>
      </c>
      <c r="W26" cm="1">
        <f t="array" ref="W26">IFERROR(_xlfn.XLOOKUP(1, (날씨2[stnNm]='평균기온 삽입용'!$Q$2) * (날씨2[월]=W$3) * (날씨2[일]='평균기온 삽입용'!$P26), 날씨2[minTa]),"")</f>
        <v>22.1</v>
      </c>
      <c r="X26" cm="1">
        <f t="array" ref="X26">IFERROR(_xlfn.XLOOKUP(1, (날씨2[stnNm]='평균기온 삽입용'!$Q$2) * (날씨2[월]=X$3) * (날씨2[일]='평균기온 삽입용'!$P26), 날씨2[minTa]),"")</f>
        <v>20.8</v>
      </c>
      <c r="Y26" cm="1">
        <f t="array" ref="Y26">IFERROR(_xlfn.XLOOKUP(1, (날씨2[stnNm]='평균기온 삽입용'!$Q$2) * (날씨2[월]=Y$3) * (날씨2[일]='평균기온 삽입용'!$P26), 날씨2[minTa]),"")</f>
        <v>10</v>
      </c>
      <c r="Z26" cm="1">
        <f t="array" ref="Z26">IFERROR(_xlfn.XLOOKUP(1, (날씨2[stnNm]='평균기온 삽입용'!$Q$2) * (날씨2[월]=Z$3) * (날씨2[일]='평균기온 삽입용'!$P26), 날씨2[minTa]),"")</f>
        <v>5.2</v>
      </c>
      <c r="AA26" cm="1">
        <f t="array" ref="AA26">IFERROR(_xlfn.XLOOKUP(1, (날씨2[stnNm]='평균기온 삽입용'!$Q$2) * (날씨2[월]=AA$3) * (날씨2[일]='평균기온 삽입용'!$P26), 날씨2[minTa]),"")</f>
        <v>-8.1999999999999993</v>
      </c>
      <c r="AB26" cm="1">
        <f t="array" ref="AB26">IFERROR(_xlfn.XLOOKUP(1, (날씨2[stnNm]='평균기온 삽입용'!$Q$2) * (날씨2[월]=AB$3) * (날씨2[일]='평균기온 삽입용'!$P26), 날씨2[minTa]),"")</f>
        <v>-4.3</v>
      </c>
      <c r="AD26" s="63">
        <v>23</v>
      </c>
      <c r="AE26" cm="1">
        <f t="array" ref="AE26">IFERROR(_xlfn.XLOOKUP(1, (날씨3[stnNm]='평균기온 삽입용'!$AE$2) * (날씨3[월]=AE$3) * (날씨3[일]='평균기온 삽입용'!$AD26), 날씨3[minTa]),"")</f>
        <v>-17.7</v>
      </c>
      <c r="AF26" cm="1">
        <f t="array" ref="AF26">IFERROR(_xlfn.XLOOKUP(1, (날씨3[stnNm]='평균기온 삽입용'!$AE$2) * (날씨3[월]=AF$3) * (날씨3[일]='평균기온 삽입용'!$AD26), 날씨3[minTa]),"")</f>
        <v>-5.4</v>
      </c>
      <c r="AG26" cm="1">
        <f t="array" ref="AG26">IFERROR(_xlfn.XLOOKUP(1, (날씨3[stnNm]='평균기온 삽입용'!$AE$2) * (날씨3[월]=AG$3) * (날씨3[일]='평균기온 삽입용'!$AD26), 날씨3[minTa]),"")</f>
        <v>-1.6</v>
      </c>
      <c r="AH26" cm="1">
        <f t="array" ref="AH26">IFERROR(_xlfn.XLOOKUP(1, (날씨3[stnNm]='평균기온 삽입용'!$AE$2) * (날씨3[월]=AH$3) * (날씨3[일]='평균기온 삽입용'!$AD26), 날씨3[minTa]),"")</f>
        <v>3</v>
      </c>
      <c r="AI26" cm="1">
        <f t="array" ref="AI26">IFERROR(_xlfn.XLOOKUP(1, (날씨3[stnNm]='평균기온 삽입용'!$AE$2) * (날씨3[월]=AI$3) * (날씨3[일]='평균기온 삽입용'!$AD26), 날씨3[minTa]),"")</f>
        <v>13.1</v>
      </c>
      <c r="AJ26" cm="1">
        <f t="array" ref="AJ26">IFERROR(_xlfn.XLOOKUP(1, (날씨3[stnNm]='평균기온 삽입용'!$AE$2) * (날씨3[월]=AJ$3) * (날씨3[일]='평균기온 삽입용'!$AD26), 날씨3[minTa]),"")</f>
        <v>17.600000000000001</v>
      </c>
      <c r="AK26" cm="1">
        <f t="array" ref="AK26">IFERROR(_xlfn.XLOOKUP(1, (날씨3[stnNm]='평균기온 삽입용'!$AE$2) * (날씨3[월]=AK$3) * (날씨3[일]='평균기온 삽입용'!$AD26), 날씨3[minTa]),"")</f>
        <v>22.5</v>
      </c>
      <c r="AL26" cm="1">
        <f t="array" ref="AL26">IFERROR(_xlfn.XLOOKUP(1, (날씨3[stnNm]='평균기온 삽입용'!$AE$2) * (날씨3[월]=AL$3) * (날씨3[일]='평균기온 삽입용'!$AD26), 날씨3[minTa]),"")</f>
        <v>20.6</v>
      </c>
      <c r="AM26" cm="1">
        <f t="array" ref="AM26">IFERROR(_xlfn.XLOOKUP(1, (날씨3[stnNm]='평균기온 삽입용'!$AE$2) * (날씨3[월]=AM$3) * (날씨3[일]='평균기온 삽입용'!$AD26), 날씨3[minTa]),"")</f>
        <v>12.5</v>
      </c>
      <c r="AN26" cm="1">
        <f t="array" ref="AN26">IFERROR(_xlfn.XLOOKUP(1, (날씨3[stnNm]='평균기온 삽입용'!$AE$2) * (날씨3[월]=AN$3) * (날씨3[일]='평균기온 삽입용'!$AD26), 날씨3[minTa]),"")</f>
        <v>2.2000000000000002</v>
      </c>
      <c r="AO26" cm="1">
        <f t="array" ref="AO26">IFERROR(_xlfn.XLOOKUP(1, (날씨3[stnNm]='평균기온 삽입용'!$AE$2) * (날씨3[월]=AO$3) * (날씨3[일]='평균기온 삽입용'!$AD26), 날씨3[minTa]),"")</f>
        <v>-7.8</v>
      </c>
      <c r="AP26" cm="1">
        <f t="array" ref="AP26">IFERROR(_xlfn.XLOOKUP(1, (날씨3[stnNm]='평균기온 삽입용'!$AE$2) * (날씨3[월]=AP$3) * (날씨3[일]='평균기온 삽입용'!$AD26), 날씨3[minTa]),"")</f>
        <v>-0.4</v>
      </c>
    </row>
    <row r="27" spans="2:42" ht="15.95" customHeight="1" x14ac:dyDescent="0.3">
      <c r="B27" s="63">
        <v>24</v>
      </c>
      <c r="C27" cm="1">
        <f t="array" ref="C27">IFERROR(_xlfn.XLOOKUP(1, (날씨1[stnNm]='평균기온 삽입용'!$C$2) * (날씨1[월]=C$3) * (날씨1[일]='평균기온 삽입용'!$B27), 날씨1[minTa]),"")</f>
        <v>-2.5</v>
      </c>
      <c r="D27" cm="1">
        <f t="array" ref="D27">IFERROR(_xlfn.XLOOKUP(1, (날씨1[stnNm]='평균기온 삽입용'!$C$2) * (날씨1[월]=D$3) * (날씨1[일]='평균기온 삽입용'!$B27), 날씨1[minTa]),"")</f>
        <v>-3.8</v>
      </c>
      <c r="E27" cm="1">
        <f t="array" ref="E27">IFERROR(_xlfn.XLOOKUP(1, (날씨1[stnNm]='평균기온 삽입용'!$C$2) * (날씨1[월]=E$3) * (날씨1[일]='평균기온 삽입용'!$B27), 날씨1[minTa]),"")</f>
        <v>-7.1</v>
      </c>
      <c r="F27" cm="1">
        <f t="array" ref="F27">IFERROR(_xlfn.XLOOKUP(1, (날씨1[stnNm]='평균기온 삽입용'!$C$2) * (날씨1[월]=F$3) * (날씨1[일]='평균기온 삽입용'!$B27), 날씨1[minTa]),"")</f>
        <v>5.6</v>
      </c>
      <c r="G27" cm="1">
        <f t="array" ref="G27">IFERROR(_xlfn.XLOOKUP(1, (날씨1[stnNm]='평균기온 삽입용'!$C$2) * (날씨1[월]=G$3) * (날씨1[일]='평균기온 삽입용'!$B27), 날씨1[minTa]),"")</f>
        <v>9</v>
      </c>
      <c r="H27" cm="1">
        <f t="array" ref="H27">IFERROR(_xlfn.XLOOKUP(1, (날씨1[stnNm]='평균기온 삽입용'!$C$2) * (날씨1[월]=H$3) * (날씨1[일]='평균기온 삽입용'!$B27), 날씨1[minTa]),"")</f>
        <v>17.899999999999999</v>
      </c>
      <c r="I27" cm="1">
        <f t="array" ref="I27">IFERROR(_xlfn.XLOOKUP(1, (날씨1[stnNm]='평균기온 삽입용'!$C$2) * (날씨1[월]=I$3) * (날씨1[일]='평균기온 삽입용'!$B27), 날씨1[minTa]),"")</f>
        <v>20.9</v>
      </c>
      <c r="J27" cm="1">
        <f t="array" ref="J27">IFERROR(_xlfn.XLOOKUP(1, (날씨1[stnNm]='평균기온 삽입용'!$C$2) * (날씨1[월]=J$3) * (날씨1[일]='평균기온 삽입용'!$B27), 날씨1[minTa]),"")</f>
        <v>19.3</v>
      </c>
      <c r="K27" cm="1">
        <f t="array" ref="K27">IFERROR(_xlfn.XLOOKUP(1, (날씨1[stnNm]='평균기온 삽입용'!$C$2) * (날씨1[월]=K$3) * (날씨1[일]='평균기온 삽입용'!$B27), 날씨1[minTa]),"")</f>
        <v>14.6</v>
      </c>
      <c r="L27" cm="1">
        <f t="array" ref="L27">IFERROR(_xlfn.XLOOKUP(1, (날씨1[stnNm]='평균기온 삽입용'!$C$2) * (날씨1[월]=L$3) * (날씨1[일]='평균기온 삽입용'!$B27), 날씨1[minTa]),"")</f>
        <v>8.6999999999999993</v>
      </c>
      <c r="M27" cm="1">
        <f t="array" ref="M27">IFERROR(_xlfn.XLOOKUP(1, (날씨1[stnNm]='평균기온 삽입용'!$C$2) * (날씨1[월]=M$3) * (날씨1[일]='평균기온 삽입용'!$B27), 날씨1[minTa]),"")</f>
        <v>1</v>
      </c>
      <c r="N27" cm="1">
        <f t="array" ref="N27">IFERROR(_xlfn.XLOOKUP(1, (날씨1[stnNm]='평균기온 삽입용'!$C$2) * (날씨1[월]=N$3) * (날씨1[일]='평균기온 삽입용'!$B27), 날씨1[minTa]),"")</f>
        <v>-5.2</v>
      </c>
      <c r="P27" s="63">
        <v>24</v>
      </c>
      <c r="Q27" cm="1">
        <f t="array" ref="Q27">IFERROR(_xlfn.XLOOKUP(1, (날씨2[stnNm]='평균기온 삽입용'!$Q$2) * (날씨2[월]=Q$3) * (날씨2[일]='평균기온 삽입용'!$P27), 날씨2[minTa]),"")</f>
        <v>-19.5</v>
      </c>
      <c r="R27" cm="1">
        <f t="array" ref="R27">IFERROR(_xlfn.XLOOKUP(1, (날씨2[stnNm]='평균기온 삽입용'!$Q$2) * (날씨2[월]=R$3) * (날씨2[일]='평균기온 삽입용'!$P27), 날씨2[minTa]),"")</f>
        <v>-9.8000000000000007</v>
      </c>
      <c r="S27" cm="1">
        <f t="array" ref="S27">IFERROR(_xlfn.XLOOKUP(1, (날씨2[stnNm]='평균기온 삽입용'!$Q$2) * (날씨2[월]=S$3) * (날씨2[일]='평균기온 삽입용'!$P27), 날씨2[minTa]),"")</f>
        <v>-3.6</v>
      </c>
      <c r="T27" cm="1">
        <f t="array" ref="T27">IFERROR(_xlfn.XLOOKUP(1, (날씨2[stnNm]='평균기온 삽입용'!$Q$2) * (날씨2[월]=T$3) * (날씨2[일]='평균기온 삽입용'!$P27), 날씨2[minTa]),"")</f>
        <v>3.2</v>
      </c>
      <c r="U27" cm="1">
        <f t="array" ref="U27">IFERROR(_xlfn.XLOOKUP(1, (날씨2[stnNm]='평균기온 삽입용'!$Q$2) * (날씨2[월]=U$3) * (날씨2[일]='평균기온 삽입용'!$P27), 날씨2[minTa]),"")</f>
        <v>14.2</v>
      </c>
      <c r="V27" cm="1">
        <f t="array" ref="V27">IFERROR(_xlfn.XLOOKUP(1, (날씨2[stnNm]='평균기온 삽입용'!$Q$2) * (날씨2[월]=V$3) * (날씨2[일]='평균기온 삽입용'!$P27), 날씨2[minTa]),"")</f>
        <v>20</v>
      </c>
      <c r="W27" cm="1">
        <f t="array" ref="W27">IFERROR(_xlfn.XLOOKUP(1, (날씨2[stnNm]='평균기온 삽입용'!$Q$2) * (날씨2[월]=W$3) * (날씨2[일]='평균기온 삽입용'!$P27), 날씨2[minTa]),"")</f>
        <v>24.3</v>
      </c>
      <c r="X27" cm="1">
        <f t="array" ref="X27">IFERROR(_xlfn.XLOOKUP(1, (날씨2[stnNm]='평균기온 삽입용'!$Q$2) * (날씨2[월]=X$3) * (날씨2[일]='평균기온 삽입용'!$P27), 날씨2[minTa]),"")</f>
        <v>23</v>
      </c>
      <c r="Y27" cm="1">
        <f t="array" ref="Y27">IFERROR(_xlfn.XLOOKUP(1, (날씨2[stnNm]='평균기온 삽입용'!$Q$2) * (날씨2[월]=Y$3) * (날씨2[일]='평균기온 삽입용'!$P27), 날씨2[minTa]),"")</f>
        <v>10.7</v>
      </c>
      <c r="Z27" cm="1">
        <f t="array" ref="Z27">IFERROR(_xlfn.XLOOKUP(1, (날씨2[stnNm]='평균기온 삽입용'!$Q$2) * (날씨2[월]=Z$3) * (날씨2[일]='평균기온 삽입용'!$P27), 날씨2[minTa]),"")</f>
        <v>2.1</v>
      </c>
      <c r="AA27" cm="1">
        <f t="array" ref="AA27">IFERROR(_xlfn.XLOOKUP(1, (날씨2[stnNm]='평균기온 삽입용'!$Q$2) * (날씨2[월]=AA$3) * (날씨2[일]='평균기온 삽입용'!$P27), 날씨2[minTa]),"")</f>
        <v>-10.6</v>
      </c>
      <c r="AB27" cm="1">
        <f t="array" ref="AB27">IFERROR(_xlfn.XLOOKUP(1, (날씨2[stnNm]='평균기온 삽입용'!$Q$2) * (날씨2[월]=AB$3) * (날씨2[일]='평균기온 삽입용'!$P27), 날씨2[minTa]),"")</f>
        <v>-4.4000000000000004</v>
      </c>
      <c r="AD27" s="63">
        <v>24</v>
      </c>
      <c r="AE27" cm="1">
        <f t="array" ref="AE27">IFERROR(_xlfn.XLOOKUP(1, (날씨3[stnNm]='평균기온 삽입용'!$AE$2) * (날씨3[월]=AE$3) * (날씨3[일]='평균기온 삽입용'!$AD27), 날씨3[minTa]),"")</f>
        <v>-18.2</v>
      </c>
      <c r="AF27" cm="1">
        <f t="array" ref="AF27">IFERROR(_xlfn.XLOOKUP(1, (날씨3[stnNm]='평균기온 삽입용'!$AE$2) * (날씨3[월]=AF$3) * (날씨3[일]='평균기온 삽입용'!$AD27), 날씨3[minTa]),"")</f>
        <v>-10.3</v>
      </c>
      <c r="AG27" cm="1">
        <f t="array" ref="AG27">IFERROR(_xlfn.XLOOKUP(1, (날씨3[stnNm]='평균기온 삽입용'!$AE$2) * (날씨3[월]=AG$3) * (날씨3[일]='평균기온 삽입용'!$AD27), 날씨3[minTa]),"")</f>
        <v>-2.8</v>
      </c>
      <c r="AH27" cm="1">
        <f t="array" ref="AH27">IFERROR(_xlfn.XLOOKUP(1, (날씨3[stnNm]='평균기온 삽입용'!$AE$2) * (날씨3[월]=AH$3) * (날씨3[일]='평균기온 삽입용'!$AD27), 날씨3[minTa]),"")</f>
        <v>1.6</v>
      </c>
      <c r="AI27" cm="1">
        <f t="array" ref="AI27">IFERROR(_xlfn.XLOOKUP(1, (날씨3[stnNm]='평균기온 삽입용'!$AE$2) * (날씨3[월]=AI$3) * (날씨3[일]='평균기온 삽입용'!$AD27), 날씨3[minTa]),"")</f>
        <v>14.8</v>
      </c>
      <c r="AJ27" cm="1">
        <f t="array" ref="AJ27">IFERROR(_xlfn.XLOOKUP(1, (날씨3[stnNm]='평균기온 삽입용'!$AE$2) * (날씨3[월]=AJ$3) * (날씨3[일]='평균기온 삽입용'!$AD27), 날씨3[minTa]),"")</f>
        <v>19.8</v>
      </c>
      <c r="AK27" cm="1">
        <f t="array" ref="AK27">IFERROR(_xlfn.XLOOKUP(1, (날씨3[stnNm]='평균기온 삽입용'!$AE$2) * (날씨3[월]=AK$3) * (날씨3[일]='평균기온 삽입용'!$AD27), 날씨3[minTa]),"")</f>
        <v>23.1</v>
      </c>
      <c r="AL27" cm="1">
        <f t="array" ref="AL27">IFERROR(_xlfn.XLOOKUP(1, (날씨3[stnNm]='평균기온 삽입용'!$AE$2) * (날씨3[월]=AL$3) * (날씨3[일]='평균기온 삽입용'!$AD27), 날씨3[minTa]),"")</f>
        <v>20.399999999999999</v>
      </c>
      <c r="AM27" cm="1">
        <f t="array" ref="AM27">IFERROR(_xlfn.XLOOKUP(1, (날씨3[stnNm]='평균기온 삽입용'!$AE$2) * (날씨3[월]=AM$3) * (날씨3[일]='평균기온 삽입용'!$AD27), 날씨3[minTa]),"")</f>
        <v>11.1</v>
      </c>
      <c r="AN27" cm="1">
        <f t="array" ref="AN27">IFERROR(_xlfn.XLOOKUP(1, (날씨3[stnNm]='평균기온 삽입용'!$AE$2) * (날씨3[월]=AN$3) * (날씨3[일]='평균기온 삽입용'!$AD27), 날씨3[minTa]),"")</f>
        <v>2.7</v>
      </c>
      <c r="AO27" cm="1">
        <f t="array" ref="AO27">IFERROR(_xlfn.XLOOKUP(1, (날씨3[stnNm]='평균기온 삽입용'!$AE$2) * (날씨3[월]=AO$3) * (날씨3[일]='평균기온 삽입용'!$AD27), 날씨3[minTa]),"")</f>
        <v>-9.1999999999999993</v>
      </c>
      <c r="AP27" cm="1">
        <f t="array" ref="AP27">IFERROR(_xlfn.XLOOKUP(1, (날씨3[stnNm]='평균기온 삽입용'!$AE$2) * (날씨3[월]=AP$3) * (날씨3[일]='평균기온 삽입용'!$AD27), 날씨3[minTa]),"")</f>
        <v>-0.7</v>
      </c>
    </row>
    <row r="28" spans="2:42" ht="15.95" customHeight="1" x14ac:dyDescent="0.3">
      <c r="B28" s="63">
        <v>25</v>
      </c>
      <c r="C28" cm="1">
        <f t="array" ref="C28">IFERROR(_xlfn.XLOOKUP(1, (날씨1[stnNm]='평균기온 삽입용'!$C$2) * (날씨1[월]=C$3) * (날씨1[일]='평균기온 삽입용'!$B28), 날씨1[minTa]),"")</f>
        <v>-3.8</v>
      </c>
      <c r="D28" cm="1">
        <f t="array" ref="D28">IFERROR(_xlfn.XLOOKUP(1, (날씨1[stnNm]='평균기온 삽입용'!$C$2) * (날씨1[월]=D$3) * (날씨1[일]='평균기온 삽입용'!$B28), 날씨1[minTa]),"")</f>
        <v>-3.2</v>
      </c>
      <c r="E28" cm="1">
        <f t="array" ref="E28">IFERROR(_xlfn.XLOOKUP(1, (날씨1[stnNm]='평균기온 삽입용'!$C$2) * (날씨1[월]=E$3) * (날씨1[일]='평균기온 삽입용'!$B28), 날씨1[minTa]),"")</f>
        <v>-5.9</v>
      </c>
      <c r="F28" cm="1">
        <f t="array" ref="F28">IFERROR(_xlfn.XLOOKUP(1, (날씨1[stnNm]='평균기온 삽입용'!$C$2) * (날씨1[월]=F$3) * (날씨1[일]='평균기온 삽입용'!$B28), 날씨1[minTa]),"")</f>
        <v>2.9</v>
      </c>
      <c r="G28" cm="1">
        <f t="array" ref="G28">IFERROR(_xlfn.XLOOKUP(1, (날씨1[stnNm]='평균기온 삽입용'!$C$2) * (날씨1[월]=G$3) * (날씨1[일]='평균기온 삽입용'!$B28), 날씨1[minTa]),"")</f>
        <v>11.1</v>
      </c>
      <c r="H28" cm="1">
        <f t="array" ref="H28">IFERROR(_xlfn.XLOOKUP(1, (날씨1[stnNm]='평균기온 삽입용'!$C$2) * (날씨1[월]=H$3) * (날씨1[일]='평균기온 삽입용'!$B28), 날씨1[minTa]),"")</f>
        <v>18</v>
      </c>
      <c r="I28" cm="1">
        <f t="array" ref="I28">IFERROR(_xlfn.XLOOKUP(1, (날씨1[stnNm]='평균기온 삽입용'!$C$2) * (날씨1[월]=I$3) * (날씨1[일]='평균기온 삽입용'!$B28), 날씨1[minTa]),"")</f>
        <v>22.5</v>
      </c>
      <c r="J28" cm="1">
        <f t="array" ref="J28">IFERROR(_xlfn.XLOOKUP(1, (날씨1[stnNm]='평균기온 삽입용'!$C$2) * (날씨1[월]=J$3) * (날씨1[일]='평균기온 삽입용'!$B28), 날씨1[minTa]),"")</f>
        <v>18.2</v>
      </c>
      <c r="K28" cm="1">
        <f t="array" ref="K28">IFERROR(_xlfn.XLOOKUP(1, (날씨1[stnNm]='평균기온 삽입용'!$C$2) * (날씨1[월]=K$3) * (날씨1[일]='평균기온 삽입용'!$B28), 날씨1[minTa]),"")</f>
        <v>13.4</v>
      </c>
      <c r="L28" cm="1">
        <f t="array" ref="L28">IFERROR(_xlfn.XLOOKUP(1, (날씨1[stnNm]='평균기온 삽입용'!$C$2) * (날씨1[월]=L$3) * (날씨1[일]='평균기온 삽입용'!$B28), 날씨1[minTa]),"")</f>
        <v>4.9000000000000004</v>
      </c>
      <c r="M28" cm="1">
        <f t="array" ref="M28">IFERROR(_xlfn.XLOOKUP(1, (날씨1[stnNm]='평균기온 삽입용'!$C$2) * (날씨1[월]=M$3) * (날씨1[일]='평균기온 삽입용'!$B28), 날씨1[minTa]),"")</f>
        <v>0.2</v>
      </c>
      <c r="N28" cm="1">
        <f t="array" ref="N28">IFERROR(_xlfn.XLOOKUP(1, (날씨1[stnNm]='평균기온 삽입용'!$C$2) * (날씨1[월]=N$3) * (날씨1[일]='평균기온 삽입용'!$B28), 날씨1[minTa]),"")</f>
        <v>-8.8000000000000007</v>
      </c>
      <c r="P28" s="63">
        <v>25</v>
      </c>
      <c r="Q28" cm="1">
        <f t="array" ref="Q28">IFERROR(_xlfn.XLOOKUP(1, (날씨2[stnNm]='평균기온 삽입용'!$Q$2) * (날씨2[월]=Q$3) * (날씨2[일]='평균기온 삽입용'!$P28), 날씨2[minTa]),"")</f>
        <v>-19.600000000000001</v>
      </c>
      <c r="R28" cm="1">
        <f t="array" ref="R28">IFERROR(_xlfn.XLOOKUP(1, (날씨2[stnNm]='평균기온 삽입용'!$Q$2) * (날씨2[월]=R$3) * (날씨2[일]='평균기온 삽입용'!$P28), 날씨2[minTa]),"")</f>
        <v>-10.9</v>
      </c>
      <c r="S28" cm="1">
        <f t="array" ref="S28">IFERROR(_xlfn.XLOOKUP(1, (날씨2[stnNm]='평균기온 삽입용'!$Q$2) * (날씨2[월]=S$3) * (날씨2[일]='평균기온 삽입용'!$P28), 날씨2[minTa]),"")</f>
        <v>-2.7</v>
      </c>
      <c r="T28" cm="1">
        <f t="array" ref="T28">IFERROR(_xlfn.XLOOKUP(1, (날씨2[stnNm]='평균기온 삽입용'!$Q$2) * (날씨2[월]=T$3) * (날씨2[일]='평균기온 삽입용'!$P28), 날씨2[minTa]),"")</f>
        <v>5</v>
      </c>
      <c r="U28" cm="1">
        <f t="array" ref="U28">IFERROR(_xlfn.XLOOKUP(1, (날씨2[stnNm]='평균기온 삽입용'!$Q$2) * (날씨2[월]=U$3) * (날씨2[일]='평균기온 삽입용'!$P28), 날씨2[minTa]),"")</f>
        <v>13.8</v>
      </c>
      <c r="V28" cm="1">
        <f t="array" ref="V28">IFERROR(_xlfn.XLOOKUP(1, (날씨2[stnNm]='평균기온 삽입용'!$Q$2) * (날씨2[월]=V$3) * (날씨2[일]='평균기온 삽입용'!$P28), 날씨2[minTa]),"")</f>
        <v>16.7</v>
      </c>
      <c r="W28" cm="1">
        <f t="array" ref="W28">IFERROR(_xlfn.XLOOKUP(1, (날씨2[stnNm]='평균기온 삽입용'!$Q$2) * (날씨2[월]=W$3) * (날씨2[일]='평균기온 삽입용'!$P28), 날씨2[minTa]),"")</f>
        <v>23.9</v>
      </c>
      <c r="X28" cm="1">
        <f t="array" ref="X28">IFERROR(_xlfn.XLOOKUP(1, (날씨2[stnNm]='평균기온 삽입용'!$Q$2) * (날씨2[월]=X$3) * (날씨2[일]='평균기온 삽입용'!$P28), 날씨2[minTa]),"")</f>
        <v>20.7</v>
      </c>
      <c r="Y28" cm="1">
        <f t="array" ref="Y28">IFERROR(_xlfn.XLOOKUP(1, (날씨2[stnNm]='평균기온 삽입용'!$Q$2) * (날씨2[월]=Y$3) * (날씨2[일]='평균기온 삽입용'!$P28), 날씨2[minTa]),"")</f>
        <v>13.2</v>
      </c>
      <c r="Z28" cm="1">
        <f t="array" ref="Z28">IFERROR(_xlfn.XLOOKUP(1, (날씨2[stnNm]='평균기온 삽입용'!$Q$2) * (날씨2[월]=Z$3) * (날씨2[일]='평균기온 삽입용'!$P28), 날씨2[minTa]),"")</f>
        <v>9.9</v>
      </c>
      <c r="AA28" cm="1">
        <f t="array" ref="AA28">IFERROR(_xlfn.XLOOKUP(1, (날씨2[stnNm]='평균기온 삽입용'!$Q$2) * (날씨2[월]=AA$3) * (날씨2[일]='평균기온 삽입용'!$P28), 날씨2[minTa]),"")</f>
        <v>-10</v>
      </c>
      <c r="AB28" cm="1">
        <f t="array" ref="AB28">IFERROR(_xlfn.XLOOKUP(1, (날씨2[stnNm]='평균기온 삽입용'!$Q$2) * (날씨2[월]=AB$3) * (날씨2[일]='평균기온 삽입용'!$P28), 날씨2[minTa]),"")</f>
        <v>-7.7</v>
      </c>
      <c r="AD28" s="63">
        <v>25</v>
      </c>
      <c r="AE28" cm="1">
        <f t="array" ref="AE28">IFERROR(_xlfn.XLOOKUP(1, (날씨3[stnNm]='평균기온 삽입용'!$AE$2) * (날씨3[월]=AE$3) * (날씨3[일]='평균기온 삽입용'!$AD28), 날씨3[minTa]),"")</f>
        <v>-18</v>
      </c>
      <c r="AF28" cm="1">
        <f t="array" ref="AF28">IFERROR(_xlfn.XLOOKUP(1, (날씨3[stnNm]='평균기온 삽입용'!$AE$2) * (날씨3[월]=AF$3) * (날씨3[일]='평균기온 삽입용'!$AD28), 날씨3[minTa]),"")</f>
        <v>-8.1999999999999993</v>
      </c>
      <c r="AG28" cm="1">
        <f t="array" ref="AG28">IFERROR(_xlfn.XLOOKUP(1, (날씨3[stnNm]='평균기온 삽입용'!$AE$2) * (날씨3[월]=AG$3) * (날씨3[일]='평균기온 삽입용'!$AD28), 날씨3[minTa]),"")</f>
        <v>0.6</v>
      </c>
      <c r="AH28" cm="1">
        <f t="array" ref="AH28">IFERROR(_xlfn.XLOOKUP(1, (날씨3[stnNm]='평균기온 삽입용'!$AE$2) * (날씨3[월]=AH$3) * (날씨3[일]='평균기온 삽입용'!$AD28), 날씨3[minTa]),"")</f>
        <v>10.3</v>
      </c>
      <c r="AI28" cm="1">
        <f t="array" ref="AI28">IFERROR(_xlfn.XLOOKUP(1, (날씨3[stnNm]='평균기온 삽입용'!$AE$2) * (날씨3[월]=AI$3) * (날씨3[일]='평균기온 삽입용'!$AD28), 날씨3[minTa]),"")</f>
        <v>10.9</v>
      </c>
      <c r="AJ28" cm="1">
        <f t="array" ref="AJ28">IFERROR(_xlfn.XLOOKUP(1, (날씨3[stnNm]='평균기온 삽입용'!$AE$2) * (날씨3[월]=AJ$3) * (날씨3[일]='평균기온 삽입용'!$AD28), 날씨3[minTa]),"")</f>
        <v>19</v>
      </c>
      <c r="AK28" cm="1">
        <f t="array" ref="AK28">IFERROR(_xlfn.XLOOKUP(1, (날씨3[stnNm]='평균기온 삽입용'!$AE$2) * (날씨3[월]=AK$3) * (날씨3[일]='평균기온 삽입용'!$AD28), 날씨3[minTa]),"")</f>
        <v>22.5</v>
      </c>
      <c r="AL28" cm="1">
        <f t="array" ref="AL28">IFERROR(_xlfn.XLOOKUP(1, (날씨3[stnNm]='평균기온 삽입용'!$AE$2) * (날씨3[월]=AL$3) * (날씨3[일]='평균기온 삽입용'!$AD28), 날씨3[minTa]),"")</f>
        <v>17.5</v>
      </c>
      <c r="AM28" cm="1">
        <f t="array" ref="AM28">IFERROR(_xlfn.XLOOKUP(1, (날씨3[stnNm]='평균기온 삽입용'!$AE$2) * (날씨3[월]=AM$3) * (날씨3[일]='평균기온 삽입용'!$AD28), 날씨3[minTa]),"")</f>
        <v>11.7</v>
      </c>
      <c r="AN28" cm="1">
        <f t="array" ref="AN28">IFERROR(_xlfn.XLOOKUP(1, (날씨3[stnNm]='평균기온 삽입용'!$AE$2) * (날씨3[월]=AN$3) * (날씨3[일]='평균기온 삽입용'!$AD28), 날씨3[minTa]),"")</f>
        <v>2.1</v>
      </c>
      <c r="AO28" cm="1">
        <f t="array" ref="AO28">IFERROR(_xlfn.XLOOKUP(1, (날씨3[stnNm]='평균기온 삽입용'!$AE$2) * (날씨3[월]=AO$3) * (날씨3[일]='평균기온 삽입용'!$AD28), 날씨3[minTa]),"")</f>
        <v>-8.8000000000000007</v>
      </c>
      <c r="AP28" cm="1">
        <f t="array" ref="AP28">IFERROR(_xlfn.XLOOKUP(1, (날씨3[stnNm]='평균기온 삽입용'!$AE$2) * (날씨3[월]=AP$3) * (날씨3[일]='평균기온 삽입용'!$AD28), 날씨3[minTa]),"")</f>
        <v>-7.7</v>
      </c>
    </row>
    <row r="29" spans="2:42" ht="15.95" customHeight="1" x14ac:dyDescent="0.3">
      <c r="B29" s="63">
        <v>26</v>
      </c>
      <c r="C29" cm="1">
        <f t="array" ref="C29">IFERROR(_xlfn.XLOOKUP(1, (날씨1[stnNm]='평균기온 삽입용'!$C$2) * (날씨1[월]=C$3) * (날씨1[일]='평균기온 삽입용'!$B29), 날씨1[minTa]),"")</f>
        <v>-0.1</v>
      </c>
      <c r="D29" cm="1">
        <f t="array" ref="D29">IFERROR(_xlfn.XLOOKUP(1, (날씨1[stnNm]='평균기온 삽입용'!$C$2) * (날씨1[월]=D$3) * (날씨1[일]='평균기온 삽입용'!$B29), 날씨1[minTa]),"")</f>
        <v>-4.4000000000000004</v>
      </c>
      <c r="E29" cm="1">
        <f t="array" ref="E29">IFERROR(_xlfn.XLOOKUP(1, (날씨1[stnNm]='평균기온 삽입용'!$C$2) * (날씨1[월]=E$3) * (날씨1[일]='평균기온 삽입용'!$B29), 날씨1[minTa]),"")</f>
        <v>-5.2</v>
      </c>
      <c r="F29" cm="1">
        <f t="array" ref="F29">IFERROR(_xlfn.XLOOKUP(1, (날씨1[stnNm]='평균기온 삽입용'!$C$2) * (날씨1[월]=F$3) * (날씨1[일]='평균기온 삽입용'!$B29), 날씨1[minTa]),"")</f>
        <v>4.5999999999999996</v>
      </c>
      <c r="G29" cm="1">
        <f t="array" ref="G29">IFERROR(_xlfn.XLOOKUP(1, (날씨1[stnNm]='평균기온 삽입용'!$C$2) * (날씨1[월]=G$3) * (날씨1[일]='평균기온 삽입용'!$B29), 날씨1[minTa]),"")</f>
        <v>11</v>
      </c>
      <c r="H29" cm="1">
        <f t="array" ref="H29">IFERROR(_xlfn.XLOOKUP(1, (날씨1[stnNm]='평균기온 삽입용'!$C$2) * (날씨1[월]=H$3) * (날씨1[일]='평균기온 삽입용'!$B29), 날씨1[minTa]),"")</f>
        <v>16.600000000000001</v>
      </c>
      <c r="I29" cm="1">
        <f t="array" ref="I29">IFERROR(_xlfn.XLOOKUP(1, (날씨1[stnNm]='평균기온 삽입용'!$C$2) * (날씨1[월]=I$3) * (날씨1[일]='평균기온 삽입용'!$B29), 날씨1[minTa]),"")</f>
        <v>22.8</v>
      </c>
      <c r="J29" cm="1">
        <f t="array" ref="J29">IFERROR(_xlfn.XLOOKUP(1, (날씨1[stnNm]='평균기온 삽입용'!$C$2) * (날씨1[월]=J$3) * (날씨1[일]='평균기온 삽입용'!$B29), 날씨1[minTa]),"")</f>
        <v>17.2</v>
      </c>
      <c r="K29" cm="1">
        <f t="array" ref="K29">IFERROR(_xlfn.XLOOKUP(1, (날씨1[stnNm]='평균기온 삽입용'!$C$2) * (날씨1[월]=K$3) * (날씨1[일]='평균기온 삽입용'!$B29), 날씨1[minTa]),"")</f>
        <v>11.7</v>
      </c>
      <c r="L29" cm="1">
        <f t="array" ref="L29">IFERROR(_xlfn.XLOOKUP(1, (날씨1[stnNm]='평균기온 삽입용'!$C$2) * (날씨1[월]=L$3) * (날씨1[일]='평균기온 삽입용'!$B29), 날씨1[minTa]),"")</f>
        <v>4.4000000000000004</v>
      </c>
      <c r="M29" cm="1">
        <f t="array" ref="M29">IFERROR(_xlfn.XLOOKUP(1, (날씨1[stnNm]='평균기온 삽입용'!$C$2) * (날씨1[월]=M$3) * (날씨1[일]='평균기온 삽입용'!$B29), 날씨1[minTa]),"")</f>
        <v>-5.3</v>
      </c>
      <c r="N29" cm="1">
        <f t="array" ref="N29">IFERROR(_xlfn.XLOOKUP(1, (날씨1[stnNm]='평균기온 삽입용'!$C$2) * (날씨1[월]=N$3) * (날씨1[일]='평균기온 삽입용'!$B29), 날씨1[minTa]),"")</f>
        <v>-4.5999999999999996</v>
      </c>
      <c r="P29" s="63">
        <v>26</v>
      </c>
      <c r="Q29" cm="1">
        <f t="array" ref="Q29">IFERROR(_xlfn.XLOOKUP(1, (날씨2[stnNm]='평균기온 삽입용'!$Q$2) * (날씨2[월]=Q$3) * (날씨2[일]='평균기온 삽입용'!$P29), 날씨2[minTa]),"")</f>
        <v>-15.9</v>
      </c>
      <c r="R29" cm="1">
        <f t="array" ref="R29">IFERROR(_xlfn.XLOOKUP(1, (날씨2[stnNm]='평균기온 삽입용'!$Q$2) * (날씨2[월]=R$3) * (날씨2[일]='평균기온 삽입용'!$P29), 날씨2[minTa]),"")</f>
        <v>-7.9</v>
      </c>
      <c r="S29" cm="1">
        <f t="array" ref="S29">IFERROR(_xlfn.XLOOKUP(1, (날씨2[stnNm]='평균기온 삽입용'!$Q$2) * (날씨2[월]=S$3) * (날씨2[일]='평균기온 삽입용'!$P29), 날씨2[minTa]),"")</f>
        <v>-4.2</v>
      </c>
      <c r="T29" cm="1">
        <f t="array" ref="T29">IFERROR(_xlfn.XLOOKUP(1, (날씨2[stnNm]='평균기온 삽입용'!$Q$2) * (날씨2[월]=T$3) * (날씨2[일]='평균기온 삽입용'!$P29), 날씨2[minTa]),"")</f>
        <v>7.8</v>
      </c>
      <c r="U29" cm="1">
        <f t="array" ref="U29">IFERROR(_xlfn.XLOOKUP(1, (날씨2[stnNm]='평균기온 삽입용'!$Q$2) * (날씨2[월]=U$3) * (날씨2[일]='평균기온 삽입용'!$P29), 날씨2[minTa]),"")</f>
        <v>14.5</v>
      </c>
      <c r="V29" cm="1">
        <f t="array" ref="V29">IFERROR(_xlfn.XLOOKUP(1, (날씨2[stnNm]='평균기온 삽입용'!$Q$2) * (날씨2[월]=V$3) * (날씨2[일]='평균기온 삽입용'!$P29), 날씨2[minTa]),"")</f>
        <v>14.2</v>
      </c>
      <c r="W29" cm="1">
        <f t="array" ref="W29">IFERROR(_xlfn.XLOOKUP(1, (날씨2[stnNm]='평균기온 삽입용'!$Q$2) * (날씨2[월]=W$3) * (날씨2[일]='평균기온 삽입용'!$P29), 날씨2[minTa]),"")</f>
        <v>22.4</v>
      </c>
      <c r="X29" cm="1">
        <f t="array" ref="X29">IFERROR(_xlfn.XLOOKUP(1, (날씨2[stnNm]='평균기온 삽입용'!$Q$2) * (날씨2[월]=X$3) * (날씨2[일]='평균기온 삽입용'!$P29), 날씨2[minTa]),"")</f>
        <v>13</v>
      </c>
      <c r="Y29" cm="1">
        <f t="array" ref="Y29">IFERROR(_xlfn.XLOOKUP(1, (날씨2[stnNm]='평균기온 삽입용'!$Q$2) * (날씨2[월]=Y$3) * (날씨2[일]='평균기온 삽입용'!$P29), 날씨2[minTa]),"")</f>
        <v>13.3</v>
      </c>
      <c r="Z29" cm="1">
        <f t="array" ref="Z29">IFERROR(_xlfn.XLOOKUP(1, (날씨2[stnNm]='평균기온 삽입용'!$Q$2) * (날씨2[월]=Z$3) * (날씨2[일]='평균기온 삽입용'!$P29), 날씨2[minTa]),"")</f>
        <v>6.4</v>
      </c>
      <c r="AA29" cm="1">
        <f t="array" ref="AA29">IFERROR(_xlfn.XLOOKUP(1, (날씨2[stnNm]='평균기온 삽입용'!$Q$2) * (날씨2[월]=AA$3) * (날씨2[일]='평균기온 삽입용'!$P29), 날씨2[minTa]),"")</f>
        <v>-6.8</v>
      </c>
      <c r="AB29" cm="1">
        <f t="array" ref="AB29">IFERROR(_xlfn.XLOOKUP(1, (날씨2[stnNm]='평균기온 삽입용'!$Q$2) * (날씨2[월]=AB$3) * (날씨2[일]='평균기온 삽입용'!$P29), 날씨2[minTa]),"")</f>
        <v>-2.2000000000000002</v>
      </c>
      <c r="AD29" s="63">
        <v>26</v>
      </c>
      <c r="AE29" cm="1">
        <f t="array" ref="AE29">IFERROR(_xlfn.XLOOKUP(1, (날씨3[stnNm]='평균기온 삽입용'!$AE$2) * (날씨3[월]=AE$3) * (날씨3[일]='평균기온 삽입용'!$AD29), 날씨3[minTa]),"")</f>
        <v>-15.5</v>
      </c>
      <c r="AF29" cm="1">
        <f t="array" ref="AF29">IFERROR(_xlfn.XLOOKUP(1, (날씨3[stnNm]='평균기온 삽입용'!$AE$2) * (날씨3[월]=AF$3) * (날씨3[일]='평균기온 삽입용'!$AD29), 날씨3[minTa]),"")</f>
        <v>-6.4</v>
      </c>
      <c r="AG29" cm="1">
        <f t="array" ref="AG29">IFERROR(_xlfn.XLOOKUP(1, (날씨3[stnNm]='평균기온 삽입용'!$AE$2) * (날씨3[월]=AG$3) * (날씨3[일]='평균기온 삽입용'!$AD29), 날씨3[minTa]),"")</f>
        <v>0.8</v>
      </c>
      <c r="AH29" cm="1">
        <f t="array" ref="AH29">IFERROR(_xlfn.XLOOKUP(1, (날씨3[stnNm]='평균기온 삽입용'!$AE$2) * (날씨3[월]=AH$3) * (날씨3[일]='평균기온 삽입용'!$AD29), 날씨3[minTa]),"")</f>
        <v>5.0999999999999996</v>
      </c>
      <c r="AI29" cm="1">
        <f t="array" ref="AI29">IFERROR(_xlfn.XLOOKUP(1, (날씨3[stnNm]='평균기온 삽입용'!$AE$2) * (날씨3[월]=AI$3) * (날씨3[일]='평균기온 삽입용'!$AD29), 날씨3[minTa]),"")</f>
        <v>6.4</v>
      </c>
      <c r="AJ29" cm="1">
        <f t="array" ref="AJ29">IFERROR(_xlfn.XLOOKUP(1, (날씨3[stnNm]='평균기온 삽입용'!$AE$2) * (날씨3[월]=AJ$3) * (날씨3[일]='평균기온 삽입용'!$AD29), 날씨3[minTa]),"")</f>
        <v>18.399999999999999</v>
      </c>
      <c r="AK29" cm="1">
        <f t="array" ref="AK29">IFERROR(_xlfn.XLOOKUP(1, (날씨3[stnNm]='평균기온 삽입용'!$AE$2) * (날씨3[월]=AK$3) * (날씨3[일]='평균기온 삽입용'!$AD29), 날씨3[minTa]),"")</f>
        <v>20.100000000000001</v>
      </c>
      <c r="AL29" cm="1">
        <f t="array" ref="AL29">IFERROR(_xlfn.XLOOKUP(1, (날씨3[stnNm]='평균기온 삽입용'!$AE$2) * (날씨3[월]=AL$3) * (날씨3[일]='평균기온 삽입용'!$AD29), 날씨3[minTa]),"")</f>
        <v>14.1</v>
      </c>
      <c r="AM29" cm="1">
        <f t="array" ref="AM29">IFERROR(_xlfn.XLOOKUP(1, (날씨3[stnNm]='평균기온 삽입용'!$AE$2) * (날씨3[월]=AM$3) * (날씨3[일]='평균기온 삽입용'!$AD29), 날씨3[minTa]),"")</f>
        <v>12.5</v>
      </c>
      <c r="AN29" cm="1">
        <f t="array" ref="AN29">IFERROR(_xlfn.XLOOKUP(1, (날씨3[stnNm]='평균기온 삽입용'!$AE$2) * (날씨3[월]=AN$3) * (날씨3[일]='평균기온 삽입용'!$AD29), 날씨3[minTa]),"")</f>
        <v>5.0999999999999996</v>
      </c>
      <c r="AO29" cm="1">
        <f t="array" ref="AO29">IFERROR(_xlfn.XLOOKUP(1, (날씨3[stnNm]='평균기온 삽입용'!$AE$2) * (날씨3[월]=AO$3) * (날씨3[일]='평균기온 삽입용'!$AD29), 날씨3[minTa]),"")</f>
        <v>-5.0999999999999996</v>
      </c>
      <c r="AP29" cm="1">
        <f t="array" ref="AP29">IFERROR(_xlfn.XLOOKUP(1, (날씨3[stnNm]='평균기온 삽입용'!$AE$2) * (날씨3[월]=AP$3) * (날씨3[일]='평균기온 삽입용'!$AD29), 날씨3[minTa]),"")</f>
        <v>-10</v>
      </c>
    </row>
    <row r="30" spans="2:42" ht="15.95" customHeight="1" x14ac:dyDescent="0.3">
      <c r="B30" s="63">
        <v>27</v>
      </c>
      <c r="C30" cm="1">
        <f t="array" ref="C30">IFERROR(_xlfn.XLOOKUP(1, (날씨1[stnNm]='평균기온 삽입용'!$C$2) * (날씨1[월]=C$3) * (날씨1[일]='평균기온 삽입용'!$B30), 날씨1[minTa]),"")</f>
        <v>-8.6999999999999993</v>
      </c>
      <c r="D30" cm="1">
        <f t="array" ref="D30">IFERROR(_xlfn.XLOOKUP(1, (날씨1[stnNm]='평균기온 삽입용'!$C$2) * (날씨1[월]=D$3) * (날씨1[일]='평균기온 삽입용'!$B30), 날씨1[minTa]),"")</f>
        <v>-6.9</v>
      </c>
      <c r="E30" cm="1">
        <f t="array" ref="E30">IFERROR(_xlfn.XLOOKUP(1, (날씨1[stnNm]='평균기온 삽입용'!$C$2) * (날씨1[월]=E$3) * (날씨1[일]='평균기온 삽입용'!$B30), 날씨1[minTa]),"")</f>
        <v>-2.7</v>
      </c>
      <c r="F30" cm="1">
        <f t="array" ref="F30">IFERROR(_xlfn.XLOOKUP(1, (날씨1[stnNm]='평균기온 삽입용'!$C$2) * (날씨1[월]=F$3) * (날씨1[일]='평균기온 삽입용'!$B30), 날씨1[minTa]),"")</f>
        <v>8.1999999999999993</v>
      </c>
      <c r="G30" cm="1">
        <f t="array" ref="G30">IFERROR(_xlfn.XLOOKUP(1, (날씨1[stnNm]='평균기온 삽입용'!$C$2) * (날씨1[월]=G$3) * (날씨1[일]='평균기온 삽입용'!$B30), 날씨1[minTa]),"")</f>
        <v>10.3</v>
      </c>
      <c r="H30" cm="1">
        <f t="array" ref="H30">IFERROR(_xlfn.XLOOKUP(1, (날씨1[stnNm]='평균기온 삽입용'!$C$2) * (날씨1[월]=H$3) * (날씨1[일]='평균기온 삽입용'!$B30), 날씨1[minTa]),"")</f>
        <v>18.399999999999999</v>
      </c>
      <c r="I30" cm="1">
        <f t="array" ref="I30">IFERROR(_xlfn.XLOOKUP(1, (날씨1[stnNm]='평균기온 삽입용'!$C$2) * (날씨1[월]=I$3) * (날씨1[일]='평균기온 삽입용'!$B30), 날씨1[minTa]),"")</f>
        <v>22.1</v>
      </c>
      <c r="J30" cm="1">
        <f t="array" ref="J30">IFERROR(_xlfn.XLOOKUP(1, (날씨1[stnNm]='평균기온 삽입용'!$C$2) * (날씨1[월]=J$3) * (날씨1[일]='평균기온 삽입용'!$B30), 날씨1[minTa]),"")</f>
        <v>16.899999999999999</v>
      </c>
      <c r="K30" cm="1">
        <f t="array" ref="K30">IFERROR(_xlfn.XLOOKUP(1, (날씨1[stnNm]='평균기온 삽입용'!$C$2) * (날씨1[월]=K$3) * (날씨1[일]='평균기온 삽입용'!$B30), 날씨1[minTa]),"")</f>
        <v>8.1</v>
      </c>
      <c r="L30" cm="1">
        <f t="array" ref="L30">IFERROR(_xlfn.XLOOKUP(1, (날씨1[stnNm]='평균기온 삽입용'!$C$2) * (날씨1[월]=L$3) * (날씨1[일]='평균기온 삽입용'!$B30), 날씨1[minTa]),"")</f>
        <v>3.4</v>
      </c>
      <c r="M30" cm="1">
        <f t="array" ref="M30">IFERROR(_xlfn.XLOOKUP(1, (날씨1[stnNm]='평균기온 삽입용'!$C$2) * (날씨1[월]=M$3) * (날씨1[일]='평균기온 삽입용'!$B30), 날씨1[minTa]),"")</f>
        <v>-8</v>
      </c>
      <c r="N30" cm="1">
        <f t="array" ref="N30">IFERROR(_xlfn.XLOOKUP(1, (날씨1[stnNm]='평균기온 삽입용'!$C$2) * (날씨1[월]=N$3) * (날씨1[일]='평균기온 삽입용'!$B30), 날씨1[minTa]),"")</f>
        <v>-12.2</v>
      </c>
      <c r="P30" s="63">
        <v>27</v>
      </c>
      <c r="Q30" cm="1">
        <f t="array" ref="Q30">IFERROR(_xlfn.XLOOKUP(1, (날씨2[stnNm]='평균기온 삽입용'!$Q$2) * (날씨2[월]=Q$3) * (날씨2[일]='평균기온 삽입용'!$P30), 날씨2[minTa]),"")</f>
        <v>-10.3</v>
      </c>
      <c r="R30" cm="1">
        <f t="array" ref="R30">IFERROR(_xlfn.XLOOKUP(1, (날씨2[stnNm]='평균기온 삽입용'!$Q$2) * (날씨2[월]=R$3) * (날씨2[일]='평균기온 삽입용'!$P30), 날씨2[minTa]),"")</f>
        <v>-3.9</v>
      </c>
      <c r="S30" cm="1">
        <f t="array" ref="S30">IFERROR(_xlfn.XLOOKUP(1, (날씨2[stnNm]='평균기온 삽입용'!$Q$2) * (날씨2[월]=S$3) * (날씨2[일]='평균기온 삽입용'!$P30), 날씨2[minTa]),"")</f>
        <v>-3.8</v>
      </c>
      <c r="T30" cm="1">
        <f t="array" ref="T30">IFERROR(_xlfn.XLOOKUP(1, (날씨2[stnNm]='평균기온 삽입용'!$Q$2) * (날씨2[월]=T$3) * (날씨2[일]='평균기온 삽입용'!$P30), 날씨2[minTa]),"")</f>
        <v>9.6</v>
      </c>
      <c r="U30" cm="1">
        <f t="array" ref="U30">IFERROR(_xlfn.XLOOKUP(1, (날씨2[stnNm]='평균기온 삽입용'!$Q$2) * (날씨2[월]=U$3) * (날씨2[일]='평균기온 삽입용'!$P30), 날씨2[minTa]),"")</f>
        <v>12.7</v>
      </c>
      <c r="V30" cm="1">
        <f t="array" ref="V30">IFERROR(_xlfn.XLOOKUP(1, (날씨2[stnNm]='평균기온 삽입용'!$Q$2) * (날씨2[월]=V$3) * (날씨2[일]='평균기온 삽입용'!$P30), 날씨2[minTa]),"")</f>
        <v>17</v>
      </c>
      <c r="W30" cm="1">
        <f t="array" ref="W30">IFERROR(_xlfn.XLOOKUP(1, (날씨2[stnNm]='평균기온 삽입용'!$Q$2) * (날씨2[월]=W$3) * (날씨2[일]='평균기온 삽입용'!$P30), 날씨2[minTa]),"")</f>
        <v>23.4</v>
      </c>
      <c r="X30" cm="1">
        <f t="array" ref="X30">IFERROR(_xlfn.XLOOKUP(1, (날씨2[stnNm]='평균기온 삽입용'!$Q$2) * (날씨2[월]=X$3) * (날씨2[일]='평균기온 삽입용'!$P30), 날씨2[minTa]),"")</f>
        <v>10.6</v>
      </c>
      <c r="Y30" cm="1">
        <f t="array" ref="Y30">IFERROR(_xlfn.XLOOKUP(1, (날씨2[stnNm]='평균기온 삽입용'!$Q$2) * (날씨2[월]=Y$3) * (날씨2[일]='평균기온 삽입용'!$P30), 날씨2[minTa]),"")</f>
        <v>16.2</v>
      </c>
      <c r="Z30" cm="1">
        <f t="array" ref="Z30">IFERROR(_xlfn.XLOOKUP(1, (날씨2[stnNm]='평균기온 삽입용'!$Q$2) * (날씨2[월]=Z$3) * (날씨2[일]='평균기온 삽입용'!$P30), 날씨2[minTa]),"")</f>
        <v>6.5</v>
      </c>
      <c r="AA30" cm="1">
        <f t="array" ref="AA30">IFERROR(_xlfn.XLOOKUP(1, (날씨2[stnNm]='평균기온 삽입용'!$Q$2) * (날씨2[월]=AA$3) * (날씨2[일]='평균기온 삽입용'!$P30), 날씨2[minTa]),"")</f>
        <v>-1</v>
      </c>
      <c r="AB30" cm="1">
        <f t="array" ref="AB30">IFERROR(_xlfn.XLOOKUP(1, (날씨2[stnNm]='평균기온 삽입용'!$Q$2) * (날씨2[월]=AB$3) * (날씨2[일]='평균기온 삽입용'!$P30), 날씨2[minTa]),"")</f>
        <v>-9.3000000000000007</v>
      </c>
      <c r="AD30" s="63">
        <v>27</v>
      </c>
      <c r="AE30" cm="1">
        <f t="array" ref="AE30">IFERROR(_xlfn.XLOOKUP(1, (날씨3[stnNm]='평균기온 삽입용'!$AE$2) * (날씨3[월]=AE$3) * (날씨3[일]='평균기온 삽입용'!$AD30), 날씨3[minTa]),"")</f>
        <v>-9.4</v>
      </c>
      <c r="AF30" cm="1">
        <f t="array" ref="AF30">IFERROR(_xlfn.XLOOKUP(1, (날씨3[stnNm]='평균기온 삽입용'!$AE$2) * (날씨3[월]=AF$3) * (날씨3[일]='평균기온 삽입용'!$AD30), 날씨3[minTa]),"")</f>
        <v>-7.6</v>
      </c>
      <c r="AG30" cm="1">
        <f t="array" ref="AG30">IFERROR(_xlfn.XLOOKUP(1, (날씨3[stnNm]='평균기온 삽입용'!$AE$2) * (날씨3[월]=AG$3) * (날씨3[일]='평균기온 삽입용'!$AD30), 날씨3[minTa]),"")</f>
        <v>-0.7</v>
      </c>
      <c r="AH30" cm="1">
        <f t="array" ref="AH30">IFERROR(_xlfn.XLOOKUP(1, (날씨3[stnNm]='평균기온 삽입용'!$AE$2) * (날씨3[월]=AH$3) * (날씨3[일]='평균기온 삽입용'!$AD30), 날씨3[minTa]),"")</f>
        <v>1.7</v>
      </c>
      <c r="AI30" cm="1">
        <f t="array" ref="AI30">IFERROR(_xlfn.XLOOKUP(1, (날씨3[stnNm]='평균기온 삽입용'!$AE$2) * (날씨3[월]=AI$3) * (날씨3[일]='평균기온 삽입용'!$AD30), 날씨3[minTa]),"")</f>
        <v>9.4</v>
      </c>
      <c r="AJ30" cm="1">
        <f t="array" ref="AJ30">IFERROR(_xlfn.XLOOKUP(1, (날씨3[stnNm]='평균기온 삽입용'!$AE$2) * (날씨3[월]=AJ$3) * (날씨3[일]='평균기온 삽입용'!$AD30), 날씨3[minTa]),"")</f>
        <v>16.8</v>
      </c>
      <c r="AK30" cm="1">
        <f t="array" ref="AK30">IFERROR(_xlfn.XLOOKUP(1, (날씨3[stnNm]='평균기온 삽입용'!$AE$2) * (날씨3[월]=AK$3) * (날씨3[일]='평균기온 삽입용'!$AD30), 날씨3[minTa]),"")</f>
        <v>21.6</v>
      </c>
      <c r="AL30" cm="1">
        <f t="array" ref="AL30">IFERROR(_xlfn.XLOOKUP(1, (날씨3[stnNm]='평균기온 삽입용'!$AE$2) * (날씨3[월]=AL$3) * (날씨3[일]='평균기온 삽입용'!$AD30), 날씨3[minTa]),"")</f>
        <v>13.3</v>
      </c>
      <c r="AM30" cm="1">
        <f t="array" ref="AM30">IFERROR(_xlfn.XLOOKUP(1, (날씨3[stnNm]='평균기온 삽입용'!$AE$2) * (날씨3[월]=AM$3) * (날씨3[일]='평균기온 삽입용'!$AD30), 날씨3[minTa]),"")</f>
        <v>16.399999999999999</v>
      </c>
      <c r="AN30" cm="1">
        <f t="array" ref="AN30">IFERROR(_xlfn.XLOOKUP(1, (날씨3[stnNm]='평균기온 삽입용'!$AE$2) * (날씨3[월]=AN$3) * (날씨3[일]='평균기온 삽입용'!$AD30), 날씨3[minTa]),"")</f>
        <v>6.9</v>
      </c>
      <c r="AO30" cm="1">
        <f t="array" ref="AO30">IFERROR(_xlfn.XLOOKUP(1, (날씨3[stnNm]='평균기온 삽입용'!$AE$2) * (날씨3[월]=AO$3) * (날씨3[일]='평균기온 삽입용'!$AD30), 날씨3[minTa]),"")</f>
        <v>-8.1999999999999993</v>
      </c>
      <c r="AP30" cm="1">
        <f t="array" ref="AP30">IFERROR(_xlfn.XLOOKUP(1, (날씨3[stnNm]='평균기온 삽입용'!$AE$2) * (날씨3[월]=AP$3) * (날씨3[일]='평균기온 삽입용'!$AD30), 날씨3[minTa]),"")</f>
        <v>-15.9</v>
      </c>
    </row>
    <row r="31" spans="2:42" ht="15.95" customHeight="1" x14ac:dyDescent="0.3">
      <c r="B31" s="63">
        <v>28</v>
      </c>
      <c r="C31" cm="1">
        <f t="array" ref="C31">IFERROR(_xlfn.XLOOKUP(1, (날씨1[stnNm]='평균기온 삽입용'!$C$2) * (날씨1[월]=C$3) * (날씨1[일]='평균기온 삽입용'!$B31), 날씨1[minTa]),"")</f>
        <v>-12.2</v>
      </c>
      <c r="D31" cm="1">
        <f t="array" ref="D31">IFERROR(_xlfn.XLOOKUP(1, (날씨1[stnNm]='평균기온 삽입용'!$C$2) * (날씨1[월]=D$3) * (날씨1[일]='평균기온 삽입용'!$B31), 날씨1[minTa]),"")</f>
        <v>-6</v>
      </c>
      <c r="E31" cm="1">
        <f t="array" ref="E31">IFERROR(_xlfn.XLOOKUP(1, (날씨1[stnNm]='평균기온 삽입용'!$C$2) * (날씨1[월]=E$3) * (날씨1[일]='평균기온 삽입용'!$B31), 날씨1[minTa]),"")</f>
        <v>-4.4000000000000004</v>
      </c>
      <c r="F31" cm="1">
        <f t="array" ref="F31">IFERROR(_xlfn.XLOOKUP(1, (날씨1[stnNm]='평균기온 삽입용'!$C$2) * (날씨1[월]=F$3) * (날씨1[일]='평균기온 삽입용'!$B31), 날씨1[minTa]),"")</f>
        <v>5.7</v>
      </c>
      <c r="G31" cm="1">
        <f t="array" ref="G31">IFERROR(_xlfn.XLOOKUP(1, (날씨1[stnNm]='평균기온 삽입용'!$C$2) * (날씨1[월]=G$3) * (날씨1[일]='평균기온 삽입용'!$B31), 날씨1[minTa]),"")</f>
        <v>11.9</v>
      </c>
      <c r="H31" cm="1">
        <f t="array" ref="H31">IFERROR(_xlfn.XLOOKUP(1, (날씨1[stnNm]='평균기온 삽입용'!$C$2) * (날씨1[월]=H$3) * (날씨1[일]='평균기온 삽입용'!$B31), 날씨1[minTa]),"")</f>
        <v>16.2</v>
      </c>
      <c r="I31" cm="1">
        <f t="array" ref="I31">IFERROR(_xlfn.XLOOKUP(1, (날씨1[stnNm]='평균기온 삽입용'!$C$2) * (날씨1[월]=I$3) * (날씨1[일]='평균기온 삽입용'!$B31), 날씨1[minTa]),"")</f>
        <v>23.6</v>
      </c>
      <c r="J31" cm="1">
        <f t="array" ref="J31">IFERROR(_xlfn.XLOOKUP(1, (날씨1[stnNm]='평균기온 삽입용'!$C$2) * (날씨1[월]=J$3) * (날씨1[일]='평균기온 삽입용'!$B31), 날씨1[minTa]),"")</f>
        <v>13.9</v>
      </c>
      <c r="K31" cm="1">
        <f t="array" ref="K31">IFERROR(_xlfn.XLOOKUP(1, (날씨1[stnNm]='평균기온 삽입용'!$C$2) * (날씨1[월]=K$3) * (날씨1[일]='평균기온 삽입용'!$B31), 날씨1[minTa]),"")</f>
        <v>8.1999999999999993</v>
      </c>
      <c r="L31" cm="1">
        <f t="array" ref="L31">IFERROR(_xlfn.XLOOKUP(1, (날씨1[stnNm]='평균기온 삽입용'!$C$2) * (날씨1[월]=L$3) * (날씨1[일]='평균기온 삽입용'!$B31), 날씨1[minTa]),"")</f>
        <v>-0.4</v>
      </c>
      <c r="M31" cm="1">
        <f t="array" ref="M31">IFERROR(_xlfn.XLOOKUP(1, (날씨1[stnNm]='평균기온 삽입용'!$C$2) * (날씨1[월]=M$3) * (날씨1[일]='평균기온 삽입용'!$B31), 날씨1[minTa]),"")</f>
        <v>-5.7</v>
      </c>
      <c r="N31" cm="1">
        <f t="array" ref="N31">IFERROR(_xlfn.XLOOKUP(1, (날씨1[stnNm]='평균기온 삽입용'!$C$2) * (날씨1[월]=N$3) * (날씨1[일]='평균기온 삽입용'!$B31), 날씨1[minTa]),"")</f>
        <v>-15.2</v>
      </c>
      <c r="P31" s="63">
        <v>28</v>
      </c>
      <c r="Q31" cm="1">
        <f t="array" ref="Q31">IFERROR(_xlfn.XLOOKUP(1, (날씨2[stnNm]='평균기온 삽입용'!$Q$2) * (날씨2[월]=Q$3) * (날씨2[일]='평균기온 삽입용'!$P31), 날씨2[minTa]),"")</f>
        <v>-13.6</v>
      </c>
      <c r="R31" cm="1">
        <f t="array" ref="R31">IFERROR(_xlfn.XLOOKUP(1, (날씨2[stnNm]='평균기온 삽입용'!$Q$2) * (날씨2[월]=R$3) * (날씨2[일]='평균기온 삽입용'!$P31), 날씨2[minTa]),"")</f>
        <v>-4.7</v>
      </c>
      <c r="S31" cm="1">
        <f t="array" ref="S31">IFERROR(_xlfn.XLOOKUP(1, (날씨2[stnNm]='평균기온 삽입용'!$Q$2) * (날씨2[월]=S$3) * (날씨2[일]='평균기온 삽입용'!$P31), 날씨2[minTa]),"")</f>
        <v>-3.2</v>
      </c>
      <c r="T31" cm="1">
        <f t="array" ref="T31">IFERROR(_xlfn.XLOOKUP(1, (날씨2[stnNm]='평균기온 삽입용'!$Q$2) * (날씨2[월]=T$3) * (날씨2[일]='평균기온 삽입용'!$P31), 날씨2[minTa]),"")</f>
        <v>7.2</v>
      </c>
      <c r="U31" cm="1">
        <f t="array" ref="U31">IFERROR(_xlfn.XLOOKUP(1, (날씨2[stnNm]='평균기온 삽입용'!$Q$2) * (날씨2[월]=U$3) * (날씨2[일]='평균기온 삽입용'!$P31), 날씨2[minTa]),"")</f>
        <v>13.8</v>
      </c>
      <c r="V31" cm="1">
        <f t="array" ref="V31">IFERROR(_xlfn.XLOOKUP(1, (날씨2[stnNm]='평균기온 삽입용'!$Q$2) * (날씨2[월]=V$3) * (날씨2[일]='평균기온 삽입용'!$P31), 날씨2[minTa]),"")</f>
        <v>15</v>
      </c>
      <c r="W31" cm="1">
        <f t="array" ref="W31">IFERROR(_xlfn.XLOOKUP(1, (날씨2[stnNm]='평균기온 삽입용'!$Q$2) * (날씨2[월]=W$3) * (날씨2[일]='평균기온 삽입용'!$P31), 날씨2[minTa]),"")</f>
        <v>23.1</v>
      </c>
      <c r="X31" cm="1">
        <f t="array" ref="X31">IFERROR(_xlfn.XLOOKUP(1, (날씨2[stnNm]='평균기온 삽입용'!$Q$2) * (날씨2[월]=X$3) * (날씨2[일]='평균기온 삽입용'!$P31), 날씨2[minTa]),"")</f>
        <v>15.8</v>
      </c>
      <c r="Y31" cm="1">
        <f t="array" ref="Y31">IFERROR(_xlfn.XLOOKUP(1, (날씨2[stnNm]='평균기온 삽입용'!$Q$2) * (날씨2[월]=Y$3) * (날씨2[일]='평균기온 삽입용'!$P31), 날씨2[minTa]),"")</f>
        <v>16.600000000000001</v>
      </c>
      <c r="Z31" cm="1">
        <f t="array" ref="Z31">IFERROR(_xlfn.XLOOKUP(1, (날씨2[stnNm]='평균기온 삽입용'!$Q$2) * (날씨2[월]=Z$3) * (날씨2[일]='평균기온 삽입용'!$P31), 날씨2[minTa]),"")</f>
        <v>6.2</v>
      </c>
      <c r="AA31" cm="1">
        <f t="array" ref="AA31">IFERROR(_xlfn.XLOOKUP(1, (날씨2[stnNm]='평균기온 삽입용'!$Q$2) * (날씨2[월]=AA$3) * (날씨2[일]='평균기온 삽입용'!$P31), 날씨2[minTa]),"")</f>
        <v>-5.4</v>
      </c>
      <c r="AB31" cm="1">
        <f t="array" ref="AB31">IFERROR(_xlfn.XLOOKUP(1, (날씨2[stnNm]='평균기온 삽입용'!$Q$2) * (날씨2[월]=AB$3) * (날씨2[일]='평균기온 삽입용'!$P31), 날씨2[minTa]),"")</f>
        <v>-12.2</v>
      </c>
      <c r="AD31" s="63">
        <v>28</v>
      </c>
      <c r="AE31" cm="1">
        <f t="array" ref="AE31">IFERROR(_xlfn.XLOOKUP(1, (날씨3[stnNm]='평균기온 삽입용'!$AE$2) * (날씨3[월]=AE$3) * (날씨3[일]='평균기온 삽입용'!$AD31), 날씨3[minTa]),"")</f>
        <v>-13.3</v>
      </c>
      <c r="AF31" cm="1">
        <f t="array" ref="AF31">IFERROR(_xlfn.XLOOKUP(1, (날씨3[stnNm]='평균기온 삽입용'!$AE$2) * (날씨3[월]=AF$3) * (날씨3[일]='평균기온 삽입용'!$AD31), 날씨3[minTa]),"")</f>
        <v>-6.8</v>
      </c>
      <c r="AG31" cm="1">
        <f t="array" ref="AG31">IFERROR(_xlfn.XLOOKUP(1, (날씨3[stnNm]='평균기온 삽입용'!$AE$2) * (날씨3[월]=AG$3) * (날씨3[일]='평균기온 삽입용'!$AD31), 날씨3[minTa]),"")</f>
        <v>-2.5</v>
      </c>
      <c r="AH31" cm="1">
        <f t="array" ref="AH31">IFERROR(_xlfn.XLOOKUP(1, (날씨3[stnNm]='평균기온 삽입용'!$AE$2) * (날씨3[월]=AH$3) * (날씨3[일]='평균기온 삽입용'!$AD31), 날씨3[minTa]),"")</f>
        <v>4</v>
      </c>
      <c r="AI31" cm="1">
        <f t="array" ref="AI31">IFERROR(_xlfn.XLOOKUP(1, (날씨3[stnNm]='평균기온 삽입용'!$AE$2) * (날씨3[월]=AI$3) * (날씨3[일]='평균기온 삽입용'!$AD31), 날씨3[minTa]),"")</f>
        <v>9.6999999999999993</v>
      </c>
      <c r="AJ31" cm="1">
        <f t="array" ref="AJ31">IFERROR(_xlfn.XLOOKUP(1, (날씨3[stnNm]='평균기온 삽입용'!$AE$2) * (날씨3[월]=AJ$3) * (날씨3[일]='평균기온 삽입용'!$AD31), 날씨3[minTa]),"")</f>
        <v>20.7</v>
      </c>
      <c r="AK31" cm="1">
        <f t="array" ref="AK31">IFERROR(_xlfn.XLOOKUP(1, (날씨3[stnNm]='평균기온 삽입용'!$AE$2) * (날씨3[월]=AK$3) * (날씨3[일]='평균기온 삽입용'!$AD31), 날씨3[minTa]),"")</f>
        <v>22.7</v>
      </c>
      <c r="AL31" cm="1">
        <f t="array" ref="AL31">IFERROR(_xlfn.XLOOKUP(1, (날씨3[stnNm]='평균기온 삽입용'!$AE$2) * (날씨3[월]=AL$3) * (날씨3[일]='평균기온 삽입용'!$AD31), 날씨3[minTa]),"")</f>
        <v>16.899999999999999</v>
      </c>
      <c r="AM31" cm="1">
        <f t="array" ref="AM31">IFERROR(_xlfn.XLOOKUP(1, (날씨3[stnNm]='평균기온 삽입용'!$AE$2) * (날씨3[월]=AM$3) * (날씨3[일]='평균기온 삽입용'!$AD31), 날씨3[minTa]),"")</f>
        <v>9.1</v>
      </c>
      <c r="AN31" cm="1">
        <f t="array" ref="AN31">IFERROR(_xlfn.XLOOKUP(1, (날씨3[stnNm]='평균기온 삽입용'!$AE$2) * (날씨3[월]=AN$3) * (날씨3[일]='평균기온 삽입용'!$AD31), 날씨3[minTa]),"")</f>
        <v>4.4000000000000004</v>
      </c>
      <c r="AO31" cm="1">
        <f t="array" ref="AO31">IFERROR(_xlfn.XLOOKUP(1, (날씨3[stnNm]='평균기온 삽입용'!$AE$2) * (날씨3[월]=AO$3) * (날씨3[일]='평균기온 삽입용'!$AD31), 날씨3[minTa]),"")</f>
        <v>-4.3</v>
      </c>
      <c r="AP31" cm="1">
        <f t="array" ref="AP31">IFERROR(_xlfn.XLOOKUP(1, (날씨3[stnNm]='평균기온 삽입용'!$AE$2) * (날씨3[월]=AP$3) * (날씨3[일]='평균기온 삽입용'!$AD31), 날씨3[minTa]),"")</f>
        <v>-14.1</v>
      </c>
    </row>
    <row r="32" spans="2:42" ht="15.95" customHeight="1" x14ac:dyDescent="0.3">
      <c r="B32" s="63">
        <v>29</v>
      </c>
      <c r="C32" cm="1">
        <f t="array" ref="C32">IFERROR(_xlfn.XLOOKUP(1, (날씨1[stnNm]='평균기온 삽입용'!$C$2) * (날씨1[월]=C$3) * (날씨1[일]='평균기온 삽입용'!$B32), 날씨1[minTa]),"")</f>
        <v>-9.6</v>
      </c>
      <c r="D32" t="str" cm="1">
        <f t="array" ref="D32">IFERROR(_xlfn.XLOOKUP(1, (날씨1[stnNm]='평균기온 삽입용'!$C$2) * (날씨1[월]=D$3) * (날씨1[일]='평균기온 삽입용'!$B32), 날씨1[minTa]),"")</f>
        <v/>
      </c>
      <c r="E32" cm="1">
        <f t="array" ref="E32">IFERROR(_xlfn.XLOOKUP(1, (날씨1[stnNm]='평균기온 삽입용'!$C$2) * (날씨1[월]=E$3) * (날씨1[일]='평균기온 삽입용'!$B32), 날씨1[minTa]),"")</f>
        <v>4.2</v>
      </c>
      <c r="F32" cm="1">
        <f t="array" ref="F32">IFERROR(_xlfn.XLOOKUP(1, (날씨1[stnNm]='평균기온 삽입용'!$C$2) * (날씨1[월]=F$3) * (날씨1[일]='평균기온 삽입용'!$B32), 날씨1[minTa]),"")</f>
        <v>12.3</v>
      </c>
      <c r="G32" cm="1">
        <f t="array" ref="G32">IFERROR(_xlfn.XLOOKUP(1, (날씨1[stnNm]='평균기온 삽입용'!$C$2) * (날씨1[월]=G$3) * (날씨1[일]='평균기온 삽입용'!$B32), 날씨1[minTa]),"")</f>
        <v>14.4</v>
      </c>
      <c r="H32" cm="1">
        <f t="array" ref="H32">IFERROR(_xlfn.XLOOKUP(1, (날씨1[stnNm]='평균기온 삽입용'!$C$2) * (날씨1[월]=H$3) * (날씨1[일]='평균기온 삽입용'!$B32), 날씨1[minTa]),"")</f>
        <v>17.399999999999999</v>
      </c>
      <c r="I32" cm="1">
        <f t="array" ref="I32">IFERROR(_xlfn.XLOOKUP(1, (날씨1[stnNm]='평균기온 삽입용'!$C$2) * (날씨1[월]=I$3) * (날씨1[일]='평균기온 삽입용'!$B32), 날씨1[minTa]),"")</f>
        <v>22.4</v>
      </c>
      <c r="J32" cm="1">
        <f t="array" ref="J32">IFERROR(_xlfn.XLOOKUP(1, (날씨1[stnNm]='평균기온 삽입용'!$C$2) * (날씨1[월]=J$3) * (날씨1[일]='평균기온 삽입용'!$B32), 날씨1[minTa]),"")</f>
        <v>15.2</v>
      </c>
      <c r="K32" cm="1">
        <f t="array" ref="K32">IFERROR(_xlfn.XLOOKUP(1, (날씨1[stnNm]='평균기온 삽입용'!$C$2) * (날씨1[월]=K$3) * (날씨1[일]='평균기온 삽입용'!$B32), 날씨1[minTa]),"")</f>
        <v>10.3</v>
      </c>
      <c r="L32" cm="1">
        <f t="array" ref="L32">IFERROR(_xlfn.XLOOKUP(1, (날씨1[stnNm]='평균기온 삽입용'!$C$2) * (날씨1[월]=L$3) * (날씨1[일]='평균기온 삽입용'!$B32), 날씨1[minTa]),"")</f>
        <v>-2.6</v>
      </c>
      <c r="M32" cm="1">
        <f t="array" ref="M32">IFERROR(_xlfn.XLOOKUP(1, (날씨1[stnNm]='평균기온 삽입용'!$C$2) * (날씨1[월]=M$3) * (날씨1[일]='평균기온 삽입용'!$B32), 날씨1[minTa]),"")</f>
        <v>-3.4</v>
      </c>
      <c r="N32" cm="1">
        <f t="array" ref="N32">IFERROR(_xlfn.XLOOKUP(1, (날씨1[stnNm]='평균기온 삽입용'!$C$2) * (날씨1[월]=N$3) * (날씨1[일]='평균기온 삽입용'!$B32), 날씨1[minTa]),"")</f>
        <v>-14.9</v>
      </c>
      <c r="P32" s="63">
        <v>29</v>
      </c>
      <c r="Q32" cm="1">
        <f t="array" ref="Q32">IFERROR(_xlfn.XLOOKUP(1, (날씨2[stnNm]='평균기온 삽입용'!$Q$2) * (날씨2[월]=Q$3) * (날씨2[일]='평균기온 삽입용'!$P32), 날씨2[minTa]),"")</f>
        <v>-6.5</v>
      </c>
      <c r="R32" cm="1">
        <f t="array" ref="R32">IFERROR(_xlfn.XLOOKUP(1, (날씨2[stnNm]='평균기온 삽입용'!$Q$2) * (날씨2[월]=R$3) * (날씨2[일]='평균기온 삽입용'!$P32), 날씨2[minTa]),"")</f>
        <v>-11</v>
      </c>
      <c r="S32" cm="1">
        <f t="array" ref="S32">IFERROR(_xlfn.XLOOKUP(1, (날씨2[stnNm]='평균기온 삽입용'!$Q$2) * (날씨2[월]=S$3) * (날씨2[일]='평균기온 삽입용'!$P32), 날씨2[minTa]),"")</f>
        <v>0.5</v>
      </c>
      <c r="T32" cm="1">
        <f t="array" ref="T32">IFERROR(_xlfn.XLOOKUP(1, (날씨2[stnNm]='평균기온 삽입용'!$Q$2) * (날씨2[월]=T$3) * (날씨2[일]='평균기온 삽입용'!$P32), 날씨2[minTa]),"")</f>
        <v>6.6</v>
      </c>
      <c r="U32" cm="1">
        <f t="array" ref="U32">IFERROR(_xlfn.XLOOKUP(1, (날씨2[stnNm]='평균기온 삽입용'!$Q$2) * (날씨2[월]=U$3) * (날씨2[일]='평균기온 삽입용'!$P32), 날씨2[minTa]),"")</f>
        <v>14.4</v>
      </c>
      <c r="V32" cm="1">
        <f t="array" ref="V32">IFERROR(_xlfn.XLOOKUP(1, (날씨2[stnNm]='평균기온 삽입용'!$Q$2) * (날씨2[월]=V$3) * (날씨2[일]='평균기온 삽입용'!$P32), 날씨2[minTa]),"")</f>
        <v>17.8</v>
      </c>
      <c r="W32" cm="1">
        <f t="array" ref="W32">IFERROR(_xlfn.XLOOKUP(1, (날씨2[stnNm]='평균기온 삽입용'!$Q$2) * (날씨2[월]=W$3) * (날씨2[일]='평균기온 삽입용'!$P32), 날씨2[minTa]),"")</f>
        <v>21.9</v>
      </c>
      <c r="X32" cm="1">
        <f t="array" ref="X32">IFERROR(_xlfn.XLOOKUP(1, (날씨2[stnNm]='평균기온 삽입용'!$Q$2) * (날씨2[월]=X$3) * (날씨2[일]='평균기온 삽입용'!$P32), 날씨2[minTa]),"")</f>
        <v>13.8</v>
      </c>
      <c r="Y32" cm="1">
        <f t="array" ref="Y32">IFERROR(_xlfn.XLOOKUP(1, (날씨2[stnNm]='평균기온 삽입용'!$Q$2) * (날씨2[월]=Y$3) * (날씨2[일]='평균기온 삽입용'!$P32), 날씨2[minTa]),"")</f>
        <v>13.9</v>
      </c>
      <c r="Z32" cm="1">
        <f t="array" ref="Z32">IFERROR(_xlfn.XLOOKUP(1, (날씨2[stnNm]='평균기온 삽입용'!$Q$2) * (날씨2[월]=Z$3) * (날씨2[일]='평균기온 삽입용'!$P32), 날씨2[minTa]),"")</f>
        <v>-0.8</v>
      </c>
      <c r="AA32" cm="1">
        <f t="array" ref="AA32">IFERROR(_xlfn.XLOOKUP(1, (날씨2[stnNm]='평균기온 삽입용'!$Q$2) * (날씨2[월]=AA$3) * (날씨2[일]='평균기온 삽입용'!$P32), 날씨2[minTa]),"")</f>
        <v>-8.1</v>
      </c>
      <c r="AB32" cm="1">
        <f t="array" ref="AB32">IFERROR(_xlfn.XLOOKUP(1, (날씨2[stnNm]='평균기온 삽입용'!$Q$2) * (날씨2[월]=AB$3) * (날씨2[일]='평균기온 삽입용'!$P32), 날씨2[minTa]),"")</f>
        <v>-10.1</v>
      </c>
      <c r="AD32" s="63">
        <v>29</v>
      </c>
      <c r="AE32" cm="1">
        <f t="array" ref="AE32">IFERROR(_xlfn.XLOOKUP(1, (날씨3[stnNm]='평균기온 삽입용'!$AE$2) * (날씨3[월]=AE$3) * (날씨3[일]='평균기온 삽입용'!$AD32), 날씨3[minTa]),"")</f>
        <v>-2.6</v>
      </c>
      <c r="AF32" t="str" cm="1">
        <f t="array" ref="AF32">IFERROR(_xlfn.XLOOKUP(1, (날씨3[stnNm]='평균기온 삽입용'!$AE$2) * (날씨3[월]=AF$3) * (날씨3[일]='평균기온 삽입용'!$AD32), 날씨3[minTa]),"")</f>
        <v/>
      </c>
      <c r="AG32" cm="1">
        <f t="array" ref="AG32">IFERROR(_xlfn.XLOOKUP(1, (날씨3[stnNm]='평균기온 삽입용'!$AE$2) * (날씨3[월]=AG$3) * (날씨3[일]='평균기온 삽입용'!$AD32), 날씨3[minTa]),"")</f>
        <v>-3</v>
      </c>
      <c r="AH32" cm="1">
        <f t="array" ref="AH32">IFERROR(_xlfn.XLOOKUP(1, (날씨3[stnNm]='평균기온 삽입용'!$AE$2) * (날씨3[월]=AH$3) * (날씨3[일]='평균기온 삽입용'!$AD32), 날씨3[minTa]),"")</f>
        <v>4.5</v>
      </c>
      <c r="AI32" cm="1">
        <f t="array" ref="AI32">IFERROR(_xlfn.XLOOKUP(1, (날씨3[stnNm]='평균기온 삽입용'!$AE$2) * (날씨3[월]=AI$3) * (날씨3[일]='평균기온 삽입용'!$AD32), 날씨3[minTa]),"")</f>
        <v>17.2</v>
      </c>
      <c r="AJ32" cm="1">
        <f t="array" ref="AJ32">IFERROR(_xlfn.XLOOKUP(1, (날씨3[stnNm]='평균기온 삽입용'!$AE$2) * (날씨3[월]=AJ$3) * (날씨3[일]='평균기온 삽입용'!$AD32), 날씨3[minTa]),"")</f>
        <v>18.7</v>
      </c>
      <c r="AK32" cm="1">
        <f t="array" ref="AK32">IFERROR(_xlfn.XLOOKUP(1, (날씨3[stnNm]='평균기온 삽입용'!$AE$2) * (날씨3[월]=AK$3) * (날씨3[일]='평균기온 삽입용'!$AD32), 날씨3[minTa]),"")</f>
        <v>22.4</v>
      </c>
      <c r="AL32" cm="1">
        <f t="array" ref="AL32">IFERROR(_xlfn.XLOOKUP(1, (날씨3[stnNm]='평균기온 삽입용'!$AE$2) * (날씨3[월]=AL$3) * (날씨3[일]='평균기온 삽입용'!$AD32), 날씨3[minTa]),"")</f>
        <v>12.4</v>
      </c>
      <c r="AM32" cm="1">
        <f t="array" ref="AM32">IFERROR(_xlfn.XLOOKUP(1, (날씨3[stnNm]='평균기온 삽입용'!$AE$2) * (날씨3[월]=AM$3) * (날씨3[일]='평균기온 삽입용'!$AD32), 날씨3[minTa]),"")</f>
        <v>3.9</v>
      </c>
      <c r="AN32" cm="1">
        <f t="array" ref="AN32">IFERROR(_xlfn.XLOOKUP(1, (날씨3[stnNm]='평균기온 삽입용'!$AE$2) * (날씨3[월]=AN$3) * (날씨3[일]='평균기온 삽입용'!$AD32), 날씨3[minTa]),"")</f>
        <v>0.4</v>
      </c>
      <c r="AO32" cm="1">
        <f t="array" ref="AO32">IFERROR(_xlfn.XLOOKUP(1, (날씨3[stnNm]='평균기온 삽입용'!$AE$2) * (날씨3[월]=AO$3) * (날씨3[일]='평균기온 삽입용'!$AD32), 날씨3[minTa]),"")</f>
        <v>-2.9</v>
      </c>
      <c r="AP32" cm="1">
        <f t="array" ref="AP32">IFERROR(_xlfn.XLOOKUP(1, (날씨3[stnNm]='평균기온 삽입용'!$AE$2) * (날씨3[월]=AP$3) * (날씨3[일]='평균기온 삽입용'!$AD32), 날씨3[minTa]),"")</f>
        <v>-5.5</v>
      </c>
    </row>
    <row r="33" spans="2:42" ht="15.95" customHeight="1" x14ac:dyDescent="0.3">
      <c r="B33" s="63">
        <v>30</v>
      </c>
      <c r="C33" cm="1">
        <f t="array" ref="C33">IFERROR(_xlfn.XLOOKUP(1, (날씨1[stnNm]='평균기온 삽입용'!$C$2) * (날씨1[월]=C$3) * (날씨1[일]='평균기온 삽입용'!$B33), 날씨1[minTa]),"")</f>
        <v>-9.5</v>
      </c>
      <c r="D33" t="str" cm="1">
        <f t="array" ref="D33">IFERROR(_xlfn.XLOOKUP(1, (날씨1[stnNm]='평균기온 삽입용'!$C$2) * (날씨1[월]=D$3) * (날씨1[일]='평균기온 삽입용'!$B33), 날씨1[minTa]),"")</f>
        <v/>
      </c>
      <c r="E33" cm="1">
        <f t="array" ref="E33">IFERROR(_xlfn.XLOOKUP(1, (날씨1[stnNm]='평균기온 삽입용'!$C$2) * (날씨1[월]=E$3) * (날씨1[일]='평균기온 삽입용'!$B33), 날씨1[minTa]),"")</f>
        <v>-0.5</v>
      </c>
      <c r="F33" cm="1">
        <f t="array" ref="F33">IFERROR(_xlfn.XLOOKUP(1, (날씨1[stnNm]='평균기온 삽입용'!$C$2) * (날씨1[월]=F$3) * (날씨1[일]='평균기온 삽입용'!$B33), 날씨1[minTa]),"")</f>
        <v>9.6</v>
      </c>
      <c r="G33" cm="1">
        <f t="array" ref="G33">IFERROR(_xlfn.XLOOKUP(1, (날씨1[stnNm]='평균기온 삽입용'!$C$2) * (날씨1[월]=G$3) * (날씨1[일]='평균기온 삽입용'!$B33), 날씨1[minTa]),"")</f>
        <v>15.1</v>
      </c>
      <c r="H33" cm="1">
        <f t="array" ref="H33">IFERROR(_xlfn.XLOOKUP(1, (날씨1[stnNm]='평균기온 삽입용'!$C$2) * (날씨1[월]=H$3) * (날씨1[일]='평균기온 삽입용'!$B33), 날씨1[minTa]),"")</f>
        <v>17.8</v>
      </c>
      <c r="I33" cm="1">
        <f t="array" ref="I33">IFERROR(_xlfn.XLOOKUP(1, (날씨1[stnNm]='평균기온 삽입용'!$C$2) * (날씨1[월]=I$3) * (날씨1[일]='평균기온 삽입용'!$B33), 날씨1[minTa]),"")</f>
        <v>24.3</v>
      </c>
      <c r="J33" cm="1">
        <f t="array" ref="J33">IFERROR(_xlfn.XLOOKUP(1, (날씨1[stnNm]='평균기온 삽입용'!$C$2) * (날씨1[월]=J$3) * (날씨1[일]='평균기온 삽입용'!$B33), 날씨1[minTa]),"")</f>
        <v>16.2</v>
      </c>
      <c r="K33" cm="1">
        <f t="array" ref="K33">IFERROR(_xlfn.XLOOKUP(1, (날씨1[stnNm]='평균기온 삽입용'!$C$2) * (날씨1[월]=K$3) * (날씨1[일]='평균기온 삽입용'!$B33), 날씨1[minTa]),"")</f>
        <v>13.4</v>
      </c>
      <c r="L33" cm="1">
        <f t="array" ref="L33">IFERROR(_xlfn.XLOOKUP(1, (날씨1[stnNm]='평균기온 삽입용'!$C$2) * (날씨1[월]=L$3) * (날씨1[일]='평균기온 삽입용'!$B33), 날씨1[minTa]),"")</f>
        <v>-3.1</v>
      </c>
      <c r="M33" cm="1">
        <f t="array" ref="M33">IFERROR(_xlfn.XLOOKUP(1, (날씨1[stnNm]='평균기온 삽입용'!$C$2) * (날씨1[월]=M$3) * (날씨1[일]='평균기온 삽입용'!$B33), 날씨1[minTa]),"")</f>
        <v>-3.2</v>
      </c>
      <c r="N33" cm="1">
        <f t="array" ref="N33">IFERROR(_xlfn.XLOOKUP(1, (날씨1[stnNm]='평균기온 삽입용'!$C$2) * (날씨1[월]=N$3) * (날씨1[일]='평균기온 삽입용'!$B33), 날씨1[minTa]),"")</f>
        <v>-5.6</v>
      </c>
      <c r="P33" s="63">
        <v>30</v>
      </c>
      <c r="Q33" cm="1">
        <f t="array" ref="Q33">IFERROR(_xlfn.XLOOKUP(1, (날씨2[stnNm]='평균기온 삽입용'!$Q$2) * (날씨2[월]=Q$3) * (날씨2[일]='평균기온 삽입용'!$P33), 날씨2[minTa]),"")</f>
        <v>-7.7</v>
      </c>
      <c r="R33" t="str" cm="1">
        <f t="array" ref="R33">IFERROR(_xlfn.XLOOKUP(1, (날씨2[stnNm]='평균기온 삽입용'!$Q$2) * (날씨2[월]=R$3) * (날씨2[일]='평균기온 삽입용'!$P33), 날씨2[minTa]),"")</f>
        <v/>
      </c>
      <c r="S33" cm="1">
        <f t="array" ref="S33">IFERROR(_xlfn.XLOOKUP(1, (날씨2[stnNm]='평균기온 삽입용'!$Q$2) * (날씨2[월]=S$3) * (날씨2[일]='평균기온 삽입용'!$P33), 날씨2[minTa]),"")</f>
        <v>4</v>
      </c>
      <c r="T33" cm="1">
        <f t="array" ref="T33">IFERROR(_xlfn.XLOOKUP(1, (날씨2[stnNm]='평균기온 삽입용'!$Q$2) * (날씨2[월]=T$3) * (날씨2[일]='평균기온 삽입용'!$P33), 날씨2[minTa]),"")</f>
        <v>9.6999999999999993</v>
      </c>
      <c r="U33" cm="1">
        <f t="array" ref="U33">IFERROR(_xlfn.XLOOKUP(1, (날씨2[stnNm]='평균기온 삽입용'!$Q$2) * (날씨2[월]=U$3) * (날씨2[일]='평균기온 삽입용'!$P33), 날씨2[minTa]),"")</f>
        <v>12.9</v>
      </c>
      <c r="V33" cm="1">
        <f t="array" ref="V33">IFERROR(_xlfn.XLOOKUP(1, (날씨2[stnNm]='평균기온 삽입용'!$Q$2) * (날씨2[월]=V$3) * (날씨2[일]='평균기온 삽입용'!$P33), 날씨2[minTa]),"")</f>
        <v>21.7</v>
      </c>
      <c r="W33" cm="1">
        <f t="array" ref="W33">IFERROR(_xlfn.XLOOKUP(1, (날씨2[stnNm]='평균기온 삽입용'!$Q$2) * (날씨2[월]=W$3) * (날씨2[일]='평균기온 삽입용'!$P33), 날씨2[minTa]),"")</f>
        <v>23.9</v>
      </c>
      <c r="X33" cm="1">
        <f t="array" ref="X33">IFERROR(_xlfn.XLOOKUP(1, (날씨2[stnNm]='평균기온 삽입용'!$Q$2) * (날씨2[월]=X$3) * (날씨2[일]='평균기온 삽입용'!$P33), 날씨2[minTa]),"")</f>
        <v>14.1</v>
      </c>
      <c r="Y33" cm="1">
        <f t="array" ref="Y33">IFERROR(_xlfn.XLOOKUP(1, (날씨2[stnNm]='평균기온 삽입용'!$Q$2) * (날씨2[월]=Y$3) * (날씨2[일]='평균기온 삽입용'!$P33), 날씨2[minTa]),"")</f>
        <v>12.8</v>
      </c>
      <c r="Z33" cm="1">
        <f t="array" ref="Z33">IFERROR(_xlfn.XLOOKUP(1, (날씨2[stnNm]='평균기온 삽입용'!$Q$2) * (날씨2[월]=Z$3) * (날씨2[일]='평균기온 삽입용'!$P33), 날씨2[minTa]),"")</f>
        <v>-4</v>
      </c>
      <c r="AA33" cm="1">
        <f t="array" ref="AA33">IFERROR(_xlfn.XLOOKUP(1, (날씨2[stnNm]='평균기온 삽입용'!$Q$2) * (날씨2[월]=AA$3) * (날씨2[일]='평균기온 삽입용'!$P33), 날씨2[minTa]),"")</f>
        <v>-4.7</v>
      </c>
      <c r="AB33" cm="1">
        <f t="array" ref="AB33">IFERROR(_xlfn.XLOOKUP(1, (날씨2[stnNm]='평균기온 삽입용'!$Q$2) * (날씨2[월]=AB$3) * (날씨2[일]='평균기온 삽입용'!$P33), 날씨2[minTa]),"")</f>
        <v>-13.9</v>
      </c>
      <c r="AD33" s="63">
        <v>30</v>
      </c>
      <c r="AE33" cm="1">
        <f t="array" ref="AE33">IFERROR(_xlfn.XLOOKUP(1, (날씨3[stnNm]='평균기온 삽입용'!$AE$2) * (날씨3[월]=AE$3) * (날씨3[일]='평균기온 삽입용'!$AD33), 날씨3[minTa]),"")</f>
        <v>-14.2</v>
      </c>
      <c r="AF33" t="str" cm="1">
        <f t="array" ref="AF33">IFERROR(_xlfn.XLOOKUP(1, (날씨3[stnNm]='평균기온 삽입용'!$AE$2) * (날씨3[월]=AF$3) * (날씨3[일]='평균기온 삽입용'!$AD33), 날씨3[minTa]),"")</f>
        <v/>
      </c>
      <c r="AG33" cm="1">
        <f t="array" ref="AG33">IFERROR(_xlfn.XLOOKUP(1, (날씨3[stnNm]='평균기온 삽입용'!$AE$2) * (날씨3[월]=AG$3) * (날씨3[일]='평균기온 삽입용'!$AD33), 날씨3[minTa]),"")</f>
        <v>-2.1</v>
      </c>
      <c r="AH33" cm="1">
        <f t="array" ref="AH33">IFERROR(_xlfn.XLOOKUP(1, (날씨3[stnNm]='평균기온 삽입용'!$AE$2) * (날씨3[월]=AH$3) * (날씨3[일]='평균기온 삽입용'!$AD33), 날씨3[minTa]),"")</f>
        <v>7.3</v>
      </c>
      <c r="AI33" cm="1">
        <f t="array" ref="AI33">IFERROR(_xlfn.XLOOKUP(1, (날씨3[stnNm]='평균기온 삽입용'!$AE$2) * (날씨3[월]=AI$3) * (날씨3[일]='평균기온 삽입용'!$AD33), 날씨3[minTa]),"")</f>
        <v>15.6</v>
      </c>
      <c r="AJ33" cm="1">
        <f t="array" ref="AJ33">IFERROR(_xlfn.XLOOKUP(1, (날씨3[stnNm]='평균기온 삽입용'!$AE$2) * (날씨3[월]=AJ$3) * (날씨3[일]='평균기온 삽입용'!$AD33), 날씨3[minTa]),"")</f>
        <v>18.100000000000001</v>
      </c>
      <c r="AK33" cm="1">
        <f t="array" ref="AK33">IFERROR(_xlfn.XLOOKUP(1, (날씨3[stnNm]='평균기온 삽입용'!$AE$2) * (날씨3[월]=AK$3) * (날씨3[일]='평균기온 삽입용'!$AD33), 날씨3[minTa]),"")</f>
        <v>21.9</v>
      </c>
      <c r="AL33" cm="1">
        <f t="array" ref="AL33">IFERROR(_xlfn.XLOOKUP(1, (날씨3[stnNm]='평균기온 삽입용'!$AE$2) * (날씨3[월]=AL$3) * (날씨3[일]='평균기온 삽입용'!$AD33), 날씨3[minTa]),"")</f>
        <v>11.7</v>
      </c>
      <c r="AM33" cm="1">
        <f t="array" ref="AM33">IFERROR(_xlfn.XLOOKUP(1, (날씨3[stnNm]='평균기온 삽입용'!$AE$2) * (날씨3[월]=AM$3) * (날씨3[일]='평균기온 삽입용'!$AD33), 날씨3[minTa]),"")</f>
        <v>12.2</v>
      </c>
      <c r="AN33" cm="1">
        <f t="array" ref="AN33">IFERROR(_xlfn.XLOOKUP(1, (날씨3[stnNm]='평균기온 삽입용'!$AE$2) * (날씨3[월]=AN$3) * (날씨3[일]='평균기온 삽입용'!$AD33), 날씨3[minTa]),"")</f>
        <v>-4.5</v>
      </c>
      <c r="AO33" cm="1">
        <f t="array" ref="AO33">IFERROR(_xlfn.XLOOKUP(1, (날씨3[stnNm]='평균기온 삽입용'!$AE$2) * (날씨3[월]=AO$3) * (날씨3[일]='평균기온 삽입용'!$AD33), 날씨3[minTa]),"")</f>
        <v>-8.8000000000000007</v>
      </c>
      <c r="AP33" cm="1">
        <f t="array" ref="AP33">IFERROR(_xlfn.XLOOKUP(1, (날씨3[stnNm]='평균기온 삽입용'!$AE$2) * (날씨3[월]=AP$3) * (날씨3[일]='평균기온 삽입용'!$AD33), 날씨3[minTa]),"")</f>
        <v>-7.4</v>
      </c>
    </row>
    <row r="34" spans="2:42" ht="15.95" customHeight="1" x14ac:dyDescent="0.3">
      <c r="B34" s="63">
        <v>31</v>
      </c>
      <c r="C34" cm="1">
        <f t="array" ref="C34">IFERROR(_xlfn.XLOOKUP(1, (날씨1[stnNm]='평균기온 삽입용'!$C$2) * (날씨1[월]=C$3) * (날씨1[일]='평균기온 삽입용'!$B34), 날씨1[minTa]),"")</f>
        <v>-14</v>
      </c>
      <c r="D34" t="str" cm="1">
        <f t="array" ref="D34">IFERROR(_xlfn.XLOOKUP(1, (날씨1[stnNm]='평균기온 삽입용'!$C$2) * (날씨1[월]=D$3) * (날씨1[일]='평균기온 삽입용'!$B34), 날씨1[minTa]),"")</f>
        <v/>
      </c>
      <c r="E34" cm="1">
        <f t="array" ref="E34">IFERROR(_xlfn.XLOOKUP(1, (날씨1[stnNm]='평균기온 삽입용'!$C$2) * (날씨1[월]=E$3) * (날씨1[일]='평균기온 삽입용'!$B34), 날씨1[minTa]),"")</f>
        <v>3.5</v>
      </c>
      <c r="F34" t="str" cm="1">
        <f t="array" ref="F34">IFERROR(_xlfn.XLOOKUP(1, (날씨1[stnNm]='평균기온 삽입용'!$C$2) * (날씨1[월]=F$3) * (날씨1[일]='평균기온 삽입용'!$B34), 날씨1[minTa]),"")</f>
        <v/>
      </c>
      <c r="G34" cm="1">
        <f t="array" ref="G34">IFERROR(_xlfn.XLOOKUP(1, (날씨1[stnNm]='평균기온 삽입용'!$C$2) * (날씨1[월]=G$3) * (날씨1[일]='평균기온 삽입용'!$B34), 날씨1[minTa]),"")</f>
        <v>11.2</v>
      </c>
      <c r="H34" t="str" cm="1">
        <f t="array" ref="H34">IFERROR(_xlfn.XLOOKUP(1, (날씨1[stnNm]='평균기온 삽입용'!$C$2) * (날씨1[월]=H$3) * (날씨1[일]='평균기온 삽입용'!$B34), 날씨1[minTa]),"")</f>
        <v/>
      </c>
      <c r="I34" cm="1">
        <f t="array" ref="I34">IFERROR(_xlfn.XLOOKUP(1, (날씨1[stnNm]='평균기온 삽입용'!$C$2) * (날씨1[월]=I$3) * (날씨1[일]='평균기온 삽입용'!$B34), 날씨1[minTa]),"")</f>
        <v>24.1</v>
      </c>
      <c r="J34" cm="1">
        <f t="array" ref="J34">IFERROR(_xlfn.XLOOKUP(1, (날씨1[stnNm]='평균기온 삽입용'!$C$2) * (날씨1[월]=J$3) * (날씨1[일]='평균기온 삽입용'!$B34), 날씨1[minTa]),"")</f>
        <v>16.899999999999999</v>
      </c>
      <c r="K34" t="str" cm="1">
        <f t="array" ref="K34">IFERROR(_xlfn.XLOOKUP(1, (날씨1[stnNm]='평균기온 삽입용'!$C$2) * (날씨1[월]=K$3) * (날씨1[일]='평균기온 삽입용'!$B34), 날씨1[minTa]),"")</f>
        <v/>
      </c>
      <c r="L34" cm="1">
        <f t="array" ref="L34">IFERROR(_xlfn.XLOOKUP(1, (날씨1[stnNm]='평균기온 삽입용'!$C$2) * (날씨1[월]=L$3) * (날씨1[일]='평균기온 삽입용'!$B34), 날씨1[minTa]),"")</f>
        <v>-4.9000000000000004</v>
      </c>
      <c r="M34" t="str" cm="1">
        <f t="array" ref="M34">IFERROR(_xlfn.XLOOKUP(1, (날씨1[stnNm]='평균기온 삽입용'!$C$2) * (날씨1[월]=M$3) * (날씨1[일]='평균기온 삽입용'!$B34), 날씨1[minTa]),"")</f>
        <v/>
      </c>
      <c r="N34" cm="1">
        <f t="array" ref="N34">IFERROR(_xlfn.XLOOKUP(1, (날씨1[stnNm]='평균기온 삽입용'!$C$2) * (날씨1[월]=N$3) * (날씨1[일]='평균기온 삽입용'!$B34), 날씨1[minTa]),"")</f>
        <v>-5.9</v>
      </c>
      <c r="P34" s="63">
        <v>31</v>
      </c>
      <c r="Q34" cm="1">
        <f t="array" ref="Q34">IFERROR(_xlfn.XLOOKUP(1, (날씨2[stnNm]='평균기온 삽입용'!$Q$2) * (날씨2[월]=Q$3) * (날씨2[일]='평균기온 삽입용'!$P34), 날씨2[minTa]),"")</f>
        <v>-10.3</v>
      </c>
      <c r="R34" t="str" cm="1">
        <f t="array" ref="R34">IFERROR(_xlfn.XLOOKUP(1, (날씨2[stnNm]='평균기온 삽입용'!$Q$2) * (날씨2[월]=R$3) * (날씨2[일]='평균기온 삽입용'!$P34), 날씨2[minTa]),"")</f>
        <v/>
      </c>
      <c r="S34" cm="1">
        <f t="array" ref="S34">IFERROR(_xlfn.XLOOKUP(1, (날씨2[stnNm]='평균기온 삽입용'!$Q$2) * (날씨2[월]=S$3) * (날씨2[일]='평균기온 삽입용'!$P34), 날씨2[minTa]),"")</f>
        <v>-0.5</v>
      </c>
      <c r="T34" t="str" cm="1">
        <f t="array" ref="T34">IFERROR(_xlfn.XLOOKUP(1, (날씨2[stnNm]='평균기온 삽입용'!$Q$2) * (날씨2[월]=T$3) * (날씨2[일]='평균기온 삽입용'!$P34), 날씨2[minTa]),"")</f>
        <v/>
      </c>
      <c r="U34" cm="1">
        <f t="array" ref="U34">IFERROR(_xlfn.XLOOKUP(1, (날씨2[stnNm]='평균기온 삽입용'!$Q$2) * (날씨2[월]=U$3) * (날씨2[일]='평균기온 삽입용'!$P34), 날씨2[minTa]),"")</f>
        <v>14.2</v>
      </c>
      <c r="V34" t="str" cm="1">
        <f t="array" ref="V34">IFERROR(_xlfn.XLOOKUP(1, (날씨2[stnNm]='평균기온 삽입용'!$Q$2) * (날씨2[월]=V$3) * (날씨2[일]='평균기온 삽입용'!$P34), 날씨2[minTa]),"")</f>
        <v/>
      </c>
      <c r="W34" cm="1">
        <f t="array" ref="W34">IFERROR(_xlfn.XLOOKUP(1, (날씨2[stnNm]='평균기온 삽입용'!$Q$2) * (날씨2[월]=W$3) * (날씨2[일]='평균기온 삽입용'!$P34), 날씨2[minTa]),"")</f>
        <v>23.1</v>
      </c>
      <c r="X34" cm="1">
        <f t="array" ref="X34">IFERROR(_xlfn.XLOOKUP(1, (날씨2[stnNm]='평균기온 삽입용'!$Q$2) * (날씨2[월]=X$3) * (날씨2[일]='평균기온 삽입용'!$P34), 날씨2[minTa]),"")</f>
        <v>15</v>
      </c>
      <c r="Y34" t="str" cm="1">
        <f t="array" ref="Y34">IFERROR(_xlfn.XLOOKUP(1, (날씨2[stnNm]='평균기온 삽입용'!$Q$2) * (날씨2[월]=Y$3) * (날씨2[일]='평균기온 삽입용'!$P34), 날씨2[minTa]),"")</f>
        <v/>
      </c>
      <c r="Z34" cm="1">
        <f t="array" ref="Z34">IFERROR(_xlfn.XLOOKUP(1, (날씨2[stnNm]='평균기온 삽입용'!$Q$2) * (날씨2[월]=Z$3) * (날씨2[일]='평균기온 삽입용'!$P34), 날씨2[minTa]),"")</f>
        <v>-2.7</v>
      </c>
      <c r="AA34" t="str" cm="1">
        <f t="array" ref="AA34">IFERROR(_xlfn.XLOOKUP(1, (날씨2[stnNm]='평균기온 삽입용'!$Q$2) * (날씨2[월]=AA$3) * (날씨2[일]='평균기온 삽입용'!$P34), 날씨2[minTa]),"")</f>
        <v/>
      </c>
      <c r="AB34" cm="1">
        <f t="array" ref="AB34">IFERROR(_xlfn.XLOOKUP(1, (날씨2[stnNm]='평균기온 삽입용'!$Q$2) * (날씨2[월]=AB$3) * (날씨2[일]='평균기온 삽입용'!$P34), 날씨2[minTa]),"")</f>
        <v>-6</v>
      </c>
      <c r="AD34" s="63">
        <v>31</v>
      </c>
      <c r="AE34" cm="1">
        <f t="array" ref="AE34">IFERROR(_xlfn.XLOOKUP(1, (날씨3[stnNm]='평균기온 삽입용'!$AE$2) * (날씨3[월]=AE$3) * (날씨3[일]='평균기온 삽입용'!$AD34), 날씨3[minTa]),"")</f>
        <v>-18.100000000000001</v>
      </c>
      <c r="AF34" t="str" cm="1">
        <f t="array" ref="AF34">IFERROR(_xlfn.XLOOKUP(1, (날씨3[stnNm]='평균기온 삽입용'!$AE$2) * (날씨3[월]=AF$3) * (날씨3[일]='평균기온 삽입용'!$AD34), 날씨3[minTa]),"")</f>
        <v/>
      </c>
      <c r="AG34" cm="1">
        <f t="array" ref="AG34">IFERROR(_xlfn.XLOOKUP(1, (날씨3[stnNm]='평균기온 삽입용'!$AE$2) * (날씨3[월]=AG$3) * (날씨3[일]='평균기온 삽입용'!$AD34), 날씨3[minTa]),"")</f>
        <v>4.0999999999999996</v>
      </c>
      <c r="AH34" t="str" cm="1">
        <f t="array" ref="AH34">IFERROR(_xlfn.XLOOKUP(1, (날씨3[stnNm]='평균기온 삽입용'!$AE$2) * (날씨3[월]=AH$3) * (날씨3[일]='평균기온 삽입용'!$AD34), 날씨3[minTa]),"")</f>
        <v/>
      </c>
      <c r="AI34" cm="1">
        <f t="array" ref="AI34">IFERROR(_xlfn.XLOOKUP(1, (날씨3[stnNm]='평균기온 삽입용'!$AE$2) * (날씨3[월]=AI$3) * (날씨3[일]='평균기온 삽입용'!$AD34), 날씨3[minTa]),"")</f>
        <v>14</v>
      </c>
      <c r="AJ34" t="str" cm="1">
        <f t="array" ref="AJ34">IFERROR(_xlfn.XLOOKUP(1, (날씨3[stnNm]='평균기온 삽입용'!$AE$2) * (날씨3[월]=AJ$3) * (날씨3[일]='평균기온 삽입용'!$AD34), 날씨3[minTa]),"")</f>
        <v/>
      </c>
      <c r="AK34" cm="1">
        <f t="array" ref="AK34">IFERROR(_xlfn.XLOOKUP(1, (날씨3[stnNm]='평균기온 삽입용'!$AE$2) * (날씨3[월]=AK$3) * (날씨3[일]='평균기온 삽입용'!$AD34), 날씨3[minTa]),"")</f>
        <v>21.4</v>
      </c>
      <c r="AL34" cm="1">
        <f t="array" ref="AL34">IFERROR(_xlfn.XLOOKUP(1, (날씨3[stnNm]='평균기온 삽입용'!$AE$2) * (날씨3[월]=AL$3) * (날씨3[일]='평균기온 삽입용'!$AD34), 날씨3[minTa]),"")</f>
        <v>12.8</v>
      </c>
      <c r="AM34" t="str" cm="1">
        <f t="array" ref="AM34">IFERROR(_xlfn.XLOOKUP(1, (날씨3[stnNm]='평균기온 삽입용'!$AE$2) * (날씨3[월]=AM$3) * (날씨3[일]='평균기온 삽입용'!$AD34), 날씨3[minTa]),"")</f>
        <v/>
      </c>
      <c r="AN34" cm="1">
        <f t="array" ref="AN34">IFERROR(_xlfn.XLOOKUP(1, (날씨3[stnNm]='평균기온 삽입용'!$AE$2) * (날씨3[월]=AN$3) * (날씨3[일]='평균기온 삽입용'!$AD34), 날씨3[minTa]),"")</f>
        <v>-4.8</v>
      </c>
      <c r="AO34" t="str" cm="1">
        <f t="array" ref="AO34">IFERROR(_xlfn.XLOOKUP(1, (날씨3[stnNm]='평균기온 삽입용'!$AE$2) * (날씨3[월]=AO$3) * (날씨3[일]='평균기온 삽입용'!$AD34), 날씨3[minTa]),"")</f>
        <v/>
      </c>
      <c r="AP34" cm="1">
        <f t="array" ref="AP34">IFERROR(_xlfn.XLOOKUP(1, (날씨3[stnNm]='평균기온 삽입용'!$AE$2) * (날씨3[월]=AP$3) * (날씨3[일]='평균기온 삽입용'!$AD34), 날씨3[minTa]),"")</f>
        <v>-8.9</v>
      </c>
    </row>
    <row r="35" spans="2:42" ht="15.95" customHeight="1" x14ac:dyDescent="0.3"/>
    <row r="36" spans="2:42" ht="15.95" customHeight="1" x14ac:dyDescent="0.3">
      <c r="C36" t="str">
        <f>가동률!$P$9</f>
        <v>철원</v>
      </c>
      <c r="D36">
        <f>가동률!$P$10-7</f>
        <v>2018</v>
      </c>
      <c r="Q36" t="str">
        <f>가동률!$P$9</f>
        <v>철원</v>
      </c>
      <c r="R36">
        <f>가동률!$P$10-6</f>
        <v>2019</v>
      </c>
      <c r="AE36" t="str">
        <f>가동률!$P$9</f>
        <v>철원</v>
      </c>
      <c r="AF36">
        <f>가동률!$P$10-5</f>
        <v>2020</v>
      </c>
    </row>
    <row r="37" spans="2:42" ht="15.95" customHeight="1" x14ac:dyDescent="0.3">
      <c r="C37" s="64">
        <v>1</v>
      </c>
      <c r="D37" s="64">
        <v>2</v>
      </c>
      <c r="E37" s="64">
        <v>3</v>
      </c>
      <c r="F37" s="64">
        <v>4</v>
      </c>
      <c r="G37" s="64">
        <v>5</v>
      </c>
      <c r="H37" s="64">
        <v>6</v>
      </c>
      <c r="I37" s="64">
        <v>7</v>
      </c>
      <c r="J37" s="64">
        <v>8</v>
      </c>
      <c r="K37" s="64">
        <v>9</v>
      </c>
      <c r="L37" s="64">
        <v>10</v>
      </c>
      <c r="M37" s="64">
        <v>11</v>
      </c>
      <c r="N37" s="64">
        <v>12</v>
      </c>
      <c r="Q37" s="64">
        <v>1</v>
      </c>
      <c r="R37" s="64">
        <v>2</v>
      </c>
      <c r="S37" s="64">
        <v>3</v>
      </c>
      <c r="T37" s="64">
        <v>4</v>
      </c>
      <c r="U37" s="64">
        <v>5</v>
      </c>
      <c r="V37" s="64">
        <v>6</v>
      </c>
      <c r="W37" s="64">
        <v>7</v>
      </c>
      <c r="X37" s="64">
        <v>8</v>
      </c>
      <c r="Y37" s="64">
        <v>9</v>
      </c>
      <c r="Z37" s="64">
        <v>10</v>
      </c>
      <c r="AA37" s="64">
        <v>11</v>
      </c>
      <c r="AB37" s="64">
        <v>12</v>
      </c>
      <c r="AE37" s="64">
        <v>1</v>
      </c>
      <c r="AF37" s="64">
        <v>2</v>
      </c>
      <c r="AG37" s="64">
        <v>3</v>
      </c>
      <c r="AH37" s="64">
        <v>4</v>
      </c>
      <c r="AI37" s="64">
        <v>5</v>
      </c>
      <c r="AJ37" s="64">
        <v>6</v>
      </c>
      <c r="AK37" s="64">
        <v>7</v>
      </c>
      <c r="AL37" s="64">
        <v>8</v>
      </c>
      <c r="AM37" s="64">
        <v>9</v>
      </c>
      <c r="AN37" s="64">
        <v>10</v>
      </c>
      <c r="AO37" s="64">
        <v>11</v>
      </c>
      <c r="AP37" s="64">
        <v>12</v>
      </c>
    </row>
    <row r="38" spans="2:42" ht="15.95" customHeight="1" x14ac:dyDescent="0.3">
      <c r="B38" s="63">
        <v>1</v>
      </c>
      <c r="C38" cm="1">
        <f t="array" ref="C38">IFERROR(_xlfn.XLOOKUP(1, (날씨4[stnNm]='평균기온 삽입용'!$C$36) * (날씨4[월]=C$37) * (날씨4[일]='평균기온 삽입용'!$B38), 날씨4[minTa]),"")</f>
        <v>-13.1</v>
      </c>
      <c r="D38" cm="1">
        <f t="array" ref="D38">IFERROR(_xlfn.XLOOKUP(1, (날씨4[stnNm]='평균기온 삽입용'!$C$36) * (날씨4[월]=D$37) * (날씨4[일]='평균기온 삽입용'!$B38), 날씨4[minTa]),"")</f>
        <v>-17.600000000000001</v>
      </c>
      <c r="E38" cm="1">
        <f t="array" ref="E38">IFERROR(_xlfn.XLOOKUP(1, (날씨4[stnNm]='평균기온 삽입용'!$C$36) * (날씨4[월]=E$37) * (날씨4[일]='평균기온 삽입용'!$B38), 날씨4[minTa]),"")</f>
        <v>-5.4</v>
      </c>
      <c r="F38" cm="1">
        <f t="array" ref="F38">IFERROR(_xlfn.XLOOKUP(1, (날씨4[stnNm]='평균기온 삽입용'!$C$36) * (날씨4[월]=F$37) * (날씨4[일]='평균기온 삽입용'!$B38), 날씨4[minTa]),"")</f>
        <v>7.3</v>
      </c>
      <c r="G38" cm="1">
        <f t="array" ref="G38">IFERROR(_xlfn.XLOOKUP(1, (날씨4[stnNm]='평균기온 삽입용'!$C$36) * (날씨4[월]=G$37) * (날씨4[일]='평균기온 삽입용'!$B38), 날씨4[minTa]),"")</f>
        <v>13.5</v>
      </c>
      <c r="H38" cm="1">
        <f t="array" ref="H38">IFERROR(_xlfn.XLOOKUP(1, (날씨4[stnNm]='평균기온 삽입용'!$C$36) * (날씨4[월]=H$37) * (날씨4[일]='평균기온 삽입용'!$B38), 날씨4[minTa]),"")</f>
        <v>14.6</v>
      </c>
      <c r="I38" cm="1">
        <f t="array" ref="I38">IFERROR(_xlfn.XLOOKUP(1, (날씨4[stnNm]='평균기온 삽입용'!$C$36) * (날씨4[월]=I$37) * (날씨4[일]='평균기온 삽입용'!$B38), 날씨4[minTa]),"")</f>
        <v>20.399999999999999</v>
      </c>
      <c r="J38" cm="1">
        <f t="array" ref="J38">IFERROR(_xlfn.XLOOKUP(1, (날씨4[stnNm]='평균기온 삽입용'!$C$36) * (날씨4[월]=J$37) * (날씨4[일]='평균기온 삽입용'!$B38), 날씨4[minTa]),"")</f>
        <v>22.6</v>
      </c>
      <c r="K38" cm="1">
        <f t="array" ref="K38">IFERROR(_xlfn.XLOOKUP(1, (날씨4[stnNm]='평균기온 삽입용'!$C$36) * (날씨4[월]=K$37) * (날씨4[일]='평균기온 삽입용'!$B38), 날씨4[minTa]),"")</f>
        <v>17.7</v>
      </c>
      <c r="L38" cm="1">
        <f t="array" ref="L38">IFERROR(_xlfn.XLOOKUP(1, (날씨4[stnNm]='평균기온 삽입용'!$C$36) * (날씨4[월]=L$37) * (날씨4[일]='평균기온 삽입용'!$B38), 날씨4[minTa]),"")</f>
        <v>8</v>
      </c>
      <c r="M38" cm="1">
        <f t="array" ref="M38">IFERROR(_xlfn.XLOOKUP(1, (날씨4[stnNm]='평균기온 삽입용'!$C$36) * (날씨4[월]=M$37) * (날씨4[일]='평균기온 삽입용'!$B38), 날씨4[minTa]),"")</f>
        <v>-3</v>
      </c>
      <c r="N38" cm="1">
        <f t="array" ref="N38">IFERROR(_xlfn.XLOOKUP(1, (날씨4[stnNm]='평균기온 삽입용'!$C$36) * (날씨4[월]=N$37) * (날씨4[일]='평균기온 삽입용'!$B38), 날씨4[minTa]),"")</f>
        <v>-4.5999999999999996</v>
      </c>
      <c r="P38" s="63">
        <v>1</v>
      </c>
      <c r="Q38" cm="1">
        <f t="array" ref="Q38">IFERROR(_xlfn.XLOOKUP(1, (날씨5[stnNm]='평균기온 삽입용'!$Q$36) * (날씨5[월]=Q$37) * (날씨5[일]='평균기온 삽입용'!$P38), 날씨5[minTa]),"")</f>
        <v>-16.5</v>
      </c>
      <c r="R38" cm="1">
        <f t="array" ref="R38">IFERROR(_xlfn.XLOOKUP(1, (날씨5[stnNm]='평균기온 삽입용'!$Q$36) * (날씨5[월]=R$37) * (날씨5[일]='평균기온 삽입용'!$P38), 날씨5[minTa]),"")</f>
        <v>-15.2</v>
      </c>
      <c r="S38" cm="1">
        <f t="array" ref="S38">IFERROR(_xlfn.XLOOKUP(1, (날씨5[stnNm]='평균기온 삽입용'!$Q$36) * (날씨5[월]=S$37) * (날씨5[일]='평균기온 삽입용'!$P38), 날씨5[minTa]),"")</f>
        <v>-5.2</v>
      </c>
      <c r="T38" cm="1">
        <f t="array" ref="T38">IFERROR(_xlfn.XLOOKUP(1, (날씨5[stnNm]='평균기온 삽입용'!$Q$36) * (날씨5[월]=T$37) * (날씨5[일]='평균기온 삽입용'!$P38), 날씨5[minTa]),"")</f>
        <v>-5.8</v>
      </c>
      <c r="U38" cm="1">
        <f t="array" ref="U38">IFERROR(_xlfn.XLOOKUP(1, (날씨5[stnNm]='평균기온 삽입용'!$Q$36) * (날씨5[월]=U$37) * (날씨5[일]='평균기온 삽입용'!$P38), 날씨5[minTa]),"")</f>
        <v>8.8000000000000007</v>
      </c>
      <c r="V38" cm="1">
        <f t="array" ref="V38">IFERROR(_xlfn.XLOOKUP(1, (날씨5[stnNm]='평균기온 삽입용'!$Q$36) * (날씨5[월]=V$37) * (날씨5[일]='평균기온 삽입용'!$P38), 날씨5[minTa]),"")</f>
        <v>11.6</v>
      </c>
      <c r="W38" cm="1">
        <f t="array" ref="W38">IFERROR(_xlfn.XLOOKUP(1, (날씨5[stnNm]='평균기온 삽입용'!$Q$36) * (날씨5[월]=W$37) * (날씨5[일]='평균기온 삽입용'!$P38), 날씨5[minTa]),"")</f>
        <v>19.3</v>
      </c>
      <c r="X38" cm="1">
        <f t="array" ref="X38">IFERROR(_xlfn.XLOOKUP(1, (날씨5[stnNm]='평균기온 삽입용'!$Q$36) * (날씨5[월]=X$37) * (날씨5[일]='평균기온 삽입용'!$P38), 날씨5[minTa]),"")</f>
        <v>23.3</v>
      </c>
      <c r="Y38" cm="1">
        <f t="array" ref="Y38">IFERROR(_xlfn.XLOOKUP(1, (날씨5[stnNm]='평균기온 삽입용'!$Q$36) * (날씨5[월]=Y$37) * (날씨5[일]='평균기온 삽입용'!$P38), 날씨5[minTa]),"")</f>
        <v>14.5</v>
      </c>
      <c r="Z38" cm="1">
        <f t="array" ref="Z38">IFERROR(_xlfn.XLOOKUP(1, (날씨5[stnNm]='평균기온 삽입용'!$Q$36) * (날씨5[월]=Z$37) * (날씨5[일]='평균기온 삽입용'!$P38), 날씨5[minTa]),"")</f>
        <v>12.5</v>
      </c>
      <c r="AA38" cm="1">
        <f t="array" ref="AA38">IFERROR(_xlfn.XLOOKUP(1, (날씨5[stnNm]='평균기온 삽입용'!$Q$36) * (날씨5[월]=AA$37) * (날씨5[일]='평균기온 삽입용'!$P38), 날씨5[minTa]),"")</f>
        <v>5.9</v>
      </c>
      <c r="AB38" cm="1">
        <f t="array" ref="AB38">IFERROR(_xlfn.XLOOKUP(1, (날씨5[stnNm]='평균기온 삽입용'!$Q$36) * (날씨5[월]=AB$37) * (날씨5[일]='평균기온 삽입용'!$P38), 날씨5[minTa]),"")</f>
        <v>0.4</v>
      </c>
      <c r="AD38" s="63">
        <v>1</v>
      </c>
      <c r="AE38" cm="1">
        <f t="array" ref="AE38">IFERROR(_xlfn.XLOOKUP(1, (날씨6[stnNm]='평균기온 삽입용'!$AE$36) * (날씨6[월]=AE$37) * (날씨6[일]='평균기온 삽입용'!$AD38), 날씨6[minTa]),"")</f>
        <v>-9</v>
      </c>
      <c r="AF38" cm="1">
        <f t="array" ref="AF38">IFERROR(_xlfn.XLOOKUP(1, (날씨6[stnNm]='평균기온 삽입용'!$AE$36) * (날씨6[월]=AF$37) * (날씨6[일]='평균기온 삽입용'!$AD38), 날씨6[minTa]),"")</f>
        <v>-5.7</v>
      </c>
      <c r="AG38" cm="1">
        <f t="array" ref="AG38">IFERROR(_xlfn.XLOOKUP(1, (날씨6[stnNm]='평균기온 삽입용'!$AE$36) * (날씨6[월]=AG$37) * (날씨6[일]='평균기온 삽입용'!$AD38), 날씨6[minTa]),"")</f>
        <v>-2.2999999999999998</v>
      </c>
      <c r="AH38" cm="1">
        <f t="array" ref="AH38">IFERROR(_xlfn.XLOOKUP(1, (날씨6[stnNm]='평균기온 삽입용'!$AE$36) * (날씨6[월]=AH$37) * (날씨6[일]='평균기온 삽입용'!$AD38), 날씨6[minTa]),"")</f>
        <v>1.4</v>
      </c>
      <c r="AI38" cm="1">
        <f t="array" ref="AI38">IFERROR(_xlfn.XLOOKUP(1, (날씨6[stnNm]='평균기온 삽입용'!$AE$36) * (날씨6[월]=AI$37) * (날씨6[일]='평균기온 삽입용'!$AD38), 날씨6[minTa]),"")</f>
        <v>13</v>
      </c>
      <c r="AJ38" cm="1">
        <f t="array" ref="AJ38">IFERROR(_xlfn.XLOOKUP(1, (날씨6[stnNm]='평균기온 삽입용'!$AE$36) * (날씨6[월]=AJ$37) * (날씨6[일]='평균기온 삽입용'!$AD38), 날씨6[minTa]),"")</f>
        <v>15.5</v>
      </c>
      <c r="AK38" cm="1">
        <f t="array" ref="AK38">IFERROR(_xlfn.XLOOKUP(1, (날씨6[stnNm]='평균기온 삽입용'!$AE$36) * (날씨6[월]=AK$37) * (날씨6[일]='평균기온 삽입용'!$AD38), 날씨6[minTa]),"")</f>
        <v>16.2</v>
      </c>
      <c r="AL38" cm="1">
        <f t="array" ref="AL38">IFERROR(_xlfn.XLOOKUP(1, (날씨6[stnNm]='평균기온 삽입용'!$AE$36) * (날씨6[월]=AL$37) * (날씨6[일]='평균기온 삽입용'!$AD38), 날씨6[minTa]),"")</f>
        <v>22.2</v>
      </c>
      <c r="AM38" cm="1">
        <f t="array" ref="AM38">IFERROR(_xlfn.XLOOKUP(1, (날씨6[stnNm]='평균기온 삽입용'!$AE$36) * (날씨6[월]=AM$37) * (날씨6[일]='평균기온 삽입용'!$AD38), 날씨6[minTa]),"")</f>
        <v>21.5</v>
      </c>
      <c r="AN38" cm="1">
        <f t="array" ref="AN38">IFERROR(_xlfn.XLOOKUP(1, (날씨6[stnNm]='평균기온 삽입용'!$AE$36) * (날씨6[월]=AN$37) * (날씨6[일]='평균기온 삽입용'!$AD38), 날씨6[minTa]),"")</f>
        <v>12.6</v>
      </c>
      <c r="AO38" cm="1">
        <f t="array" ref="AO38">IFERROR(_xlfn.XLOOKUP(1, (날씨6[stnNm]='평균기온 삽입용'!$AE$36) * (날씨6[월]=AO$37) * (날씨6[일]='평균기온 삽입용'!$AD38), 날씨6[minTa]),"")</f>
        <v>5.2</v>
      </c>
      <c r="AP38" cm="1">
        <f t="array" ref="AP38">IFERROR(_xlfn.XLOOKUP(1, (날씨6[stnNm]='평균기온 삽입용'!$AE$36) * (날씨6[월]=AP$37) * (날씨6[일]='평균기온 삽입용'!$AD38), 날씨6[minTa]),"")</f>
        <v>-9.3000000000000007</v>
      </c>
    </row>
    <row r="39" spans="2:42" ht="15.95" customHeight="1" x14ac:dyDescent="0.3">
      <c r="B39" s="63">
        <v>2</v>
      </c>
      <c r="C39" cm="1">
        <f t="array" ref="C39">IFERROR(_xlfn.XLOOKUP(1, (날씨4[stnNm]='평균기온 삽입용'!$C$36) * (날씨4[월]=C$37) * (날씨4[일]='평균기온 삽입용'!$B39), 날씨4[minTa]),"")</f>
        <v>-11.6</v>
      </c>
      <c r="D39" cm="1">
        <f t="array" ref="D39">IFERROR(_xlfn.XLOOKUP(1, (날씨4[stnNm]='평균기온 삽입용'!$C$36) * (날씨4[월]=D$37) * (날씨4[일]='평균기온 삽입용'!$B39), 날씨4[minTa]),"")</f>
        <v>-15.9</v>
      </c>
      <c r="E39" cm="1">
        <f t="array" ref="E39">IFERROR(_xlfn.XLOOKUP(1, (날씨4[stnNm]='평균기온 삽입용'!$C$36) * (날씨4[월]=E$37) * (날씨4[일]='평균기온 삽입용'!$B39), 날씨4[minTa]),"")</f>
        <v>-10.8</v>
      </c>
      <c r="F39" cm="1">
        <f t="array" ref="F39">IFERROR(_xlfn.XLOOKUP(1, (날씨4[stnNm]='평균기온 삽입용'!$C$36) * (날씨4[월]=F$37) * (날씨4[일]='평균기온 삽입용'!$B39), 날씨4[minTa]),"")</f>
        <v>15.6</v>
      </c>
      <c r="G39" cm="1">
        <f t="array" ref="G39">IFERROR(_xlfn.XLOOKUP(1, (날씨4[stnNm]='평균기온 삽입용'!$C$36) * (날씨4[월]=G$37) * (날씨4[일]='평균기온 삽입용'!$B39), 날씨4[minTa]),"")</f>
        <v>5.9</v>
      </c>
      <c r="H39" cm="1">
        <f t="array" ref="H39">IFERROR(_xlfn.XLOOKUP(1, (날씨4[stnNm]='평균기온 삽입용'!$C$36) * (날씨4[월]=H$37) * (날씨4[일]='평균기온 삽입용'!$B39), 날씨4[minTa]),"")</f>
        <v>14.9</v>
      </c>
      <c r="I39" cm="1">
        <f t="array" ref="I39">IFERROR(_xlfn.XLOOKUP(1, (날씨4[stnNm]='평균기온 삽입용'!$C$36) * (날씨4[월]=I$37) * (날씨4[일]='평균기온 삽입용'!$B39), 날씨4[minTa]),"")</f>
        <v>19.899999999999999</v>
      </c>
      <c r="J39" cm="1">
        <f t="array" ref="J39">IFERROR(_xlfn.XLOOKUP(1, (날씨4[stnNm]='평균기온 삽입용'!$C$36) * (날씨4[월]=J$37) * (날씨4[일]='평균기온 삽입용'!$B39), 날씨4[minTa]),"")</f>
        <v>25.2</v>
      </c>
      <c r="K39" cm="1">
        <f t="array" ref="K39">IFERROR(_xlfn.XLOOKUP(1, (날씨4[stnNm]='평균기온 삽입용'!$C$36) * (날씨4[월]=K$37) * (날씨4[일]='평균기온 삽입용'!$B39), 날씨4[minTa]),"")</f>
        <v>14.9</v>
      </c>
      <c r="L39" cm="1">
        <f t="array" ref="L39">IFERROR(_xlfn.XLOOKUP(1, (날씨4[stnNm]='평균기온 삽입용'!$C$36) * (날씨4[월]=L$37) * (날씨4[일]='평균기온 삽입용'!$B39), 날씨4[minTa]),"")</f>
        <v>4.5999999999999996</v>
      </c>
      <c r="M39" cm="1">
        <f t="array" ref="M39">IFERROR(_xlfn.XLOOKUP(1, (날씨4[stnNm]='평균기온 삽입용'!$C$36) * (날씨4[월]=M$37) * (날씨4[일]='평균기온 삽입용'!$B39), 날씨4[minTa]),"")</f>
        <v>-1.7</v>
      </c>
      <c r="N39" cm="1">
        <f t="array" ref="N39">IFERROR(_xlfn.XLOOKUP(1, (날씨4[stnNm]='평균기온 삽입용'!$C$36) * (날씨4[월]=N$37) * (날씨4[일]='평균기온 삽입용'!$B39), 날씨4[minTa]),"")</f>
        <v>-5.3</v>
      </c>
      <c r="P39" s="63">
        <v>2</v>
      </c>
      <c r="Q39" cm="1">
        <f t="array" ref="Q39">IFERROR(_xlfn.XLOOKUP(1, (날씨5[stnNm]='평균기온 삽입용'!$Q$36) * (날씨5[월]=Q$37) * (날씨5[일]='평균기온 삽입용'!$P39), 날씨5[minTa]),"")</f>
        <v>-16.600000000000001</v>
      </c>
      <c r="R39" cm="1">
        <f t="array" ref="R39">IFERROR(_xlfn.XLOOKUP(1, (날씨5[stnNm]='평균기온 삽입용'!$Q$36) * (날씨5[월]=R$37) * (날씨5[일]='평균기온 삽입용'!$P39), 날씨5[minTa]),"")</f>
        <v>-9</v>
      </c>
      <c r="S39" cm="1">
        <f t="array" ref="S39">IFERROR(_xlfn.XLOOKUP(1, (날씨5[stnNm]='평균기온 삽입용'!$Q$36) * (날씨5[월]=S$37) * (날씨5[일]='평균기온 삽입용'!$P39), 날씨5[minTa]),"")</f>
        <v>-4.5999999999999996</v>
      </c>
      <c r="T39" cm="1">
        <f t="array" ref="T39">IFERROR(_xlfn.XLOOKUP(1, (날씨5[stnNm]='평균기온 삽입용'!$Q$36) * (날씨5[월]=T$37) * (날씨5[일]='평균기온 삽입용'!$P39), 날씨5[minTa]),"")</f>
        <v>-5.6</v>
      </c>
      <c r="U39" cm="1">
        <f t="array" ref="U39">IFERROR(_xlfn.XLOOKUP(1, (날씨5[stnNm]='평균기온 삽입용'!$Q$36) * (날씨5[월]=U$37) * (날씨5[일]='평균기온 삽입용'!$P39), 날씨5[minTa]),"")</f>
        <v>5.4</v>
      </c>
      <c r="V39" cm="1">
        <f t="array" ref="V39">IFERROR(_xlfn.XLOOKUP(1, (날씨5[stnNm]='평균기온 삽입용'!$Q$36) * (날씨5[월]=V$37) * (날씨5[일]='평균기온 삽입용'!$P39), 날씨5[minTa]),"")</f>
        <v>12.1</v>
      </c>
      <c r="W39" cm="1">
        <f t="array" ref="W39">IFERROR(_xlfn.XLOOKUP(1, (날씨5[stnNm]='평균기온 삽입용'!$Q$36) * (날씨5[월]=W$37) * (날씨5[일]='평균기온 삽입용'!$P39), 날씨5[minTa]),"")</f>
        <v>19</v>
      </c>
      <c r="X39" cm="1">
        <f t="array" ref="X39">IFERROR(_xlfn.XLOOKUP(1, (날씨5[stnNm]='평균기온 삽입용'!$Q$36) * (날씨5[월]=X$37) * (날씨5[일]='평균기온 삽입용'!$P39), 날씨5[minTa]),"")</f>
        <v>23.2</v>
      </c>
      <c r="Y39" cm="1">
        <f t="array" ref="Y39">IFERROR(_xlfn.XLOOKUP(1, (날씨5[stnNm]='평균기온 삽입용'!$Q$36) * (날씨5[월]=Y$37) * (날씨5[일]='평균기온 삽입용'!$P39), 날씨5[minTa]),"")</f>
        <v>14.7</v>
      </c>
      <c r="Z39" cm="1">
        <f t="array" ref="Z39">IFERROR(_xlfn.XLOOKUP(1, (날씨5[stnNm]='평균기온 삽입용'!$Q$36) * (날씨5[월]=Z$37) * (날씨5[일]='평균기온 삽입용'!$P39), 날씨5[minTa]),"")</f>
        <v>16.899999999999999</v>
      </c>
      <c r="AA39" cm="1">
        <f t="array" ref="AA39">IFERROR(_xlfn.XLOOKUP(1, (날씨5[stnNm]='평균기온 삽입용'!$Q$36) * (날씨5[월]=AA$37) * (날씨5[일]='평균기온 삽입용'!$P39), 날씨5[minTa]),"")</f>
        <v>2.9</v>
      </c>
      <c r="AB39" cm="1">
        <f t="array" ref="AB39">IFERROR(_xlfn.XLOOKUP(1, (날씨5[stnNm]='평균기온 삽입용'!$Q$36) * (날씨5[월]=AB$37) * (날씨5[일]='평균기온 삽입용'!$P39), 날씨5[minTa]),"")</f>
        <v>-4.5</v>
      </c>
      <c r="AD39" s="63">
        <v>2</v>
      </c>
      <c r="AE39" cm="1">
        <f t="array" ref="AE39">IFERROR(_xlfn.XLOOKUP(1, (날씨6[stnNm]='평균기온 삽입용'!$AE$36) * (날씨6[월]=AE$37) * (날씨6[일]='평균기온 삽입용'!$AD39), 날씨6[minTa]),"")</f>
        <v>-4.7</v>
      </c>
      <c r="AF39" cm="1">
        <f t="array" ref="AF39">IFERROR(_xlfn.XLOOKUP(1, (날씨6[stnNm]='평균기온 삽입용'!$AE$36) * (날씨6[월]=AF$37) * (날씨6[일]='평균기온 삽입용'!$AD39), 날씨6[minTa]),"")</f>
        <v>-7</v>
      </c>
      <c r="AG39" cm="1">
        <f t="array" ref="AG39">IFERROR(_xlfn.XLOOKUP(1, (날씨6[stnNm]='평균기온 삽입용'!$AE$36) * (날씨6[월]=AG$37) * (날씨6[일]='평균기온 삽입용'!$AD39), 날씨6[minTa]),"")</f>
        <v>-2.2000000000000002</v>
      </c>
      <c r="AH39" cm="1">
        <f t="array" ref="AH39">IFERROR(_xlfn.XLOOKUP(1, (날씨6[stnNm]='평균기온 삽입용'!$AE$36) * (날씨6[월]=AH$37) * (날씨6[일]='평균기온 삽입용'!$AD39), 날씨6[minTa]),"")</f>
        <v>-2.4</v>
      </c>
      <c r="AI39" cm="1">
        <f t="array" ref="AI39">IFERROR(_xlfn.XLOOKUP(1, (날씨6[stnNm]='평균기온 삽입용'!$AE$36) * (날씨6[월]=AI$37) * (날씨6[일]='평균기온 삽입용'!$AD39), 날씨6[minTa]),"")</f>
        <v>15.2</v>
      </c>
      <c r="AJ39" cm="1">
        <f t="array" ref="AJ39">IFERROR(_xlfn.XLOOKUP(1, (날씨6[stnNm]='평균기온 삽입용'!$AE$36) * (날씨6[월]=AJ$37) * (날씨6[일]='평균기온 삽입용'!$AD39), 날씨6[minTa]),"")</f>
        <v>12.7</v>
      </c>
      <c r="AK39" cm="1">
        <f t="array" ref="AK39">IFERROR(_xlfn.XLOOKUP(1, (날씨6[stnNm]='평균기온 삽입용'!$AE$36) * (날씨6[월]=AK$37) * (날씨6[일]='평균기온 삽입용'!$AD39), 날씨6[minTa]),"")</f>
        <v>16.2</v>
      </c>
      <c r="AL39" cm="1">
        <f t="array" ref="AL39">IFERROR(_xlfn.XLOOKUP(1, (날씨6[stnNm]='평균기온 삽입용'!$AE$36) * (날씨6[월]=AL$37) * (날씨6[일]='평균기온 삽입용'!$AD39), 날씨6[minTa]),"")</f>
        <v>22.3</v>
      </c>
      <c r="AM39" cm="1">
        <f t="array" ref="AM39">IFERROR(_xlfn.XLOOKUP(1, (날씨6[stnNm]='평균기온 삽입용'!$AE$36) * (날씨6[월]=AM$37) * (날씨6[일]='평균기온 삽입용'!$AD39), 날씨6[minTa]),"")</f>
        <v>21.8</v>
      </c>
      <c r="AN39" cm="1">
        <f t="array" ref="AN39">IFERROR(_xlfn.XLOOKUP(1, (날씨6[stnNm]='평균기온 삽입용'!$AE$36) * (날씨6[월]=AN$37) * (날씨6[일]='평균기온 삽입용'!$AD39), 날씨6[minTa]),"")</f>
        <v>12.6</v>
      </c>
      <c r="AO39" cm="1">
        <f t="array" ref="AO39">IFERROR(_xlfn.XLOOKUP(1, (날씨6[stnNm]='평균기온 삽입용'!$AE$36) * (날씨6[월]=AO$37) * (날씨6[일]='평균기온 삽입용'!$AD39), 날씨6[minTa]),"")</f>
        <v>0.2</v>
      </c>
      <c r="AP39" cm="1">
        <f t="array" ref="AP39">IFERROR(_xlfn.XLOOKUP(1, (날씨6[stnNm]='평균기온 삽입용'!$AE$36) * (날씨6[월]=AP$37) * (날씨6[일]='평균기온 삽입용'!$AD39), 날씨6[minTa]),"")</f>
        <v>-3.9</v>
      </c>
    </row>
    <row r="40" spans="2:42" ht="15.95" customHeight="1" x14ac:dyDescent="0.3">
      <c r="B40" s="63">
        <v>3</v>
      </c>
      <c r="C40" cm="1">
        <f t="array" ref="C40">IFERROR(_xlfn.XLOOKUP(1, (날씨4[stnNm]='평균기온 삽입용'!$C$36) * (날씨4[월]=C$37) * (날씨4[일]='평균기온 삽입용'!$B40), 날씨4[minTa]),"")</f>
        <v>-14.1</v>
      </c>
      <c r="D40" cm="1">
        <f t="array" ref="D40">IFERROR(_xlfn.XLOOKUP(1, (날씨4[stnNm]='평균기온 삽입용'!$C$36) * (날씨4[월]=D$37) * (날씨4[일]='평균기온 삽입용'!$B40), 날씨4[minTa]),"")</f>
        <v>-11.8</v>
      </c>
      <c r="E40" cm="1">
        <f t="array" ref="E40">IFERROR(_xlfn.XLOOKUP(1, (날씨4[stnNm]='평균기온 삽입용'!$C$36) * (날씨4[월]=E$37) * (날씨4[일]='평균기온 삽입용'!$B40), 날씨4[minTa]),"")</f>
        <v>-3.4</v>
      </c>
      <c r="F40" cm="1">
        <f t="array" ref="F40">IFERROR(_xlfn.XLOOKUP(1, (날씨4[stnNm]='평균기온 삽입용'!$C$36) * (날씨4[월]=F$37) * (날씨4[일]='평균기온 삽입용'!$B40), 날씨4[minTa]),"")</f>
        <v>12.6</v>
      </c>
      <c r="G40" cm="1">
        <f t="array" ref="G40">IFERROR(_xlfn.XLOOKUP(1, (날씨4[stnNm]='평균기온 삽입용'!$C$36) * (날씨4[월]=G$37) * (날씨4[일]='평균기온 삽입용'!$B40), 날씨4[minTa]),"")</f>
        <v>5.7</v>
      </c>
      <c r="H40" cm="1">
        <f t="array" ref="H40">IFERROR(_xlfn.XLOOKUP(1, (날씨4[stnNm]='평균기온 삽입용'!$C$36) * (날씨4[월]=H$37) * (날씨4[일]='평균기온 삽입용'!$B40), 날씨4[minTa]),"")</f>
        <v>12.7</v>
      </c>
      <c r="I40" cm="1">
        <f t="array" ref="I40">IFERROR(_xlfn.XLOOKUP(1, (날씨4[stnNm]='평균기온 삽입용'!$C$36) * (날씨4[월]=I$37) * (날씨4[일]='평균기온 삽입용'!$B40), 날씨4[minTa]),"")</f>
        <v>21.4</v>
      </c>
      <c r="J40" cm="1">
        <f t="array" ref="J40">IFERROR(_xlfn.XLOOKUP(1, (날씨4[stnNm]='평균기온 삽입용'!$C$36) * (날씨4[월]=J$37) * (날씨4[일]='평균기온 삽입용'!$B40), 날씨4[minTa]),"")</f>
        <v>26.2</v>
      </c>
      <c r="K40" cm="1">
        <f t="array" ref="K40">IFERROR(_xlfn.XLOOKUP(1, (날씨4[stnNm]='평균기온 삽입용'!$C$36) * (날씨4[월]=K$37) * (날씨4[일]='평균기온 삽입용'!$B40), 날씨4[minTa]),"")</f>
        <v>19.5</v>
      </c>
      <c r="L40" cm="1">
        <f t="array" ref="L40">IFERROR(_xlfn.XLOOKUP(1, (날씨4[stnNm]='평균기온 삽입용'!$C$36) * (날씨4[월]=L$37) * (날씨4[일]='평균기온 삽입용'!$B40), 날씨4[minTa]),"")</f>
        <v>5.6</v>
      </c>
      <c r="M40" cm="1">
        <f t="array" ref="M40">IFERROR(_xlfn.XLOOKUP(1, (날씨4[stnNm]='평균기온 삽입용'!$C$36) * (날씨4[월]=M$37) * (날씨4[일]='평균기온 삽입용'!$B40), 날씨4[minTa]),"")</f>
        <v>-1.3</v>
      </c>
      <c r="N40" cm="1">
        <f t="array" ref="N40">IFERROR(_xlfn.XLOOKUP(1, (날씨4[stnNm]='평균기온 삽입용'!$C$36) * (날씨4[월]=N$37) * (날씨4[일]='평균기온 삽입용'!$B40), 날씨4[minTa]),"")</f>
        <v>1.2</v>
      </c>
      <c r="P40" s="63">
        <v>3</v>
      </c>
      <c r="Q40" cm="1">
        <f t="array" ref="Q40">IFERROR(_xlfn.XLOOKUP(1, (날씨5[stnNm]='평균기온 삽입용'!$Q$36) * (날씨5[월]=Q$37) * (날씨5[일]='평균기온 삽입용'!$P40), 날씨5[minTa]),"")</f>
        <v>-16.8</v>
      </c>
      <c r="R40" cm="1">
        <f t="array" ref="R40">IFERROR(_xlfn.XLOOKUP(1, (날씨5[stnNm]='평균기온 삽입용'!$Q$36) * (날씨5[월]=R$37) * (날씨5[일]='평균기온 삽입용'!$P40), 날씨5[minTa]),"")</f>
        <v>-0.7</v>
      </c>
      <c r="S40" cm="1">
        <f t="array" ref="S40">IFERROR(_xlfn.XLOOKUP(1, (날씨5[stnNm]='평균기온 삽입용'!$Q$36) * (날씨5[월]=S$37) * (날씨5[일]='평균기온 삽입용'!$P40), 날씨5[minTa]),"")</f>
        <v>-5</v>
      </c>
      <c r="T40" cm="1">
        <f t="array" ref="T40">IFERROR(_xlfn.XLOOKUP(1, (날씨5[stnNm]='평균기온 삽입용'!$Q$36) * (날씨5[월]=T$37) * (날씨5[일]='평균기온 삽입용'!$P40), 날씨5[minTa]),"")</f>
        <v>-4.7</v>
      </c>
      <c r="U40" cm="1">
        <f t="array" ref="U40">IFERROR(_xlfn.XLOOKUP(1, (날씨5[stnNm]='평균기온 삽입용'!$Q$36) * (날씨5[월]=U$37) * (날씨5[일]='평균기온 삽입용'!$P40), 날씨5[minTa]),"")</f>
        <v>5.3</v>
      </c>
      <c r="V40" cm="1">
        <f t="array" ref="V40">IFERROR(_xlfn.XLOOKUP(1, (날씨5[stnNm]='평균기온 삽입용'!$Q$36) * (날씨5[월]=V$37) * (날씨5[일]='평균기온 삽입용'!$P40), 날씨5[minTa]),"")</f>
        <v>12</v>
      </c>
      <c r="W40" cm="1">
        <f t="array" ref="W40">IFERROR(_xlfn.XLOOKUP(1, (날씨5[stnNm]='평균기온 삽입용'!$Q$36) * (날씨5[월]=W$37) * (날씨5[일]='평균기온 삽입용'!$P40), 날씨5[minTa]),"")</f>
        <v>16.100000000000001</v>
      </c>
      <c r="X40" cm="1">
        <f t="array" ref="X40">IFERROR(_xlfn.XLOOKUP(1, (날씨5[stnNm]='평균기온 삽입용'!$Q$36) * (날씨5[월]=X$37) * (날씨5[일]='평균기온 삽입용'!$P40), 날씨5[minTa]),"")</f>
        <v>21.6</v>
      </c>
      <c r="Y40" cm="1">
        <f t="array" ref="Y40">IFERROR(_xlfn.XLOOKUP(1, (날씨5[stnNm]='평균기온 삽입용'!$Q$36) * (날씨5[월]=Y$37) * (날씨5[일]='평균기온 삽입용'!$P40), 날씨5[minTa]),"")</f>
        <v>17.7</v>
      </c>
      <c r="Z40" cm="1">
        <f t="array" ref="Z40">IFERROR(_xlfn.XLOOKUP(1, (날씨5[stnNm]='평균기온 삽입용'!$Q$36) * (날씨5[월]=Z$37) * (날씨5[일]='평균기온 삽입용'!$P40), 날씨5[minTa]),"")</f>
        <v>15.6</v>
      </c>
      <c r="AA40" cm="1">
        <f t="array" ref="AA40">IFERROR(_xlfn.XLOOKUP(1, (날씨5[stnNm]='평균기온 삽입용'!$Q$36) * (날씨5[월]=AA$37) * (날씨5[일]='평균기온 삽입용'!$P40), 날씨5[minTa]),"")</f>
        <v>4.2</v>
      </c>
      <c r="AB40" cm="1">
        <f t="array" ref="AB40">IFERROR(_xlfn.XLOOKUP(1, (날씨5[stnNm]='평균기온 삽입용'!$Q$36) * (날씨5[월]=AB$37) * (날씨5[일]='평균기온 삽입용'!$P40), 날씨5[minTa]),"")</f>
        <v>-9.1999999999999993</v>
      </c>
      <c r="AD40" s="63">
        <v>3</v>
      </c>
      <c r="AE40" cm="1">
        <f t="array" ref="AE40">IFERROR(_xlfn.XLOOKUP(1, (날씨6[stnNm]='평균기온 삽입용'!$AE$36) * (날씨6[월]=AE$37) * (날씨6[일]='평균기온 삽입용'!$AD40), 날씨6[minTa]),"")</f>
        <v>-8.4</v>
      </c>
      <c r="AF40" cm="1">
        <f t="array" ref="AF40">IFERROR(_xlfn.XLOOKUP(1, (날씨6[stnNm]='평균기온 삽입용'!$AE$36) * (날씨6[월]=AF$37) * (날씨6[일]='평균기온 삽입용'!$AD40), 날씨6[minTa]),"")</f>
        <v>-7.2</v>
      </c>
      <c r="AG40" cm="1">
        <f t="array" ref="AG40">IFERROR(_xlfn.XLOOKUP(1, (날씨6[stnNm]='평균기온 삽입용'!$AE$36) * (날씨6[월]=AG$37) * (날씨6[일]='평균기온 삽입용'!$AD40), 날씨6[minTa]),"")</f>
        <v>-4</v>
      </c>
      <c r="AH40" cm="1">
        <f t="array" ref="AH40">IFERROR(_xlfn.XLOOKUP(1, (날씨6[stnNm]='평균기온 삽입용'!$AE$36) * (날씨6[월]=AH$37) * (날씨6[일]='평균기온 삽입용'!$AD40), 날씨6[minTa]),"")</f>
        <v>-2.8</v>
      </c>
      <c r="AI40" cm="1">
        <f t="array" ref="AI40">IFERROR(_xlfn.XLOOKUP(1, (날씨6[stnNm]='평균기온 삽입용'!$AE$36) * (날씨6[월]=AI$37) * (날씨6[일]='평균기온 삽입용'!$AD40), 날씨6[minTa]),"")</f>
        <v>14.6</v>
      </c>
      <c r="AJ40" cm="1">
        <f t="array" ref="AJ40">IFERROR(_xlfn.XLOOKUP(1, (날씨6[stnNm]='평균기온 삽입용'!$AE$36) * (날씨6[월]=AJ$37) * (날씨6[일]='평균기온 삽입용'!$AD40), 날씨6[minTa]),"")</f>
        <v>16.2</v>
      </c>
      <c r="AK40" cm="1">
        <f t="array" ref="AK40">IFERROR(_xlfn.XLOOKUP(1, (날씨6[stnNm]='평균기온 삽입용'!$AE$36) * (날씨6[월]=AK$37) * (날씨6[일]='평균기온 삽입용'!$AD40), 날씨6[minTa]),"")</f>
        <v>18.7</v>
      </c>
      <c r="AL40" cm="1">
        <f t="array" ref="AL40">IFERROR(_xlfn.XLOOKUP(1, (날씨6[stnNm]='평균기온 삽입용'!$AE$36) * (날씨6[월]=AL$37) * (날씨6[일]='평균기온 삽입용'!$AD40), 날씨6[minTa]),"")</f>
        <v>22.5</v>
      </c>
      <c r="AM40" cm="1">
        <f t="array" ref="AM40">IFERROR(_xlfn.XLOOKUP(1, (날씨6[stnNm]='평균기온 삽입용'!$AE$36) * (날씨6[월]=AM$37) * (날씨6[일]='평균기온 삽입용'!$AD40), 날씨6[minTa]),"")</f>
        <v>19.5</v>
      </c>
      <c r="AN40" cm="1">
        <f t="array" ref="AN40">IFERROR(_xlfn.XLOOKUP(1, (날씨6[stnNm]='평균기온 삽입용'!$AE$36) * (날씨6[월]=AN$37) * (날씨6[일]='평균기온 삽입용'!$AD40), 날씨6[minTa]),"")</f>
        <v>14.5</v>
      </c>
      <c r="AO40" cm="1">
        <f t="array" ref="AO40">IFERROR(_xlfn.XLOOKUP(1, (날씨6[stnNm]='평균기온 삽입용'!$AE$36) * (날씨6[월]=AO$37) * (날씨6[일]='평균기온 삽입용'!$AD40), 날씨6[minTa]),"")</f>
        <v>-1.9</v>
      </c>
      <c r="AP40" cm="1">
        <f t="array" ref="AP40">IFERROR(_xlfn.XLOOKUP(1, (날씨6[stnNm]='평균기온 삽입용'!$AE$36) * (날씨6[월]=AP$37) * (날씨6[일]='평균기온 삽입용'!$AD40), 날씨6[minTa]),"")</f>
        <v>-7.2</v>
      </c>
    </row>
    <row r="41" spans="2:42" ht="15.95" customHeight="1" x14ac:dyDescent="0.3">
      <c r="B41" s="63">
        <v>4</v>
      </c>
      <c r="C41" cm="1">
        <f t="array" ref="C41">IFERROR(_xlfn.XLOOKUP(1, (날씨4[stnNm]='평균기온 삽입용'!$C$36) * (날씨4[월]=C$37) * (날씨4[일]='평균기온 삽입용'!$B41), 날씨4[minTa]),"")</f>
        <v>-14.8</v>
      </c>
      <c r="D41" cm="1">
        <f t="array" ref="D41">IFERROR(_xlfn.XLOOKUP(1, (날씨4[stnNm]='평균기온 삽입용'!$C$36) * (날씨4[월]=D$37) * (날씨4[일]='평균기온 삽입용'!$B41), 날씨4[minTa]),"")</f>
        <v>-19.100000000000001</v>
      </c>
      <c r="E41" cm="1">
        <f t="array" ref="E41">IFERROR(_xlfn.XLOOKUP(1, (날씨4[stnNm]='평균기온 삽입용'!$C$36) * (날씨4[월]=E$37) * (날씨4[일]='평균기온 삽입용'!$B41), 날씨4[minTa]),"")</f>
        <v>3.5</v>
      </c>
      <c r="F41" cm="1">
        <f t="array" ref="F41">IFERROR(_xlfn.XLOOKUP(1, (날씨4[stnNm]='평균기온 삽입용'!$C$36) * (날씨4[월]=F$37) * (날씨4[일]='평균기온 삽입용'!$B41), 날씨4[minTa]),"")</f>
        <v>4.8</v>
      </c>
      <c r="G41" cm="1">
        <f t="array" ref="G41">IFERROR(_xlfn.XLOOKUP(1, (날씨4[stnNm]='평균기온 삽입용'!$C$36) * (날씨4[월]=G$37) * (날씨4[일]='평균기온 삽입용'!$B41), 날씨4[minTa]),"")</f>
        <v>9</v>
      </c>
      <c r="H41" cm="1">
        <f t="array" ref="H41">IFERROR(_xlfn.XLOOKUP(1, (날씨4[stnNm]='평균기온 삽입용'!$C$36) * (날씨4[월]=H$37) * (날씨4[일]='평균기온 삽입용'!$B41), 날씨4[minTa]),"")</f>
        <v>14.6</v>
      </c>
      <c r="I41" cm="1">
        <f t="array" ref="I41">IFERROR(_xlfn.XLOOKUP(1, (날씨4[stnNm]='평균기온 삽입용'!$C$36) * (날씨4[월]=I$37) * (날씨4[일]='평균기온 삽입용'!$B41), 날씨4[minTa]),"")</f>
        <v>22.1</v>
      </c>
      <c r="J41" cm="1">
        <f t="array" ref="J41">IFERROR(_xlfn.XLOOKUP(1, (날씨4[stnNm]='평균기온 삽입용'!$C$36) * (날씨4[월]=J$37) * (날씨4[일]='평균기온 삽입용'!$B41), 날씨4[minTa]),"")</f>
        <v>25.9</v>
      </c>
      <c r="K41" cm="1">
        <f t="array" ref="K41">IFERROR(_xlfn.XLOOKUP(1, (날씨4[stnNm]='평균기온 삽입용'!$C$36) * (날씨4[월]=K$37) * (날씨4[일]='평균기온 삽입용'!$B41), 날씨4[minTa]),"")</f>
        <v>18.5</v>
      </c>
      <c r="L41" cm="1">
        <f t="array" ref="L41">IFERROR(_xlfn.XLOOKUP(1, (날씨4[stnNm]='평균기온 삽입용'!$C$36) * (날씨4[월]=L$37) * (날씨4[일]='평균기온 삽입용'!$B41), 날씨4[minTa]),"")</f>
        <v>6.6</v>
      </c>
      <c r="M41" cm="1">
        <f t="array" ref="M41">IFERROR(_xlfn.XLOOKUP(1, (날씨4[stnNm]='평균기온 삽입용'!$C$36) * (날씨4[월]=M$37) * (날씨4[일]='평균기온 삽입용'!$B41), 날씨4[minTa]),"")</f>
        <v>-1.1000000000000001</v>
      </c>
      <c r="N41" cm="1">
        <f t="array" ref="N41">IFERROR(_xlfn.XLOOKUP(1, (날씨4[stnNm]='평균기온 삽입용'!$C$36) * (날씨4[월]=N$37) * (날씨4[일]='평균기온 삽입용'!$B41), 날씨4[minTa]),"")</f>
        <v>-2.8</v>
      </c>
      <c r="P41" s="63">
        <v>4</v>
      </c>
      <c r="Q41" cm="1">
        <f t="array" ref="Q41">IFERROR(_xlfn.XLOOKUP(1, (날씨5[stnNm]='평균기온 삽입용'!$Q$36) * (날씨5[월]=Q$37) * (날씨5[일]='평균기온 삽입용'!$P41), 날씨5[minTa]),"")</f>
        <v>-14.1</v>
      </c>
      <c r="R41" cm="1">
        <f t="array" ref="R41">IFERROR(_xlfn.XLOOKUP(1, (날씨5[stnNm]='평균기온 삽입용'!$Q$36) * (날씨5[월]=R$37) * (날씨5[일]='평균기온 삽입용'!$P41), 날씨5[minTa]),"")</f>
        <v>-5.9</v>
      </c>
      <c r="S41" cm="1">
        <f t="array" ref="S41">IFERROR(_xlfn.XLOOKUP(1, (날씨5[stnNm]='평균기온 삽입용'!$Q$36) * (날씨5[월]=S$37) * (날씨5[일]='평균기온 삽입용'!$P41), 날씨5[minTa]),"")</f>
        <v>-1.4</v>
      </c>
      <c r="T41" cm="1">
        <f t="array" ref="T41">IFERROR(_xlfn.XLOOKUP(1, (날씨5[stnNm]='평균기온 삽입용'!$Q$36) * (날씨5[월]=T$37) * (날씨5[일]='평균기온 삽입용'!$P41), 날씨5[minTa]),"")</f>
        <v>-3</v>
      </c>
      <c r="U41" cm="1">
        <f t="array" ref="U41">IFERROR(_xlfn.XLOOKUP(1, (날씨5[stnNm]='평균기온 삽입용'!$Q$36) * (날씨5[월]=U$37) * (날씨5[일]='평균기온 삽입용'!$P41), 날씨5[minTa]),"")</f>
        <v>7.4</v>
      </c>
      <c r="V41" cm="1">
        <f t="array" ref="V41">IFERROR(_xlfn.XLOOKUP(1, (날씨5[stnNm]='평균기온 삽입용'!$Q$36) * (날씨5[월]=V$37) * (날씨5[일]='평균기온 삽입용'!$P41), 날씨5[minTa]),"")</f>
        <v>15</v>
      </c>
      <c r="W41" cm="1">
        <f t="array" ref="W41">IFERROR(_xlfn.XLOOKUP(1, (날씨5[stnNm]='평균기온 삽입용'!$Q$36) * (날씨5[월]=W$37) * (날씨5[일]='평균기온 삽입용'!$P41), 날씨5[minTa]),"")</f>
        <v>16.3</v>
      </c>
      <c r="X41" cm="1">
        <f t="array" ref="X41">IFERROR(_xlfn.XLOOKUP(1, (날씨5[stnNm]='평균기온 삽입용'!$Q$36) * (날씨5[월]=X$37) * (날씨5[일]='평균기온 삽입용'!$P41), 날씨5[minTa]),"")</f>
        <v>21.1</v>
      </c>
      <c r="Y41" cm="1">
        <f t="array" ref="Y41">IFERROR(_xlfn.XLOOKUP(1, (날씨5[stnNm]='평균기온 삽입용'!$Q$36) * (날씨5[월]=Y$37) * (날씨5[일]='평균기온 삽입용'!$P41), 날씨5[minTa]),"")</f>
        <v>20.100000000000001</v>
      </c>
      <c r="Z41" cm="1">
        <f t="array" ref="Z41">IFERROR(_xlfn.XLOOKUP(1, (날씨5[stnNm]='평균기온 삽입용'!$Q$36) * (날씨5[월]=Z$37) * (날씨5[일]='평균기온 삽입용'!$P41), 날씨5[minTa]),"")</f>
        <v>13.1</v>
      </c>
      <c r="AA41" cm="1">
        <f t="array" ref="AA41">IFERROR(_xlfn.XLOOKUP(1, (날씨5[stnNm]='평균기온 삽입용'!$Q$36) * (날씨5[월]=AA$37) * (날씨5[일]='평균기온 삽입용'!$P41), 날씨5[minTa]),"")</f>
        <v>2.2999999999999998</v>
      </c>
      <c r="AB41" cm="1">
        <f t="array" ref="AB41">IFERROR(_xlfn.XLOOKUP(1, (날씨5[stnNm]='평균기온 삽입용'!$Q$36) * (날씨5[월]=AB$37) * (날씨5[일]='평균기온 삽입용'!$P41), 날씨5[minTa]),"")</f>
        <v>-8</v>
      </c>
      <c r="AD41" s="63">
        <v>4</v>
      </c>
      <c r="AE41" cm="1">
        <f t="array" ref="AE41">IFERROR(_xlfn.XLOOKUP(1, (날씨6[stnNm]='평균기온 삽입용'!$AE$36) * (날씨6[월]=AE$37) * (날씨6[일]='평균기온 삽입용'!$AD41), 날씨6[minTa]),"")</f>
        <v>-9.6999999999999993</v>
      </c>
      <c r="AF41" cm="1">
        <f t="array" ref="AF41">IFERROR(_xlfn.XLOOKUP(1, (날씨6[stnNm]='평균기온 삽입용'!$AE$36) * (날씨6[월]=AF$37) * (날씨6[일]='평균기온 삽입용'!$AD41), 날씨6[minTa]),"")</f>
        <v>-10.7</v>
      </c>
      <c r="AG41" cm="1">
        <f t="array" ref="AG41">IFERROR(_xlfn.XLOOKUP(1, (날씨6[stnNm]='평균기온 삽입용'!$AE$36) * (날씨6[월]=AG$37) * (날씨6[일]='평균기온 삽입용'!$AD41), 날씨6[minTa]),"")</f>
        <v>-1.5</v>
      </c>
      <c r="AH41" cm="1">
        <f t="array" ref="AH41">IFERROR(_xlfn.XLOOKUP(1, (날씨6[stnNm]='평균기온 삽입용'!$AE$36) * (날씨6[월]=AH$37) * (날씨6[일]='평균기온 삽입용'!$AD41), 날씨6[minTa]),"")</f>
        <v>-0.6</v>
      </c>
      <c r="AI41" cm="1">
        <f t="array" ref="AI41">IFERROR(_xlfn.XLOOKUP(1, (날씨6[stnNm]='평균기온 삽입용'!$AE$36) * (날씨6[월]=AI$37) * (날씨6[일]='평균기온 삽입용'!$AD41), 날씨6[minTa]),"")</f>
        <v>15.4</v>
      </c>
      <c r="AJ41" cm="1">
        <f t="array" ref="AJ41">IFERROR(_xlfn.XLOOKUP(1, (날씨6[stnNm]='평균기온 삽입용'!$AE$36) * (날씨6[월]=AJ$37) * (날씨6[일]='평균기온 삽입용'!$AD41), 날씨6[minTa]),"")</f>
        <v>18</v>
      </c>
      <c r="AK41" cm="1">
        <f t="array" ref="AK41">IFERROR(_xlfn.XLOOKUP(1, (날씨6[stnNm]='평균기온 삽입용'!$AE$36) * (날씨6[월]=AK$37) * (날씨6[일]='평균기온 삽입용'!$AD41), 날씨6[minTa]),"")</f>
        <v>18.7</v>
      </c>
      <c r="AL41" cm="1">
        <f t="array" ref="AL41">IFERROR(_xlfn.XLOOKUP(1, (날씨6[stnNm]='평균기온 삽입용'!$AE$36) * (날씨6[월]=AL$37) * (날씨6[일]='평균기온 삽입용'!$AD41), 날씨6[minTa]),"")</f>
        <v>23</v>
      </c>
      <c r="AM41" cm="1">
        <f t="array" ref="AM41">IFERROR(_xlfn.XLOOKUP(1, (날씨6[stnNm]='평균기온 삽입용'!$AE$36) * (날씨6[월]=AM$37) * (날씨6[일]='평균기온 삽입용'!$AD41), 날씨6[minTa]),"")</f>
        <v>16</v>
      </c>
      <c r="AN41" cm="1">
        <f t="array" ref="AN41">IFERROR(_xlfn.XLOOKUP(1, (날씨6[stnNm]='평균기온 삽입용'!$AE$36) * (날씨6[월]=AN$37) * (날씨6[일]='평균기온 삽입용'!$AD41), 날씨6[minTa]),"")</f>
        <v>6.3</v>
      </c>
      <c r="AO41" cm="1">
        <f t="array" ref="AO41">IFERROR(_xlfn.XLOOKUP(1, (날씨6[stnNm]='평균기온 삽입용'!$AE$36) * (날씨6[월]=AO$37) * (날씨6[일]='평균기온 삽입용'!$AD41), 날씨6[minTa]),"")</f>
        <v>-6.2</v>
      </c>
      <c r="AP41" cm="1">
        <f t="array" ref="AP41">IFERROR(_xlfn.XLOOKUP(1, (날씨6[stnNm]='평균기온 삽입용'!$AE$36) * (날씨6[월]=AP$37) * (날씨6[일]='평균기온 삽입용'!$AD41), 날씨6[minTa]),"")</f>
        <v>-9.8000000000000007</v>
      </c>
    </row>
    <row r="42" spans="2:42" ht="15.95" customHeight="1" x14ac:dyDescent="0.3">
      <c r="B42" s="63">
        <v>5</v>
      </c>
      <c r="C42" cm="1">
        <f t="array" ref="C42">IFERROR(_xlfn.XLOOKUP(1, (날씨4[stnNm]='평균기온 삽입용'!$C$36) * (날씨4[월]=C$37) * (날씨4[일]='평균기온 삽입용'!$B42), 날씨4[minTa]),"")</f>
        <v>-11.6</v>
      </c>
      <c r="D42" cm="1">
        <f t="array" ref="D42">IFERROR(_xlfn.XLOOKUP(1, (날씨4[stnNm]='평균기온 삽입용'!$C$36) * (날씨4[월]=D$37) * (날씨4[일]='평균기온 삽입용'!$B42), 날씨4[minTa]),"")</f>
        <v>-20.3</v>
      </c>
      <c r="E42" cm="1">
        <f t="array" ref="E42">IFERROR(_xlfn.XLOOKUP(1, (날씨4[stnNm]='평균기온 삽입용'!$C$36) * (날씨4[월]=E$37) * (날씨4[일]='평균기온 삽입용'!$B42), 날씨4[minTa]),"")</f>
        <v>-3.2</v>
      </c>
      <c r="F42" cm="1">
        <f t="array" ref="F42">IFERROR(_xlfn.XLOOKUP(1, (날씨4[stnNm]='평균기온 삽입용'!$C$36) * (날씨4[월]=F$37) * (날씨4[일]='평균기온 삽입용'!$B42), 날씨4[minTa]),"")</f>
        <v>3.5</v>
      </c>
      <c r="G42" cm="1">
        <f t="array" ref="G42">IFERROR(_xlfn.XLOOKUP(1, (날씨4[stnNm]='평균기온 삽입용'!$C$36) * (날씨4[월]=G$37) * (날씨4[일]='평균기온 삽입용'!$B42), 날씨4[minTa]),"")</f>
        <v>9.5</v>
      </c>
      <c r="H42" cm="1">
        <f t="array" ref="H42">IFERROR(_xlfn.XLOOKUP(1, (날씨4[stnNm]='평균기온 삽입용'!$C$36) * (날씨4[월]=H$37) * (날씨4[일]='평균기온 삽입용'!$B42), 날씨4[minTa]),"")</f>
        <v>14.4</v>
      </c>
      <c r="I42" cm="1">
        <f t="array" ref="I42">IFERROR(_xlfn.XLOOKUP(1, (날씨4[stnNm]='평균기온 삽입용'!$C$36) * (날씨4[월]=I$37) * (날씨4[일]='평균기온 삽입용'!$B42), 날씨4[minTa]),"")</f>
        <v>20</v>
      </c>
      <c r="J42" cm="1">
        <f t="array" ref="J42">IFERROR(_xlfn.XLOOKUP(1, (날씨4[stnNm]='평균기온 삽입용'!$C$36) * (날씨4[월]=J$37) * (날씨4[일]='평균기온 삽입용'!$B42), 날씨4[minTa]),"")</f>
        <v>25.7</v>
      </c>
      <c r="K42" cm="1">
        <f t="array" ref="K42">IFERROR(_xlfn.XLOOKUP(1, (날씨4[stnNm]='평균기온 삽입용'!$C$36) * (날씨4[월]=K$37) * (날씨4[일]='평균기온 삽입용'!$B42), 날씨4[minTa]),"")</f>
        <v>15.8</v>
      </c>
      <c r="L42" cm="1">
        <f t="array" ref="L42">IFERROR(_xlfn.XLOOKUP(1, (날씨4[stnNm]='평균기온 삽입용'!$C$36) * (날씨4[월]=L$37) * (날씨4[일]='평균기온 삽입용'!$B42), 날씨4[minTa]),"")</f>
        <v>13.9</v>
      </c>
      <c r="M42" cm="1">
        <f t="array" ref="M42">IFERROR(_xlfn.XLOOKUP(1, (날씨4[stnNm]='평균기온 삽입용'!$C$36) * (날씨4[월]=M$37) * (날씨4[일]='평균기온 삽입용'!$B42), 날씨4[minTa]),"")</f>
        <v>1.5</v>
      </c>
      <c r="N42" cm="1">
        <f t="array" ref="N42">IFERROR(_xlfn.XLOOKUP(1, (날씨4[stnNm]='평균기온 삽입용'!$C$36) * (날씨4[월]=N$37) * (날씨4[일]='평균기온 삽입용'!$B42), 날씨4[minTa]),"")</f>
        <v>-7.5</v>
      </c>
      <c r="P42" s="63">
        <v>5</v>
      </c>
      <c r="Q42" cm="1">
        <f t="array" ref="Q42">IFERROR(_xlfn.XLOOKUP(1, (날씨5[stnNm]='평균기온 삽입용'!$Q$36) * (날씨5[월]=Q$37) * (날씨5[일]='평균기온 삽입용'!$P42), 날씨5[minTa]),"")</f>
        <v>-11.9</v>
      </c>
      <c r="R42" cm="1">
        <f t="array" ref="R42">IFERROR(_xlfn.XLOOKUP(1, (날씨5[stnNm]='평균기온 삽입용'!$Q$36) * (날씨5[월]=R$37) * (날씨5[일]='평균기온 삽입용'!$P42), 날씨5[minTa]),"")</f>
        <v>-7.8</v>
      </c>
      <c r="S42" cm="1">
        <f t="array" ref="S42">IFERROR(_xlfn.XLOOKUP(1, (날씨5[stnNm]='평균기온 삽입용'!$Q$36) * (날씨5[월]=S$37) * (날씨5[일]='평균기온 삽입용'!$P42), 날씨5[minTa]),"")</f>
        <v>-1.4</v>
      </c>
      <c r="T42" cm="1">
        <f t="array" ref="T42">IFERROR(_xlfn.XLOOKUP(1, (날씨5[stnNm]='평균기온 삽입용'!$Q$36) * (날씨5[월]=T$37) * (날씨5[일]='평균기온 삽입용'!$P42), 날씨5[minTa]),"")</f>
        <v>3</v>
      </c>
      <c r="U42" cm="1">
        <f t="array" ref="U42">IFERROR(_xlfn.XLOOKUP(1, (날씨5[stnNm]='평균기온 삽입용'!$Q$36) * (날씨5[월]=U$37) * (날씨5[일]='평균기온 삽입용'!$P42), 날씨5[minTa]),"")</f>
        <v>9.5</v>
      </c>
      <c r="V42" cm="1">
        <f t="array" ref="V42">IFERROR(_xlfn.XLOOKUP(1, (날씨5[stnNm]='평균기온 삽입용'!$Q$36) * (날씨5[월]=V$37) * (날씨5[일]='평균기온 삽입용'!$P42), 날씨5[minTa]),"")</f>
        <v>17.8</v>
      </c>
      <c r="W42" cm="1">
        <f t="array" ref="W42">IFERROR(_xlfn.XLOOKUP(1, (날씨5[stnNm]='평균기온 삽입용'!$Q$36) * (날씨5[월]=W$37) * (날씨5[일]='평균기온 삽입용'!$P42), 날씨5[minTa]),"")</f>
        <v>16.100000000000001</v>
      </c>
      <c r="X42" cm="1">
        <f t="array" ref="X42">IFERROR(_xlfn.XLOOKUP(1, (날씨5[stnNm]='평균기온 삽입용'!$Q$36) * (날씨5[월]=X$37) * (날씨5[일]='평균기온 삽입용'!$P42), 날씨5[minTa]),"")</f>
        <v>22.4</v>
      </c>
      <c r="Y42" cm="1">
        <f t="array" ref="Y42">IFERROR(_xlfn.XLOOKUP(1, (날씨5[stnNm]='평균기온 삽입용'!$Q$36) * (날씨5[월]=Y$37) * (날씨5[일]='평균기온 삽입용'!$P42), 날씨5[minTa]),"")</f>
        <v>20</v>
      </c>
      <c r="Z42" cm="1">
        <f t="array" ref="Z42">IFERROR(_xlfn.XLOOKUP(1, (날씨5[stnNm]='평균기온 삽입용'!$Q$36) * (날씨5[월]=Z$37) * (날씨5[일]='평균기온 삽입용'!$P42), 날씨5[minTa]),"")</f>
        <v>11.5</v>
      </c>
      <c r="AA42" cm="1">
        <f t="array" ref="AA42">IFERROR(_xlfn.XLOOKUP(1, (날씨5[stnNm]='평균기온 삽입용'!$Q$36) * (날씨5[월]=AA$37) * (날씨5[일]='평균기온 삽입용'!$P42), 날씨5[minTa]),"")</f>
        <v>1.2</v>
      </c>
      <c r="AB42" cm="1">
        <f t="array" ref="AB42">IFERROR(_xlfn.XLOOKUP(1, (날씨5[stnNm]='평균기온 삽입용'!$Q$36) * (날씨5[월]=AB$37) * (날씨5[일]='평균기온 삽입용'!$P42), 날씨5[minTa]),"")</f>
        <v>-12.2</v>
      </c>
      <c r="AD42" s="63">
        <v>5</v>
      </c>
      <c r="AE42" cm="1">
        <f t="array" ref="AE42">IFERROR(_xlfn.XLOOKUP(1, (날씨6[stnNm]='평균기온 삽입용'!$AE$36) * (날씨6[월]=AE$37) * (날씨6[일]='평균기온 삽입용'!$AD42), 날씨6[minTa]),"")</f>
        <v>-10.4</v>
      </c>
      <c r="AF42" cm="1">
        <f t="array" ref="AF42">IFERROR(_xlfn.XLOOKUP(1, (날씨6[stnNm]='평균기온 삽입용'!$AE$36) * (날씨6[월]=AF$37) * (날씨6[일]='평균기온 삽입용'!$AD42), 날씨6[minTa]),"")</f>
        <v>-17.2</v>
      </c>
      <c r="AG42" cm="1">
        <f t="array" ref="AG42">IFERROR(_xlfn.XLOOKUP(1, (날씨6[stnNm]='평균기온 삽입용'!$AE$36) * (날씨6[월]=AG$37) * (날씨6[일]='평균기온 삽입용'!$AD42), 날씨6[minTa]),"")</f>
        <v>-6.4</v>
      </c>
      <c r="AH42" cm="1">
        <f t="array" ref="AH42">IFERROR(_xlfn.XLOOKUP(1, (날씨6[stnNm]='평균기온 삽입용'!$AE$36) * (날씨6[월]=AH$37) * (날씨6[일]='평균기온 삽입용'!$AD42), 날씨6[minTa]),"")</f>
        <v>-5.2</v>
      </c>
      <c r="AI42" cm="1">
        <f t="array" ref="AI42">IFERROR(_xlfn.XLOOKUP(1, (날씨6[stnNm]='평균기온 삽입용'!$AE$36) * (날씨6[월]=AI$37) * (날씨6[일]='평균기온 삽입용'!$AD42), 날씨6[minTa]),"")</f>
        <v>10.8</v>
      </c>
      <c r="AJ42" cm="1">
        <f t="array" ref="AJ42">IFERROR(_xlfn.XLOOKUP(1, (날씨6[stnNm]='평균기온 삽입용'!$AE$36) * (날씨6[월]=AJ$37) * (날씨6[일]='평균기온 삽입용'!$AD42), 날씨6[minTa]),"")</f>
        <v>17</v>
      </c>
      <c r="AK42" cm="1">
        <f t="array" ref="AK42">IFERROR(_xlfn.XLOOKUP(1, (날씨6[stnNm]='평균기온 삽입용'!$AE$36) * (날씨6[월]=AK$37) * (날씨6[일]='평균기온 삽입용'!$AD42), 날씨6[minTa]),"")</f>
        <v>18.2</v>
      </c>
      <c r="AL42" cm="1">
        <f t="array" ref="AL42">IFERROR(_xlfn.XLOOKUP(1, (날씨6[stnNm]='평균기온 삽입용'!$AE$36) * (날씨6[월]=AL$37) * (날씨6[일]='평균기온 삽입용'!$AD42), 날씨6[minTa]),"")</f>
        <v>23</v>
      </c>
      <c r="AM42" cm="1">
        <f t="array" ref="AM42">IFERROR(_xlfn.XLOOKUP(1, (날씨6[stnNm]='평균기온 삽입용'!$AE$36) * (날씨6[월]=AM$37) * (날씨6[일]='평균기온 삽입용'!$AD42), 날씨6[minTa]),"")</f>
        <v>14.3</v>
      </c>
      <c r="AN42" cm="1">
        <f t="array" ref="AN42">IFERROR(_xlfn.XLOOKUP(1, (날씨6[stnNm]='평균기온 삽입용'!$AE$36) * (날씨6[월]=AN$37) * (날씨6[일]='평균기온 삽입용'!$AD42), 날씨6[minTa]),"")</f>
        <v>3.1</v>
      </c>
      <c r="AO42" cm="1">
        <f t="array" ref="AO42">IFERROR(_xlfn.XLOOKUP(1, (날씨6[stnNm]='평균기온 삽입용'!$AE$36) * (날씨6[월]=AO$37) * (날씨6[일]='평균기온 삽입용'!$AD42), 날씨6[minTa]),"")</f>
        <v>0.2</v>
      </c>
      <c r="AP42" cm="1">
        <f t="array" ref="AP42">IFERROR(_xlfn.XLOOKUP(1, (날씨6[stnNm]='평균기온 삽입용'!$AE$36) * (날씨6[월]=AP$37) * (날씨6[일]='평균기온 삽입용'!$AD42), 날씨6[minTa]),"")</f>
        <v>-7.7</v>
      </c>
    </row>
    <row r="43" spans="2:42" ht="15.95" customHeight="1" x14ac:dyDescent="0.3">
      <c r="B43" s="63">
        <v>6</v>
      </c>
      <c r="C43" cm="1">
        <f t="array" ref="C43">IFERROR(_xlfn.XLOOKUP(1, (날씨4[stnNm]='평균기온 삽입용'!$C$36) * (날씨4[월]=C$37) * (날씨4[일]='평균기온 삽입용'!$B43), 날씨4[minTa]),"")</f>
        <v>-14.9</v>
      </c>
      <c r="D43" cm="1">
        <f t="array" ref="D43">IFERROR(_xlfn.XLOOKUP(1, (날씨4[stnNm]='평균기온 삽입용'!$C$36) * (날씨4[월]=D$37) * (날씨4[일]='평균기온 삽입용'!$B43), 날씨4[minTa]),"")</f>
        <v>-20.399999999999999</v>
      </c>
      <c r="E43" cm="1">
        <f t="array" ref="E43">IFERROR(_xlfn.XLOOKUP(1, (날씨4[stnNm]='평균기온 삽입용'!$C$36) * (날씨4[월]=E$37) * (날씨4[일]='평균기온 삽입용'!$B43), 날씨4[minTa]),"")</f>
        <v>-5.4</v>
      </c>
      <c r="F43" cm="1">
        <f t="array" ref="F43">IFERROR(_xlfn.XLOOKUP(1, (날씨4[stnNm]='평균기온 삽입용'!$C$36) * (날씨4[월]=F$37) * (날씨4[일]='평균기온 삽입용'!$B43), 날씨4[minTa]),"")</f>
        <v>1.7</v>
      </c>
      <c r="G43" cm="1">
        <f t="array" ref="G43">IFERROR(_xlfn.XLOOKUP(1, (날씨4[stnNm]='평균기온 삽입용'!$C$36) * (날씨4[월]=G$37) * (날씨4[일]='평균기온 삽입용'!$B43), 날씨4[minTa]),"")</f>
        <v>12</v>
      </c>
      <c r="H43" cm="1">
        <f t="array" ref="H43">IFERROR(_xlfn.XLOOKUP(1, (날씨4[stnNm]='평균기온 삽입용'!$C$36) * (날씨4[월]=H$37) * (날씨4[일]='평균기온 삽입용'!$B43), 날씨4[minTa]),"")</f>
        <v>14.6</v>
      </c>
      <c r="I43" cm="1">
        <f t="array" ref="I43">IFERROR(_xlfn.XLOOKUP(1, (날씨4[stnNm]='평균기온 삽입용'!$C$36) * (날씨4[월]=I$37) * (날씨4[일]='평균기온 삽입용'!$B43), 날씨4[minTa]),"")</f>
        <v>17.2</v>
      </c>
      <c r="J43" cm="1">
        <f t="array" ref="J43">IFERROR(_xlfn.XLOOKUP(1, (날씨4[stnNm]='평균기온 삽입용'!$C$36) * (날씨4[월]=J$37) * (날씨4[일]='평균기온 삽입용'!$B43), 날씨4[minTa]),"")</f>
        <v>25.6</v>
      </c>
      <c r="K43" cm="1">
        <f t="array" ref="K43">IFERROR(_xlfn.XLOOKUP(1, (날씨4[stnNm]='평균기온 삽입용'!$C$36) * (날씨4[월]=K$37) * (날씨4[일]='평균기온 삽입용'!$B43), 날씨4[minTa]),"")</f>
        <v>12.4</v>
      </c>
      <c r="L43" cm="1">
        <f t="array" ref="L43">IFERROR(_xlfn.XLOOKUP(1, (날씨4[stnNm]='평균기온 삽입용'!$C$36) * (날씨4[월]=L$37) * (날씨4[일]='평균기온 삽입용'!$B43), 날씨4[minTa]),"")</f>
        <v>14.3</v>
      </c>
      <c r="M43" cm="1">
        <f t="array" ref="M43">IFERROR(_xlfn.XLOOKUP(1, (날씨4[stnNm]='평균기온 삽입용'!$C$36) * (날씨4[월]=M$37) * (날씨4[일]='평균기온 삽입용'!$B43), 날씨4[minTa]),"")</f>
        <v>2.6</v>
      </c>
      <c r="N43" cm="1">
        <f t="array" ref="N43">IFERROR(_xlfn.XLOOKUP(1, (날씨4[stnNm]='평균기온 삽입용'!$C$36) * (날씨4[월]=N$37) * (날씨4[일]='평균기온 삽입용'!$B43), 날씨4[minTa]),"")</f>
        <v>-3.2</v>
      </c>
      <c r="P43" s="63">
        <v>6</v>
      </c>
      <c r="Q43" cm="1">
        <f t="array" ref="Q43">IFERROR(_xlfn.XLOOKUP(1, (날씨5[stnNm]='평균기온 삽입용'!$Q$36) * (날씨5[월]=Q$37) * (날씨5[일]='평균기온 삽입용'!$P43), 날씨5[minTa]),"")</f>
        <v>-13.9</v>
      </c>
      <c r="R43" cm="1">
        <f t="array" ref="R43">IFERROR(_xlfn.XLOOKUP(1, (날씨5[stnNm]='평균기온 삽입용'!$Q$36) * (날씨5[월]=R$37) * (날씨5[일]='평균기온 삽입용'!$P43), 날씨5[minTa]),"")</f>
        <v>-6.2</v>
      </c>
      <c r="S43" cm="1">
        <f t="array" ref="S43">IFERROR(_xlfn.XLOOKUP(1, (날씨5[stnNm]='평균기온 삽입용'!$Q$36) * (날씨5[월]=S$37) * (날씨5[일]='평균기온 삽입용'!$P43), 날씨5[minTa]),"")</f>
        <v>-2</v>
      </c>
      <c r="T43" cm="1">
        <f t="array" ref="T43">IFERROR(_xlfn.XLOOKUP(1, (날씨5[stnNm]='평균기온 삽입용'!$Q$36) * (날씨5[월]=T$37) * (날씨5[일]='평균기온 삽입용'!$P43), 날씨5[minTa]),"")</f>
        <v>0.2</v>
      </c>
      <c r="U43" cm="1">
        <f t="array" ref="U43">IFERROR(_xlfn.XLOOKUP(1, (날씨5[stnNm]='평균기온 삽입용'!$Q$36) * (날씨5[월]=U$37) * (날씨5[일]='평균기온 삽입용'!$P43), 날씨5[minTa]),"")</f>
        <v>6.8</v>
      </c>
      <c r="V43" cm="1">
        <f t="array" ref="V43">IFERROR(_xlfn.XLOOKUP(1, (날씨5[stnNm]='평균기온 삽입용'!$Q$36) * (날씨5[월]=V$37) * (날씨5[일]='평균기온 삽입용'!$P43), 날씨5[minTa]),"")</f>
        <v>16.5</v>
      </c>
      <c r="W43" cm="1">
        <f t="array" ref="W43">IFERROR(_xlfn.XLOOKUP(1, (날씨5[stnNm]='평균기온 삽입용'!$Q$36) * (날씨5[월]=W$37) * (날씨5[일]='평균기온 삽입용'!$P43), 날씨5[minTa]),"")</f>
        <v>20.7</v>
      </c>
      <c r="X43" cm="1">
        <f t="array" ref="X43">IFERROR(_xlfn.XLOOKUP(1, (날씨5[stnNm]='평균기온 삽입용'!$Q$36) * (날씨5[월]=X$37) * (날씨5[일]='평균기온 삽입용'!$P43), 날씨5[minTa]),"")</f>
        <v>22.8</v>
      </c>
      <c r="Y43" cm="1">
        <f t="array" ref="Y43">IFERROR(_xlfn.XLOOKUP(1, (날씨5[stnNm]='평균기온 삽입용'!$Q$36) * (날씨5[월]=Y$37) * (날씨5[일]='평균기온 삽입용'!$P43), 날씨5[minTa]),"")</f>
        <v>19.600000000000001</v>
      </c>
      <c r="Z43" cm="1">
        <f t="array" ref="Z43">IFERROR(_xlfn.XLOOKUP(1, (날씨5[stnNm]='평균기온 삽입용'!$Q$36) * (날씨5[월]=Z$37) * (날씨5[일]='평균기온 삽입용'!$P43), 날씨5[minTa]),"")</f>
        <v>9.3000000000000007</v>
      </c>
      <c r="AA43" cm="1">
        <f t="array" ref="AA43">IFERROR(_xlfn.XLOOKUP(1, (날씨5[stnNm]='평균기온 삽입용'!$Q$36) * (날씨5[월]=AA$37) * (날씨5[일]='평균기온 삽입용'!$P43), 날씨5[minTa]),"")</f>
        <v>-0.2</v>
      </c>
      <c r="AB43" cm="1">
        <f t="array" ref="AB43">IFERROR(_xlfn.XLOOKUP(1, (날씨5[stnNm]='평균기온 삽입용'!$Q$36) * (날씨5[월]=AB$37) * (날씨5[일]='평균기온 삽입용'!$P43), 날씨5[minTa]),"")</f>
        <v>-15.6</v>
      </c>
      <c r="AD43" s="63">
        <v>6</v>
      </c>
      <c r="AE43" cm="1">
        <f t="array" ref="AE43">IFERROR(_xlfn.XLOOKUP(1, (날씨6[stnNm]='평균기온 삽입용'!$AE$36) * (날씨6[월]=AE$37) * (날씨6[일]='평균기온 삽입용'!$AD43), 날씨6[minTa]),"")</f>
        <v>-6.4</v>
      </c>
      <c r="AF43" cm="1">
        <f t="array" ref="AF43">IFERROR(_xlfn.XLOOKUP(1, (날씨6[stnNm]='평균기온 삽입용'!$AE$36) * (날씨6[월]=AF$37) * (날씨6[일]='평균기온 삽입용'!$AD43), 날씨6[minTa]),"")</f>
        <v>-17.7</v>
      </c>
      <c r="AG43" cm="1">
        <f t="array" ref="AG43">IFERROR(_xlfn.XLOOKUP(1, (날씨6[stnNm]='평균기온 삽입용'!$AE$36) * (날씨6[월]=AG$37) * (날씨6[일]='평균기온 삽입용'!$AD43), 날씨6[minTa]),"")</f>
        <v>-6.8</v>
      </c>
      <c r="AH43" cm="1">
        <f t="array" ref="AH43">IFERROR(_xlfn.XLOOKUP(1, (날씨6[stnNm]='평균기온 삽입용'!$AE$36) * (날씨6[월]=AH$37) * (날씨6[일]='평균기온 삽입용'!$AD43), 날씨6[minTa]),"")</f>
        <v>-3.2</v>
      </c>
      <c r="AI43" cm="1">
        <f t="array" ref="AI43">IFERROR(_xlfn.XLOOKUP(1, (날씨6[stnNm]='평균기온 삽입용'!$AE$36) * (날씨6[월]=AI$37) * (날씨6[일]='평균기온 삽입용'!$AD43), 날씨6[minTa]),"")</f>
        <v>8</v>
      </c>
      <c r="AJ43" cm="1">
        <f t="array" ref="AJ43">IFERROR(_xlfn.XLOOKUP(1, (날씨6[stnNm]='평균기온 삽입용'!$AE$36) * (날씨6[월]=AJ$37) * (날씨6[일]='평균기온 삽입용'!$AD43), 날씨6[minTa]),"")</f>
        <v>15.2</v>
      </c>
      <c r="AK43" cm="1">
        <f t="array" ref="AK43">IFERROR(_xlfn.XLOOKUP(1, (날씨6[stnNm]='평균기온 삽입용'!$AE$36) * (날씨6[월]=AK$37) * (날씨6[일]='평균기온 삽입용'!$AD43), 날씨6[minTa]),"")</f>
        <v>18.7</v>
      </c>
      <c r="AL43" cm="1">
        <f t="array" ref="AL43">IFERROR(_xlfn.XLOOKUP(1, (날씨6[stnNm]='평균기온 삽입용'!$AE$36) * (날씨6[월]=AL$37) * (날씨6[일]='평균기온 삽입용'!$AD43), 날씨6[minTa]),"")</f>
        <v>22.2</v>
      </c>
      <c r="AM43" cm="1">
        <f t="array" ref="AM43">IFERROR(_xlfn.XLOOKUP(1, (날씨6[stnNm]='평균기온 삽입용'!$AE$36) * (날씨6[월]=AM$37) * (날씨6[일]='평균기온 삽입용'!$AD43), 날씨6[minTa]),"")</f>
        <v>16.3</v>
      </c>
      <c r="AN43" cm="1">
        <f t="array" ref="AN43">IFERROR(_xlfn.XLOOKUP(1, (날씨6[stnNm]='평균기온 삽입용'!$AE$36) * (날씨6[월]=AN$37) * (날씨6[일]='평균기온 삽입용'!$AD43), 날씨6[minTa]),"")</f>
        <v>2.8</v>
      </c>
      <c r="AO43" cm="1">
        <f t="array" ref="AO43">IFERROR(_xlfn.XLOOKUP(1, (날씨6[stnNm]='평균기온 삽입용'!$AE$36) * (날씨6[월]=AO$37) * (날씨6[일]='평균기온 삽입용'!$AD43), 날씨6[minTa]),"")</f>
        <v>5.7</v>
      </c>
      <c r="AP43" cm="1">
        <f t="array" ref="AP43">IFERROR(_xlfn.XLOOKUP(1, (날씨6[stnNm]='평균기온 삽입용'!$AE$36) * (날씨6[월]=AP$37) * (날씨6[일]='평균기온 삽입용'!$AD43), 날씨6[minTa]),"")</f>
        <v>-2.1</v>
      </c>
    </row>
    <row r="44" spans="2:42" ht="15.95" customHeight="1" x14ac:dyDescent="0.3">
      <c r="B44" s="63">
        <v>7</v>
      </c>
      <c r="C44" cm="1">
        <f t="array" ref="C44">IFERROR(_xlfn.XLOOKUP(1, (날씨4[stnNm]='평균기온 삽입용'!$C$36) * (날씨4[월]=C$37) * (날씨4[일]='평균기온 삽입용'!$B44), 날씨4[minTa]),"")</f>
        <v>-13.6</v>
      </c>
      <c r="D44" cm="1">
        <f t="array" ref="D44">IFERROR(_xlfn.XLOOKUP(1, (날씨4[stnNm]='평균기온 삽입용'!$C$36) * (날씨4[월]=D$37) * (날씨4[일]='평균기온 삽입용'!$B44), 날씨4[minTa]),"")</f>
        <v>-21.1</v>
      </c>
      <c r="E44" cm="1">
        <f t="array" ref="E44">IFERROR(_xlfn.XLOOKUP(1, (날씨4[stnNm]='평균기온 삽입용'!$C$36) * (날씨4[월]=E$37) * (날씨4[일]='평균기온 삽입용'!$B44), 날씨4[minTa]),"")</f>
        <v>-3.3</v>
      </c>
      <c r="F44" cm="1">
        <f t="array" ref="F44">IFERROR(_xlfn.XLOOKUP(1, (날씨4[stnNm]='평균기온 삽입용'!$C$36) * (날씨4[월]=F$37) * (날씨4[일]='평균기온 삽입용'!$B44), 날씨4[minTa]),"")</f>
        <v>0.4</v>
      </c>
      <c r="G44" cm="1">
        <f t="array" ref="G44">IFERROR(_xlfn.XLOOKUP(1, (날씨4[stnNm]='평균기온 삽입용'!$C$36) * (날씨4[월]=G$37) * (날씨4[일]='평균기온 삽입용'!$B44), 날씨4[minTa]),"")</f>
        <v>10.8</v>
      </c>
      <c r="H44" cm="1">
        <f t="array" ref="H44">IFERROR(_xlfn.XLOOKUP(1, (날씨4[stnNm]='평균기온 삽입용'!$C$36) * (날씨4[월]=H$37) * (날씨4[일]='평균기온 삽입용'!$B44), 날씨4[minTa]),"")</f>
        <v>15.2</v>
      </c>
      <c r="I44" cm="1">
        <f t="array" ref="I44">IFERROR(_xlfn.XLOOKUP(1, (날씨4[stnNm]='평균기온 삽입용'!$C$36) * (날씨4[월]=I$37) * (날씨4[일]='평균기온 삽입용'!$B44), 날씨4[minTa]),"")</f>
        <v>15.9</v>
      </c>
      <c r="J44" cm="1">
        <f t="array" ref="J44">IFERROR(_xlfn.XLOOKUP(1, (날씨4[stnNm]='평균기온 삽입용'!$C$36) * (날씨4[월]=J$37) * (날씨4[일]='평균기온 삽입용'!$B44), 날씨4[minTa]),"")</f>
        <v>24.1</v>
      </c>
      <c r="K44" cm="1">
        <f t="array" ref="K44">IFERROR(_xlfn.XLOOKUP(1, (날씨4[stnNm]='평균기온 삽입용'!$C$36) * (날씨4[월]=K$37) * (날씨4[일]='평균기온 삽입용'!$B44), 날씨4[minTa]),"")</f>
        <v>12.9</v>
      </c>
      <c r="L44" cm="1">
        <f t="array" ref="L44">IFERROR(_xlfn.XLOOKUP(1, (날씨4[stnNm]='평균기온 삽입용'!$C$36) * (날씨4[월]=L$37) * (날씨4[일]='평균기온 삽입용'!$B44), 날씨4[minTa]),"")</f>
        <v>7</v>
      </c>
      <c r="M44" cm="1">
        <f t="array" ref="M44">IFERROR(_xlfn.XLOOKUP(1, (날씨4[stnNm]='평균기온 삽입용'!$C$36) * (날씨4[월]=M$37) * (날씨4[일]='평균기온 삽입용'!$B44), 날씨4[minTa]),"")</f>
        <v>8.8000000000000007</v>
      </c>
      <c r="N44" cm="1">
        <f t="array" ref="N44">IFERROR(_xlfn.XLOOKUP(1, (날씨4[stnNm]='평균기온 삽입용'!$C$36) * (날씨4[월]=N$37) * (날씨4[일]='평균기온 삽입용'!$B44), 날씨4[minTa]),"")</f>
        <v>-11.4</v>
      </c>
      <c r="P44" s="63">
        <v>7</v>
      </c>
      <c r="Q44" cm="1">
        <f t="array" ref="Q44">IFERROR(_xlfn.XLOOKUP(1, (날씨5[stnNm]='평균기온 삽입용'!$Q$36) * (날씨5[월]=Q$37) * (날씨5[일]='평균기온 삽입용'!$P44), 날씨5[minTa]),"")</f>
        <v>-15.2</v>
      </c>
      <c r="R44" cm="1">
        <f t="array" ref="R44">IFERROR(_xlfn.XLOOKUP(1, (날씨5[stnNm]='평균기온 삽입용'!$Q$36) * (날씨5[월]=R$37) * (날씨5[일]='평균기온 삽입용'!$P44), 날씨5[minTa]),"")</f>
        <v>-9.5</v>
      </c>
      <c r="S44" cm="1">
        <f t="array" ref="S44">IFERROR(_xlfn.XLOOKUP(1, (날씨5[stnNm]='평균기온 삽입용'!$Q$36) * (날씨5[월]=S$37) * (날씨5[일]='평균기온 삽입용'!$P44), 날씨5[minTa]),"")</f>
        <v>-1.6</v>
      </c>
      <c r="T44" cm="1">
        <f t="array" ref="T44">IFERROR(_xlfn.XLOOKUP(1, (날씨5[stnNm]='평균기온 삽입용'!$Q$36) * (날씨5[월]=T$37) * (날씨5[일]='평균기온 삽입용'!$P44), 날씨5[minTa]),"")</f>
        <v>0.7</v>
      </c>
      <c r="U44" cm="1">
        <f t="array" ref="U44">IFERROR(_xlfn.XLOOKUP(1, (날씨5[stnNm]='평균기온 삽입용'!$Q$36) * (날씨5[월]=U$37) * (날씨5[일]='평균기온 삽입용'!$P44), 날씨5[minTa]),"")</f>
        <v>2.8</v>
      </c>
      <c r="V44" cm="1">
        <f t="array" ref="V44">IFERROR(_xlfn.XLOOKUP(1, (날씨5[stnNm]='평균기온 삽입용'!$Q$36) * (날씨5[월]=V$37) * (날씨5[일]='평균기온 삽입용'!$P44), 날씨5[minTa]),"")</f>
        <v>14.4</v>
      </c>
      <c r="W44" cm="1">
        <f t="array" ref="W44">IFERROR(_xlfn.XLOOKUP(1, (날씨5[stnNm]='평균기온 삽입용'!$Q$36) * (날씨5[월]=W$37) * (날씨5[일]='평균기온 삽입용'!$P44), 날씨5[minTa]),"")</f>
        <v>18.7</v>
      </c>
      <c r="X44" cm="1">
        <f t="array" ref="X44">IFERROR(_xlfn.XLOOKUP(1, (날씨5[stnNm]='평균기온 삽입용'!$Q$36) * (날씨5[월]=X$37) * (날씨5[일]='평균기온 삽입용'!$P44), 날씨5[minTa]),"")</f>
        <v>22.2</v>
      </c>
      <c r="Y44" cm="1">
        <f t="array" ref="Y44">IFERROR(_xlfn.XLOOKUP(1, (날씨5[stnNm]='평균기온 삽입용'!$Q$36) * (날씨5[월]=Y$37) * (날씨5[일]='평균기온 삽입용'!$P44), 날씨5[minTa]),"")</f>
        <v>21.5</v>
      </c>
      <c r="Z44" cm="1">
        <f t="array" ref="Z44">IFERROR(_xlfn.XLOOKUP(1, (날씨5[stnNm]='평균기온 삽입용'!$Q$36) * (날씨5[월]=Z$37) * (날씨5[일]='평균기온 삽입용'!$P44), 날씨5[minTa]),"")</f>
        <v>11.7</v>
      </c>
      <c r="AA44" cm="1">
        <f t="array" ref="AA44">IFERROR(_xlfn.XLOOKUP(1, (날씨5[stnNm]='평균기온 삽입용'!$Q$36) * (날씨5[월]=AA$37) * (날씨5[일]='평균기온 삽입용'!$P44), 날씨5[minTa]),"")</f>
        <v>-1.1000000000000001</v>
      </c>
      <c r="AB44" cm="1">
        <f t="array" ref="AB44">IFERROR(_xlfn.XLOOKUP(1, (날씨5[stnNm]='평균기온 삽입용'!$Q$36) * (날씨5[월]=AB$37) * (날씨5[일]='평균기온 삽입용'!$P44), 날씨5[minTa]),"")</f>
        <v>-8.8000000000000007</v>
      </c>
      <c r="AD44" s="63">
        <v>7</v>
      </c>
      <c r="AE44" cm="1">
        <f t="array" ref="AE44">IFERROR(_xlfn.XLOOKUP(1, (날씨6[stnNm]='평균기온 삽입용'!$AE$36) * (날씨6[월]=AE$37) * (날씨6[일]='평균기온 삽입용'!$AD44), 날씨6[minTa]),"")</f>
        <v>0.9</v>
      </c>
      <c r="AF44" cm="1">
        <f t="array" ref="AF44">IFERROR(_xlfn.XLOOKUP(1, (날씨6[stnNm]='평균기온 삽입용'!$AE$36) * (날씨6[월]=AF$37) * (날씨6[일]='평균기온 삽입용'!$AD44), 날씨6[minTa]),"")</f>
        <v>-12.4</v>
      </c>
      <c r="AG44" cm="1">
        <f t="array" ref="AG44">IFERROR(_xlfn.XLOOKUP(1, (날씨6[stnNm]='평균기온 삽입용'!$AE$36) * (날씨6[월]=AG$37) * (날씨6[일]='평균기온 삽입용'!$AD44), 날씨6[minTa]),"")</f>
        <v>-4.0999999999999996</v>
      </c>
      <c r="AH44" cm="1">
        <f t="array" ref="AH44">IFERROR(_xlfn.XLOOKUP(1, (날씨6[stnNm]='평균기온 삽입용'!$AE$36) * (날씨6[월]=AH$37) * (날씨6[일]='평균기온 삽입용'!$AD44), 날씨6[minTa]),"")</f>
        <v>-1</v>
      </c>
      <c r="AI44" cm="1">
        <f t="array" ref="AI44">IFERROR(_xlfn.XLOOKUP(1, (날씨6[stnNm]='평균기온 삽입용'!$AE$36) * (날씨6[월]=AI$37) * (날씨6[일]='평균기온 삽입용'!$AD44), 날씨6[minTa]),"")</f>
        <v>10.3</v>
      </c>
      <c r="AJ44" cm="1">
        <f t="array" ref="AJ44">IFERROR(_xlfn.XLOOKUP(1, (날씨6[stnNm]='평균기온 삽입용'!$AE$36) * (날씨6[월]=AJ$37) * (날씨6[일]='평균기온 삽입용'!$AD44), 날씨6[minTa]),"")</f>
        <v>17.600000000000001</v>
      </c>
      <c r="AK44" cm="1">
        <f t="array" ref="AK44">IFERROR(_xlfn.XLOOKUP(1, (날씨6[stnNm]='평균기온 삽입용'!$AE$36) * (날씨6[월]=AK$37) * (날씨6[일]='평균기온 삽입용'!$AD44), 날씨6[minTa]),"")</f>
        <v>19.7</v>
      </c>
      <c r="AL44" cm="1">
        <f t="array" ref="AL44">IFERROR(_xlfn.XLOOKUP(1, (날씨6[stnNm]='평균기온 삽입용'!$AE$36) * (날씨6[월]=AL$37) * (날씨6[일]='평균기온 삽입용'!$AD44), 날씨6[minTa]),"")</f>
        <v>21.1</v>
      </c>
      <c r="AM44" cm="1">
        <f t="array" ref="AM44">IFERROR(_xlfn.XLOOKUP(1, (날씨6[stnNm]='평균기온 삽입용'!$AE$36) * (날씨6[월]=AM$37) * (날씨6[일]='평균기온 삽입용'!$AD44), 날씨6[minTa]),"")</f>
        <v>15.4</v>
      </c>
      <c r="AN44" cm="1">
        <f t="array" ref="AN44">IFERROR(_xlfn.XLOOKUP(1, (날씨6[stnNm]='평균기온 삽입용'!$AE$36) * (날씨6[월]=AN$37) * (날씨6[일]='평균기온 삽입용'!$AD44), 날씨6[minTa]),"")</f>
        <v>4.5999999999999996</v>
      </c>
      <c r="AO44" cm="1">
        <f t="array" ref="AO44">IFERROR(_xlfn.XLOOKUP(1, (날씨6[stnNm]='평균기온 삽입용'!$AE$36) * (날씨6[월]=AO$37) * (날씨6[일]='평균기온 삽입용'!$AD44), 날씨6[minTa]),"")</f>
        <v>11.2</v>
      </c>
      <c r="AP44" cm="1">
        <f t="array" ref="AP44">IFERROR(_xlfn.XLOOKUP(1, (날씨6[stnNm]='평균기온 삽입용'!$AE$36) * (날씨6[월]=AP$37) * (날씨6[일]='평균기온 삽입용'!$AD44), 날씨6[minTa]),"")</f>
        <v>-3.7</v>
      </c>
    </row>
    <row r="45" spans="2:42" ht="15.95" customHeight="1" x14ac:dyDescent="0.3">
      <c r="B45" s="63">
        <v>8</v>
      </c>
      <c r="C45" cm="1">
        <f t="array" ref="C45">IFERROR(_xlfn.XLOOKUP(1, (날씨4[stnNm]='평균기온 삽입용'!$C$36) * (날씨4[월]=C$37) * (날씨4[일]='평균기온 삽입용'!$B45), 날씨4[minTa]),"")</f>
        <v>-4</v>
      </c>
      <c r="D45" cm="1">
        <f t="array" ref="D45">IFERROR(_xlfn.XLOOKUP(1, (날씨4[stnNm]='평균기온 삽입용'!$C$36) * (날씨4[월]=D$37) * (날씨4[일]='평균기온 삽입용'!$B45), 날씨4[minTa]),"")</f>
        <v>-18.5</v>
      </c>
      <c r="E45" cm="1">
        <f t="array" ref="E45">IFERROR(_xlfn.XLOOKUP(1, (날씨4[stnNm]='평균기온 삽입용'!$C$36) * (날씨4[월]=E$37) * (날씨4[일]='평균기온 삽입용'!$B45), 날씨4[minTa]),"")</f>
        <v>0.5</v>
      </c>
      <c r="F45" cm="1">
        <f t="array" ref="F45">IFERROR(_xlfn.XLOOKUP(1, (날씨4[stnNm]='평균기온 삽입용'!$C$36) * (날씨4[월]=F$37) * (날씨4[일]='평균기온 삽입용'!$B45), 날씨4[minTa]),"")</f>
        <v>-3.5</v>
      </c>
      <c r="G45" cm="1">
        <f t="array" ref="G45">IFERROR(_xlfn.XLOOKUP(1, (날씨4[stnNm]='평균기온 삽입용'!$C$36) * (날씨4[월]=G$37) * (날씨4[일]='평균기온 삽입용'!$B45), 날씨4[minTa]),"")</f>
        <v>8.9</v>
      </c>
      <c r="H45" cm="1">
        <f t="array" ref="H45">IFERROR(_xlfn.XLOOKUP(1, (날씨4[stnNm]='평균기온 삽입용'!$C$36) * (날씨4[월]=H$37) * (날씨4[일]='평균기온 삽입용'!$B45), 날씨4[minTa]),"")</f>
        <v>17.8</v>
      </c>
      <c r="I45" cm="1">
        <f t="array" ref="I45">IFERROR(_xlfn.XLOOKUP(1, (날씨4[stnNm]='평균기온 삽입용'!$C$36) * (날씨4[월]=I$37) * (날씨4[일]='평균기온 삽입용'!$B45), 날씨4[minTa]),"")</f>
        <v>14.7</v>
      </c>
      <c r="J45" cm="1">
        <f t="array" ref="J45">IFERROR(_xlfn.XLOOKUP(1, (날씨4[stnNm]='평균기온 삽입용'!$C$36) * (날씨4[월]=J$37) * (날씨4[일]='평균기온 삽입용'!$B45), 날씨4[minTa]),"")</f>
        <v>23.1</v>
      </c>
      <c r="K45" cm="1">
        <f t="array" ref="K45">IFERROR(_xlfn.XLOOKUP(1, (날씨4[stnNm]='평균기온 삽입용'!$C$36) * (날씨4[월]=K$37) * (날씨4[일]='평균기온 삽입용'!$B45), 날씨4[minTa]),"")</f>
        <v>10.1</v>
      </c>
      <c r="L45" cm="1">
        <f t="array" ref="L45">IFERROR(_xlfn.XLOOKUP(1, (날씨4[stnNm]='평균기온 삽입용'!$C$36) * (날씨4[월]=L$37) * (날씨4[일]='평균기온 삽입용'!$B45), 날씨4[minTa]),"")</f>
        <v>4.0999999999999996</v>
      </c>
      <c r="M45" cm="1">
        <f t="array" ref="M45">IFERROR(_xlfn.XLOOKUP(1, (날씨4[stnNm]='평균기온 삽입용'!$C$36) * (날씨4[월]=M$37) * (날씨4[일]='평균기온 삽입용'!$B45), 날씨4[minTa]),"")</f>
        <v>9.4</v>
      </c>
      <c r="N45" cm="1">
        <f t="array" ref="N45">IFERROR(_xlfn.XLOOKUP(1, (날씨4[stnNm]='평균기온 삽입용'!$C$36) * (날씨4[월]=N$37) * (날씨4[일]='평균기온 삽입용'!$B45), 날씨4[minTa]),"")</f>
        <v>-13.9</v>
      </c>
      <c r="P45" s="63">
        <v>8</v>
      </c>
      <c r="Q45" cm="1">
        <f t="array" ref="Q45">IFERROR(_xlfn.XLOOKUP(1, (날씨5[stnNm]='평균기온 삽입용'!$Q$36) * (날씨5[월]=Q$37) * (날씨5[일]='평균기온 삽입용'!$P45), 날씨5[minTa]),"")</f>
        <v>-13.5</v>
      </c>
      <c r="R45" cm="1">
        <f t="array" ref="R45">IFERROR(_xlfn.XLOOKUP(1, (날씨5[stnNm]='평균기온 삽입용'!$Q$36) * (날씨5[월]=R$37) * (날씨5[일]='평균기온 삽입용'!$P45), 날씨5[minTa]),"")</f>
        <v>-12.3</v>
      </c>
      <c r="S45" cm="1">
        <f t="array" ref="S45">IFERROR(_xlfn.XLOOKUP(1, (날씨5[stnNm]='평균기온 삽입용'!$Q$36) * (날씨5[월]=S$37) * (날씨5[일]='평균기온 삽입용'!$P45), 날씨5[minTa]),"")</f>
        <v>-5.8</v>
      </c>
      <c r="T45" cm="1">
        <f t="array" ref="T45">IFERROR(_xlfn.XLOOKUP(1, (날씨5[stnNm]='평균기온 삽입용'!$Q$36) * (날씨5[월]=T$37) * (날씨5[일]='평균기온 삽입용'!$P45), 날씨5[minTa]),"")</f>
        <v>0.4</v>
      </c>
      <c r="U45" cm="1">
        <f t="array" ref="U45">IFERROR(_xlfn.XLOOKUP(1, (날씨5[stnNm]='평균기온 삽입용'!$Q$36) * (날씨5[월]=U$37) * (날씨5[일]='평균기온 삽입용'!$P45), 날씨5[minTa]),"")</f>
        <v>4.9000000000000004</v>
      </c>
      <c r="V45" cm="1">
        <f t="array" ref="V45">IFERROR(_xlfn.XLOOKUP(1, (날씨5[stnNm]='평균기온 삽입용'!$Q$36) * (날씨5[월]=V$37) * (날씨5[일]='평균기온 삽입용'!$P45), 날씨5[minTa]),"")</f>
        <v>11.1</v>
      </c>
      <c r="W45" cm="1">
        <f t="array" ref="W45">IFERROR(_xlfn.XLOOKUP(1, (날씨5[stnNm]='평균기온 삽입용'!$Q$36) * (날씨5[월]=W$37) * (날씨5[일]='평균기온 삽입용'!$P45), 날씨5[minTa]),"")</f>
        <v>17.3</v>
      </c>
      <c r="X45" cm="1">
        <f t="array" ref="X45">IFERROR(_xlfn.XLOOKUP(1, (날씨5[stnNm]='평균기온 삽입용'!$Q$36) * (날씨5[월]=X$37) * (날씨5[일]='평균기온 삽입용'!$P45), 날씨5[minTa]),"")</f>
        <v>21.6</v>
      </c>
      <c r="Y45" cm="1">
        <f t="array" ref="Y45">IFERROR(_xlfn.XLOOKUP(1, (날씨5[stnNm]='평균기온 삽입용'!$Q$36) * (날씨5[월]=Y$37) * (날씨5[일]='평균기온 삽입용'!$P45), 날씨5[minTa]),"")</f>
        <v>21</v>
      </c>
      <c r="Z45" cm="1">
        <f t="array" ref="Z45">IFERROR(_xlfn.XLOOKUP(1, (날씨5[stnNm]='평균기온 삽입용'!$Q$36) * (날씨5[월]=Z$37) * (날씨5[일]='평균기온 삽입용'!$P45), 날씨5[minTa]),"")</f>
        <v>5.7</v>
      </c>
      <c r="AA45" cm="1">
        <f t="array" ref="AA45">IFERROR(_xlfn.XLOOKUP(1, (날씨5[stnNm]='평균기온 삽입용'!$Q$36) * (날씨5[월]=AA$37) * (날씨5[일]='평균기온 삽입용'!$P45), 날씨5[minTa]),"")</f>
        <v>-4.4000000000000004</v>
      </c>
      <c r="AB45" cm="1">
        <f t="array" ref="AB45">IFERROR(_xlfn.XLOOKUP(1, (날씨5[stnNm]='평균기온 삽입용'!$Q$36) * (날씨5[월]=AB$37) * (날씨5[일]='평균기온 삽입용'!$P45), 날씨5[minTa]),"")</f>
        <v>-10.1</v>
      </c>
      <c r="AD45" s="63">
        <v>8</v>
      </c>
      <c r="AE45" cm="1">
        <f t="array" ref="AE45">IFERROR(_xlfn.XLOOKUP(1, (날씨6[stnNm]='평균기온 삽입용'!$AE$36) * (날씨6[월]=AE$37) * (날씨6[일]='평균기온 삽입용'!$AD45), 날씨6[minTa]),"")</f>
        <v>-0.7</v>
      </c>
      <c r="AF45" cm="1">
        <f t="array" ref="AF45">IFERROR(_xlfn.XLOOKUP(1, (날씨6[stnNm]='평균기온 삽입용'!$AE$36) * (날씨6[월]=AF$37) * (날씨6[일]='평균기온 삽입용'!$AD45), 날씨6[minTa]),"")</f>
        <v>-6.7</v>
      </c>
      <c r="AG45" cm="1">
        <f t="array" ref="AG45">IFERROR(_xlfn.XLOOKUP(1, (날씨6[stnNm]='평균기온 삽입용'!$AE$36) * (날씨6[월]=AG$37) * (날씨6[일]='평균기온 삽입용'!$AD45), 날씨6[minTa]),"")</f>
        <v>-3.9</v>
      </c>
      <c r="AH45" cm="1">
        <f t="array" ref="AH45">IFERROR(_xlfn.XLOOKUP(1, (날씨6[stnNm]='평균기온 삽입용'!$AE$36) * (날씨6[월]=AH$37) * (날씨6[일]='평균기온 삽입용'!$AD45), 날씨6[minTa]),"")</f>
        <v>-2.2000000000000002</v>
      </c>
      <c r="AI45" cm="1">
        <f t="array" ref="AI45">IFERROR(_xlfn.XLOOKUP(1, (날씨6[stnNm]='평균기온 삽입용'!$AE$36) * (날씨6[월]=AI$37) * (날씨6[일]='평균기온 삽입용'!$AD45), 날씨6[minTa]),"")</f>
        <v>12.1</v>
      </c>
      <c r="AJ45" cm="1">
        <f t="array" ref="AJ45">IFERROR(_xlfn.XLOOKUP(1, (날씨6[stnNm]='평균기온 삽입용'!$AE$36) * (날씨6[월]=AJ$37) * (날씨6[일]='평균기온 삽입용'!$AD45), 날씨6[minTa]),"")</f>
        <v>17.600000000000001</v>
      </c>
      <c r="AK45" cm="1">
        <f t="array" ref="AK45">IFERROR(_xlfn.XLOOKUP(1, (날씨6[stnNm]='평균기온 삽입용'!$AE$36) * (날씨6[월]=AK$37) * (날씨6[일]='평균기온 삽입용'!$AD45), 날씨6[minTa]),"")</f>
        <v>18.899999999999999</v>
      </c>
      <c r="AL45" cm="1">
        <f t="array" ref="AL45">IFERROR(_xlfn.XLOOKUP(1, (날씨6[stnNm]='평균기온 삽입용'!$AE$36) * (날씨6[월]=AL$37) * (날씨6[일]='평균기온 삽입용'!$AD45), 날씨6[minTa]),"")</f>
        <v>18.899999999999999</v>
      </c>
      <c r="AM45" cm="1">
        <f t="array" ref="AM45">IFERROR(_xlfn.XLOOKUP(1, (날씨6[stnNm]='평균기온 삽입용'!$AE$36) * (날씨6[월]=AM$37) * (날씨6[일]='평균기온 삽입용'!$AD45), 날씨6[minTa]),"")</f>
        <v>17.899999999999999</v>
      </c>
      <c r="AN45" cm="1">
        <f t="array" ref="AN45">IFERROR(_xlfn.XLOOKUP(1, (날씨6[stnNm]='평균기온 삽입용'!$AE$36) * (날씨6[월]=AN$37) * (날씨6[일]='평균기온 삽입용'!$AD45), 날씨6[minTa]),"")</f>
        <v>5.7</v>
      </c>
      <c r="AO45" cm="1">
        <f t="array" ref="AO45">IFERROR(_xlfn.XLOOKUP(1, (날씨6[stnNm]='평균기온 삽입용'!$AE$36) * (날씨6[월]=AO$37) * (날씨6[일]='평균기온 삽입용'!$AD45), 날씨6[minTa]),"")</f>
        <v>-1.6</v>
      </c>
      <c r="AP45" cm="1">
        <f t="array" ref="AP45">IFERROR(_xlfn.XLOOKUP(1, (날씨6[stnNm]='평균기온 삽입용'!$AE$36) * (날씨6[월]=AP$37) * (날씨6[일]='평균기온 삽입용'!$AD45), 날씨6[minTa]),"")</f>
        <v>-8.9</v>
      </c>
    </row>
    <row r="46" spans="2:42" ht="15.95" customHeight="1" x14ac:dyDescent="0.3">
      <c r="B46" s="63">
        <v>9</v>
      </c>
      <c r="C46" cm="1">
        <f t="array" ref="C46">IFERROR(_xlfn.XLOOKUP(1, (날씨4[stnNm]='평균기온 삽입용'!$C$36) * (날씨4[월]=C$37) * (날씨4[일]='평균기온 삽입용'!$B46), 날씨4[minTa]),"")</f>
        <v>-7.8</v>
      </c>
      <c r="D46" cm="1">
        <f t="array" ref="D46">IFERROR(_xlfn.XLOOKUP(1, (날씨4[stnNm]='평균기온 삽입용'!$C$36) * (날씨4[월]=D$37) * (날씨4[일]='평균기온 삽입용'!$B46), 날씨4[minTa]),"")</f>
        <v>-15</v>
      </c>
      <c r="E46" cm="1">
        <f t="array" ref="E46">IFERROR(_xlfn.XLOOKUP(1, (날씨4[stnNm]='평균기온 삽입용'!$C$36) * (날씨4[월]=E$37) * (날씨4[일]='평균기온 삽입용'!$B46), 날씨4[minTa]),"")</f>
        <v>-1.8</v>
      </c>
      <c r="F46" cm="1">
        <f t="array" ref="F46">IFERROR(_xlfn.XLOOKUP(1, (날씨4[stnNm]='평균기온 삽입용'!$C$36) * (날씨4[월]=F$37) * (날씨4[일]='평균기온 삽입용'!$B46), 날씨4[minTa]),"")</f>
        <v>-1.6</v>
      </c>
      <c r="G46" cm="1">
        <f t="array" ref="G46">IFERROR(_xlfn.XLOOKUP(1, (날씨4[stnNm]='평균기온 삽입용'!$C$36) * (날씨4[월]=G$37) * (날씨4[일]='평균기온 삽입용'!$B46), 날씨4[minTa]),"")</f>
        <v>7.3</v>
      </c>
      <c r="H46" cm="1">
        <f t="array" ref="H46">IFERROR(_xlfn.XLOOKUP(1, (날씨4[stnNm]='평균기온 삽입용'!$C$36) * (날씨4[월]=H$37) * (날씨4[일]='평균기온 삽입용'!$B46), 날씨4[minTa]),"")</f>
        <v>17.399999999999999</v>
      </c>
      <c r="I46" cm="1">
        <f t="array" ref="I46">IFERROR(_xlfn.XLOOKUP(1, (날씨4[stnNm]='평균기온 삽입용'!$C$36) * (날씨4[월]=I$37) * (날씨4[일]='평균기온 삽입용'!$B46), 날씨4[minTa]),"")</f>
        <v>17</v>
      </c>
      <c r="J46" cm="1">
        <f t="array" ref="J46">IFERROR(_xlfn.XLOOKUP(1, (날씨4[stnNm]='평균기온 삽입용'!$C$36) * (날씨4[월]=J$37) * (날씨4[일]='평균기온 삽입용'!$B46), 날씨4[minTa]),"")</f>
        <v>23.8</v>
      </c>
      <c r="K46" cm="1">
        <f t="array" ref="K46">IFERROR(_xlfn.XLOOKUP(1, (날씨4[stnNm]='평균기온 삽입용'!$C$36) * (날씨4[월]=K$37) * (날씨4[일]='평균기온 삽입용'!$B46), 날씨4[minTa]),"")</f>
        <v>10.7</v>
      </c>
      <c r="L46" cm="1">
        <f t="array" ref="L46">IFERROR(_xlfn.XLOOKUP(1, (날씨4[stnNm]='평균기온 삽입용'!$C$36) * (날씨4[월]=L$37) * (날씨4[일]='평균기온 삽입용'!$B46), 날씨4[minTa]),"")</f>
        <v>4.9000000000000004</v>
      </c>
      <c r="M46" cm="1">
        <f t="array" ref="M46">IFERROR(_xlfn.XLOOKUP(1, (날씨4[stnNm]='평균기온 삽입용'!$C$36) * (날씨4[월]=M$37) * (날씨4[일]='평균기온 삽입용'!$B46), 날씨4[minTa]),"")</f>
        <v>9.1999999999999993</v>
      </c>
      <c r="N46" cm="1">
        <f t="array" ref="N46">IFERROR(_xlfn.XLOOKUP(1, (날씨4[stnNm]='평균기온 삽입용'!$C$36) * (날씨4[월]=N$37) * (날씨4[일]='평균기온 삽입용'!$B46), 날씨4[minTa]),"")</f>
        <v>-16.899999999999999</v>
      </c>
      <c r="P46" s="63">
        <v>9</v>
      </c>
      <c r="Q46" cm="1">
        <f t="array" ref="Q46">IFERROR(_xlfn.XLOOKUP(1, (날씨5[stnNm]='평균기온 삽입용'!$Q$36) * (날씨5[월]=Q$37) * (날씨5[일]='평균기온 삽입용'!$P46), 날씨5[minTa]),"")</f>
        <v>-17.100000000000001</v>
      </c>
      <c r="R46" cm="1">
        <f t="array" ref="R46">IFERROR(_xlfn.XLOOKUP(1, (날씨5[stnNm]='평균기온 삽입용'!$Q$36) * (날씨5[월]=R$37) * (날씨5[일]='평균기온 삽입용'!$P46), 날씨5[minTa]),"")</f>
        <v>-12.7</v>
      </c>
      <c r="S46" cm="1">
        <f t="array" ref="S46">IFERROR(_xlfn.XLOOKUP(1, (날씨5[stnNm]='평균기온 삽입용'!$Q$36) * (날씨5[월]=S$37) * (날씨5[일]='평균기온 삽입용'!$P46), 날씨5[minTa]),"")</f>
        <v>-6.3</v>
      </c>
      <c r="T46" cm="1">
        <f t="array" ref="T46">IFERROR(_xlfn.XLOOKUP(1, (날씨5[stnNm]='평균기온 삽입용'!$Q$36) * (날씨5[월]=T$37) * (날씨5[일]='평균기온 삽입용'!$P46), 날씨5[minTa]),"")</f>
        <v>0.6</v>
      </c>
      <c r="U46" cm="1">
        <f t="array" ref="U46">IFERROR(_xlfn.XLOOKUP(1, (날씨5[stnNm]='평균기온 삽입용'!$Q$36) * (날씨5[월]=U$37) * (날씨5[일]='평균기온 삽입용'!$P46), 날씨5[minTa]),"")</f>
        <v>9.1</v>
      </c>
      <c r="V46" cm="1">
        <f t="array" ref="V46">IFERROR(_xlfn.XLOOKUP(1, (날씨5[stnNm]='평균기온 삽입용'!$Q$36) * (날씨5[월]=V$37) * (날씨5[일]='평균기온 삽입용'!$P46), 날씨5[minTa]),"")</f>
        <v>15.8</v>
      </c>
      <c r="W46" cm="1">
        <f t="array" ref="W46">IFERROR(_xlfn.XLOOKUP(1, (날씨5[stnNm]='평균기온 삽입용'!$Q$36) * (날씨5[월]=W$37) * (날씨5[일]='평균기온 삽입용'!$P46), 날씨5[minTa]),"")</f>
        <v>14.3</v>
      </c>
      <c r="X46" cm="1">
        <f t="array" ref="X46">IFERROR(_xlfn.XLOOKUP(1, (날씨5[stnNm]='평균기온 삽입용'!$Q$36) * (날씨5[월]=X$37) * (날씨5[일]='평균기온 삽입용'!$P46), 날씨5[minTa]),"")</f>
        <v>22.6</v>
      </c>
      <c r="Y46" cm="1">
        <f t="array" ref="Y46">IFERROR(_xlfn.XLOOKUP(1, (날씨5[stnNm]='평균기온 삽입용'!$Q$36) * (날씨5[월]=Y$37) * (날씨5[일]='평균기온 삽입용'!$P46), 날씨5[minTa]),"")</f>
        <v>20.100000000000001</v>
      </c>
      <c r="Z46" cm="1">
        <f t="array" ref="Z46">IFERROR(_xlfn.XLOOKUP(1, (날씨5[stnNm]='평균기온 삽입용'!$Q$36) * (날씨5[월]=Z$37) * (날씨5[일]='평균기온 삽입용'!$P46), 날씨5[minTa]),"")</f>
        <v>2.5</v>
      </c>
      <c r="AA46" cm="1">
        <f t="array" ref="AA46">IFERROR(_xlfn.XLOOKUP(1, (날씨5[stnNm]='평균기온 삽입용'!$Q$36) * (날씨5[월]=AA$37) * (날씨5[일]='평균기온 삽입용'!$P46), 날씨5[minTa]),"")</f>
        <v>-2.8</v>
      </c>
      <c r="AB46" cm="1">
        <f t="array" ref="AB46">IFERROR(_xlfn.XLOOKUP(1, (날씨5[stnNm]='평균기온 삽입용'!$Q$36) * (날씨5[월]=AB$37) * (날씨5[일]='평균기온 삽입용'!$P46), 날씨5[minTa]),"")</f>
        <v>-7.5</v>
      </c>
      <c r="AD46" s="63">
        <v>9</v>
      </c>
      <c r="AE46" cm="1">
        <f t="array" ref="AE46">IFERROR(_xlfn.XLOOKUP(1, (날씨6[stnNm]='평균기온 삽입용'!$AE$36) * (날씨6[월]=AE$37) * (날씨6[일]='평균기온 삽입용'!$AD46), 날씨6[minTa]),"")</f>
        <v>-5.6</v>
      </c>
      <c r="AF46" cm="1">
        <f t="array" ref="AF46">IFERROR(_xlfn.XLOOKUP(1, (날씨6[stnNm]='평균기온 삽입용'!$AE$36) * (날씨6[월]=AF$37) * (날씨6[일]='평균기온 삽입용'!$AD46), 날씨6[minTa]),"")</f>
        <v>-11.1</v>
      </c>
      <c r="AG46" cm="1">
        <f t="array" ref="AG46">IFERROR(_xlfn.XLOOKUP(1, (날씨6[stnNm]='평균기온 삽입용'!$AE$36) * (날씨6[월]=AG$37) * (날씨6[일]='평균기온 삽입용'!$AD46), 날씨6[minTa]),"")</f>
        <v>-2.6</v>
      </c>
      <c r="AH46" cm="1">
        <f t="array" ref="AH46">IFERROR(_xlfn.XLOOKUP(1, (날씨6[stnNm]='평균기온 삽입용'!$AE$36) * (날씨6[월]=AH$37) * (날씨6[일]='평균기온 삽입용'!$AD46), 날씨6[minTa]),"")</f>
        <v>-2.7</v>
      </c>
      <c r="AI46" cm="1">
        <f t="array" ref="AI46">IFERROR(_xlfn.XLOOKUP(1, (날씨6[stnNm]='평균기온 삽입용'!$AE$36) * (날씨6[월]=AI$37) * (날씨6[일]='평균기온 삽입용'!$AD46), 날씨6[minTa]),"")</f>
        <v>11.7</v>
      </c>
      <c r="AJ46" cm="1">
        <f t="array" ref="AJ46">IFERROR(_xlfn.XLOOKUP(1, (날씨6[stnNm]='평균기온 삽입용'!$AE$36) * (날씨6[월]=AJ$37) * (날씨6[일]='평균기온 삽입용'!$AD46), 날씨6[minTa]),"")</f>
        <v>17.399999999999999</v>
      </c>
      <c r="AK46" cm="1">
        <f t="array" ref="AK46">IFERROR(_xlfn.XLOOKUP(1, (날씨6[stnNm]='평균기온 삽입용'!$AE$36) * (날씨6[월]=AK$37) * (날씨6[일]='평균기온 삽입용'!$AD46), 날씨6[minTa]),"")</f>
        <v>17.899999999999999</v>
      </c>
      <c r="AL46" cm="1">
        <f t="array" ref="AL46">IFERROR(_xlfn.XLOOKUP(1, (날씨6[stnNm]='평균기온 삽입용'!$AE$36) * (날씨6[월]=AL$37) * (날씨6[일]='평균기온 삽입용'!$AD46), 날씨6[minTa]),"")</f>
        <v>21.1</v>
      </c>
      <c r="AM46" cm="1">
        <f t="array" ref="AM46">IFERROR(_xlfn.XLOOKUP(1, (날씨6[stnNm]='평균기온 삽입용'!$AE$36) * (날씨6[월]=AM$37) * (날씨6[일]='평균기온 삽입용'!$AD46), 날씨6[minTa]),"")</f>
        <v>15.4</v>
      </c>
      <c r="AN46" cm="1">
        <f t="array" ref="AN46">IFERROR(_xlfn.XLOOKUP(1, (날씨6[stnNm]='평균기온 삽입용'!$AE$36) * (날씨6[월]=AN$37) * (날씨6[일]='평균기온 삽입용'!$AD46), 날씨6[minTa]),"")</f>
        <v>6.3</v>
      </c>
      <c r="AO46" cm="1">
        <f t="array" ref="AO46">IFERROR(_xlfn.XLOOKUP(1, (날씨6[stnNm]='평균기온 삽입용'!$AE$36) * (날씨6[월]=AO$37) * (날씨6[일]='평균기온 삽입용'!$AD46), 날씨6[minTa]),"")</f>
        <v>-5.6</v>
      </c>
      <c r="AP46" cm="1">
        <f t="array" ref="AP46">IFERROR(_xlfn.XLOOKUP(1, (날씨6[stnNm]='평균기온 삽입용'!$AE$36) * (날씨6[월]=AP$37) * (날씨6[일]='평균기온 삽입용'!$AD46), 날씨6[minTa]),"")</f>
        <v>-10.199999999999999</v>
      </c>
    </row>
    <row r="47" spans="2:42" ht="15.95" customHeight="1" x14ac:dyDescent="0.3">
      <c r="B47" s="63">
        <v>10</v>
      </c>
      <c r="C47" cm="1">
        <f t="array" ref="C47">IFERROR(_xlfn.XLOOKUP(1, (날씨4[stnNm]='평균기온 삽입용'!$C$36) * (날씨4[월]=C$37) * (날씨4[일]='평균기온 삽입용'!$B47), 날씨4[minTa]),"")</f>
        <v>-15.4</v>
      </c>
      <c r="D47" cm="1">
        <f t="array" ref="D47">IFERROR(_xlfn.XLOOKUP(1, (날씨4[stnNm]='평균기온 삽입용'!$C$36) * (날씨4[월]=D$37) * (날씨4[일]='평균기온 삽입용'!$B47), 날씨4[minTa]),"")</f>
        <v>-8.6</v>
      </c>
      <c r="E47" cm="1">
        <f t="array" ref="E47">IFERROR(_xlfn.XLOOKUP(1, (날씨4[stnNm]='평균기온 삽입용'!$C$36) * (날씨4[월]=E$37) * (날씨4[일]='평균기온 삽입용'!$B47), 날씨4[minTa]),"")</f>
        <v>-3.2</v>
      </c>
      <c r="F47" cm="1">
        <f t="array" ref="F47">IFERROR(_xlfn.XLOOKUP(1, (날씨4[stnNm]='평균기온 삽입용'!$C$36) * (날씨4[월]=F$37) * (날씨4[일]='평균기온 삽입용'!$B47), 날씨4[minTa]),"")</f>
        <v>-0.1</v>
      </c>
      <c r="G47" cm="1">
        <f t="array" ref="G47">IFERROR(_xlfn.XLOOKUP(1, (날씨4[stnNm]='평균기온 삽입용'!$C$36) * (날씨4[월]=G$37) * (날씨4[일]='평균기온 삽입용'!$B47), 날씨4[minTa]),"")</f>
        <v>6.2</v>
      </c>
      <c r="H47" cm="1">
        <f t="array" ref="H47">IFERROR(_xlfn.XLOOKUP(1, (날씨4[stnNm]='평균기온 삽입용'!$C$36) * (날씨4[월]=H$37) * (날씨4[일]='평균기온 삽입용'!$B47), 날씨4[minTa]),"")</f>
        <v>16.100000000000001</v>
      </c>
      <c r="I47" cm="1">
        <f t="array" ref="I47">IFERROR(_xlfn.XLOOKUP(1, (날씨4[stnNm]='평균기온 삽입용'!$C$36) * (날씨4[월]=I$37) * (날씨4[일]='평균기온 삽입용'!$B47), 날씨4[minTa]),"")</f>
        <v>17.899999999999999</v>
      </c>
      <c r="J47" cm="1">
        <f t="array" ref="J47">IFERROR(_xlfn.XLOOKUP(1, (날씨4[stnNm]='평균기온 삽입용'!$C$36) * (날씨4[월]=J$37) * (날씨4[일]='평균기온 삽입용'!$B47), 날씨4[minTa]),"")</f>
        <v>23.5</v>
      </c>
      <c r="K47" cm="1">
        <f t="array" ref="K47">IFERROR(_xlfn.XLOOKUP(1, (날씨4[stnNm]='평균기온 삽입용'!$C$36) * (날씨4[월]=K$37) * (날씨4[일]='평균기온 삽입용'!$B47), 날씨4[minTa]),"")</f>
        <v>13.6</v>
      </c>
      <c r="L47" cm="1">
        <f t="array" ref="L47">IFERROR(_xlfn.XLOOKUP(1, (날씨4[stnNm]='평균기온 삽입용'!$C$36) * (날씨4[월]=L$37) * (날씨4[일]='평균기온 삽입용'!$B47), 날씨4[minTa]),"")</f>
        <v>3.6</v>
      </c>
      <c r="M47" cm="1">
        <f t="array" ref="M47">IFERROR(_xlfn.XLOOKUP(1, (날씨4[stnNm]='평균기온 삽입용'!$C$36) * (날씨4[월]=M$37) * (날씨4[일]='평균기온 삽입용'!$B47), 날씨4[minTa]),"")</f>
        <v>2.5</v>
      </c>
      <c r="N47" cm="1">
        <f t="array" ref="N47">IFERROR(_xlfn.XLOOKUP(1, (날씨4[stnNm]='평균기온 삽입용'!$C$36) * (날씨4[월]=N$37) * (날씨4[일]='평균기온 삽입용'!$B47), 날씨4[minTa]),"")</f>
        <v>-14.5</v>
      </c>
      <c r="P47" s="63">
        <v>10</v>
      </c>
      <c r="Q47" cm="1">
        <f t="array" ref="Q47">IFERROR(_xlfn.XLOOKUP(1, (날씨5[stnNm]='평균기온 삽입용'!$Q$36) * (날씨5[월]=Q$37) * (날씨5[일]='평균기온 삽입용'!$P47), 날씨5[minTa]),"")</f>
        <v>-10</v>
      </c>
      <c r="R47" cm="1">
        <f t="array" ref="R47">IFERROR(_xlfn.XLOOKUP(1, (날씨5[stnNm]='평균기온 삽입용'!$Q$36) * (날씨5[월]=R$37) * (날씨5[일]='평균기온 삽입용'!$P47), 날씨5[minTa]),"")</f>
        <v>-14.3</v>
      </c>
      <c r="S47" cm="1">
        <f t="array" ref="S47">IFERROR(_xlfn.XLOOKUP(1, (날씨5[stnNm]='평균기온 삽입용'!$Q$36) * (날씨5[월]=S$37) * (날씨5[일]='평균기온 삽입용'!$P47), 날씨5[minTa]),"")</f>
        <v>-0.9</v>
      </c>
      <c r="T47" cm="1">
        <f t="array" ref="T47">IFERROR(_xlfn.XLOOKUP(1, (날씨5[stnNm]='평균기온 삽입용'!$Q$36) * (날씨5[월]=T$37) * (날씨5[일]='평균기온 삽입용'!$P47), 날씨5[minTa]),"")</f>
        <v>1.4</v>
      </c>
      <c r="U47" cm="1">
        <f t="array" ref="U47">IFERROR(_xlfn.XLOOKUP(1, (날씨5[stnNm]='평균기온 삽입용'!$Q$36) * (날씨5[월]=U$37) * (날씨5[일]='평균기온 삽입용'!$P47), 날씨5[minTa]),"")</f>
        <v>6</v>
      </c>
      <c r="V47" cm="1">
        <f t="array" ref="V47">IFERROR(_xlfn.XLOOKUP(1, (날씨5[stnNm]='평균기온 삽입용'!$Q$36) * (날씨5[월]=V$37) * (날씨5[일]='평균기온 삽입용'!$P47), 날씨5[minTa]),"")</f>
        <v>14.4</v>
      </c>
      <c r="W47" cm="1">
        <f t="array" ref="W47">IFERROR(_xlfn.XLOOKUP(1, (날씨5[stnNm]='평균기온 삽입용'!$Q$36) * (날씨5[월]=W$37) * (날씨5[일]='평균기온 삽입용'!$P47), 날씨5[minTa]),"")</f>
        <v>18</v>
      </c>
      <c r="X47" cm="1">
        <f t="array" ref="X47">IFERROR(_xlfn.XLOOKUP(1, (날씨5[stnNm]='평균기온 삽입용'!$Q$36) * (날씨5[월]=X$37) * (날씨5[일]='평균기온 삽입용'!$P47), 날씨5[minTa]),"")</f>
        <v>22.3</v>
      </c>
      <c r="Y47" cm="1">
        <f t="array" ref="Y47">IFERROR(_xlfn.XLOOKUP(1, (날씨5[stnNm]='평균기온 삽입용'!$Q$36) * (날씨5[월]=Y$37) * (날씨5[일]='평균기온 삽입용'!$P47), 날씨5[minTa]),"")</f>
        <v>19.3</v>
      </c>
      <c r="Z47" cm="1">
        <f t="array" ref="Z47">IFERROR(_xlfn.XLOOKUP(1, (날씨5[stnNm]='평균기온 삽입용'!$Q$36) * (날씨5[월]=Z$37) * (날씨5[일]='평균기온 삽입용'!$P47), 날씨5[minTa]),"")</f>
        <v>6</v>
      </c>
      <c r="AA47" cm="1">
        <f t="array" ref="AA47">IFERROR(_xlfn.XLOOKUP(1, (날씨5[stnNm]='평균기온 삽입용'!$Q$36) * (날씨5[월]=AA$37) * (날씨5[일]='평균기온 삽입용'!$P47), 날씨5[minTa]),"")</f>
        <v>-0.9</v>
      </c>
      <c r="AB47" cm="1">
        <f t="array" ref="AB47">IFERROR(_xlfn.XLOOKUP(1, (날씨5[stnNm]='평균기온 삽입용'!$Q$36) * (날씨5[월]=AB$37) * (날씨5[일]='평균기온 삽입용'!$P47), 날씨5[minTa]),"")</f>
        <v>1.4</v>
      </c>
      <c r="AD47" s="63">
        <v>10</v>
      </c>
      <c r="AE47" cm="1">
        <f t="array" ref="AE47">IFERROR(_xlfn.XLOOKUP(1, (날씨6[stnNm]='평균기온 삽입용'!$AE$36) * (날씨6[월]=AE$37) * (날씨6[일]='평균기온 삽입용'!$AD47), 날씨6[minTa]),"")</f>
        <v>-7.1</v>
      </c>
      <c r="AF47" cm="1">
        <f t="array" ref="AF47">IFERROR(_xlfn.XLOOKUP(1, (날씨6[stnNm]='평균기온 삽입용'!$AE$36) * (날씨6[월]=AF$37) * (날씨6[일]='평균기온 삽입용'!$AD47), 날씨6[minTa]),"")</f>
        <v>-6.2</v>
      </c>
      <c r="AG47" cm="1">
        <f t="array" ref="AG47">IFERROR(_xlfn.XLOOKUP(1, (날씨6[stnNm]='평균기온 삽입용'!$AE$36) * (날씨6[월]=AG$37) * (날씨6[일]='평균기온 삽입용'!$AD47), 날씨6[minTa]),"")</f>
        <v>2.6</v>
      </c>
      <c r="AH47" cm="1">
        <f t="array" ref="AH47">IFERROR(_xlfn.XLOOKUP(1, (날씨6[stnNm]='평균기온 삽입용'!$AE$36) * (날씨6[월]=AH$37) * (날씨6[일]='평균기온 삽입용'!$AD47), 날씨6[minTa]),"")</f>
        <v>1.1000000000000001</v>
      </c>
      <c r="AI47" cm="1">
        <f t="array" ref="AI47">IFERROR(_xlfn.XLOOKUP(1, (날씨6[stnNm]='평균기온 삽입용'!$AE$36) * (날씨6[월]=AI$37) * (날씨6[일]='평균기온 삽입용'!$AD47), 날씨6[minTa]),"")</f>
        <v>12.3</v>
      </c>
      <c r="AJ47" cm="1">
        <f t="array" ref="AJ47">IFERROR(_xlfn.XLOOKUP(1, (날씨6[stnNm]='평균기온 삽입용'!$AE$36) * (날씨6[월]=AJ$37) * (날씨6[일]='평균기온 삽입용'!$AD47), 날씨6[minTa]),"")</f>
        <v>18.5</v>
      </c>
      <c r="AK47" cm="1">
        <f t="array" ref="AK47">IFERROR(_xlfn.XLOOKUP(1, (날씨6[stnNm]='평균기온 삽입용'!$AE$36) * (날씨6[월]=AK$37) * (날씨6[일]='평균기온 삽입용'!$AD47), 날씨6[minTa]),"")</f>
        <v>20</v>
      </c>
      <c r="AL47" cm="1">
        <f t="array" ref="AL47">IFERROR(_xlfn.XLOOKUP(1, (날씨6[stnNm]='평균기온 삽입용'!$AE$36) * (날씨6[월]=AL$37) * (날씨6[일]='평균기온 삽입용'!$AD47), 날씨6[minTa]),"")</f>
        <v>23.7</v>
      </c>
      <c r="AM47" cm="1">
        <f t="array" ref="AM47">IFERROR(_xlfn.XLOOKUP(1, (날씨6[stnNm]='평균기온 삽입용'!$AE$36) * (날씨6[월]=AM$37) * (날씨6[일]='평균기온 삽입용'!$AD47), 날씨6[minTa]),"")</f>
        <v>16.2</v>
      </c>
      <c r="AN47" cm="1">
        <f t="array" ref="AN47">IFERROR(_xlfn.XLOOKUP(1, (날씨6[stnNm]='평균기온 삽입용'!$AE$36) * (날씨6[월]=AN$37) * (날씨6[일]='평균기온 삽입용'!$AD47), 날씨6[minTa]),"")</f>
        <v>8</v>
      </c>
      <c r="AO47" cm="1">
        <f t="array" ref="AO47">IFERROR(_xlfn.XLOOKUP(1, (날씨6[stnNm]='평균기온 삽입용'!$AE$36) * (날씨6[월]=AO$37) * (날씨6[일]='평균기온 삽입용'!$AD47), 날씨6[minTa]),"")</f>
        <v>-4.8</v>
      </c>
      <c r="AP47" cm="1">
        <f t="array" ref="AP47">IFERROR(_xlfn.XLOOKUP(1, (날씨6[stnNm]='평균기온 삽입용'!$AE$36) * (날씨6[월]=AP$37) * (날씨6[일]='평균기온 삽입용'!$AD47), 날씨6[minTa]),"")</f>
        <v>-2.8</v>
      </c>
    </row>
    <row r="48" spans="2:42" ht="15.95" customHeight="1" x14ac:dyDescent="0.3">
      <c r="B48" s="63">
        <v>11</v>
      </c>
      <c r="C48" cm="1">
        <f t="array" ref="C48">IFERROR(_xlfn.XLOOKUP(1, (날씨4[stnNm]='평균기온 삽입용'!$C$36) * (날씨4[월]=C$37) * (날씨4[일]='평균기온 삽입용'!$B48), 날씨4[minTa]),"")</f>
        <v>-19.3</v>
      </c>
      <c r="D48" cm="1">
        <f t="array" ref="D48">IFERROR(_xlfn.XLOOKUP(1, (날씨4[stnNm]='평균기온 삽입용'!$C$36) * (날씨4[월]=D$37) * (날씨4[일]='평균기온 삽입용'!$B48), 날씨4[minTa]),"")</f>
        <v>-14.2</v>
      </c>
      <c r="E48" cm="1">
        <f t="array" ref="E48">IFERROR(_xlfn.XLOOKUP(1, (날씨4[stnNm]='평균기온 삽입용'!$C$36) * (날씨4[월]=E$37) * (날씨4[일]='평균기온 삽입용'!$B48), 날씨4[minTa]),"")</f>
        <v>-1.8</v>
      </c>
      <c r="F48" cm="1">
        <f t="array" ref="F48">IFERROR(_xlfn.XLOOKUP(1, (날씨4[stnNm]='평균기온 삽입용'!$C$36) * (날씨4[월]=F$37) * (날씨4[일]='평균기온 삽입용'!$B48), 날씨4[minTa]),"")</f>
        <v>6.1</v>
      </c>
      <c r="G48" cm="1">
        <f t="array" ref="G48">IFERROR(_xlfn.XLOOKUP(1, (날씨4[stnNm]='평균기온 삽입용'!$C$36) * (날씨4[월]=G$37) * (날씨4[일]='평균기온 삽입용'!$B48), 날씨4[minTa]),"")</f>
        <v>11.3</v>
      </c>
      <c r="H48" cm="1">
        <f t="array" ref="H48">IFERROR(_xlfn.XLOOKUP(1, (날씨4[stnNm]='평균기온 삽입용'!$C$36) * (날씨4[월]=H$37) * (날씨4[일]='평균기온 삽입용'!$B48), 날씨4[minTa]),"")</f>
        <v>16.5</v>
      </c>
      <c r="I48" cm="1">
        <f t="array" ref="I48">IFERROR(_xlfn.XLOOKUP(1, (날씨4[stnNm]='평균기온 삽입용'!$C$36) * (날씨4[월]=I$37) * (날씨4[일]='평균기온 삽입용'!$B48), 날씨4[minTa]),"")</f>
        <v>21.7</v>
      </c>
      <c r="J48" cm="1">
        <f t="array" ref="J48">IFERROR(_xlfn.XLOOKUP(1, (날씨4[stnNm]='평균기온 삽입용'!$C$36) * (날씨4[월]=J$37) * (날씨4[일]='평균기온 삽입용'!$B48), 날씨4[minTa]),"")</f>
        <v>21.1</v>
      </c>
      <c r="K48" cm="1">
        <f t="array" ref="K48">IFERROR(_xlfn.XLOOKUP(1, (날씨4[stnNm]='평균기온 삽입용'!$C$36) * (날씨4[월]=K$37) * (날씨4[일]='평균기온 삽입용'!$B48), 날씨4[minTa]),"")</f>
        <v>10.6</v>
      </c>
      <c r="L48" cm="1">
        <f t="array" ref="L48">IFERROR(_xlfn.XLOOKUP(1, (날씨4[stnNm]='평균기온 삽입용'!$C$36) * (날씨4[월]=L$37) * (날씨4[일]='평균기온 삽입용'!$B48), 날씨4[minTa]),"")</f>
        <v>0.5</v>
      </c>
      <c r="M48" cm="1">
        <f t="array" ref="M48">IFERROR(_xlfn.XLOOKUP(1, (날씨4[stnNm]='평균기온 삽입용'!$C$36) * (날씨4[월]=M$37) * (날씨4[일]='평균기온 삽입용'!$B48), 날씨4[minTa]),"")</f>
        <v>-0.2</v>
      </c>
      <c r="N48" cm="1">
        <f t="array" ref="N48">IFERROR(_xlfn.XLOOKUP(1, (날씨4[stnNm]='평균기온 삽입용'!$C$36) * (날씨4[월]=N$37) * (날씨4[일]='평균기온 삽입용'!$B48), 날씨4[minTa]),"")</f>
        <v>-7.8</v>
      </c>
      <c r="P48" s="63">
        <v>11</v>
      </c>
      <c r="Q48" cm="1">
        <f t="array" ref="Q48">IFERROR(_xlfn.XLOOKUP(1, (날씨5[stnNm]='평균기온 삽입용'!$Q$36) * (날씨5[월]=Q$37) * (날씨5[일]='평균기온 삽입용'!$P48), 날씨5[minTa]),"")</f>
        <v>-7.9</v>
      </c>
      <c r="R48" cm="1">
        <f t="array" ref="R48">IFERROR(_xlfn.XLOOKUP(1, (날씨5[stnNm]='평균기온 삽입용'!$Q$36) * (날씨5[월]=R$37) * (날씨5[일]='평균기온 삽입용'!$P48), 날씨5[minTa]),"")</f>
        <v>-12.7</v>
      </c>
      <c r="S48" cm="1">
        <f t="array" ref="S48">IFERROR(_xlfn.XLOOKUP(1, (날씨5[stnNm]='평균기온 삽입용'!$Q$36) * (날씨5[월]=S$37) * (날씨5[일]='평균기온 삽입용'!$P48), 날씨5[minTa]),"")</f>
        <v>-4.0999999999999996</v>
      </c>
      <c r="T48" cm="1">
        <f t="array" ref="T48">IFERROR(_xlfn.XLOOKUP(1, (날씨5[stnNm]='평균기온 삽입용'!$Q$36) * (날씨5[월]=T$37) * (날씨5[일]='평균기온 삽입용'!$P48), 날씨5[minTa]),"")</f>
        <v>-1.2</v>
      </c>
      <c r="U48" cm="1">
        <f t="array" ref="U48">IFERROR(_xlfn.XLOOKUP(1, (날씨5[stnNm]='평균기온 삽입용'!$Q$36) * (날씨5[월]=U$37) * (날씨5[일]='평균기온 삽입용'!$P48), 날씨5[minTa]),"")</f>
        <v>9.9</v>
      </c>
      <c r="V48" cm="1">
        <f t="array" ref="V48">IFERROR(_xlfn.XLOOKUP(1, (날씨5[stnNm]='평균기온 삽입용'!$Q$36) * (날씨5[월]=V$37) * (날씨5[일]='평균기온 삽입용'!$P48), 날씨5[minTa]),"")</f>
        <v>10.3</v>
      </c>
      <c r="W48" cm="1">
        <f t="array" ref="W48">IFERROR(_xlfn.XLOOKUP(1, (날씨5[stnNm]='평균기온 삽입용'!$Q$36) * (날씨5[월]=W$37) * (날씨5[일]='평균기온 삽입용'!$P48), 날씨5[minTa]),"")</f>
        <v>17.899999999999999</v>
      </c>
      <c r="X48" cm="1">
        <f t="array" ref="X48">IFERROR(_xlfn.XLOOKUP(1, (날씨5[stnNm]='평균기온 삽입용'!$Q$36) * (날씨5[월]=X$37) * (날씨5[일]='평균기온 삽입용'!$P48), 날씨5[minTa]),"")</f>
        <v>22.8</v>
      </c>
      <c r="Y48" cm="1">
        <f t="array" ref="Y48">IFERROR(_xlfn.XLOOKUP(1, (날씨5[stnNm]='평균기온 삽입용'!$Q$36) * (날씨5[월]=Y$37) * (날씨5[일]='평균기온 삽입용'!$P48), 날씨5[minTa]),"")</f>
        <v>18.5</v>
      </c>
      <c r="Z48" cm="1">
        <f t="array" ref="Z48">IFERROR(_xlfn.XLOOKUP(1, (날씨5[stnNm]='평균기온 삽입용'!$Q$36) * (날씨5[월]=Z$37) * (날씨5[일]='평균기온 삽입용'!$P48), 날씨5[minTa]),"")</f>
        <v>8.3000000000000007</v>
      </c>
      <c r="AA48" cm="1">
        <f t="array" ref="AA48">IFERROR(_xlfn.XLOOKUP(1, (날씨5[stnNm]='평균기온 삽입용'!$Q$36) * (날씨5[월]=AA$37) * (날씨5[일]='평균기온 삽입용'!$P48), 날씨5[minTa]),"")</f>
        <v>3.4</v>
      </c>
      <c r="AB48" cm="1">
        <f t="array" ref="AB48">IFERROR(_xlfn.XLOOKUP(1, (날씨5[stnNm]='평균기온 삽입용'!$Q$36) * (날씨5[월]=AB$37) * (날씨5[일]='평균기온 삽입용'!$P48), 날씨5[minTa]),"")</f>
        <v>-1.3</v>
      </c>
      <c r="AD48" s="63">
        <v>11</v>
      </c>
      <c r="AE48" cm="1">
        <f t="array" ref="AE48">IFERROR(_xlfn.XLOOKUP(1, (날씨6[stnNm]='평균기온 삽입용'!$AE$36) * (날씨6[월]=AE$37) * (날씨6[일]='평균기온 삽입용'!$AD48), 날씨6[minTa]),"")</f>
        <v>-6.7</v>
      </c>
      <c r="AF48" cm="1">
        <f t="array" ref="AF48">IFERROR(_xlfn.XLOOKUP(1, (날씨6[stnNm]='평균기온 삽입용'!$AE$36) * (날씨6[월]=AF$37) * (날씨6[일]='평균기온 삽입용'!$AD48), 날씨6[minTa]),"")</f>
        <v>-6.7</v>
      </c>
      <c r="AG48" cm="1">
        <f t="array" ref="AG48">IFERROR(_xlfn.XLOOKUP(1, (날씨6[stnNm]='평균기온 삽입용'!$AE$36) * (날씨6[월]=AG$37) * (날씨6[일]='평균기온 삽입용'!$AD48), 날씨6[minTa]),"")</f>
        <v>-2.1</v>
      </c>
      <c r="AH48" cm="1">
        <f t="array" ref="AH48">IFERROR(_xlfn.XLOOKUP(1, (날씨6[stnNm]='평균기온 삽입용'!$AE$36) * (날씨6[월]=AH$37) * (날씨6[일]='평균기온 삽입용'!$AD48), 날씨6[minTa]),"")</f>
        <v>0</v>
      </c>
      <c r="AI48" cm="1">
        <f t="array" ref="AI48">IFERROR(_xlfn.XLOOKUP(1, (날씨6[stnNm]='평균기온 삽입용'!$AE$36) * (날씨6[월]=AI$37) * (날씨6[일]='평균기온 삽입용'!$AD48), 날씨6[minTa]),"")</f>
        <v>11.5</v>
      </c>
      <c r="AJ48" cm="1">
        <f t="array" ref="AJ48">IFERROR(_xlfn.XLOOKUP(1, (날씨6[stnNm]='평균기온 삽입용'!$AE$36) * (날씨6[월]=AJ$37) * (날씨6[일]='평균기온 삽입용'!$AD48), 날씨6[minTa]),"")</f>
        <v>20.7</v>
      </c>
      <c r="AK48" cm="1">
        <f t="array" ref="AK48">IFERROR(_xlfn.XLOOKUP(1, (날씨6[stnNm]='평균기온 삽입용'!$AE$36) * (날씨6[월]=AK$37) * (날씨6[일]='평균기온 삽입용'!$AD48), 날씨6[minTa]),"")</f>
        <v>19.8</v>
      </c>
      <c r="AL48" cm="1">
        <f t="array" ref="AL48">IFERROR(_xlfn.XLOOKUP(1, (날씨6[stnNm]='평균기온 삽입용'!$AE$36) * (날씨6[월]=AL$37) * (날씨6[일]='평균기온 삽입용'!$AD48), 날씨6[minTa]),"")</f>
        <v>22.7</v>
      </c>
      <c r="AM48" cm="1">
        <f t="array" ref="AM48">IFERROR(_xlfn.XLOOKUP(1, (날씨6[stnNm]='평균기온 삽입용'!$AE$36) * (날씨6[월]=AM$37) * (날씨6[일]='평균기온 삽입용'!$AD48), 날씨6[minTa]),"")</f>
        <v>15.2</v>
      </c>
      <c r="AN48" cm="1">
        <f t="array" ref="AN48">IFERROR(_xlfn.XLOOKUP(1, (날씨6[stnNm]='평균기온 삽입용'!$AE$36) * (날씨6[월]=AN$37) * (날씨6[일]='평균기온 삽입용'!$AD48), 날씨6[minTa]),"")</f>
        <v>6.7</v>
      </c>
      <c r="AO48" cm="1">
        <f t="array" ref="AO48">IFERROR(_xlfn.XLOOKUP(1, (날씨6[stnNm]='평균기온 삽입용'!$AE$36) * (날씨6[월]=AO$37) * (날씨6[일]='평균기온 삽입용'!$AD48), 날씨6[minTa]),"")</f>
        <v>-3.2</v>
      </c>
      <c r="AP48" cm="1">
        <f t="array" ref="AP48">IFERROR(_xlfn.XLOOKUP(1, (날씨6[stnNm]='평균기온 삽입용'!$AE$36) * (날씨6[월]=AP$37) * (날씨6[일]='평균기온 삽입용'!$AD48), 날씨6[minTa]),"")</f>
        <v>-2.8</v>
      </c>
    </row>
    <row r="49" spans="2:42" ht="15.95" customHeight="1" x14ac:dyDescent="0.3">
      <c r="B49" s="63">
        <v>12</v>
      </c>
      <c r="C49" cm="1">
        <f t="array" ref="C49">IFERROR(_xlfn.XLOOKUP(1, (날씨4[stnNm]='평균기온 삽입용'!$C$36) * (날씨4[월]=C$37) * (날씨4[일]='평균기온 삽입용'!$B49), 날씨4[minTa]),"")</f>
        <v>-22.2</v>
      </c>
      <c r="D49" cm="1">
        <f t="array" ref="D49">IFERROR(_xlfn.XLOOKUP(1, (날씨4[stnNm]='평균기온 삽입용'!$C$36) * (날씨4[월]=D$37) * (날씨4[일]='평균기온 삽입용'!$B49), 날씨4[minTa]),"")</f>
        <v>-14.1</v>
      </c>
      <c r="E49" cm="1">
        <f t="array" ref="E49">IFERROR(_xlfn.XLOOKUP(1, (날씨4[stnNm]='평균기온 삽입용'!$C$36) * (날씨4[월]=E$37) * (날씨4[일]='평균기온 삽입용'!$B49), 날씨4[minTa]),"")</f>
        <v>-2.2999999999999998</v>
      </c>
      <c r="F49" cm="1">
        <f t="array" ref="F49">IFERROR(_xlfn.XLOOKUP(1, (날씨4[stnNm]='평균기온 삽입용'!$C$36) * (날씨4[월]=F$37) * (날씨4[일]='평균기온 삽입용'!$B49), 날씨4[minTa]),"")</f>
        <v>2.8</v>
      </c>
      <c r="G49" cm="1">
        <f t="array" ref="G49">IFERROR(_xlfn.XLOOKUP(1, (날씨4[stnNm]='평균기온 삽입용'!$C$36) * (날씨4[월]=G$37) * (날씨4[일]='평균기온 삽입용'!$B49), 날씨4[minTa]),"")</f>
        <v>9.9</v>
      </c>
      <c r="H49" cm="1">
        <f t="array" ref="H49">IFERROR(_xlfn.XLOOKUP(1, (날씨4[stnNm]='평균기온 삽입용'!$C$36) * (날씨4[월]=H$37) * (날씨4[일]='평균기온 삽입용'!$B49), 날씨4[minTa]),"")</f>
        <v>13.5</v>
      </c>
      <c r="I49" cm="1">
        <f t="array" ref="I49">IFERROR(_xlfn.XLOOKUP(1, (날씨4[stnNm]='평균기온 삽입용'!$C$36) * (날씨4[월]=I$37) * (날씨4[일]='평균기온 삽입용'!$B49), 날씨4[minTa]),"")</f>
        <v>23.6</v>
      </c>
      <c r="J49" cm="1">
        <f t="array" ref="J49">IFERROR(_xlfn.XLOOKUP(1, (날씨4[stnNm]='평균기온 삽입용'!$C$36) * (날씨4[월]=J$37) * (날씨4[일]='평균기온 삽입용'!$B49), 날씨4[minTa]),"")</f>
        <v>23.1</v>
      </c>
      <c r="K49" cm="1">
        <f t="array" ref="K49">IFERROR(_xlfn.XLOOKUP(1, (날씨4[stnNm]='평균기온 삽입용'!$C$36) * (날씨4[월]=K$37) * (날씨4[일]='평균기온 삽입용'!$B49), 날씨4[minTa]),"")</f>
        <v>12.2</v>
      </c>
      <c r="L49" cm="1">
        <f t="array" ref="L49">IFERROR(_xlfn.XLOOKUP(1, (날씨4[stnNm]='평균기온 삽입용'!$C$36) * (날씨4[월]=L$37) * (날씨4[일]='평균기온 삽입용'!$B49), 날씨4[minTa]),"")</f>
        <v>-0.3</v>
      </c>
      <c r="M49" cm="1">
        <f t="array" ref="M49">IFERROR(_xlfn.XLOOKUP(1, (날씨4[stnNm]='평균기온 삽입용'!$C$36) * (날씨4[월]=M$37) * (날씨4[일]='평균기온 삽입용'!$B49), 날씨4[minTa]),"")</f>
        <v>-2</v>
      </c>
      <c r="N49" cm="1">
        <f t="array" ref="N49">IFERROR(_xlfn.XLOOKUP(1, (날씨4[stnNm]='평균기온 삽입용'!$C$36) * (날씨4[월]=N$37) * (날씨4[일]='평균기온 삽입용'!$B49), 날씨4[minTa]),"")</f>
        <v>-11.4</v>
      </c>
      <c r="P49" s="63">
        <v>12</v>
      </c>
      <c r="Q49" cm="1">
        <f t="array" ref="Q49">IFERROR(_xlfn.XLOOKUP(1, (날씨5[stnNm]='평균기온 삽입용'!$Q$36) * (날씨5[월]=Q$37) * (날씨5[일]='평균기온 삽입용'!$P49), 날씨5[minTa]),"")</f>
        <v>-7.3</v>
      </c>
      <c r="R49" cm="1">
        <f t="array" ref="R49">IFERROR(_xlfn.XLOOKUP(1, (날씨5[stnNm]='평균기온 삽입용'!$Q$36) * (날씨5[월]=R$37) * (날씨5[일]='평균기온 삽입용'!$P49), 날씨5[minTa]),"")</f>
        <v>-11.2</v>
      </c>
      <c r="S49" cm="1">
        <f t="array" ref="S49">IFERROR(_xlfn.XLOOKUP(1, (날씨5[stnNm]='평균기온 삽입용'!$Q$36) * (날씨5[월]=S$37) * (날씨5[일]='평균기온 삽입용'!$P49), 날씨5[minTa]),"")</f>
        <v>-1.6</v>
      </c>
      <c r="T49" cm="1">
        <f t="array" ref="T49">IFERROR(_xlfn.XLOOKUP(1, (날씨5[stnNm]='평균기온 삽입용'!$Q$36) * (날씨5[월]=T$37) * (날씨5[일]='평균기온 삽입용'!$P49), 날씨5[minTa]),"")</f>
        <v>0.6</v>
      </c>
      <c r="U49" cm="1">
        <f t="array" ref="U49">IFERROR(_xlfn.XLOOKUP(1, (날씨5[stnNm]='평균기온 삽입용'!$Q$36) * (날씨5[월]=U$37) * (날씨5[일]='평균기온 삽입용'!$P49), 날씨5[minTa]),"")</f>
        <v>10.7</v>
      </c>
      <c r="V49" cm="1">
        <f t="array" ref="V49">IFERROR(_xlfn.XLOOKUP(1, (날씨5[stnNm]='평균기온 삽입용'!$Q$36) * (날씨5[월]=V$37) * (날씨5[일]='평균기온 삽입용'!$P49), 날씨5[minTa]),"")</f>
        <v>11.8</v>
      </c>
      <c r="W49" cm="1">
        <f t="array" ref="W49">IFERROR(_xlfn.XLOOKUP(1, (날씨5[stnNm]='평균기온 삽입용'!$Q$36) * (날씨5[월]=W$37) * (날씨5[일]='평균기온 삽입용'!$P49), 날씨5[minTa]),"")</f>
        <v>17.7</v>
      </c>
      <c r="X49" cm="1">
        <f t="array" ref="X49">IFERROR(_xlfn.XLOOKUP(1, (날씨5[stnNm]='평균기온 삽입용'!$Q$36) * (날씨5[월]=X$37) * (날씨5[일]='평균기온 삽입용'!$P49), 날씨5[minTa]),"")</f>
        <v>22.8</v>
      </c>
      <c r="Y49" cm="1">
        <f t="array" ref="Y49">IFERROR(_xlfn.XLOOKUP(1, (날씨5[stnNm]='평균기온 삽입용'!$Q$36) * (날씨5[월]=Y$37) * (날씨5[일]='평균기온 삽입용'!$P49), 날씨5[minTa]),"")</f>
        <v>17.399999999999999</v>
      </c>
      <c r="Z49" cm="1">
        <f t="array" ref="Z49">IFERROR(_xlfn.XLOOKUP(1, (날씨5[stnNm]='평균기온 삽입용'!$Q$36) * (날씨5[월]=Z$37) * (날씨5[일]='평균기온 삽입용'!$P49), 날씨5[minTa]),"")</f>
        <v>12.6</v>
      </c>
      <c r="AA49" cm="1">
        <f t="array" ref="AA49">IFERROR(_xlfn.XLOOKUP(1, (날씨5[stnNm]='평균기온 삽입용'!$Q$36) * (날씨5[월]=AA$37) * (날씨5[일]='평균기온 삽입용'!$P49), 날씨5[minTa]),"")</f>
        <v>-0.8</v>
      </c>
      <c r="AB49" cm="1">
        <f t="array" ref="AB49">IFERROR(_xlfn.XLOOKUP(1, (날씨5[stnNm]='평균기온 삽입용'!$Q$36) * (날씨5[월]=AB$37) * (날씨5[일]='평균기온 삽입용'!$P49), 날씨5[minTa]),"")</f>
        <v>-7.3</v>
      </c>
      <c r="AD49" s="63">
        <v>12</v>
      </c>
      <c r="AE49" cm="1">
        <f t="array" ref="AE49">IFERROR(_xlfn.XLOOKUP(1, (날씨6[stnNm]='평균기온 삽입용'!$AE$36) * (날씨6[월]=AE$37) * (날씨6[일]='평균기온 삽입용'!$AD49), 날씨6[minTa]),"")</f>
        <v>-5.6</v>
      </c>
      <c r="AF49" cm="1">
        <f t="array" ref="AF49">IFERROR(_xlfn.XLOOKUP(1, (날씨6[stnNm]='평균기온 삽입용'!$AE$36) * (날씨6[월]=AF$37) * (날씨6[일]='평균기온 삽입용'!$AD49), 날씨6[minTa]),"")</f>
        <v>-0.2</v>
      </c>
      <c r="AG49" cm="1">
        <f t="array" ref="AG49">IFERROR(_xlfn.XLOOKUP(1, (날씨6[stnNm]='평균기온 삽입용'!$AE$36) * (날씨6[월]=AG$37) * (날씨6[일]='평균기온 삽입용'!$AD49), 날씨6[minTa]),"")</f>
        <v>-3.9</v>
      </c>
      <c r="AH49" cm="1">
        <f t="array" ref="AH49">IFERROR(_xlfn.XLOOKUP(1, (날씨6[stnNm]='평균기온 삽입용'!$AE$36) * (날씨6[월]=AH$37) * (날씨6[일]='평균기온 삽입용'!$AD49), 날씨6[minTa]),"")</f>
        <v>1.4</v>
      </c>
      <c r="AI49" cm="1">
        <f t="array" ref="AI49">IFERROR(_xlfn.XLOOKUP(1, (날씨6[stnNm]='평균기온 삽입용'!$AE$36) * (날씨6[월]=AI$37) * (날씨6[일]='평균기온 삽입용'!$AD49), 날씨6[minTa]),"")</f>
        <v>8.8000000000000007</v>
      </c>
      <c r="AJ49" cm="1">
        <f t="array" ref="AJ49">IFERROR(_xlfn.XLOOKUP(1, (날씨6[stnNm]='평균기온 삽입용'!$AE$36) * (날씨6[월]=AJ$37) * (날씨6[일]='평균기온 삽입용'!$AD49), 날씨6[minTa]),"")</f>
        <v>17.600000000000001</v>
      </c>
      <c r="AK49" cm="1">
        <f t="array" ref="AK49">IFERROR(_xlfn.XLOOKUP(1, (날씨6[stnNm]='평균기온 삽입용'!$AE$36) * (날씨6[월]=AK$37) * (날씨6[일]='평균기온 삽입용'!$AD49), 날씨6[minTa]),"")</f>
        <v>15.3</v>
      </c>
      <c r="AL49" cm="1">
        <f t="array" ref="AL49">IFERROR(_xlfn.XLOOKUP(1, (날씨6[stnNm]='평균기온 삽입용'!$AE$36) * (날씨6[월]=AL$37) * (날씨6[일]='평균기온 삽입용'!$AD49), 날씨6[minTa]),"")</f>
        <v>22.5</v>
      </c>
      <c r="AM49" cm="1">
        <f t="array" ref="AM49">IFERROR(_xlfn.XLOOKUP(1, (날씨6[stnNm]='평균기온 삽입용'!$AE$36) * (날씨6[월]=AM$37) * (날씨6[일]='평균기온 삽입용'!$AD49), 날씨6[minTa]),"")</f>
        <v>16.899999999999999</v>
      </c>
      <c r="AN49" cm="1">
        <f t="array" ref="AN49">IFERROR(_xlfn.XLOOKUP(1, (날씨6[stnNm]='평균기온 삽입용'!$AE$36) * (날씨6[월]=AN$37) * (날씨6[일]='평균기온 삽입용'!$AD49), 날씨6[minTa]),"")</f>
        <v>8.1</v>
      </c>
      <c r="AO49" cm="1">
        <f t="array" ref="AO49">IFERROR(_xlfn.XLOOKUP(1, (날씨6[stnNm]='평균기온 삽입용'!$AE$36) * (날씨6[월]=AO$37) * (날씨6[일]='평균기온 삽입용'!$AD49), 날씨6[minTa]),"")</f>
        <v>-2.6</v>
      </c>
      <c r="AP49" cm="1">
        <f t="array" ref="AP49">IFERROR(_xlfn.XLOOKUP(1, (날씨6[stnNm]='평균기온 삽입용'!$AE$36) * (날씨6[월]=AP$37) * (날씨6[일]='평균기온 삽입용'!$AD49), 날씨6[minTa]),"")</f>
        <v>-6</v>
      </c>
    </row>
    <row r="50" spans="2:42" ht="15.95" customHeight="1" x14ac:dyDescent="0.3">
      <c r="B50" s="63">
        <v>13</v>
      </c>
      <c r="C50" cm="1">
        <f t="array" ref="C50">IFERROR(_xlfn.XLOOKUP(1, (날씨4[stnNm]='평균기온 삽입용'!$C$36) * (날씨4[월]=C$37) * (날씨4[일]='평균기온 삽입용'!$B50), 날씨4[minTa]),"")</f>
        <v>-14</v>
      </c>
      <c r="D50" cm="1">
        <f t="array" ref="D50">IFERROR(_xlfn.XLOOKUP(1, (날씨4[stnNm]='평균기온 삽입용'!$C$36) * (날씨4[월]=D$37) * (날씨4[일]='평균기온 삽입용'!$B50), 날씨4[minTa]),"")</f>
        <v>-15.5</v>
      </c>
      <c r="E50" cm="1">
        <f t="array" ref="E50">IFERROR(_xlfn.XLOOKUP(1, (날씨4[stnNm]='평균기온 삽입용'!$C$36) * (날씨4[월]=E$37) * (날씨4[일]='평균기온 삽입용'!$B50), 날씨4[minTa]),"")</f>
        <v>-2.4</v>
      </c>
      <c r="F50" cm="1">
        <f t="array" ref="F50">IFERROR(_xlfn.XLOOKUP(1, (날씨4[stnNm]='평균기온 삽입용'!$C$36) * (날씨4[월]=F$37) * (날씨4[일]='평균기온 삽입용'!$B50), 날씨4[minTa]),"")</f>
        <v>2</v>
      </c>
      <c r="G50" cm="1">
        <f t="array" ref="G50">IFERROR(_xlfn.XLOOKUP(1, (날씨4[stnNm]='평균기온 삽입용'!$C$36) * (날씨4[월]=G$37) * (날씨4[일]='평균기온 삽입용'!$B50), 날씨4[minTa]),"")</f>
        <v>12.8</v>
      </c>
      <c r="H50" cm="1">
        <f t="array" ref="H50">IFERROR(_xlfn.XLOOKUP(1, (날씨4[stnNm]='평균기온 삽입용'!$C$36) * (날씨4[월]=H$37) * (날씨4[일]='평균기온 삽입용'!$B50), 날씨4[minTa]),"")</f>
        <v>15.9</v>
      </c>
      <c r="I50" cm="1">
        <f t="array" ref="I50">IFERROR(_xlfn.XLOOKUP(1, (날씨4[stnNm]='평균기온 삽입용'!$C$36) * (날씨4[월]=I$37) * (날씨4[일]='평균기온 삽입용'!$B50), 날씨4[minTa]),"")</f>
        <v>22.7</v>
      </c>
      <c r="J50" cm="1">
        <f t="array" ref="J50">IFERROR(_xlfn.XLOOKUP(1, (날씨4[stnNm]='평균기온 삽입용'!$C$36) * (날씨4[월]=J$37) * (날씨4[일]='평균기온 삽입용'!$B50), 날씨4[minTa]),"")</f>
        <v>24.4</v>
      </c>
      <c r="K50" cm="1">
        <f t="array" ref="K50">IFERROR(_xlfn.XLOOKUP(1, (날씨4[stnNm]='평균기온 삽입용'!$C$36) * (날씨4[월]=K$37) * (날씨4[일]='평균기온 삽입용'!$B50), 날씨4[minTa]),"")</f>
        <v>14.9</v>
      </c>
      <c r="L50" cm="1">
        <f t="array" ref="L50">IFERROR(_xlfn.XLOOKUP(1, (날씨4[stnNm]='평균기온 삽입용'!$C$36) * (날씨4[월]=L$37) * (날씨4[일]='평균기온 삽입용'!$B50), 날씨4[minTa]),"")</f>
        <v>0.9</v>
      </c>
      <c r="M50" cm="1">
        <f t="array" ref="M50">IFERROR(_xlfn.XLOOKUP(1, (날씨4[stnNm]='평균기온 삽입용'!$C$36) * (날씨4[월]=M$37) * (날씨4[일]='평균기온 삽입용'!$B50), 날씨4[minTa]),"")</f>
        <v>0.1</v>
      </c>
      <c r="N50" cm="1">
        <f t="array" ref="N50">IFERROR(_xlfn.XLOOKUP(1, (날씨4[stnNm]='평균기온 삽입용'!$C$36) * (날씨4[월]=N$37) * (날씨4[일]='평균기온 삽입용'!$B50), 날씨4[minTa]),"")</f>
        <v>-10.9</v>
      </c>
      <c r="P50" s="63">
        <v>13</v>
      </c>
      <c r="Q50" cm="1">
        <f t="array" ref="Q50">IFERROR(_xlfn.XLOOKUP(1, (날씨5[stnNm]='평균기온 삽입용'!$Q$36) * (날씨5[월]=Q$37) * (날씨5[일]='평균기온 삽입용'!$P50), 날씨5[minTa]),"")</f>
        <v>-11.2</v>
      </c>
      <c r="R50" cm="1">
        <f t="array" ref="R50">IFERROR(_xlfn.XLOOKUP(1, (날씨5[stnNm]='평균기온 삽입용'!$Q$36) * (날씨5[월]=R$37) * (날씨5[일]='평균기온 삽입용'!$P50), 날씨5[minTa]),"")</f>
        <v>-12.2</v>
      </c>
      <c r="S50" cm="1">
        <f t="array" ref="S50">IFERROR(_xlfn.XLOOKUP(1, (날씨5[stnNm]='평균기온 삽입용'!$Q$36) * (날씨5[월]=S$37) * (날씨5[일]='평균기온 삽입용'!$P50), 날씨5[minTa]),"")</f>
        <v>-4.2</v>
      </c>
      <c r="T50" cm="1">
        <f t="array" ref="T50">IFERROR(_xlfn.XLOOKUP(1, (날씨5[stnNm]='평균기온 삽입용'!$Q$36) * (날씨5[월]=T$37) * (날씨5[일]='평균기온 삽입용'!$P50), 날씨5[minTa]),"")</f>
        <v>0.4</v>
      </c>
      <c r="U50" cm="1">
        <f t="array" ref="U50">IFERROR(_xlfn.XLOOKUP(1, (날씨5[stnNm]='평균기온 삽입용'!$Q$36) * (날씨5[월]=U$37) * (날씨5[일]='평균기온 삽입용'!$P50), 날씨5[minTa]),"")</f>
        <v>12.3</v>
      </c>
      <c r="V50" cm="1">
        <f t="array" ref="V50">IFERROR(_xlfn.XLOOKUP(1, (날씨5[stnNm]='평균기온 삽입용'!$Q$36) * (날씨5[월]=V$37) * (날씨5[일]='평균기온 삽입용'!$P50), 날씨5[minTa]),"")</f>
        <v>13.8</v>
      </c>
      <c r="W50" cm="1">
        <f t="array" ref="W50">IFERROR(_xlfn.XLOOKUP(1, (날씨5[stnNm]='평균기온 삽입용'!$Q$36) * (날씨5[월]=W$37) * (날씨5[일]='평균기온 삽입용'!$P50), 날씨5[minTa]),"")</f>
        <v>19.7</v>
      </c>
      <c r="X50" cm="1">
        <f t="array" ref="X50">IFERROR(_xlfn.XLOOKUP(1, (날씨5[stnNm]='평균기온 삽입용'!$Q$36) * (날씨5[월]=X$37) * (날씨5[일]='평균기온 삽입용'!$P50), 날씨5[minTa]),"")</f>
        <v>23.8</v>
      </c>
      <c r="Y50" cm="1">
        <f t="array" ref="Y50">IFERROR(_xlfn.XLOOKUP(1, (날씨5[stnNm]='평균기온 삽입용'!$Q$36) * (날씨5[월]=Y$37) * (날씨5[일]='평균기온 삽입용'!$P50), 날씨5[minTa]),"")</f>
        <v>16.100000000000001</v>
      </c>
      <c r="Z50" cm="1">
        <f t="array" ref="Z50">IFERROR(_xlfn.XLOOKUP(1, (날씨5[stnNm]='평균기온 삽입용'!$Q$36) * (날씨5[월]=Z$37) * (날씨5[일]='평균기온 삽입용'!$P50), 날씨5[minTa]),"")</f>
        <v>7.2</v>
      </c>
      <c r="AA50" cm="1">
        <f t="array" ref="AA50">IFERROR(_xlfn.XLOOKUP(1, (날씨5[stnNm]='평균기온 삽입용'!$Q$36) * (날씨5[월]=AA$37) * (날씨5[일]='평균기온 삽입용'!$P50), 날씨5[minTa]),"")</f>
        <v>-0.7</v>
      </c>
      <c r="AB50" cm="1">
        <f t="array" ref="AB50">IFERROR(_xlfn.XLOOKUP(1, (날씨5[stnNm]='평균기온 삽입용'!$Q$36) * (날씨5[월]=AB$37) * (날씨5[일]='평균기온 삽입용'!$P50), 날씨5[minTa]),"")</f>
        <v>-8.1999999999999993</v>
      </c>
      <c r="AD50" s="63">
        <v>13</v>
      </c>
      <c r="AE50" cm="1">
        <f t="array" ref="AE50">IFERROR(_xlfn.XLOOKUP(1, (날씨6[stnNm]='평균기온 삽입용'!$AE$36) * (날씨6[월]=AE$37) * (날씨6[일]='평균기온 삽입용'!$AD50), 날씨6[minTa]),"")</f>
        <v>-8.6999999999999993</v>
      </c>
      <c r="AF50" cm="1">
        <f t="array" ref="AF50">IFERROR(_xlfn.XLOOKUP(1, (날씨6[stnNm]='평균기온 삽입용'!$AE$36) * (날씨6[월]=AF$37) * (날씨6[일]='평균기온 삽입용'!$AD50), 날씨6[minTa]),"")</f>
        <v>3.2</v>
      </c>
      <c r="AG50" cm="1">
        <f t="array" ref="AG50">IFERROR(_xlfn.XLOOKUP(1, (날씨6[stnNm]='평균기온 삽입용'!$AE$36) * (날씨6[월]=AG$37) * (날씨6[일]='평균기온 삽입용'!$AD50), 날씨6[minTa]),"")</f>
        <v>-3.5</v>
      </c>
      <c r="AH50" cm="1">
        <f t="array" ref="AH50">IFERROR(_xlfn.XLOOKUP(1, (날씨6[stnNm]='평균기온 삽입용'!$AE$36) * (날씨6[월]=AH$37) * (날씨6[일]='평균기온 삽입용'!$AD50), 날씨6[minTa]),"")</f>
        <v>-1.2</v>
      </c>
      <c r="AI50" cm="1">
        <f t="array" ref="AI50">IFERROR(_xlfn.XLOOKUP(1, (날씨6[stnNm]='평균기온 삽입용'!$AE$36) * (날씨6[월]=AI$37) * (날씨6[일]='평균기온 삽입용'!$AD50), 날씨6[minTa]),"")</f>
        <v>5.6</v>
      </c>
      <c r="AJ50" cm="1">
        <f t="array" ref="AJ50">IFERROR(_xlfn.XLOOKUP(1, (날씨6[stnNm]='평균기온 삽입용'!$AE$36) * (날씨6[월]=AJ$37) * (날씨6[일]='평균기온 삽입용'!$AD50), 날씨6[minTa]),"")</f>
        <v>15.9</v>
      </c>
      <c r="AK50" cm="1">
        <f t="array" ref="AK50">IFERROR(_xlfn.XLOOKUP(1, (날씨6[stnNm]='평균기온 삽입용'!$AE$36) * (날씨6[월]=AK$37) * (날씨6[일]='평균기온 삽입용'!$AD50), 날씨6[minTa]),"")</f>
        <v>16.899999999999999</v>
      </c>
      <c r="AL50" cm="1">
        <f t="array" ref="AL50">IFERROR(_xlfn.XLOOKUP(1, (날씨6[stnNm]='평균기온 삽입용'!$AE$36) * (날씨6[월]=AL$37) * (날씨6[일]='평균기온 삽입용'!$AD50), 날씨6[minTa]),"")</f>
        <v>24</v>
      </c>
      <c r="AM50" cm="1">
        <f t="array" ref="AM50">IFERROR(_xlfn.XLOOKUP(1, (날씨6[stnNm]='평균기온 삽입용'!$AE$36) * (날씨6[월]=AM$37) * (날씨6[일]='평균기온 삽입용'!$AD50), 날씨6[minTa]),"")</f>
        <v>13.7</v>
      </c>
      <c r="AN50" cm="1">
        <f t="array" ref="AN50">IFERROR(_xlfn.XLOOKUP(1, (날씨6[stnNm]='평균기온 삽입용'!$AE$36) * (날씨6[월]=AN$37) * (날씨6[일]='평균기온 삽입용'!$AD50), 날씨6[minTa]),"")</f>
        <v>4.0999999999999996</v>
      </c>
      <c r="AO50" cm="1">
        <f t="array" ref="AO50">IFERROR(_xlfn.XLOOKUP(1, (날씨6[stnNm]='평균기온 삽입용'!$AE$36) * (날씨6[월]=AO$37) * (날씨6[일]='평균기온 삽입용'!$AD50), 날씨6[minTa]),"")</f>
        <v>3.1</v>
      </c>
      <c r="AP50" cm="1">
        <f t="array" ref="AP50">IFERROR(_xlfn.XLOOKUP(1, (날씨6[stnNm]='평균기온 삽입용'!$AE$36) * (날씨6[월]=AP$37) * (날씨6[일]='평균기온 삽입용'!$AD50), 날씨6[minTa]),"")</f>
        <v>-11.3</v>
      </c>
    </row>
    <row r="51" spans="2:42" ht="15.95" customHeight="1" x14ac:dyDescent="0.3">
      <c r="B51" s="63">
        <v>14</v>
      </c>
      <c r="C51" cm="1">
        <f t="array" ref="C51">IFERROR(_xlfn.XLOOKUP(1, (날씨4[stnNm]='평균기온 삽입용'!$C$36) * (날씨4[월]=C$37) * (날씨4[일]='평균기온 삽입용'!$B51), 날씨4[minTa]),"")</f>
        <v>-12.5</v>
      </c>
      <c r="D51" cm="1">
        <f t="array" ref="D51">IFERROR(_xlfn.XLOOKUP(1, (날씨4[stnNm]='평균기온 삽입용'!$C$36) * (날씨4[월]=D$37) * (날씨4[일]='평균기온 삽입용'!$B51), 날씨4[minTa]),"")</f>
        <v>-1.7</v>
      </c>
      <c r="E51" cm="1">
        <f t="array" ref="E51">IFERROR(_xlfn.XLOOKUP(1, (날씨4[stnNm]='평균기온 삽입용'!$C$36) * (날씨4[월]=E$37) * (날씨4[일]='평균기온 삽입용'!$B51), 날씨4[minTa]),"")</f>
        <v>10.6</v>
      </c>
      <c r="F51" cm="1">
        <f t="array" ref="F51">IFERROR(_xlfn.XLOOKUP(1, (날씨4[stnNm]='평균기온 삽입용'!$C$36) * (날씨4[월]=F$37) * (날씨4[일]='평균기온 삽입용'!$B51), 날씨4[minTa]),"")</f>
        <v>6.8</v>
      </c>
      <c r="G51" cm="1">
        <f t="array" ref="G51">IFERROR(_xlfn.XLOOKUP(1, (날씨4[stnNm]='평균기온 삽입용'!$C$36) * (날씨4[월]=G$37) * (날씨4[일]='평균기온 삽입용'!$B51), 날씨4[minTa]),"")</f>
        <v>12.4</v>
      </c>
      <c r="H51" cm="1">
        <f t="array" ref="H51">IFERROR(_xlfn.XLOOKUP(1, (날씨4[stnNm]='평균기온 삽입용'!$C$36) * (날씨4[월]=H$37) * (날씨4[일]='평균기온 삽입용'!$B51), 날씨4[minTa]),"")</f>
        <v>16.3</v>
      </c>
      <c r="I51" cm="1">
        <f t="array" ref="I51">IFERROR(_xlfn.XLOOKUP(1, (날씨4[stnNm]='평균기온 삽입용'!$C$36) * (날씨4[월]=I$37) * (날씨4[일]='평균기온 삽입용'!$B51), 날씨4[minTa]),"")</f>
        <v>22</v>
      </c>
      <c r="J51" cm="1">
        <f t="array" ref="J51">IFERROR(_xlfn.XLOOKUP(1, (날씨4[stnNm]='평균기온 삽입용'!$C$36) * (날씨4[월]=J$37) * (날씨4[일]='평균기온 삽입용'!$B51), 날씨4[minTa]),"")</f>
        <v>23.9</v>
      </c>
      <c r="K51" cm="1">
        <f t="array" ref="K51">IFERROR(_xlfn.XLOOKUP(1, (날씨4[stnNm]='평균기온 삽입용'!$C$36) * (날씨4[월]=K$37) * (날씨4[일]='평균기온 삽입용'!$B51), 날씨4[minTa]),"")</f>
        <v>14.8</v>
      </c>
      <c r="L51" cm="1">
        <f t="array" ref="L51">IFERROR(_xlfn.XLOOKUP(1, (날씨4[stnNm]='평균기온 삽입용'!$C$36) * (날씨4[월]=L$37) * (날씨4[일]='평균기온 삽입용'!$B51), 날씨4[minTa]),"")</f>
        <v>1.3</v>
      </c>
      <c r="M51" cm="1">
        <f t="array" ref="M51">IFERROR(_xlfn.XLOOKUP(1, (날씨4[stnNm]='평균기온 삽입용'!$C$36) * (날씨4[월]=M$37) * (날씨4[일]='평균기온 삽입용'!$B51), 날씨4[minTa]),"")</f>
        <v>0.1</v>
      </c>
      <c r="N51" cm="1">
        <f t="array" ref="N51">IFERROR(_xlfn.XLOOKUP(1, (날씨4[stnNm]='평균기온 삽입용'!$C$36) * (날씨4[월]=N$37) * (날씨4[일]='평균기온 삽입용'!$B51), 날씨4[minTa]),"")</f>
        <v>-15</v>
      </c>
      <c r="P51" s="63">
        <v>14</v>
      </c>
      <c r="Q51" cm="1">
        <f t="array" ref="Q51">IFERROR(_xlfn.XLOOKUP(1, (날씨5[stnNm]='평균기온 삽입용'!$Q$36) * (날씨5[월]=Q$37) * (날씨5[일]='평균기온 삽입용'!$P51), 날씨5[minTa]),"")</f>
        <v>-10.5</v>
      </c>
      <c r="R51" cm="1">
        <f t="array" ref="R51">IFERROR(_xlfn.XLOOKUP(1, (날씨5[stnNm]='평균기온 삽입용'!$Q$36) * (날씨5[월]=R$37) * (날씨5[일]='평균기온 삽입용'!$P51), 날씨5[minTa]),"")</f>
        <v>-12.5</v>
      </c>
      <c r="S51" cm="1">
        <f t="array" ref="S51">IFERROR(_xlfn.XLOOKUP(1, (날씨5[stnNm]='평균기온 삽입용'!$Q$36) * (날씨5[월]=S$37) * (날씨5[일]='평균기온 삽입용'!$P51), 날씨5[minTa]),"")</f>
        <v>-7.9</v>
      </c>
      <c r="T51" cm="1">
        <f t="array" ref="T51">IFERROR(_xlfn.XLOOKUP(1, (날씨5[stnNm]='평균기온 삽입용'!$Q$36) * (날씨5[월]=T$37) * (날씨5[일]='평균기온 삽입용'!$P51), 날씨5[minTa]),"")</f>
        <v>0.9</v>
      </c>
      <c r="U51" cm="1">
        <f t="array" ref="U51">IFERROR(_xlfn.XLOOKUP(1, (날씨5[stnNm]='평균기온 삽입용'!$Q$36) * (날씨5[월]=U$37) * (날씨5[일]='평균기온 삽입용'!$P51), 날씨5[minTa]),"")</f>
        <v>9.6999999999999993</v>
      </c>
      <c r="V51" cm="1">
        <f t="array" ref="V51">IFERROR(_xlfn.XLOOKUP(1, (날씨5[stnNm]='평균기온 삽입용'!$Q$36) * (날씨5[월]=V$37) * (날씨5[일]='평균기온 삽입용'!$P51), 날씨5[minTa]),"")</f>
        <v>15.6</v>
      </c>
      <c r="W51" cm="1">
        <f t="array" ref="W51">IFERROR(_xlfn.XLOOKUP(1, (날씨5[stnNm]='평균기온 삽입용'!$Q$36) * (날씨5[월]=W$37) * (날씨5[일]='평균기온 삽입용'!$P51), 날씨5[minTa]),"")</f>
        <v>18.5</v>
      </c>
      <c r="X51" cm="1">
        <f t="array" ref="X51">IFERROR(_xlfn.XLOOKUP(1, (날씨5[stnNm]='평균기온 삽입용'!$Q$36) * (날씨5[월]=X$37) * (날씨5[일]='평균기온 삽입용'!$P51), 날씨5[minTa]),"")</f>
        <v>22.6</v>
      </c>
      <c r="Y51" cm="1">
        <f t="array" ref="Y51">IFERROR(_xlfn.XLOOKUP(1, (날씨5[stnNm]='평균기온 삽입용'!$Q$36) * (날씨5[월]=Y$37) * (날씨5[일]='평균기온 삽입용'!$P51), 날씨5[minTa]),"")</f>
        <v>18.7</v>
      </c>
      <c r="Z51" cm="1">
        <f t="array" ref="Z51">IFERROR(_xlfn.XLOOKUP(1, (날씨5[stnNm]='평균기온 삽입용'!$Q$36) * (날씨5[월]=Z$37) * (날씨5[일]='평균기온 삽입용'!$P51), 날씨5[minTa]),"")</f>
        <v>6.9</v>
      </c>
      <c r="AA51" cm="1">
        <f t="array" ref="AA51">IFERROR(_xlfn.XLOOKUP(1, (날씨5[stnNm]='평균기온 삽입용'!$Q$36) * (날씨5[월]=AA$37) * (날씨5[일]='평균기온 삽입용'!$P51), 날씨5[minTa]),"")</f>
        <v>-4.0999999999999996</v>
      </c>
      <c r="AB51" cm="1">
        <f t="array" ref="AB51">IFERROR(_xlfn.XLOOKUP(1, (날씨5[stnNm]='평균기온 삽입용'!$Q$36) * (날씨5[월]=AB$37) * (날씨5[일]='평균기온 삽입용'!$P51), 날씨5[minTa]),"")</f>
        <v>-3.5</v>
      </c>
      <c r="AD51" s="63">
        <v>14</v>
      </c>
      <c r="AE51" cm="1">
        <f t="array" ref="AE51">IFERROR(_xlfn.XLOOKUP(1, (날씨6[stnNm]='평균기온 삽입용'!$AE$36) * (날씨6[월]=AE$37) * (날씨6[일]='평균기온 삽입용'!$AD51), 날씨6[minTa]),"")</f>
        <v>-11.4</v>
      </c>
      <c r="AF51" cm="1">
        <f t="array" ref="AF51">IFERROR(_xlfn.XLOOKUP(1, (날씨6[stnNm]='평균기온 삽입용'!$AE$36) * (날씨6[월]=AF$37) * (날씨6[일]='평균기온 삽입용'!$AD51), 날씨6[minTa]),"")</f>
        <v>2.1</v>
      </c>
      <c r="AG51" cm="1">
        <f t="array" ref="AG51">IFERROR(_xlfn.XLOOKUP(1, (날씨6[stnNm]='평균기온 삽입용'!$AE$36) * (날씨6[월]=AG$37) * (날씨6[일]='평균기온 삽입용'!$AD51), 날씨6[minTa]),"")</f>
        <v>-7.2</v>
      </c>
      <c r="AH51" cm="1">
        <f t="array" ref="AH51">IFERROR(_xlfn.XLOOKUP(1, (날씨6[stnNm]='평균기온 삽입용'!$AE$36) * (날씨6[월]=AH$37) * (날씨6[일]='평균기온 삽입용'!$AD51), 날씨6[minTa]),"")</f>
        <v>-1</v>
      </c>
      <c r="AI51" cm="1">
        <f t="array" ref="AI51">IFERROR(_xlfn.XLOOKUP(1, (날씨6[stnNm]='평균기온 삽입용'!$AE$36) * (날씨6[월]=AI$37) * (날씨6[일]='평균기온 삽입용'!$AD51), 날씨6[minTa]),"")</f>
        <v>8</v>
      </c>
      <c r="AJ51" cm="1">
        <f t="array" ref="AJ51">IFERROR(_xlfn.XLOOKUP(1, (날씨6[stnNm]='평균기온 삽입용'!$AE$36) * (날씨6[월]=AJ$37) * (날씨6[일]='평균기온 삽입용'!$AD51), 날씨6[minTa]),"")</f>
        <v>20.9</v>
      </c>
      <c r="AK51" cm="1">
        <f t="array" ref="AK51">IFERROR(_xlfn.XLOOKUP(1, (날씨6[stnNm]='평균기온 삽입용'!$AE$36) * (날씨6[월]=AK$37) * (날씨6[일]='평균기온 삽입용'!$AD51), 날씨6[minTa]),"")</f>
        <v>16.3</v>
      </c>
      <c r="AL51" cm="1">
        <f t="array" ref="AL51">IFERROR(_xlfn.XLOOKUP(1, (날씨6[stnNm]='평균기온 삽입용'!$AE$36) * (날씨6[월]=AL$37) * (날씨6[일]='평균기온 삽입용'!$AD51), 날씨6[minTa]),"")</f>
        <v>24.9</v>
      </c>
      <c r="AM51" cm="1">
        <f t="array" ref="AM51">IFERROR(_xlfn.XLOOKUP(1, (날씨6[stnNm]='평균기온 삽입용'!$AE$36) * (날씨6[월]=AM$37) * (날씨6[일]='평균기온 삽입용'!$AD51), 날씨6[minTa]),"")</f>
        <v>14.9</v>
      </c>
      <c r="AN51" cm="1">
        <f t="array" ref="AN51">IFERROR(_xlfn.XLOOKUP(1, (날씨6[stnNm]='평균기온 삽입용'!$AE$36) * (날씨6[월]=AN$37) * (날씨6[일]='평균기온 삽입용'!$AD51), 날씨6[minTa]),"")</f>
        <v>2</v>
      </c>
      <c r="AO51" cm="1">
        <f t="array" ref="AO51">IFERROR(_xlfn.XLOOKUP(1, (날씨6[stnNm]='평균기온 삽입용'!$AE$36) * (날씨6[월]=AO$37) * (날씨6[일]='평균기온 삽입용'!$AD51), 날씨6[minTa]),"")</f>
        <v>-1.3</v>
      </c>
      <c r="AP51" cm="1">
        <f t="array" ref="AP51">IFERROR(_xlfn.XLOOKUP(1, (날씨6[stnNm]='평균기온 삽입용'!$AE$36) * (날씨6[월]=AP$37) * (날씨6[일]='평균기온 삽입용'!$AD51), 날씨6[minTa]),"")</f>
        <v>-15.7</v>
      </c>
    </row>
    <row r="52" spans="2:42" ht="15.95" customHeight="1" x14ac:dyDescent="0.3">
      <c r="B52" s="63">
        <v>15</v>
      </c>
      <c r="C52" cm="1">
        <f t="array" ref="C52">IFERROR(_xlfn.XLOOKUP(1, (날씨4[stnNm]='평균기온 삽입용'!$C$36) * (날씨4[월]=C$37) * (날씨4[일]='평균기온 삽입용'!$B52), 날씨4[minTa]),"")</f>
        <v>-3.2</v>
      </c>
      <c r="D52" cm="1">
        <f t="array" ref="D52">IFERROR(_xlfn.XLOOKUP(1, (날씨4[stnNm]='평균기온 삽입용'!$C$36) * (날씨4[월]=D$37) * (날씨4[일]='평균기온 삽입용'!$B52), 날씨4[minTa]),"")</f>
        <v>-9.1</v>
      </c>
      <c r="E52" cm="1">
        <f t="array" ref="E52">IFERROR(_xlfn.XLOOKUP(1, (날씨4[stnNm]='평균기온 삽입용'!$C$36) * (날씨4[월]=E$37) * (날씨4[일]='평균기온 삽입용'!$B52), 날씨4[minTa]),"")</f>
        <v>4.2</v>
      </c>
      <c r="F52" cm="1">
        <f t="array" ref="F52">IFERROR(_xlfn.XLOOKUP(1, (날씨4[stnNm]='평균기온 삽입용'!$C$36) * (날씨4[월]=F$37) * (날씨4[일]='평균기온 삽입용'!$B52), 날씨4[minTa]),"")</f>
        <v>3.7</v>
      </c>
      <c r="G52" cm="1">
        <f t="array" ref="G52">IFERROR(_xlfn.XLOOKUP(1, (날씨4[stnNm]='평균기온 삽입용'!$C$36) * (날씨4[월]=G$37) * (날씨4[일]='평균기온 삽입용'!$B52), 날씨4[minTa]),"")</f>
        <v>12.8</v>
      </c>
      <c r="H52" cm="1">
        <f t="array" ref="H52">IFERROR(_xlfn.XLOOKUP(1, (날씨4[stnNm]='평균기온 삽입용'!$C$36) * (날씨4[월]=H$37) * (날씨4[일]='평균기온 삽입용'!$B52), 날씨4[minTa]),"")</f>
        <v>15.6</v>
      </c>
      <c r="I52" cm="1">
        <f t="array" ref="I52">IFERROR(_xlfn.XLOOKUP(1, (날씨4[stnNm]='평균기온 삽입용'!$C$36) * (날씨4[월]=I$37) * (날씨4[일]='평균기온 삽입용'!$B52), 날씨4[minTa]),"")</f>
        <v>21.9</v>
      </c>
      <c r="J52" cm="1">
        <f t="array" ref="J52">IFERROR(_xlfn.XLOOKUP(1, (날씨4[stnNm]='평균기온 삽입용'!$C$36) * (날씨4[월]=J$37) * (날씨4[일]='평균기온 삽입용'!$B52), 날씨4[minTa]),"")</f>
        <v>23.9</v>
      </c>
      <c r="K52" cm="1">
        <f t="array" ref="K52">IFERROR(_xlfn.XLOOKUP(1, (날씨4[stnNm]='평균기온 삽입용'!$C$36) * (날씨4[월]=K$37) * (날씨4[일]='평균기온 삽입용'!$B52), 날씨4[minTa]),"")</f>
        <v>19.100000000000001</v>
      </c>
      <c r="L52" cm="1">
        <f t="array" ref="L52">IFERROR(_xlfn.XLOOKUP(1, (날씨4[stnNm]='평균기온 삽입용'!$C$36) * (날씨4[월]=L$37) * (날씨4[일]='평균기온 삽입용'!$B52), 날씨4[minTa]),"")</f>
        <v>5.5</v>
      </c>
      <c r="M52" cm="1">
        <f t="array" ref="M52">IFERROR(_xlfn.XLOOKUP(1, (날씨4[stnNm]='평균기온 삽입용'!$C$36) * (날씨4[월]=M$37) * (날씨4[일]='평균기온 삽입용'!$B52), 날씨4[minTa]),"")</f>
        <v>-1.1000000000000001</v>
      </c>
      <c r="N52" cm="1">
        <f t="array" ref="N52">IFERROR(_xlfn.XLOOKUP(1, (날씨4[stnNm]='평균기온 삽입용'!$C$36) * (날씨4[월]=N$37) * (날씨4[일]='평균기온 삽입용'!$B52), 날씨4[minTa]),"")</f>
        <v>-15</v>
      </c>
      <c r="P52" s="63">
        <v>15</v>
      </c>
      <c r="Q52" cm="1">
        <f t="array" ref="Q52">IFERROR(_xlfn.XLOOKUP(1, (날씨5[stnNm]='평균기온 삽입용'!$Q$36) * (날씨5[월]=Q$37) * (날씨5[일]='평균기온 삽입용'!$P52), 날씨5[minTa]),"")</f>
        <v>-10.7</v>
      </c>
      <c r="R52" cm="1">
        <f t="array" ref="R52">IFERROR(_xlfn.XLOOKUP(1, (날씨5[stnNm]='평균기온 삽입용'!$Q$36) * (날씨5[월]=R$37) * (날씨5[일]='평균기온 삽입용'!$P52), 날씨5[minTa]),"")</f>
        <v>-6</v>
      </c>
      <c r="S52" cm="1">
        <f t="array" ref="S52">IFERROR(_xlfn.XLOOKUP(1, (날씨5[stnNm]='평균기온 삽입용'!$Q$36) * (날씨5[월]=S$37) * (날씨5[일]='평균기온 삽입용'!$P52), 날씨5[minTa]),"")</f>
        <v>-2.9</v>
      </c>
      <c r="T52" cm="1">
        <f t="array" ref="T52">IFERROR(_xlfn.XLOOKUP(1, (날씨5[stnNm]='평균기온 삽입용'!$Q$36) * (날씨5[월]=T$37) * (날씨5[일]='평균기온 삽입용'!$P52), 날씨5[minTa]),"")</f>
        <v>-2.2999999999999998</v>
      </c>
      <c r="U52" cm="1">
        <f t="array" ref="U52">IFERROR(_xlfn.XLOOKUP(1, (날씨5[stnNm]='평균기온 삽입용'!$Q$36) * (날씨5[월]=U$37) * (날씨5[일]='평균기온 삽입용'!$P52), 날씨5[minTa]),"")</f>
        <v>9.3000000000000007</v>
      </c>
      <c r="V52" cm="1">
        <f t="array" ref="V52">IFERROR(_xlfn.XLOOKUP(1, (날씨5[stnNm]='평균기온 삽입용'!$Q$36) * (날씨5[월]=V$37) * (날씨5[일]='평균기온 삽입용'!$P52), 날씨5[minTa]),"")</f>
        <v>14.1</v>
      </c>
      <c r="W52" cm="1">
        <f t="array" ref="W52">IFERROR(_xlfn.XLOOKUP(1, (날씨5[stnNm]='평균기온 삽입용'!$Q$36) * (날씨5[월]=W$37) * (날씨5[일]='평균기온 삽입용'!$P52), 날씨5[minTa]),"")</f>
        <v>19.3</v>
      </c>
      <c r="X52" cm="1">
        <f t="array" ref="X52">IFERROR(_xlfn.XLOOKUP(1, (날씨5[stnNm]='평균기온 삽입용'!$Q$36) * (날씨5[월]=X$37) * (날씨5[일]='평균기온 삽입용'!$P52), 날씨5[minTa]),"")</f>
        <v>21.2</v>
      </c>
      <c r="Y52" cm="1">
        <f t="array" ref="Y52">IFERROR(_xlfn.XLOOKUP(1, (날씨5[stnNm]='평균기온 삽입용'!$Q$36) * (날씨5[월]=Y$37) * (날씨5[일]='평균기온 삽입용'!$P52), 날씨5[minTa]),"")</f>
        <v>16.899999999999999</v>
      </c>
      <c r="Z52" cm="1">
        <f t="array" ref="Z52">IFERROR(_xlfn.XLOOKUP(1, (날씨5[stnNm]='평균기온 삽입용'!$Q$36) * (날씨5[월]=Z$37) * (날씨5[일]='평균기온 삽입용'!$P52), 날씨5[minTa]),"")</f>
        <v>6.5</v>
      </c>
      <c r="AA52" cm="1">
        <f t="array" ref="AA52">IFERROR(_xlfn.XLOOKUP(1, (날씨5[stnNm]='평균기온 삽입용'!$Q$36) * (날씨5[월]=AA$37) * (날씨5[일]='평균기온 삽입용'!$P52), 날씨5[minTa]),"")</f>
        <v>-2.7</v>
      </c>
      <c r="AB52" cm="1">
        <f t="array" ref="AB52">IFERROR(_xlfn.XLOOKUP(1, (날씨5[stnNm]='평균기온 삽입용'!$Q$36) * (날씨5[월]=AB$37) * (날씨5[일]='평균기온 삽입용'!$P52), 날씨5[minTa]),"")</f>
        <v>-6.5</v>
      </c>
      <c r="AD52" s="63">
        <v>15</v>
      </c>
      <c r="AE52" cm="1">
        <f t="array" ref="AE52">IFERROR(_xlfn.XLOOKUP(1, (날씨6[stnNm]='평균기온 삽입용'!$AE$36) * (날씨6[월]=AE$37) * (날씨6[일]='평균기온 삽입용'!$AD52), 날씨6[minTa]),"")</f>
        <v>-11.7</v>
      </c>
      <c r="AF52" cm="1">
        <f t="array" ref="AF52">IFERROR(_xlfn.XLOOKUP(1, (날씨6[stnNm]='평균기온 삽입용'!$AE$36) * (날씨6[월]=AF$37) * (날씨6[일]='평균기온 삽입용'!$AD52), 날씨6[minTa]),"")</f>
        <v>0.4</v>
      </c>
      <c r="AG52" cm="1">
        <f t="array" ref="AG52">IFERROR(_xlfn.XLOOKUP(1, (날씨6[stnNm]='평균기온 삽입용'!$AE$36) * (날씨6[월]=AG$37) * (날씨6[일]='평균기온 삽입용'!$AD52), 날씨6[minTa]),"")</f>
        <v>-3.8</v>
      </c>
      <c r="AH52" cm="1">
        <f t="array" ref="AH52">IFERROR(_xlfn.XLOOKUP(1, (날씨6[stnNm]='평균기온 삽입용'!$AE$36) * (날씨6[월]=AH$37) * (날씨6[일]='평균기온 삽입용'!$AD52), 날씨6[minTa]),"")</f>
        <v>1</v>
      </c>
      <c r="AI52" cm="1">
        <f t="array" ref="AI52">IFERROR(_xlfn.XLOOKUP(1, (날씨6[stnNm]='평균기온 삽입용'!$AE$36) * (날씨6[월]=AI$37) * (날씨6[일]='평균기온 삽입용'!$AD52), 날씨6[minTa]),"")</f>
        <v>12.5</v>
      </c>
      <c r="AJ52" cm="1">
        <f t="array" ref="AJ52">IFERROR(_xlfn.XLOOKUP(1, (날씨6[stnNm]='평균기온 삽입용'!$AE$36) * (날씨6[월]=AJ$37) * (날씨6[일]='평균기온 삽입용'!$AD52), 날씨6[minTa]),"")</f>
        <v>15.5</v>
      </c>
      <c r="AK52" cm="1">
        <f t="array" ref="AK52">IFERROR(_xlfn.XLOOKUP(1, (날씨6[stnNm]='평균기온 삽입용'!$AE$36) * (날씨6[월]=AK$37) * (날씨6[일]='평균기온 삽입용'!$AD52), 날씨6[minTa]),"")</f>
        <v>16.2</v>
      </c>
      <c r="AL52" cm="1">
        <f t="array" ref="AL52">IFERROR(_xlfn.XLOOKUP(1, (날씨6[stnNm]='평균기온 삽입용'!$AE$36) * (날씨6[월]=AL$37) * (날씨6[일]='평균기온 삽입용'!$AD52), 날씨6[minTa]),"")</f>
        <v>24.6</v>
      </c>
      <c r="AM52" cm="1">
        <f t="array" ref="AM52">IFERROR(_xlfn.XLOOKUP(1, (날씨6[stnNm]='평균기온 삽입용'!$AE$36) * (날씨6[월]=AM$37) * (날씨6[일]='평균기온 삽입용'!$AD52), 날씨6[minTa]),"")</f>
        <v>16.600000000000001</v>
      </c>
      <c r="AN52" cm="1">
        <f t="array" ref="AN52">IFERROR(_xlfn.XLOOKUP(1, (날씨6[stnNm]='평균기온 삽입용'!$AE$36) * (날씨6[월]=AN$37) * (날씨6[일]='평균기온 삽입용'!$AD52), 날씨6[minTa]),"")</f>
        <v>0.3</v>
      </c>
      <c r="AO52" cm="1">
        <f t="array" ref="AO52">IFERROR(_xlfn.XLOOKUP(1, (날씨6[stnNm]='평균기온 삽입용'!$AE$36) * (날씨6[월]=AO$37) * (날씨6[일]='평균기온 삽입용'!$AD52), 날씨6[minTa]),"")</f>
        <v>0.5</v>
      </c>
      <c r="AP52" cm="1">
        <f t="array" ref="AP52">IFERROR(_xlfn.XLOOKUP(1, (날씨6[stnNm]='평균기온 삽입용'!$AE$36) * (날씨6[월]=AP$37) * (날씨6[일]='평균기온 삽입용'!$AD52), 날씨6[minTa]),"")</f>
        <v>-18.100000000000001</v>
      </c>
    </row>
    <row r="53" spans="2:42" ht="15.95" customHeight="1" x14ac:dyDescent="0.3">
      <c r="B53" s="63">
        <v>16</v>
      </c>
      <c r="C53" cm="1">
        <f t="array" ref="C53">IFERROR(_xlfn.XLOOKUP(1, (날씨4[stnNm]='평균기온 삽입용'!$C$36) * (날씨4[월]=C$37) * (날씨4[일]='평균기온 삽입용'!$B53), 날씨4[minTa]),"")</f>
        <v>-5.2</v>
      </c>
      <c r="D53" cm="1">
        <f t="array" ref="D53">IFERROR(_xlfn.XLOOKUP(1, (날씨4[stnNm]='평균기온 삽입용'!$C$36) * (날씨4[월]=D$37) * (날씨4[일]='평균기온 삽입용'!$B53), 날씨4[minTa]),"")</f>
        <v>-12.8</v>
      </c>
      <c r="E53" cm="1">
        <f t="array" ref="E53">IFERROR(_xlfn.XLOOKUP(1, (날씨4[stnNm]='평균기온 삽입용'!$C$36) * (날씨4[월]=E$37) * (날씨4[일]='평균기온 삽입용'!$B53), 날씨4[minTa]),"")</f>
        <v>-1.6</v>
      </c>
      <c r="F53" cm="1">
        <f t="array" ref="F53">IFERROR(_xlfn.XLOOKUP(1, (날씨4[stnNm]='평균기온 삽입용'!$C$36) * (날씨4[월]=F$37) * (날씨4[일]='평균기온 삽입용'!$B53), 날씨4[minTa]),"")</f>
        <v>-0.5</v>
      </c>
      <c r="G53" cm="1">
        <f t="array" ref="G53">IFERROR(_xlfn.XLOOKUP(1, (날씨4[stnNm]='평균기온 삽입용'!$C$36) * (날씨4[월]=G$37) * (날씨4[일]='평균기온 삽입용'!$B53), 날씨4[minTa]),"")</f>
        <v>19</v>
      </c>
      <c r="H53" cm="1">
        <f t="array" ref="H53">IFERROR(_xlfn.XLOOKUP(1, (날씨4[stnNm]='평균기온 삽입용'!$C$36) * (날씨4[월]=H$37) * (날씨4[일]='평균기온 삽입용'!$B53), 날씨4[minTa]),"")</f>
        <v>12</v>
      </c>
      <c r="I53" cm="1">
        <f t="array" ref="I53">IFERROR(_xlfn.XLOOKUP(1, (날씨4[stnNm]='평균기온 삽입용'!$C$36) * (날씨4[월]=I$37) * (날씨4[일]='평균기온 삽입용'!$B53), 날씨4[minTa]),"")</f>
        <v>21.1</v>
      </c>
      <c r="J53" cm="1">
        <f t="array" ref="J53">IFERROR(_xlfn.XLOOKUP(1, (날씨4[stnNm]='평균기온 삽입용'!$C$36) * (날씨4[월]=J$37) * (날씨4[일]='평균기온 삽입용'!$B53), 날씨4[minTa]),"")</f>
        <v>19.7</v>
      </c>
      <c r="K53" cm="1">
        <f t="array" ref="K53">IFERROR(_xlfn.XLOOKUP(1, (날씨4[stnNm]='평균기온 삽입용'!$C$36) * (날씨4[월]=K$37) * (날씨4[일]='평균기온 삽입용'!$B53), 날씨4[minTa]),"")</f>
        <v>19.7</v>
      </c>
      <c r="L53" cm="1">
        <f t="array" ref="L53">IFERROR(_xlfn.XLOOKUP(1, (날씨4[stnNm]='평균기온 삽입용'!$C$36) * (날씨4[월]=L$37) * (날씨4[일]='평균기온 삽입용'!$B53), 날씨4[minTa]),"")</f>
        <v>4.5</v>
      </c>
      <c r="M53" cm="1">
        <f t="array" ref="M53">IFERROR(_xlfn.XLOOKUP(1, (날씨4[stnNm]='평균기온 삽입용'!$C$36) * (날씨4[월]=M$37) * (날씨4[일]='평균기온 삽입용'!$B53), 날씨4[minTa]),"")</f>
        <v>0.2</v>
      </c>
      <c r="N53" cm="1">
        <f t="array" ref="N53">IFERROR(_xlfn.XLOOKUP(1, (날씨4[stnNm]='평균기온 삽입용'!$C$36) * (날씨4[월]=N$37) * (날씨4[일]='평균기온 삽입용'!$B53), 날씨4[minTa]),"")</f>
        <v>-6.6</v>
      </c>
      <c r="P53" s="63">
        <v>16</v>
      </c>
      <c r="Q53" cm="1">
        <f t="array" ref="Q53">IFERROR(_xlfn.XLOOKUP(1, (날씨5[stnNm]='평균기온 삽입용'!$Q$36) * (날씨5[월]=Q$37) * (날씨5[일]='평균기온 삽입용'!$P53), 날씨5[minTa]),"")</f>
        <v>-16.399999999999999</v>
      </c>
      <c r="R53" cm="1">
        <f t="array" ref="R53">IFERROR(_xlfn.XLOOKUP(1, (날씨5[stnNm]='평균기온 삽입용'!$Q$36) * (날씨5[월]=R$37) * (날씨5[일]='평균기온 삽입용'!$P53), 날씨5[minTa]),"")</f>
        <v>-11.1</v>
      </c>
      <c r="S53" cm="1">
        <f t="array" ref="S53">IFERROR(_xlfn.XLOOKUP(1, (날씨5[stnNm]='평균기온 삽입용'!$Q$36) * (날씨5[월]=S$37) * (날씨5[일]='평균기온 삽입용'!$P53), 날씨5[minTa]),"")</f>
        <v>-2.1</v>
      </c>
      <c r="T53" cm="1">
        <f t="array" ref="T53">IFERROR(_xlfn.XLOOKUP(1, (날씨5[stnNm]='평균기온 삽입용'!$Q$36) * (날씨5[월]=T$37) * (날씨5[일]='평균기온 삽입용'!$P53), 날씨5[minTa]),"")</f>
        <v>0.3</v>
      </c>
      <c r="U53" cm="1">
        <f t="array" ref="U53">IFERROR(_xlfn.XLOOKUP(1, (날씨5[stnNm]='평균기온 삽입용'!$Q$36) * (날씨5[월]=U$37) * (날씨5[일]='평균기온 삽입용'!$P53), 날씨5[minTa]),"")</f>
        <v>12.4</v>
      </c>
      <c r="V53" cm="1">
        <f t="array" ref="V53">IFERROR(_xlfn.XLOOKUP(1, (날씨5[stnNm]='평균기온 삽입용'!$Q$36) * (날씨5[월]=V$37) * (날씨5[일]='평균기온 삽입용'!$P53), 날씨5[minTa]),"")</f>
        <v>13.5</v>
      </c>
      <c r="W53" cm="1">
        <f t="array" ref="W53">IFERROR(_xlfn.XLOOKUP(1, (날씨5[stnNm]='평균기온 삽입용'!$Q$36) * (날씨5[월]=W$37) * (날씨5[일]='평균기온 삽입용'!$P53), 날씨5[minTa]),"")</f>
        <v>19.100000000000001</v>
      </c>
      <c r="X53" cm="1">
        <f t="array" ref="X53">IFERROR(_xlfn.XLOOKUP(1, (날씨5[stnNm]='평균기온 삽입용'!$Q$36) * (날씨5[월]=X$37) * (날씨5[일]='평균기온 삽입용'!$P53), 날씨5[minTa]),"")</f>
        <v>21.1</v>
      </c>
      <c r="Y53" cm="1">
        <f t="array" ref="Y53">IFERROR(_xlfn.XLOOKUP(1, (날씨5[stnNm]='평균기온 삽입용'!$Q$36) * (날씨5[월]=Y$37) * (날씨5[일]='평균기온 삽입용'!$P53), 날씨5[minTa]),"")</f>
        <v>14.7</v>
      </c>
      <c r="Z53" cm="1">
        <f t="array" ref="Z53">IFERROR(_xlfn.XLOOKUP(1, (날씨5[stnNm]='평균기온 삽입용'!$Q$36) * (날씨5[월]=Z$37) * (날씨5[일]='평균기온 삽입용'!$P53), 날씨5[minTa]),"")</f>
        <v>3.2</v>
      </c>
      <c r="AA53" cm="1">
        <f t="array" ref="AA53">IFERROR(_xlfn.XLOOKUP(1, (날씨5[stnNm]='평균기온 삽입용'!$Q$36) * (날씨5[월]=AA$37) * (날씨5[일]='평균기온 삽입용'!$P53), 날씨5[minTa]),"")</f>
        <v>0.5</v>
      </c>
      <c r="AB53" cm="1">
        <f t="array" ref="AB53">IFERROR(_xlfn.XLOOKUP(1, (날씨5[stnNm]='평균기온 삽입용'!$Q$36) * (날씨5[월]=AB$37) * (날씨5[일]='평균기온 삽입용'!$P53), 날씨5[minTa]),"")</f>
        <v>-4.0999999999999996</v>
      </c>
      <c r="AD53" s="63">
        <v>16</v>
      </c>
      <c r="AE53" cm="1">
        <f t="array" ref="AE53">IFERROR(_xlfn.XLOOKUP(1, (날씨6[stnNm]='평균기온 삽입용'!$AE$36) * (날씨6[월]=AE$37) * (날씨6[일]='평균기온 삽입용'!$AD53), 날씨6[minTa]),"")</f>
        <v>-11.1</v>
      </c>
      <c r="AF53" cm="1">
        <f t="array" ref="AF53">IFERROR(_xlfn.XLOOKUP(1, (날씨6[stnNm]='평균기온 삽입용'!$AE$36) * (날씨6[월]=AF$37) * (날씨6[일]='평균기온 삽입용'!$AD53), 날씨6[minTa]),"")</f>
        <v>-5.7</v>
      </c>
      <c r="AG53" cm="1">
        <f t="array" ref="AG53">IFERROR(_xlfn.XLOOKUP(1, (날씨6[stnNm]='평균기온 삽입용'!$AE$36) * (날씨6[월]=AG$37) * (날씨6[일]='평균기온 삽입용'!$AD53), 날씨6[minTa]),"")</f>
        <v>-7.9</v>
      </c>
      <c r="AH53" cm="1">
        <f t="array" ref="AH53">IFERROR(_xlfn.XLOOKUP(1, (날씨6[stnNm]='평균기온 삽입용'!$AE$36) * (날씨6[월]=AH$37) * (날씨6[일]='평균기온 삽입용'!$AD53), 날씨6[minTa]),"")</f>
        <v>5</v>
      </c>
      <c r="AI53" cm="1">
        <f t="array" ref="AI53">IFERROR(_xlfn.XLOOKUP(1, (날씨6[stnNm]='평균기온 삽입용'!$AE$36) * (날씨6[월]=AI$37) * (날씨6[일]='평균기온 삽입용'!$AD53), 날씨6[minTa]),"")</f>
        <v>13.6</v>
      </c>
      <c r="AJ53" cm="1">
        <f t="array" ref="AJ53">IFERROR(_xlfn.XLOOKUP(1, (날씨6[stnNm]='평균기온 삽입용'!$AE$36) * (날씨6[월]=AJ$37) * (날씨6[일]='평균기온 삽입용'!$AD53), 날씨6[minTa]),"")</f>
        <v>16.5</v>
      </c>
      <c r="AK53" cm="1">
        <f t="array" ref="AK53">IFERROR(_xlfn.XLOOKUP(1, (날씨6[stnNm]='평균기온 삽입용'!$AE$36) * (날씨6[월]=AK$37) * (날씨6[일]='평균기온 삽입용'!$AD53), 날씨6[minTa]),"")</f>
        <v>17.899999999999999</v>
      </c>
      <c r="AL53" cm="1">
        <f t="array" ref="AL53">IFERROR(_xlfn.XLOOKUP(1, (날씨6[stnNm]='평균기온 삽입용'!$AE$36) * (날씨6[월]=AL$37) * (날씨6[일]='평균기온 삽입용'!$AD53), 날씨6[minTa]),"")</f>
        <v>24.4</v>
      </c>
      <c r="AM53" cm="1">
        <f t="array" ref="AM53">IFERROR(_xlfn.XLOOKUP(1, (날씨6[stnNm]='평균기온 삽입용'!$AE$36) * (날씨6[월]=AM$37) * (날씨6[일]='평균기온 삽입용'!$AD53), 날씨6[minTa]),"")</f>
        <v>17.5</v>
      </c>
      <c r="AN53" cm="1">
        <f t="array" ref="AN53">IFERROR(_xlfn.XLOOKUP(1, (날씨6[stnNm]='평균기온 삽입용'!$AE$36) * (날씨6[월]=AN$37) * (날씨6[일]='평균기온 삽입용'!$AD53), 날씨6[minTa]),"")</f>
        <v>3.2</v>
      </c>
      <c r="AO53" cm="1">
        <f t="array" ref="AO53">IFERROR(_xlfn.XLOOKUP(1, (날씨6[stnNm]='평균기온 삽입용'!$AE$36) * (날씨6[월]=AO$37) * (날씨6[일]='평균기온 삽입용'!$AD53), 날씨6[minTa]),"")</f>
        <v>0.1</v>
      </c>
      <c r="AP53" cm="1">
        <f t="array" ref="AP53">IFERROR(_xlfn.XLOOKUP(1, (날씨6[stnNm]='평균기온 삽입용'!$AE$36) * (날씨6[월]=AP$37) * (날씨6[일]='평균기온 삽입용'!$AD53), 날씨6[minTa]),"")</f>
        <v>-18.8</v>
      </c>
    </row>
    <row r="54" spans="2:42" ht="15.95" customHeight="1" x14ac:dyDescent="0.3">
      <c r="B54" s="63">
        <v>17</v>
      </c>
      <c r="C54" cm="1">
        <f t="array" ref="C54">IFERROR(_xlfn.XLOOKUP(1, (날씨4[stnNm]='평균기온 삽입용'!$C$36) * (날씨4[월]=C$37) * (날씨4[일]='평균기온 삽입용'!$B54), 날씨4[minTa]),"")</f>
        <v>-2.5</v>
      </c>
      <c r="D54" cm="1">
        <f t="array" ref="D54">IFERROR(_xlfn.XLOOKUP(1, (날씨4[stnNm]='평균기온 삽입용'!$C$36) * (날씨4[월]=D$37) * (날씨4[일]='평균기온 삽입용'!$B54), 날씨4[minTa]),"")</f>
        <v>-11</v>
      </c>
      <c r="E54" cm="1">
        <f t="array" ref="E54">IFERROR(_xlfn.XLOOKUP(1, (날씨4[stnNm]='평균기온 삽입용'!$C$36) * (날씨4[월]=E$37) * (날씨4[일]='평균기온 삽입용'!$B54), 날씨4[minTa]),"")</f>
        <v>-4.5</v>
      </c>
      <c r="F54" cm="1">
        <f t="array" ref="F54">IFERROR(_xlfn.XLOOKUP(1, (날씨4[stnNm]='평균기온 삽입용'!$C$36) * (날씨4[월]=F$37) * (날씨4[일]='평균기온 삽입용'!$B54), 날씨4[minTa]),"")</f>
        <v>0.8</v>
      </c>
      <c r="G54" cm="1">
        <f t="array" ref="G54">IFERROR(_xlfn.XLOOKUP(1, (날씨4[stnNm]='평균기온 삽입용'!$C$36) * (날씨4[월]=G$37) * (날씨4[일]='평균기온 삽입용'!$B54), 날씨4[minTa]),"")</f>
        <v>13.1</v>
      </c>
      <c r="H54" cm="1">
        <f t="array" ref="H54">IFERROR(_xlfn.XLOOKUP(1, (날씨4[stnNm]='평균기온 삽입용'!$C$36) * (날씨4[월]=H$37) * (날씨4[일]='평균기온 삽입용'!$B54), 날씨4[minTa]),"")</f>
        <v>15.3</v>
      </c>
      <c r="I54" cm="1">
        <f t="array" ref="I54">IFERROR(_xlfn.XLOOKUP(1, (날씨4[stnNm]='평균기온 삽입용'!$C$36) * (날씨4[월]=I$37) * (날씨4[일]='평균기온 삽입용'!$B54), 날씨4[minTa]),"")</f>
        <v>19.899999999999999</v>
      </c>
      <c r="J54" cm="1">
        <f t="array" ref="J54">IFERROR(_xlfn.XLOOKUP(1, (날씨4[stnNm]='평균기온 삽입용'!$C$36) * (날씨4[월]=J$37) * (날씨4[일]='평균기온 삽입용'!$B54), 날씨4[minTa]),"")</f>
        <v>16.7</v>
      </c>
      <c r="K54" cm="1">
        <f t="array" ref="K54">IFERROR(_xlfn.XLOOKUP(1, (날씨4[stnNm]='평균기온 삽입용'!$C$36) * (날씨4[월]=K$37) * (날씨4[일]='평균기온 삽입용'!$B54), 날씨4[minTa]),"")</f>
        <v>14.4</v>
      </c>
      <c r="L54" cm="1">
        <f t="array" ref="L54">IFERROR(_xlfn.XLOOKUP(1, (날씨4[stnNm]='평균기온 삽입용'!$C$36) * (날씨4[월]=L$37) * (날씨4[일]='평균기온 삽입용'!$B54), 날씨4[minTa]),"")</f>
        <v>3.9</v>
      </c>
      <c r="M54" cm="1">
        <f t="array" ref="M54">IFERROR(_xlfn.XLOOKUP(1, (날씨4[stnNm]='평균기온 삽입용'!$C$36) * (날씨4[월]=M$37) * (날씨4[일]='평균기온 삽입용'!$B54), 날씨4[minTa]),"")</f>
        <v>-2.6</v>
      </c>
      <c r="N54" cm="1">
        <f t="array" ref="N54">IFERROR(_xlfn.XLOOKUP(1, (날씨4[stnNm]='평균기온 삽입용'!$C$36) * (날씨4[월]=N$37) * (날씨4[일]='평균기온 삽입용'!$B54), 날씨4[minTa]),"")</f>
        <v>-8</v>
      </c>
      <c r="P54" s="63">
        <v>17</v>
      </c>
      <c r="Q54" cm="1">
        <f t="array" ref="Q54">IFERROR(_xlfn.XLOOKUP(1, (날씨5[stnNm]='평균기온 삽입용'!$Q$36) * (날씨5[월]=Q$37) * (날씨5[일]='평균기온 삽입용'!$P54), 날씨5[minTa]),"")</f>
        <v>-9.1</v>
      </c>
      <c r="R54" cm="1">
        <f t="array" ref="R54">IFERROR(_xlfn.XLOOKUP(1, (날씨5[stnNm]='평균기온 삽입용'!$Q$36) * (날씨5[월]=R$37) * (날씨5[일]='평균기온 삽입용'!$P54), 날씨5[minTa]),"")</f>
        <v>-13.5</v>
      </c>
      <c r="S54" cm="1">
        <f t="array" ref="S54">IFERROR(_xlfn.XLOOKUP(1, (날씨5[stnNm]='평균기온 삽입용'!$Q$36) * (날씨5[월]=S$37) * (날씨5[일]='평균기온 삽입용'!$P54), 날씨5[minTa]),"")</f>
        <v>-3.3</v>
      </c>
      <c r="T54" cm="1">
        <f t="array" ref="T54">IFERROR(_xlfn.XLOOKUP(1, (날씨5[stnNm]='평균기온 삽입용'!$Q$36) * (날씨5[월]=T$37) * (날씨5[일]='평균기온 삽입용'!$P54), 날씨5[minTa]),"")</f>
        <v>1</v>
      </c>
      <c r="U54" cm="1">
        <f t="array" ref="U54">IFERROR(_xlfn.XLOOKUP(1, (날씨5[stnNm]='평균기온 삽입용'!$Q$36) * (날씨5[월]=U$37) * (날씨5[일]='평균기온 삽입용'!$P54), 날씨5[minTa]),"")</f>
        <v>12.1</v>
      </c>
      <c r="V54" cm="1">
        <f t="array" ref="V54">IFERROR(_xlfn.XLOOKUP(1, (날씨5[stnNm]='평균기온 삽입용'!$Q$36) * (날씨5[월]=V$37) * (날씨5[일]='평균기온 삽입용'!$P54), 날씨5[minTa]),"")</f>
        <v>16.899999999999999</v>
      </c>
      <c r="W54" cm="1">
        <f t="array" ref="W54">IFERROR(_xlfn.XLOOKUP(1, (날씨5[stnNm]='평균기온 삽입용'!$Q$36) * (날씨5[월]=W$37) * (날씨5[일]='평균기온 삽입용'!$P54), 날씨5[minTa]),"")</f>
        <v>19.399999999999999</v>
      </c>
      <c r="X54" cm="1">
        <f t="array" ref="X54">IFERROR(_xlfn.XLOOKUP(1, (날씨5[stnNm]='평균기온 삽입용'!$Q$36) * (날씨5[월]=X$37) * (날씨5[일]='평균기온 삽입용'!$P54), 날씨5[minTa]),"")</f>
        <v>21.7</v>
      </c>
      <c r="Y54" cm="1">
        <f t="array" ref="Y54">IFERROR(_xlfn.XLOOKUP(1, (날씨5[stnNm]='평균기온 삽입용'!$Q$36) * (날씨5[월]=Y$37) * (날씨5[일]='평균기온 삽입용'!$P54), 날씨5[minTa]),"")</f>
        <v>11.2</v>
      </c>
      <c r="Z54" cm="1">
        <f t="array" ref="Z54">IFERROR(_xlfn.XLOOKUP(1, (날씨5[stnNm]='평균기온 삽입용'!$Q$36) * (날씨5[월]=Z$37) * (날씨5[일]='평균기온 삽입용'!$P54), 날씨5[minTa]),"")</f>
        <v>7</v>
      </c>
      <c r="AA54" cm="1">
        <f t="array" ref="AA54">IFERROR(_xlfn.XLOOKUP(1, (날씨5[stnNm]='평균기온 삽입용'!$Q$36) * (날씨5[월]=AA$37) * (날씨5[일]='평균기온 삽입용'!$P54), 날씨5[minTa]),"")</f>
        <v>0.8</v>
      </c>
      <c r="AB54" cm="1">
        <f t="array" ref="AB54">IFERROR(_xlfn.XLOOKUP(1, (날씨5[stnNm]='평균기온 삽입용'!$Q$36) * (날씨5[월]=AB$37) * (날씨5[일]='평균기온 삽입용'!$P54), 날씨5[minTa]),"")</f>
        <v>3.2</v>
      </c>
      <c r="AD54" s="63">
        <v>17</v>
      </c>
      <c r="AE54" cm="1">
        <f t="array" ref="AE54">IFERROR(_xlfn.XLOOKUP(1, (날씨6[stnNm]='평균기온 삽입용'!$AE$36) * (날씨6[월]=AE$37) * (날씨6[일]='평균기온 삽입용'!$AD54), 날씨6[minTa]),"")</f>
        <v>-10.4</v>
      </c>
      <c r="AF54" cm="1">
        <f t="array" ref="AF54">IFERROR(_xlfn.XLOOKUP(1, (날씨6[stnNm]='평균기온 삽입용'!$AE$36) * (날씨6[월]=AF$37) * (날씨6[일]='평균기온 삽입용'!$AD54), 날씨6[minTa]),"")</f>
        <v>-8.1</v>
      </c>
      <c r="AG54" cm="1">
        <f t="array" ref="AG54">IFERROR(_xlfn.XLOOKUP(1, (날씨6[stnNm]='평균기온 삽입용'!$AE$36) * (날씨6[월]=AG$37) * (날씨6[일]='평균기온 삽입용'!$AD54), 날씨6[minTa]),"")</f>
        <v>-0.8</v>
      </c>
      <c r="AH54" cm="1">
        <f t="array" ref="AH54">IFERROR(_xlfn.XLOOKUP(1, (날씨6[stnNm]='평균기온 삽입용'!$AE$36) * (날씨6[월]=AH$37) * (날씨6[일]='평균기온 삽입용'!$AD54), 날씨6[minTa]),"")</f>
        <v>6</v>
      </c>
      <c r="AI54" cm="1">
        <f t="array" ref="AI54">IFERROR(_xlfn.XLOOKUP(1, (날씨6[stnNm]='평균기온 삽입용'!$AE$36) * (날씨6[월]=AI$37) * (날씨6[일]='평균기온 삽입용'!$AD54), 날씨6[minTa]),"")</f>
        <v>15.3</v>
      </c>
      <c r="AJ54" cm="1">
        <f t="array" ref="AJ54">IFERROR(_xlfn.XLOOKUP(1, (날씨6[stnNm]='평균기온 삽입용'!$AE$36) * (날씨6[월]=AJ$37) * (날씨6[일]='평균기온 삽입용'!$AD54), 날씨6[minTa]),"")</f>
        <v>16.8</v>
      </c>
      <c r="AK54" cm="1">
        <f t="array" ref="AK54">IFERROR(_xlfn.XLOOKUP(1, (날씨6[stnNm]='평균기온 삽입용'!$AE$36) * (날씨6[월]=AK$37) * (날씨6[일]='평균기온 삽입용'!$AD54), 날씨6[minTa]),"")</f>
        <v>20.3</v>
      </c>
      <c r="AL54" cm="1">
        <f t="array" ref="AL54">IFERROR(_xlfn.XLOOKUP(1, (날씨6[stnNm]='평균기온 삽입용'!$AE$36) * (날씨6[월]=AL$37) * (날씨6[일]='평균기온 삽입용'!$AD54), 날씨6[minTa]),"")</f>
        <v>23.5</v>
      </c>
      <c r="AM54" cm="1">
        <f t="array" ref="AM54">IFERROR(_xlfn.XLOOKUP(1, (날씨6[stnNm]='평균기온 삽입용'!$AE$36) * (날씨6[월]=AM$37) * (날씨6[일]='평균기온 삽입용'!$AD54), 날씨6[minTa]),"")</f>
        <v>17.399999999999999</v>
      </c>
      <c r="AN54" cm="1">
        <f t="array" ref="AN54">IFERROR(_xlfn.XLOOKUP(1, (날씨6[stnNm]='평균기온 삽입용'!$AE$36) * (날씨6[월]=AN$37) * (날씨6[일]='평균기온 삽입용'!$AD54), 날씨6[minTa]),"")</f>
        <v>3.3</v>
      </c>
      <c r="AO54" cm="1">
        <f t="array" ref="AO54">IFERROR(_xlfn.XLOOKUP(1, (날씨6[stnNm]='평균기온 삽입용'!$AE$36) * (날씨6[월]=AO$37) * (날씨6[일]='평균기온 삽입용'!$AD54), 날씨6[minTa]),"")</f>
        <v>2.5</v>
      </c>
      <c r="AP54" cm="1">
        <f t="array" ref="AP54">IFERROR(_xlfn.XLOOKUP(1, (날씨6[stnNm]='평균기온 삽입용'!$AE$36) * (날씨6[월]=AP$37) * (날씨6[일]='평균기온 삽입용'!$AD54), 날씨6[minTa]),"")</f>
        <v>-18.600000000000001</v>
      </c>
    </row>
    <row r="55" spans="2:42" ht="15.95" customHeight="1" x14ac:dyDescent="0.3">
      <c r="B55" s="63">
        <v>18</v>
      </c>
      <c r="C55" cm="1">
        <f t="array" ref="C55">IFERROR(_xlfn.XLOOKUP(1, (날씨4[stnNm]='평균기온 삽입용'!$C$36) * (날씨4[월]=C$37) * (날씨4[일]='평균기온 삽입용'!$B55), 날씨4[minTa]),"")</f>
        <v>-4.0999999999999996</v>
      </c>
      <c r="D55" cm="1">
        <f t="array" ref="D55">IFERROR(_xlfn.XLOOKUP(1, (날씨4[stnNm]='평균기온 삽입용'!$C$36) * (날씨4[월]=D$37) * (날씨4[일]='평균기온 삽입용'!$B55), 날씨4[minTa]),"")</f>
        <v>-8.6</v>
      </c>
      <c r="E55" cm="1">
        <f t="array" ref="E55">IFERROR(_xlfn.XLOOKUP(1, (날씨4[stnNm]='평균기온 삽입용'!$C$36) * (날씨4[월]=E$37) * (날씨4[일]='평균기온 삽입용'!$B55), 날씨4[minTa]),"")</f>
        <v>0.8</v>
      </c>
      <c r="F55" cm="1">
        <f t="array" ref="F55">IFERROR(_xlfn.XLOOKUP(1, (날씨4[stnNm]='평균기온 삽입용'!$C$36) * (날씨4[월]=F$37) * (날씨4[일]='평균기온 삽입용'!$B55), 날씨4[minTa]),"")</f>
        <v>1</v>
      </c>
      <c r="G55" cm="1">
        <f t="array" ref="G55">IFERROR(_xlfn.XLOOKUP(1, (날씨4[stnNm]='평균기온 삽입용'!$C$36) * (날씨4[월]=G$37) * (날씨4[일]='평균기온 삽입용'!$B55), 날씨4[minTa]),"")</f>
        <v>10.5</v>
      </c>
      <c r="H55" cm="1">
        <f t="array" ref="H55">IFERROR(_xlfn.XLOOKUP(1, (날씨4[stnNm]='평균기온 삽입용'!$C$36) * (날씨4[월]=H$37) * (날씨4[일]='평균기온 삽입용'!$B55), 날씨4[minTa]),"")</f>
        <v>16.100000000000001</v>
      </c>
      <c r="I55" cm="1">
        <f t="array" ref="I55">IFERROR(_xlfn.XLOOKUP(1, (날씨4[stnNm]='평균기온 삽입용'!$C$36) * (날씨4[월]=I$37) * (날씨4[일]='평균기온 삽입용'!$B55), 날씨4[minTa]),"")</f>
        <v>20.2</v>
      </c>
      <c r="J55" cm="1">
        <f t="array" ref="J55">IFERROR(_xlfn.XLOOKUP(1, (날씨4[stnNm]='평균기온 삽입용'!$C$36) * (날씨4[월]=J$37) * (날씨4[일]='평균기온 삽입용'!$B55), 날씨4[minTa]),"")</f>
        <v>15.4</v>
      </c>
      <c r="K55" cm="1">
        <f t="array" ref="K55">IFERROR(_xlfn.XLOOKUP(1, (날씨4[stnNm]='평균기온 삽입용'!$C$36) * (날씨4[월]=K$37) * (날씨4[일]='평균기온 삽입용'!$B55), 날씨4[minTa]),"")</f>
        <v>13.7</v>
      </c>
      <c r="L55" cm="1">
        <f t="array" ref="L55">IFERROR(_xlfn.XLOOKUP(1, (날씨4[stnNm]='평균기온 삽입용'!$C$36) * (날씨4[월]=L$37) * (날씨4[일]='평균기온 삽입용'!$B55), 날씨4[minTa]),"")</f>
        <v>4.4000000000000004</v>
      </c>
      <c r="M55" cm="1">
        <f t="array" ref="M55">IFERROR(_xlfn.XLOOKUP(1, (날씨4[stnNm]='평균기온 삽입용'!$C$36) * (날씨4[월]=M$37) * (날씨4[일]='평균기온 삽입용'!$B55), 날씨4[minTa]),"")</f>
        <v>-3.1</v>
      </c>
      <c r="N55" cm="1">
        <f t="array" ref="N55">IFERROR(_xlfn.XLOOKUP(1, (날씨4[stnNm]='평균기온 삽입용'!$C$36) * (날씨4[월]=N$37) * (날씨4[일]='평균기온 삽입용'!$B55), 날씨4[minTa]),"")</f>
        <v>-10.8</v>
      </c>
      <c r="P55" s="63">
        <v>18</v>
      </c>
      <c r="Q55" cm="1">
        <f t="array" ref="Q55">IFERROR(_xlfn.XLOOKUP(1, (날씨5[stnNm]='평균기온 삽입용'!$Q$36) * (날씨5[월]=Q$37) * (날씨5[일]='평균기온 삽입용'!$P55), 날씨5[minTa]),"")</f>
        <v>-13.7</v>
      </c>
      <c r="R55" cm="1">
        <f t="array" ref="R55">IFERROR(_xlfn.XLOOKUP(1, (날씨5[stnNm]='평균기온 삽입용'!$Q$36) * (날씨5[월]=R$37) * (날씨5[일]='평균기온 삽입용'!$P55), 날씨5[minTa]),"")</f>
        <v>-12</v>
      </c>
      <c r="S55" cm="1">
        <f t="array" ref="S55">IFERROR(_xlfn.XLOOKUP(1, (날씨5[stnNm]='평균기온 삽입용'!$Q$36) * (날씨5[월]=S$37) * (날씨5[일]='평균기온 삽입용'!$P55), 날씨5[minTa]),"")</f>
        <v>-5.2</v>
      </c>
      <c r="T55" cm="1">
        <f t="array" ref="T55">IFERROR(_xlfn.XLOOKUP(1, (날씨5[stnNm]='평균기온 삽입용'!$Q$36) * (날씨5[월]=T$37) * (날씨5[일]='평균기온 삽입용'!$P55), 날씨5[minTa]),"")</f>
        <v>4.7</v>
      </c>
      <c r="U55" cm="1">
        <f t="array" ref="U55">IFERROR(_xlfn.XLOOKUP(1, (날씨5[stnNm]='평균기온 삽입용'!$Q$36) * (날씨5[월]=U$37) * (날씨5[일]='평균기온 삽입용'!$P55), 날씨5[minTa]),"")</f>
        <v>16.7</v>
      </c>
      <c r="V55" cm="1">
        <f t="array" ref="V55">IFERROR(_xlfn.XLOOKUP(1, (날씨5[stnNm]='평균기온 삽입용'!$Q$36) * (날씨5[월]=V$37) * (날씨5[일]='평균기온 삽입용'!$P55), 날씨5[minTa]),"")</f>
        <v>16.2</v>
      </c>
      <c r="W55" cm="1">
        <f t="array" ref="W55">IFERROR(_xlfn.XLOOKUP(1, (날씨5[stnNm]='평균기온 삽입용'!$Q$36) * (날씨5[월]=W$37) * (날씨5[일]='평균기온 삽입용'!$P55), 날씨5[minTa]),"")</f>
        <v>19.2</v>
      </c>
      <c r="X55" cm="1">
        <f t="array" ref="X55">IFERROR(_xlfn.XLOOKUP(1, (날씨5[stnNm]='평균기온 삽입용'!$Q$36) * (날씨5[월]=X$37) * (날씨5[일]='평균기온 삽입용'!$P55), 날씨5[minTa]),"")</f>
        <v>17.8</v>
      </c>
      <c r="Y55" cm="1">
        <f t="array" ref="Y55">IFERROR(_xlfn.XLOOKUP(1, (날씨5[stnNm]='평균기온 삽입용'!$Q$36) * (날씨5[월]=Y$37) * (날씨5[일]='평균기온 삽입용'!$P55), 날씨5[minTa]),"")</f>
        <v>10.9</v>
      </c>
      <c r="Z55" cm="1">
        <f t="array" ref="Z55">IFERROR(_xlfn.XLOOKUP(1, (날씨5[stnNm]='평균기온 삽입용'!$Q$36) * (날씨5[월]=Z$37) * (날씨5[일]='평균기온 삽입용'!$P55), 날씨5[minTa]),"")</f>
        <v>7.7</v>
      </c>
      <c r="AA55" cm="1">
        <f t="array" ref="AA55">IFERROR(_xlfn.XLOOKUP(1, (날씨5[stnNm]='평균기온 삽입용'!$Q$36) * (날씨5[월]=AA$37) * (날씨5[일]='평균기온 삽입용'!$P55), 날씨5[minTa]),"")</f>
        <v>-2</v>
      </c>
      <c r="AB55" cm="1">
        <f t="array" ref="AB55">IFERROR(_xlfn.XLOOKUP(1, (날씨5[stnNm]='평균기온 삽입용'!$Q$36) * (날씨5[월]=AB$37) * (날씨5[일]='평균기온 삽입용'!$P55), 날씨5[minTa]),"")</f>
        <v>-2.7</v>
      </c>
      <c r="AD55" s="63">
        <v>18</v>
      </c>
      <c r="AE55" cm="1">
        <f t="array" ref="AE55">IFERROR(_xlfn.XLOOKUP(1, (날씨6[stnNm]='평균기온 삽입용'!$AE$36) * (날씨6[월]=AE$37) * (날씨6[일]='평균기온 삽입용'!$AD55), 날씨6[minTa]),"")</f>
        <v>-8.6</v>
      </c>
      <c r="AF55" cm="1">
        <f t="array" ref="AF55">IFERROR(_xlfn.XLOOKUP(1, (날씨6[stnNm]='평균기온 삽입용'!$AE$36) * (날씨6[월]=AF$37) * (날씨6[일]='평균기온 삽입용'!$AD55), 날씨6[minTa]),"")</f>
        <v>-12.9</v>
      </c>
      <c r="AG55" cm="1">
        <f t="array" ref="AG55">IFERROR(_xlfn.XLOOKUP(1, (날씨6[stnNm]='평균기온 삽입용'!$AE$36) * (날씨6[월]=AG$37) * (날씨6[일]='평균기온 삽입용'!$AD55), 날씨6[minTa]),"")</f>
        <v>-4</v>
      </c>
      <c r="AH55" cm="1">
        <f t="array" ref="AH55">IFERROR(_xlfn.XLOOKUP(1, (날씨6[stnNm]='평균기온 삽입용'!$AE$36) * (날씨6[월]=AH$37) * (날씨6[일]='평균기온 삽입용'!$AD55), 날씨6[minTa]),"")</f>
        <v>5.0999999999999996</v>
      </c>
      <c r="AI55" cm="1">
        <f t="array" ref="AI55">IFERROR(_xlfn.XLOOKUP(1, (날씨6[stnNm]='평균기온 삽입용'!$AE$36) * (날씨6[월]=AI$37) * (날씨6[일]='평균기온 삽입용'!$AD55), 날씨6[minTa]),"")</f>
        <v>12.8</v>
      </c>
      <c r="AJ55" cm="1">
        <f t="array" ref="AJ55">IFERROR(_xlfn.XLOOKUP(1, (날씨6[stnNm]='평균기온 삽입용'!$AE$36) * (날씨6[월]=AJ$37) * (날씨6[일]='평균기온 삽입용'!$AD55), 날씨6[minTa]),"")</f>
        <v>16.7</v>
      </c>
      <c r="AK55" cm="1">
        <f t="array" ref="AK55">IFERROR(_xlfn.XLOOKUP(1, (날씨6[stnNm]='평균기온 삽입용'!$AE$36) * (날씨6[월]=AK$37) * (날씨6[일]='평균기온 삽입용'!$AD55), 날씨6[minTa]),"")</f>
        <v>20.7</v>
      </c>
      <c r="AL55" cm="1">
        <f t="array" ref="AL55">IFERROR(_xlfn.XLOOKUP(1, (날씨6[stnNm]='평균기온 삽입용'!$AE$36) * (날씨6[월]=AL$37) * (날씨6[일]='평균기온 삽입용'!$AD55), 날씨6[minTa]),"")</f>
        <v>21.6</v>
      </c>
      <c r="AM55" cm="1">
        <f t="array" ref="AM55">IFERROR(_xlfn.XLOOKUP(1, (날씨6[stnNm]='평균기온 삽입용'!$AE$36) * (날씨6[월]=AM$37) * (날씨6[일]='평균기온 삽입용'!$AD55), 날씨6[minTa]),"")</f>
        <v>11.7</v>
      </c>
      <c r="AN55" cm="1">
        <f t="array" ref="AN55">IFERROR(_xlfn.XLOOKUP(1, (날씨6[stnNm]='평균기온 삽입용'!$AE$36) * (날씨6[월]=AN$37) * (날씨6[일]='평균기온 삽입용'!$AD55), 날씨6[minTa]),"")</f>
        <v>0.7</v>
      </c>
      <c r="AO55" cm="1">
        <f t="array" ref="AO55">IFERROR(_xlfn.XLOOKUP(1, (날씨6[stnNm]='평균기온 삽입용'!$AE$36) * (날씨6[월]=AO$37) * (날씨6[일]='평균기온 삽입용'!$AD55), 날씨6[minTa]),"")</f>
        <v>11</v>
      </c>
      <c r="AP55" cm="1">
        <f t="array" ref="AP55">IFERROR(_xlfn.XLOOKUP(1, (날씨6[stnNm]='평균기온 삽입용'!$AE$36) * (날씨6[월]=AP$37) * (날씨6[일]='평균기온 삽입용'!$AD55), 날씨6[minTa]),"")</f>
        <v>-11.4</v>
      </c>
    </row>
    <row r="56" spans="2:42" ht="15.95" customHeight="1" x14ac:dyDescent="0.3">
      <c r="B56" s="63">
        <v>19</v>
      </c>
      <c r="C56" cm="1">
        <f t="array" ref="C56">IFERROR(_xlfn.XLOOKUP(1, (날씨4[stnNm]='평균기온 삽입용'!$C$36) * (날씨4[월]=C$37) * (날씨4[일]='평균기온 삽입용'!$B56), 날씨4[minTa]),"")</f>
        <v>-7</v>
      </c>
      <c r="D56" cm="1">
        <f t="array" ref="D56">IFERROR(_xlfn.XLOOKUP(1, (날씨4[stnNm]='평균기온 삽입용'!$C$36) * (날씨4[월]=D$37) * (날씨4[일]='평균기온 삽입용'!$B56), 날씨4[minTa]),"")</f>
        <v>-6.6</v>
      </c>
      <c r="E56" cm="1">
        <f t="array" ref="E56">IFERROR(_xlfn.XLOOKUP(1, (날씨4[stnNm]='평균기온 삽입용'!$C$36) * (날씨4[월]=E$37) * (날씨4[일]='평균기온 삽입용'!$B56), 날씨4[minTa]),"")</f>
        <v>2.6</v>
      </c>
      <c r="F56" cm="1">
        <f t="array" ref="F56">IFERROR(_xlfn.XLOOKUP(1, (날씨4[stnNm]='평균기온 삽입용'!$C$36) * (날씨4[월]=F$37) * (날씨4[일]='평균기온 삽입용'!$B56), 날씨4[minTa]),"")</f>
        <v>2.9</v>
      </c>
      <c r="G56" cm="1">
        <f t="array" ref="G56">IFERROR(_xlfn.XLOOKUP(1, (날씨4[stnNm]='평균기온 삽입용'!$C$36) * (날씨4[월]=G$37) * (날씨4[일]='평균기온 삽입용'!$B56), 날씨4[minTa]),"")</f>
        <v>8.8000000000000007</v>
      </c>
      <c r="H56" cm="1">
        <f t="array" ref="H56">IFERROR(_xlfn.XLOOKUP(1, (날씨4[stnNm]='평균기온 삽입용'!$C$36) * (날씨4[월]=H$37) * (날씨4[일]='평균기온 삽입용'!$B56), 날씨4[minTa]),"")</f>
        <v>14.9</v>
      </c>
      <c r="I56" cm="1">
        <f t="array" ref="I56">IFERROR(_xlfn.XLOOKUP(1, (날씨4[stnNm]='평균기온 삽입용'!$C$36) * (날씨4[월]=I$37) * (날씨4[일]='평균기온 삽입용'!$B56), 날씨4[minTa]),"")</f>
        <v>19.899999999999999</v>
      </c>
      <c r="J56" cm="1">
        <f t="array" ref="J56">IFERROR(_xlfn.XLOOKUP(1, (날씨4[stnNm]='평균기온 삽입용'!$C$36) * (날씨4[월]=J$37) * (날씨4[일]='평균기온 삽입용'!$B56), 날씨4[minTa]),"")</f>
        <v>18.7</v>
      </c>
      <c r="K56" cm="1">
        <f t="array" ref="K56">IFERROR(_xlfn.XLOOKUP(1, (날씨4[stnNm]='평균기온 삽입용'!$C$36) * (날씨4[월]=K$37) * (날씨4[일]='평균기온 삽입용'!$B56), 날씨4[minTa]),"")</f>
        <v>12.2</v>
      </c>
      <c r="L56" cm="1">
        <f t="array" ref="L56">IFERROR(_xlfn.XLOOKUP(1, (날씨4[stnNm]='평균기온 삽입용'!$C$36) * (날씨4[월]=L$37) * (날씨4[일]='평균기온 삽입용'!$B56), 날씨4[minTa]),"")</f>
        <v>2.5</v>
      </c>
      <c r="M56" cm="1">
        <f t="array" ref="M56">IFERROR(_xlfn.XLOOKUP(1, (날씨4[stnNm]='평균기온 삽입용'!$C$36) * (날씨4[월]=M$37) * (날씨4[일]='평균기온 삽입용'!$B56), 날씨4[minTa]),"")</f>
        <v>-2.9</v>
      </c>
      <c r="N56" cm="1">
        <f t="array" ref="N56">IFERROR(_xlfn.XLOOKUP(1, (날씨4[stnNm]='평균기온 삽입용'!$C$36) * (날씨4[월]=N$37) * (날씨4[일]='평균기온 삽입용'!$B56), 날씨4[minTa]),"")</f>
        <v>-5.6</v>
      </c>
      <c r="P56" s="63">
        <v>19</v>
      </c>
      <c r="Q56" cm="1">
        <f t="array" ref="Q56">IFERROR(_xlfn.XLOOKUP(1, (날씨5[stnNm]='평균기온 삽입용'!$Q$36) * (날씨5[월]=Q$37) * (날씨5[일]='평균기온 삽입용'!$P56), 날씨5[minTa]),"")</f>
        <v>-8.3000000000000007</v>
      </c>
      <c r="R56" cm="1">
        <f t="array" ref="R56">IFERROR(_xlfn.XLOOKUP(1, (날씨5[stnNm]='평균기온 삽입용'!$Q$36) * (날씨5[월]=R$37) * (날씨5[일]='평균기온 삽입용'!$P56), 날씨5[minTa]),"")</f>
        <v>-1.8</v>
      </c>
      <c r="S56" cm="1">
        <f t="array" ref="S56">IFERROR(_xlfn.XLOOKUP(1, (날씨5[stnNm]='평균기온 삽입용'!$Q$36) * (날씨5[월]=S$37) * (날씨5[일]='평균기온 삽입용'!$P56), 날씨5[minTa]),"")</f>
        <v>-3.1</v>
      </c>
      <c r="T56" cm="1">
        <f t="array" ref="T56">IFERROR(_xlfn.XLOOKUP(1, (날씨5[stnNm]='평균기온 삽입용'!$Q$36) * (날씨5[월]=T$37) * (날씨5[일]='평균기온 삽입용'!$P56), 날씨5[minTa]),"")</f>
        <v>6.2</v>
      </c>
      <c r="U56" cm="1">
        <f t="array" ref="U56">IFERROR(_xlfn.XLOOKUP(1, (날씨5[stnNm]='평균기온 삽입용'!$Q$36) * (날씨5[월]=U$37) * (날씨5[일]='평균기온 삽입용'!$P56), 날씨5[minTa]),"")</f>
        <v>17.899999999999999</v>
      </c>
      <c r="V56" cm="1">
        <f t="array" ref="V56">IFERROR(_xlfn.XLOOKUP(1, (날씨5[stnNm]='평균기온 삽입용'!$Q$36) * (날씨5[월]=V$37) * (날씨5[일]='평균기온 삽입용'!$P56), 날씨5[minTa]),"")</f>
        <v>17.8</v>
      </c>
      <c r="W56" cm="1">
        <f t="array" ref="W56">IFERROR(_xlfn.XLOOKUP(1, (날씨5[stnNm]='평균기온 삽입용'!$Q$36) * (날씨5[월]=W$37) * (날씨5[일]='평균기온 삽입용'!$P56), 날씨5[minTa]),"")</f>
        <v>19.899999999999999</v>
      </c>
      <c r="X56" cm="1">
        <f t="array" ref="X56">IFERROR(_xlfn.XLOOKUP(1, (날씨5[stnNm]='평균기온 삽입용'!$Q$36) * (날씨5[월]=X$37) * (날씨5[일]='평균기온 삽입용'!$P56), 날씨5[minTa]),"")</f>
        <v>17.899999999999999</v>
      </c>
      <c r="Y56" cm="1">
        <f t="array" ref="Y56">IFERROR(_xlfn.XLOOKUP(1, (날씨5[stnNm]='평균기온 삽입용'!$Q$36) * (날씨5[월]=Y$37) * (날씨5[일]='평균기온 삽입용'!$P56), 날씨5[minTa]),"")</f>
        <v>8.6999999999999993</v>
      </c>
      <c r="Z56" cm="1">
        <f t="array" ref="Z56">IFERROR(_xlfn.XLOOKUP(1, (날씨5[stnNm]='평균기온 삽입용'!$Q$36) * (날씨5[월]=Z$37) * (날씨5[일]='평균기온 삽입용'!$P56), 날씨5[minTa]),"")</f>
        <v>7.5</v>
      </c>
      <c r="AA56" cm="1">
        <f t="array" ref="AA56">IFERROR(_xlfn.XLOOKUP(1, (날씨5[stnNm]='평균기온 삽입용'!$Q$36) * (날씨5[월]=AA$37) * (날씨5[일]='평균기온 삽입용'!$P56), 날씨5[minTa]),"")</f>
        <v>-4.9000000000000004</v>
      </c>
      <c r="AB56" cm="1">
        <f t="array" ref="AB56">IFERROR(_xlfn.XLOOKUP(1, (날씨5[stnNm]='평균기온 삽입용'!$Q$36) * (날씨5[월]=AB$37) * (날씨5[일]='평균기온 삽입용'!$P56), 날씨5[minTa]),"")</f>
        <v>-6.5</v>
      </c>
      <c r="AD56" s="63">
        <v>19</v>
      </c>
      <c r="AE56" cm="1">
        <f t="array" ref="AE56">IFERROR(_xlfn.XLOOKUP(1, (날씨6[stnNm]='평균기온 삽입용'!$AE$36) * (날씨6[월]=AE$37) * (날씨6[일]='평균기온 삽입용'!$AD56), 날씨6[minTa]),"")</f>
        <v>-5.2</v>
      </c>
      <c r="AF56" cm="1">
        <f t="array" ref="AF56">IFERROR(_xlfn.XLOOKUP(1, (날씨6[stnNm]='평균기온 삽입용'!$AE$36) * (날씨6[월]=AF$37) * (날씨6[일]='평균기온 삽입용'!$AD56), 날씨6[minTa]),"")</f>
        <v>-9.4</v>
      </c>
      <c r="AG56" cm="1">
        <f t="array" ref="AG56">IFERROR(_xlfn.XLOOKUP(1, (날씨6[stnNm]='평균기온 삽입용'!$AE$36) * (날씨6[월]=AG$37) * (날씨6[일]='평균기온 삽입용'!$AD56), 날씨6[minTa]),"")</f>
        <v>2.6</v>
      </c>
      <c r="AH56" cm="1">
        <f t="array" ref="AH56">IFERROR(_xlfn.XLOOKUP(1, (날씨6[stnNm]='평균기온 삽입용'!$AE$36) * (날씨6[월]=AH$37) * (날씨6[일]='평균기온 삽입용'!$AD56), 날씨6[minTa]),"")</f>
        <v>7.7</v>
      </c>
      <c r="AI56" cm="1">
        <f t="array" ref="AI56">IFERROR(_xlfn.XLOOKUP(1, (날씨6[stnNm]='평균기온 삽입용'!$AE$36) * (날씨6[월]=AI$37) * (날씨6[일]='평균기온 삽입용'!$AD56), 날씨6[minTa]),"")</f>
        <v>8.3000000000000007</v>
      </c>
      <c r="AJ56" cm="1">
        <f t="array" ref="AJ56">IFERROR(_xlfn.XLOOKUP(1, (날씨6[stnNm]='평균기온 삽입용'!$AE$36) * (날씨6[월]=AJ$37) * (날씨6[일]='평균기온 삽입용'!$AD56), 날씨6[minTa]),"")</f>
        <v>19</v>
      </c>
      <c r="AK56" cm="1">
        <f t="array" ref="AK56">IFERROR(_xlfn.XLOOKUP(1, (날씨6[stnNm]='평균기온 삽입용'!$AE$36) * (날씨6[월]=AK$37) * (날씨6[일]='평균기온 삽입용'!$AD56), 날씨6[minTa]),"")</f>
        <v>19.2</v>
      </c>
      <c r="AL56" cm="1">
        <f t="array" ref="AL56">IFERROR(_xlfn.XLOOKUP(1, (날씨6[stnNm]='평균기온 삽입용'!$AE$36) * (날씨6[월]=AL$37) * (날씨6[일]='평균기온 삽입용'!$AD56), 날씨6[minTa]),"")</f>
        <v>20.399999999999999</v>
      </c>
      <c r="AM56" cm="1">
        <f t="array" ref="AM56">IFERROR(_xlfn.XLOOKUP(1, (날씨6[stnNm]='평균기온 삽입용'!$AE$36) * (날씨6[월]=AM$37) * (날씨6[일]='평균기온 삽입용'!$AD56), 날씨6[minTa]),"")</f>
        <v>10.3</v>
      </c>
      <c r="AN56" cm="1">
        <f t="array" ref="AN56">IFERROR(_xlfn.XLOOKUP(1, (날씨6[stnNm]='평균기온 삽입용'!$AE$36) * (날씨6[월]=AN$37) * (날씨6[일]='평균기온 삽입용'!$AD56), 날씨6[minTa]),"")</f>
        <v>4.8</v>
      </c>
      <c r="AO56" cm="1">
        <f t="array" ref="AO56">IFERROR(_xlfn.XLOOKUP(1, (날씨6[stnNm]='평균기온 삽입용'!$AE$36) * (날씨6[월]=AO$37) * (날씨6[일]='평균기온 삽입용'!$AD56), 날씨6[minTa]),"")</f>
        <v>5.6</v>
      </c>
      <c r="AP56" cm="1">
        <f t="array" ref="AP56">IFERROR(_xlfn.XLOOKUP(1, (날씨6[stnNm]='평균기온 삽입용'!$AE$36) * (날씨6[월]=AP$37) * (날씨6[일]='평균기온 삽입용'!$AD56), 날씨6[minTa]),"")</f>
        <v>-16.3</v>
      </c>
    </row>
    <row r="57" spans="2:42" ht="15.95" customHeight="1" x14ac:dyDescent="0.3">
      <c r="B57" s="63">
        <v>20</v>
      </c>
      <c r="C57" cm="1">
        <f t="array" ref="C57">IFERROR(_xlfn.XLOOKUP(1, (날씨4[stnNm]='평균기온 삽입용'!$C$36) * (날씨4[월]=C$37) * (날씨4[일]='평균기온 삽입용'!$B57), 날씨4[minTa]),"")</f>
        <v>-6.2</v>
      </c>
      <c r="D57" cm="1">
        <f t="array" ref="D57">IFERROR(_xlfn.XLOOKUP(1, (날씨4[stnNm]='평균기온 삽입용'!$C$36) * (날씨4[월]=D$37) * (날씨4[일]='평균기온 삽입용'!$B57), 날씨4[minTa]),"")</f>
        <v>-9.3000000000000007</v>
      </c>
      <c r="E57" cm="1">
        <f t="array" ref="E57">IFERROR(_xlfn.XLOOKUP(1, (날씨4[stnNm]='평균기온 삽입용'!$C$36) * (날씨4[월]=E$37) * (날씨4[일]='평균기온 삽입용'!$B57), 날씨4[minTa]),"")</f>
        <v>-0.2</v>
      </c>
      <c r="F57" cm="1">
        <f t="array" ref="F57">IFERROR(_xlfn.XLOOKUP(1, (날씨4[stnNm]='평균기온 삽입용'!$C$36) * (날씨4[월]=F$37) * (날씨4[일]='평균기온 삽입용'!$B57), 날씨4[minTa]),"")</f>
        <v>6.1</v>
      </c>
      <c r="G57" cm="1">
        <f t="array" ref="G57">IFERROR(_xlfn.XLOOKUP(1, (날씨4[stnNm]='평균기온 삽입용'!$C$36) * (날씨4[월]=G$37) * (날씨4[일]='평균기온 삽입용'!$B57), 날씨4[minTa]),"")</f>
        <v>7.8</v>
      </c>
      <c r="H57" cm="1">
        <f t="array" ref="H57">IFERROR(_xlfn.XLOOKUP(1, (날씨4[stnNm]='평균기온 삽입용'!$C$36) * (날씨4[월]=H$37) * (날씨4[일]='평균기온 삽입용'!$B57), 날씨4[minTa]),"")</f>
        <v>16.100000000000001</v>
      </c>
      <c r="I57" cm="1">
        <f t="array" ref="I57">IFERROR(_xlfn.XLOOKUP(1, (날씨4[stnNm]='평균기온 삽입용'!$C$36) * (날씨4[월]=I$37) * (날씨4[일]='평균기온 삽입용'!$B57), 날씨4[minTa]),"")</f>
        <v>20.7</v>
      </c>
      <c r="J57" cm="1">
        <f t="array" ref="J57">IFERROR(_xlfn.XLOOKUP(1, (날씨4[stnNm]='평균기온 삽입용'!$C$36) * (날씨4[월]=J$37) * (날씨4[일]='평균기온 삽입용'!$B57), 날씨4[minTa]),"")</f>
        <v>20.9</v>
      </c>
      <c r="K57" cm="1">
        <f t="array" ref="K57">IFERROR(_xlfn.XLOOKUP(1, (날씨4[stnNm]='평균기온 삽입용'!$C$36) * (날씨4[월]=K$37) * (날씨4[일]='평균기온 삽입용'!$B57), 날씨4[minTa]),"")</f>
        <v>15.9</v>
      </c>
      <c r="L57" cm="1">
        <f t="array" ref="L57">IFERROR(_xlfn.XLOOKUP(1, (날씨4[stnNm]='평균기온 삽입용'!$C$36) * (날씨4[월]=L$37) * (날씨4[일]='평균기온 삽입용'!$B57), 날씨4[minTa]),"")</f>
        <v>0.8</v>
      </c>
      <c r="M57" cm="1">
        <f t="array" ref="M57">IFERROR(_xlfn.XLOOKUP(1, (날씨4[stnNm]='평균기온 삽입용'!$C$36) * (날씨4[월]=M$37) * (날씨4[일]='평균기온 삽입용'!$B57), 날씨4[minTa]),"")</f>
        <v>-5.3</v>
      </c>
      <c r="N57" cm="1">
        <f t="array" ref="N57">IFERROR(_xlfn.XLOOKUP(1, (날씨4[stnNm]='평균기온 삽입용'!$C$36) * (날씨4[월]=N$37) * (날씨4[일]='평균기온 삽입용'!$B57), 날씨4[minTa]),"")</f>
        <v>-8.6999999999999993</v>
      </c>
      <c r="P57" s="63">
        <v>20</v>
      </c>
      <c r="Q57" cm="1">
        <f t="array" ref="Q57">IFERROR(_xlfn.XLOOKUP(1, (날씨5[stnNm]='평균기온 삽입용'!$Q$36) * (날씨5[월]=Q$37) * (날씨5[일]='평균기온 삽입용'!$P57), 날씨5[minTa]),"")</f>
        <v>-10</v>
      </c>
      <c r="R57" cm="1">
        <f t="array" ref="R57">IFERROR(_xlfn.XLOOKUP(1, (날씨5[stnNm]='평균기온 삽입용'!$Q$36) * (날씨5[월]=R$37) * (날씨5[일]='평균기온 삽입용'!$P57), 날씨5[minTa]),"")</f>
        <v>-1.2</v>
      </c>
      <c r="S57" cm="1">
        <f t="array" ref="S57">IFERROR(_xlfn.XLOOKUP(1, (날씨5[stnNm]='평균기온 삽입용'!$Q$36) * (날씨5[월]=S$37) * (날씨5[일]='평균기온 삽입용'!$P57), 날씨5[minTa]),"")</f>
        <v>-0.4</v>
      </c>
      <c r="T57" cm="1">
        <f t="array" ref="T57">IFERROR(_xlfn.XLOOKUP(1, (날씨5[stnNm]='평균기온 삽입용'!$Q$36) * (날씨5[월]=T$37) * (날씨5[일]='평균기온 삽입용'!$P57), 날씨5[minTa]),"")</f>
        <v>2.5</v>
      </c>
      <c r="U57" cm="1">
        <f t="array" ref="U57">IFERROR(_xlfn.XLOOKUP(1, (날씨5[stnNm]='평균기온 삽입용'!$Q$36) * (날씨5[월]=U$37) * (날씨5[일]='평균기온 삽입용'!$P57), 날씨5[minTa]),"")</f>
        <v>11.5</v>
      </c>
      <c r="V57" cm="1">
        <f t="array" ref="V57">IFERROR(_xlfn.XLOOKUP(1, (날씨5[stnNm]='평균기온 삽입용'!$Q$36) * (날씨5[월]=V$37) * (날씨5[일]='평균기온 삽입용'!$P57), 날씨5[minTa]),"")</f>
        <v>18.100000000000001</v>
      </c>
      <c r="W57" cm="1">
        <f t="array" ref="W57">IFERROR(_xlfn.XLOOKUP(1, (날씨5[stnNm]='평균기온 삽입용'!$Q$36) * (날씨5[월]=W$37) * (날씨5[일]='평균기온 삽입용'!$P57), 날씨5[minTa]),"")</f>
        <v>24.5</v>
      </c>
      <c r="X57" cm="1">
        <f t="array" ref="X57">IFERROR(_xlfn.XLOOKUP(1, (날씨5[stnNm]='평균기온 삽입용'!$Q$36) * (날씨5[월]=X$37) * (날씨5[일]='평균기온 삽입용'!$P57), 날씨5[minTa]),"")</f>
        <v>18.899999999999999</v>
      </c>
      <c r="Y57" cm="1">
        <f t="array" ref="Y57">IFERROR(_xlfn.XLOOKUP(1, (날씨5[stnNm]='평균기온 삽입용'!$Q$36) * (날씨5[월]=Y$37) * (날씨5[일]='평균기온 삽입용'!$P57), 날씨5[minTa]),"")</f>
        <v>11.6</v>
      </c>
      <c r="Z57" cm="1">
        <f t="array" ref="Z57">IFERROR(_xlfn.XLOOKUP(1, (날씨5[stnNm]='평균기온 삽입용'!$Q$36) * (날씨5[월]=Z$37) * (날씨5[일]='평균기온 삽입용'!$P57), 날씨5[minTa]),"")</f>
        <v>7.5</v>
      </c>
      <c r="AA57" cm="1">
        <f t="array" ref="AA57">IFERROR(_xlfn.XLOOKUP(1, (날씨5[stnNm]='평균기온 삽입용'!$Q$36) * (날씨5[월]=AA$37) * (날씨5[일]='평균기온 삽입용'!$P57), 날씨5[minTa]),"")</f>
        <v>-8.3000000000000007</v>
      </c>
      <c r="AB57" cm="1">
        <f t="array" ref="AB57">IFERROR(_xlfn.XLOOKUP(1, (날씨5[stnNm]='평균기온 삽입용'!$Q$36) * (날씨5[월]=AB$37) * (날씨5[일]='평균기온 삽입용'!$P57), 날씨5[minTa]),"")</f>
        <v>-8.1</v>
      </c>
      <c r="AD57" s="63">
        <v>20</v>
      </c>
      <c r="AE57" cm="1">
        <f t="array" ref="AE57">IFERROR(_xlfn.XLOOKUP(1, (날씨6[stnNm]='평균기온 삽입용'!$AE$36) * (날씨6[월]=AE$37) * (날씨6[일]='평균기온 삽입용'!$AD57), 날씨6[minTa]),"")</f>
        <v>-6.5</v>
      </c>
      <c r="AF57" cm="1">
        <f t="array" ref="AF57">IFERROR(_xlfn.XLOOKUP(1, (날씨6[stnNm]='평균기온 삽입용'!$AE$36) * (날씨6[월]=AF$37) * (날씨6[일]='평균기온 삽입용'!$AD57), 날씨6[minTa]),"")</f>
        <v>-4.8</v>
      </c>
      <c r="AG57" cm="1">
        <f t="array" ref="AG57">IFERROR(_xlfn.XLOOKUP(1, (날씨6[stnNm]='평균기온 삽입용'!$AE$36) * (날씨6[월]=AG$37) * (날씨6[일]='평균기온 삽입용'!$AD57), 날씨6[minTa]),"")</f>
        <v>-1.2</v>
      </c>
      <c r="AH57" cm="1">
        <f t="array" ref="AH57">IFERROR(_xlfn.XLOOKUP(1, (날씨6[stnNm]='평균기온 삽입용'!$AE$36) * (날씨6[월]=AH$37) * (날씨6[일]='평균기온 삽입용'!$AD57), 날씨6[minTa]),"")</f>
        <v>5.8</v>
      </c>
      <c r="AI57" cm="1">
        <f t="array" ref="AI57">IFERROR(_xlfn.XLOOKUP(1, (날씨6[stnNm]='평균기온 삽입용'!$AE$36) * (날씨6[월]=AI$37) * (날씨6[일]='평균기온 삽입용'!$AD57), 날씨6[minTa]),"")</f>
        <v>5.8</v>
      </c>
      <c r="AJ57" cm="1">
        <f t="array" ref="AJ57">IFERROR(_xlfn.XLOOKUP(1, (날씨6[stnNm]='평균기온 삽입용'!$AE$36) * (날씨6[월]=AJ$37) * (날씨6[일]='평균기온 삽입용'!$AD57), 날씨6[minTa]),"")</f>
        <v>16.899999999999999</v>
      </c>
      <c r="AK57" cm="1">
        <f t="array" ref="AK57">IFERROR(_xlfn.XLOOKUP(1, (날씨6[stnNm]='평균기온 삽입용'!$AE$36) * (날씨6[월]=AK$37) * (날씨6[일]='평균기온 삽입용'!$AD57), 날씨6[minTa]),"")</f>
        <v>21.4</v>
      </c>
      <c r="AL57" cm="1">
        <f t="array" ref="AL57">IFERROR(_xlfn.XLOOKUP(1, (날씨6[stnNm]='평균기온 삽입용'!$AE$36) * (날씨6[월]=AL$37) * (날씨6[일]='평균기온 삽입용'!$AD57), 날씨6[minTa]),"")</f>
        <v>22</v>
      </c>
      <c r="AM57" cm="1">
        <f t="array" ref="AM57">IFERROR(_xlfn.XLOOKUP(1, (날씨6[stnNm]='평균기온 삽입용'!$AE$36) * (날씨6[월]=AM$37) * (날씨6[일]='평균기온 삽입용'!$AD57), 날씨6[minTa]),"")</f>
        <v>9.1</v>
      </c>
      <c r="AN57" cm="1">
        <f t="array" ref="AN57">IFERROR(_xlfn.XLOOKUP(1, (날씨6[stnNm]='평균기온 삽입용'!$AE$36) * (날씨6[월]=AN$37) * (날씨6[일]='평균기온 삽입용'!$AD57), 날씨6[minTa]),"")</f>
        <v>3.5</v>
      </c>
      <c r="AO57" cm="1">
        <f t="array" ref="AO57">IFERROR(_xlfn.XLOOKUP(1, (날씨6[stnNm]='평균기온 삽입용'!$AE$36) * (날씨6[월]=AO$37) * (날씨6[일]='평균기온 삽입용'!$AD57), 날씨6[minTa]),"")</f>
        <v>-1.9</v>
      </c>
      <c r="AP57" cm="1">
        <f t="array" ref="AP57">IFERROR(_xlfn.XLOOKUP(1, (날씨6[stnNm]='평균기온 삽입용'!$AE$36) * (날씨6[월]=AP$37) * (날씨6[일]='평균기온 삽입용'!$AD57), 날씨6[minTa]),"")</f>
        <v>-15.7</v>
      </c>
    </row>
    <row r="58" spans="2:42" ht="15.95" customHeight="1" x14ac:dyDescent="0.3">
      <c r="B58" s="63">
        <v>21</v>
      </c>
      <c r="C58" cm="1">
        <f t="array" ref="C58">IFERROR(_xlfn.XLOOKUP(1, (날씨4[stnNm]='평균기온 삽입용'!$C$36) * (날씨4[월]=C$37) * (날씨4[일]='평균기온 삽입용'!$B58), 날씨4[minTa]),"")</f>
        <v>-10.5</v>
      </c>
      <c r="D58" cm="1">
        <f t="array" ref="D58">IFERROR(_xlfn.XLOOKUP(1, (날씨4[stnNm]='평균기온 삽입용'!$C$36) * (날씨4[월]=D$37) * (날씨4[일]='평균기온 삽입용'!$B58), 날씨4[minTa]),"")</f>
        <v>-11.9</v>
      </c>
      <c r="E58" cm="1">
        <f t="array" ref="E58">IFERROR(_xlfn.XLOOKUP(1, (날씨4[stnNm]='평균기온 삽입용'!$C$36) * (날씨4[월]=E$37) * (날씨4[일]='평균기온 삽입용'!$B58), 날씨4[minTa]),"")</f>
        <v>-0.3</v>
      </c>
      <c r="F58" cm="1">
        <f t="array" ref="F58">IFERROR(_xlfn.XLOOKUP(1, (날씨4[stnNm]='평균기온 삽입용'!$C$36) * (날씨4[월]=F$37) * (날씨4[일]='평균기온 삽입용'!$B58), 날씨4[minTa]),"")</f>
        <v>7.1</v>
      </c>
      <c r="G58" cm="1">
        <f t="array" ref="G58">IFERROR(_xlfn.XLOOKUP(1, (날씨4[stnNm]='평균기온 삽입용'!$C$36) * (날씨4[월]=G$37) * (날씨4[일]='평균기온 삽입용'!$B58), 날씨4[minTa]),"")</f>
        <v>6</v>
      </c>
      <c r="H58" cm="1">
        <f t="array" ref="H58">IFERROR(_xlfn.XLOOKUP(1, (날씨4[stnNm]='평균기온 삽입용'!$C$36) * (날씨4[월]=H$37) * (날씨4[일]='평균기온 삽입용'!$B58), 날씨4[minTa]),"")</f>
        <v>15.9</v>
      </c>
      <c r="I58" cm="1">
        <f t="array" ref="I58">IFERROR(_xlfn.XLOOKUP(1, (날씨4[stnNm]='평균기온 삽입용'!$C$36) * (날씨4[월]=I$37) * (날씨4[일]='평균기온 삽입용'!$B58), 날씨4[minTa]),"")</f>
        <v>20.2</v>
      </c>
      <c r="J58" cm="1">
        <f t="array" ref="J58">IFERROR(_xlfn.XLOOKUP(1, (날씨4[stnNm]='평균기온 삽입용'!$C$36) * (날씨4[월]=J$37) * (날씨4[일]='평균기온 삽입용'!$B58), 날씨4[minTa]),"")</f>
        <v>20.5</v>
      </c>
      <c r="K58" cm="1">
        <f t="array" ref="K58">IFERROR(_xlfn.XLOOKUP(1, (날씨4[stnNm]='평균기온 삽입용'!$C$36) * (날씨4[월]=K$37) * (날씨4[일]='평균기온 삽입용'!$B58), 날씨4[minTa]),"")</f>
        <v>16.600000000000001</v>
      </c>
      <c r="L58" cm="1">
        <f t="array" ref="L58">IFERROR(_xlfn.XLOOKUP(1, (날씨4[stnNm]='평균기온 삽입용'!$C$36) * (날씨4[월]=L$37) * (날씨4[일]='평균기온 삽입용'!$B58), 날씨4[minTa]),"")</f>
        <v>0.8</v>
      </c>
      <c r="M58" cm="1">
        <f t="array" ref="M58">IFERROR(_xlfn.XLOOKUP(1, (날씨4[stnNm]='평균기온 삽입용'!$C$36) * (날씨4[월]=M$37) * (날씨4[일]='평균기온 삽입용'!$B58), 날씨4[minTa]),"")</f>
        <v>-2.6</v>
      </c>
      <c r="N58" cm="1">
        <f t="array" ref="N58">IFERROR(_xlfn.XLOOKUP(1, (날씨4[stnNm]='평균기온 삽입용'!$C$36) * (날씨4[월]=N$37) * (날씨4[일]='평균기온 삽입용'!$B58), 날씨4[minTa]),"")</f>
        <v>-7.1</v>
      </c>
      <c r="P58" s="63">
        <v>21</v>
      </c>
      <c r="Q58" cm="1">
        <f t="array" ref="Q58">IFERROR(_xlfn.XLOOKUP(1, (날씨5[stnNm]='평균기온 삽입용'!$Q$36) * (날씨5[월]=Q$37) * (날씨5[일]='평균기온 삽입용'!$P58), 날씨5[minTa]),"")</f>
        <v>-13.6</v>
      </c>
      <c r="R58" cm="1">
        <f t="array" ref="R58">IFERROR(_xlfn.XLOOKUP(1, (날씨5[stnNm]='평균기온 삽입용'!$Q$36) * (날씨5[월]=R$37) * (날씨5[일]='평균기온 삽입용'!$P58), 날씨5[minTa]),"")</f>
        <v>-6.7</v>
      </c>
      <c r="S58" cm="1">
        <f t="array" ref="S58">IFERROR(_xlfn.XLOOKUP(1, (날씨5[stnNm]='평균기온 삽입용'!$Q$36) * (날씨5[월]=S$37) * (날씨5[일]='평균기온 삽입용'!$P58), 날씨5[minTa]),"")</f>
        <v>1.2</v>
      </c>
      <c r="T58" cm="1">
        <f t="array" ref="T58">IFERROR(_xlfn.XLOOKUP(1, (날씨5[stnNm]='평균기온 삽입용'!$Q$36) * (날씨5[월]=T$37) * (날씨5[일]='평균기온 삽입용'!$P58), 날씨5[minTa]),"")</f>
        <v>11.2</v>
      </c>
      <c r="U58" cm="1">
        <f t="array" ref="U58">IFERROR(_xlfn.XLOOKUP(1, (날씨5[stnNm]='평균기온 삽입용'!$Q$36) * (날씨5[월]=U$37) * (날씨5[일]='평균기온 삽입용'!$P58), 날씨5[minTa]),"")</f>
        <v>9.9</v>
      </c>
      <c r="V58" cm="1">
        <f t="array" ref="V58">IFERROR(_xlfn.XLOOKUP(1, (날씨5[stnNm]='평균기온 삽입용'!$Q$36) * (날씨5[월]=V$37) * (날씨5[일]='평균기온 삽입용'!$P58), 날씨5[minTa]),"")</f>
        <v>16.600000000000001</v>
      </c>
      <c r="W58" cm="1">
        <f t="array" ref="W58">IFERROR(_xlfn.XLOOKUP(1, (날씨5[stnNm]='평균기온 삽입용'!$Q$36) * (날씨5[월]=W$37) * (날씨5[일]='평균기온 삽입용'!$P58), 날씨5[minTa]),"")</f>
        <v>22.6</v>
      </c>
      <c r="X58" cm="1">
        <f t="array" ref="X58">IFERROR(_xlfn.XLOOKUP(1, (날씨5[stnNm]='평균기온 삽입용'!$Q$36) * (날씨5[월]=X$37) * (날씨5[일]='평균기온 삽입용'!$P58), 날씨5[minTa]),"")</f>
        <v>20.2</v>
      </c>
      <c r="Y58" cm="1">
        <f t="array" ref="Y58">IFERROR(_xlfn.XLOOKUP(1, (날씨5[stnNm]='평균기온 삽입용'!$Q$36) * (날씨5[월]=Y$37) * (날씨5[일]='평균기온 삽입용'!$P58), 날씨5[minTa]),"")</f>
        <v>13.3</v>
      </c>
      <c r="Z58" cm="1">
        <f t="array" ref="Z58">IFERROR(_xlfn.XLOOKUP(1, (날씨5[stnNm]='평균기온 삽입용'!$Q$36) * (날씨5[월]=Z$37) * (날씨5[일]='평균기온 삽입용'!$P58), 날씨5[minTa]),"")</f>
        <v>5.8</v>
      </c>
      <c r="AA58" cm="1">
        <f t="array" ref="AA58">IFERROR(_xlfn.XLOOKUP(1, (날씨5[stnNm]='평균기온 삽입용'!$Q$36) * (날씨5[월]=AA$37) * (날씨5[일]='평균기온 삽입용'!$P58), 날씨5[minTa]),"")</f>
        <v>-6.6</v>
      </c>
      <c r="AB58" cm="1">
        <f t="array" ref="AB58">IFERROR(_xlfn.XLOOKUP(1, (날씨5[stnNm]='평균기온 삽입용'!$Q$36) * (날씨5[월]=AB$37) * (날씨5[일]='평균기온 삽입용'!$P58), 날씨5[minTa]),"")</f>
        <v>-10</v>
      </c>
      <c r="AD58" s="63">
        <v>21</v>
      </c>
      <c r="AE58" cm="1">
        <f t="array" ref="AE58">IFERROR(_xlfn.XLOOKUP(1, (날씨6[stnNm]='평균기온 삽입용'!$AE$36) * (날씨6[월]=AE$37) * (날씨6[일]='평균기온 삽입용'!$AD58), 날씨6[minTa]),"")</f>
        <v>-11.3</v>
      </c>
      <c r="AF58" cm="1">
        <f t="array" ref="AF58">IFERROR(_xlfn.XLOOKUP(1, (날씨6[stnNm]='평균기온 삽입용'!$AE$36) * (날씨6[월]=AF$37) * (날씨6[일]='평균기온 삽입용'!$AD58), 날씨6[minTa]),"")</f>
        <v>-2.5</v>
      </c>
      <c r="AG58" cm="1">
        <f t="array" ref="AG58">IFERROR(_xlfn.XLOOKUP(1, (날씨6[stnNm]='평균기온 삽입용'!$AE$36) * (날씨6[월]=AG$37) * (날씨6[일]='평균기온 삽입용'!$AD58), 날씨6[minTa]),"")</f>
        <v>5.5</v>
      </c>
      <c r="AH58" cm="1">
        <f t="array" ref="AH58">IFERROR(_xlfn.XLOOKUP(1, (날씨6[stnNm]='평균기온 삽입용'!$AE$36) * (날씨6[월]=AH$37) * (날씨6[일]='평균기온 삽입용'!$AD58), 날씨6[minTa]),"")</f>
        <v>3.2</v>
      </c>
      <c r="AI58" cm="1">
        <f t="array" ref="AI58">IFERROR(_xlfn.XLOOKUP(1, (날씨6[stnNm]='평균기온 삽입용'!$AE$36) * (날씨6[월]=AI$37) * (날씨6[일]='평균기온 삽입용'!$AD58), 날씨6[minTa]),"")</f>
        <v>7.4</v>
      </c>
      <c r="AJ58" cm="1">
        <f t="array" ref="AJ58">IFERROR(_xlfn.XLOOKUP(1, (날씨6[stnNm]='평균기온 삽입용'!$AE$36) * (날씨6[월]=AJ$37) * (날씨6[일]='평균기온 삽입용'!$AD58), 날씨6[minTa]),"")</f>
        <v>16.3</v>
      </c>
      <c r="AK58" cm="1">
        <f t="array" ref="AK58">IFERROR(_xlfn.XLOOKUP(1, (날씨6[stnNm]='평균기온 삽입용'!$AE$36) * (날씨6[월]=AK$37) * (날씨6[일]='평균기온 삽입용'!$AD58), 날씨6[minTa]),"")</f>
        <v>20.5</v>
      </c>
      <c r="AL58" cm="1">
        <f t="array" ref="AL58">IFERROR(_xlfn.XLOOKUP(1, (날씨6[stnNm]='평균기온 삽입용'!$AE$36) * (날씨6[월]=AL$37) * (날씨6[일]='평균기온 삽입용'!$AD58), 날씨6[minTa]),"")</f>
        <v>19.7</v>
      </c>
      <c r="AM58" cm="1">
        <f t="array" ref="AM58">IFERROR(_xlfn.XLOOKUP(1, (날씨6[stnNm]='평균기온 삽입용'!$AE$36) * (날씨6[월]=AM$37) * (날씨6[일]='평균기온 삽입용'!$AD58), 날씨6[minTa]),"")</f>
        <v>7.8</v>
      </c>
      <c r="AN58" cm="1">
        <f t="array" ref="AN58">IFERROR(_xlfn.XLOOKUP(1, (날씨6[stnNm]='평균기온 삽입용'!$AE$36) * (날씨6[월]=AN$37) * (날씨6[일]='평균기온 삽입용'!$AD58), 날씨6[minTa]),"")</f>
        <v>5</v>
      </c>
      <c r="AO58" cm="1">
        <f t="array" ref="AO58">IFERROR(_xlfn.XLOOKUP(1, (날씨6[stnNm]='평균기온 삽입용'!$AE$36) * (날씨6[월]=AO$37) * (날씨6[일]='평균기온 삽입용'!$AD58), 날씨6[minTa]),"")</f>
        <v>-2.9</v>
      </c>
      <c r="AP58" cm="1">
        <f t="array" ref="AP58">IFERROR(_xlfn.XLOOKUP(1, (날씨6[stnNm]='평균기온 삽입용'!$AE$36) * (날씨6[월]=AP$37) * (날씨6[일]='평균기온 삽입용'!$AD58), 날씨6[minTa]),"")</f>
        <v>-14.9</v>
      </c>
    </row>
    <row r="59" spans="2:42" ht="15.95" customHeight="1" x14ac:dyDescent="0.3">
      <c r="B59" s="63">
        <v>22</v>
      </c>
      <c r="C59" cm="1">
        <f t="array" ref="C59">IFERROR(_xlfn.XLOOKUP(1, (날씨4[stnNm]='평균기온 삽입용'!$C$36) * (날씨4[월]=C$37) * (날씨4[일]='평균기온 삽입용'!$B59), 날씨4[minTa]),"")</f>
        <v>-6</v>
      </c>
      <c r="D59" cm="1">
        <f t="array" ref="D59">IFERROR(_xlfn.XLOOKUP(1, (날씨4[stnNm]='평균기온 삽입용'!$C$36) * (날씨4[월]=D$37) * (날씨4[일]='평균기온 삽입용'!$B59), 날씨4[minTa]),"")</f>
        <v>-7.6</v>
      </c>
      <c r="E59" cm="1">
        <f t="array" ref="E59">IFERROR(_xlfn.XLOOKUP(1, (날씨4[stnNm]='평균기온 삽입용'!$C$36) * (날씨4[월]=E$37) * (날씨4[일]='평균기온 삽입용'!$B59), 날씨4[minTa]),"")</f>
        <v>-3.8</v>
      </c>
      <c r="F59" cm="1">
        <f t="array" ref="F59">IFERROR(_xlfn.XLOOKUP(1, (날씨4[stnNm]='평균기온 삽입용'!$C$36) * (날씨4[월]=F$37) * (날씨4[일]='평균기온 삽입용'!$B59), 날씨4[minTa]),"")</f>
        <v>8</v>
      </c>
      <c r="G59" cm="1">
        <f t="array" ref="G59">IFERROR(_xlfn.XLOOKUP(1, (날씨4[stnNm]='평균기온 삽입용'!$C$36) * (날씨4[월]=G$37) * (날씨4[일]='평균기온 삽입용'!$B59), 날씨4[minTa]),"")</f>
        <v>11.1</v>
      </c>
      <c r="H59" cm="1">
        <f t="array" ref="H59">IFERROR(_xlfn.XLOOKUP(1, (날씨4[stnNm]='평균기온 삽입용'!$C$36) * (날씨4[월]=H$37) * (날씨4[일]='평균기온 삽입용'!$B59), 날씨4[minTa]),"")</f>
        <v>14.6</v>
      </c>
      <c r="I59" cm="1">
        <f t="array" ref="I59">IFERROR(_xlfn.XLOOKUP(1, (날씨4[stnNm]='평균기온 삽입용'!$C$36) * (날씨4[월]=I$37) * (날씨4[일]='평균기온 삽입용'!$B59), 날씨4[minTa]),"")</f>
        <v>21</v>
      </c>
      <c r="J59" cm="1">
        <f t="array" ref="J59">IFERROR(_xlfn.XLOOKUP(1, (날씨4[stnNm]='평균기온 삽입용'!$C$36) * (날씨4[월]=J$37) * (날씨4[일]='평균기온 삽입용'!$B59), 날씨4[minTa]),"")</f>
        <v>18.600000000000001</v>
      </c>
      <c r="K59" cm="1">
        <f t="array" ref="K59">IFERROR(_xlfn.XLOOKUP(1, (날씨4[stnNm]='평균기온 삽입용'!$C$36) * (날씨4[월]=K$37) * (날씨4[일]='평균기온 삽입용'!$B59), 날씨4[minTa]),"")</f>
        <v>11.6</v>
      </c>
      <c r="L59" cm="1">
        <f t="array" ref="L59">IFERROR(_xlfn.XLOOKUP(1, (날씨4[stnNm]='평균기온 삽입용'!$C$36) * (날씨4[월]=L$37) * (날씨4[일]='평균기온 삽입용'!$B59), 날씨4[minTa]),"")</f>
        <v>3.4</v>
      </c>
      <c r="M59" cm="1">
        <f t="array" ref="M59">IFERROR(_xlfn.XLOOKUP(1, (날씨4[stnNm]='평균기온 삽입용'!$C$36) * (날씨4[월]=M$37) * (날씨4[일]='평균기온 삽입용'!$B59), 날씨4[minTa]),"")</f>
        <v>-6.4</v>
      </c>
      <c r="N59" cm="1">
        <f t="array" ref="N59">IFERROR(_xlfn.XLOOKUP(1, (날씨4[stnNm]='평균기온 삽입용'!$C$36) * (날씨4[월]=N$37) * (날씨4[일]='평균기온 삽입용'!$B59), 날씨4[minTa]),"")</f>
        <v>-4.0999999999999996</v>
      </c>
      <c r="P59" s="63">
        <v>22</v>
      </c>
      <c r="Q59" cm="1">
        <f t="array" ref="Q59">IFERROR(_xlfn.XLOOKUP(1, (날씨5[stnNm]='평균기온 삽입용'!$Q$36) * (날씨5[월]=Q$37) * (날씨5[일]='평균기온 삽입용'!$P59), 날씨5[minTa]),"")</f>
        <v>-12.3</v>
      </c>
      <c r="R59" cm="1">
        <f t="array" ref="R59">IFERROR(_xlfn.XLOOKUP(1, (날씨5[stnNm]='평균기온 삽입용'!$Q$36) * (날씨5[월]=R$37) * (날씨5[일]='평균기온 삽입용'!$P59), 날씨5[minTa]),"")</f>
        <v>-7</v>
      </c>
      <c r="S59" cm="1">
        <f t="array" ref="S59">IFERROR(_xlfn.XLOOKUP(1, (날씨5[stnNm]='평균기온 삽입용'!$Q$36) * (날씨5[월]=S$37) * (날씨5[일]='평균기온 삽입용'!$P59), 날씨5[minTa]),"")</f>
        <v>-4</v>
      </c>
      <c r="T59" cm="1">
        <f t="array" ref="T59">IFERROR(_xlfn.XLOOKUP(1, (날씨5[stnNm]='평균기온 삽입용'!$Q$36) * (날씨5[월]=T$37) * (날씨5[일]='평균기온 삽입용'!$P59), 날씨5[minTa]),"")</f>
        <v>6.8</v>
      </c>
      <c r="U59" cm="1">
        <f t="array" ref="U59">IFERROR(_xlfn.XLOOKUP(1, (날씨5[stnNm]='평균기온 삽입용'!$Q$36) * (날씨5[월]=U$37) * (날씨5[일]='평균기온 삽입용'!$P59), 날씨5[minTa]),"")</f>
        <v>7.7</v>
      </c>
      <c r="V59" cm="1">
        <f t="array" ref="V59">IFERROR(_xlfn.XLOOKUP(1, (날씨5[stnNm]='평균기온 삽입용'!$Q$36) * (날씨5[월]=V$37) * (날씨5[일]='평균기온 삽입용'!$P59), 날씨5[minTa]),"")</f>
        <v>13.3</v>
      </c>
      <c r="W59" cm="1">
        <f t="array" ref="W59">IFERROR(_xlfn.XLOOKUP(1, (날씨5[stnNm]='평균기온 삽입용'!$Q$36) * (날씨5[월]=W$37) * (날씨5[일]='평균기온 삽입용'!$P59), 날씨5[minTa]),"")</f>
        <v>23.7</v>
      </c>
      <c r="X59" cm="1">
        <f t="array" ref="X59">IFERROR(_xlfn.XLOOKUP(1, (날씨5[stnNm]='평균기온 삽입용'!$Q$36) * (날씨5[월]=X$37) * (날씨5[일]='평균기온 삽입용'!$P59), 날씨5[minTa]),"")</f>
        <v>19.5</v>
      </c>
      <c r="Y59" cm="1">
        <f t="array" ref="Y59">IFERROR(_xlfn.XLOOKUP(1, (날씨5[stnNm]='평균기온 삽입용'!$Q$36) * (날씨5[월]=Y$37) * (날씨5[일]='평균기온 삽입용'!$P59), 날씨5[minTa]),"")</f>
        <v>15.4</v>
      </c>
      <c r="Z59" cm="1">
        <f t="array" ref="Z59">IFERROR(_xlfn.XLOOKUP(1, (날씨5[stnNm]='평균기온 삽입용'!$Q$36) * (날씨5[월]=Z$37) * (날씨5[일]='평균기온 삽입용'!$P59), 날씨5[minTa]),"")</f>
        <v>7.7</v>
      </c>
      <c r="AA59" cm="1">
        <f t="array" ref="AA59">IFERROR(_xlfn.XLOOKUP(1, (날씨5[stnNm]='평균기온 삽입용'!$Q$36) * (날씨5[월]=AA$37) * (날씨5[일]='평균기온 삽입용'!$P59), 날씨5[minTa]),"")</f>
        <v>-2.6</v>
      </c>
      <c r="AB59" cm="1">
        <f t="array" ref="AB59">IFERROR(_xlfn.XLOOKUP(1, (날씨5[stnNm]='평균기온 삽입용'!$Q$36) * (날씨5[월]=AB$37) * (날씨5[일]='평균기온 삽입용'!$P59), 날씨5[minTa]),"")</f>
        <v>-1.7</v>
      </c>
      <c r="AD59" s="63">
        <v>22</v>
      </c>
      <c r="AE59" cm="1">
        <f t="array" ref="AE59">IFERROR(_xlfn.XLOOKUP(1, (날씨6[stnNm]='평균기온 삽입용'!$AE$36) * (날씨6[월]=AE$37) * (날씨6[일]='평균기온 삽입용'!$AD59), 날씨6[minTa]),"")</f>
        <v>-4.0999999999999996</v>
      </c>
      <c r="AF59" cm="1">
        <f t="array" ref="AF59">IFERROR(_xlfn.XLOOKUP(1, (날씨6[stnNm]='평균기온 삽입용'!$AE$36) * (날씨6[월]=AF$37) * (날씨6[일]='평균기온 삽입용'!$AD59), 날씨6[minTa]),"")</f>
        <v>-0.8</v>
      </c>
      <c r="AG59" cm="1">
        <f t="array" ref="AG59">IFERROR(_xlfn.XLOOKUP(1, (날씨6[stnNm]='평균기온 삽입용'!$AE$36) * (날씨6[월]=AG$37) * (날씨6[일]='평균기온 삽입용'!$AD59), 날씨6[minTa]),"")</f>
        <v>1.7</v>
      </c>
      <c r="AH59" cm="1">
        <f t="array" ref="AH59">IFERROR(_xlfn.XLOOKUP(1, (날씨6[stnNm]='평균기온 삽입용'!$AE$36) * (날씨6[월]=AH$37) * (날씨6[일]='평균기온 삽입용'!$AD59), 날씨6[minTa]),"")</f>
        <v>2.8</v>
      </c>
      <c r="AI59" cm="1">
        <f t="array" ref="AI59">IFERROR(_xlfn.XLOOKUP(1, (날씨6[stnNm]='평균기온 삽입용'!$AE$36) * (날씨6[월]=AI$37) * (날씨6[일]='평균기온 삽입용'!$AD59), 날씨6[minTa]),"")</f>
        <v>11.9</v>
      </c>
      <c r="AJ59" cm="1">
        <f t="array" ref="AJ59">IFERROR(_xlfn.XLOOKUP(1, (날씨6[stnNm]='평균기온 삽입용'!$AE$36) * (날씨6[월]=AJ$37) * (날씨6[일]='평균기온 삽입용'!$AD59), 날씨6[minTa]),"")</f>
        <v>17.399999999999999</v>
      </c>
      <c r="AK59" cm="1">
        <f t="array" ref="AK59">IFERROR(_xlfn.XLOOKUP(1, (날씨6[stnNm]='평균기온 삽입용'!$AE$36) * (날씨6[월]=AK$37) * (날씨6[일]='평균기온 삽입용'!$AD59), 날씨6[minTa]),"")</f>
        <v>19.399999999999999</v>
      </c>
      <c r="AL59" cm="1">
        <f t="array" ref="AL59">IFERROR(_xlfn.XLOOKUP(1, (날씨6[stnNm]='평균기온 삽입용'!$AE$36) * (날씨6[월]=AL$37) * (날씨6[일]='평균기온 삽입용'!$AD59), 날씨6[minTa]),"")</f>
        <v>19.8</v>
      </c>
      <c r="AM59" cm="1">
        <f t="array" ref="AM59">IFERROR(_xlfn.XLOOKUP(1, (날씨6[stnNm]='평균기온 삽입용'!$AE$36) * (날씨6[월]=AM$37) * (날씨6[일]='평균기온 삽입용'!$AD59), 날씨6[minTa]),"")</f>
        <v>9.1</v>
      </c>
      <c r="AN59" cm="1">
        <f t="array" ref="AN59">IFERROR(_xlfn.XLOOKUP(1, (날씨6[stnNm]='평균기온 삽입용'!$AE$36) * (날씨6[월]=AN$37) * (날씨6[일]='평균기온 삽입용'!$AD59), 날씨6[minTa]),"")</f>
        <v>5.9</v>
      </c>
      <c r="AO59" cm="1">
        <f t="array" ref="AO59">IFERROR(_xlfn.XLOOKUP(1, (날씨6[stnNm]='평균기온 삽입용'!$AE$36) * (날씨6[월]=AO$37) * (날씨6[일]='평균기온 삽입용'!$AD59), 날씨6[minTa]),"")</f>
        <v>0.6</v>
      </c>
      <c r="AP59" cm="1">
        <f t="array" ref="AP59">IFERROR(_xlfn.XLOOKUP(1, (날씨6[stnNm]='평균기온 삽입용'!$AE$36) * (날씨6[월]=AP$37) * (날씨6[일]='평균기온 삽입용'!$AD59), 날씨6[minTa]),"")</f>
        <v>-9.3000000000000007</v>
      </c>
    </row>
    <row r="60" spans="2:42" ht="15.95" customHeight="1" x14ac:dyDescent="0.3">
      <c r="B60" s="63">
        <v>23</v>
      </c>
      <c r="C60" cm="1">
        <f t="array" ref="C60">IFERROR(_xlfn.XLOOKUP(1, (날씨4[stnNm]='평균기온 삽입용'!$C$36) * (날씨4[월]=C$37) * (날씨4[일]='평균기온 삽입용'!$B60), 날씨4[minTa]),"")</f>
        <v>-17</v>
      </c>
      <c r="D60" cm="1">
        <f t="array" ref="D60">IFERROR(_xlfn.XLOOKUP(1, (날씨4[stnNm]='평균기온 삽입용'!$C$36) * (날씨4[월]=D$37) * (날씨4[일]='평균기온 삽입용'!$B60), 날씨4[minTa]),"")</f>
        <v>-7.3</v>
      </c>
      <c r="E60" cm="1">
        <f t="array" ref="E60">IFERROR(_xlfn.XLOOKUP(1, (날씨4[stnNm]='평균기온 삽입용'!$C$36) * (날씨4[월]=E$37) * (날씨4[일]='평균기온 삽입용'!$B60), 날씨4[minTa]),"")</f>
        <v>-4.0999999999999996</v>
      </c>
      <c r="F60" cm="1">
        <f t="array" ref="F60">IFERROR(_xlfn.XLOOKUP(1, (날씨4[stnNm]='평균기온 삽입용'!$C$36) * (날씨4[월]=F$37) * (날씨4[일]='평균기온 삽입용'!$B60), 날씨4[minTa]),"")</f>
        <v>6.5</v>
      </c>
      <c r="G60" cm="1">
        <f t="array" ref="G60">IFERROR(_xlfn.XLOOKUP(1, (날씨4[stnNm]='평균기온 삽입용'!$C$36) * (날씨4[월]=G$37) * (날씨4[일]='평균기온 삽입용'!$B60), 날씨4[minTa]),"")</f>
        <v>12.3</v>
      </c>
      <c r="H60" cm="1">
        <f t="array" ref="H60">IFERROR(_xlfn.XLOOKUP(1, (날씨4[stnNm]='평균기온 삽입용'!$C$36) * (날씨4[월]=H$37) * (날씨4[일]='평균기온 삽입용'!$B60), 날씨4[minTa]),"")</f>
        <v>16.2</v>
      </c>
      <c r="I60" cm="1">
        <f t="array" ref="I60">IFERROR(_xlfn.XLOOKUP(1, (날씨4[stnNm]='평균기온 삽입용'!$C$36) * (날씨4[월]=I$37) * (날씨4[일]='평균기온 삽입용'!$B60), 날씨4[minTa]),"")</f>
        <v>24.1</v>
      </c>
      <c r="J60" cm="1">
        <f t="array" ref="J60">IFERROR(_xlfn.XLOOKUP(1, (날씨4[stnNm]='평균기온 삽입용'!$C$36) * (날씨4[월]=J$37) * (날씨4[일]='평균기온 삽입용'!$B60), 날씨4[minTa]),"")</f>
        <v>23.2</v>
      </c>
      <c r="K60" cm="1">
        <f t="array" ref="K60">IFERROR(_xlfn.XLOOKUP(1, (날씨4[stnNm]='평균기온 삽입용'!$C$36) * (날씨4[월]=K$37) * (날씨4[일]='평균기온 삽입용'!$B60), 날씨4[minTa]),"")</f>
        <v>9.8000000000000007</v>
      </c>
      <c r="L60" cm="1">
        <f t="array" ref="L60">IFERROR(_xlfn.XLOOKUP(1, (날씨4[stnNm]='평균기온 삽입용'!$C$36) * (날씨4[월]=L$37) * (날씨4[일]='평균기온 삽입용'!$B60), 날씨4[minTa]),"")</f>
        <v>3</v>
      </c>
      <c r="M60" cm="1">
        <f t="array" ref="M60">IFERROR(_xlfn.XLOOKUP(1, (날씨4[stnNm]='평균기온 삽입용'!$C$36) * (날씨4[월]=M$37) * (날씨4[일]='평균기온 삽입용'!$B60), 날씨4[minTa]),"")</f>
        <v>-8.4</v>
      </c>
      <c r="N60" cm="1">
        <f t="array" ref="N60">IFERROR(_xlfn.XLOOKUP(1, (날씨4[stnNm]='평균기온 삽입용'!$C$36) * (날씨4[월]=N$37) * (날씨4[일]='평균기온 삽입용'!$B60), 날씨4[minTa]),"")</f>
        <v>-7.3</v>
      </c>
      <c r="P60" s="63">
        <v>23</v>
      </c>
      <c r="Q60" cm="1">
        <f t="array" ref="Q60">IFERROR(_xlfn.XLOOKUP(1, (날씨5[stnNm]='평균기온 삽입용'!$Q$36) * (날씨5[월]=Q$37) * (날씨5[일]='평균기온 삽입용'!$P60), 날씨5[minTa]),"")</f>
        <v>-8</v>
      </c>
      <c r="R60" cm="1">
        <f t="array" ref="R60">IFERROR(_xlfn.XLOOKUP(1, (날씨5[stnNm]='평균기온 삽입용'!$Q$36) * (날씨5[월]=R$37) * (날씨5[일]='평균기온 삽입용'!$P60), 날씨5[minTa]),"")</f>
        <v>-5.0999999999999996</v>
      </c>
      <c r="S60" cm="1">
        <f t="array" ref="S60">IFERROR(_xlfn.XLOOKUP(1, (날씨5[stnNm]='평균기온 삽입용'!$Q$36) * (날씨5[월]=S$37) * (날씨5[일]='평균기온 삽입용'!$P60), 날씨5[minTa]),"")</f>
        <v>-5.3</v>
      </c>
      <c r="T60" cm="1">
        <f t="array" ref="T60">IFERROR(_xlfn.XLOOKUP(1, (날씨5[stnNm]='평균기온 삽입용'!$Q$36) * (날씨5[월]=T$37) * (날씨5[일]='평균기온 삽입용'!$P60), 날씨5[minTa]),"")</f>
        <v>9.8000000000000007</v>
      </c>
      <c r="U60" cm="1">
        <f t="array" ref="U60">IFERROR(_xlfn.XLOOKUP(1, (날씨5[stnNm]='평균기온 삽입용'!$Q$36) * (날씨5[월]=U$37) * (날씨5[일]='평균기온 삽입용'!$P60), 날씨5[minTa]),"")</f>
        <v>8.9</v>
      </c>
      <c r="V60" cm="1">
        <f t="array" ref="V60">IFERROR(_xlfn.XLOOKUP(1, (날씨5[stnNm]='평균기온 삽입용'!$Q$36) * (날씨5[월]=V$37) * (날씨5[일]='평균기온 삽입용'!$P60), 날씨5[minTa]),"")</f>
        <v>13.8</v>
      </c>
      <c r="W60" cm="1">
        <f t="array" ref="W60">IFERROR(_xlfn.XLOOKUP(1, (날씨5[stnNm]='평균기온 삽입용'!$Q$36) * (날씨5[월]=W$37) * (날씨5[일]='평균기온 삽입용'!$P60), 날씨5[minTa]),"")</f>
        <v>21.4</v>
      </c>
      <c r="X60" cm="1">
        <f t="array" ref="X60">IFERROR(_xlfn.XLOOKUP(1, (날씨5[stnNm]='평균기온 삽입용'!$Q$36) * (날씨5[월]=X$37) * (날씨5[일]='평균기온 삽입용'!$P60), 날씨5[minTa]),"")</f>
        <v>18.5</v>
      </c>
      <c r="Y60" cm="1">
        <f t="array" ref="Y60">IFERROR(_xlfn.XLOOKUP(1, (날씨5[stnNm]='평균기온 삽입용'!$Q$36) * (날씨5[월]=Y$37) * (날씨5[일]='평균기온 삽입용'!$P60), 날씨5[minTa]),"")</f>
        <v>11.5</v>
      </c>
      <c r="Z60" cm="1">
        <f t="array" ref="Z60">IFERROR(_xlfn.XLOOKUP(1, (날씨5[stnNm]='평균기온 삽입용'!$Q$36) * (날씨5[월]=Z$37) * (날씨5[일]='평균기온 삽입용'!$P60), 날씨5[minTa]),"")</f>
        <v>8.8000000000000007</v>
      </c>
      <c r="AA60" cm="1">
        <f t="array" ref="AA60">IFERROR(_xlfn.XLOOKUP(1, (날씨5[stnNm]='평균기온 삽입용'!$Q$36) * (날씨5[월]=AA$37) * (날씨5[일]='평균기온 삽입용'!$P60), 날씨5[minTa]),"")</f>
        <v>-1.8</v>
      </c>
      <c r="AB60" cm="1">
        <f t="array" ref="AB60">IFERROR(_xlfn.XLOOKUP(1, (날씨5[stnNm]='평균기온 삽입용'!$Q$36) * (날씨5[월]=AB$37) * (날씨5[일]='평균기온 삽입용'!$P60), 날씨5[minTa]),"")</f>
        <v>-3.4</v>
      </c>
      <c r="AD60" s="63">
        <v>23</v>
      </c>
      <c r="AE60" cm="1">
        <f t="array" ref="AE60">IFERROR(_xlfn.XLOOKUP(1, (날씨6[stnNm]='평균기온 삽입용'!$AE$36) * (날씨6[월]=AE$37) * (날씨6[일]='평균기온 삽입용'!$AD60), 날씨6[minTa]),"")</f>
        <v>-5.3</v>
      </c>
      <c r="AF60" cm="1">
        <f t="array" ref="AF60">IFERROR(_xlfn.XLOOKUP(1, (날씨6[stnNm]='평균기온 삽입용'!$AE$36) * (날씨6[월]=AF$37) * (날씨6[일]='평균기온 삽입용'!$AD60), 날씨6[minTa]),"")</f>
        <v>-5.8</v>
      </c>
      <c r="AG60" cm="1">
        <f t="array" ref="AG60">IFERROR(_xlfn.XLOOKUP(1, (날씨6[stnNm]='평균기온 삽입용'!$AE$36) * (날씨6[월]=AG$37) * (날씨6[일]='평균기온 삽입용'!$AD60), 날씨6[minTa]),"")</f>
        <v>-2</v>
      </c>
      <c r="AH60" cm="1">
        <f t="array" ref="AH60">IFERROR(_xlfn.XLOOKUP(1, (날씨6[stnNm]='평균기온 삽입용'!$AE$36) * (날씨6[월]=AH$37) * (날씨6[일]='평균기온 삽입용'!$AD60), 날씨6[minTa]),"")</f>
        <v>-0.1</v>
      </c>
      <c r="AI60" cm="1">
        <f t="array" ref="AI60">IFERROR(_xlfn.XLOOKUP(1, (날씨6[stnNm]='평균기온 삽입용'!$AE$36) * (날씨6[월]=AI$37) * (날씨6[일]='평균기온 삽입용'!$AD60), 날씨6[minTa]),"")</f>
        <v>14.1</v>
      </c>
      <c r="AJ60" cm="1">
        <f t="array" ref="AJ60">IFERROR(_xlfn.XLOOKUP(1, (날씨6[stnNm]='평균기온 삽입용'!$AE$36) * (날씨6[월]=AJ$37) * (날씨6[일]='평균기온 삽입용'!$AD60), 날씨6[minTa]),"")</f>
        <v>19.2</v>
      </c>
      <c r="AK60" cm="1">
        <f t="array" ref="AK60">IFERROR(_xlfn.XLOOKUP(1, (날씨6[stnNm]='평균기온 삽입용'!$AE$36) * (날씨6[월]=AK$37) * (날씨6[일]='평균기온 삽입용'!$AD60), 날씨6[minTa]),"")</f>
        <v>18.2</v>
      </c>
      <c r="AL60" cm="1">
        <f t="array" ref="AL60">IFERROR(_xlfn.XLOOKUP(1, (날씨6[stnNm]='평균기온 삽입용'!$AE$36) * (날씨6[월]=AL$37) * (날씨6[일]='평균기온 삽입용'!$AD60), 날씨6[minTa]),"")</f>
        <v>18.7</v>
      </c>
      <c r="AM60" cm="1">
        <f t="array" ref="AM60">IFERROR(_xlfn.XLOOKUP(1, (날씨6[stnNm]='평균기온 삽입용'!$AE$36) * (날씨6[월]=AM$37) * (날씨6[일]='평균기온 삽입용'!$AD60), 날씨6[minTa]),"")</f>
        <v>10.1</v>
      </c>
      <c r="AN60" cm="1">
        <f t="array" ref="AN60">IFERROR(_xlfn.XLOOKUP(1, (날씨6[stnNm]='평균기온 삽입용'!$AE$36) * (날씨6[월]=AN$37) * (날씨6[일]='평균기온 삽입용'!$AD60), 날씨6[minTa]),"")</f>
        <v>-0.3</v>
      </c>
      <c r="AO60" cm="1">
        <f t="array" ref="AO60">IFERROR(_xlfn.XLOOKUP(1, (날씨6[stnNm]='평균기온 삽입용'!$AE$36) * (날씨6[월]=AO$37) * (날씨6[일]='평균기온 삽입용'!$AD60), 날씨6[minTa]),"")</f>
        <v>-3.6</v>
      </c>
      <c r="AP60" cm="1">
        <f t="array" ref="AP60">IFERROR(_xlfn.XLOOKUP(1, (날씨6[stnNm]='평균기온 삽입용'!$AE$36) * (날씨6[월]=AP$37) * (날씨6[일]='평균기온 삽입용'!$AD60), 날씨6[minTa]),"")</f>
        <v>-7.4</v>
      </c>
    </row>
    <row r="61" spans="2:42" ht="15.95" customHeight="1" x14ac:dyDescent="0.3">
      <c r="B61" s="63">
        <v>24</v>
      </c>
      <c r="C61" cm="1">
        <f t="array" ref="C61">IFERROR(_xlfn.XLOOKUP(1, (날씨4[stnNm]='평균기온 삽입용'!$C$36) * (날씨4[월]=C$37) * (날씨4[일]='평균기온 삽입용'!$B61), 날씨4[minTa]),"")</f>
        <v>-23</v>
      </c>
      <c r="D61" cm="1">
        <f t="array" ref="D61">IFERROR(_xlfn.XLOOKUP(1, (날씨4[stnNm]='평균기온 삽입용'!$C$36) * (날씨4[월]=D$37) * (날씨4[일]='평균기온 삽입용'!$B61), 날씨4[minTa]),"")</f>
        <v>-4.8</v>
      </c>
      <c r="E61" cm="1">
        <f t="array" ref="E61">IFERROR(_xlfn.XLOOKUP(1, (날씨4[stnNm]='평균기온 삽입용'!$C$36) * (날씨4[월]=E$37) * (날씨4[일]='평균기온 삽입용'!$B61), 날씨4[minTa]),"")</f>
        <v>-1.3</v>
      </c>
      <c r="F61" cm="1">
        <f t="array" ref="F61">IFERROR(_xlfn.XLOOKUP(1, (날씨4[stnNm]='평균기온 삽입용'!$C$36) * (날씨4[월]=F$37) * (날씨4[일]='평균기온 삽입용'!$B61), 날씨4[minTa]),"")</f>
        <v>5.0999999999999996</v>
      </c>
      <c r="G61" cm="1">
        <f t="array" ref="G61">IFERROR(_xlfn.XLOOKUP(1, (날씨4[stnNm]='평균기온 삽입용'!$C$36) * (날씨4[월]=G$37) * (날씨4[일]='평균기온 삽입용'!$B61), 날씨4[minTa]),"")</f>
        <v>8.1</v>
      </c>
      <c r="H61" cm="1">
        <f t="array" ref="H61">IFERROR(_xlfn.XLOOKUP(1, (날씨4[stnNm]='평균기온 삽입용'!$C$36) * (날씨4[월]=H$37) * (날씨4[일]='평균기온 삽입용'!$B61), 날씨4[minTa]),"")</f>
        <v>16.399999999999999</v>
      </c>
      <c r="I61" cm="1">
        <f t="array" ref="I61">IFERROR(_xlfn.XLOOKUP(1, (날씨4[stnNm]='평균기온 삽입용'!$C$36) * (날씨4[월]=I$37) * (날씨4[일]='평균기온 삽입용'!$B61), 날씨4[minTa]),"")</f>
        <v>23.6</v>
      </c>
      <c r="J61" cm="1">
        <f t="array" ref="J61">IFERROR(_xlfn.XLOOKUP(1, (날씨4[stnNm]='평균기온 삽입용'!$C$36) * (날씨4[월]=J$37) * (날씨4[일]='평균기온 삽입용'!$B61), 날씨4[minTa]),"")</f>
        <v>20.9</v>
      </c>
      <c r="K61" cm="1">
        <f t="array" ref="K61">IFERROR(_xlfn.XLOOKUP(1, (날씨4[stnNm]='평균기온 삽입용'!$C$36) * (날씨4[월]=K$37) * (날씨4[일]='평균기온 삽입용'!$B61), 날씨4[minTa]),"")</f>
        <v>8.1</v>
      </c>
      <c r="L61" cm="1">
        <f t="array" ref="L61">IFERROR(_xlfn.XLOOKUP(1, (날씨4[stnNm]='평균기온 삽입용'!$C$36) * (날씨4[월]=L$37) * (날씨4[일]='평균기온 삽입용'!$B61), 날씨4[minTa]),"")</f>
        <v>2.4</v>
      </c>
      <c r="M61" cm="1">
        <f t="array" ref="M61">IFERROR(_xlfn.XLOOKUP(1, (날씨4[stnNm]='평균기온 삽입용'!$C$36) * (날씨4[월]=M$37) * (날씨4[일]='평균기온 삽입용'!$B61), 날씨4[minTa]),"")</f>
        <v>-2</v>
      </c>
      <c r="N61" cm="1">
        <f t="array" ref="N61">IFERROR(_xlfn.XLOOKUP(1, (날씨4[stnNm]='평균기온 삽입용'!$C$36) * (날씨4[월]=N$37) * (날씨4[일]='평균기온 삽입용'!$B61), 날씨4[minTa]),"")</f>
        <v>-11.5</v>
      </c>
      <c r="P61" s="63">
        <v>24</v>
      </c>
      <c r="Q61" cm="1">
        <f t="array" ref="Q61">IFERROR(_xlfn.XLOOKUP(1, (날씨5[stnNm]='평균기온 삽입용'!$Q$36) * (날씨5[월]=Q$37) * (날씨5[일]='평균기온 삽입용'!$P61), 날씨5[minTa]),"")</f>
        <v>-13.2</v>
      </c>
      <c r="R61" cm="1">
        <f t="array" ref="R61">IFERROR(_xlfn.XLOOKUP(1, (날씨5[stnNm]='평균기온 삽입용'!$Q$36) * (날씨5[월]=R$37) * (날씨5[일]='평균기온 삽입용'!$P61), 날씨5[minTa]),"")</f>
        <v>-6.2</v>
      </c>
      <c r="S61" cm="1">
        <f t="array" ref="S61">IFERROR(_xlfn.XLOOKUP(1, (날씨5[stnNm]='평균기온 삽입용'!$Q$36) * (날씨5[월]=S$37) * (날씨5[일]='평균기온 삽입용'!$P61), 날씨5[minTa]),"")</f>
        <v>-6.2</v>
      </c>
      <c r="T61" cm="1">
        <f t="array" ref="T61">IFERROR(_xlfn.XLOOKUP(1, (날씨5[stnNm]='평균기온 삽입용'!$Q$36) * (날씨5[월]=T$37) * (날씨5[일]='평균기온 삽입용'!$P61), 날씨5[minTa]),"")</f>
        <v>14.4</v>
      </c>
      <c r="U61" cm="1">
        <f t="array" ref="U61">IFERROR(_xlfn.XLOOKUP(1, (날씨5[stnNm]='평균기온 삽입용'!$Q$36) * (날씨5[월]=U$37) * (날씨5[일]='평균기온 삽입용'!$P61), 날씨5[minTa]),"")</f>
        <v>11.1</v>
      </c>
      <c r="V61" cm="1">
        <f t="array" ref="V61">IFERROR(_xlfn.XLOOKUP(1, (날씨5[stnNm]='평균기온 삽입용'!$Q$36) * (날씨5[월]=V$37) * (날씨5[일]='평균기온 삽입용'!$P61), 날씨5[minTa]),"")</f>
        <v>18</v>
      </c>
      <c r="W61" cm="1">
        <f t="array" ref="W61">IFERROR(_xlfn.XLOOKUP(1, (날씨5[stnNm]='평균기온 삽입용'!$Q$36) * (날씨5[월]=W$37) * (날씨5[일]='평균기온 삽입용'!$P61), 날씨5[minTa]),"")</f>
        <v>24.4</v>
      </c>
      <c r="X61" cm="1">
        <f t="array" ref="X61">IFERROR(_xlfn.XLOOKUP(1, (날씨5[stnNm]='평균기온 삽입용'!$Q$36) * (날씨5[월]=X$37) * (날씨5[일]='평균기온 삽입용'!$P61), 날씨5[minTa]),"")</f>
        <v>16.8</v>
      </c>
      <c r="Y61" cm="1">
        <f t="array" ref="Y61">IFERROR(_xlfn.XLOOKUP(1, (날씨5[stnNm]='평균기온 삽입용'!$Q$36) * (날씨5[월]=Y$37) * (날씨5[일]='평균기온 삽입용'!$P61), 날씨5[minTa]),"")</f>
        <v>8.8000000000000007</v>
      </c>
      <c r="Z61" cm="1">
        <f t="array" ref="Z61">IFERROR(_xlfn.XLOOKUP(1, (날씨5[stnNm]='평균기온 삽입용'!$Q$36) * (날씨5[월]=Z$37) * (날씨5[일]='평균기온 삽입용'!$P61), 날씨5[minTa]),"")</f>
        <v>10.1</v>
      </c>
      <c r="AA61" cm="1">
        <f t="array" ref="AA61">IFERROR(_xlfn.XLOOKUP(1, (날씨5[stnNm]='평균기온 삽입용'!$Q$36) * (날씨5[월]=AA$37) * (날씨5[일]='평균기온 삽입용'!$P61), 날씨5[minTa]),"")</f>
        <v>1.8</v>
      </c>
      <c r="AB61" cm="1">
        <f t="array" ref="AB61">IFERROR(_xlfn.XLOOKUP(1, (날씨5[stnNm]='평균기온 삽입용'!$Q$36) * (날씨5[월]=AB$37) * (날씨5[일]='평균기온 삽입용'!$P61), 날씨5[minTa]),"")</f>
        <v>-4.8</v>
      </c>
      <c r="AD61" s="63">
        <v>24</v>
      </c>
      <c r="AE61" cm="1">
        <f t="array" ref="AE61">IFERROR(_xlfn.XLOOKUP(1, (날씨6[stnNm]='평균기온 삽입용'!$AE$36) * (날씨6[월]=AE$37) * (날씨6[일]='평균기온 삽입용'!$AD61), 날씨6[minTa]),"")</f>
        <v>-7</v>
      </c>
      <c r="AF61" cm="1">
        <f t="array" ref="AF61">IFERROR(_xlfn.XLOOKUP(1, (날씨6[stnNm]='평균기온 삽입용'!$AE$36) * (날씨6[월]=AF$37) * (날씨6[일]='평균기온 삽입용'!$AD61), 날씨6[minTa]),"")</f>
        <v>-1.4</v>
      </c>
      <c r="AG61" cm="1">
        <f t="array" ref="AG61">IFERROR(_xlfn.XLOOKUP(1, (날씨6[stnNm]='평균기온 삽입용'!$AE$36) * (날씨6[월]=AG$37) * (날씨6[일]='평균기온 삽입용'!$AD61), 날씨6[minTa]),"")</f>
        <v>-2.5</v>
      </c>
      <c r="AH61" cm="1">
        <f t="array" ref="AH61">IFERROR(_xlfn.XLOOKUP(1, (날씨6[stnNm]='평균기온 삽입용'!$AE$36) * (날씨6[월]=AH$37) * (날씨6[일]='평균기온 삽입용'!$AD61), 날씨6[minTa]),"")</f>
        <v>-1.5</v>
      </c>
      <c r="AI61" cm="1">
        <f t="array" ref="AI61">IFERROR(_xlfn.XLOOKUP(1, (날씨6[stnNm]='평균기온 삽입용'!$AE$36) * (날씨6[월]=AI$37) * (날씨6[일]='평균기온 삽입용'!$AD61), 날씨6[minTa]),"")</f>
        <v>15.4</v>
      </c>
      <c r="AJ61" cm="1">
        <f t="array" ref="AJ61">IFERROR(_xlfn.XLOOKUP(1, (날씨6[stnNm]='평균기온 삽입용'!$AE$36) * (날씨6[월]=AJ$37) * (날씨6[일]='평균기온 삽입용'!$AD61), 날씨6[minTa]),"")</f>
        <v>18.2</v>
      </c>
      <c r="AK61" cm="1">
        <f t="array" ref="AK61">IFERROR(_xlfn.XLOOKUP(1, (날씨6[stnNm]='평균기온 삽입용'!$AE$36) * (날씨6[월]=AK$37) * (날씨6[일]='평균기온 삽입용'!$AD61), 날씨6[minTa]),"")</f>
        <v>18.2</v>
      </c>
      <c r="AL61" cm="1">
        <f t="array" ref="AL61">IFERROR(_xlfn.XLOOKUP(1, (날씨6[stnNm]='평균기온 삽입용'!$AE$36) * (날씨6[월]=AL$37) * (날씨6[일]='평균기온 삽입용'!$AD61), 날씨6[minTa]),"")</f>
        <v>19.8</v>
      </c>
      <c r="AM61" cm="1">
        <f t="array" ref="AM61">IFERROR(_xlfn.XLOOKUP(1, (날씨6[stnNm]='평균기온 삽입용'!$AE$36) * (날씨6[월]=AM$37) * (날씨6[일]='평균기온 삽입용'!$AD61), 날씨6[minTa]),"")</f>
        <v>13.9</v>
      </c>
      <c r="AN61" cm="1">
        <f t="array" ref="AN61">IFERROR(_xlfn.XLOOKUP(1, (날씨6[stnNm]='평균기온 삽입용'!$AE$36) * (날씨6[월]=AN$37) * (날씨6[일]='평균기온 삽입용'!$AD61), 날씨6[minTa]),"")</f>
        <v>-2.7</v>
      </c>
      <c r="AO61" cm="1">
        <f t="array" ref="AO61">IFERROR(_xlfn.XLOOKUP(1, (날씨6[stnNm]='평균기온 삽입용'!$AE$36) * (날씨6[월]=AO$37) * (날씨6[일]='평균기온 삽입용'!$AD61), 날씨6[minTa]),"")</f>
        <v>-4.5999999999999996</v>
      </c>
      <c r="AP61" cm="1">
        <f t="array" ref="AP61">IFERROR(_xlfn.XLOOKUP(1, (날씨6[stnNm]='평균기온 삽입용'!$AE$36) * (날씨6[월]=AP$37) * (날씨6[일]='평균기온 삽입용'!$AD61), 날씨6[minTa]),"")</f>
        <v>-4.0999999999999996</v>
      </c>
    </row>
    <row r="62" spans="2:42" ht="15.95" customHeight="1" x14ac:dyDescent="0.3">
      <c r="B62" s="63">
        <v>25</v>
      </c>
      <c r="C62" cm="1">
        <f t="array" ref="C62">IFERROR(_xlfn.XLOOKUP(1, (날씨4[stnNm]='평균기온 삽입용'!$C$36) * (날씨4[월]=C$37) * (날씨4[일]='평균기온 삽입용'!$B62), 날씨4[minTa]),"")</f>
        <v>-24.1</v>
      </c>
      <c r="D62" cm="1">
        <f t="array" ref="D62">IFERROR(_xlfn.XLOOKUP(1, (날씨4[stnNm]='평균기온 삽입용'!$C$36) * (날씨4[월]=D$37) * (날씨4[일]='평균기온 삽입용'!$B62), 날씨4[minTa]),"")</f>
        <v>-6.8</v>
      </c>
      <c r="E62" cm="1">
        <f t="array" ref="E62">IFERROR(_xlfn.XLOOKUP(1, (날씨4[stnNm]='평균기온 삽입용'!$C$36) * (날씨4[월]=E$37) * (날씨4[일]='평균기온 삽입용'!$B62), 날씨4[minTa]),"")</f>
        <v>1.3</v>
      </c>
      <c r="F62" cm="1">
        <f t="array" ref="F62">IFERROR(_xlfn.XLOOKUP(1, (날씨4[stnNm]='평균기온 삽입용'!$C$36) * (날씨4[월]=F$37) * (날씨4[일]='평균기온 삽입용'!$B62), 날씨4[minTa]),"")</f>
        <v>0.8</v>
      </c>
      <c r="G62" cm="1">
        <f t="array" ref="G62">IFERROR(_xlfn.XLOOKUP(1, (날씨4[stnNm]='평균기온 삽입용'!$C$36) * (날씨4[월]=G$37) * (날씨4[일]='평균기온 삽입용'!$B62), 날씨4[minTa]),"")</f>
        <v>10.3</v>
      </c>
      <c r="H62" cm="1">
        <f t="array" ref="H62">IFERROR(_xlfn.XLOOKUP(1, (날씨4[stnNm]='평균기온 삽입용'!$C$36) * (날씨4[월]=H$37) * (날씨4[일]='평균기온 삽입용'!$B62), 날씨4[minTa]),"")</f>
        <v>17.600000000000001</v>
      </c>
      <c r="I62" cm="1">
        <f t="array" ref="I62">IFERROR(_xlfn.XLOOKUP(1, (날씨4[stnNm]='평균기온 삽입용'!$C$36) * (날씨4[월]=I$37) * (날씨4[일]='평균기온 삽입용'!$B62), 날씨4[minTa]),"")</f>
        <v>26</v>
      </c>
      <c r="J62" cm="1">
        <f t="array" ref="J62">IFERROR(_xlfn.XLOOKUP(1, (날씨4[stnNm]='평균기온 삽입용'!$C$36) * (날씨4[월]=J$37) * (날씨4[일]='평균기온 삽입용'!$B62), 날씨4[minTa]),"")</f>
        <v>20.8</v>
      </c>
      <c r="K62" cm="1">
        <f t="array" ref="K62">IFERROR(_xlfn.XLOOKUP(1, (날씨4[stnNm]='평균기온 삽입용'!$C$36) * (날씨4[월]=K$37) * (날씨4[일]='평균기온 삽입용'!$B62), 날씨4[minTa]),"")</f>
        <v>5.9</v>
      </c>
      <c r="L62" cm="1">
        <f t="array" ref="L62">IFERROR(_xlfn.XLOOKUP(1, (날씨4[stnNm]='평균기온 삽입용'!$C$36) * (날씨4[월]=L$37) * (날씨4[일]='평균기온 삽입용'!$B62), 날씨4[minTa]),"")</f>
        <v>1.4</v>
      </c>
      <c r="M62" cm="1">
        <f t="array" ref="M62">IFERROR(_xlfn.XLOOKUP(1, (날씨4[stnNm]='평균기온 삽입용'!$C$36) * (날씨4[월]=M$37) * (날씨4[일]='평균기온 삽입용'!$B62), 날씨4[minTa]),"")</f>
        <v>-1.1000000000000001</v>
      </c>
      <c r="N62" cm="1">
        <f t="array" ref="N62">IFERROR(_xlfn.XLOOKUP(1, (날씨4[stnNm]='평균기온 삽입용'!$C$36) * (날씨4[월]=N$37) * (날씨4[일]='평균기온 삽입용'!$B62), 날씨4[minTa]),"")</f>
        <v>-9.6999999999999993</v>
      </c>
      <c r="P62" s="63">
        <v>25</v>
      </c>
      <c r="Q62" cm="1">
        <f t="array" ref="Q62">IFERROR(_xlfn.XLOOKUP(1, (날씨5[stnNm]='평균기온 삽입용'!$Q$36) * (날씨5[월]=Q$37) * (날씨5[일]='평균기온 삽입용'!$P62), 날씨5[minTa]),"")</f>
        <v>-13.3</v>
      </c>
      <c r="R62" cm="1">
        <f t="array" ref="R62">IFERROR(_xlfn.XLOOKUP(1, (날씨5[stnNm]='평균기온 삽입용'!$Q$36) * (날씨5[월]=R$37) * (날씨5[일]='평균기온 삽입용'!$P62), 날씨5[minTa]),"")</f>
        <v>-3.5</v>
      </c>
      <c r="S62" cm="1">
        <f t="array" ref="S62">IFERROR(_xlfn.XLOOKUP(1, (날씨5[stnNm]='평균기온 삽입용'!$Q$36) * (날씨5[월]=S$37) * (날씨5[일]='평균기온 삽입용'!$P62), 날씨5[minTa]),"")</f>
        <v>-0.2</v>
      </c>
      <c r="T62" cm="1">
        <f t="array" ref="T62">IFERROR(_xlfn.XLOOKUP(1, (날씨5[stnNm]='평균기온 삽입용'!$Q$36) * (날씨5[월]=T$37) * (날씨5[일]='평균기온 삽입용'!$P62), 날씨5[minTa]),"")</f>
        <v>6.1</v>
      </c>
      <c r="U62" cm="1">
        <f t="array" ref="U62">IFERROR(_xlfn.XLOOKUP(1, (날씨5[stnNm]='평균기온 삽입용'!$Q$36) * (날씨5[월]=U$37) * (날씨5[일]='평균기온 삽입용'!$P62), 날씨5[minTa]),"")</f>
        <v>15.2</v>
      </c>
      <c r="V62" cm="1">
        <f t="array" ref="V62">IFERROR(_xlfn.XLOOKUP(1, (날씨5[stnNm]='평균기온 삽입용'!$Q$36) * (날씨5[월]=V$37) * (날씨5[일]='평균기온 삽입용'!$P62), 날씨5[minTa]),"")</f>
        <v>16.2</v>
      </c>
      <c r="W62" cm="1">
        <f t="array" ref="W62">IFERROR(_xlfn.XLOOKUP(1, (날씨5[stnNm]='평균기온 삽입용'!$Q$36) * (날씨5[월]=W$37) * (날씨5[일]='평균기온 삽입용'!$P62), 날씨5[minTa]),"")</f>
        <v>24</v>
      </c>
      <c r="X62" cm="1">
        <f t="array" ref="X62">IFERROR(_xlfn.XLOOKUP(1, (날씨5[stnNm]='평균기온 삽입용'!$Q$36) * (날씨5[월]=X$37) * (날씨5[일]='평균기온 삽입용'!$P62), 날씨5[minTa]),"")</f>
        <v>16.8</v>
      </c>
      <c r="Y62" cm="1">
        <f t="array" ref="Y62">IFERROR(_xlfn.XLOOKUP(1, (날씨5[stnNm]='평균기온 삽입용'!$Q$36) * (날씨5[월]=Y$37) * (날씨5[일]='평균기온 삽입용'!$P62), 날씨5[minTa]),"")</f>
        <v>10.4</v>
      </c>
      <c r="Z62" cm="1">
        <f t="array" ref="Z62">IFERROR(_xlfn.XLOOKUP(1, (날씨5[stnNm]='평균기온 삽입용'!$Q$36) * (날씨5[월]=Z$37) * (날씨5[일]='평균기온 삽입용'!$P62), 날씨5[minTa]),"")</f>
        <v>11.5</v>
      </c>
      <c r="AA62" cm="1">
        <f t="array" ref="AA62">IFERROR(_xlfn.XLOOKUP(1, (날씨5[stnNm]='평균기온 삽입용'!$Q$36) * (날씨5[월]=AA$37) * (날씨5[일]='평균기온 삽입용'!$P62), 날씨5[minTa]),"")</f>
        <v>-0.5</v>
      </c>
      <c r="AB62" cm="1">
        <f t="array" ref="AB62">IFERROR(_xlfn.XLOOKUP(1, (날씨5[stnNm]='평균기온 삽입용'!$Q$36) * (날씨5[월]=AB$37) * (날씨5[일]='평균기온 삽입용'!$P62), 날씨5[minTa]),"")</f>
        <v>-6.8</v>
      </c>
      <c r="AD62" s="63">
        <v>25</v>
      </c>
      <c r="AE62" cm="1">
        <f t="array" ref="AE62">IFERROR(_xlfn.XLOOKUP(1, (날씨6[stnNm]='평균기온 삽입용'!$AE$36) * (날씨6[월]=AE$37) * (날씨6[일]='평균기온 삽입용'!$AD62), 날씨6[minTa]),"")</f>
        <v>-5.2</v>
      </c>
      <c r="AF62" cm="1">
        <f t="array" ref="AF62">IFERROR(_xlfn.XLOOKUP(1, (날씨6[stnNm]='평균기온 삽입용'!$AE$36) * (날씨6[월]=AF$37) * (날씨6[일]='평균기온 삽입용'!$AD62), 날씨6[minTa]),"")</f>
        <v>2.7</v>
      </c>
      <c r="AG62" cm="1">
        <f t="array" ref="AG62">IFERROR(_xlfn.XLOOKUP(1, (날씨6[stnNm]='평균기온 삽입용'!$AE$36) * (날씨6[월]=AG$37) * (날씨6[일]='평균기온 삽입용'!$AD62), 날씨6[minTa]),"")</f>
        <v>-0.6</v>
      </c>
      <c r="AH62" cm="1">
        <f t="array" ref="AH62">IFERROR(_xlfn.XLOOKUP(1, (날씨6[stnNm]='평균기온 삽입용'!$AE$36) * (날씨6[월]=AH$37) * (날씨6[일]='평균기온 삽입용'!$AD62), 날씨6[minTa]),"")</f>
        <v>4.9000000000000004</v>
      </c>
      <c r="AI62" cm="1">
        <f t="array" ref="AI62">IFERROR(_xlfn.XLOOKUP(1, (날씨6[stnNm]='평균기온 삽입용'!$AE$36) * (날씨6[월]=AI$37) * (날씨6[일]='평균기온 삽입용'!$AD62), 날씨6[minTa]),"")</f>
        <v>14.3</v>
      </c>
      <c r="AJ62" cm="1">
        <f t="array" ref="AJ62">IFERROR(_xlfn.XLOOKUP(1, (날씨6[stnNm]='평균기온 삽입용'!$AE$36) * (날씨6[월]=AJ$37) * (날씨6[일]='평균기온 삽입용'!$AD62), 날씨6[minTa]),"")</f>
        <v>18.100000000000001</v>
      </c>
      <c r="AK62" cm="1">
        <f t="array" ref="AK62">IFERROR(_xlfn.XLOOKUP(1, (날씨6[stnNm]='평균기온 삽입용'!$AE$36) * (날씨6[월]=AK$37) * (날씨6[일]='평균기온 삽입용'!$AD62), 날씨6[minTa]),"")</f>
        <v>20.6</v>
      </c>
      <c r="AL62" cm="1">
        <f t="array" ref="AL62">IFERROR(_xlfn.XLOOKUP(1, (날씨6[stnNm]='평균기온 삽입용'!$AE$36) * (날씨6[월]=AL$37) * (날씨6[일]='평균기온 삽입용'!$AD62), 날씨6[minTa]),"")</f>
        <v>21.9</v>
      </c>
      <c r="AM62" cm="1">
        <f t="array" ref="AM62">IFERROR(_xlfn.XLOOKUP(1, (날씨6[stnNm]='평균기온 삽입용'!$AE$36) * (날씨6[월]=AM$37) * (날씨6[일]='평균기온 삽입용'!$AD62), 날씨6[minTa]),"")</f>
        <v>11.6</v>
      </c>
      <c r="AN62" cm="1">
        <f t="array" ref="AN62">IFERROR(_xlfn.XLOOKUP(1, (날씨6[stnNm]='평균기온 삽입용'!$AE$36) * (날씨6[월]=AN$37) * (날씨6[일]='평균기온 삽입용'!$AD62), 날씨6[minTa]),"")</f>
        <v>-1.8</v>
      </c>
      <c r="AO62" cm="1">
        <f t="array" ref="AO62">IFERROR(_xlfn.XLOOKUP(1, (날씨6[stnNm]='평균기온 삽입용'!$AE$36) * (날씨6[월]=AO$37) * (날씨6[일]='평균기온 삽입용'!$AD62), 날씨6[minTa]),"")</f>
        <v>-4.8</v>
      </c>
      <c r="AP62" cm="1">
        <f t="array" ref="AP62">IFERROR(_xlfn.XLOOKUP(1, (날씨6[stnNm]='평균기온 삽입용'!$AE$36) * (날씨6[월]=AP$37) * (날씨6[일]='평균기온 삽입용'!$AD62), 날씨6[minTa]),"")</f>
        <v>-11</v>
      </c>
    </row>
    <row r="63" spans="2:42" ht="15.95" customHeight="1" x14ac:dyDescent="0.3">
      <c r="B63" s="63">
        <v>26</v>
      </c>
      <c r="C63" cm="1">
        <f t="array" ref="C63">IFERROR(_xlfn.XLOOKUP(1, (날씨4[stnNm]='평균기온 삽입용'!$C$36) * (날씨4[월]=C$37) * (날씨4[일]='평균기온 삽입용'!$B63), 날씨4[minTa]),"")</f>
        <v>-25.2</v>
      </c>
      <c r="D63" cm="1">
        <f t="array" ref="D63">IFERROR(_xlfn.XLOOKUP(1, (날씨4[stnNm]='평균기온 삽입용'!$C$36) * (날씨4[월]=D$37) * (날씨4[일]='평균기온 삽입용'!$B63), 날씨4[minTa]),"")</f>
        <v>-8.6</v>
      </c>
      <c r="E63" cm="1">
        <f t="array" ref="E63">IFERROR(_xlfn.XLOOKUP(1, (날씨4[stnNm]='평균기온 삽입용'!$C$36) * (날씨4[월]=E$37) * (날씨4[일]='평균기온 삽입용'!$B63), 날씨4[minTa]),"")</f>
        <v>0.4</v>
      </c>
      <c r="F63" cm="1">
        <f t="array" ref="F63">IFERROR(_xlfn.XLOOKUP(1, (날씨4[stnNm]='평균기온 삽입용'!$C$36) * (날씨4[월]=F$37) * (날씨4[일]='평균기온 삽입용'!$B63), 날씨4[minTa]),"")</f>
        <v>5</v>
      </c>
      <c r="G63" cm="1">
        <f t="array" ref="G63">IFERROR(_xlfn.XLOOKUP(1, (날씨4[stnNm]='평균기온 삽입용'!$C$36) * (날씨4[월]=G$37) * (날씨4[일]='평균기온 삽입용'!$B63), 날씨4[minTa]),"")</f>
        <v>11.1</v>
      </c>
      <c r="H63" cm="1">
        <f t="array" ref="H63">IFERROR(_xlfn.XLOOKUP(1, (날씨4[stnNm]='평균기온 삽입용'!$C$36) * (날씨4[월]=H$37) * (날씨4[일]='평균기온 삽입용'!$B63), 날씨4[minTa]),"")</f>
        <v>18.8</v>
      </c>
      <c r="I63" cm="1">
        <f t="array" ref="I63">IFERROR(_xlfn.XLOOKUP(1, (날씨4[stnNm]='평균기온 삽입용'!$C$36) * (날씨4[월]=I$37) * (날씨4[일]='평균기온 삽입용'!$B63), 날씨4[minTa]),"")</f>
        <v>25.2</v>
      </c>
      <c r="J63" cm="1">
        <f t="array" ref="J63">IFERROR(_xlfn.XLOOKUP(1, (날씨4[stnNm]='평균기온 삽입용'!$C$36) * (날씨4[월]=J$37) * (날씨4[일]='평균기온 삽입용'!$B63), 날씨4[minTa]),"")</f>
        <v>17.399999999999999</v>
      </c>
      <c r="K63" cm="1">
        <f t="array" ref="K63">IFERROR(_xlfn.XLOOKUP(1, (날씨4[stnNm]='평균기온 삽입용'!$C$36) * (날씨4[월]=K$37) * (날씨4[일]='평균기온 삽입용'!$B63), 날씨4[minTa]),"")</f>
        <v>10.6</v>
      </c>
      <c r="L63" cm="1">
        <f t="array" ref="L63">IFERROR(_xlfn.XLOOKUP(1, (날씨4[stnNm]='평균기온 삽입용'!$C$36) * (날씨4[월]=L$37) * (날씨4[일]='평균기온 삽입용'!$B63), 날씨4[minTa]),"")</f>
        <v>6.2</v>
      </c>
      <c r="M63" cm="1">
        <f t="array" ref="M63">IFERROR(_xlfn.XLOOKUP(1, (날씨4[stnNm]='평균기온 삽입용'!$C$36) * (날씨4[월]=M$37) * (날씨4[일]='평균기온 삽입용'!$B63), 날씨4[minTa]),"")</f>
        <v>-1.4</v>
      </c>
      <c r="N63" cm="1">
        <f t="array" ref="N63">IFERROR(_xlfn.XLOOKUP(1, (날씨4[stnNm]='평균기온 삽입용'!$C$36) * (날씨4[월]=N$37) * (날씨4[일]='평균기온 삽입용'!$B63), 날씨4[minTa]),"")</f>
        <v>-9.1999999999999993</v>
      </c>
      <c r="P63" s="63">
        <v>26</v>
      </c>
      <c r="Q63" cm="1">
        <f t="array" ref="Q63">IFERROR(_xlfn.XLOOKUP(1, (날씨5[stnNm]='평균기온 삽입용'!$Q$36) * (날씨5[월]=Q$37) * (날씨5[일]='평균기온 삽입용'!$P63), 날씨5[minTa]),"")</f>
        <v>-15.7</v>
      </c>
      <c r="R63" cm="1">
        <f t="array" ref="R63">IFERROR(_xlfn.XLOOKUP(1, (날씨5[stnNm]='평균기온 삽입용'!$Q$36) * (날씨5[월]=R$37) * (날씨5[일]='평균기온 삽입용'!$P63), 날씨5[minTa]),"")</f>
        <v>-7.3</v>
      </c>
      <c r="S63" cm="1">
        <f t="array" ref="S63">IFERROR(_xlfn.XLOOKUP(1, (날씨5[stnNm]='평균기온 삽입용'!$Q$36) * (날씨5[월]=S$37) * (날씨5[일]='평균기온 삽입용'!$P63), 날씨5[minTa]),"")</f>
        <v>3</v>
      </c>
      <c r="T63" cm="1">
        <f t="array" ref="T63">IFERROR(_xlfn.XLOOKUP(1, (날씨5[stnNm]='평균기온 삽입용'!$Q$36) * (날씨5[월]=T$37) * (날씨5[일]='평균기온 삽입용'!$P63), 날씨5[minTa]),"")</f>
        <v>3.1</v>
      </c>
      <c r="U63" cm="1">
        <f t="array" ref="U63">IFERROR(_xlfn.XLOOKUP(1, (날씨5[stnNm]='평균기온 삽입용'!$Q$36) * (날씨5[월]=U$37) * (날씨5[일]='평균기온 삽입용'!$P63), 날씨5[minTa]),"")</f>
        <v>13.2</v>
      </c>
      <c r="V63" cm="1">
        <f t="array" ref="V63">IFERROR(_xlfn.XLOOKUP(1, (날씨5[stnNm]='평균기온 삽입용'!$Q$36) * (날씨5[월]=V$37) * (날씨5[일]='평균기온 삽입용'!$P63), 날씨5[minTa]),"")</f>
        <v>16.399999999999999</v>
      </c>
      <c r="W63" cm="1">
        <f t="array" ref="W63">IFERROR(_xlfn.XLOOKUP(1, (날씨5[stnNm]='평균기온 삽입용'!$Q$36) * (날씨5[월]=W$37) * (날씨5[일]='평균기온 삽입용'!$P63), 날씨5[minTa]),"")</f>
        <v>22.5</v>
      </c>
      <c r="X63" cm="1">
        <f t="array" ref="X63">IFERROR(_xlfn.XLOOKUP(1, (날씨5[stnNm]='평균기온 삽입용'!$Q$36) * (날씨5[월]=X$37) * (날씨5[일]='평균기온 삽입용'!$P63), 날씨5[minTa]),"")</f>
        <v>17.7</v>
      </c>
      <c r="Y63" cm="1">
        <f t="array" ref="Y63">IFERROR(_xlfn.XLOOKUP(1, (날씨5[stnNm]='평균기온 삽입용'!$Q$36) * (날씨5[월]=Y$37) * (날씨5[일]='평균기온 삽입용'!$P63), 날씨5[minTa]),"")</f>
        <v>12.6</v>
      </c>
      <c r="Z63" cm="1">
        <f t="array" ref="Z63">IFERROR(_xlfn.XLOOKUP(1, (날씨5[stnNm]='평균기온 삽입용'!$Q$36) * (날씨5[월]=Z$37) * (날씨5[일]='평균기온 삽입용'!$P63), 날씨5[minTa]),"")</f>
        <v>2.6</v>
      </c>
      <c r="AA63" cm="1">
        <f t="array" ref="AA63">IFERROR(_xlfn.XLOOKUP(1, (날씨5[stnNm]='평균기온 삽입용'!$Q$36) * (날씨5[월]=AA$37) * (날씨5[일]='평균기온 삽입용'!$P63), 날씨5[minTa]),"")</f>
        <v>-2.2000000000000002</v>
      </c>
      <c r="AB63" cm="1">
        <f t="array" ref="AB63">IFERROR(_xlfn.XLOOKUP(1, (날씨5[stnNm]='평균기온 삽입용'!$Q$36) * (날씨5[월]=AB$37) * (날씨5[일]='평균기온 삽입용'!$P63), 날씨5[minTa]),"")</f>
        <v>-3.2</v>
      </c>
      <c r="AD63" s="63">
        <v>26</v>
      </c>
      <c r="AE63" cm="1">
        <f t="array" ref="AE63">IFERROR(_xlfn.XLOOKUP(1, (날씨6[stnNm]='평균기온 삽입용'!$AE$36) * (날씨6[월]=AE$37) * (날씨6[일]='평균기온 삽입용'!$AD63), 날씨6[minTa]),"")</f>
        <v>-5.4</v>
      </c>
      <c r="AF63" cm="1">
        <f t="array" ref="AF63">IFERROR(_xlfn.XLOOKUP(1, (날씨6[stnNm]='평균기온 삽입용'!$AE$36) * (날씨6[월]=AF$37) * (날씨6[일]='평균기온 삽입용'!$AD63), 날씨6[minTa]),"")</f>
        <v>-1</v>
      </c>
      <c r="AG63" cm="1">
        <f t="array" ref="AG63">IFERROR(_xlfn.XLOOKUP(1, (날씨6[stnNm]='평균기온 삽입용'!$AE$36) * (날씨6[월]=AG$37) * (날씨6[일]='평균기온 삽입용'!$AD63), 날씨6[minTa]),"")</f>
        <v>0.9</v>
      </c>
      <c r="AH63" cm="1">
        <f t="array" ref="AH63">IFERROR(_xlfn.XLOOKUP(1, (날씨6[stnNm]='평균기온 삽입용'!$AE$36) * (날씨6[월]=AH$37) * (날씨6[일]='평균기온 삽입용'!$AD63), 날씨6[minTa]),"")</f>
        <v>1.7</v>
      </c>
      <c r="AI63" cm="1">
        <f t="array" ref="AI63">IFERROR(_xlfn.XLOOKUP(1, (날씨6[stnNm]='평균기온 삽입용'!$AE$36) * (날씨6[월]=AI$37) * (날씨6[일]='평균기온 삽입용'!$AD63), 날씨6[minTa]),"")</f>
        <v>11.6</v>
      </c>
      <c r="AJ63" cm="1">
        <f t="array" ref="AJ63">IFERROR(_xlfn.XLOOKUP(1, (날씨6[stnNm]='평균기온 삽입용'!$AE$36) * (날씨6[월]=AJ$37) * (날씨6[일]='평균기온 삽입용'!$AD63), 날씨6[minTa]),"")</f>
        <v>18.8</v>
      </c>
      <c r="AK63" cm="1">
        <f t="array" ref="AK63">IFERROR(_xlfn.XLOOKUP(1, (날씨6[stnNm]='평균기온 삽입용'!$AE$36) * (날씨6[월]=AK$37) * (날씨6[일]='평균기온 삽입용'!$AD63), 날씨6[minTa]),"")</f>
        <v>19.8</v>
      </c>
      <c r="AL63" cm="1">
        <f t="array" ref="AL63">IFERROR(_xlfn.XLOOKUP(1, (날씨6[stnNm]='평균기온 삽입용'!$AE$36) * (날씨6[월]=AL$37) * (날씨6[일]='평균기온 삽입용'!$AD63), 날씨6[minTa]),"")</f>
        <v>22.6</v>
      </c>
      <c r="AM63" cm="1">
        <f t="array" ref="AM63">IFERROR(_xlfn.XLOOKUP(1, (날씨6[stnNm]='평균기온 삽입용'!$AE$36) * (날씨6[월]=AM$37) * (날씨6[일]='평균기온 삽입용'!$AD63), 날씨6[minTa]),"")</f>
        <v>10.199999999999999</v>
      </c>
      <c r="AN63" cm="1">
        <f t="array" ref="AN63">IFERROR(_xlfn.XLOOKUP(1, (날씨6[stnNm]='평균기온 삽입용'!$AE$36) * (날씨6[월]=AN$37) * (날씨6[일]='평균기온 삽입용'!$AD63), 날씨6[minTa]),"")</f>
        <v>0.9</v>
      </c>
      <c r="AO63" cm="1">
        <f t="array" ref="AO63">IFERROR(_xlfn.XLOOKUP(1, (날씨6[stnNm]='평균기온 삽입용'!$AE$36) * (날씨6[월]=AO$37) * (날씨6[일]='평균기온 삽입용'!$AD63), 날씨6[minTa]),"")</f>
        <v>-4</v>
      </c>
      <c r="AP63" cm="1">
        <f t="array" ref="AP63">IFERROR(_xlfn.XLOOKUP(1, (날씨6[stnNm]='평균기온 삽입용'!$AE$36) * (날씨6[월]=AP$37) * (날씨6[일]='평균기온 삽입용'!$AD63), 날씨6[minTa]),"")</f>
        <v>-6.3</v>
      </c>
    </row>
    <row r="64" spans="2:42" ht="15.95" customHeight="1" x14ac:dyDescent="0.3">
      <c r="B64" s="63">
        <v>27</v>
      </c>
      <c r="C64" cm="1">
        <f t="array" ref="C64">IFERROR(_xlfn.XLOOKUP(1, (날씨4[stnNm]='평균기온 삽입용'!$C$36) * (날씨4[월]=C$37) * (날씨4[일]='평균기온 삽입용'!$B64), 날씨4[minTa]),"")</f>
        <v>-24.6</v>
      </c>
      <c r="D64" cm="1">
        <f t="array" ref="D64">IFERROR(_xlfn.XLOOKUP(1, (날씨4[stnNm]='평균기온 삽입용'!$C$36) * (날씨4[월]=D$37) * (날씨4[일]='평균기온 삽입용'!$B64), 날씨4[minTa]),"")</f>
        <v>-4.8</v>
      </c>
      <c r="E64" cm="1">
        <f t="array" ref="E64">IFERROR(_xlfn.XLOOKUP(1, (날씨4[stnNm]='평균기온 삽입용'!$C$36) * (날씨4[월]=E$37) * (날씨4[일]='평균기온 삽입용'!$B64), 날씨4[minTa]),"")</f>
        <v>2.2000000000000002</v>
      </c>
      <c r="F64" cm="1">
        <f t="array" ref="F64">IFERROR(_xlfn.XLOOKUP(1, (날씨4[stnNm]='평균기온 삽입용'!$C$36) * (날씨4[월]=F$37) * (날씨4[일]='평균기온 삽입용'!$B64), 날씨4[minTa]),"")</f>
        <v>6</v>
      </c>
      <c r="G64" cm="1">
        <f t="array" ref="G64">IFERROR(_xlfn.XLOOKUP(1, (날씨4[stnNm]='평균기온 삽입용'!$C$36) * (날씨4[월]=G$37) * (날씨4[일]='평균기온 삽입용'!$B64), 날씨4[minTa]),"")</f>
        <v>14.4</v>
      </c>
      <c r="H64" cm="1">
        <f t="array" ref="H64">IFERROR(_xlfn.XLOOKUP(1, (날씨4[stnNm]='평균기온 삽입용'!$C$36) * (날씨4[월]=H$37) * (날씨4[일]='평균기온 삽입용'!$B64), 날씨4[minTa]),"")</f>
        <v>19.7</v>
      </c>
      <c r="I64" cm="1">
        <f t="array" ref="I64">IFERROR(_xlfn.XLOOKUP(1, (날씨4[stnNm]='평균기온 삽입용'!$C$36) * (날씨4[월]=I$37) * (날씨4[일]='평균기온 삽입용'!$B64), 날씨4[minTa]),"")</f>
        <v>24.8</v>
      </c>
      <c r="J64" cm="1">
        <f t="array" ref="J64">IFERROR(_xlfn.XLOOKUP(1, (날씨4[stnNm]='평균기온 삽입용'!$C$36) * (날씨4[월]=J$37) * (날씨4[일]='평균기온 삽입용'!$B64), 날씨4[minTa]),"")</f>
        <v>19.5</v>
      </c>
      <c r="K64" cm="1">
        <f t="array" ref="K64">IFERROR(_xlfn.XLOOKUP(1, (날씨4[stnNm]='평균기온 삽입용'!$C$36) * (날씨4[월]=K$37) * (날씨4[일]='평균기온 삽입용'!$B64), 날씨4[minTa]),"")</f>
        <v>7.7</v>
      </c>
      <c r="L64" cm="1">
        <f t="array" ref="L64">IFERROR(_xlfn.XLOOKUP(1, (날씨4[stnNm]='평균기온 삽입용'!$C$36) * (날씨4[월]=L$37) * (날씨4[일]='평균기온 삽입용'!$B64), 날씨4[minTa]),"")</f>
        <v>4.5</v>
      </c>
      <c r="M64" cm="1">
        <f t="array" ref="M64">IFERROR(_xlfn.XLOOKUP(1, (날씨4[stnNm]='평균기온 삽입용'!$C$36) * (날씨4[월]=M$37) * (날씨4[일]='평균기온 삽입용'!$B64), 날씨4[minTa]),"")</f>
        <v>-1.5</v>
      </c>
      <c r="N64" cm="1">
        <f t="array" ref="N64">IFERROR(_xlfn.XLOOKUP(1, (날씨4[stnNm]='평균기온 삽입용'!$C$36) * (날씨4[월]=N$37) * (날씨4[일]='평균기온 삽입용'!$B64), 날씨4[minTa]),"")</f>
        <v>-14.8</v>
      </c>
      <c r="P64" s="63">
        <v>27</v>
      </c>
      <c r="Q64" cm="1">
        <f t="array" ref="Q64">IFERROR(_xlfn.XLOOKUP(1, (날씨5[stnNm]='평균기온 삽입용'!$Q$36) * (날씨5[월]=Q$37) * (날씨5[일]='평균기온 삽입용'!$P64), 날씨5[minTa]),"")</f>
        <v>-15.5</v>
      </c>
      <c r="R64" cm="1">
        <f t="array" ref="R64">IFERROR(_xlfn.XLOOKUP(1, (날씨5[stnNm]='평균기온 삽입용'!$Q$36) * (날씨5[월]=R$37) * (날씨5[일]='평균기온 삽입용'!$P64), 날씨5[minTa]),"")</f>
        <v>-1.6</v>
      </c>
      <c r="S64" cm="1">
        <f t="array" ref="S64">IFERROR(_xlfn.XLOOKUP(1, (날씨5[stnNm]='평균기온 삽입용'!$Q$36) * (날씨5[월]=S$37) * (날씨5[일]='평균기온 삽입용'!$P64), 날씨5[minTa]),"")</f>
        <v>1.3</v>
      </c>
      <c r="T64" cm="1">
        <f t="array" ref="T64">IFERROR(_xlfn.XLOOKUP(1, (날씨5[stnNm]='평균기온 삽입용'!$Q$36) * (날씨5[월]=T$37) * (날씨5[일]='평균기온 삽입용'!$P64), 날씨5[minTa]),"")</f>
        <v>0</v>
      </c>
      <c r="U64" cm="1">
        <f t="array" ref="U64">IFERROR(_xlfn.XLOOKUP(1, (날씨5[stnNm]='평균기온 삽입용'!$Q$36) * (날씨5[월]=U$37) * (날씨5[일]='평균기온 삽입용'!$P64), 날씨5[minTa]),"")</f>
        <v>12.7</v>
      </c>
      <c r="V64" cm="1">
        <f t="array" ref="V64">IFERROR(_xlfn.XLOOKUP(1, (날씨5[stnNm]='평균기온 삽입용'!$Q$36) * (날씨5[월]=V$37) * (날씨5[일]='평균기온 삽입용'!$P64), 날씨5[minTa]),"")</f>
        <v>20.100000000000001</v>
      </c>
      <c r="W64" cm="1">
        <f t="array" ref="W64">IFERROR(_xlfn.XLOOKUP(1, (날씨5[stnNm]='평균기온 삽입용'!$Q$36) * (날씨5[월]=W$37) * (날씨5[일]='평균기온 삽입용'!$P64), 날씨5[minTa]),"")</f>
        <v>22.6</v>
      </c>
      <c r="X64" cm="1">
        <f t="array" ref="X64">IFERROR(_xlfn.XLOOKUP(1, (날씨5[stnNm]='평균기온 삽입용'!$Q$36) * (날씨5[월]=X$37) * (날씨5[일]='평균기온 삽입용'!$P64), 날씨5[minTa]),"")</f>
        <v>20.2</v>
      </c>
      <c r="Y64" cm="1">
        <f t="array" ref="Y64">IFERROR(_xlfn.XLOOKUP(1, (날씨5[stnNm]='평균기온 삽입용'!$Q$36) * (날씨5[월]=Y$37) * (날씨5[일]='평균기온 삽입용'!$P64), 날씨5[minTa]),"")</f>
        <v>15</v>
      </c>
      <c r="Z64" cm="1">
        <f t="array" ref="Z64">IFERROR(_xlfn.XLOOKUP(1, (날씨5[stnNm]='평균기온 삽입용'!$Q$36) * (날씨5[월]=Z$37) * (날씨5[일]='평균기온 삽입용'!$P64), 날씨5[minTa]),"")</f>
        <v>-0.8</v>
      </c>
      <c r="AA64" cm="1">
        <f t="array" ref="AA64">IFERROR(_xlfn.XLOOKUP(1, (날씨5[stnNm]='평균기온 삽입용'!$Q$36) * (날씨5[월]=AA$37) * (날씨5[일]='평균기온 삽입용'!$P64), 날씨5[minTa]),"")</f>
        <v>-3.4</v>
      </c>
      <c r="AB64" cm="1">
        <f t="array" ref="AB64">IFERROR(_xlfn.XLOOKUP(1, (날씨5[stnNm]='평균기온 삽입용'!$Q$36) * (날씨5[월]=AB$37) * (날씨5[일]='평균기온 삽입용'!$P64), 날씨5[minTa]),"")</f>
        <v>-8.3000000000000007</v>
      </c>
      <c r="AD64" s="63">
        <v>27</v>
      </c>
      <c r="AE64" cm="1">
        <f t="array" ref="AE64">IFERROR(_xlfn.XLOOKUP(1, (날씨6[stnNm]='평균기온 삽입용'!$AE$36) * (날씨6[월]=AE$37) * (날씨6[일]='평균기온 삽입용'!$AD64), 날씨6[minTa]),"")</f>
        <v>2.9</v>
      </c>
      <c r="AF64" cm="1">
        <f t="array" ref="AF64">IFERROR(_xlfn.XLOOKUP(1, (날씨6[stnNm]='평균기온 삽입용'!$AE$36) * (날씨6[월]=AF$37) * (날씨6[일]='평균기온 삽입용'!$AD64), 날씨6[minTa]),"")</f>
        <v>-2.6</v>
      </c>
      <c r="AG64" cm="1">
        <f t="array" ref="AG64">IFERROR(_xlfn.XLOOKUP(1, (날씨6[stnNm]='평균기온 삽입용'!$AE$36) * (날씨6[월]=AG$37) * (날씨6[일]='평균기온 삽입용'!$AD64), 날씨6[minTa]),"")</f>
        <v>2.9</v>
      </c>
      <c r="AH64" cm="1">
        <f t="array" ref="AH64">IFERROR(_xlfn.XLOOKUP(1, (날씨6[stnNm]='평균기온 삽입용'!$AE$36) * (날씨6[월]=AH$37) * (날씨6[일]='평균기온 삽입용'!$AD64), 날씨6[minTa]),"")</f>
        <v>2</v>
      </c>
      <c r="AI64" cm="1">
        <f t="array" ref="AI64">IFERROR(_xlfn.XLOOKUP(1, (날씨6[stnNm]='평균기온 삽입용'!$AE$36) * (날씨6[월]=AI$37) * (날씨6[일]='평균기온 삽입용'!$AD64), 날씨6[minTa]),"")</f>
        <v>9.5</v>
      </c>
      <c r="AJ64" cm="1">
        <f t="array" ref="AJ64">IFERROR(_xlfn.XLOOKUP(1, (날씨6[stnNm]='평균기온 삽입용'!$AE$36) * (날씨6[월]=AJ$37) * (날씨6[일]='평균기온 삽입용'!$AD64), 날씨6[minTa]),"")</f>
        <v>17.8</v>
      </c>
      <c r="AK64" cm="1">
        <f t="array" ref="AK64">IFERROR(_xlfn.XLOOKUP(1, (날씨6[stnNm]='평균기온 삽입용'!$AE$36) * (날씨6[월]=AK$37) * (날씨6[일]='평균기온 삽입용'!$AD64), 날씨6[minTa]),"")</f>
        <v>19.600000000000001</v>
      </c>
      <c r="AL64" cm="1">
        <f t="array" ref="AL64">IFERROR(_xlfn.XLOOKUP(1, (날씨6[stnNm]='평균기온 삽입용'!$AE$36) * (날씨6[월]=AL$37) * (날씨6[일]='평균기온 삽입용'!$AD64), 날씨6[minTa]),"")</f>
        <v>24.3</v>
      </c>
      <c r="AM64" cm="1">
        <f t="array" ref="AM64">IFERROR(_xlfn.XLOOKUP(1, (날씨6[stnNm]='평균기온 삽입용'!$AE$36) * (날씨6[월]=AM$37) * (날씨6[일]='평균기온 삽입용'!$AD64), 날씨6[minTa]),"")</f>
        <v>10.5</v>
      </c>
      <c r="AN64" cm="1">
        <f t="array" ref="AN64">IFERROR(_xlfn.XLOOKUP(1, (날씨6[stnNm]='평균기온 삽입용'!$AE$36) * (날씨6[월]=AN$37) * (날씨6[일]='평균기온 삽입용'!$AD64), 날씨6[minTa]),"")</f>
        <v>3</v>
      </c>
      <c r="AO64" cm="1">
        <f t="array" ref="AO64">IFERROR(_xlfn.XLOOKUP(1, (날씨6[stnNm]='평균기온 삽입용'!$AE$36) * (날씨6[월]=AO$37) * (날씨6[일]='평균기온 삽입용'!$AD64), 날씨6[minTa]),"")</f>
        <v>-3.4</v>
      </c>
      <c r="AP64" cm="1">
        <f t="array" ref="AP64">IFERROR(_xlfn.XLOOKUP(1, (날씨6[stnNm]='평균기온 삽입용'!$AE$36) * (날씨6[월]=AP$37) * (날씨6[일]='평균기온 삽입용'!$AD64), 날씨6[minTa]),"")</f>
        <v>-6.2</v>
      </c>
    </row>
    <row r="65" spans="2:42" ht="15.95" customHeight="1" x14ac:dyDescent="0.3">
      <c r="B65" s="63">
        <v>28</v>
      </c>
      <c r="C65" cm="1">
        <f t="array" ref="C65">IFERROR(_xlfn.XLOOKUP(1, (날씨4[stnNm]='평균기온 삽입용'!$C$36) * (날씨4[월]=C$37) * (날씨4[일]='평균기온 삽입용'!$B65), 날씨4[minTa]),"")</f>
        <v>-13.6</v>
      </c>
      <c r="D65" cm="1">
        <f t="array" ref="D65">IFERROR(_xlfn.XLOOKUP(1, (날씨4[stnNm]='평균기온 삽입용'!$C$36) * (날씨4[월]=D$37) * (날씨4[일]='평균기온 삽입용'!$B65), 날씨4[minTa]),"")</f>
        <v>0.1</v>
      </c>
      <c r="E65" cm="1">
        <f t="array" ref="E65">IFERROR(_xlfn.XLOOKUP(1, (날씨4[stnNm]='평균기온 삽입용'!$C$36) * (날씨4[월]=E$37) * (날씨4[일]='평균기온 삽입용'!$B65), 날씨4[minTa]),"")</f>
        <v>3.8</v>
      </c>
      <c r="F65" cm="1">
        <f t="array" ref="F65">IFERROR(_xlfn.XLOOKUP(1, (날씨4[stnNm]='평균기온 삽입용'!$C$36) * (날씨4[월]=F$37) * (날씨4[일]='평균기온 삽입용'!$B65), 날씨4[minTa]),"")</f>
        <v>7.1</v>
      </c>
      <c r="G65" cm="1">
        <f t="array" ref="G65">IFERROR(_xlfn.XLOOKUP(1, (날씨4[stnNm]='평균기온 삽입용'!$C$36) * (날씨4[월]=G$37) * (날씨4[일]='평균기온 삽입용'!$B65), 날씨4[minTa]),"")</f>
        <v>11</v>
      </c>
      <c r="H65" cm="1">
        <f t="array" ref="H65">IFERROR(_xlfn.XLOOKUP(1, (날씨4[stnNm]='평균기온 삽입용'!$C$36) * (날씨4[월]=H$37) * (날씨4[일]='평균기온 삽입용'!$B65), 날씨4[minTa]),"")</f>
        <v>18.8</v>
      </c>
      <c r="I65" cm="1">
        <f t="array" ref="I65">IFERROR(_xlfn.XLOOKUP(1, (날씨4[stnNm]='평균기온 삽입용'!$C$36) * (날씨4[월]=I$37) * (날씨4[일]='평균기온 삽입용'!$B65), 날씨4[minTa]),"")</f>
        <v>25.5</v>
      </c>
      <c r="J65" cm="1">
        <f t="array" ref="J65">IFERROR(_xlfn.XLOOKUP(1, (날씨4[stnNm]='평균기온 삽입용'!$C$36) * (날씨4[월]=J$37) * (날씨4[일]='평균기온 삽입용'!$B65), 날씨4[minTa]),"")</f>
        <v>19.100000000000001</v>
      </c>
      <c r="K65" cm="1">
        <f t="array" ref="K65">IFERROR(_xlfn.XLOOKUP(1, (날씨4[stnNm]='평균기온 삽입용'!$C$36) * (날씨4[월]=K$37) * (날씨4[일]='평균기온 삽입용'!$B65), 날씨4[minTa]),"")</f>
        <v>7.1</v>
      </c>
      <c r="L65" cm="1">
        <f t="array" ref="L65">IFERROR(_xlfn.XLOOKUP(1, (날씨4[stnNm]='평균기온 삽입용'!$C$36) * (날씨4[월]=L$37) * (날씨4[일]='평균기온 삽입용'!$B65), 날씨4[minTa]),"")</f>
        <v>1.3</v>
      </c>
      <c r="M65" cm="1">
        <f t="array" ref="M65">IFERROR(_xlfn.XLOOKUP(1, (날씨4[stnNm]='평균기온 삽입용'!$C$36) * (날씨4[월]=M$37) * (날씨4[일]='평균기온 삽입용'!$B65), 날씨4[minTa]),"")</f>
        <v>-3.6</v>
      </c>
      <c r="N65" cm="1">
        <f t="array" ref="N65">IFERROR(_xlfn.XLOOKUP(1, (날씨4[stnNm]='평균기온 삽입용'!$C$36) * (날씨4[월]=N$37) * (날씨4[일]='평균기온 삽입용'!$B65), 날씨4[minTa]),"")</f>
        <v>-18.600000000000001</v>
      </c>
      <c r="P65" s="63">
        <v>28</v>
      </c>
      <c r="Q65" cm="1">
        <f t="array" ref="Q65">IFERROR(_xlfn.XLOOKUP(1, (날씨5[stnNm]='평균기온 삽입용'!$Q$36) * (날씨5[월]=Q$37) * (날씨5[일]='평균기온 삽입용'!$P65), 날씨5[minTa]),"")</f>
        <v>-9.5</v>
      </c>
      <c r="R65" cm="1">
        <f t="array" ref="R65">IFERROR(_xlfn.XLOOKUP(1, (날씨5[stnNm]='평균기온 삽입용'!$Q$36) * (날씨5[월]=R$37) * (날씨5[일]='평균기온 삽입용'!$P65), 날씨5[minTa]),"")</f>
        <v>-4.2</v>
      </c>
      <c r="S65" cm="1">
        <f t="array" ref="S65">IFERROR(_xlfn.XLOOKUP(1, (날씨5[stnNm]='평균기온 삽입용'!$Q$36) * (날씨5[월]=S$37) * (날씨5[일]='평균기온 삽입용'!$P65), 날씨5[minTa]),"")</f>
        <v>4.5999999999999996</v>
      </c>
      <c r="T65" cm="1">
        <f t="array" ref="T65">IFERROR(_xlfn.XLOOKUP(1, (날씨5[stnNm]='평균기온 삽입용'!$Q$36) * (날씨5[월]=T$37) * (날씨5[일]='평균기온 삽입용'!$P65), 날씨5[minTa]),"")</f>
        <v>6.4</v>
      </c>
      <c r="U65" cm="1">
        <f t="array" ref="U65">IFERROR(_xlfn.XLOOKUP(1, (날씨5[stnNm]='평균기온 삽입용'!$Q$36) * (날씨5[월]=U$37) * (날씨5[일]='평균기온 삽입용'!$P65), 날씨5[minTa]),"")</f>
        <v>8.4</v>
      </c>
      <c r="V65" cm="1">
        <f t="array" ref="V65">IFERROR(_xlfn.XLOOKUP(1, (날씨5[stnNm]='평균기온 삽입용'!$Q$36) * (날씨5[월]=V$37) * (날씨5[일]='평균기온 삽입용'!$P65), 날씨5[minTa]),"")</f>
        <v>19.399999999999999</v>
      </c>
      <c r="W65" cm="1">
        <f t="array" ref="W65">IFERROR(_xlfn.XLOOKUP(1, (날씨5[stnNm]='평균기온 삽입용'!$Q$36) * (날씨5[월]=W$37) * (날씨5[일]='평균기온 삽입용'!$P65), 날씨5[minTa]),"")</f>
        <v>24.2</v>
      </c>
      <c r="X65" cm="1">
        <f t="array" ref="X65">IFERROR(_xlfn.XLOOKUP(1, (날씨5[stnNm]='평균기온 삽입용'!$Q$36) * (날씨5[월]=X$37) * (날씨5[일]='평균기온 삽입용'!$P65), 날씨5[minTa]),"")</f>
        <v>19.7</v>
      </c>
      <c r="Y65" cm="1">
        <f t="array" ref="Y65">IFERROR(_xlfn.XLOOKUP(1, (날씨5[stnNm]='평균기온 삽입용'!$Q$36) * (날씨5[월]=Y$37) * (날씨5[일]='평균기온 삽입용'!$P65), 날씨5[minTa]),"")</f>
        <v>15.6</v>
      </c>
      <c r="Z65" cm="1">
        <f t="array" ref="Z65">IFERROR(_xlfn.XLOOKUP(1, (날씨5[stnNm]='평균기온 삽입용'!$Q$36) * (날씨5[월]=Z$37) * (날씨5[일]='평균기온 삽입용'!$P65), 날씨5[minTa]),"")</f>
        <v>3.8</v>
      </c>
      <c r="AA65" cm="1">
        <f t="array" ref="AA65">IFERROR(_xlfn.XLOOKUP(1, (날씨5[stnNm]='평균기온 삽입용'!$Q$36) * (날씨5[월]=AA$37) * (날씨5[일]='평균기온 삽입용'!$P65), 날씨5[minTa]),"")</f>
        <v>-3.8</v>
      </c>
      <c r="AB65" cm="1">
        <f t="array" ref="AB65">IFERROR(_xlfn.XLOOKUP(1, (날씨5[stnNm]='평균기온 삽입용'!$Q$36) * (날씨5[월]=AB$37) * (날씨5[일]='평균기온 삽입용'!$P65), 날씨5[minTa]),"")</f>
        <v>-6.7</v>
      </c>
      <c r="AD65" s="63">
        <v>28</v>
      </c>
      <c r="AE65" cm="1">
        <f t="array" ref="AE65">IFERROR(_xlfn.XLOOKUP(1, (날씨6[stnNm]='평균기온 삽입용'!$AE$36) * (날씨6[월]=AE$37) * (날씨6[일]='평균기온 삽입용'!$AD65), 날씨6[minTa]),"")</f>
        <v>-2.4</v>
      </c>
      <c r="AF65" cm="1">
        <f t="array" ref="AF65">IFERROR(_xlfn.XLOOKUP(1, (날씨6[stnNm]='평균기온 삽입용'!$AE$36) * (날씨6[월]=AF$37) * (날씨6[일]='평균기온 삽입용'!$AD65), 날씨6[minTa]),"")</f>
        <v>-1.5</v>
      </c>
      <c r="AG65" cm="1">
        <f t="array" ref="AG65">IFERROR(_xlfn.XLOOKUP(1, (날씨6[stnNm]='평균기온 삽입용'!$AE$36) * (날씨6[월]=AG$37) * (날씨6[일]='평균기온 삽입용'!$AD65), 날씨6[minTa]),"")</f>
        <v>-2.8</v>
      </c>
      <c r="AH65" cm="1">
        <f t="array" ref="AH65">IFERROR(_xlfn.XLOOKUP(1, (날씨6[stnNm]='평균기온 삽입용'!$AE$36) * (날씨6[월]=AH$37) * (날씨6[일]='평균기온 삽입용'!$AD65), 날씨6[minTa]),"")</f>
        <v>1.3</v>
      </c>
      <c r="AI65" cm="1">
        <f t="array" ref="AI65">IFERROR(_xlfn.XLOOKUP(1, (날씨6[stnNm]='평균기온 삽입용'!$AE$36) * (날씨6[월]=AI$37) * (날씨6[일]='평균기온 삽입용'!$AD65), 날씨6[minTa]),"")</f>
        <v>12.4</v>
      </c>
      <c r="AJ65" cm="1">
        <f t="array" ref="AJ65">IFERROR(_xlfn.XLOOKUP(1, (날씨6[stnNm]='평균기온 삽입용'!$AE$36) * (날씨6[월]=AJ$37) * (날씨6[일]='평균기온 삽입용'!$AD65), 날씨6[minTa]),"")</f>
        <v>17.7</v>
      </c>
      <c r="AK65" cm="1">
        <f t="array" ref="AK65">IFERROR(_xlfn.XLOOKUP(1, (날씨6[stnNm]='평균기온 삽입용'!$AE$36) * (날씨6[월]=AK$37) * (날씨6[일]='평균기온 삽입용'!$AD65), 날씨6[minTa]),"")</f>
        <v>20.100000000000001</v>
      </c>
      <c r="AL65" cm="1">
        <f t="array" ref="AL65">IFERROR(_xlfn.XLOOKUP(1, (날씨6[stnNm]='평균기온 삽입용'!$AE$36) * (날씨6[월]=AL$37) * (날씨6[일]='평균기온 삽입용'!$AD65), 날씨6[minTa]),"")</f>
        <v>23.7</v>
      </c>
      <c r="AM65" cm="1">
        <f t="array" ref="AM65">IFERROR(_xlfn.XLOOKUP(1, (날씨6[stnNm]='평균기온 삽입용'!$AE$36) * (날씨6[월]=AM$37) * (날씨6[일]='평균기온 삽입용'!$AD65), 날씨6[minTa]),"")</f>
        <v>10.1</v>
      </c>
      <c r="AN65" cm="1">
        <f t="array" ref="AN65">IFERROR(_xlfn.XLOOKUP(1, (날씨6[stnNm]='평균기온 삽입용'!$AE$36) * (날씨6[월]=AN$37) * (날씨6[일]='평균기온 삽입용'!$AD65), 날씨6[minTa]),"")</f>
        <v>2.4</v>
      </c>
      <c r="AO65" cm="1">
        <f t="array" ref="AO65">IFERROR(_xlfn.XLOOKUP(1, (날씨6[stnNm]='평균기온 삽입용'!$AE$36) * (날씨6[월]=AO$37) * (날씨6[일]='평균기온 삽입용'!$AD65), 날씨6[minTa]),"")</f>
        <v>-6</v>
      </c>
      <c r="AP65" cm="1">
        <f t="array" ref="AP65">IFERROR(_xlfn.XLOOKUP(1, (날씨6[stnNm]='평균기온 삽입용'!$AE$36) * (날씨6[월]=AP$37) * (날씨6[일]='평균기온 삽입용'!$AD65), 날씨6[minTa]),"")</f>
        <v>-2.1</v>
      </c>
    </row>
    <row r="66" spans="2:42" ht="15.95" customHeight="1" x14ac:dyDescent="0.3">
      <c r="B66" s="63">
        <v>29</v>
      </c>
      <c r="C66" cm="1">
        <f t="array" ref="C66">IFERROR(_xlfn.XLOOKUP(1, (날씨4[stnNm]='평균기온 삽입용'!$C$36) * (날씨4[월]=C$37) * (날씨4[일]='평균기온 삽입용'!$B66), 날씨4[minTa]),"")</f>
        <v>-18.899999999999999</v>
      </c>
      <c r="D66" t="str" cm="1">
        <f t="array" ref="D66">IFERROR(_xlfn.XLOOKUP(1, (날씨4[stnNm]='평균기온 삽입용'!$C$36) * (날씨4[월]=D$37) * (날씨4[일]='평균기온 삽입용'!$B66), 날씨4[minTa]),"")</f>
        <v/>
      </c>
      <c r="E66" cm="1">
        <f t="array" ref="E66">IFERROR(_xlfn.XLOOKUP(1, (날씨4[stnNm]='평균기온 삽입용'!$C$36) * (날씨4[월]=E$37) * (날씨4[일]='평균기온 삽입용'!$B66), 날씨4[minTa]),"")</f>
        <v>7.7</v>
      </c>
      <c r="F66" cm="1">
        <f t="array" ref="F66">IFERROR(_xlfn.XLOOKUP(1, (날씨4[stnNm]='평균기온 삽입용'!$C$36) * (날씨4[월]=F$37) * (날씨4[일]='평균기온 삽입용'!$B66), 날씨4[minTa]),"")</f>
        <v>4.8</v>
      </c>
      <c r="G66" cm="1">
        <f t="array" ref="G66">IFERROR(_xlfn.XLOOKUP(1, (날씨4[stnNm]='평균기온 삽입용'!$C$36) * (날씨4[월]=G$37) * (날씨4[일]='평균기온 삽입용'!$B66), 날씨4[minTa]),"")</f>
        <v>16.600000000000001</v>
      </c>
      <c r="H66" cm="1">
        <f t="array" ref="H66">IFERROR(_xlfn.XLOOKUP(1, (날씨4[stnNm]='평균기온 삽입용'!$C$36) * (날씨4[월]=H$37) * (날씨4[일]='평균기온 삽입용'!$B66), 날씨4[minTa]),"")</f>
        <v>18.899999999999999</v>
      </c>
      <c r="I66" cm="1">
        <f t="array" ref="I66">IFERROR(_xlfn.XLOOKUP(1, (날씨4[stnNm]='평균기온 삽입용'!$C$36) * (날씨4[월]=I$37) * (날씨4[일]='평균기온 삽입용'!$B66), 날씨4[minTa]),"")</f>
        <v>24.6</v>
      </c>
      <c r="J66" cm="1">
        <f t="array" ref="J66">IFERROR(_xlfn.XLOOKUP(1, (날씨4[stnNm]='평균기온 삽입용'!$C$36) * (날씨4[월]=J$37) * (날씨4[일]='평균기온 삽입용'!$B66), 날씨4[minTa]),"")</f>
        <v>20</v>
      </c>
      <c r="K66" cm="1">
        <f t="array" ref="K66">IFERROR(_xlfn.XLOOKUP(1, (날씨4[stnNm]='평균기온 삽입용'!$C$36) * (날씨4[월]=K$37) * (날씨4[일]='평균기온 삽입용'!$B66), 날씨4[minTa]),"")</f>
        <v>8.6999999999999993</v>
      </c>
      <c r="L66" cm="1">
        <f t="array" ref="L66">IFERROR(_xlfn.XLOOKUP(1, (날씨4[stnNm]='평균기온 삽입용'!$C$36) * (날씨4[월]=L$37) * (날씨4[일]='평균기온 삽입용'!$B66), 날씨4[minTa]),"")</f>
        <v>-0.8</v>
      </c>
      <c r="M66" cm="1">
        <f t="array" ref="M66">IFERROR(_xlfn.XLOOKUP(1, (날씨4[stnNm]='평균기온 삽입용'!$C$36) * (날씨4[월]=M$37) * (날씨4[일]='평균기온 삽입용'!$B66), 날씨4[minTa]),"")</f>
        <v>-4.9000000000000004</v>
      </c>
      <c r="N66" cm="1">
        <f t="array" ref="N66">IFERROR(_xlfn.XLOOKUP(1, (날씨4[stnNm]='평균기온 삽입용'!$C$36) * (날씨4[월]=N$37) * (날씨4[일]='평균기온 삽입용'!$B66), 날씨4[minTa]),"")</f>
        <v>-15.8</v>
      </c>
      <c r="P66" s="63">
        <v>29</v>
      </c>
      <c r="Q66" cm="1">
        <f t="array" ref="Q66">IFERROR(_xlfn.XLOOKUP(1, (날씨5[stnNm]='평균기온 삽입용'!$Q$36) * (날씨5[월]=Q$37) * (날씨5[일]='평균기온 삽입용'!$P66), 날씨5[minTa]),"")</f>
        <v>-13.6</v>
      </c>
      <c r="R66" t="str" cm="1">
        <f t="array" ref="R66">IFERROR(_xlfn.XLOOKUP(1, (날씨5[stnNm]='평균기온 삽입용'!$Q$36) * (날씨5[월]=R$37) * (날씨5[일]='평균기온 삽입용'!$P66), 날씨5[minTa]),"")</f>
        <v/>
      </c>
      <c r="S66" cm="1">
        <f t="array" ref="S66">IFERROR(_xlfn.XLOOKUP(1, (날씨5[stnNm]='평균기온 삽입용'!$Q$36) * (날씨5[월]=S$37) * (날씨5[일]='평균기온 삽입용'!$P66), 날씨5[minTa]),"")</f>
        <v>0.5</v>
      </c>
      <c r="T66" cm="1">
        <f t="array" ref="T66">IFERROR(_xlfn.XLOOKUP(1, (날씨5[stnNm]='평균기온 삽입용'!$Q$36) * (날씨5[월]=T$37) * (날씨5[일]='평균기온 삽입용'!$P66), 날씨5[minTa]),"")</f>
        <v>4.5</v>
      </c>
      <c r="U66" cm="1">
        <f t="array" ref="U66">IFERROR(_xlfn.XLOOKUP(1, (날씨5[stnNm]='평균기온 삽입용'!$Q$36) * (날씨5[월]=U$37) * (날씨5[일]='평균기온 삽입용'!$P66), 날씨5[minTa]),"")</f>
        <v>9.1999999999999993</v>
      </c>
      <c r="V66" cm="1">
        <f t="array" ref="V66">IFERROR(_xlfn.XLOOKUP(1, (날씨5[stnNm]='평균기온 삽입용'!$Q$36) * (날씨5[월]=V$37) * (날씨5[일]='평균기온 삽입용'!$P66), 날씨5[minTa]),"")</f>
        <v>18.399999999999999</v>
      </c>
      <c r="W66" cm="1">
        <f t="array" ref="W66">IFERROR(_xlfn.XLOOKUP(1, (날씨5[stnNm]='평균기온 삽입용'!$Q$36) * (날씨5[월]=W$37) * (날씨5[일]='평균기온 삽입용'!$P66), 날씨5[minTa]),"")</f>
        <v>24.9</v>
      </c>
      <c r="X66" cm="1">
        <f t="array" ref="X66">IFERROR(_xlfn.XLOOKUP(1, (날씨5[stnNm]='평균기온 삽입용'!$Q$36) * (날씨5[월]=X$37) * (날씨5[일]='평균기온 삽입용'!$P66), 날씨5[minTa]),"")</f>
        <v>18.7</v>
      </c>
      <c r="Y66" cm="1">
        <f t="array" ref="Y66">IFERROR(_xlfn.XLOOKUP(1, (날씨5[stnNm]='평균기온 삽입용'!$Q$36) * (날씨5[월]=Y$37) * (날씨5[일]='평균기온 삽입용'!$P66), 날씨5[minTa]),"")</f>
        <v>13.5</v>
      </c>
      <c r="Z66" cm="1">
        <f t="array" ref="Z66">IFERROR(_xlfn.XLOOKUP(1, (날씨5[stnNm]='평균기온 삽입용'!$Q$36) * (날씨5[월]=Z$37) * (날씨5[일]='평균기온 삽입용'!$P66), 날씨5[minTa]),"")</f>
        <v>2.7</v>
      </c>
      <c r="AA66" cm="1">
        <f t="array" ref="AA66">IFERROR(_xlfn.XLOOKUP(1, (날씨5[stnNm]='평균기온 삽입용'!$Q$36) * (날씨5[월]=AA$37) * (날씨5[일]='평균기온 삽입용'!$P66), 날씨5[minTa]),"")</f>
        <v>-6.8</v>
      </c>
      <c r="AB66" cm="1">
        <f t="array" ref="AB66">IFERROR(_xlfn.XLOOKUP(1, (날씨5[stnNm]='평균기온 삽입용'!$Q$36) * (날씨5[월]=AB$37) * (날씨5[일]='평균기온 삽입용'!$P66), 날씨5[minTa]),"")</f>
        <v>-2.6</v>
      </c>
      <c r="AD66" s="63">
        <v>29</v>
      </c>
      <c r="AE66" cm="1">
        <f t="array" ref="AE66">IFERROR(_xlfn.XLOOKUP(1, (날씨6[stnNm]='평균기온 삽입용'!$AE$36) * (날씨6[월]=AE$37) * (날씨6[일]='평균기온 삽입용'!$AD66), 날씨6[minTa]),"")</f>
        <v>-3.3</v>
      </c>
      <c r="AF66" cm="1">
        <f t="array" ref="AF66">IFERROR(_xlfn.XLOOKUP(1, (날씨6[stnNm]='평균기온 삽입용'!$AE$36) * (날씨6[월]=AF$37) * (날씨6[일]='평균기온 삽입용'!$AD66), 날씨6[minTa]),"")</f>
        <v>0</v>
      </c>
      <c r="AG66" cm="1">
        <f t="array" ref="AG66">IFERROR(_xlfn.XLOOKUP(1, (날씨6[stnNm]='평균기온 삽입용'!$AE$36) * (날씨6[월]=AG$37) * (날씨6[일]='평균기온 삽입용'!$AD66), 날씨6[minTa]),"")</f>
        <v>-4.8</v>
      </c>
      <c r="AH66" cm="1">
        <f t="array" ref="AH66">IFERROR(_xlfn.XLOOKUP(1, (날씨6[stnNm]='평균기온 삽입용'!$AE$36) * (날씨6[월]=AH$37) * (날씨6[일]='평균기온 삽입용'!$AD66), 날씨6[minTa]),"")</f>
        <v>4.5999999999999996</v>
      </c>
      <c r="AI66" cm="1">
        <f t="array" ref="AI66">IFERROR(_xlfn.XLOOKUP(1, (날씨6[stnNm]='평균기온 삽입용'!$AE$36) * (날씨6[월]=AI$37) * (날씨6[일]='평균기온 삽입용'!$AD66), 날씨6[minTa]),"")</f>
        <v>10.3</v>
      </c>
      <c r="AJ66" cm="1">
        <f t="array" ref="AJ66">IFERROR(_xlfn.XLOOKUP(1, (날씨6[stnNm]='평균기온 삽입용'!$AE$36) * (날씨6[월]=AJ$37) * (날씨6[일]='평균기온 삽입용'!$AD66), 날씨6[minTa]),"")</f>
        <v>18.2</v>
      </c>
      <c r="AK66" cm="1">
        <f t="array" ref="AK66">IFERROR(_xlfn.XLOOKUP(1, (날씨6[stnNm]='평균기온 삽입용'!$AE$36) * (날씨6[월]=AK$37) * (날씨6[일]='평균기온 삽입용'!$AD66), 날씨6[minTa]),"")</f>
        <v>21.8</v>
      </c>
      <c r="AL66" cm="1">
        <f t="array" ref="AL66">IFERROR(_xlfn.XLOOKUP(1, (날씨6[stnNm]='평균기온 삽입용'!$AE$36) * (날씨6[월]=AL$37) * (날씨6[일]='평균기온 삽입용'!$AD66), 날씨6[minTa]),"")</f>
        <v>23.2</v>
      </c>
      <c r="AM66" cm="1">
        <f t="array" ref="AM66">IFERROR(_xlfn.XLOOKUP(1, (날씨6[stnNm]='평균기온 삽입용'!$AE$36) * (날씨6[월]=AM$37) * (날씨6[일]='평균기온 삽입용'!$AD66), 날씨6[minTa]),"")</f>
        <v>10</v>
      </c>
      <c r="AN66" cm="1">
        <f t="array" ref="AN66">IFERROR(_xlfn.XLOOKUP(1, (날씨6[stnNm]='평균기온 삽입용'!$AE$36) * (날씨6[월]=AN$37) * (날씨6[일]='평균기온 삽입용'!$AD66), 날씨6[minTa]),"")</f>
        <v>-2.2000000000000002</v>
      </c>
      <c r="AO66" cm="1">
        <f t="array" ref="AO66">IFERROR(_xlfn.XLOOKUP(1, (날씨6[stnNm]='평균기온 삽입용'!$AE$36) * (날씨6[월]=AO$37) * (날씨6[일]='평균기온 삽입용'!$AD66), 날씨6[minTa]),"")</f>
        <v>-7.8</v>
      </c>
      <c r="AP66" cm="1">
        <f t="array" ref="AP66">IFERROR(_xlfn.XLOOKUP(1, (날씨6[stnNm]='평균기온 삽입용'!$AE$36) * (날씨6[월]=AP$37) * (날씨6[일]='평균기온 삽입용'!$AD66), 날씨6[minTa]),"")</f>
        <v>-7.3</v>
      </c>
    </row>
    <row r="67" spans="2:42" ht="15.95" customHeight="1" x14ac:dyDescent="0.3">
      <c r="B67" s="63">
        <v>30</v>
      </c>
      <c r="C67" cm="1">
        <f t="array" ref="C67">IFERROR(_xlfn.XLOOKUP(1, (날씨4[stnNm]='평균기온 삽입용'!$C$36) * (날씨4[월]=C$37) * (날씨4[일]='평균기온 삽입용'!$B67), 날씨4[minTa]),"")</f>
        <v>-20.399999999999999</v>
      </c>
      <c r="D67" t="str" cm="1">
        <f t="array" ref="D67">IFERROR(_xlfn.XLOOKUP(1, (날씨4[stnNm]='평균기온 삽입용'!$C$36) * (날씨4[월]=D$37) * (날씨4[일]='평균기온 삽입용'!$B67), 날씨4[minTa]),"")</f>
        <v/>
      </c>
      <c r="E67" cm="1">
        <f t="array" ref="E67">IFERROR(_xlfn.XLOOKUP(1, (날씨4[stnNm]='평균기온 삽입용'!$C$36) * (날씨4[월]=E$37) * (날씨4[일]='평균기온 삽입용'!$B67), 날씨4[minTa]),"")</f>
        <v>4.5</v>
      </c>
      <c r="F67" cm="1">
        <f t="array" ref="F67">IFERROR(_xlfn.XLOOKUP(1, (날씨4[stnNm]='평균기온 삽입용'!$C$36) * (날씨4[월]=F$37) * (날씨4[일]='평균기온 삽입용'!$B67), 날씨4[minTa]),"")</f>
        <v>8.3000000000000007</v>
      </c>
      <c r="G67" cm="1">
        <f t="array" ref="G67">IFERROR(_xlfn.XLOOKUP(1, (날씨4[stnNm]='평균기온 삽입용'!$C$36) * (날씨4[월]=G$37) * (날씨4[일]='평균기온 삽입용'!$B67), 날씨4[minTa]),"")</f>
        <v>16.8</v>
      </c>
      <c r="H67" cm="1">
        <f t="array" ref="H67">IFERROR(_xlfn.XLOOKUP(1, (날씨4[stnNm]='평균기온 삽입용'!$C$36) * (날씨4[월]=H$37) * (날씨4[일]='평균기온 삽입용'!$B67), 날씨4[minTa]),"")</f>
        <v>18.8</v>
      </c>
      <c r="I67" cm="1">
        <f t="array" ref="I67">IFERROR(_xlfn.XLOOKUP(1, (날씨4[stnNm]='평균기온 삽입용'!$C$36) * (날씨4[월]=I$37) * (날씨4[일]='평균기온 삽입용'!$B67), 날씨4[minTa]),"")</f>
        <v>23.3</v>
      </c>
      <c r="J67" cm="1">
        <f t="array" ref="J67">IFERROR(_xlfn.XLOOKUP(1, (날씨4[stnNm]='평균기온 삽입용'!$C$36) * (날씨4[월]=J$37) * (날씨4[일]='평균기온 삽입용'!$B67), 날씨4[minTa]),"")</f>
        <v>22.1</v>
      </c>
      <c r="K67" cm="1">
        <f t="array" ref="K67">IFERROR(_xlfn.XLOOKUP(1, (날씨4[stnNm]='평균기온 삽입용'!$C$36) * (날씨4[월]=K$37) * (날씨4[일]='평균기온 삽입용'!$B67), 날씨4[minTa]),"")</f>
        <v>9.8000000000000007</v>
      </c>
      <c r="L67" cm="1">
        <f t="array" ref="L67">IFERROR(_xlfn.XLOOKUP(1, (날씨4[stnNm]='평균기온 삽입용'!$C$36) * (날씨4[월]=L$37) * (날씨4[일]='평균기온 삽입용'!$B67), 날씨4[minTa]),"")</f>
        <v>-3.3</v>
      </c>
      <c r="M67" cm="1">
        <f t="array" ref="M67">IFERROR(_xlfn.XLOOKUP(1, (날씨4[stnNm]='평균기온 삽입용'!$C$36) * (날씨4[월]=M$37) * (날씨4[일]='평균기온 삽입용'!$B67), 날씨4[minTa]),"")</f>
        <v>-7</v>
      </c>
      <c r="N67" cm="1">
        <f t="array" ref="N67">IFERROR(_xlfn.XLOOKUP(1, (날씨4[stnNm]='평균기온 삽입용'!$C$36) * (날씨4[월]=N$37) * (날씨4[일]='평균기온 삽입용'!$B67), 날씨4[minTa]),"")</f>
        <v>-17.899999999999999</v>
      </c>
      <c r="P67" s="63">
        <v>30</v>
      </c>
      <c r="Q67" cm="1">
        <f t="array" ref="Q67">IFERROR(_xlfn.XLOOKUP(1, (날씨5[stnNm]='평균기온 삽입용'!$Q$36) * (날씨5[월]=Q$37) * (날씨5[일]='평균기온 삽입용'!$P67), 날씨5[minTa]),"")</f>
        <v>-10.7</v>
      </c>
      <c r="R67" t="str" cm="1">
        <f t="array" ref="R67">IFERROR(_xlfn.XLOOKUP(1, (날씨5[stnNm]='평균기온 삽입용'!$Q$36) * (날씨5[월]=R$37) * (날씨5[일]='평균기온 삽입용'!$P67), 날씨5[minTa]),"")</f>
        <v/>
      </c>
      <c r="S67" cm="1">
        <f t="array" ref="S67">IFERROR(_xlfn.XLOOKUP(1, (날씨5[stnNm]='평균기온 삽입용'!$Q$36) * (날씨5[월]=S$37) * (날씨5[일]='평균기온 삽입용'!$P67), 날씨5[minTa]),"")</f>
        <v>0.8</v>
      </c>
      <c r="T67" cm="1">
        <f t="array" ref="T67">IFERROR(_xlfn.XLOOKUP(1, (날씨5[stnNm]='평균기온 삽입용'!$Q$36) * (날씨5[월]=T$37) * (날씨5[일]='평균기온 삽입용'!$P67), 날씨5[minTa]),"")</f>
        <v>4.4000000000000004</v>
      </c>
      <c r="U67" cm="1">
        <f t="array" ref="U67">IFERROR(_xlfn.XLOOKUP(1, (날씨5[stnNm]='평균기온 삽입용'!$Q$36) * (날씨5[월]=U$37) * (날씨5[일]='평균기온 삽입용'!$P67), 날씨5[minTa]),"")</f>
        <v>8.9</v>
      </c>
      <c r="V67" cm="1">
        <f t="array" ref="V67">IFERROR(_xlfn.XLOOKUP(1, (날씨5[stnNm]='평균기온 삽입용'!$Q$36) * (날씨5[월]=V$37) * (날씨5[일]='평균기온 삽입용'!$P67), 날씨5[minTa]),"")</f>
        <v>17.7</v>
      </c>
      <c r="W67" cm="1">
        <f t="array" ref="W67">IFERROR(_xlfn.XLOOKUP(1, (날씨5[stnNm]='평균기온 삽입용'!$Q$36) * (날씨5[월]=W$37) * (날씨5[일]='평균기온 삽입용'!$P67), 날씨5[minTa]),"")</f>
        <v>24.2</v>
      </c>
      <c r="X67" cm="1">
        <f t="array" ref="X67">IFERROR(_xlfn.XLOOKUP(1, (날씨5[stnNm]='평균기온 삽입용'!$Q$36) * (날씨5[월]=X$37) * (날씨5[일]='평균기온 삽입용'!$P67), 날씨5[minTa]),"")</f>
        <v>15.6</v>
      </c>
      <c r="Y67" cm="1">
        <f t="array" ref="Y67">IFERROR(_xlfn.XLOOKUP(1, (날씨5[stnNm]='평균기온 삽입용'!$Q$36) * (날씨5[월]=Y$37) * (날씨5[일]='평균기온 삽입용'!$P67), 날씨5[minTa]),"")</f>
        <v>10.5</v>
      </c>
      <c r="Z67" cm="1">
        <f t="array" ref="Z67">IFERROR(_xlfn.XLOOKUP(1, (날씨5[stnNm]='평균기온 삽입용'!$Q$36) * (날씨5[월]=Z$37) * (날씨5[일]='평균기온 삽입용'!$P67), 날씨5[minTa]),"")</f>
        <v>-0.9</v>
      </c>
      <c r="AA67" cm="1">
        <f t="array" ref="AA67">IFERROR(_xlfn.XLOOKUP(1, (날씨5[stnNm]='평균기온 삽입용'!$Q$36) * (날씨5[월]=AA$37) * (날씨5[일]='평균기온 삽입용'!$P67), 날씨5[minTa]),"")</f>
        <v>-6.6</v>
      </c>
      <c r="AB67" cm="1">
        <f t="array" ref="AB67">IFERROR(_xlfn.XLOOKUP(1, (날씨5[stnNm]='평균기온 삽입용'!$Q$36) * (날씨5[월]=AB$37) * (날씨5[일]='평균기온 삽입용'!$P67), 날씨5[minTa]),"")</f>
        <v>-7.2</v>
      </c>
      <c r="AD67" s="63">
        <v>30</v>
      </c>
      <c r="AE67" cm="1">
        <f t="array" ref="AE67">IFERROR(_xlfn.XLOOKUP(1, (날씨6[stnNm]='평균기온 삽입용'!$AE$36) * (날씨6[월]=AE$37) * (날씨6[일]='평균기온 삽입용'!$AD67), 날씨6[minTa]),"")</f>
        <v>-3.6</v>
      </c>
      <c r="AF67" t="str" cm="1">
        <f t="array" ref="AF67">IFERROR(_xlfn.XLOOKUP(1, (날씨6[stnNm]='평균기온 삽입용'!$AE$36) * (날씨6[월]=AF$37) * (날씨6[일]='평균기온 삽입용'!$AD67), 날씨6[minTa]),"")</f>
        <v/>
      </c>
      <c r="AG67" cm="1">
        <f t="array" ref="AG67">IFERROR(_xlfn.XLOOKUP(1, (날씨6[stnNm]='평균기온 삽입용'!$AE$36) * (날씨6[월]=AG$37) * (날씨6[일]='평균기온 삽입용'!$AD67), 날씨6[minTa]),"")</f>
        <v>-2.4</v>
      </c>
      <c r="AH67" cm="1">
        <f t="array" ref="AH67">IFERROR(_xlfn.XLOOKUP(1, (날씨6[stnNm]='평균기온 삽입용'!$AE$36) * (날씨6[월]=AH$37) * (날씨6[일]='평균기온 삽입용'!$AD67), 날씨6[minTa]),"")</f>
        <v>2.9</v>
      </c>
      <c r="AI67" cm="1">
        <f t="array" ref="AI67">IFERROR(_xlfn.XLOOKUP(1, (날씨6[stnNm]='평균기온 삽입용'!$AE$36) * (날씨6[월]=AI$37) * (날씨6[일]='평균기온 삽입용'!$AD67), 날씨6[minTa]),"")</f>
        <v>12.1</v>
      </c>
      <c r="AJ67" cm="1">
        <f t="array" ref="AJ67">IFERROR(_xlfn.XLOOKUP(1, (날씨6[stnNm]='평균기온 삽입용'!$AE$36) * (날씨6[월]=AJ$37) * (날씨6[일]='평균기온 삽입용'!$AD67), 날씨6[minTa]),"")</f>
        <v>16.8</v>
      </c>
      <c r="AK67" cm="1">
        <f t="array" ref="AK67">IFERROR(_xlfn.XLOOKUP(1, (날씨6[stnNm]='평균기온 삽입용'!$AE$36) * (날씨6[월]=AK$37) * (날씨6[일]='평균기온 삽입용'!$AD67), 날씨6[minTa]),"")</f>
        <v>20.9</v>
      </c>
      <c r="AL67" cm="1">
        <f t="array" ref="AL67">IFERROR(_xlfn.XLOOKUP(1, (날씨6[stnNm]='평균기온 삽입용'!$AE$36) * (날씨6[월]=AL$37) * (날씨6[일]='평균기온 삽입용'!$AD67), 날씨6[minTa]),"")</f>
        <v>23.4</v>
      </c>
      <c r="AM67" cm="1">
        <f t="array" ref="AM67">IFERROR(_xlfn.XLOOKUP(1, (날씨6[stnNm]='평균기온 삽입용'!$AE$36) * (날씨6[월]=AM$37) * (날씨6[일]='평균기온 삽입용'!$AD67), 날씨6[minTa]),"")</f>
        <v>12.7</v>
      </c>
      <c r="AN67" cm="1">
        <f t="array" ref="AN67">IFERROR(_xlfn.XLOOKUP(1, (날씨6[stnNm]='평균기온 삽입용'!$AE$36) * (날씨6[월]=AN$37) * (날씨6[일]='평균기온 삽입용'!$AD67), 날씨6[minTa]),"")</f>
        <v>-1</v>
      </c>
      <c r="AO67" cm="1">
        <f t="array" ref="AO67">IFERROR(_xlfn.XLOOKUP(1, (날씨6[stnNm]='평균기온 삽입용'!$AE$36) * (날씨6[월]=AO$37) * (날씨6[일]='평균기온 삽입용'!$AD67), 날씨6[minTa]),"")</f>
        <v>-8.9</v>
      </c>
      <c r="AP67" cm="1">
        <f t="array" ref="AP67">IFERROR(_xlfn.XLOOKUP(1, (날씨6[stnNm]='평균기온 삽입용'!$AE$36) * (날씨6[월]=AP$37) * (날씨6[일]='평균기온 삽입용'!$AD67), 날씨6[minTa]),"")</f>
        <v>-14.7</v>
      </c>
    </row>
    <row r="68" spans="2:42" ht="15.95" customHeight="1" x14ac:dyDescent="0.3">
      <c r="B68" s="63">
        <v>31</v>
      </c>
      <c r="C68" cm="1">
        <f t="array" ref="C68">IFERROR(_xlfn.XLOOKUP(1, (날씨4[stnNm]='평균기온 삽입용'!$C$36) * (날씨4[월]=C$37) * (날씨4[일]='평균기온 삽입용'!$B68), 날씨4[minTa]),"")</f>
        <v>-11</v>
      </c>
      <c r="D68" t="str" cm="1">
        <f t="array" ref="D68">IFERROR(_xlfn.XLOOKUP(1, (날씨4[stnNm]='평균기온 삽입용'!$C$36) * (날씨4[월]=D$37) * (날씨4[일]='평균기온 삽입용'!$B68), 날씨4[minTa]),"")</f>
        <v/>
      </c>
      <c r="E68" cm="1">
        <f t="array" ref="E68">IFERROR(_xlfn.XLOOKUP(1, (날씨4[stnNm]='평균기온 삽입용'!$C$36) * (날씨4[월]=E$37) * (날씨4[일]='평균기온 삽입용'!$B68), 날씨4[minTa]),"")</f>
        <v>4.7</v>
      </c>
      <c r="F68" t="str" cm="1">
        <f t="array" ref="F68">IFERROR(_xlfn.XLOOKUP(1, (날씨4[stnNm]='평균기온 삽입용'!$C$36) * (날씨4[월]=F$37) * (날씨4[일]='평균기온 삽입용'!$B68), 날씨4[minTa]),"")</f>
        <v/>
      </c>
      <c r="G68" cm="1">
        <f t="array" ref="G68">IFERROR(_xlfn.XLOOKUP(1, (날씨4[stnNm]='평균기온 삽입용'!$C$36) * (날씨4[월]=G$37) * (날씨4[일]='평균기온 삽입용'!$B68), 날씨4[minTa]),"")</f>
        <v>12.3</v>
      </c>
      <c r="H68" t="str" cm="1">
        <f t="array" ref="H68">IFERROR(_xlfn.XLOOKUP(1, (날씨4[stnNm]='평균기온 삽입용'!$C$36) * (날씨4[월]=H$37) * (날씨4[일]='평균기온 삽입용'!$B68), 날씨4[minTa]),"")</f>
        <v/>
      </c>
      <c r="I68" cm="1">
        <f t="array" ref="I68">IFERROR(_xlfn.XLOOKUP(1, (날씨4[stnNm]='평균기온 삽입용'!$C$36) * (날씨4[월]=I$37) * (날씨4[일]='평균기온 삽입용'!$B68), 날씨4[minTa]),"")</f>
        <v>22.7</v>
      </c>
      <c r="J68" cm="1">
        <f t="array" ref="J68">IFERROR(_xlfn.XLOOKUP(1, (날씨4[stnNm]='평균기온 삽입용'!$C$36) * (날씨4[월]=J$37) * (날씨4[일]='평균기온 삽입용'!$B68), 날씨4[minTa]),"")</f>
        <v>19</v>
      </c>
      <c r="K68" t="str" cm="1">
        <f t="array" ref="K68">IFERROR(_xlfn.XLOOKUP(1, (날씨4[stnNm]='평균기온 삽입용'!$C$36) * (날씨4[월]=K$37) * (날씨4[일]='평균기온 삽입용'!$B68), 날씨4[minTa]),"")</f>
        <v/>
      </c>
      <c r="L68" cm="1">
        <f t="array" ref="L68">IFERROR(_xlfn.XLOOKUP(1, (날씨4[stnNm]='평균기온 삽입용'!$C$36) * (날씨4[월]=L$37) * (날씨4[일]='평균기온 삽입용'!$B68), 날씨4[minTa]),"")</f>
        <v>-2.2999999999999998</v>
      </c>
      <c r="M68" t="str" cm="1">
        <f t="array" ref="M68">IFERROR(_xlfn.XLOOKUP(1, (날씨4[stnNm]='평균기온 삽입용'!$C$36) * (날씨4[월]=M$37) * (날씨4[일]='평균기온 삽입용'!$B68), 날씨4[minTa]),"")</f>
        <v/>
      </c>
      <c r="N68" cm="1">
        <f t="array" ref="N68">IFERROR(_xlfn.XLOOKUP(1, (날씨4[stnNm]='평균기온 삽입용'!$C$36) * (날씨4[월]=N$37) * (날씨4[일]='평균기온 삽입용'!$B68), 날씨4[minTa]),"")</f>
        <v>-18</v>
      </c>
      <c r="P68" s="63">
        <v>31</v>
      </c>
      <c r="Q68" cm="1">
        <f t="array" ref="Q68">IFERROR(_xlfn.XLOOKUP(1, (날씨5[stnNm]='평균기온 삽입용'!$Q$36) * (날씨5[월]=Q$37) * (날씨5[일]='평균기온 삽입용'!$P68), 날씨5[minTa]),"")</f>
        <v>-10.9</v>
      </c>
      <c r="R68" t="str" cm="1">
        <f t="array" ref="R68">IFERROR(_xlfn.XLOOKUP(1, (날씨5[stnNm]='평균기온 삽입용'!$Q$36) * (날씨5[월]=R$37) * (날씨5[일]='평균기온 삽입용'!$P68), 날씨5[minTa]),"")</f>
        <v/>
      </c>
      <c r="S68" cm="1">
        <f t="array" ref="S68">IFERROR(_xlfn.XLOOKUP(1, (날씨5[stnNm]='평균기온 삽입용'!$Q$36) * (날씨5[월]=S$37) * (날씨5[일]='평균기온 삽입용'!$P68), 날씨5[minTa]),"")</f>
        <v>-2.6</v>
      </c>
      <c r="T68" t="str" cm="1">
        <f t="array" ref="T68">IFERROR(_xlfn.XLOOKUP(1, (날씨5[stnNm]='평균기온 삽입용'!$Q$36) * (날씨5[월]=T$37) * (날씨5[일]='평균기온 삽입용'!$P68), 날씨5[minTa]),"")</f>
        <v/>
      </c>
      <c r="U68" cm="1">
        <f t="array" ref="U68">IFERROR(_xlfn.XLOOKUP(1, (날씨5[stnNm]='평균기온 삽입용'!$Q$36) * (날씨5[월]=U$37) * (날씨5[일]='평균기온 삽입용'!$P68), 날씨5[minTa]),"")</f>
        <v>15.4</v>
      </c>
      <c r="V68" t="str" cm="1">
        <f t="array" ref="V68">IFERROR(_xlfn.XLOOKUP(1, (날씨5[stnNm]='평균기온 삽입용'!$Q$36) * (날씨5[월]=V$37) * (날씨5[일]='평균기온 삽입용'!$P68), 날씨5[minTa]),"")</f>
        <v/>
      </c>
      <c r="W68" cm="1">
        <f t="array" ref="W68">IFERROR(_xlfn.XLOOKUP(1, (날씨5[stnNm]='평균기온 삽입용'!$Q$36) * (날씨5[월]=W$37) * (날씨5[일]='평균기온 삽입용'!$P68), 날씨5[minTa]),"")</f>
        <v>23.8</v>
      </c>
      <c r="X68" cm="1">
        <f t="array" ref="X68">IFERROR(_xlfn.XLOOKUP(1, (날씨5[stnNm]='평균기온 삽입용'!$Q$36) * (날씨5[월]=X$37) * (날씨5[일]='평균기온 삽입용'!$P68), 날씨5[minTa]),"")</f>
        <v>16</v>
      </c>
      <c r="Y68" t="str" cm="1">
        <f t="array" ref="Y68">IFERROR(_xlfn.XLOOKUP(1, (날씨5[stnNm]='평균기온 삽입용'!$Q$36) * (날씨5[월]=Y$37) * (날씨5[일]='평균기온 삽입용'!$P68), 날씨5[minTa]),"")</f>
        <v/>
      </c>
      <c r="Z68" cm="1">
        <f t="array" ref="Z68">IFERROR(_xlfn.XLOOKUP(1, (날씨5[stnNm]='평균기온 삽입용'!$Q$36) * (날씨5[월]=Z$37) * (날씨5[일]='평균기온 삽입용'!$P68), 날씨5[minTa]),"")</f>
        <v>4.5</v>
      </c>
      <c r="AA68" t="str" cm="1">
        <f t="array" ref="AA68">IFERROR(_xlfn.XLOOKUP(1, (날씨5[stnNm]='평균기온 삽입용'!$Q$36) * (날씨5[월]=AA$37) * (날씨5[일]='평균기온 삽입용'!$P68), 날씨5[minTa]),"")</f>
        <v/>
      </c>
      <c r="AB68" cm="1">
        <f t="array" ref="AB68">IFERROR(_xlfn.XLOOKUP(1, (날씨5[stnNm]='평균기온 삽입용'!$Q$36) * (날씨5[월]=AB$37) * (날씨5[일]='평균기온 삽입용'!$P68), 날씨5[minTa]),"")</f>
        <v>-12.5</v>
      </c>
      <c r="AD68" s="63">
        <v>31</v>
      </c>
      <c r="AE68" cm="1">
        <f t="array" ref="AE68">IFERROR(_xlfn.XLOOKUP(1, (날씨6[stnNm]='평균기온 삽입용'!$AE$36) * (날씨6[월]=AE$37) * (날씨6[일]='평균기온 삽입용'!$AD68), 날씨6[minTa]),"")</f>
        <v>-1.8</v>
      </c>
      <c r="AF68" t="str" cm="1">
        <f t="array" ref="AF68">IFERROR(_xlfn.XLOOKUP(1, (날씨6[stnNm]='평균기온 삽입용'!$AE$36) * (날씨6[월]=AF$37) * (날씨6[일]='평균기온 삽입용'!$AD68), 날씨6[minTa]),"")</f>
        <v/>
      </c>
      <c r="AG68" cm="1">
        <f t="array" ref="AG68">IFERROR(_xlfn.XLOOKUP(1, (날씨6[stnNm]='평균기온 삽입용'!$AE$36) * (날씨6[월]=AG$37) * (날씨6[일]='평균기온 삽입용'!$AD68), 날씨6[minTa]),"")</f>
        <v>-1.4</v>
      </c>
      <c r="AH68" t="str" cm="1">
        <f t="array" ref="AH68">IFERROR(_xlfn.XLOOKUP(1, (날씨6[stnNm]='평균기온 삽입용'!$AE$36) * (날씨6[월]=AH$37) * (날씨6[일]='평균기온 삽입용'!$AD68), 날씨6[minTa]),"")</f>
        <v/>
      </c>
      <c r="AI68" cm="1">
        <f t="array" ref="AI68">IFERROR(_xlfn.XLOOKUP(1, (날씨6[stnNm]='평균기온 삽입용'!$AE$36) * (날씨6[월]=AI$37) * (날씨6[일]='평균기온 삽입용'!$AD68), 날씨6[minTa]),"")</f>
        <v>14</v>
      </c>
      <c r="AJ68" t="str" cm="1">
        <f t="array" ref="AJ68">IFERROR(_xlfn.XLOOKUP(1, (날씨6[stnNm]='평균기온 삽입용'!$AE$36) * (날씨6[월]=AJ$37) * (날씨6[일]='평균기온 삽입용'!$AD68), 날씨6[minTa]),"")</f>
        <v/>
      </c>
      <c r="AK68" cm="1">
        <f t="array" ref="AK68">IFERROR(_xlfn.XLOOKUP(1, (날씨6[stnNm]='평균기온 삽입용'!$AE$36) * (날씨6[월]=AK$37) * (날씨6[일]='평균기온 삽입용'!$AD68), 날씨6[minTa]),"")</f>
        <v>20.9</v>
      </c>
      <c r="AL68" cm="1">
        <f t="array" ref="AL68">IFERROR(_xlfn.XLOOKUP(1, (날씨6[stnNm]='평균기온 삽입용'!$AE$36) * (날씨6[월]=AL$37) * (날씨6[일]='평균기온 삽입용'!$AD68), 날씨6[minTa]),"")</f>
        <v>22.7</v>
      </c>
      <c r="AM68" t="str" cm="1">
        <f t="array" ref="AM68">IFERROR(_xlfn.XLOOKUP(1, (날씨6[stnNm]='평균기온 삽입용'!$AE$36) * (날씨6[월]=AM$37) * (날씨6[일]='평균기온 삽입용'!$AD68), 날씨6[minTa]),"")</f>
        <v/>
      </c>
      <c r="AN68" cm="1">
        <f t="array" ref="AN68">IFERROR(_xlfn.XLOOKUP(1, (날씨6[stnNm]='평균기온 삽입용'!$AE$36) * (날씨6[월]=AN$37) * (날씨6[일]='평균기온 삽입용'!$AD68), 날씨6[minTa]),"")</f>
        <v>0</v>
      </c>
      <c r="AO68" t="str" cm="1">
        <f t="array" ref="AO68">IFERROR(_xlfn.XLOOKUP(1, (날씨6[stnNm]='평균기온 삽입용'!$AE$36) * (날씨6[월]=AO$37) * (날씨6[일]='평균기온 삽입용'!$AD68), 날씨6[minTa]),"")</f>
        <v/>
      </c>
      <c r="AP68" cm="1">
        <f t="array" ref="AP68">IFERROR(_xlfn.XLOOKUP(1, (날씨6[stnNm]='평균기온 삽입용'!$AE$36) * (날씨6[월]=AP$37) * (날씨6[일]='평균기온 삽입용'!$AD68), 날씨6[minTa]),"")</f>
        <v>-17.600000000000001</v>
      </c>
    </row>
    <row r="69" spans="2:42" ht="15.95" customHeight="1" x14ac:dyDescent="0.3"/>
    <row r="70" spans="2:42" ht="15.95" customHeight="1" x14ac:dyDescent="0.3">
      <c r="C70" t="str">
        <f>가동률!$P$9</f>
        <v>철원</v>
      </c>
      <c r="D70">
        <f>가동률!$P$10-4</f>
        <v>2021</v>
      </c>
      <c r="Q70" t="str">
        <f>가동률!$P$9</f>
        <v>철원</v>
      </c>
      <c r="R70">
        <f>가동률!$P$10-3</f>
        <v>2022</v>
      </c>
      <c r="AE70" t="str">
        <f>가동률!$P$9</f>
        <v>철원</v>
      </c>
      <c r="AF70">
        <f>가동률!$P$10-2</f>
        <v>2023</v>
      </c>
    </row>
    <row r="71" spans="2:42" ht="15.95" customHeight="1" x14ac:dyDescent="0.3">
      <c r="C71" s="64">
        <v>1</v>
      </c>
      <c r="D71" s="64">
        <v>2</v>
      </c>
      <c r="E71" s="64">
        <v>3</v>
      </c>
      <c r="F71" s="64">
        <v>4</v>
      </c>
      <c r="G71" s="64">
        <v>5</v>
      </c>
      <c r="H71" s="64">
        <v>6</v>
      </c>
      <c r="I71" s="64">
        <v>7</v>
      </c>
      <c r="J71" s="64">
        <v>8</v>
      </c>
      <c r="K71" s="64">
        <v>9</v>
      </c>
      <c r="L71" s="64">
        <v>10</v>
      </c>
      <c r="M71" s="64">
        <v>11</v>
      </c>
      <c r="N71" s="64">
        <v>12</v>
      </c>
      <c r="Q71" s="64">
        <v>1</v>
      </c>
      <c r="R71" s="64">
        <v>2</v>
      </c>
      <c r="S71" s="64">
        <v>3</v>
      </c>
      <c r="T71" s="64">
        <v>4</v>
      </c>
      <c r="U71" s="64">
        <v>5</v>
      </c>
      <c r="V71" s="64">
        <v>6</v>
      </c>
      <c r="W71" s="64">
        <v>7</v>
      </c>
      <c r="X71" s="64">
        <v>8</v>
      </c>
      <c r="Y71" s="64">
        <v>9</v>
      </c>
      <c r="Z71" s="64">
        <v>10</v>
      </c>
      <c r="AA71" s="64">
        <v>11</v>
      </c>
      <c r="AB71" s="64">
        <v>12</v>
      </c>
      <c r="AE71" s="64">
        <v>1</v>
      </c>
      <c r="AF71" s="64">
        <v>2</v>
      </c>
      <c r="AG71" s="64">
        <v>3</v>
      </c>
      <c r="AH71" s="64">
        <v>4</v>
      </c>
      <c r="AI71" s="64">
        <v>5</v>
      </c>
      <c r="AJ71" s="64">
        <v>6</v>
      </c>
      <c r="AK71" s="64">
        <v>7</v>
      </c>
      <c r="AL71" s="64">
        <v>8</v>
      </c>
      <c r="AM71" s="64">
        <v>9</v>
      </c>
      <c r="AN71" s="64">
        <v>10</v>
      </c>
      <c r="AO71" s="64">
        <v>11</v>
      </c>
      <c r="AP71" s="64">
        <v>12</v>
      </c>
    </row>
    <row r="72" spans="2:42" ht="15.95" customHeight="1" x14ac:dyDescent="0.3">
      <c r="B72" s="63">
        <v>1</v>
      </c>
      <c r="C72" cm="1">
        <f t="array" ref="C72">IFERROR(_xlfn.XLOOKUP(1, (날씨7[stnNm]='평균기온 삽입용'!$C$70) * (날씨7[월]=C$71) * (날씨7[일]='평균기온 삽입용'!$B72), 날씨7[minTa]),"")</f>
        <v>-15.9</v>
      </c>
      <c r="D72" cm="1">
        <f t="array" ref="D72">IFERROR(_xlfn.XLOOKUP(1, (날씨7[stnNm]='평균기온 삽입용'!$C$70) * (날씨7[월]=D$71) * (날씨7[일]='평균기온 삽입용'!$B72), 날씨7[minTa]),"")</f>
        <v>-3</v>
      </c>
      <c r="E72" cm="1">
        <f t="array" ref="E72">IFERROR(_xlfn.XLOOKUP(1, (날씨7[stnNm]='평균기온 삽입용'!$C$70) * (날씨7[월]=E$71) * (날씨7[일]='평균기온 삽입용'!$B72), 날씨7[minTa]),"")</f>
        <v>-1.8</v>
      </c>
      <c r="F72" cm="1">
        <f t="array" ref="F72">IFERROR(_xlfn.XLOOKUP(1, (날씨7[stnNm]='평균기온 삽입용'!$C$70) * (날씨7[월]=F$71) * (날씨7[일]='평균기온 삽입용'!$B72), 날씨7[minTa]),"")</f>
        <v>5.8</v>
      </c>
      <c r="G72" cm="1">
        <f t="array" ref="G72">IFERROR(_xlfn.XLOOKUP(1, (날씨7[stnNm]='평균기온 삽입용'!$C$70) * (날씨7[월]=G$71) * (날씨7[일]='평균기온 삽입용'!$B72), 날씨7[minTa]),"")</f>
        <v>6.3</v>
      </c>
      <c r="H72" cm="1">
        <f t="array" ref="H72">IFERROR(_xlfn.XLOOKUP(1, (날씨7[stnNm]='평균기온 삽입용'!$C$70) * (날씨7[월]=H$71) * (날씨7[일]='평균기온 삽입용'!$B72), 날씨7[minTa]),"")</f>
        <v>14.2</v>
      </c>
      <c r="I72" cm="1">
        <f t="array" ref="I72">IFERROR(_xlfn.XLOOKUP(1, (날씨7[stnNm]='평균기온 삽입용'!$C$70) * (날씨7[월]=I$71) * (날씨7[일]='평균기온 삽입용'!$B72), 날씨7[minTa]),"")</f>
        <v>18.3</v>
      </c>
      <c r="J72" cm="1">
        <f t="array" ref="J72">IFERROR(_xlfn.XLOOKUP(1, (날씨7[stnNm]='평균기온 삽입용'!$C$70) * (날씨7[월]=J$71) * (날씨7[일]='평균기온 삽입용'!$B72), 날씨7[minTa]),"")</f>
        <v>23.1</v>
      </c>
      <c r="K72" cm="1">
        <f t="array" ref="K72">IFERROR(_xlfn.XLOOKUP(1, (날씨7[stnNm]='평균기온 삽입용'!$C$70) * (날씨7[월]=K$71) * (날씨7[일]='평균기온 삽입용'!$B72), 날씨7[minTa]),"")</f>
        <v>17.100000000000001</v>
      </c>
      <c r="L72" cm="1">
        <f t="array" ref="L72">IFERROR(_xlfn.XLOOKUP(1, (날씨7[stnNm]='평균기온 삽입용'!$C$70) * (날씨7[월]=L$71) * (날씨7[일]='평균기온 삽입용'!$B72), 날씨7[minTa]),"")</f>
        <v>13.8</v>
      </c>
      <c r="M72" cm="1">
        <f t="array" ref="M72">IFERROR(_xlfn.XLOOKUP(1, (날씨7[stnNm]='평균기온 삽입용'!$C$70) * (날씨7[월]=M$71) * (날씨7[일]='평균기온 삽입용'!$B72), 날씨7[minTa]),"")</f>
        <v>5.3</v>
      </c>
      <c r="N72" cm="1">
        <f t="array" ref="N72">IFERROR(_xlfn.XLOOKUP(1, (날씨7[stnNm]='평균기온 삽입용'!$C$70) * (날씨7[월]=N$71) * (날씨7[일]='평균기온 삽입용'!$B72), 날씨7[minTa]),"")</f>
        <v>-4.2</v>
      </c>
      <c r="P72" s="63">
        <v>1</v>
      </c>
      <c r="Q72" cm="1">
        <f t="array" ref="Q72">IFERROR(_xlfn.XLOOKUP(1, (날씨8[stnNm]='평균기온 삽입용'!$Q$70) * (날씨8[월]=Q$71) * (날씨8[일]='평균기온 삽입용'!$P72), 날씨8[minTa]),"")</f>
        <v>-16.5</v>
      </c>
      <c r="R72" cm="1">
        <f t="array" ref="R72">IFERROR(_xlfn.XLOOKUP(1, (날씨8[stnNm]='평균기온 삽입용'!$Q$70) * (날씨8[월]=R$71) * (날씨8[일]='평균기온 삽입용'!$P72), 날씨8[minTa]),"")</f>
        <v>-7</v>
      </c>
      <c r="S72" cm="1">
        <f t="array" ref="S72">IFERROR(_xlfn.XLOOKUP(1, (날씨8[stnNm]='평균기온 삽입용'!$Q$70) * (날씨8[월]=S$71) * (날씨8[일]='평균기온 삽입용'!$P72), 날씨8[minTa]),"")</f>
        <v>-3.4</v>
      </c>
      <c r="T72" cm="1">
        <f t="array" ref="T72">IFERROR(_xlfn.XLOOKUP(1, (날씨8[stnNm]='평균기온 삽입용'!$Q$70) * (날씨8[월]=T$71) * (날씨8[일]='평균기온 삽입용'!$P72), 날씨8[minTa]),"")</f>
        <v>0.1</v>
      </c>
      <c r="U72" cm="1">
        <f t="array" ref="U72">IFERROR(_xlfn.XLOOKUP(1, (날씨8[stnNm]='평균기온 삽입용'!$Q$70) * (날씨8[월]=U$71) * (날씨8[일]='평균기온 삽입용'!$P72), 날씨8[minTa]),"")</f>
        <v>2</v>
      </c>
      <c r="V72" cm="1">
        <f t="array" ref="V72">IFERROR(_xlfn.XLOOKUP(1, (날씨8[stnNm]='평균기온 삽입용'!$Q$70) * (날씨8[월]=V$71) * (날씨8[일]='평균기온 삽입용'!$P72), 날씨8[minTa]),"")</f>
        <v>11.5</v>
      </c>
      <c r="W72" cm="1">
        <f t="array" ref="W72">IFERROR(_xlfn.XLOOKUP(1, (날씨8[stnNm]='평균기온 삽입용'!$Q$70) * (날씨8[월]=W$71) * (날씨8[일]='평균기온 삽입용'!$P72), 날씨8[minTa]),"")</f>
        <v>20.399999999999999</v>
      </c>
      <c r="X72" cm="1">
        <f t="array" ref="X72">IFERROR(_xlfn.XLOOKUP(1, (날씨8[stnNm]='평균기온 삽입용'!$Q$70) * (날씨8[월]=X$71) * (날씨8[일]='평균기온 삽입용'!$P72), 날씨8[minTa]),"")</f>
        <v>23.9</v>
      </c>
      <c r="Y72" cm="1">
        <f t="array" ref="Y72">IFERROR(_xlfn.XLOOKUP(1, (날씨8[stnNm]='평균기온 삽입용'!$Q$70) * (날씨8[월]=Y$71) * (날씨8[일]='평균기온 삽입용'!$P72), 날씨8[minTa]),"")</f>
        <v>13.8</v>
      </c>
      <c r="Z72" cm="1">
        <f t="array" ref="Z72">IFERROR(_xlfn.XLOOKUP(1, (날씨8[stnNm]='평균기온 삽입용'!$Q$70) * (날씨8[월]=Z$71) * (날씨8[일]='평균기온 삽입용'!$P72), 날씨8[minTa]),"")</f>
        <v>8.9</v>
      </c>
      <c r="AA72" cm="1">
        <f t="array" ref="AA72">IFERROR(_xlfn.XLOOKUP(1, (날씨8[stnNm]='평균기온 삽입용'!$Q$70) * (날씨8[월]=AA$71) * (날씨8[일]='평균기온 삽입용'!$P72), 날씨8[minTa]),"")</f>
        <v>3.5</v>
      </c>
      <c r="AB72" cm="1">
        <f t="array" ref="AB72">IFERROR(_xlfn.XLOOKUP(1, (날씨8[stnNm]='평균기온 삽입용'!$Q$70) * (날씨8[월]=AB$71) * (날씨8[일]='평균기온 삽입용'!$P72), 날씨8[minTa]),"")</f>
        <v>-12</v>
      </c>
      <c r="AD72" s="63">
        <v>1</v>
      </c>
      <c r="AE72" cm="1">
        <f t="array" ref="AE72">IFERROR(_xlfn.XLOOKUP(1, (날씨9[stnNm]='평균기온 삽입용'!$AE$70) * (날씨9[월]=AE$71) * (날씨9[일]='평균기온 삽입용'!$AD72), 날씨9[minTa]),"")</f>
        <v>-11.5</v>
      </c>
      <c r="AF72" cm="1">
        <f t="array" ref="AF72">IFERROR(_xlfn.XLOOKUP(1, (날씨9[stnNm]='평균기온 삽입용'!$AE$70) * (날씨9[월]=AF$71) * (날씨9[일]='평균기온 삽입용'!$AD72), 날씨9[minTa]),"")</f>
        <v>-6.5</v>
      </c>
      <c r="AG72" cm="1">
        <f t="array" ref="AG72">IFERROR(_xlfn.XLOOKUP(1, (날씨9[stnNm]='평균기온 삽입용'!$AE$70) * (날씨9[월]=AG$71) * (날씨9[일]='평균기온 삽입용'!$AD72), 날씨9[minTa]),"")</f>
        <v>-0.1</v>
      </c>
      <c r="AH72" cm="1">
        <f t="array" ref="AH72">IFERROR(_xlfn.XLOOKUP(1, (날씨9[stnNm]='평균기온 삽입용'!$AE$70) * (날씨9[월]=AH$71) * (날씨9[일]='평균기온 삽입용'!$AD72), 날씨9[minTa]),"")</f>
        <v>2.7</v>
      </c>
      <c r="AI72" cm="1">
        <f t="array" ref="AI72">IFERROR(_xlfn.XLOOKUP(1, (날씨9[stnNm]='평균기온 삽입용'!$AE$70) * (날씨9[월]=AI$71) * (날씨9[일]='평균기온 삽입용'!$AD72), 날씨9[minTa]),"")</f>
        <v>5.6</v>
      </c>
      <c r="AJ72" cm="1">
        <f t="array" ref="AJ72">IFERROR(_xlfn.XLOOKUP(1, (날씨9[stnNm]='평균기온 삽입용'!$AE$70) * (날씨9[월]=AJ$71) * (날씨9[일]='평균기온 삽입용'!$AD72), 날씨9[minTa]),"")</f>
        <v>18</v>
      </c>
      <c r="AK72" cm="1">
        <f t="array" ref="AK72">IFERROR(_xlfn.XLOOKUP(1, (날씨9[stnNm]='평균기온 삽입용'!$AE$70) * (날씨9[월]=AK$71) * (날씨9[일]='평균기온 삽입용'!$AD72), 날씨9[minTa]),"")</f>
        <v>22.2</v>
      </c>
      <c r="AL72" cm="1">
        <f t="array" ref="AL72">IFERROR(_xlfn.XLOOKUP(1, (날씨9[stnNm]='평균기온 삽입용'!$AE$70) * (날씨9[월]=AL$71) * (날씨9[일]='평균기온 삽입용'!$AD72), 날씨9[minTa]),"")</f>
        <v>23</v>
      </c>
      <c r="AM72" cm="1">
        <f t="array" ref="AM72">IFERROR(_xlfn.XLOOKUP(1, (날씨9[stnNm]='평균기온 삽입용'!$AE$70) * (날씨9[월]=AM$71) * (날씨9[일]='평균기온 삽입용'!$AD72), 날씨9[minTa]),"")</f>
        <v>16.3</v>
      </c>
      <c r="AN72" cm="1">
        <f t="array" ref="AN72">IFERROR(_xlfn.XLOOKUP(1, (날씨9[stnNm]='평균기온 삽입용'!$AE$70) * (날씨9[월]=AN$71) * (날씨9[일]='평균기온 삽입용'!$AD72), 날씨9[minTa]),"")</f>
        <v>9.5</v>
      </c>
      <c r="AO72" cm="1">
        <f t="array" ref="AO72">IFERROR(_xlfn.XLOOKUP(1, (날씨9[stnNm]='평균기온 삽입용'!$AE$70) * (날씨9[월]=AO$71) * (날씨9[일]='평균기온 삽입용'!$AD72), 날씨9[minTa]),"")</f>
        <v>15.7</v>
      </c>
      <c r="AP72" cm="1">
        <f t="array" ref="AP72">IFERROR(_xlfn.XLOOKUP(1, (날씨9[stnNm]='평균기온 삽입용'!$AE$70) * (날씨9[월]=AP$71) * (날씨9[일]='평균기온 삽입용'!$AD72), 날씨9[minTa]),"")</f>
        <v>-12</v>
      </c>
    </row>
    <row r="73" spans="2:42" ht="15.95" customHeight="1" x14ac:dyDescent="0.3">
      <c r="B73" s="63">
        <v>2</v>
      </c>
      <c r="C73" cm="1">
        <f t="array" ref="C73">IFERROR(_xlfn.XLOOKUP(1, (날씨7[stnNm]='평균기온 삽입용'!$C$70) * (날씨7[월]=C$71) * (날씨7[일]='평균기온 삽입용'!$B73), 날씨7[minTa]),"")</f>
        <v>-15.3</v>
      </c>
      <c r="D73" cm="1">
        <f t="array" ref="D73">IFERROR(_xlfn.XLOOKUP(1, (날씨7[stnNm]='평균기온 삽입용'!$C$70) * (날씨7[월]=D$71) * (날씨7[일]='평균기온 삽입용'!$B73), 날씨7[minTa]),"")</f>
        <v>-10</v>
      </c>
      <c r="E73" cm="1">
        <f t="array" ref="E73">IFERROR(_xlfn.XLOOKUP(1, (날씨7[stnNm]='평균기온 삽입용'!$C$70) * (날씨7[월]=E$71) * (날씨7[일]='평균기온 삽입용'!$B73), 날씨7[minTa]),"")</f>
        <v>-4.8</v>
      </c>
      <c r="F73" cm="1">
        <f t="array" ref="F73">IFERROR(_xlfn.XLOOKUP(1, (날씨7[stnNm]='평균기온 삽입용'!$C$70) * (날씨7[월]=F$71) * (날씨7[일]='평균기온 삽입용'!$B73), 날씨7[minTa]),"")</f>
        <v>8.5</v>
      </c>
      <c r="G73" cm="1">
        <f t="array" ref="G73">IFERROR(_xlfn.XLOOKUP(1, (날씨7[stnNm]='평균기온 삽입용'!$C$70) * (날씨7[월]=G$71) * (날씨7[일]='평균기온 삽입용'!$B73), 날씨7[minTa]),"")</f>
        <v>5</v>
      </c>
      <c r="H73" cm="1">
        <f t="array" ref="H73">IFERROR(_xlfn.XLOOKUP(1, (날씨7[stnNm]='평균기온 삽입용'!$C$70) * (날씨7[월]=H$71) * (날씨7[일]='평균기온 삽입용'!$B73), 날씨7[minTa]),"")</f>
        <v>13.2</v>
      </c>
      <c r="I73" cm="1">
        <f t="array" ref="I73">IFERROR(_xlfn.XLOOKUP(1, (날씨7[stnNm]='평균기온 삽입용'!$C$70) * (날씨7[월]=I$71) * (날씨7[일]='평균기온 삽입용'!$B73), 날씨7[minTa]),"")</f>
        <v>19.8</v>
      </c>
      <c r="J73" cm="1">
        <f t="array" ref="J73">IFERROR(_xlfn.XLOOKUP(1, (날씨7[stnNm]='평균기온 삽입용'!$C$70) * (날씨7[월]=J$71) * (날씨7[일]='평균기온 삽입용'!$B73), 날씨7[minTa]),"")</f>
        <v>22.8</v>
      </c>
      <c r="K73" cm="1">
        <f t="array" ref="K73">IFERROR(_xlfn.XLOOKUP(1, (날씨7[stnNm]='평균기온 삽입용'!$C$70) * (날씨7[월]=K$71) * (날씨7[일]='평균기온 삽입용'!$B73), 날씨7[minTa]),"")</f>
        <v>17.2</v>
      </c>
      <c r="L73" cm="1">
        <f t="array" ref="L73">IFERROR(_xlfn.XLOOKUP(1, (날씨7[stnNm]='평균기온 삽입용'!$C$70) * (날씨7[월]=L$71) * (날씨7[일]='평균기온 삽입용'!$B73), 날씨7[minTa]),"")</f>
        <v>13.3</v>
      </c>
      <c r="M73" cm="1">
        <f t="array" ref="M73">IFERROR(_xlfn.XLOOKUP(1, (날씨7[stnNm]='평균기온 삽입용'!$C$70) * (날씨7[월]=M$71) * (날씨7[일]='평균기온 삽입용'!$B73), 날씨7[minTa]),"")</f>
        <v>3.3</v>
      </c>
      <c r="N73" cm="1">
        <f t="array" ref="N73">IFERROR(_xlfn.XLOOKUP(1, (날씨7[stnNm]='평균기온 삽입용'!$C$70) * (날씨7[월]=N$71) * (날씨7[일]='평균기온 삽입용'!$B73), 날씨7[minTa]),"")</f>
        <v>-8.6999999999999993</v>
      </c>
      <c r="P73" s="63">
        <v>2</v>
      </c>
      <c r="Q73" cm="1">
        <f t="array" ref="Q73">IFERROR(_xlfn.XLOOKUP(1, (날씨8[stnNm]='평균기온 삽입용'!$Q$70) * (날씨8[월]=Q$71) * (날씨8[일]='평균기온 삽입용'!$P73), 날씨8[minTa]),"")</f>
        <v>-11.1</v>
      </c>
      <c r="R73" cm="1">
        <f t="array" ref="R73">IFERROR(_xlfn.XLOOKUP(1, (날씨8[stnNm]='평균기온 삽입용'!$Q$70) * (날씨8[월]=R$71) * (날씨8[일]='평균기온 삽입용'!$P73), 날씨8[minTa]),"")</f>
        <v>-12.2</v>
      </c>
      <c r="S73" cm="1">
        <f t="array" ref="S73">IFERROR(_xlfn.XLOOKUP(1, (날씨8[stnNm]='평균기온 삽입용'!$Q$70) * (날씨8[월]=S$71) * (날씨8[일]='평균기온 삽입용'!$P73), 날씨8[minTa]),"")</f>
        <v>-6.9</v>
      </c>
      <c r="T73" cm="1">
        <f t="array" ref="T73">IFERROR(_xlfn.XLOOKUP(1, (날씨8[stnNm]='평균기온 삽입용'!$Q$70) * (날씨8[월]=T$71) * (날씨8[일]='평균기온 삽입용'!$P73), 날씨8[minTa]),"")</f>
        <v>-2.6</v>
      </c>
      <c r="U73" cm="1">
        <f t="array" ref="U73">IFERROR(_xlfn.XLOOKUP(1, (날씨8[stnNm]='평균기온 삽입용'!$Q$70) * (날씨8[월]=U$71) * (날씨8[일]='평균기온 삽입용'!$P73), 날씨8[minTa]),"")</f>
        <v>3.7</v>
      </c>
      <c r="V73" cm="1">
        <f t="array" ref="V73">IFERROR(_xlfn.XLOOKUP(1, (날씨8[stnNm]='평균기온 삽입용'!$Q$70) * (날씨8[월]=V$71) * (날씨8[일]='평균기온 삽입용'!$P73), 날씨8[minTa]),"")</f>
        <v>10.3</v>
      </c>
      <c r="W73" cm="1">
        <f t="array" ref="W73">IFERROR(_xlfn.XLOOKUP(1, (날씨8[stnNm]='평균기온 삽입용'!$Q$70) * (날씨8[월]=W$71) * (날씨8[일]='평균기온 삽입용'!$P73), 날씨8[minTa]),"")</f>
        <v>21</v>
      </c>
      <c r="X73" cm="1">
        <f t="array" ref="X73">IFERROR(_xlfn.XLOOKUP(1, (날씨8[stnNm]='평균기온 삽입용'!$Q$70) * (날씨8[월]=X$71) * (날씨8[일]='평균기온 삽입용'!$P73), 날씨8[minTa]),"")</f>
        <v>24.5</v>
      </c>
      <c r="Y73" cm="1">
        <f t="array" ref="Y73">IFERROR(_xlfn.XLOOKUP(1, (날씨8[stnNm]='평균기온 삽입용'!$Q$70) * (날씨8[월]=Y$71) * (날씨8[일]='평균기온 삽입용'!$P73), 날씨8[minTa]),"")</f>
        <v>14.8</v>
      </c>
      <c r="Z73" cm="1">
        <f t="array" ref="Z73">IFERROR(_xlfn.XLOOKUP(1, (날씨8[stnNm]='평균기온 삽입용'!$Q$70) * (날씨8[월]=Z$71) * (날씨8[일]='평균기온 삽입용'!$P73), 날씨8[minTa]),"")</f>
        <v>14.1</v>
      </c>
      <c r="AA73" cm="1">
        <f t="array" ref="AA73">IFERROR(_xlfn.XLOOKUP(1, (날씨8[stnNm]='평균기온 삽입용'!$Q$70) * (날씨8[월]=AA$71) * (날씨8[일]='평균기온 삽입용'!$P73), 날씨8[minTa]),"")</f>
        <v>-0.8</v>
      </c>
      <c r="AB73" cm="1">
        <f t="array" ref="AB73">IFERROR(_xlfn.XLOOKUP(1, (날씨8[stnNm]='평균기온 삽입용'!$Q$70) * (날씨8[월]=AB$71) * (날씨8[일]='평균기온 삽입용'!$P73), 날씨8[minTa]),"")</f>
        <v>-12.9</v>
      </c>
      <c r="AD73" s="63">
        <v>2</v>
      </c>
      <c r="AE73" cm="1">
        <f t="array" ref="AE73">IFERROR(_xlfn.XLOOKUP(1, (날씨9[stnNm]='평균기온 삽입용'!$AE$70) * (날씨9[월]=AE$71) * (날씨9[일]='평균기온 삽입용'!$AD73), 날씨9[minTa]),"")</f>
        <v>-15.7</v>
      </c>
      <c r="AF73" cm="1">
        <f t="array" ref="AF73">IFERROR(_xlfn.XLOOKUP(1, (날씨9[stnNm]='평균기온 삽입용'!$AE$70) * (날씨9[월]=AF$71) * (날씨9[일]='평균기온 삽입용'!$AD73), 날씨9[minTa]),"")</f>
        <v>-11.3</v>
      </c>
      <c r="AG73" cm="1">
        <f t="array" ref="AG73">IFERROR(_xlfn.XLOOKUP(1, (날씨9[stnNm]='평균기온 삽입용'!$AE$70) * (날씨9[월]=AG$71) * (날씨9[일]='평균기온 삽입용'!$AD73), 날씨9[minTa]),"")</f>
        <v>-5.9</v>
      </c>
      <c r="AH73" cm="1">
        <f t="array" ref="AH73">IFERROR(_xlfn.XLOOKUP(1, (날씨9[stnNm]='평균기온 삽입용'!$AE$70) * (날씨9[월]=AH$71) * (날씨9[일]='평균기온 삽입용'!$AD73), 날씨9[minTa]),"")</f>
        <v>6.7</v>
      </c>
      <c r="AI73" cm="1">
        <f t="array" ref="AI73">IFERROR(_xlfn.XLOOKUP(1, (날씨9[stnNm]='평균기온 삽입용'!$AE$70) * (날씨9[월]=AI$71) * (날씨9[일]='평균기온 삽입용'!$AD73), 날씨9[minTa]),"")</f>
        <v>4</v>
      </c>
      <c r="AJ73" cm="1">
        <f t="array" ref="AJ73">IFERROR(_xlfn.XLOOKUP(1, (날씨9[stnNm]='평균기온 삽입용'!$AE$70) * (날씨9[월]=AJ$71) * (날씨9[일]='평균기온 삽입용'!$AD73), 날씨9[minTa]),"")</f>
        <v>16.600000000000001</v>
      </c>
      <c r="AK73" cm="1">
        <f t="array" ref="AK73">IFERROR(_xlfn.XLOOKUP(1, (날씨9[stnNm]='평균기온 삽입용'!$AE$70) * (날씨9[월]=AK$71) * (날씨9[일]='평균기온 삽입용'!$AD73), 날씨9[minTa]),"")</f>
        <v>22.6</v>
      </c>
      <c r="AL73" cm="1">
        <f t="array" ref="AL73">IFERROR(_xlfn.XLOOKUP(1, (날씨9[stnNm]='평균기온 삽입용'!$AE$70) * (날씨9[월]=AL$71) * (날씨9[일]='평균기온 삽입용'!$AD73), 날씨9[minTa]),"")</f>
        <v>23.2</v>
      </c>
      <c r="AM73" cm="1">
        <f t="array" ref="AM73">IFERROR(_xlfn.XLOOKUP(1, (날씨9[stnNm]='평균기온 삽입용'!$AE$70) * (날씨9[월]=AM$71) * (날씨9[일]='평균기온 삽입용'!$AD73), 날씨9[minTa]),"")</f>
        <v>15.7</v>
      </c>
      <c r="AN73" cm="1">
        <f t="array" ref="AN73">IFERROR(_xlfn.XLOOKUP(1, (날씨9[stnNm]='평균기온 삽입용'!$AE$70) * (날씨9[월]=AN$71) * (날씨9[일]='평균기온 삽입용'!$AD73), 날씨9[minTa]),"")</f>
        <v>6.9</v>
      </c>
      <c r="AO73" cm="1">
        <f t="array" ref="AO73">IFERROR(_xlfn.XLOOKUP(1, (날씨9[stnNm]='평균기온 삽입용'!$AE$70) * (날씨9[월]=AO$71) * (날씨9[일]='평균기온 삽입용'!$AD73), 날씨9[minTa]),"")</f>
        <v>16.399999999999999</v>
      </c>
      <c r="AP73" cm="1">
        <f t="array" ref="AP73">IFERROR(_xlfn.XLOOKUP(1, (날씨9[stnNm]='평균기온 삽입용'!$AE$70) * (날씨9[월]=AP$71) * (날씨9[일]='평균기온 삽입용'!$AD73), 날씨9[minTa]),"")</f>
        <v>-10.3</v>
      </c>
    </row>
    <row r="74" spans="2:42" ht="15.95" customHeight="1" x14ac:dyDescent="0.3">
      <c r="B74" s="63">
        <v>3</v>
      </c>
      <c r="C74" cm="1">
        <f t="array" ref="C74">IFERROR(_xlfn.XLOOKUP(1, (날씨7[stnNm]='평균기온 삽입용'!$C$70) * (날씨7[월]=C$71) * (날씨7[일]='평균기온 삽입용'!$B74), 날씨7[minTa]),"")</f>
        <v>-16</v>
      </c>
      <c r="D74" cm="1">
        <f t="array" ref="D74">IFERROR(_xlfn.XLOOKUP(1, (날씨7[stnNm]='평균기온 삽입용'!$C$70) * (날씨7[월]=D$71) * (날씨7[일]='평균기온 삽입용'!$B74), 날씨7[minTa]),"")</f>
        <v>-14.6</v>
      </c>
      <c r="E74" cm="1">
        <f t="array" ref="E74">IFERROR(_xlfn.XLOOKUP(1, (날씨7[stnNm]='평균기온 삽입용'!$C$70) * (날씨7[월]=E$71) * (날씨7[일]='평균기온 삽입용'!$B74), 날씨7[minTa]),"")</f>
        <v>-7.8</v>
      </c>
      <c r="F74" cm="1">
        <f t="array" ref="F74">IFERROR(_xlfn.XLOOKUP(1, (날씨7[stnNm]='평균기온 삽입용'!$C$70) * (날씨7[월]=F$71) * (날씨7[일]='평균기온 삽입용'!$B74), 날씨7[minTa]),"")</f>
        <v>8.5</v>
      </c>
      <c r="G74" cm="1">
        <f t="array" ref="G74">IFERROR(_xlfn.XLOOKUP(1, (날씨7[stnNm]='평균기온 삽입용'!$C$70) * (날씨7[월]=G$71) * (날씨7[일]='평균기온 삽입용'!$B74), 날씨7[minTa]),"")</f>
        <v>4.7</v>
      </c>
      <c r="H74" cm="1">
        <f t="array" ref="H74">IFERROR(_xlfn.XLOOKUP(1, (날씨7[stnNm]='평균기온 삽입용'!$C$70) * (날씨7[월]=H$71) * (날씨7[일]='평균기온 삽입용'!$B74), 날씨7[minTa]),"")</f>
        <v>13.3</v>
      </c>
      <c r="I74" cm="1">
        <f t="array" ref="I74">IFERROR(_xlfn.XLOOKUP(1, (날씨7[stnNm]='평균기온 삽입용'!$C$70) * (날씨7[월]=I$71) * (날씨7[일]='평균기온 삽입용'!$B74), 날씨7[minTa]),"")</f>
        <v>18</v>
      </c>
      <c r="J74" cm="1">
        <f t="array" ref="J74">IFERROR(_xlfn.XLOOKUP(1, (날씨7[stnNm]='평균기온 삽입용'!$C$70) * (날씨7[월]=J$71) * (날씨7[일]='평균기온 삽입용'!$B74), 날씨7[minTa]),"")</f>
        <v>21.3</v>
      </c>
      <c r="K74" cm="1">
        <f t="array" ref="K74">IFERROR(_xlfn.XLOOKUP(1, (날씨7[stnNm]='평균기온 삽입용'!$C$70) * (날씨7[월]=K$71) * (날씨7[일]='평균기온 삽입용'!$B74), 날씨7[minTa]),"")</f>
        <v>16.899999999999999</v>
      </c>
      <c r="L74" cm="1">
        <f t="array" ref="L74">IFERROR(_xlfn.XLOOKUP(1, (날씨7[stnNm]='평균기온 삽입용'!$C$70) * (날씨7[월]=L$71) * (날씨7[일]='평균기온 삽입용'!$B74), 날씨7[minTa]),"")</f>
        <v>12.5</v>
      </c>
      <c r="M74" cm="1">
        <f t="array" ref="M74">IFERROR(_xlfn.XLOOKUP(1, (날씨7[stnNm]='평균기온 삽입용'!$C$70) * (날씨7[월]=M$71) * (날씨7[일]='평균기온 삽입용'!$B74), 날씨7[minTa]),"")</f>
        <v>3.1</v>
      </c>
      <c r="N74" cm="1">
        <f t="array" ref="N74">IFERROR(_xlfn.XLOOKUP(1, (날씨7[stnNm]='평균기온 삽입용'!$C$70) * (날씨7[월]=N$71) * (날씨7[일]='평균기온 삽입용'!$B74), 날씨7[minTa]),"")</f>
        <v>-5.0999999999999996</v>
      </c>
      <c r="P74" s="63">
        <v>3</v>
      </c>
      <c r="Q74" cm="1">
        <f t="array" ref="Q74">IFERROR(_xlfn.XLOOKUP(1, (날씨8[stnNm]='평균기온 삽입용'!$Q$70) * (날씨8[월]=Q$71) * (날씨8[일]='평균기온 삽입용'!$P74), 날씨8[minTa]),"")</f>
        <v>-15</v>
      </c>
      <c r="R74" cm="1">
        <f t="array" ref="R74">IFERROR(_xlfn.XLOOKUP(1, (날씨8[stnNm]='평균기온 삽입용'!$Q$70) * (날씨8[월]=R$71) * (날씨8[일]='평균기온 삽입용'!$P74), 날씨8[minTa]),"")</f>
        <v>-13.2</v>
      </c>
      <c r="S74" cm="1">
        <f t="array" ref="S74">IFERROR(_xlfn.XLOOKUP(1, (날씨8[stnNm]='평균기온 삽입용'!$Q$70) * (날씨8[월]=S$71) * (날씨8[일]='평균기온 삽입용'!$P74), 날씨8[minTa]),"")</f>
        <v>-3.1</v>
      </c>
      <c r="T74" cm="1">
        <f t="array" ref="T74">IFERROR(_xlfn.XLOOKUP(1, (날씨8[stnNm]='평균기온 삽입용'!$Q$70) * (날씨8[월]=T$71) * (날씨8[일]='평균기온 삽입용'!$P74), 날씨8[minTa]),"")</f>
        <v>-2.5</v>
      </c>
      <c r="U74" cm="1">
        <f t="array" ref="U74">IFERROR(_xlfn.XLOOKUP(1, (날씨8[stnNm]='평균기온 삽입용'!$Q$70) * (날씨8[월]=U$71) * (날씨8[일]='평균기온 삽입용'!$P74), 날씨8[minTa]),"")</f>
        <v>2.8</v>
      </c>
      <c r="V74" cm="1">
        <f t="array" ref="V74">IFERROR(_xlfn.XLOOKUP(1, (날씨8[stnNm]='평균기온 삽입용'!$Q$70) * (날씨8[월]=V$71) * (날씨8[일]='평균기온 삽입용'!$P74), 날씨8[minTa]),"")</f>
        <v>14.9</v>
      </c>
      <c r="W74" cm="1">
        <f t="array" ref="W74">IFERROR(_xlfn.XLOOKUP(1, (날씨8[stnNm]='평균기온 삽입용'!$Q$70) * (날씨8[월]=W$71) * (날씨8[일]='평균기온 삽입용'!$P74), 날씨8[minTa]),"")</f>
        <v>21.3</v>
      </c>
      <c r="X74" cm="1">
        <f t="array" ref="X74">IFERROR(_xlfn.XLOOKUP(1, (날씨8[stnNm]='평균기온 삽입용'!$Q$70) * (날씨8[월]=X$71) * (날씨8[일]='평균기온 삽입용'!$P74), 날씨8[minTa]),"")</f>
        <v>24.6</v>
      </c>
      <c r="Y74" cm="1">
        <f t="array" ref="Y74">IFERROR(_xlfn.XLOOKUP(1, (날씨8[stnNm]='평균기온 삽입용'!$Q$70) * (날씨8[월]=Y$71) * (날씨8[일]='평균기온 삽입용'!$P74), 날씨8[minTa]),"")</f>
        <v>14.2</v>
      </c>
      <c r="Z74" cm="1">
        <f t="array" ref="Z74">IFERROR(_xlfn.XLOOKUP(1, (날씨8[stnNm]='평균기온 삽입용'!$Q$70) * (날씨8[월]=Z$71) * (날씨8[일]='평균기온 삽입용'!$P74), 날씨8[minTa]),"")</f>
        <v>14.9</v>
      </c>
      <c r="AA74" cm="1">
        <f t="array" ref="AA74">IFERROR(_xlfn.XLOOKUP(1, (날씨8[stnNm]='평균기온 삽입용'!$Q$70) * (날씨8[월]=AA$71) * (날씨8[일]='평균기온 삽입용'!$P74), 날씨8[minTa]),"")</f>
        <v>1.4</v>
      </c>
      <c r="AB74" cm="1">
        <f t="array" ref="AB74">IFERROR(_xlfn.XLOOKUP(1, (날씨8[stnNm]='평균기온 삽입용'!$Q$70) * (날씨8[월]=AB$71) * (날씨8[일]='평균기온 삽입용'!$P74), 날씨8[minTa]),"")</f>
        <v>-5.6</v>
      </c>
      <c r="AD74" s="63">
        <v>3</v>
      </c>
      <c r="AE74" cm="1">
        <f t="array" ref="AE74">IFERROR(_xlfn.XLOOKUP(1, (날씨9[stnNm]='평균기온 삽입용'!$AE$70) * (날씨9[월]=AE$71) * (날씨9[일]='평균기온 삽입용'!$AD74), 날씨9[minTa]),"")</f>
        <v>-18</v>
      </c>
      <c r="AF74" cm="1">
        <f t="array" ref="AF74">IFERROR(_xlfn.XLOOKUP(1, (날씨9[stnNm]='평균기온 삽입용'!$AE$70) * (날씨9[월]=AF$71) * (날씨9[일]='평균기온 삽입용'!$AD74), 날씨9[minTa]),"")</f>
        <v>-9</v>
      </c>
      <c r="AG74" cm="1">
        <f t="array" ref="AG74">IFERROR(_xlfn.XLOOKUP(1, (날씨9[stnNm]='평균기온 삽입용'!$AE$70) * (날씨9[월]=AG$71) * (날씨9[일]='평균기온 삽입용'!$AD74), 날씨9[minTa]),"")</f>
        <v>-6.4</v>
      </c>
      <c r="AH74" cm="1">
        <f t="array" ref="AH74">IFERROR(_xlfn.XLOOKUP(1, (날씨9[stnNm]='평균기온 삽입용'!$AE$70) * (날씨9[월]=AH$71) * (날씨9[일]='평균기온 삽입용'!$AD74), 날씨9[minTa]),"")</f>
        <v>2.6</v>
      </c>
      <c r="AI74" cm="1">
        <f t="array" ref="AI74">IFERROR(_xlfn.XLOOKUP(1, (날씨9[stnNm]='평균기온 삽입용'!$AE$70) * (날씨9[월]=AI$71) * (날씨9[일]='평균기온 삽입용'!$AD74), 날씨9[minTa]),"")</f>
        <v>6.2</v>
      </c>
      <c r="AJ74" cm="1">
        <f t="array" ref="AJ74">IFERROR(_xlfn.XLOOKUP(1, (날씨9[stnNm]='평균기온 삽입용'!$AE$70) * (날씨9[월]=AJ$71) * (날씨9[일]='평균기온 삽입용'!$AD74), 날씨9[minTa]),"")</f>
        <v>13</v>
      </c>
      <c r="AK74" cm="1">
        <f t="array" ref="AK74">IFERROR(_xlfn.XLOOKUP(1, (날씨9[stnNm]='평균기온 삽입용'!$AE$70) * (날씨9[월]=AK$71) * (날씨9[일]='평균기온 삽입용'!$AD74), 날씨9[minTa]),"")</f>
        <v>21.3</v>
      </c>
      <c r="AL74" cm="1">
        <f t="array" ref="AL74">IFERROR(_xlfn.XLOOKUP(1, (날씨9[stnNm]='평균기온 삽입용'!$AE$70) * (날씨9[월]=AL$71) * (날씨9[일]='평균기온 삽입용'!$AD74), 날씨9[minTa]),"")</f>
        <v>21.7</v>
      </c>
      <c r="AM74" cm="1">
        <f t="array" ref="AM74">IFERROR(_xlfn.XLOOKUP(1, (날씨9[stnNm]='평균기온 삽입용'!$AE$70) * (날씨9[월]=AM$71) * (날씨9[일]='평균기온 삽입용'!$AD74), 날씨9[minTa]),"")</f>
        <v>17.5</v>
      </c>
      <c r="AN74" cm="1">
        <f t="array" ref="AN74">IFERROR(_xlfn.XLOOKUP(1, (날씨9[stnNm]='평균기온 삽입용'!$AE$70) * (날씨9[월]=AN$71) * (날씨9[일]='평균기온 삽입용'!$AD74), 날씨9[minTa]),"")</f>
        <v>9.6</v>
      </c>
      <c r="AO74" cm="1">
        <f t="array" ref="AO74">IFERROR(_xlfn.XLOOKUP(1, (날씨9[stnNm]='평균기온 삽입용'!$AE$70) * (날씨9[월]=AO$71) * (날씨9[일]='평균기온 삽입용'!$AD74), 날씨9[minTa]),"")</f>
        <v>13.1</v>
      </c>
      <c r="AP74" cm="1">
        <f t="array" ref="AP74">IFERROR(_xlfn.XLOOKUP(1, (날씨9[stnNm]='평균기온 삽입용'!$AE$70) * (날씨9[월]=AP$71) * (날씨9[일]='평균기온 삽입용'!$AD74), 날씨9[minTa]),"")</f>
        <v>-7.5</v>
      </c>
    </row>
    <row r="75" spans="2:42" ht="15.95" customHeight="1" x14ac:dyDescent="0.3">
      <c r="B75" s="63">
        <v>4</v>
      </c>
      <c r="C75" cm="1">
        <f t="array" ref="C75">IFERROR(_xlfn.XLOOKUP(1, (날씨7[stnNm]='평균기온 삽입용'!$C$70) * (날씨7[월]=C$71) * (날씨7[일]='평균기온 삽입용'!$B75), 날씨7[minTa]),"")</f>
        <v>-16</v>
      </c>
      <c r="D75" cm="1">
        <f t="array" ref="D75">IFERROR(_xlfn.XLOOKUP(1, (날씨7[stnNm]='평균기온 삽입용'!$C$70) * (날씨7[월]=D$71) * (날씨7[일]='평균기온 삽입용'!$B75), 날씨7[minTa]),"")</f>
        <v>-14.4</v>
      </c>
      <c r="E75" cm="1">
        <f t="array" ref="E75">IFERROR(_xlfn.XLOOKUP(1, (날씨7[stnNm]='평균기온 삽입용'!$C$70) * (날씨7[월]=E$71) * (날씨7[일]='평균기온 삽입용'!$B75), 날씨7[minTa]),"")</f>
        <v>-3.5</v>
      </c>
      <c r="F75" cm="1">
        <f t="array" ref="F75">IFERROR(_xlfn.XLOOKUP(1, (날씨7[stnNm]='평균기온 삽입용'!$C$70) * (날씨7[월]=F$71) * (날씨7[일]='평균기온 삽입용'!$B75), 날씨7[minTa]),"")</f>
        <v>5</v>
      </c>
      <c r="G75" cm="1">
        <f t="array" ref="G75">IFERROR(_xlfn.XLOOKUP(1, (날씨7[stnNm]='평균기온 삽입용'!$C$70) * (날씨7[월]=G$71) * (날씨7[일]='평균기온 삽입용'!$B75), 날씨7[minTa]),"")</f>
        <v>7.1</v>
      </c>
      <c r="H75" cm="1">
        <f t="array" ref="H75">IFERROR(_xlfn.XLOOKUP(1, (날씨7[stnNm]='평균기온 삽입용'!$C$70) * (날씨7[월]=H$71) * (날씨7[일]='평균기온 삽입용'!$B75), 날씨7[minTa]),"")</f>
        <v>12.4</v>
      </c>
      <c r="I75" cm="1">
        <f t="array" ref="I75">IFERROR(_xlfn.XLOOKUP(1, (날씨7[stnNm]='평균기온 삽입용'!$C$70) * (날씨7[월]=I$71) * (날씨7[일]='평균기온 삽입용'!$B75), 날씨7[minTa]),"")</f>
        <v>19.2</v>
      </c>
      <c r="J75" cm="1">
        <f t="array" ref="J75">IFERROR(_xlfn.XLOOKUP(1, (날씨7[stnNm]='평균기온 삽입용'!$C$70) * (날씨7[월]=J$71) * (날씨7[일]='평균기온 삽입용'!$B75), 날씨7[minTa]),"")</f>
        <v>23.2</v>
      </c>
      <c r="K75" cm="1">
        <f t="array" ref="K75">IFERROR(_xlfn.XLOOKUP(1, (날씨7[stnNm]='평균기온 삽입용'!$C$70) * (날씨7[월]=K$71) * (날씨7[일]='평균기온 삽입용'!$B75), 날씨7[minTa]),"")</f>
        <v>12.9</v>
      </c>
      <c r="L75" cm="1">
        <f t="array" ref="L75">IFERROR(_xlfn.XLOOKUP(1, (날씨7[stnNm]='평균기온 삽입용'!$C$70) * (날씨7[월]=L$71) * (날씨7[일]='평균기온 삽입용'!$B75), 날씨7[minTa]),"")</f>
        <v>13.6</v>
      </c>
      <c r="M75" cm="1">
        <f t="array" ref="M75">IFERROR(_xlfn.XLOOKUP(1, (날씨7[stnNm]='평균기온 삽입용'!$C$70) * (날씨7[월]=M$71) * (날씨7[일]='평균기온 삽입용'!$B75), 날씨7[minTa]),"")</f>
        <v>5</v>
      </c>
      <c r="N75" cm="1">
        <f t="array" ref="N75">IFERROR(_xlfn.XLOOKUP(1, (날씨7[stnNm]='평균기온 삽입용'!$C$70) * (날씨7[월]=N$71) * (날씨7[일]='평균기온 삽입용'!$B75), 날씨7[minTa]),"")</f>
        <v>-7.8</v>
      </c>
      <c r="P75" s="63">
        <v>4</v>
      </c>
      <c r="Q75" cm="1">
        <f t="array" ref="Q75">IFERROR(_xlfn.XLOOKUP(1, (날씨8[stnNm]='평균기온 삽입용'!$Q$70) * (날씨8[월]=Q$71) * (날씨8[일]='평균기온 삽입용'!$P75), 날씨8[minTa]),"")</f>
        <v>-11.5</v>
      </c>
      <c r="R75" cm="1">
        <f t="array" ref="R75">IFERROR(_xlfn.XLOOKUP(1, (날씨8[stnNm]='평균기온 삽입용'!$Q$70) * (날씨8[월]=R$71) * (날씨8[일]='평균기온 삽입용'!$P75), 날씨8[minTa]),"")</f>
        <v>-14.9</v>
      </c>
      <c r="S75" cm="1">
        <f t="array" ref="S75">IFERROR(_xlfn.XLOOKUP(1, (날씨8[stnNm]='평균기온 삽입용'!$Q$70) * (날씨8[월]=S$71) * (날씨8[일]='평균기온 삽입용'!$P75), 날씨8[minTa]),"")</f>
        <v>-6.1</v>
      </c>
      <c r="T75" cm="1">
        <f t="array" ref="T75">IFERROR(_xlfn.XLOOKUP(1, (날씨8[stnNm]='평균기온 삽입용'!$Q$70) * (날씨8[월]=T$71) * (날씨8[일]='평균기온 삽입용'!$P75), 날씨8[minTa]),"")</f>
        <v>-0.6</v>
      </c>
      <c r="U75" cm="1">
        <f t="array" ref="U75">IFERROR(_xlfn.XLOOKUP(1, (날씨8[stnNm]='평균기온 삽입용'!$Q$70) * (날씨8[월]=U$71) * (날씨8[일]='평균기온 삽입용'!$P75), 날씨8[minTa]),"")</f>
        <v>3.6</v>
      </c>
      <c r="V75" cm="1">
        <f t="array" ref="V75">IFERROR(_xlfn.XLOOKUP(1, (날씨8[stnNm]='평균기온 삽입용'!$Q$70) * (날씨8[월]=V$71) * (날씨8[일]='평균기온 삽입용'!$P75), 날씨8[minTa]),"")</f>
        <v>15.7</v>
      </c>
      <c r="W75" cm="1">
        <f t="array" ref="W75">IFERROR(_xlfn.XLOOKUP(1, (날씨8[stnNm]='평균기온 삽입용'!$Q$70) * (날씨8[월]=W$71) * (날씨8[일]='평균기온 삽입용'!$P75), 날씨8[minTa]),"")</f>
        <v>22</v>
      </c>
      <c r="X75" cm="1">
        <f t="array" ref="X75">IFERROR(_xlfn.XLOOKUP(1, (날씨8[stnNm]='평균기온 삽입용'!$Q$70) * (날씨8[월]=X$71) * (날씨8[일]='평균기온 삽입용'!$P75), 날씨8[minTa]),"")</f>
        <v>24.9</v>
      </c>
      <c r="Y75" cm="1">
        <f t="array" ref="Y75">IFERROR(_xlfn.XLOOKUP(1, (날씨8[stnNm]='평균기온 삽입용'!$Q$70) * (날씨8[월]=Y$71) * (날씨8[일]='평균기온 삽입용'!$P75), 날씨8[minTa]),"")</f>
        <v>18.5</v>
      </c>
      <c r="Z75" cm="1">
        <f t="array" ref="Z75">IFERROR(_xlfn.XLOOKUP(1, (날씨8[stnNm]='평균기온 삽입용'!$Q$70) * (날씨8[월]=Z$71) * (날씨8[일]='평균기온 삽입용'!$P75), 날씨8[minTa]),"")</f>
        <v>13.2</v>
      </c>
      <c r="AA75" cm="1">
        <f t="array" ref="AA75">IFERROR(_xlfn.XLOOKUP(1, (날씨8[stnNm]='평균기온 삽입용'!$Q$70) * (날씨8[월]=AA$71) * (날씨8[일]='평균기온 삽입용'!$P75), 날씨8[minTa]),"")</f>
        <v>-3.8</v>
      </c>
      <c r="AB75" cm="1">
        <f t="array" ref="AB75">IFERROR(_xlfn.XLOOKUP(1, (날씨8[stnNm]='평균기온 삽입용'!$Q$70) * (날씨8[월]=AB$71) * (날씨8[일]='평균기온 삽입용'!$P75), 날씨8[minTa]),"")</f>
        <v>-8.4</v>
      </c>
      <c r="AD75" s="63">
        <v>4</v>
      </c>
      <c r="AE75" cm="1">
        <f t="array" ref="AE75">IFERROR(_xlfn.XLOOKUP(1, (날씨9[stnNm]='평균기온 삽입용'!$AE$70) * (날씨9[월]=AE$71) * (날씨9[일]='평균기온 삽입용'!$AD75), 날씨9[minTa]),"")</f>
        <v>-17.600000000000001</v>
      </c>
      <c r="AF75" cm="1">
        <f t="array" ref="AF75">IFERROR(_xlfn.XLOOKUP(1, (날씨9[stnNm]='평균기온 삽입용'!$AE$70) * (날씨9[월]=AF$71) * (날씨9[일]='평균기온 삽입용'!$AD75), 날씨9[minTa]),"")</f>
        <v>-11.9</v>
      </c>
      <c r="AG75" cm="1">
        <f t="array" ref="AG75">IFERROR(_xlfn.XLOOKUP(1, (날씨9[stnNm]='평균기온 삽입용'!$AE$70) * (날씨9[월]=AG$71) * (날씨9[일]='평균기온 삽입용'!$AD75), 날씨9[minTa]),"")</f>
        <v>-2.2999999999999998</v>
      </c>
      <c r="AH75" cm="1">
        <f t="array" ref="AH75">IFERROR(_xlfn.XLOOKUP(1, (날씨9[stnNm]='평균기온 삽입용'!$AE$70) * (날씨9[월]=AH$71) * (날씨9[일]='평균기온 삽입용'!$AD75), 날씨9[minTa]),"")</f>
        <v>8.6</v>
      </c>
      <c r="AI75" cm="1">
        <f t="array" ref="AI75">IFERROR(_xlfn.XLOOKUP(1, (날씨9[stnNm]='평균기온 삽입용'!$AE$70) * (날씨9[월]=AI$71) * (날씨9[일]='평균기온 삽입용'!$AD75), 날씨9[minTa]),"")</f>
        <v>12.9</v>
      </c>
      <c r="AJ75" cm="1">
        <f t="array" ref="AJ75">IFERROR(_xlfn.XLOOKUP(1, (날씨9[stnNm]='평균기온 삽입용'!$AE$70) * (날씨9[월]=AJ$71) * (날씨9[일]='평균기온 삽입용'!$AD75), 날씨9[minTa]),"")</f>
        <v>12</v>
      </c>
      <c r="AK75" cm="1">
        <f t="array" ref="AK75">IFERROR(_xlfn.XLOOKUP(1, (날씨9[stnNm]='평균기온 삽입용'!$AE$70) * (날씨9[월]=AK$71) * (날씨9[일]='평균기온 삽입용'!$AD75), 날씨9[minTa]),"")</f>
        <v>21.2</v>
      </c>
      <c r="AL75" cm="1">
        <f t="array" ref="AL75">IFERROR(_xlfn.XLOOKUP(1, (날씨9[stnNm]='평균기온 삽입용'!$AE$70) * (날씨9[월]=AL$71) * (날씨9[일]='평균기온 삽입용'!$AD75), 날씨9[minTa]),"")</f>
        <v>22.5</v>
      </c>
      <c r="AM75" cm="1">
        <f t="array" ref="AM75">IFERROR(_xlfn.XLOOKUP(1, (날씨9[stnNm]='평균기온 삽입용'!$AE$70) * (날씨9[월]=AM$71) * (날씨9[일]='평균기온 삽입용'!$AD75), 날씨9[minTa]),"")</f>
        <v>21.5</v>
      </c>
      <c r="AN75" cm="1">
        <f t="array" ref="AN75">IFERROR(_xlfn.XLOOKUP(1, (날씨9[stnNm]='평균기온 삽입용'!$AE$70) * (날씨9[월]=AN$71) * (날씨9[일]='평균기온 삽입용'!$AD75), 날씨9[minTa]),"")</f>
        <v>8.4</v>
      </c>
      <c r="AO75" cm="1">
        <f t="array" ref="AO75">IFERROR(_xlfn.XLOOKUP(1, (날씨9[stnNm]='평균기온 삽입용'!$AE$70) * (날씨9[월]=AO$71) * (날씨9[일]='평균기온 삽입용'!$AD75), 날씨9[minTa]),"")</f>
        <v>11.8</v>
      </c>
      <c r="AP75" cm="1">
        <f t="array" ref="AP75">IFERROR(_xlfn.XLOOKUP(1, (날씨9[stnNm]='평균기온 삽입용'!$AE$70) * (날씨9[월]=AP$71) * (날씨9[일]='평균기온 삽입용'!$AD75), 날씨9[minTa]),"")</f>
        <v>-8.3000000000000007</v>
      </c>
    </row>
    <row r="76" spans="2:42" ht="15.95" customHeight="1" x14ac:dyDescent="0.3">
      <c r="B76" s="63">
        <v>5</v>
      </c>
      <c r="C76" cm="1">
        <f t="array" ref="C76">IFERROR(_xlfn.XLOOKUP(1, (날씨7[stnNm]='평균기온 삽입용'!$C$70) * (날씨7[월]=C$71) * (날씨7[일]='평균기온 삽입용'!$B76), 날씨7[minTa]),"")</f>
        <v>-15.8</v>
      </c>
      <c r="D76" cm="1">
        <f t="array" ref="D76">IFERROR(_xlfn.XLOOKUP(1, (날씨7[stnNm]='평균기온 삽입용'!$C$70) * (날씨7[월]=D$71) * (날씨7[일]='평균기온 삽입용'!$B76), 날씨7[minTa]),"")</f>
        <v>-6.9</v>
      </c>
      <c r="E76" cm="1">
        <f t="array" ref="E76">IFERROR(_xlfn.XLOOKUP(1, (날씨7[stnNm]='평균기온 삽입용'!$C$70) * (날씨7[월]=E$71) * (날씨7[일]='평균기온 삽입용'!$B76), 날씨7[minTa]),"")</f>
        <v>-2.8</v>
      </c>
      <c r="F76" cm="1">
        <f t="array" ref="F76">IFERROR(_xlfn.XLOOKUP(1, (날씨7[stnNm]='평균기온 삽입용'!$C$70) * (날씨7[월]=F$71) * (날씨7[일]='평균기온 삽입용'!$B76), 날씨7[minTa]),"")</f>
        <v>0.4</v>
      </c>
      <c r="G76" cm="1">
        <f t="array" ref="G76">IFERROR(_xlfn.XLOOKUP(1, (날씨7[stnNm]='평균기온 삽입용'!$C$70) * (날씨7[월]=G$71) * (날씨7[일]='평균기온 삽입용'!$B76), 날씨7[minTa]),"")</f>
        <v>8.6999999999999993</v>
      </c>
      <c r="H76" cm="1">
        <f t="array" ref="H76">IFERROR(_xlfn.XLOOKUP(1, (날씨7[stnNm]='평균기온 삽입용'!$C$70) * (날씨7[월]=H$71) * (날씨7[일]='평균기온 삽입용'!$B76), 날씨7[minTa]),"")</f>
        <v>14.9</v>
      </c>
      <c r="I76" cm="1">
        <f t="array" ref="I76">IFERROR(_xlfn.XLOOKUP(1, (날씨7[stnNm]='평균기온 삽입용'!$C$70) * (날씨7[월]=I$71) * (날씨7[일]='평균기온 삽입용'!$B76), 날씨7[minTa]),"")</f>
        <v>19</v>
      </c>
      <c r="J76" cm="1">
        <f t="array" ref="J76">IFERROR(_xlfn.XLOOKUP(1, (날씨7[stnNm]='평균기온 삽입용'!$C$70) * (날씨7[월]=J$71) * (날씨7[일]='평균기온 삽입용'!$B76), 날씨7[minTa]),"")</f>
        <v>21.1</v>
      </c>
      <c r="K76" cm="1">
        <f t="array" ref="K76">IFERROR(_xlfn.XLOOKUP(1, (날씨7[stnNm]='평균기온 삽입용'!$C$70) * (날씨7[월]=K$71) * (날씨7[일]='평균기온 삽입용'!$B76), 날씨7[minTa]),"")</f>
        <v>14.3</v>
      </c>
      <c r="L76" cm="1">
        <f t="array" ref="L76">IFERROR(_xlfn.XLOOKUP(1, (날씨7[stnNm]='평균기온 삽입용'!$C$70) * (날씨7[월]=L$71) * (날씨7[일]='평균기온 삽입용'!$B76), 날씨7[minTa]),"")</f>
        <v>15.6</v>
      </c>
      <c r="M76" cm="1">
        <f t="array" ref="M76">IFERROR(_xlfn.XLOOKUP(1, (날씨7[stnNm]='평균기온 삽입용'!$C$70) * (날씨7[월]=M$71) * (날씨7[일]='평균기온 삽입용'!$B76), 날씨7[minTa]),"")</f>
        <v>3.5</v>
      </c>
      <c r="N76" cm="1">
        <f t="array" ref="N76">IFERROR(_xlfn.XLOOKUP(1, (날씨7[stnNm]='평균기온 삽입용'!$C$70) * (날씨7[월]=N$71) * (날씨7[일]='평균기온 삽입용'!$B76), 날씨7[minTa]),"")</f>
        <v>-7.3</v>
      </c>
      <c r="P76" s="63">
        <v>5</v>
      </c>
      <c r="Q76" cm="1">
        <f t="array" ref="Q76">IFERROR(_xlfn.XLOOKUP(1, (날씨8[stnNm]='평균기온 삽입용'!$Q$70) * (날씨8[월]=Q$71) * (날씨8[일]='평균기온 삽입용'!$P76), 날씨8[minTa]),"")</f>
        <v>-15.1</v>
      </c>
      <c r="R76" cm="1">
        <f t="array" ref="R76">IFERROR(_xlfn.XLOOKUP(1, (날씨8[stnNm]='평균기온 삽입용'!$Q$70) * (날씨8[월]=R$71) * (날씨8[일]='평균기온 삽입용'!$P76), 날씨8[minTa]),"")</f>
        <v>-16.600000000000001</v>
      </c>
      <c r="S76" cm="1">
        <f t="array" ref="S76">IFERROR(_xlfn.XLOOKUP(1, (날씨8[stnNm]='평균기온 삽입용'!$Q$70) * (날씨8[월]=S$71) * (날씨8[일]='평균기온 삽입용'!$P76), 날씨8[minTa]),"")</f>
        <v>-1.9</v>
      </c>
      <c r="T76" cm="1">
        <f t="array" ref="T76">IFERROR(_xlfn.XLOOKUP(1, (날씨8[stnNm]='평균기온 삽입용'!$Q$70) * (날씨8[월]=T$71) * (날씨8[일]='평균기온 삽입용'!$P76), 날씨8[minTa]),"")</f>
        <v>-1.6</v>
      </c>
      <c r="U76" cm="1">
        <f t="array" ref="U76">IFERROR(_xlfn.XLOOKUP(1, (날씨8[stnNm]='평균기온 삽입용'!$Q$70) * (날씨8[월]=U$71) * (날씨8[일]='평균기온 삽입용'!$P76), 날씨8[minTa]),"")</f>
        <v>7.2</v>
      </c>
      <c r="V76" cm="1">
        <f t="array" ref="V76">IFERROR(_xlfn.XLOOKUP(1, (날씨8[stnNm]='평균기온 삽입용'!$Q$70) * (날씨8[월]=V$71) * (날씨8[일]='평균기온 삽입용'!$P76), 날씨8[minTa]),"")</f>
        <v>17.2</v>
      </c>
      <c r="W76" cm="1">
        <f t="array" ref="W76">IFERROR(_xlfn.XLOOKUP(1, (날씨8[stnNm]='평균기온 삽입용'!$Q$70) * (날씨8[월]=W$71) * (날씨8[일]='평균기온 삽입용'!$P76), 날씨8[minTa]),"")</f>
        <v>23.5</v>
      </c>
      <c r="X76" cm="1">
        <f t="array" ref="X76">IFERROR(_xlfn.XLOOKUP(1, (날씨8[stnNm]='평균기온 삽입용'!$Q$70) * (날씨8[월]=X$71) * (날씨8[일]='평균기온 삽입용'!$P76), 날씨8[minTa]),"")</f>
        <v>24.4</v>
      </c>
      <c r="Y76" cm="1">
        <f t="array" ref="Y76">IFERROR(_xlfn.XLOOKUP(1, (날씨8[stnNm]='평균기온 삽입용'!$Q$70) * (날씨8[월]=Y$71) * (날씨8[일]='평균기온 삽입용'!$P76), 날씨8[minTa]),"")</f>
        <v>16.899999999999999</v>
      </c>
      <c r="Z76" cm="1">
        <f t="array" ref="Z76">IFERROR(_xlfn.XLOOKUP(1, (날씨8[stnNm]='평균기온 삽입용'!$Q$70) * (날씨8[월]=Z$71) * (날씨8[일]='평균기온 삽입용'!$P76), 날씨8[minTa]),"")</f>
        <v>11.6</v>
      </c>
      <c r="AA76" cm="1">
        <f t="array" ref="AA76">IFERROR(_xlfn.XLOOKUP(1, (날씨8[stnNm]='평균기온 삽입용'!$Q$70) * (날씨8[월]=AA$71) * (날씨8[일]='평균기온 삽입용'!$P76), 날씨8[minTa]),"")</f>
        <v>-5.7</v>
      </c>
      <c r="AB76" cm="1">
        <f t="array" ref="AB76">IFERROR(_xlfn.XLOOKUP(1, (날씨8[stnNm]='평균기온 삽입용'!$Q$70) * (날씨8[월]=AB$71) * (날씨8[일]='평균기온 삽입용'!$P76), 날씨8[minTa]),"")</f>
        <v>-11.8</v>
      </c>
      <c r="AD76" s="63">
        <v>5</v>
      </c>
      <c r="AE76" cm="1">
        <f t="array" ref="AE76">IFERROR(_xlfn.XLOOKUP(1, (날씨9[stnNm]='평균기온 삽입용'!$AE$70) * (날씨9[월]=AE$71) * (날씨9[일]='평균기온 삽입용'!$AD76), 날씨9[minTa]),"")</f>
        <v>-15.6</v>
      </c>
      <c r="AF76" cm="1">
        <f t="array" ref="AF76">IFERROR(_xlfn.XLOOKUP(1, (날씨9[stnNm]='평균기온 삽입용'!$AE$70) * (날씨9[월]=AF$71) * (날씨9[일]='평균기온 삽입용'!$AD76), 날씨9[minTa]),"")</f>
        <v>-11.4</v>
      </c>
      <c r="AG76" cm="1">
        <f t="array" ref="AG76">IFERROR(_xlfn.XLOOKUP(1, (날씨9[stnNm]='평균기온 삽입용'!$AE$70) * (날씨9[월]=AG$71) * (날씨9[일]='평균기온 삽입용'!$AD76), 날씨9[minTa]),"")</f>
        <v>-3.6</v>
      </c>
      <c r="AH76" cm="1">
        <f t="array" ref="AH76">IFERROR(_xlfn.XLOOKUP(1, (날씨9[stnNm]='평균기온 삽입용'!$AE$70) * (날씨9[월]=AH$71) * (날씨9[일]='평균기온 삽입용'!$AD76), 날씨9[minTa]),"")</f>
        <v>7.9</v>
      </c>
      <c r="AI76" cm="1">
        <f t="array" ref="AI76">IFERROR(_xlfn.XLOOKUP(1, (날씨9[stnNm]='평균기온 삽입용'!$AE$70) * (날씨9[월]=AI$71) * (날씨9[일]='평균기온 삽입용'!$AD76), 날씨9[minTa]),"")</f>
        <v>11.9</v>
      </c>
      <c r="AJ76" cm="1">
        <f t="array" ref="AJ76">IFERROR(_xlfn.XLOOKUP(1, (날씨9[stnNm]='평균기온 삽입용'!$AE$70) * (날씨9[월]=AJ$71) * (날씨9[일]='평균기온 삽입용'!$AD76), 날씨9[minTa]),"")</f>
        <v>12.3</v>
      </c>
      <c r="AK76" cm="1">
        <f t="array" ref="AK76">IFERROR(_xlfn.XLOOKUP(1, (날씨9[stnNm]='평균기온 삽입용'!$AE$70) * (날씨9[월]=AK$71) * (날씨9[일]='평균기온 삽입용'!$AD76), 날씨9[minTa]),"")</f>
        <v>21</v>
      </c>
      <c r="AL76" cm="1">
        <f t="array" ref="AL76">IFERROR(_xlfn.XLOOKUP(1, (날씨9[stnNm]='평균기온 삽입용'!$AE$70) * (날씨9[월]=AL$71) * (날씨9[일]='평균기온 삽입용'!$AD76), 날씨9[minTa]),"")</f>
        <v>22.2</v>
      </c>
      <c r="AM76" cm="1">
        <f t="array" ref="AM76">IFERROR(_xlfn.XLOOKUP(1, (날씨9[stnNm]='평균기온 삽입용'!$AE$70) * (날씨9[월]=AM$71) * (날씨9[일]='평균기온 삽입용'!$AD76), 날씨9[minTa]),"")</f>
        <v>21.6</v>
      </c>
      <c r="AN76" cm="1">
        <f t="array" ref="AN76">IFERROR(_xlfn.XLOOKUP(1, (날씨9[stnNm]='평균기온 삽입용'!$AE$70) * (날씨9[월]=AN$71) * (날씨9[일]='평균기온 삽입용'!$AD76), 날씨9[minTa]),"")</f>
        <v>5.2</v>
      </c>
      <c r="AO76" cm="1">
        <f t="array" ref="AO76">IFERROR(_xlfn.XLOOKUP(1, (날씨9[stnNm]='평균기온 삽입용'!$AE$70) * (날씨9[월]=AO$71) * (날씨9[일]='평균기온 삽입용'!$AD76), 날씨9[minTa]),"")</f>
        <v>12.4</v>
      </c>
      <c r="AP76" cm="1">
        <f t="array" ref="AP76">IFERROR(_xlfn.XLOOKUP(1, (날씨9[stnNm]='평균기온 삽입용'!$AE$70) * (날씨9[월]=AP$71) * (날씨9[일]='평균기온 삽입용'!$AD76), 날씨9[minTa]),"")</f>
        <v>-1.1000000000000001</v>
      </c>
    </row>
    <row r="77" spans="2:42" ht="15.95" customHeight="1" x14ac:dyDescent="0.3">
      <c r="B77" s="63">
        <v>6</v>
      </c>
      <c r="C77" cm="1">
        <f t="array" ref="C77">IFERROR(_xlfn.XLOOKUP(1, (날씨7[stnNm]='평균기온 삽입용'!$C$70) * (날씨7[월]=C$71) * (날씨7[일]='평균기온 삽입용'!$B77), 날씨7[minTa]),"")</f>
        <v>-19.2</v>
      </c>
      <c r="D77" cm="1">
        <f t="array" ref="D77">IFERROR(_xlfn.XLOOKUP(1, (날씨7[stnNm]='평균기온 삽입용'!$C$70) * (날씨7[월]=D$71) * (날씨7[일]='평균기온 삽입용'!$B77), 날씨7[minTa]),"")</f>
        <v>3.8</v>
      </c>
      <c r="E77" cm="1">
        <f t="array" ref="E77">IFERROR(_xlfn.XLOOKUP(1, (날씨7[stnNm]='평균기온 삽입용'!$C$70) * (날씨7[월]=E$71) * (날씨7[일]='평균기온 삽입용'!$B77), 날씨7[minTa]),"")</f>
        <v>-0.3</v>
      </c>
      <c r="F77" cm="1">
        <f t="array" ref="F77">IFERROR(_xlfn.XLOOKUP(1, (날씨7[stnNm]='평균기온 삽입용'!$C$70) * (날씨7[월]=F$71) * (날씨7[일]='평균기온 삽입용'!$B77), 날씨7[minTa]),"")</f>
        <v>4.4000000000000004</v>
      </c>
      <c r="G77" cm="1">
        <f t="array" ref="G77">IFERROR(_xlfn.XLOOKUP(1, (날씨7[stnNm]='평균기온 삽입용'!$C$70) * (날씨7[월]=G$71) * (날씨7[일]='평균기온 삽입용'!$B77), 날씨7[minTa]),"")</f>
        <v>3.6</v>
      </c>
      <c r="H77" cm="1">
        <f t="array" ref="H77">IFERROR(_xlfn.XLOOKUP(1, (날씨7[stnNm]='평균기온 삽입용'!$C$70) * (날씨7[월]=H$71) * (날씨7[일]='평균기온 삽입용'!$B77), 날씨7[minTa]),"")</f>
        <v>12.6</v>
      </c>
      <c r="I77" cm="1">
        <f t="array" ref="I77">IFERROR(_xlfn.XLOOKUP(1, (날씨7[stnNm]='평균기온 삽입용'!$C$70) * (날씨7[월]=I$71) * (날씨7[일]='평균기온 삽입용'!$B77), 날씨7[minTa]),"")</f>
        <v>17.7</v>
      </c>
      <c r="J77" cm="1">
        <f t="array" ref="J77">IFERROR(_xlfn.XLOOKUP(1, (날씨7[stnNm]='평균기온 삽입용'!$C$70) * (날씨7[월]=J$71) * (날씨7[일]='평균기온 삽입용'!$B77), 날씨7[minTa]),"")</f>
        <v>22.6</v>
      </c>
      <c r="K77" cm="1">
        <f t="array" ref="K77">IFERROR(_xlfn.XLOOKUP(1, (날씨7[stnNm]='평균기온 삽입용'!$C$70) * (날씨7[월]=K$71) * (날씨7[일]='평균기온 삽입용'!$B77), 날씨7[minTa]),"")</f>
        <v>15.7</v>
      </c>
      <c r="L77" cm="1">
        <f t="array" ref="L77">IFERROR(_xlfn.XLOOKUP(1, (날씨7[stnNm]='평균기온 삽입용'!$C$70) * (날씨7[월]=L$71) * (날씨7[일]='평균기온 삽입용'!$B77), 날씨7[minTa]),"")</f>
        <v>15.4</v>
      </c>
      <c r="M77" cm="1">
        <f t="array" ref="M77">IFERROR(_xlfn.XLOOKUP(1, (날씨7[stnNm]='평균기온 삽입용'!$C$70) * (날씨7[월]=M$71) * (날씨7[일]='평균기온 삽입용'!$B77), 날씨7[minTa]),"")</f>
        <v>2.5</v>
      </c>
      <c r="N77" cm="1">
        <f t="array" ref="N77">IFERROR(_xlfn.XLOOKUP(1, (날씨7[stnNm]='평균기온 삽입용'!$C$70) * (날씨7[월]=N$71) * (날씨7[일]='평균기온 삽입용'!$B77), 날씨7[minTa]),"")</f>
        <v>-5.9</v>
      </c>
      <c r="P77" s="63">
        <v>6</v>
      </c>
      <c r="Q77" cm="1">
        <f t="array" ref="Q77">IFERROR(_xlfn.XLOOKUP(1, (날씨8[stnNm]='평균기온 삽입용'!$Q$70) * (날씨8[월]=Q$71) * (날씨8[일]='평균기온 삽입용'!$P77), 날씨8[minTa]),"")</f>
        <v>-12.9</v>
      </c>
      <c r="R77" cm="1">
        <f t="array" ref="R77">IFERROR(_xlfn.XLOOKUP(1, (날씨8[stnNm]='평균기온 삽입용'!$Q$70) * (날씨8[월]=R$71) * (날씨8[일]='평균기온 삽입용'!$P77), 날씨8[minTa]),"")</f>
        <v>-15.7</v>
      </c>
      <c r="S77" cm="1">
        <f t="array" ref="S77">IFERROR(_xlfn.XLOOKUP(1, (날씨8[stnNm]='평균기온 삽입용'!$Q$70) * (날씨8[월]=S$71) * (날씨8[일]='평균기온 삽입용'!$P77), 날씨8[minTa]),"")</f>
        <v>-7</v>
      </c>
      <c r="T77" cm="1">
        <f t="array" ref="T77">IFERROR(_xlfn.XLOOKUP(1, (날씨8[stnNm]='평균기온 삽입용'!$Q$70) * (날씨8[월]=T$71) * (날씨8[일]='평균기온 삽입용'!$P77), 날씨8[minTa]),"")</f>
        <v>5.4</v>
      </c>
      <c r="U77" cm="1">
        <f t="array" ref="U77">IFERROR(_xlfn.XLOOKUP(1, (날씨8[stnNm]='평균기온 삽입용'!$Q$70) * (날씨8[월]=U$71) * (날씨8[일]='평균기온 삽입용'!$P77), 날씨8[minTa]),"")</f>
        <v>9</v>
      </c>
      <c r="V77" cm="1">
        <f t="array" ref="V77">IFERROR(_xlfn.XLOOKUP(1, (날씨8[stnNm]='평균기온 삽입용'!$Q$70) * (날씨8[월]=V$71) * (날씨8[일]='평균기온 삽입용'!$P77), 날씨8[minTa]),"")</f>
        <v>12.6</v>
      </c>
      <c r="W77" cm="1">
        <f t="array" ref="W77">IFERROR(_xlfn.XLOOKUP(1, (날씨8[stnNm]='평균기온 삽입용'!$Q$70) * (날씨8[월]=W$71) * (날씨8[일]='평균기온 삽입용'!$P77), 날씨8[minTa]),"")</f>
        <v>22.1</v>
      </c>
      <c r="X77" cm="1">
        <f t="array" ref="X77">IFERROR(_xlfn.XLOOKUP(1, (날씨8[stnNm]='평균기온 삽입용'!$Q$70) * (날씨8[월]=X$71) * (날씨8[일]='평균기온 삽입용'!$P77), 날씨8[minTa]),"")</f>
        <v>25.1</v>
      </c>
      <c r="Y77" cm="1">
        <f t="array" ref="Y77">IFERROR(_xlfn.XLOOKUP(1, (날씨8[stnNm]='평균기온 삽입용'!$Q$70) * (날씨8[월]=Y$71) * (날씨8[일]='평균기온 삽입용'!$P77), 날씨8[minTa]),"")</f>
        <v>16.5</v>
      </c>
      <c r="Z77" cm="1">
        <f t="array" ref="Z77">IFERROR(_xlfn.XLOOKUP(1, (날씨8[stnNm]='평균기온 삽입용'!$Q$70) * (날씨8[월]=Z$71) * (날씨8[일]='평균기온 삽입용'!$P77), 날씨8[minTa]),"")</f>
        <v>9.9</v>
      </c>
      <c r="AA77" cm="1">
        <f t="array" ref="AA77">IFERROR(_xlfn.XLOOKUP(1, (날씨8[stnNm]='평균기온 삽입용'!$Q$70) * (날씨8[월]=AA$71) * (날씨8[일]='평균기온 삽입용'!$P77), 날씨8[minTa]),"")</f>
        <v>-2.2000000000000002</v>
      </c>
      <c r="AB77" cm="1">
        <f t="array" ref="AB77">IFERROR(_xlfn.XLOOKUP(1, (날씨8[stnNm]='평균기온 삽입용'!$Q$70) * (날씨8[월]=AB$71) * (날씨8[일]='평균기온 삽입용'!$P77), 날씨8[minTa]),"")</f>
        <v>-8.5</v>
      </c>
      <c r="AD77" s="63">
        <v>6</v>
      </c>
      <c r="AE77" cm="1">
        <f t="array" ref="AE77">IFERROR(_xlfn.XLOOKUP(1, (날씨9[stnNm]='평균기온 삽입용'!$AE$70) * (날씨9[월]=AE$71) * (날씨9[일]='평균기온 삽입용'!$AD77), 날씨9[minTa]),"")</f>
        <v>-12</v>
      </c>
      <c r="AF77" cm="1">
        <f t="array" ref="AF77">IFERROR(_xlfn.XLOOKUP(1, (날씨9[stnNm]='평균기온 삽입용'!$AE$70) * (날씨9[월]=AF$71) * (날씨9[일]='평균기온 삽입용'!$AD77), 날씨9[minTa]),"")</f>
        <v>-7.1</v>
      </c>
      <c r="AG77" cm="1">
        <f t="array" ref="AG77">IFERROR(_xlfn.XLOOKUP(1, (날씨9[stnNm]='평균기온 삽입용'!$AE$70) * (날씨9[월]=AG$71) * (날씨9[일]='평균기온 삽입용'!$AD77), 날씨9[minTa]),"")</f>
        <v>-4.8</v>
      </c>
      <c r="AH77" cm="1">
        <f t="array" ref="AH77">IFERROR(_xlfn.XLOOKUP(1, (날씨9[stnNm]='평균기온 삽입용'!$AE$70) * (날씨9[월]=AH$71) * (날씨9[일]='평균기온 삽입용'!$AD77), 날씨9[minTa]),"")</f>
        <v>7.7</v>
      </c>
      <c r="AI77" cm="1">
        <f t="array" ref="AI77">IFERROR(_xlfn.XLOOKUP(1, (날씨9[stnNm]='평균기온 삽입용'!$AE$70) * (날씨9[월]=AI$71) * (날씨9[일]='평균기온 삽입용'!$AD77), 날씨9[minTa]),"")</f>
        <v>9.3000000000000007</v>
      </c>
      <c r="AJ77" cm="1">
        <f t="array" ref="AJ77">IFERROR(_xlfn.XLOOKUP(1, (날씨9[stnNm]='평균기온 삽입용'!$AE$70) * (날씨9[월]=AJ$71) * (날씨9[일]='평균기온 삽입용'!$AD77), 날씨9[minTa]),"")</f>
        <v>17</v>
      </c>
      <c r="AK77" cm="1">
        <f t="array" ref="AK77">IFERROR(_xlfn.XLOOKUP(1, (날씨9[stnNm]='평균기온 삽입용'!$AE$70) * (날씨9[월]=AK$71) * (날씨9[일]='평균기온 삽입용'!$AD77), 날씨9[minTa]),"")</f>
        <v>21</v>
      </c>
      <c r="AL77" cm="1">
        <f t="array" ref="AL77">IFERROR(_xlfn.XLOOKUP(1, (날씨9[stnNm]='평균기온 삽입용'!$AE$70) * (날씨9[월]=AL$71) * (날씨9[일]='평균기온 삽입용'!$AD77), 날씨9[minTa]),"")</f>
        <v>24.1</v>
      </c>
      <c r="AM77" cm="1">
        <f t="array" ref="AM77">IFERROR(_xlfn.XLOOKUP(1, (날씨9[stnNm]='평균기온 삽입용'!$AE$70) * (날씨9[월]=AM$71) * (날씨9[일]='평균기온 삽입용'!$AD77), 날씨9[minTa]),"")</f>
        <v>19.600000000000001</v>
      </c>
      <c r="AN77" cm="1">
        <f t="array" ref="AN77">IFERROR(_xlfn.XLOOKUP(1, (날씨9[stnNm]='평균기온 삽입용'!$AE$70) * (날씨9[월]=AN$71) * (날씨9[일]='평균기온 삽입용'!$AD77), 날씨9[minTa]),"")</f>
        <v>4.0999999999999996</v>
      </c>
      <c r="AO77" cm="1">
        <f t="array" ref="AO77">IFERROR(_xlfn.XLOOKUP(1, (날씨9[stnNm]='평균기온 삽입용'!$AE$70) * (날씨9[월]=AO$71) * (날씨9[일]='평균기온 삽입용'!$AD77), 날씨9[minTa]),"")</f>
        <v>6.5</v>
      </c>
      <c r="AP77" cm="1">
        <f t="array" ref="AP77">IFERROR(_xlfn.XLOOKUP(1, (날씨9[stnNm]='평균기온 삽입용'!$AE$70) * (날씨9[월]=AP$71) * (날씨9[일]='평균기온 삽입용'!$AD77), 날씨9[minTa]),"")</f>
        <v>-0.6</v>
      </c>
    </row>
    <row r="78" spans="2:42" ht="15.95" customHeight="1" x14ac:dyDescent="0.3">
      <c r="B78" s="63">
        <v>7</v>
      </c>
      <c r="C78" cm="1">
        <f t="array" ref="C78">IFERROR(_xlfn.XLOOKUP(1, (날씨7[stnNm]='평균기온 삽입용'!$C$70) * (날씨7[월]=C$71) * (날씨7[일]='평균기온 삽입용'!$B78), 날씨7[minTa]),"")</f>
        <v>-18.8</v>
      </c>
      <c r="D78" cm="1">
        <f t="array" ref="D78">IFERROR(_xlfn.XLOOKUP(1, (날씨7[stnNm]='평균기온 삽입용'!$C$70) * (날씨7[월]=D$71) * (날씨7[일]='평균기온 삽입용'!$B78), 날씨7[minTa]),"")</f>
        <v>-3.3</v>
      </c>
      <c r="E78" cm="1">
        <f t="array" ref="E78">IFERROR(_xlfn.XLOOKUP(1, (날씨7[stnNm]='평균기온 삽입용'!$C$70) * (날씨7[월]=E$71) * (날씨7[일]='평균기온 삽입용'!$B78), 날씨7[minTa]),"")</f>
        <v>-1.9</v>
      </c>
      <c r="F78" cm="1">
        <f t="array" ref="F78">IFERROR(_xlfn.XLOOKUP(1, (날씨7[stnNm]='평균기온 삽입용'!$C$70) * (날씨7[월]=F$71) * (날씨7[일]='평균기온 삽입용'!$B78), 날씨7[minTa]),"")</f>
        <v>2.1</v>
      </c>
      <c r="G78" cm="1">
        <f t="array" ref="G78">IFERROR(_xlfn.XLOOKUP(1, (날씨7[stnNm]='평균기온 삽입용'!$C$70) * (날씨7[월]=G$71) * (날씨7[일]='평균기온 삽입용'!$B78), 날씨7[minTa]),"")</f>
        <v>6.9</v>
      </c>
      <c r="H78" cm="1">
        <f t="array" ref="H78">IFERROR(_xlfn.XLOOKUP(1, (날씨7[stnNm]='평균기온 삽입용'!$C$70) * (날씨7[월]=H$71) * (날씨7[일]='평균기온 삽입용'!$B78), 날씨7[minTa]),"")</f>
        <v>17.3</v>
      </c>
      <c r="I78" cm="1">
        <f t="array" ref="I78">IFERROR(_xlfn.XLOOKUP(1, (날씨7[stnNm]='평균기온 삽입용'!$C$70) * (날씨7[월]=I$71) * (날씨7[일]='평균기온 삽입용'!$B78), 날씨7[minTa]),"")</f>
        <v>19.899999999999999</v>
      </c>
      <c r="J78" cm="1">
        <f t="array" ref="J78">IFERROR(_xlfn.XLOOKUP(1, (날씨7[stnNm]='평균기온 삽입용'!$C$70) * (날씨7[월]=J$71) * (날씨7[일]='평균기온 삽입용'!$B78), 날씨7[minTa]),"")</f>
        <v>20.2</v>
      </c>
      <c r="K78" cm="1">
        <f t="array" ref="K78">IFERROR(_xlfn.XLOOKUP(1, (날씨7[stnNm]='평균기온 삽입용'!$C$70) * (날씨7[월]=K$71) * (날씨7[일]='평균기온 삽입용'!$B78), 날씨7[minTa]),"")</f>
        <v>16.7</v>
      </c>
      <c r="L78" cm="1">
        <f t="array" ref="L78">IFERROR(_xlfn.XLOOKUP(1, (날씨7[stnNm]='평균기온 삽입용'!$C$70) * (날씨7[월]=L$71) * (날씨7[일]='평균기온 삽입용'!$B78), 날씨7[minTa]),"")</f>
        <v>14.6</v>
      </c>
      <c r="M78" cm="1">
        <f t="array" ref="M78">IFERROR(_xlfn.XLOOKUP(1, (날씨7[stnNm]='평균기온 삽입용'!$C$70) * (날씨7[월]=M$71) * (날씨7[일]='평균기온 삽입용'!$B78), 날씨7[minTa]),"")</f>
        <v>2</v>
      </c>
      <c r="N78" cm="1">
        <f t="array" ref="N78">IFERROR(_xlfn.XLOOKUP(1, (날씨7[stnNm]='평균기온 삽입용'!$C$70) * (날씨7[월]=N$71) * (날씨7[일]='평균기온 삽입용'!$B78), 날씨7[minTa]),"")</f>
        <v>-3.4</v>
      </c>
      <c r="P78" s="63">
        <v>7</v>
      </c>
      <c r="Q78" cm="1">
        <f t="array" ref="Q78">IFERROR(_xlfn.XLOOKUP(1, (날씨8[stnNm]='평균기온 삽입용'!$Q$70) * (날씨8[월]=Q$71) * (날씨8[일]='평균기온 삽입용'!$P78), 날씨8[minTa]),"")</f>
        <v>-13.7</v>
      </c>
      <c r="R78" cm="1">
        <f t="array" ref="R78">IFERROR(_xlfn.XLOOKUP(1, (날씨8[stnNm]='평균기온 삽입용'!$Q$70) * (날씨8[월]=R$71) * (날씨8[일]='평균기온 삽입용'!$P78), 날씨8[minTa]),"")</f>
        <v>-15.2</v>
      </c>
      <c r="S78" cm="1">
        <f t="array" ref="S78">IFERROR(_xlfn.XLOOKUP(1, (날씨8[stnNm]='평균기온 삽입용'!$Q$70) * (날씨8[월]=S$71) * (날씨8[일]='평균기온 삽입용'!$P78), 날씨8[minTa]),"")</f>
        <v>-8.5</v>
      </c>
      <c r="T78" cm="1">
        <f t="array" ref="T78">IFERROR(_xlfn.XLOOKUP(1, (날씨8[stnNm]='평균기온 삽입용'!$Q$70) * (날씨8[월]=T$71) * (날씨8[일]='평균기온 삽입용'!$P78), 날씨8[minTa]),"")</f>
        <v>3.9</v>
      </c>
      <c r="U78" cm="1">
        <f t="array" ref="U78">IFERROR(_xlfn.XLOOKUP(1, (날씨8[stnNm]='평균기온 삽입용'!$Q$70) * (날씨8[월]=U$71) * (날씨8[일]='평균기온 삽입용'!$P78), 날씨8[minTa]),"")</f>
        <v>13.3</v>
      </c>
      <c r="V78" cm="1">
        <f t="array" ref="V78">IFERROR(_xlfn.XLOOKUP(1, (날씨8[stnNm]='평균기온 삽입용'!$Q$70) * (날씨8[월]=V$71) * (날씨8[일]='평균기온 삽입용'!$P78), 날씨8[minTa]),"")</f>
        <v>11.3</v>
      </c>
      <c r="W78" cm="1">
        <f t="array" ref="W78">IFERROR(_xlfn.XLOOKUP(1, (날씨8[stnNm]='평균기온 삽입용'!$Q$70) * (날씨8[월]=W$71) * (날씨8[일]='평균기온 삽입용'!$P78), 날씨8[minTa]),"")</f>
        <v>23.9</v>
      </c>
      <c r="X78" cm="1">
        <f t="array" ref="X78">IFERROR(_xlfn.XLOOKUP(1, (날씨8[stnNm]='평균기온 삽입용'!$Q$70) * (날씨8[월]=X$71) * (날씨8[일]='평균기온 삽입용'!$P78), 날씨8[minTa]),"")</f>
        <v>24.3</v>
      </c>
      <c r="Y78" cm="1">
        <f t="array" ref="Y78">IFERROR(_xlfn.XLOOKUP(1, (날씨8[stnNm]='평균기온 삽입용'!$Q$70) * (날씨8[월]=Y$71) * (날씨8[일]='평균기온 삽입용'!$P78), 날씨8[minTa]),"")</f>
        <v>13.3</v>
      </c>
      <c r="Z78" cm="1">
        <f t="array" ref="Z78">IFERROR(_xlfn.XLOOKUP(1, (날씨8[stnNm]='평균기온 삽입용'!$Q$70) * (날씨8[월]=Z$71) * (날씨8[일]='평균기온 삽입용'!$P78), 날씨8[minTa]),"")</f>
        <v>8.3000000000000007</v>
      </c>
      <c r="AA78" cm="1">
        <f t="array" ref="AA78">IFERROR(_xlfn.XLOOKUP(1, (날씨8[stnNm]='평균기온 삽입용'!$Q$70) * (날씨8[월]=AA$71) * (날씨8[일]='평균기온 삽입용'!$P78), 날씨8[minTa]),"")</f>
        <v>0.3</v>
      </c>
      <c r="AB78" cm="1">
        <f t="array" ref="AB78">IFERROR(_xlfn.XLOOKUP(1, (날씨8[stnNm]='평균기온 삽입용'!$Q$70) * (날씨8[월]=AB$71) * (날씨8[일]='평균기온 삽입용'!$P78), 날씨8[minTa]),"")</f>
        <v>-6.5</v>
      </c>
      <c r="AD78" s="63">
        <v>7</v>
      </c>
      <c r="AE78" cm="1">
        <f t="array" ref="AE78">IFERROR(_xlfn.XLOOKUP(1, (날씨9[stnNm]='평균기온 삽입용'!$AE$70) * (날씨9[월]=AE$71) * (날씨9[일]='평균기온 삽입용'!$AD78), 날씨9[minTa]),"")</f>
        <v>-10.3</v>
      </c>
      <c r="AF78" cm="1">
        <f t="array" ref="AF78">IFERROR(_xlfn.XLOOKUP(1, (날씨9[stnNm]='평균기온 삽입용'!$AE$70) * (날씨9[월]=AF$71) * (날씨9[일]='평균기온 삽입용'!$AD78), 날씨9[minTa]),"")</f>
        <v>-6.8</v>
      </c>
      <c r="AG78" cm="1">
        <f t="array" ref="AG78">IFERROR(_xlfn.XLOOKUP(1, (날씨9[stnNm]='평균기온 삽입용'!$AE$70) * (날씨9[월]=AG$71) * (날씨9[일]='평균기온 삽입용'!$AD78), 날씨9[minTa]),"")</f>
        <v>-2</v>
      </c>
      <c r="AH78" cm="1">
        <f t="array" ref="AH78">IFERROR(_xlfn.XLOOKUP(1, (날씨9[stnNm]='평균기온 삽입용'!$AE$70) * (날씨9[월]=AH$71) * (날씨9[일]='평균기온 삽입용'!$AD78), 날씨9[minTa]),"")</f>
        <v>2</v>
      </c>
      <c r="AI78" cm="1">
        <f t="array" ref="AI78">IFERROR(_xlfn.XLOOKUP(1, (날씨9[stnNm]='평균기온 삽입용'!$AE$70) * (날씨9[월]=AI$71) * (날씨9[일]='평균기온 삽입용'!$AD78), 날씨9[minTa]),"")</f>
        <v>6.3</v>
      </c>
      <c r="AJ78" cm="1">
        <f t="array" ref="AJ78">IFERROR(_xlfn.XLOOKUP(1, (날씨9[stnNm]='평균기온 삽입용'!$AE$70) * (날씨9[월]=AJ$71) * (날씨9[일]='평균기온 삽입용'!$AD78), 날씨9[minTa]),"")</f>
        <v>17.100000000000001</v>
      </c>
      <c r="AK78" cm="1">
        <f t="array" ref="AK78">IFERROR(_xlfn.XLOOKUP(1, (날씨9[stnNm]='평균기온 삽입용'!$AE$70) * (날씨9[월]=AK$71) * (날씨9[일]='평균기온 삽입용'!$AD78), 날씨9[minTa]),"")</f>
        <v>19.7</v>
      </c>
      <c r="AL78" cm="1">
        <f t="array" ref="AL78">IFERROR(_xlfn.XLOOKUP(1, (날씨9[stnNm]='평균기온 삽입용'!$AE$70) * (날씨9[월]=AL$71) * (날씨9[일]='평균기온 삽입용'!$AD78), 날씨9[minTa]),"")</f>
        <v>22.8</v>
      </c>
      <c r="AM78" cm="1">
        <f t="array" ref="AM78">IFERROR(_xlfn.XLOOKUP(1, (날씨9[stnNm]='평균기온 삽입용'!$AE$70) * (날씨9[월]=AM$71) * (날씨9[일]='평균기온 삽입용'!$AD78), 날씨9[minTa]),"")</f>
        <v>16.100000000000001</v>
      </c>
      <c r="AN78" cm="1">
        <f t="array" ref="AN78">IFERROR(_xlfn.XLOOKUP(1, (날씨9[stnNm]='평균기온 삽입용'!$AE$70) * (날씨9[월]=AN$71) * (날씨9[일]='평균기온 삽입용'!$AD78), 날씨9[minTa]),"")</f>
        <v>6.4</v>
      </c>
      <c r="AO78" cm="1">
        <f t="array" ref="AO78">IFERROR(_xlfn.XLOOKUP(1, (날씨9[stnNm]='평균기온 삽입용'!$AE$70) * (날씨9[월]=AO$71) * (날씨9[일]='평균기온 삽입용'!$AD78), 날씨9[minTa]),"")</f>
        <v>-0.4</v>
      </c>
      <c r="AP78" cm="1">
        <f t="array" ref="AP78">IFERROR(_xlfn.XLOOKUP(1, (날씨9[stnNm]='평균기온 삽입용'!$AE$70) * (날씨9[월]=AP$71) * (날씨9[일]='평균기온 삽입용'!$AD78), 날씨9[minTa]),"")</f>
        <v>-2.6</v>
      </c>
    </row>
    <row r="79" spans="2:42" ht="15.95" customHeight="1" x14ac:dyDescent="0.3">
      <c r="B79" s="63">
        <v>8</v>
      </c>
      <c r="C79" cm="1">
        <f t="array" ref="C79">IFERROR(_xlfn.XLOOKUP(1, (날씨7[stnNm]='평균기온 삽입용'!$C$70) * (날씨7[월]=C$71) * (날씨7[일]='평균기온 삽입용'!$B79), 날씨7[minTa]),"")</f>
        <v>-21.9</v>
      </c>
      <c r="D79" cm="1">
        <f t="array" ref="D79">IFERROR(_xlfn.XLOOKUP(1, (날씨7[stnNm]='평균기온 삽입용'!$C$70) * (날씨7[월]=D$71) * (날씨7[일]='평균기온 삽입용'!$B79), 날씨7[minTa]),"")</f>
        <v>-8.5</v>
      </c>
      <c r="E79" cm="1">
        <f t="array" ref="E79">IFERROR(_xlfn.XLOOKUP(1, (날씨7[stnNm]='평균기온 삽입용'!$C$70) * (날씨7[월]=E$71) * (날씨7[일]='평균기온 삽입용'!$B79), 날씨7[minTa]),"")</f>
        <v>-4.3</v>
      </c>
      <c r="F79" cm="1">
        <f t="array" ref="F79">IFERROR(_xlfn.XLOOKUP(1, (날씨7[stnNm]='평균기온 삽입용'!$C$70) * (날씨7[월]=F$71) * (날씨7[일]='평균기온 삽입용'!$B79), 날씨7[minTa]),"")</f>
        <v>2.8</v>
      </c>
      <c r="G79" cm="1">
        <f t="array" ref="G79">IFERROR(_xlfn.XLOOKUP(1, (날씨7[stnNm]='평균기온 삽입용'!$C$70) * (날씨7[월]=G$71) * (날씨7[일]='평균기온 삽입용'!$B79), 날씨7[minTa]),"")</f>
        <v>8.1</v>
      </c>
      <c r="H79" cm="1">
        <f t="array" ref="H79">IFERROR(_xlfn.XLOOKUP(1, (날씨7[stnNm]='평균기온 삽입용'!$C$70) * (날씨7[월]=H$71) * (날씨7[일]='평균기온 삽입용'!$B79), 날씨7[minTa]),"")</f>
        <v>16.5</v>
      </c>
      <c r="I79" cm="1">
        <f t="array" ref="I79">IFERROR(_xlfn.XLOOKUP(1, (날씨7[stnNm]='평균기온 삽입용'!$C$70) * (날씨7[월]=I$71) * (날씨7[일]='평균기온 삽입용'!$B79), 날씨7[minTa]),"")</f>
        <v>20.7</v>
      </c>
      <c r="J79" cm="1">
        <f t="array" ref="J79">IFERROR(_xlfn.XLOOKUP(1, (날씨7[stnNm]='평균기온 삽입용'!$C$70) * (날씨7[월]=J$71) * (날씨7[일]='평균기온 삽입용'!$B79), 날씨7[minTa]),"")</f>
        <v>21.1</v>
      </c>
      <c r="K79" cm="1">
        <f t="array" ref="K79">IFERROR(_xlfn.XLOOKUP(1, (날씨7[stnNm]='평균기온 삽입용'!$C$70) * (날씨7[월]=K$71) * (날씨7[일]='평균기온 삽입용'!$B79), 날씨7[minTa]),"")</f>
        <v>16.8</v>
      </c>
      <c r="L79" cm="1">
        <f t="array" ref="L79">IFERROR(_xlfn.XLOOKUP(1, (날씨7[stnNm]='평균기온 삽입용'!$C$70) * (날씨7[월]=L$71) * (날씨7[일]='평균기온 삽입용'!$B79), 날씨7[minTa]),"")</f>
        <v>15.7</v>
      </c>
      <c r="M79" cm="1">
        <f t="array" ref="M79">IFERROR(_xlfn.XLOOKUP(1, (날씨7[stnNm]='평균기온 삽입용'!$C$70) * (날씨7[월]=M$71) * (날씨7[일]='평균기온 삽입용'!$B79), 날씨7[minTa]),"")</f>
        <v>3.1</v>
      </c>
      <c r="N79" cm="1">
        <f t="array" ref="N79">IFERROR(_xlfn.XLOOKUP(1, (날씨7[stnNm]='평균기온 삽입용'!$C$70) * (날씨7[월]=N$71) * (날씨7[일]='평균기온 삽입용'!$B79), 날씨7[minTa]),"")</f>
        <v>-4.2</v>
      </c>
      <c r="P79" s="63">
        <v>8</v>
      </c>
      <c r="Q79" cm="1">
        <f t="array" ref="Q79">IFERROR(_xlfn.XLOOKUP(1, (날씨8[stnNm]='평균기온 삽입용'!$Q$70) * (날씨8[월]=Q$71) * (날씨8[일]='평균기온 삽입용'!$P79), 날씨8[minTa]),"")</f>
        <v>-12.9</v>
      </c>
      <c r="R79" cm="1">
        <f t="array" ref="R79">IFERROR(_xlfn.XLOOKUP(1, (날씨8[stnNm]='평균기온 삽입용'!$Q$70) * (날씨8[월]=R$71) * (날씨8[일]='평균기온 삽입용'!$P79), 날씨8[minTa]),"")</f>
        <v>-10.7</v>
      </c>
      <c r="S79" cm="1">
        <f t="array" ref="S79">IFERROR(_xlfn.XLOOKUP(1, (날씨8[stnNm]='평균기온 삽입용'!$Q$70) * (날씨8[월]=S$71) * (날씨8[일]='평균기온 삽입용'!$P79), 날씨8[minTa]),"")</f>
        <v>-3.3</v>
      </c>
      <c r="T79" cm="1">
        <f t="array" ref="T79">IFERROR(_xlfn.XLOOKUP(1, (날씨8[stnNm]='평균기온 삽입용'!$Q$70) * (날씨8[월]=T$71) * (날씨8[일]='평균기온 삽입용'!$P79), 날씨8[minTa]),"")</f>
        <v>-0.7</v>
      </c>
      <c r="U79" cm="1">
        <f t="array" ref="U79">IFERROR(_xlfn.XLOOKUP(1, (날씨8[stnNm]='평균기온 삽입용'!$Q$70) * (날씨8[월]=U$71) * (날씨8[일]='평균기온 삽입용'!$P79), 날씨8[minTa]),"")</f>
        <v>9.4</v>
      </c>
      <c r="V79" cm="1">
        <f t="array" ref="V79">IFERROR(_xlfn.XLOOKUP(1, (날씨8[stnNm]='평균기온 삽입용'!$Q$70) * (날씨8[월]=V$71) * (날씨8[일]='평균기온 삽입용'!$P79), 날씨8[minTa]),"")</f>
        <v>12.6</v>
      </c>
      <c r="W79" cm="1">
        <f t="array" ref="W79">IFERROR(_xlfn.XLOOKUP(1, (날씨8[stnNm]='평균기온 삽입용'!$Q$70) * (날씨8[월]=W$71) * (날씨8[일]='평균기온 삽입용'!$P79), 날씨8[minTa]),"")</f>
        <v>23.1</v>
      </c>
      <c r="X79" cm="1">
        <f t="array" ref="X79">IFERROR(_xlfn.XLOOKUP(1, (날씨8[stnNm]='평균기온 삽입용'!$Q$70) * (날씨8[월]=X$71) * (날씨8[일]='평균기온 삽입용'!$P79), 날씨8[minTa]),"")</f>
        <v>24.5</v>
      </c>
      <c r="Y79" cm="1">
        <f t="array" ref="Y79">IFERROR(_xlfn.XLOOKUP(1, (날씨8[stnNm]='평균기온 삽입용'!$Q$70) * (날씨8[월]=Y$71) * (날씨8[일]='평균기온 삽입용'!$P79), 날씨8[minTa]),"")</f>
        <v>12.7</v>
      </c>
      <c r="Z79" cm="1">
        <f t="array" ref="Z79">IFERROR(_xlfn.XLOOKUP(1, (날씨8[stnNm]='평균기온 삽입용'!$Q$70) * (날씨8[월]=Z$71) * (날씨8[일]='평균기온 삽입용'!$P79), 날씨8[minTa]),"")</f>
        <v>5.8</v>
      </c>
      <c r="AA79" cm="1">
        <f t="array" ref="AA79">IFERROR(_xlfn.XLOOKUP(1, (날씨8[stnNm]='평균기온 삽입용'!$Q$70) * (날씨8[월]=AA$71) * (날씨8[일]='평균기온 삽입용'!$P79), 날씨8[minTa]),"")</f>
        <v>2.8</v>
      </c>
      <c r="AB79" cm="1">
        <f t="array" ref="AB79">IFERROR(_xlfn.XLOOKUP(1, (날씨8[stnNm]='평균기온 삽입용'!$Q$70) * (날씨8[월]=AB$71) * (날씨8[일]='평균기온 삽입용'!$P79), 날씨8[minTa]),"")</f>
        <v>-6.4</v>
      </c>
      <c r="AD79" s="63">
        <v>8</v>
      </c>
      <c r="AE79" cm="1">
        <f t="array" ref="AE79">IFERROR(_xlfn.XLOOKUP(1, (날씨9[stnNm]='평균기온 삽입용'!$AE$70) * (날씨9[월]=AE$71) * (날씨9[일]='평균기온 삽입용'!$AD79), 날씨9[minTa]),"")</f>
        <v>-12.2</v>
      </c>
      <c r="AF79" cm="1">
        <f t="array" ref="AF79">IFERROR(_xlfn.XLOOKUP(1, (날씨9[stnNm]='평균기온 삽입용'!$AE$70) * (날씨9[월]=AF$71) * (날씨9[일]='평균기온 삽입용'!$AD79), 날씨9[minTa]),"")</f>
        <v>-6.9</v>
      </c>
      <c r="AG79" cm="1">
        <f t="array" ref="AG79">IFERROR(_xlfn.XLOOKUP(1, (날씨9[stnNm]='평균기온 삽입용'!$AE$70) * (날씨9[월]=AG$71) * (날씨9[일]='평균기온 삽입용'!$AD79), 날씨9[minTa]),"")</f>
        <v>0.7</v>
      </c>
      <c r="AH79" cm="1">
        <f t="array" ref="AH79">IFERROR(_xlfn.XLOOKUP(1, (날씨9[stnNm]='평균기온 삽입용'!$AE$70) * (날씨9[월]=AH$71) * (날씨9[일]='평균기온 삽입용'!$AD79), 날씨9[minTa]),"")</f>
        <v>-1.5</v>
      </c>
      <c r="AI79" cm="1">
        <f t="array" ref="AI79">IFERROR(_xlfn.XLOOKUP(1, (날씨9[stnNm]='평균기온 삽입용'!$AE$70) * (날씨9[월]=AI$71) * (날씨9[일]='평균기온 삽입용'!$AD79), 날씨9[minTa]),"")</f>
        <v>3</v>
      </c>
      <c r="AJ79" cm="1">
        <f t="array" ref="AJ79">IFERROR(_xlfn.XLOOKUP(1, (날씨9[stnNm]='평균기온 삽입용'!$AE$70) * (날씨9[월]=AJ$71) * (날씨9[일]='평균기온 삽입용'!$AD79), 날씨9[minTa]),"")</f>
        <v>16.2</v>
      </c>
      <c r="AK79" cm="1">
        <f t="array" ref="AK79">IFERROR(_xlfn.XLOOKUP(1, (날씨9[stnNm]='평균기온 삽입용'!$AE$70) * (날씨9[월]=AK$71) * (날씨9[일]='평균기온 삽입용'!$AD79), 날씨9[minTa]),"")</f>
        <v>17.7</v>
      </c>
      <c r="AL79" cm="1">
        <f t="array" ref="AL79">IFERROR(_xlfn.XLOOKUP(1, (날씨9[stnNm]='평균기온 삽입용'!$AE$70) * (날씨9[월]=AL$71) * (날씨9[일]='평균기온 삽입용'!$AD79), 날씨9[minTa]),"")</f>
        <v>22.1</v>
      </c>
      <c r="AM79" cm="1">
        <f t="array" ref="AM79">IFERROR(_xlfn.XLOOKUP(1, (날씨9[stnNm]='평균기온 삽입용'!$AE$70) * (날씨9[월]=AM$71) * (날씨9[일]='평균기온 삽입용'!$AD79), 날씨9[minTa]),"")</f>
        <v>14</v>
      </c>
      <c r="AN79" cm="1">
        <f t="array" ref="AN79">IFERROR(_xlfn.XLOOKUP(1, (날씨9[stnNm]='평균기온 삽입용'!$AE$70) * (날씨9[월]=AN$71) * (날씨9[일]='평균기온 삽입용'!$AD79), 날씨9[minTa]),"")</f>
        <v>9.3000000000000007</v>
      </c>
      <c r="AO79" cm="1">
        <f t="array" ref="AO79">IFERROR(_xlfn.XLOOKUP(1, (날씨9[stnNm]='평균기온 삽입용'!$AE$70) * (날씨9[월]=AO$71) * (날씨9[일]='평균기온 삽입용'!$AD79), 날씨9[minTa]),"")</f>
        <v>-1.9</v>
      </c>
      <c r="AP79" cm="1">
        <f t="array" ref="AP79">IFERROR(_xlfn.XLOOKUP(1, (날씨9[stnNm]='평균기온 삽입용'!$AE$70) * (날씨9[월]=AP$71) * (날씨9[일]='평균기온 삽입용'!$AD79), 날씨9[minTa]),"")</f>
        <v>0.3</v>
      </c>
    </row>
    <row r="80" spans="2:42" ht="15.95" customHeight="1" x14ac:dyDescent="0.3">
      <c r="B80" s="63">
        <v>9</v>
      </c>
      <c r="C80" cm="1">
        <f t="array" ref="C80">IFERROR(_xlfn.XLOOKUP(1, (날씨7[stnNm]='평균기온 삽입용'!$C$70) * (날씨7[월]=C$71) * (날씨7[일]='평균기온 삽입용'!$B80), 날씨7[minTa]),"")</f>
        <v>-22.4</v>
      </c>
      <c r="D80" cm="1">
        <f t="array" ref="D80">IFERROR(_xlfn.XLOOKUP(1, (날씨7[stnNm]='평균기온 삽입용'!$C$70) * (날씨7[월]=D$71) * (날씨7[일]='평균기온 삽입용'!$B80), 날씨7[minTa]),"")</f>
        <v>-10.8</v>
      </c>
      <c r="E80" cm="1">
        <f t="array" ref="E80">IFERROR(_xlfn.XLOOKUP(1, (날씨7[stnNm]='평균기온 삽입용'!$C$70) * (날씨7[월]=E$71) * (날씨7[일]='평균기온 삽입용'!$B80), 날씨7[minTa]),"")</f>
        <v>-4</v>
      </c>
      <c r="F80" cm="1">
        <f t="array" ref="F80">IFERROR(_xlfn.XLOOKUP(1, (날씨7[stnNm]='평균기온 삽입용'!$C$70) * (날씨7[월]=F$71) * (날씨7[일]='평균기온 삽입용'!$B80), 날씨7[minTa]),"")</f>
        <v>3.7</v>
      </c>
      <c r="G80" cm="1">
        <f t="array" ref="G80">IFERROR(_xlfn.XLOOKUP(1, (날씨7[stnNm]='평균기온 삽입용'!$C$70) * (날씨7[월]=G$71) * (날씨7[일]='평균기온 삽입용'!$B80), 날씨7[minTa]),"")</f>
        <v>6.2</v>
      </c>
      <c r="H80" cm="1">
        <f t="array" ref="H80">IFERROR(_xlfn.XLOOKUP(1, (날씨7[stnNm]='평균기온 삽입용'!$C$70) * (날씨7[월]=H$71) * (날씨7[일]='평균기온 삽입용'!$B80), 날씨7[minTa]),"")</f>
        <v>14.7</v>
      </c>
      <c r="I80" cm="1">
        <f t="array" ref="I80">IFERROR(_xlfn.XLOOKUP(1, (날씨7[stnNm]='평균기온 삽입용'!$C$70) * (날씨7[월]=I$71) * (날씨7[일]='평균기온 삽입용'!$B80), 날씨7[minTa]),"")</f>
        <v>20</v>
      </c>
      <c r="J80" cm="1">
        <f t="array" ref="J80">IFERROR(_xlfn.XLOOKUP(1, (날씨7[stnNm]='평균기온 삽입용'!$C$70) * (날씨7[월]=J$71) * (날씨7[일]='평균기온 삽입용'!$B80), 날씨7[minTa]),"")</f>
        <v>21.4</v>
      </c>
      <c r="K80" cm="1">
        <f t="array" ref="K80">IFERROR(_xlfn.XLOOKUP(1, (날씨7[stnNm]='평균기온 삽입용'!$C$70) * (날씨7[월]=K$71) * (날씨7[일]='평균기온 삽입용'!$B80), 날씨7[minTa]),"")</f>
        <v>15.3</v>
      </c>
      <c r="L80" cm="1">
        <f t="array" ref="L80">IFERROR(_xlfn.XLOOKUP(1, (날씨7[stnNm]='평균기온 삽입용'!$C$70) * (날씨7[월]=L$71) * (날씨7[일]='평균기온 삽입용'!$B80), 날씨7[minTa]),"")</f>
        <v>14.5</v>
      </c>
      <c r="M80" cm="1">
        <f t="array" ref="M80">IFERROR(_xlfn.XLOOKUP(1, (날씨7[stnNm]='평균기온 삽입용'!$C$70) * (날씨7[월]=M$71) * (날씨7[일]='평균기온 삽입용'!$B80), 날씨7[minTa]),"")</f>
        <v>1.7</v>
      </c>
      <c r="N80" cm="1">
        <f t="array" ref="N80">IFERROR(_xlfn.XLOOKUP(1, (날씨7[stnNm]='평균기온 삽입용'!$C$70) * (날씨7[월]=N$71) * (날씨7[일]='평균기온 삽입용'!$B80), 날씨7[minTa]),"")</f>
        <v>-4</v>
      </c>
      <c r="P80" s="63">
        <v>9</v>
      </c>
      <c r="Q80" cm="1">
        <f t="array" ref="Q80">IFERROR(_xlfn.XLOOKUP(1, (날씨8[stnNm]='평균기온 삽입용'!$Q$70) * (날씨8[월]=Q$71) * (날씨8[일]='평균기온 삽입용'!$P80), 날씨8[minTa]),"")</f>
        <v>-6.9</v>
      </c>
      <c r="R80" cm="1">
        <f t="array" ref="R80">IFERROR(_xlfn.XLOOKUP(1, (날씨8[stnNm]='평균기온 삽입용'!$Q$70) * (날씨8[월]=R$71) * (날씨8[일]='평균기온 삽입용'!$P80), 날씨8[minTa]),"")</f>
        <v>-11.8</v>
      </c>
      <c r="S80" cm="1">
        <f t="array" ref="S80">IFERROR(_xlfn.XLOOKUP(1, (날씨8[stnNm]='평균기온 삽입용'!$Q$70) * (날씨8[월]=S$71) * (날씨8[일]='평균기온 삽입용'!$P80), 날씨8[minTa]),"")</f>
        <v>-4.5999999999999996</v>
      </c>
      <c r="T80" cm="1">
        <f t="array" ref="T80">IFERROR(_xlfn.XLOOKUP(1, (날씨8[stnNm]='평균기온 삽입용'!$Q$70) * (날씨8[월]=T$71) * (날씨8[일]='평균기온 삽입용'!$P80), 날씨8[minTa]),"")</f>
        <v>4.9000000000000004</v>
      </c>
      <c r="U80" cm="1">
        <f t="array" ref="U80">IFERROR(_xlfn.XLOOKUP(1, (날씨8[stnNm]='평균기온 삽입용'!$Q$70) * (날씨8[월]=U$71) * (날씨8[일]='평균기온 삽입용'!$P80), 날씨8[minTa]),"")</f>
        <v>5.9</v>
      </c>
      <c r="V80" cm="1">
        <f t="array" ref="V80">IFERROR(_xlfn.XLOOKUP(1, (날씨8[stnNm]='평균기온 삽입용'!$Q$70) * (날씨8[월]=V$71) * (날씨8[일]='평균기온 삽입용'!$P80), 날씨8[minTa]),"")</f>
        <v>14.6</v>
      </c>
      <c r="W80" cm="1">
        <f t="array" ref="W80">IFERROR(_xlfn.XLOOKUP(1, (날씨8[stnNm]='평균기온 삽입용'!$Q$70) * (날씨8[월]=W$71) * (날씨8[일]='평균기온 삽입용'!$P80), 날씨8[minTa]),"")</f>
        <v>22.8</v>
      </c>
      <c r="X80" cm="1">
        <f t="array" ref="X80">IFERROR(_xlfn.XLOOKUP(1, (날씨8[stnNm]='평균기온 삽입용'!$Q$70) * (날씨8[월]=X$71) * (날씨8[일]='평균기온 삽입용'!$P80), 날씨8[minTa]),"")</f>
        <v>20.5</v>
      </c>
      <c r="Y80" cm="1">
        <f t="array" ref="Y80">IFERROR(_xlfn.XLOOKUP(1, (날씨8[stnNm]='평균기온 삽입용'!$Q$70) * (날씨8[월]=Y$71) * (날씨8[일]='평균기온 삽입용'!$P80), 날씨8[minTa]),"")</f>
        <v>13.4</v>
      </c>
      <c r="Z80" cm="1">
        <f t="array" ref="Z80">IFERROR(_xlfn.XLOOKUP(1, (날씨8[stnNm]='평균기온 삽입용'!$Q$70) * (날씨8[월]=Z$71) * (날씨8[일]='평균기온 삽입용'!$P80), 날씨8[minTa]),"")</f>
        <v>9.1999999999999993</v>
      </c>
      <c r="AA80" cm="1">
        <f t="array" ref="AA80">IFERROR(_xlfn.XLOOKUP(1, (날씨8[stnNm]='평균기온 삽입용'!$Q$70) * (날씨8[월]=AA$71) * (날씨8[일]='평균기온 삽입용'!$P80), 날씨8[minTa]),"")</f>
        <v>-0.5</v>
      </c>
      <c r="AB80" cm="1">
        <f t="array" ref="AB80">IFERROR(_xlfn.XLOOKUP(1, (날씨8[stnNm]='평균기온 삽입용'!$Q$70) * (날씨8[월]=AB$71) * (날씨8[일]='평균기온 삽입용'!$P80), 날씨8[minTa]),"")</f>
        <v>-4.4000000000000004</v>
      </c>
      <c r="AD80" s="63">
        <v>9</v>
      </c>
      <c r="AE80" cm="1">
        <f t="array" ref="AE80">IFERROR(_xlfn.XLOOKUP(1, (날씨9[stnNm]='평균기온 삽입용'!$AE$70) * (날씨9[월]=AE$71) * (날씨9[일]='평균기온 삽입용'!$AD80), 날씨9[minTa]),"")</f>
        <v>-8.1</v>
      </c>
      <c r="AF80" cm="1">
        <f t="array" ref="AF80">IFERROR(_xlfn.XLOOKUP(1, (날씨9[stnNm]='평균기온 삽입용'!$AE$70) * (날씨9[월]=AF$71) * (날씨9[일]='평균기온 삽입용'!$AD80), 날씨9[minTa]),"")</f>
        <v>-8.1999999999999993</v>
      </c>
      <c r="AG80" cm="1">
        <f t="array" ref="AG80">IFERROR(_xlfn.XLOOKUP(1, (날씨9[stnNm]='평균기온 삽입용'!$AE$70) * (날씨9[월]=AG$71) * (날씨9[일]='평균기온 삽입용'!$AD80), 날씨9[minTa]),"")</f>
        <v>1.7</v>
      </c>
      <c r="AH80" cm="1">
        <f t="array" ref="AH80">IFERROR(_xlfn.XLOOKUP(1, (날씨9[stnNm]='평균기온 삽입용'!$AE$70) * (날씨9[월]=AH$71) * (날씨9[일]='평균기온 삽입용'!$AD80), 날씨9[minTa]),"")</f>
        <v>-1.6</v>
      </c>
      <c r="AI80" cm="1">
        <f t="array" ref="AI80">IFERROR(_xlfn.XLOOKUP(1, (날씨9[stnNm]='평균기온 삽입용'!$AE$70) * (날씨9[월]=AI$71) * (날씨9[일]='평균기온 삽입용'!$AD80), 날씨9[minTa]),"")</f>
        <v>6.2</v>
      </c>
      <c r="AJ80" cm="1">
        <f t="array" ref="AJ80">IFERROR(_xlfn.XLOOKUP(1, (날씨9[stnNm]='평균기온 삽입용'!$AE$70) * (날씨9[월]=AJ$71) * (날씨9[일]='평균기온 삽입용'!$AD80), 날씨9[minTa]),"")</f>
        <v>13.5</v>
      </c>
      <c r="AK80" cm="1">
        <f t="array" ref="AK80">IFERROR(_xlfn.XLOOKUP(1, (날씨9[stnNm]='평균기온 삽입용'!$AE$70) * (날씨9[월]=AK$71) * (날씨9[일]='평균기온 삽입용'!$AD80), 날씨9[minTa]),"")</f>
        <v>18.8</v>
      </c>
      <c r="AL80" cm="1">
        <f t="array" ref="AL80">IFERROR(_xlfn.XLOOKUP(1, (날씨9[stnNm]='평균기온 삽입용'!$AE$70) * (날씨9[월]=AL$71) * (날씨9[일]='평균기온 삽입용'!$AD80), 날씨9[minTa]),"")</f>
        <v>21.9</v>
      </c>
      <c r="AM80" cm="1">
        <f t="array" ref="AM80">IFERROR(_xlfn.XLOOKUP(1, (날씨9[stnNm]='평균기온 삽입용'!$AE$70) * (날씨9[월]=AM$71) * (날씨9[일]='평균기온 삽입용'!$AD80), 날씨9[minTa]),"")</f>
        <v>15.9</v>
      </c>
      <c r="AN80" cm="1">
        <f t="array" ref="AN80">IFERROR(_xlfn.XLOOKUP(1, (날씨9[stnNm]='평균기온 삽입용'!$AE$70) * (날씨9[월]=AN$71) * (날씨9[일]='평균기온 삽입용'!$AD80), 날씨9[minTa]),"")</f>
        <v>10.6</v>
      </c>
      <c r="AO80" cm="1">
        <f t="array" ref="AO80">IFERROR(_xlfn.XLOOKUP(1, (날씨9[stnNm]='평균기온 삽입용'!$AE$70) * (날씨9[월]=AO$71) * (날씨9[일]='평균기온 삽입용'!$AD80), 날씨9[minTa]),"")</f>
        <v>0.1</v>
      </c>
      <c r="AP80" cm="1">
        <f t="array" ref="AP80">IFERROR(_xlfn.XLOOKUP(1, (날씨9[stnNm]='평균기온 삽입용'!$AE$70) * (날씨9[월]=AP$71) * (날씨9[일]='평균기온 삽입용'!$AD80), 날씨9[minTa]),"")</f>
        <v>5.8</v>
      </c>
    </row>
    <row r="81" spans="2:42" ht="15.95" customHeight="1" x14ac:dyDescent="0.3">
      <c r="B81" s="63">
        <v>10</v>
      </c>
      <c r="C81" cm="1">
        <f t="array" ref="C81">IFERROR(_xlfn.XLOOKUP(1, (날씨7[stnNm]='평균기온 삽입용'!$C$70) * (날씨7[월]=C$71) * (날씨7[일]='평균기온 삽입용'!$B81), 날씨7[minTa]),"")</f>
        <v>-20.2</v>
      </c>
      <c r="D81" cm="1">
        <f t="array" ref="D81">IFERROR(_xlfn.XLOOKUP(1, (날씨7[stnNm]='평균기온 삽입용'!$C$70) * (날씨7[월]=D$71) * (날씨7[일]='평균기온 삽입용'!$B81), 날씨7[minTa]),"")</f>
        <v>-4.5999999999999996</v>
      </c>
      <c r="E81" cm="1">
        <f t="array" ref="E81">IFERROR(_xlfn.XLOOKUP(1, (날씨7[stnNm]='평균기온 삽입용'!$C$70) * (날씨7[월]=E$71) * (날씨7[일]='평균기온 삽입용'!$B81), 날씨7[minTa]),"")</f>
        <v>-3.7</v>
      </c>
      <c r="F81" cm="1">
        <f t="array" ref="F81">IFERROR(_xlfn.XLOOKUP(1, (날씨7[stnNm]='평균기온 삽입용'!$C$70) * (날씨7[월]=F$71) * (날씨7[일]='평균기온 삽입용'!$B81), 날씨7[minTa]),"")</f>
        <v>1.5</v>
      </c>
      <c r="G81" cm="1">
        <f t="array" ref="G81">IFERROR(_xlfn.XLOOKUP(1, (날씨7[stnNm]='평균기온 삽입용'!$C$70) * (날씨7[월]=G$71) * (날씨7[일]='평균기온 삽입용'!$B81), 날씨7[minTa]),"")</f>
        <v>6.2</v>
      </c>
      <c r="H81" cm="1">
        <f t="array" ref="H81">IFERROR(_xlfn.XLOOKUP(1, (날씨7[stnNm]='평균기온 삽입용'!$C$70) * (날씨7[월]=H$71) * (날씨7[일]='평균기온 삽입용'!$B81), 날씨7[minTa]),"")</f>
        <v>17.899999999999999</v>
      </c>
      <c r="I81" cm="1">
        <f t="array" ref="I81">IFERROR(_xlfn.XLOOKUP(1, (날씨7[stnNm]='평균기온 삽입용'!$C$70) * (날씨7[월]=I$71) * (날씨7[일]='평균기온 삽입용'!$B81), 날씨7[minTa]),"")</f>
        <v>21</v>
      </c>
      <c r="J81" cm="1">
        <f t="array" ref="J81">IFERROR(_xlfn.XLOOKUP(1, (날씨7[stnNm]='평균기온 삽입용'!$C$70) * (날씨7[월]=J$71) * (날씨7[일]='평균기온 삽입용'!$B81), 날씨7[minTa]),"")</f>
        <v>19.899999999999999</v>
      </c>
      <c r="K81" cm="1">
        <f t="array" ref="K81">IFERROR(_xlfn.XLOOKUP(1, (날씨7[stnNm]='평균기온 삽입용'!$C$70) * (날씨7[월]=K$71) * (날씨7[일]='평균기온 삽입용'!$B81), 날씨7[minTa]),"")</f>
        <v>16.100000000000001</v>
      </c>
      <c r="L81" cm="1">
        <f t="array" ref="L81">IFERROR(_xlfn.XLOOKUP(1, (날씨7[stnNm]='평균기온 삽입용'!$C$70) * (날씨7[월]=L$71) * (날씨7[일]='평균기온 삽입용'!$B81), 날씨7[minTa]),"")</f>
        <v>14.5</v>
      </c>
      <c r="M81" cm="1">
        <f t="array" ref="M81">IFERROR(_xlfn.XLOOKUP(1, (날씨7[stnNm]='평균기온 삽입용'!$C$70) * (날씨7[월]=M$71) * (날씨7[일]='평균기온 삽입용'!$B81), 날씨7[minTa]),"")</f>
        <v>0.5</v>
      </c>
      <c r="N81" cm="1">
        <f t="array" ref="N81">IFERROR(_xlfn.XLOOKUP(1, (날씨7[stnNm]='평균기온 삽입용'!$C$70) * (날씨7[월]=N$71) * (날씨7[일]='평균기온 삽입용'!$B81), 날씨7[minTa]),"")</f>
        <v>-0.2</v>
      </c>
      <c r="P81" s="63">
        <v>10</v>
      </c>
      <c r="Q81" cm="1">
        <f t="array" ref="Q81">IFERROR(_xlfn.XLOOKUP(1, (날씨8[stnNm]='평균기온 삽입용'!$Q$70) * (날씨8[월]=Q$71) * (날씨8[일]='평균기온 삽입용'!$P81), 날씨8[minTa]),"")</f>
        <v>-10</v>
      </c>
      <c r="R81" cm="1">
        <f t="array" ref="R81">IFERROR(_xlfn.XLOOKUP(1, (날씨8[stnNm]='평균기온 삽입용'!$Q$70) * (날씨8[월]=R$71) * (날씨8[일]='평균기온 삽입용'!$P81), 날씨8[minTa]),"")</f>
        <v>-9.6999999999999993</v>
      </c>
      <c r="S81" cm="1">
        <f t="array" ref="S81">IFERROR(_xlfn.XLOOKUP(1, (날씨8[stnNm]='평균기온 삽입용'!$Q$70) * (날씨8[월]=S$71) * (날씨8[일]='평균기온 삽입용'!$P81), 날씨8[minTa]),"")</f>
        <v>-2.4</v>
      </c>
      <c r="T81" cm="1">
        <f t="array" ref="T81">IFERROR(_xlfn.XLOOKUP(1, (날씨8[stnNm]='평균기온 삽입용'!$Q$70) * (날씨8[월]=T$71) * (날씨8[일]='평균기온 삽입용'!$P81), 날씨8[minTa]),"")</f>
        <v>5.9</v>
      </c>
      <c r="U81" cm="1">
        <f t="array" ref="U81">IFERROR(_xlfn.XLOOKUP(1, (날씨8[stnNm]='평균기온 삽입용'!$Q$70) * (날씨8[월]=U$71) * (날씨8[일]='평균기온 삽입용'!$P81), 날씨8[minTa]),"")</f>
        <v>7.7</v>
      </c>
      <c r="V81" cm="1">
        <f t="array" ref="V81">IFERROR(_xlfn.XLOOKUP(1, (날씨8[stnNm]='평균기온 삽입용'!$Q$70) * (날씨8[월]=V$71) * (날씨8[일]='평균기온 삽입용'!$P81), 날씨8[minTa]),"")</f>
        <v>13.7</v>
      </c>
      <c r="W81" cm="1">
        <f t="array" ref="W81">IFERROR(_xlfn.XLOOKUP(1, (날씨8[stnNm]='평균기온 삽입용'!$Q$70) * (날씨8[월]=W$71) * (날씨8[일]='평균기온 삽입용'!$P81), 날씨8[minTa]),"")</f>
        <v>21.9</v>
      </c>
      <c r="X81" cm="1">
        <f t="array" ref="X81">IFERROR(_xlfn.XLOOKUP(1, (날씨8[stnNm]='평균기온 삽입용'!$Q$70) * (날씨8[월]=X$71) * (날씨8[일]='평균기온 삽입용'!$P81), 날씨8[minTa]),"")</f>
        <v>19.100000000000001</v>
      </c>
      <c r="Y81" cm="1">
        <f t="array" ref="Y81">IFERROR(_xlfn.XLOOKUP(1, (날씨8[stnNm]='평균기온 삽입용'!$Q$70) * (날씨8[월]=Y$71) * (날씨8[일]='평균기온 삽입용'!$P81), 날씨8[minTa]),"")</f>
        <v>13.4</v>
      </c>
      <c r="Z81" cm="1">
        <f t="array" ref="Z81">IFERROR(_xlfn.XLOOKUP(1, (날씨8[stnNm]='평균기온 삽입용'!$Q$70) * (날씨8[월]=Z$71) * (날씨8[일]='평균기온 삽입용'!$P81), 날씨8[minTa]),"")</f>
        <v>6</v>
      </c>
      <c r="AA81" cm="1">
        <f t="array" ref="AA81">IFERROR(_xlfn.XLOOKUP(1, (날씨8[stnNm]='평균기온 삽입용'!$Q$70) * (날씨8[월]=AA$71) * (날씨8[일]='평균기온 삽입용'!$P81), 날씨8[minTa]),"")</f>
        <v>6.7</v>
      </c>
      <c r="AB81" cm="1">
        <f t="array" ref="AB81">IFERROR(_xlfn.XLOOKUP(1, (날씨8[stnNm]='평균기온 삽입용'!$Q$70) * (날씨8[월]=AB$71) * (날씨8[일]='평균기온 삽입용'!$P81), 날씨8[minTa]),"")</f>
        <v>-6.9</v>
      </c>
      <c r="AD81" s="63">
        <v>10</v>
      </c>
      <c r="AE81" cm="1">
        <f t="array" ref="AE81">IFERROR(_xlfn.XLOOKUP(1, (날씨9[stnNm]='평균기온 삽입용'!$AE$70) * (날씨9[월]=AE$71) * (날씨9[일]='평균기온 삽입용'!$AD81), 날씨9[minTa]),"")</f>
        <v>-12.7</v>
      </c>
      <c r="AF81" cm="1">
        <f t="array" ref="AF81">IFERROR(_xlfn.XLOOKUP(1, (날씨9[stnNm]='평균기온 삽입용'!$AE$70) * (날씨9[월]=AF$71) * (날씨9[일]='평균기온 삽입용'!$AD81), 날씨9[minTa]),"")</f>
        <v>-3.3</v>
      </c>
      <c r="AG81" cm="1">
        <f t="array" ref="AG81">IFERROR(_xlfn.XLOOKUP(1, (날씨9[stnNm]='평균기온 삽입용'!$AE$70) * (날씨9[월]=AG$71) * (날씨9[일]='평균기온 삽입용'!$AD81), 날씨9[minTa]),"")</f>
        <v>0.3</v>
      </c>
      <c r="AH81" cm="1">
        <f t="array" ref="AH81">IFERROR(_xlfn.XLOOKUP(1, (날씨9[stnNm]='평균기온 삽입용'!$AE$70) * (날씨9[월]=AH$71) * (날씨9[일]='평균기온 삽입용'!$AD81), 날씨9[minTa]),"")</f>
        <v>0.7</v>
      </c>
      <c r="AI81" cm="1">
        <f t="array" ref="AI81">IFERROR(_xlfn.XLOOKUP(1, (날씨9[stnNm]='평균기온 삽입용'!$AE$70) * (날씨9[월]=AI$71) * (날씨9[일]='평균기온 삽입용'!$AD81), 날씨9[minTa]),"")</f>
        <v>7.6</v>
      </c>
      <c r="AJ81" cm="1">
        <f t="array" ref="AJ81">IFERROR(_xlfn.XLOOKUP(1, (날씨9[stnNm]='평균기온 삽입용'!$AE$70) * (날씨9[월]=AJ$71) * (날씨9[일]='평균기온 삽입용'!$AD81), 날씨9[minTa]),"")</f>
        <v>15.3</v>
      </c>
      <c r="AK81" cm="1">
        <f t="array" ref="AK81">IFERROR(_xlfn.XLOOKUP(1, (날씨9[stnNm]='평균기온 삽입용'!$AE$70) * (날씨9[월]=AK$71) * (날씨9[일]='평균기온 삽입용'!$AD81), 날씨9[minTa]),"")</f>
        <v>21.9</v>
      </c>
      <c r="AL81" cm="1">
        <f t="array" ref="AL81">IFERROR(_xlfn.XLOOKUP(1, (날씨9[stnNm]='평균기온 삽입용'!$AE$70) * (날씨9[월]=AL$71) * (날씨9[일]='평균기온 삽입용'!$AD81), 날씨9[minTa]),"")</f>
        <v>20.2</v>
      </c>
      <c r="AM81" cm="1">
        <f t="array" ref="AM81">IFERROR(_xlfn.XLOOKUP(1, (날씨9[stnNm]='평균기온 삽입용'!$AE$70) * (날씨9[월]=AM$71) * (날씨9[일]='평균기온 삽입용'!$AD81), 날씨9[minTa]),"")</f>
        <v>17.899999999999999</v>
      </c>
      <c r="AN81" cm="1">
        <f t="array" ref="AN81">IFERROR(_xlfn.XLOOKUP(1, (날씨9[stnNm]='평균기온 삽입용'!$AE$70) * (날씨9[월]=AN$71) * (날씨9[일]='평균기온 삽입용'!$AD81), 날씨9[minTa]),"")</f>
        <v>9</v>
      </c>
      <c r="AO81" cm="1">
        <f t="array" ref="AO81">IFERROR(_xlfn.XLOOKUP(1, (날씨9[stnNm]='평균기온 삽입용'!$AE$70) * (날씨9[월]=AO$71) * (날씨9[일]='평균기온 삽입용'!$AD81), 날씨9[minTa]),"")</f>
        <v>-2.9</v>
      </c>
      <c r="AP81" cm="1">
        <f t="array" ref="AP81">IFERROR(_xlfn.XLOOKUP(1, (날씨9[stnNm]='평균기온 삽입용'!$AE$70) * (날씨9[월]=AP$71) * (날씨9[일]='평균기온 삽입용'!$AD81), 날씨9[minTa]),"")</f>
        <v>0.6</v>
      </c>
    </row>
    <row r="82" spans="2:42" ht="15.95" customHeight="1" x14ac:dyDescent="0.3">
      <c r="B82" s="63">
        <v>11</v>
      </c>
      <c r="C82" cm="1">
        <f t="array" ref="C82">IFERROR(_xlfn.XLOOKUP(1, (날씨7[stnNm]='평균기온 삽입용'!$C$70) * (날씨7[월]=C$71) * (날씨7[일]='평균기온 삽입용'!$B82), 날씨7[minTa]),"")</f>
        <v>-17.8</v>
      </c>
      <c r="D82" cm="1">
        <f t="array" ref="D82">IFERROR(_xlfn.XLOOKUP(1, (날씨7[stnNm]='평균기온 삽입용'!$C$70) * (날씨7[월]=D$71) * (날씨7[일]='평균기온 삽입용'!$B82), 날씨7[minTa]),"")</f>
        <v>-4.5</v>
      </c>
      <c r="E82" cm="1">
        <f t="array" ref="E82">IFERROR(_xlfn.XLOOKUP(1, (날씨7[stnNm]='평균기온 삽입용'!$C$70) * (날씨7[월]=E$71) * (날씨7[일]='평균기온 삽입용'!$B82), 날씨7[minTa]),"")</f>
        <v>-2.2000000000000002</v>
      </c>
      <c r="F82" cm="1">
        <f t="array" ref="F82">IFERROR(_xlfn.XLOOKUP(1, (날씨7[stnNm]='평균기온 삽입용'!$C$70) * (날씨7[월]=F$71) * (날씨7[일]='평균기온 삽입용'!$B82), 날씨7[minTa]),"")</f>
        <v>1.4</v>
      </c>
      <c r="G82" cm="1">
        <f t="array" ref="G82">IFERROR(_xlfn.XLOOKUP(1, (날씨7[stnNm]='평균기온 삽입용'!$C$70) * (날씨7[월]=G$71) * (날씨7[일]='평균기온 삽입용'!$B82), 날씨7[minTa]),"")</f>
        <v>5.6</v>
      </c>
      <c r="H82" cm="1">
        <f t="array" ref="H82">IFERROR(_xlfn.XLOOKUP(1, (날씨7[stnNm]='평균기온 삽입용'!$C$70) * (날씨7[월]=H$71) * (날씨7[일]='평균기온 삽입용'!$B82), 날씨7[minTa]),"")</f>
        <v>18.399999999999999</v>
      </c>
      <c r="I82" cm="1">
        <f t="array" ref="I82">IFERROR(_xlfn.XLOOKUP(1, (날씨7[stnNm]='평균기온 삽입용'!$C$70) * (날씨7[월]=I$71) * (날씨7[일]='평균기온 삽입용'!$B82), 날씨7[minTa]),"")</f>
        <v>20.9</v>
      </c>
      <c r="J82" cm="1">
        <f t="array" ref="J82">IFERROR(_xlfn.XLOOKUP(1, (날씨7[stnNm]='평균기온 삽입용'!$C$70) * (날씨7[월]=J$71) * (날씨7[일]='평균기온 삽입용'!$B82), 날씨7[minTa]),"")</f>
        <v>19.100000000000001</v>
      </c>
      <c r="K82" cm="1">
        <f t="array" ref="K82">IFERROR(_xlfn.XLOOKUP(1, (날씨7[stnNm]='평균기온 삽입용'!$C$70) * (날씨7[월]=K$71) * (날씨7[일]='평균기온 삽입용'!$B82), 날씨7[minTa]),"")</f>
        <v>15.9</v>
      </c>
      <c r="L82" cm="1">
        <f t="array" ref="L82">IFERROR(_xlfn.XLOOKUP(1, (날씨7[stnNm]='평균기온 삽입용'!$C$70) * (날씨7[월]=L$71) * (날씨7[일]='평균기온 삽입용'!$B82), 날씨7[minTa]),"")</f>
        <v>11.5</v>
      </c>
      <c r="M82" cm="1">
        <f t="array" ref="M82">IFERROR(_xlfn.XLOOKUP(1, (날씨7[stnNm]='평균기온 삽입용'!$C$70) * (날씨7[월]=M$71) * (날씨7[일]='평균기온 삽입용'!$B82), 날씨7[minTa]),"")</f>
        <v>-1.8</v>
      </c>
      <c r="N82" cm="1">
        <f t="array" ref="N82">IFERROR(_xlfn.XLOOKUP(1, (날씨7[stnNm]='평균기온 삽입용'!$C$70) * (날씨7[월]=N$71) * (날씨7[일]='평균기온 삽입용'!$B82), 날씨7[minTa]),"")</f>
        <v>0.7</v>
      </c>
      <c r="P82" s="63">
        <v>11</v>
      </c>
      <c r="Q82" cm="1">
        <f t="array" ref="Q82">IFERROR(_xlfn.XLOOKUP(1, (날씨8[stnNm]='평균기온 삽입용'!$Q$70) * (날씨8[월]=Q$71) * (날씨8[일]='평균기온 삽입용'!$P82), 날씨8[minTa]),"")</f>
        <v>-14</v>
      </c>
      <c r="R82" cm="1">
        <f t="array" ref="R82">IFERROR(_xlfn.XLOOKUP(1, (날씨8[stnNm]='평균기온 삽입용'!$Q$70) * (날씨8[월]=R$71) * (날씨8[일]='평균기온 삽입용'!$P82), 날씨8[minTa]),"")</f>
        <v>-10.7</v>
      </c>
      <c r="S82" cm="1">
        <f t="array" ref="S82">IFERROR(_xlfn.XLOOKUP(1, (날씨8[stnNm]='평균기온 삽입용'!$Q$70) * (날씨8[월]=S$71) * (날씨8[일]='평균기온 삽입용'!$P82), 날씨8[minTa]),"")</f>
        <v>-3.4</v>
      </c>
      <c r="T82" cm="1">
        <f t="array" ref="T82">IFERROR(_xlfn.XLOOKUP(1, (날씨8[stnNm]='평균기온 삽입용'!$Q$70) * (날씨8[월]=T$71) * (날씨8[일]='평균기온 삽입용'!$P82), 날씨8[minTa]),"")</f>
        <v>7.5</v>
      </c>
      <c r="U82" cm="1">
        <f t="array" ref="U82">IFERROR(_xlfn.XLOOKUP(1, (날씨8[stnNm]='평균기온 삽입용'!$Q$70) * (날씨8[월]=U$71) * (날씨8[일]='평균기온 삽입용'!$P82), 날씨8[minTa]),"")</f>
        <v>13</v>
      </c>
      <c r="V82" cm="1">
        <f t="array" ref="V82">IFERROR(_xlfn.XLOOKUP(1, (날씨8[stnNm]='평균기온 삽입용'!$Q$70) * (날씨8[월]=V$71) * (날씨8[일]='평균기온 삽입용'!$P82), 날씨8[minTa]),"")</f>
        <v>14.9</v>
      </c>
      <c r="W82" cm="1">
        <f t="array" ref="W82">IFERROR(_xlfn.XLOOKUP(1, (날씨8[stnNm]='평균기온 삽입용'!$Q$70) * (날씨8[월]=W$71) * (날씨8[일]='평균기온 삽입용'!$P82), 날씨8[minTa]),"")</f>
        <v>21.2</v>
      </c>
      <c r="X82" cm="1">
        <f t="array" ref="X82">IFERROR(_xlfn.XLOOKUP(1, (날씨8[stnNm]='평균기온 삽입용'!$Q$70) * (날씨8[월]=X$71) * (날씨8[일]='평균기온 삽입용'!$P82), 날씨8[minTa]),"")</f>
        <v>22.1</v>
      </c>
      <c r="Y82" cm="1">
        <f t="array" ref="Y82">IFERROR(_xlfn.XLOOKUP(1, (날씨8[stnNm]='평균기온 삽입용'!$Q$70) * (날씨8[월]=Y$71) * (날씨8[일]='평균기온 삽입용'!$P82), 날씨8[minTa]),"")</f>
        <v>18.399999999999999</v>
      </c>
      <c r="Z82" cm="1">
        <f t="array" ref="Z82">IFERROR(_xlfn.XLOOKUP(1, (날씨8[stnNm]='평균기온 삽입용'!$Q$70) * (날씨8[월]=Z$71) * (날씨8[일]='평균기온 삽입용'!$P82), 날씨8[minTa]),"")</f>
        <v>4.8</v>
      </c>
      <c r="AA82" cm="1">
        <f t="array" ref="AA82">IFERROR(_xlfn.XLOOKUP(1, (날씨8[stnNm]='평균기온 삽입용'!$Q$70) * (날씨8[월]=AA$71) * (날씨8[일]='평균기온 삽입용'!$P82), 날씨8[minTa]),"")</f>
        <v>4.8</v>
      </c>
      <c r="AB82" cm="1">
        <f t="array" ref="AB82">IFERROR(_xlfn.XLOOKUP(1, (날씨8[stnNm]='평균기온 삽입용'!$Q$70) * (날씨8[월]=AB$71) * (날씨8[일]='평균기온 삽입용'!$P82), 날씨8[minTa]),"")</f>
        <v>-7.9</v>
      </c>
      <c r="AD82" s="63">
        <v>11</v>
      </c>
      <c r="AE82" cm="1">
        <f t="array" ref="AE82">IFERROR(_xlfn.XLOOKUP(1, (날씨9[stnNm]='평균기온 삽입용'!$AE$70) * (날씨9[월]=AE$71) * (날씨9[일]='평균기온 삽입용'!$AD82), 날씨9[minTa]),"")</f>
        <v>-11.7</v>
      </c>
      <c r="AF82" cm="1">
        <f t="array" ref="AF82">IFERROR(_xlfn.XLOOKUP(1, (날씨9[stnNm]='평균기온 삽입용'!$AE$70) * (날씨9[월]=AF$71) * (날씨9[일]='평균기온 삽입용'!$AD82), 날씨9[minTa]),"")</f>
        <v>-6.1</v>
      </c>
      <c r="AG82" cm="1">
        <f t="array" ref="AG82">IFERROR(_xlfn.XLOOKUP(1, (날씨9[stnNm]='평균기온 삽입용'!$AE$70) * (날씨9[월]=AG$71) * (날씨9[일]='평균기온 삽입용'!$AD82), 날씨9[minTa]),"")</f>
        <v>1.5</v>
      </c>
      <c r="AH82" cm="1">
        <f t="array" ref="AH82">IFERROR(_xlfn.XLOOKUP(1, (날씨9[stnNm]='평균기온 삽입용'!$AE$70) * (날씨9[월]=AH$71) * (날씨9[일]='평균기온 삽입용'!$AD82), 날씨9[minTa]),"")</f>
        <v>7.4</v>
      </c>
      <c r="AI82" cm="1">
        <f t="array" ref="AI82">IFERROR(_xlfn.XLOOKUP(1, (날씨9[stnNm]='평균기온 삽입용'!$AE$70) * (날씨9[월]=AI$71) * (날씨9[일]='평균기온 삽입용'!$AD82), 날씨9[minTa]),"")</f>
        <v>8.6999999999999993</v>
      </c>
      <c r="AJ82" cm="1">
        <f t="array" ref="AJ82">IFERROR(_xlfn.XLOOKUP(1, (날씨9[stnNm]='평균기온 삽입용'!$AE$70) * (날씨9[월]=AJ$71) * (날씨9[일]='평균기온 삽입용'!$AD82), 날씨9[minTa]),"")</f>
        <v>16</v>
      </c>
      <c r="AK82" cm="1">
        <f t="array" ref="AK82">IFERROR(_xlfn.XLOOKUP(1, (날씨9[stnNm]='평균기온 삽입용'!$AE$70) * (날씨9[월]=AK$71) * (날씨9[일]='평균기온 삽입용'!$AD82), 날씨9[minTa]),"")</f>
        <v>20.5</v>
      </c>
      <c r="AL82" cm="1">
        <f t="array" ref="AL82">IFERROR(_xlfn.XLOOKUP(1, (날씨9[stnNm]='평균기온 삽입용'!$AE$70) * (날씨9[월]=AL$71) * (날씨9[일]='평균기온 삽입용'!$AD82), 날씨9[minTa]),"")</f>
        <v>20.2</v>
      </c>
      <c r="AM82" cm="1">
        <f t="array" ref="AM82">IFERROR(_xlfn.XLOOKUP(1, (날씨9[stnNm]='평균기온 삽입용'!$AE$70) * (날씨9[월]=AM$71) * (날씨9[일]='평균기온 삽입용'!$AD82), 날씨9[minTa]),"")</f>
        <v>19.7</v>
      </c>
      <c r="AN82" cm="1">
        <f t="array" ref="AN82">IFERROR(_xlfn.XLOOKUP(1, (날씨9[stnNm]='평균기온 삽입용'!$AE$70) * (날씨9[월]=AN$71) * (날씨9[일]='평균기온 삽입용'!$AD82), 날씨9[minTa]),"")</f>
        <v>7.4</v>
      </c>
      <c r="AO82" cm="1">
        <f t="array" ref="AO82">IFERROR(_xlfn.XLOOKUP(1, (날씨9[stnNm]='평균기온 삽입용'!$AE$70) * (날씨9[월]=AO$71) * (날씨9[일]='평균기온 삽입용'!$AD82), 날씨9[minTa]),"")</f>
        <v>-5.3</v>
      </c>
      <c r="AP82" cm="1">
        <f t="array" ref="AP82">IFERROR(_xlfn.XLOOKUP(1, (날씨9[stnNm]='평균기온 삽입용'!$AE$70) * (날씨9[월]=AP$71) * (날씨9[일]='평균기온 삽입용'!$AD82), 날씨9[minTa]),"")</f>
        <v>1.1000000000000001</v>
      </c>
    </row>
    <row r="83" spans="2:42" ht="15.95" customHeight="1" x14ac:dyDescent="0.3">
      <c r="B83" s="63">
        <v>12</v>
      </c>
      <c r="C83" cm="1">
        <f t="array" ref="C83">IFERROR(_xlfn.XLOOKUP(1, (날씨7[stnNm]='평균기온 삽입용'!$C$70) * (날씨7[월]=C$71) * (날씨7[일]='평균기온 삽입용'!$B83), 날씨7[minTa]),"")</f>
        <v>-16.8</v>
      </c>
      <c r="D83" cm="1">
        <f t="array" ref="D83">IFERROR(_xlfn.XLOOKUP(1, (날씨7[stnNm]='평균기온 삽입용'!$C$70) * (날씨7[월]=D$71) * (날씨7[일]='평균기온 삽입용'!$B83), 날씨7[minTa]),"")</f>
        <v>-6</v>
      </c>
      <c r="E83" cm="1">
        <f t="array" ref="E83">IFERROR(_xlfn.XLOOKUP(1, (날씨7[stnNm]='평균기온 삽입용'!$C$70) * (날씨7[월]=E$71) * (날씨7[일]='평균기온 삽입용'!$B83), 날씨7[minTa]),"")</f>
        <v>3.3</v>
      </c>
      <c r="F83" cm="1">
        <f t="array" ref="F83">IFERROR(_xlfn.XLOOKUP(1, (날씨7[stnNm]='평균기온 삽입용'!$C$70) * (날씨7[월]=F$71) * (날씨7[일]='평균기온 삽입용'!$B83), 날씨7[minTa]),"")</f>
        <v>9.1999999999999993</v>
      </c>
      <c r="G83" cm="1">
        <f t="array" ref="G83">IFERROR(_xlfn.XLOOKUP(1, (날씨7[stnNm]='평균기온 삽입용'!$C$70) * (날씨7[월]=G$71) * (날씨7[일]='평균기온 삽입용'!$B83), 날씨7[minTa]),"")</f>
        <v>10.5</v>
      </c>
      <c r="H83" cm="1">
        <f t="array" ref="H83">IFERROR(_xlfn.XLOOKUP(1, (날씨7[stnNm]='평균기온 삽입용'!$C$70) * (날씨7[월]=H$71) * (날씨7[일]='평균기온 삽입용'!$B83), 날씨7[minTa]),"")</f>
        <v>17.5</v>
      </c>
      <c r="I83" cm="1">
        <f t="array" ref="I83">IFERROR(_xlfn.XLOOKUP(1, (날씨7[stnNm]='평균기온 삽입용'!$C$70) * (날씨7[월]=I$71) * (날씨7[일]='평균기온 삽입용'!$B83), 날씨7[minTa]),"")</f>
        <v>22.1</v>
      </c>
      <c r="J83" cm="1">
        <f t="array" ref="J83">IFERROR(_xlfn.XLOOKUP(1, (날씨7[stnNm]='평균기온 삽입용'!$C$70) * (날씨7[월]=J$71) * (날씨7[일]='평균기온 삽입용'!$B83), 날씨7[minTa]),"")</f>
        <v>20.6</v>
      </c>
      <c r="K83" cm="1">
        <f t="array" ref="K83">IFERROR(_xlfn.XLOOKUP(1, (날씨7[stnNm]='평균기온 삽입용'!$C$70) * (날씨7[월]=K$71) * (날씨7[일]='평균기온 삽입용'!$B83), 날씨7[minTa]),"")</f>
        <v>14.2</v>
      </c>
      <c r="L83" cm="1">
        <f t="array" ref="L83">IFERROR(_xlfn.XLOOKUP(1, (날씨7[stnNm]='평균기온 삽입용'!$C$70) * (날씨7[월]=L$71) * (날씨7[일]='평균기온 삽입용'!$B83), 날씨7[minTa]),"")</f>
        <v>12.9</v>
      </c>
      <c r="M83" cm="1">
        <f t="array" ref="M83">IFERROR(_xlfn.XLOOKUP(1, (날씨7[stnNm]='평균기온 삽입용'!$C$70) * (날씨7[월]=M$71) * (날씨7[일]='평균기온 삽입용'!$B83), 날씨7[minTa]),"")</f>
        <v>-2.9</v>
      </c>
      <c r="N83" cm="1">
        <f t="array" ref="N83">IFERROR(_xlfn.XLOOKUP(1, (날씨7[stnNm]='평균기온 삽입용'!$C$70) * (날씨7[월]=N$71) * (날씨7[일]='평균기온 삽입용'!$B83), 날씨7[minTa]),"")</f>
        <v>-6.3</v>
      </c>
      <c r="P83" s="63">
        <v>12</v>
      </c>
      <c r="Q83" cm="1">
        <f t="array" ref="Q83">IFERROR(_xlfn.XLOOKUP(1, (날씨8[stnNm]='평균기온 삽입용'!$Q$70) * (날씨8[월]=Q$71) * (날씨8[일]='평균기온 삽입용'!$P83), 날씨8[minTa]),"")</f>
        <v>-17.600000000000001</v>
      </c>
      <c r="R83" cm="1">
        <f t="array" ref="R83">IFERROR(_xlfn.XLOOKUP(1, (날씨8[stnNm]='평균기온 삽입용'!$Q$70) * (날씨8[월]=R$71) * (날씨8[일]='평균기온 삽입용'!$P83), 날씨8[minTa]),"")</f>
        <v>-5.8</v>
      </c>
      <c r="S83" cm="1">
        <f t="array" ref="S83">IFERROR(_xlfn.XLOOKUP(1, (날씨8[stnNm]='평균기온 삽입용'!$Q$70) * (날씨8[월]=S$71) * (날씨8[일]='평균기온 삽입용'!$P83), 날씨8[minTa]),"")</f>
        <v>-2.6</v>
      </c>
      <c r="T83" cm="1">
        <f t="array" ref="T83">IFERROR(_xlfn.XLOOKUP(1, (날씨8[stnNm]='평균기온 삽입용'!$Q$70) * (날씨8[월]=T$71) * (날씨8[일]='평균기온 삽입용'!$P83), 날씨8[minTa]),"")</f>
        <v>12.3</v>
      </c>
      <c r="U83" cm="1">
        <f t="array" ref="U83">IFERROR(_xlfn.XLOOKUP(1, (날씨8[stnNm]='평균기온 삽입용'!$Q$70) * (날씨8[월]=U$71) * (날씨8[일]='평균기온 삽입용'!$P83), 날씨8[minTa]),"")</f>
        <v>10.1</v>
      </c>
      <c r="V83" cm="1">
        <f t="array" ref="V83">IFERROR(_xlfn.XLOOKUP(1, (날씨8[stnNm]='평균기온 삽입용'!$Q$70) * (날씨8[월]=V$71) * (날씨8[일]='평균기온 삽입용'!$P83), 날씨8[minTa]),"")</f>
        <v>13.6</v>
      </c>
      <c r="W83" cm="1">
        <f t="array" ref="W83">IFERROR(_xlfn.XLOOKUP(1, (날씨8[stnNm]='평균기온 삽입용'!$Q$70) * (날씨8[월]=W$71) * (날씨8[일]='평균기온 삽입용'!$P83), 날씨8[minTa]),"")</f>
        <v>18.8</v>
      </c>
      <c r="X83" cm="1">
        <f t="array" ref="X83">IFERROR(_xlfn.XLOOKUP(1, (날씨8[stnNm]='평균기온 삽입용'!$Q$70) * (날씨8[월]=X$71) * (날씨8[일]='평균기온 삽입용'!$P83), 날씨8[minTa]),"")</f>
        <v>20.7</v>
      </c>
      <c r="Y83" cm="1">
        <f t="array" ref="Y83">IFERROR(_xlfn.XLOOKUP(1, (날씨8[stnNm]='평균기온 삽입용'!$Q$70) * (날씨8[월]=Y$71) * (날씨8[일]='평균기온 삽입용'!$P83), 날씨8[minTa]),"")</f>
        <v>17.2</v>
      </c>
      <c r="Z83" cm="1">
        <f t="array" ref="Z83">IFERROR(_xlfn.XLOOKUP(1, (날씨8[stnNm]='평균기온 삽입용'!$Q$70) * (날씨8[월]=Z$71) * (날씨8[일]='평균기온 삽입용'!$P83), 날씨8[minTa]),"")</f>
        <v>2.6</v>
      </c>
      <c r="AA83" cm="1">
        <f t="array" ref="AA83">IFERROR(_xlfn.XLOOKUP(1, (날씨8[stnNm]='평균기온 삽입용'!$Q$70) * (날씨8[월]=AA$71) * (날씨8[일]='평균기온 삽입용'!$P83), 날씨8[minTa]),"")</f>
        <v>5.2</v>
      </c>
      <c r="AB83" cm="1">
        <f t="array" ref="AB83">IFERROR(_xlfn.XLOOKUP(1, (날씨8[stnNm]='평균기온 삽입용'!$Q$70) * (날씨8[월]=AB$71) * (날씨8[일]='평균기온 삽입용'!$P83), 날씨8[minTa]),"")</f>
        <v>-8</v>
      </c>
      <c r="AD83" s="63">
        <v>12</v>
      </c>
      <c r="AE83" cm="1">
        <f t="array" ref="AE83">IFERROR(_xlfn.XLOOKUP(1, (날씨9[stnNm]='평균기온 삽입용'!$AE$70) * (날씨9[월]=AE$71) * (날씨9[일]='평균기온 삽입용'!$AD83), 날씨9[minTa]),"")</f>
        <v>-9.1</v>
      </c>
      <c r="AF83" cm="1">
        <f t="array" ref="AF83">IFERROR(_xlfn.XLOOKUP(1, (날씨9[stnNm]='평균기온 삽입용'!$AE$70) * (날씨9[월]=AF$71) * (날씨9[일]='평균기온 삽입용'!$AD83), 날씨9[minTa]),"")</f>
        <v>-5.8</v>
      </c>
      <c r="AG83" cm="1">
        <f t="array" ref="AG83">IFERROR(_xlfn.XLOOKUP(1, (날씨9[stnNm]='평균기온 삽입용'!$AE$70) * (날씨9[월]=AG$71) * (날씨9[일]='평균기온 삽입용'!$AD83), 날씨9[minTa]),"")</f>
        <v>-1.1000000000000001</v>
      </c>
      <c r="AH83" cm="1">
        <f t="array" ref="AH83">IFERROR(_xlfn.XLOOKUP(1, (날씨9[stnNm]='평균기온 삽입용'!$AE$70) * (날씨9[월]=AH$71) * (날씨9[일]='평균기온 삽입용'!$AD83), 날씨9[minTa]),"")</f>
        <v>0.5</v>
      </c>
      <c r="AI83" cm="1">
        <f t="array" ref="AI83">IFERROR(_xlfn.XLOOKUP(1, (날씨9[stnNm]='평균기온 삽입용'!$AE$70) * (날씨9[월]=AI$71) * (날씨9[일]='평균기온 삽입용'!$AD83), 날씨9[minTa]),"")</f>
        <v>8.1</v>
      </c>
      <c r="AJ83" cm="1">
        <f t="array" ref="AJ83">IFERROR(_xlfn.XLOOKUP(1, (날씨9[stnNm]='평균기온 삽입용'!$AE$70) * (날씨9[월]=AJ$71) * (날씨9[일]='평균기온 삽입용'!$AD83), 날씨9[minTa]),"")</f>
        <v>16.100000000000001</v>
      </c>
      <c r="AK83" cm="1">
        <f t="array" ref="AK83">IFERROR(_xlfn.XLOOKUP(1, (날씨9[stnNm]='평균기온 삽입용'!$AE$70) * (날씨9[월]=AK$71) * (날씨9[일]='평균기온 삽입용'!$AD83), 날씨9[minTa]),"")</f>
        <v>21.1</v>
      </c>
      <c r="AL83" cm="1">
        <f t="array" ref="AL83">IFERROR(_xlfn.XLOOKUP(1, (날씨9[stnNm]='평균기온 삽입용'!$AE$70) * (날씨9[월]=AL$71) * (날씨9[일]='평균기온 삽입용'!$AD83), 날씨9[minTa]),"")</f>
        <v>20</v>
      </c>
      <c r="AM83" cm="1">
        <f t="array" ref="AM83">IFERROR(_xlfn.XLOOKUP(1, (날씨9[stnNm]='평균기온 삽입용'!$AE$70) * (날씨9[월]=AM$71) * (날씨9[일]='평균기온 삽입용'!$AD83), 날씨9[minTa]),"")</f>
        <v>17.399999999999999</v>
      </c>
      <c r="AN83" cm="1">
        <f t="array" ref="AN83">IFERROR(_xlfn.XLOOKUP(1, (날씨9[stnNm]='평균기온 삽입용'!$AE$70) * (날씨9[월]=AN$71) * (날씨9[일]='평균기온 삽입용'!$AD83), 날씨9[minTa]),"")</f>
        <v>6.9</v>
      </c>
      <c r="AO83" cm="1">
        <f t="array" ref="AO83">IFERROR(_xlfn.XLOOKUP(1, (날씨9[stnNm]='평균기온 삽입용'!$AE$70) * (날씨9[월]=AO$71) * (날씨9[일]='평균기온 삽입용'!$AD83), 날씨9[minTa]),"")</f>
        <v>-6.4</v>
      </c>
      <c r="AP83" cm="1">
        <f t="array" ref="AP83">IFERROR(_xlfn.XLOOKUP(1, (날씨9[stnNm]='평균기온 삽입용'!$AE$70) * (날씨9[월]=AP$71) * (날씨9[일]='평균기온 삽입용'!$AD83), 날씨9[minTa]),"")</f>
        <v>-2.1</v>
      </c>
    </row>
    <row r="84" spans="2:42" ht="15.95" customHeight="1" x14ac:dyDescent="0.3">
      <c r="B84" s="63">
        <v>13</v>
      </c>
      <c r="C84" cm="1">
        <f t="array" ref="C84">IFERROR(_xlfn.XLOOKUP(1, (날씨7[stnNm]='평균기온 삽입용'!$C$70) * (날씨7[월]=C$71) * (날씨7[일]='평균기온 삽입용'!$B84), 날씨7[minTa]),"")</f>
        <v>-12.1</v>
      </c>
      <c r="D84" cm="1">
        <f t="array" ref="D84">IFERROR(_xlfn.XLOOKUP(1, (날씨7[stnNm]='평균기온 삽입용'!$C$70) * (날씨7[월]=D$71) * (날씨7[일]='평균기온 삽입용'!$B84), 날씨7[minTa]),"")</f>
        <v>-5.8</v>
      </c>
      <c r="E84" cm="1">
        <f t="array" ref="E84">IFERROR(_xlfn.XLOOKUP(1, (날씨7[stnNm]='평균기온 삽입용'!$C$70) * (날씨7[월]=E$71) * (날씨7[일]='평균기온 삽입용'!$B84), 날씨7[minTa]),"")</f>
        <v>-0.1</v>
      </c>
      <c r="F84" cm="1">
        <f t="array" ref="F84">IFERROR(_xlfn.XLOOKUP(1, (날씨7[stnNm]='평균기온 삽입용'!$C$70) * (날씨7[월]=F$71) * (날씨7[일]='평균기온 삽입용'!$B84), 날씨7[minTa]),"")</f>
        <v>4.5</v>
      </c>
      <c r="G84" cm="1">
        <f t="array" ref="G84">IFERROR(_xlfn.XLOOKUP(1, (날씨7[stnNm]='평균기온 삽입용'!$C$70) * (날씨7[월]=G$71) * (날씨7[일]='평균기온 삽입용'!$B84), 날씨7[minTa]),"")</f>
        <v>11.6</v>
      </c>
      <c r="H84" cm="1">
        <f t="array" ref="H84">IFERROR(_xlfn.XLOOKUP(1, (날씨7[stnNm]='평균기온 삽입용'!$C$70) * (날씨7[월]=H$71) * (날씨7[일]='평균기온 삽입용'!$B84), 날씨7[minTa]),"")</f>
        <v>17.2</v>
      </c>
      <c r="I84" cm="1">
        <f t="array" ref="I84">IFERROR(_xlfn.XLOOKUP(1, (날씨7[stnNm]='평균기온 삽입용'!$C$70) * (날씨7[월]=I$71) * (날씨7[일]='평균기온 삽입용'!$B84), 날씨7[minTa]),"")</f>
        <v>21.7</v>
      </c>
      <c r="J84" cm="1">
        <f t="array" ref="J84">IFERROR(_xlfn.XLOOKUP(1, (날씨7[stnNm]='평균기온 삽입용'!$C$70) * (날씨7[월]=J$71) * (날씨7[일]='평균기온 삽입용'!$B84), 날씨7[minTa]),"")</f>
        <v>19.600000000000001</v>
      </c>
      <c r="K84" cm="1">
        <f t="array" ref="K84">IFERROR(_xlfn.XLOOKUP(1, (날씨7[stnNm]='평균기온 삽입용'!$C$70) * (날씨7[월]=K$71) * (날씨7[일]='평균기온 삽입용'!$B84), 날씨7[minTa]),"")</f>
        <v>14.8</v>
      </c>
      <c r="L84" cm="1">
        <f t="array" ref="L84">IFERROR(_xlfn.XLOOKUP(1, (날씨7[stnNm]='평균기온 삽입용'!$C$70) * (날씨7[월]=L$71) * (날씨7[일]='평균기온 삽입용'!$B84), 날씨7[minTa]),"")</f>
        <v>12.1</v>
      </c>
      <c r="M84" cm="1">
        <f t="array" ref="M84">IFERROR(_xlfn.XLOOKUP(1, (날씨7[stnNm]='평균기온 삽입용'!$C$70) * (날씨7[월]=M$71) * (날씨7[일]='평균기온 삽입용'!$B84), 날씨7[minTa]),"")</f>
        <v>-4.7</v>
      </c>
      <c r="N84" cm="1">
        <f t="array" ref="N84">IFERROR(_xlfn.XLOOKUP(1, (날씨7[stnNm]='평균기온 삽입용'!$C$70) * (날씨7[월]=N$71) * (날씨7[일]='평균기온 삽입용'!$B84), 날씨7[minTa]),"")</f>
        <v>-10</v>
      </c>
      <c r="P84" s="63">
        <v>13</v>
      </c>
      <c r="Q84" cm="1">
        <f t="array" ref="Q84">IFERROR(_xlfn.XLOOKUP(1, (날씨8[stnNm]='평균기온 삽입용'!$Q$70) * (날씨8[월]=Q$71) * (날씨8[일]='평균기온 삽입용'!$P84), 날씨8[minTa]),"")</f>
        <v>-15.6</v>
      </c>
      <c r="R84" cm="1">
        <f t="array" ref="R84">IFERROR(_xlfn.XLOOKUP(1, (날씨8[stnNm]='평균기온 삽입용'!$Q$70) * (날씨8[월]=R$71) * (날씨8[일]='평균기온 삽입용'!$P84), 날씨8[minTa]),"")</f>
        <v>-5.7</v>
      </c>
      <c r="S84" cm="1">
        <f t="array" ref="S84">IFERROR(_xlfn.XLOOKUP(1, (날씨8[stnNm]='평균기온 삽입용'!$Q$70) * (날씨8[월]=S$71) * (날씨8[일]='평균기온 삽입용'!$P84), 날씨8[minTa]),"")</f>
        <v>6.3</v>
      </c>
      <c r="T84" cm="1">
        <f t="array" ref="T84">IFERROR(_xlfn.XLOOKUP(1, (날씨8[stnNm]='평균기온 삽입용'!$Q$70) * (날씨8[월]=T$71) * (날씨8[일]='평균기온 삽입용'!$P84), 날씨8[minTa]),"")</f>
        <v>8.8000000000000007</v>
      </c>
      <c r="U84" cm="1">
        <f t="array" ref="U84">IFERROR(_xlfn.XLOOKUP(1, (날씨8[stnNm]='평균기온 삽입용'!$Q$70) * (날씨8[월]=U$71) * (날씨8[일]='평균기온 삽입용'!$P84), 날씨8[minTa]),"")</f>
        <v>9.6999999999999993</v>
      </c>
      <c r="V84" cm="1">
        <f t="array" ref="V84">IFERROR(_xlfn.XLOOKUP(1, (날씨8[stnNm]='평균기온 삽입용'!$Q$70) * (날씨8[월]=V$71) * (날씨8[일]='평균기온 삽입용'!$P84), 날씨8[minTa]),"")</f>
        <v>17</v>
      </c>
      <c r="W84" cm="1">
        <f t="array" ref="W84">IFERROR(_xlfn.XLOOKUP(1, (날씨8[stnNm]='평균기온 삽입용'!$Q$70) * (날씨8[월]=W$71) * (날씨8[일]='평균기온 삽입용'!$P84), 날씨8[minTa]),"")</f>
        <v>20.9</v>
      </c>
      <c r="X84" cm="1">
        <f t="array" ref="X84">IFERROR(_xlfn.XLOOKUP(1, (날씨8[stnNm]='평균기온 삽입용'!$Q$70) * (날씨8[월]=X$71) * (날씨8[일]='평균기온 삽입용'!$P84), 날씨8[minTa]),"")</f>
        <v>20.5</v>
      </c>
      <c r="Y84" cm="1">
        <f t="array" ref="Y84">IFERROR(_xlfn.XLOOKUP(1, (날씨8[stnNm]='평균기온 삽입용'!$Q$70) * (날씨8[월]=Y$71) * (날씨8[일]='평균기온 삽입용'!$P84), 날씨8[minTa]),"")</f>
        <v>17.5</v>
      </c>
      <c r="Z84" cm="1">
        <f t="array" ref="Z84">IFERROR(_xlfn.XLOOKUP(1, (날씨8[stnNm]='평균기온 삽입용'!$Q$70) * (날씨8[월]=Z$71) * (날씨8[일]='평균기온 삽입용'!$P84), 날씨8[minTa]),"")</f>
        <v>5.0999999999999996</v>
      </c>
      <c r="AA84" cm="1">
        <f t="array" ref="AA84">IFERROR(_xlfn.XLOOKUP(1, (날씨8[stnNm]='평균기온 삽입용'!$Q$70) * (날씨8[월]=AA$71) * (날씨8[일]='평균기온 삽입용'!$P84), 날씨8[minTa]),"")</f>
        <v>7.7</v>
      </c>
      <c r="AB84" cm="1">
        <f t="array" ref="AB84">IFERROR(_xlfn.XLOOKUP(1, (날씨8[stnNm]='평균기온 삽입용'!$Q$70) * (날씨8[월]=AB$71) * (날씨8[일]='평균기온 삽입용'!$P84), 날씨8[minTa]),"")</f>
        <v>-9.4</v>
      </c>
      <c r="AD84" s="63">
        <v>13</v>
      </c>
      <c r="AE84" cm="1">
        <f t="array" ref="AE84">IFERROR(_xlfn.XLOOKUP(1, (날씨9[stnNm]='평균기온 삽입용'!$AE$70) * (날씨9[월]=AE$71) * (날씨9[일]='평균기온 삽입용'!$AD84), 날씨9[minTa]),"")</f>
        <v>-2.7</v>
      </c>
      <c r="AF84" cm="1">
        <f t="array" ref="AF84">IFERROR(_xlfn.XLOOKUP(1, (날씨9[stnNm]='평균기온 삽입용'!$AE$70) * (날씨9[월]=AF$71) * (날씨9[일]='평균기온 삽입용'!$AD84), 날씨9[minTa]),"")</f>
        <v>-2.2999999999999998</v>
      </c>
      <c r="AG84" cm="1">
        <f t="array" ref="AG84">IFERROR(_xlfn.XLOOKUP(1, (날씨9[stnNm]='평균기온 삽입용'!$AE$70) * (날씨9[월]=AG$71) * (날씨9[일]='평균기온 삽입용'!$AD84), 날씨9[minTa]),"")</f>
        <v>-3.9</v>
      </c>
      <c r="AH84" cm="1">
        <f t="array" ref="AH84">IFERROR(_xlfn.XLOOKUP(1, (날씨9[stnNm]='평균기온 삽입용'!$AE$70) * (날씨9[월]=AH$71) * (날씨9[일]='평균기온 삽입용'!$AD84), 날씨9[minTa]),"")</f>
        <v>0.5</v>
      </c>
      <c r="AI84" cm="1">
        <f t="array" ref="AI84">IFERROR(_xlfn.XLOOKUP(1, (날씨9[stnNm]='평균기온 삽입용'!$AE$70) * (날씨9[월]=AI$71) * (날씨9[일]='평균기온 삽입용'!$AD84), 날씨9[minTa]),"")</f>
        <v>7.4</v>
      </c>
      <c r="AJ84" cm="1">
        <f t="array" ref="AJ84">IFERROR(_xlfn.XLOOKUP(1, (날씨9[stnNm]='평균기온 삽입용'!$AE$70) * (날씨9[월]=AJ$71) * (날씨9[일]='평균기온 삽입용'!$AD84), 날씨9[minTa]),"")</f>
        <v>15.3</v>
      </c>
      <c r="AK84" cm="1">
        <f t="array" ref="AK84">IFERROR(_xlfn.XLOOKUP(1, (날씨9[stnNm]='평균기온 삽입용'!$AE$70) * (날씨9[월]=AK$71) * (날씨9[일]='평균기온 삽입용'!$AD84), 날씨9[minTa]),"")</f>
        <v>22.5</v>
      </c>
      <c r="AL84" cm="1">
        <f t="array" ref="AL84">IFERROR(_xlfn.XLOOKUP(1, (날씨9[stnNm]='평균기온 삽입용'!$AE$70) * (날씨9[월]=AL$71) * (날씨9[일]='평균기온 삽입용'!$AD84), 날씨9[minTa]),"")</f>
        <v>21.5</v>
      </c>
      <c r="AM84" cm="1">
        <f t="array" ref="AM84">IFERROR(_xlfn.XLOOKUP(1, (날씨9[stnNm]='평균기온 삽입용'!$AE$70) * (날씨9[월]=AM$71) * (날씨9[일]='평균기온 삽입용'!$AD84), 날씨9[minTa]),"")</f>
        <v>18.100000000000001</v>
      </c>
      <c r="AN84" cm="1">
        <f t="array" ref="AN84">IFERROR(_xlfn.XLOOKUP(1, (날씨9[stnNm]='평균기온 삽입용'!$AE$70) * (날씨9[월]=AN$71) * (날씨9[일]='평균기온 삽입용'!$AD84), 날씨9[minTa]),"")</f>
        <v>9.8000000000000007</v>
      </c>
      <c r="AO84" cm="1">
        <f t="array" ref="AO84">IFERROR(_xlfn.XLOOKUP(1, (날씨9[stnNm]='평균기온 삽입용'!$AE$70) * (날씨9[월]=AO$71) * (날씨9[일]='평균기온 삽입용'!$AD84), 날씨9[minTa]),"")</f>
        <v>-7.1</v>
      </c>
      <c r="AP84" cm="1">
        <f t="array" ref="AP84">IFERROR(_xlfn.XLOOKUP(1, (날씨9[stnNm]='평균기온 삽입용'!$AE$70) * (날씨9[월]=AP$71) * (날씨9[일]='평균기온 삽입용'!$AD84), 날씨9[minTa]),"")</f>
        <v>-3</v>
      </c>
    </row>
    <row r="85" spans="2:42" ht="15.95" customHeight="1" x14ac:dyDescent="0.3">
      <c r="B85" s="63">
        <v>14</v>
      </c>
      <c r="C85" cm="1">
        <f t="array" ref="C85">IFERROR(_xlfn.XLOOKUP(1, (날씨7[stnNm]='평균기온 삽입용'!$C$70) * (날씨7[월]=C$71) * (날씨7[일]='평균기온 삽입용'!$B85), 날씨7[minTa]),"")</f>
        <v>-9.9</v>
      </c>
      <c r="D85" cm="1">
        <f t="array" ref="D85">IFERROR(_xlfn.XLOOKUP(1, (날씨7[stnNm]='평균기온 삽입용'!$C$70) * (날씨7[월]=D$71) * (날씨7[일]='평균기온 삽입용'!$B85), 날씨7[minTa]),"")</f>
        <v>-1.7</v>
      </c>
      <c r="E85" cm="1">
        <f t="array" ref="E85">IFERROR(_xlfn.XLOOKUP(1, (날씨7[stnNm]='평균기온 삽입용'!$C$70) * (날씨7[월]=E$71) * (날씨7[일]='평균기온 삽입용'!$B85), 날씨7[minTa]),"")</f>
        <v>-0.9</v>
      </c>
      <c r="F85" cm="1">
        <f t="array" ref="F85">IFERROR(_xlfn.XLOOKUP(1, (날씨7[stnNm]='평균기온 삽입용'!$C$70) * (날씨7[월]=F$71) * (날씨7[일]='평균기온 삽입용'!$B85), 날씨7[minTa]),"")</f>
        <v>-0.3</v>
      </c>
      <c r="G85" cm="1">
        <f t="array" ref="G85">IFERROR(_xlfn.XLOOKUP(1, (날씨7[stnNm]='평균기온 삽입용'!$C$70) * (날씨7[월]=G$71) * (날씨7[일]='평균기온 삽입용'!$B85), 날씨7[minTa]),"")</f>
        <v>14.2</v>
      </c>
      <c r="H85" cm="1">
        <f t="array" ref="H85">IFERROR(_xlfn.XLOOKUP(1, (날씨7[stnNm]='평균기온 삽입용'!$C$70) * (날씨7[월]=H$71) * (날씨7[일]='평균기온 삽입용'!$B85), 날씨7[minTa]),"")</f>
        <v>17.5</v>
      </c>
      <c r="I85" cm="1">
        <f t="array" ref="I85">IFERROR(_xlfn.XLOOKUP(1, (날씨7[stnNm]='평균기온 삽입용'!$C$70) * (날씨7[월]=I$71) * (날씨7[일]='평균기온 삽입용'!$B85), 날씨7[minTa]),"")</f>
        <v>22.7</v>
      </c>
      <c r="J85" cm="1">
        <f t="array" ref="J85">IFERROR(_xlfn.XLOOKUP(1, (날씨7[stnNm]='평균기온 삽입용'!$C$70) * (날씨7[월]=J$71) * (날씨7[일]='평균기온 삽입용'!$B85), 날씨7[minTa]),"")</f>
        <v>20</v>
      </c>
      <c r="K85" cm="1">
        <f t="array" ref="K85">IFERROR(_xlfn.XLOOKUP(1, (날씨7[stnNm]='평균기온 삽입용'!$C$70) * (날씨7[월]=K$71) * (날씨7[일]='평균기온 삽입용'!$B85), 날씨7[minTa]),"")</f>
        <v>16.399999999999999</v>
      </c>
      <c r="L85" cm="1">
        <f t="array" ref="L85">IFERROR(_xlfn.XLOOKUP(1, (날씨7[stnNm]='평균기온 삽입용'!$C$70) * (날씨7[월]=L$71) * (날씨7[일]='평균기온 삽입용'!$B85), 날씨7[minTa]),"")</f>
        <v>14</v>
      </c>
      <c r="M85" cm="1">
        <f t="array" ref="M85">IFERROR(_xlfn.XLOOKUP(1, (날씨7[stnNm]='평균기온 삽입용'!$C$70) * (날씨7[월]=M$71) * (날씨7[일]='평균기온 삽입용'!$B85), 날씨7[minTa]),"")</f>
        <v>2.8</v>
      </c>
      <c r="N85" cm="1">
        <f t="array" ref="N85">IFERROR(_xlfn.XLOOKUP(1, (날씨7[stnNm]='평균기온 삽입용'!$C$70) * (날씨7[월]=N$71) * (날씨7[일]='평균기온 삽입용'!$B85), 날씨7[minTa]),"")</f>
        <v>-2.6</v>
      </c>
      <c r="P85" s="63">
        <v>14</v>
      </c>
      <c r="Q85" cm="1">
        <f t="array" ref="Q85">IFERROR(_xlfn.XLOOKUP(1, (날씨8[stnNm]='평균기온 삽입용'!$Q$70) * (날씨8[월]=Q$71) * (날씨8[일]='평균기온 삽입용'!$P85), 날씨8[minTa]),"")</f>
        <v>-17</v>
      </c>
      <c r="R85" cm="1">
        <f t="array" ref="R85">IFERROR(_xlfn.XLOOKUP(1, (날씨8[stnNm]='평균기온 삽입용'!$Q$70) * (날씨8[월]=R$71) * (날씨8[일]='평균기온 삽입용'!$P85), 날씨8[minTa]),"")</f>
        <v>-5.8</v>
      </c>
      <c r="S85" cm="1">
        <f t="array" ref="S85">IFERROR(_xlfn.XLOOKUP(1, (날씨8[stnNm]='평균기온 삽입용'!$Q$70) * (날씨8[월]=S$71) * (날씨8[일]='평균기온 삽입용'!$P85), 날씨8[minTa]),"")</f>
        <v>1.5</v>
      </c>
      <c r="T85" cm="1">
        <f t="array" ref="T85">IFERROR(_xlfn.XLOOKUP(1, (날씨8[stnNm]='평균기온 삽입용'!$Q$70) * (날씨8[월]=T$71) * (날씨8[일]='평균기온 삽입용'!$P85), 날씨8[minTa]),"")</f>
        <v>7.7</v>
      </c>
      <c r="U85" cm="1">
        <f t="array" ref="U85">IFERROR(_xlfn.XLOOKUP(1, (날씨8[stnNm]='평균기온 삽입용'!$Q$70) * (날씨8[월]=U$71) * (날씨8[일]='평균기온 삽입용'!$P85), 날씨8[minTa]),"")</f>
        <v>5.3</v>
      </c>
      <c r="V85" cm="1">
        <f t="array" ref="V85">IFERROR(_xlfn.XLOOKUP(1, (날씨8[stnNm]='평균기온 삽입용'!$Q$70) * (날씨8[월]=V$71) * (날씨8[일]='평균기온 삽입용'!$P85), 날씨8[minTa]),"")</f>
        <v>14.9</v>
      </c>
      <c r="W85" cm="1">
        <f t="array" ref="W85">IFERROR(_xlfn.XLOOKUP(1, (날씨8[stnNm]='평균기온 삽입용'!$Q$70) * (날씨8[월]=W$71) * (날씨8[일]='평균기온 삽입용'!$P85), 날씨8[minTa]),"")</f>
        <v>20.6</v>
      </c>
      <c r="X85" cm="1">
        <f t="array" ref="X85">IFERROR(_xlfn.XLOOKUP(1, (날씨8[stnNm]='평균기온 삽입용'!$Q$70) * (날씨8[월]=X$71) * (날씨8[일]='평균기온 삽입용'!$P85), 날씨8[minTa]),"")</f>
        <v>22</v>
      </c>
      <c r="Y85" cm="1">
        <f t="array" ref="Y85">IFERROR(_xlfn.XLOOKUP(1, (날씨8[stnNm]='평균기온 삽입용'!$Q$70) * (날씨8[월]=Y$71) * (날씨8[일]='평균기온 삽입용'!$P85), 날씨8[minTa]),"")</f>
        <v>20</v>
      </c>
      <c r="Z85" cm="1">
        <f t="array" ref="Z85">IFERROR(_xlfn.XLOOKUP(1, (날씨8[stnNm]='평균기온 삽입용'!$Q$70) * (날씨8[월]=Z$71) * (날씨8[일]='평균기온 삽입용'!$P85), 날씨8[minTa]),"")</f>
        <v>7.5</v>
      </c>
      <c r="AA85" cm="1">
        <f t="array" ref="AA85">IFERROR(_xlfn.XLOOKUP(1, (날씨8[stnNm]='평균기온 삽입용'!$Q$70) * (날씨8[월]=AA$71) * (날씨8[일]='평균기온 삽입용'!$P85), 날씨8[minTa]),"")</f>
        <v>1.3</v>
      </c>
      <c r="AB85" cm="1">
        <f t="array" ref="AB85">IFERROR(_xlfn.XLOOKUP(1, (날씨8[stnNm]='평균기온 삽입용'!$Q$70) * (날씨8[월]=AB$71) * (날씨8[일]='평균기온 삽입용'!$P85), 날씨8[minTa]),"")</f>
        <v>-14.3</v>
      </c>
      <c r="AD85" s="63">
        <v>14</v>
      </c>
      <c r="AE85" cm="1">
        <f t="array" ref="AE85">IFERROR(_xlfn.XLOOKUP(1, (날씨9[stnNm]='평균기온 삽입용'!$AE$70) * (날씨9[월]=AE$71) * (날씨9[일]='평균기온 삽입용'!$AD85), 날씨9[minTa]),"")</f>
        <v>0.5</v>
      </c>
      <c r="AF85" cm="1">
        <f t="array" ref="AF85">IFERROR(_xlfn.XLOOKUP(1, (날씨9[stnNm]='평균기온 삽입용'!$AE$70) * (날씨9[월]=AF$71) * (날씨9[일]='평균기온 삽입용'!$AD85), 날씨9[minTa]),"")</f>
        <v>-5.3</v>
      </c>
      <c r="AG85" cm="1">
        <f t="array" ref="AG85">IFERROR(_xlfn.XLOOKUP(1, (날씨9[stnNm]='평균기온 삽입용'!$AE$70) * (날씨9[월]=AG$71) * (날씨9[일]='평균기온 삽입용'!$AD85), 날씨9[minTa]),"")</f>
        <v>-0.8</v>
      </c>
      <c r="AH85" cm="1">
        <f t="array" ref="AH85">IFERROR(_xlfn.XLOOKUP(1, (날씨9[stnNm]='평균기온 삽입용'!$AE$70) * (날씨9[월]=AH$71) * (날씨9[일]='평균기온 삽입용'!$AD85), 날씨9[minTa]),"")</f>
        <v>7.8</v>
      </c>
      <c r="AI85" cm="1">
        <f t="array" ref="AI85">IFERROR(_xlfn.XLOOKUP(1, (날씨9[stnNm]='평균기온 삽입용'!$AE$70) * (날씨9[월]=AI$71) * (날씨9[일]='평균기온 삽입용'!$AD85), 날씨9[minTa]),"")</f>
        <v>10.8</v>
      </c>
      <c r="AJ85" cm="1">
        <f t="array" ref="AJ85">IFERROR(_xlfn.XLOOKUP(1, (날씨9[stnNm]='평균기온 삽입용'!$AE$70) * (날씨9[월]=AJ$71) * (날씨9[일]='평균기온 삽입용'!$AD85), 날씨9[minTa]),"")</f>
        <v>13.2</v>
      </c>
      <c r="AK85" cm="1">
        <f t="array" ref="AK85">IFERROR(_xlfn.XLOOKUP(1, (날씨9[stnNm]='평균기온 삽입용'!$AE$70) * (날씨9[월]=AK$71) * (날씨9[일]='평균기온 삽입용'!$AD85), 날씨9[minTa]),"")</f>
        <v>22.4</v>
      </c>
      <c r="AL85" cm="1">
        <f t="array" ref="AL85">IFERROR(_xlfn.XLOOKUP(1, (날씨9[stnNm]='평균기온 삽입용'!$AE$70) * (날씨9[월]=AL$71) * (날씨9[일]='평균기온 삽입용'!$AD85), 날씨9[minTa]),"")</f>
        <v>21.9</v>
      </c>
      <c r="AM85" cm="1">
        <f t="array" ref="AM85">IFERROR(_xlfn.XLOOKUP(1, (날씨9[stnNm]='평균기온 삽입용'!$AE$70) * (날씨9[월]=AM$71) * (날씨9[일]='평균기온 삽입용'!$AD85), 날씨9[minTa]),"")</f>
        <v>17.5</v>
      </c>
      <c r="AN85" cm="1">
        <f t="array" ref="AN85">IFERROR(_xlfn.XLOOKUP(1, (날씨9[stnNm]='평균기온 삽입용'!$AE$70) * (날씨9[월]=AN$71) * (날씨9[일]='평균기온 삽입용'!$AD85), 날씨9[minTa]),"")</f>
        <v>8</v>
      </c>
      <c r="AO85" cm="1">
        <f t="array" ref="AO85">IFERROR(_xlfn.XLOOKUP(1, (날씨9[stnNm]='평균기온 삽입용'!$AE$70) * (날씨9[월]=AO$71) * (날씨9[일]='평균기온 삽입용'!$AD85), 날씨9[minTa]),"")</f>
        <v>-5.7</v>
      </c>
      <c r="AP85" cm="1">
        <f t="array" ref="AP85">IFERROR(_xlfn.XLOOKUP(1, (날씨9[stnNm]='평균기온 삽입용'!$AE$70) * (날씨9[월]=AP$71) * (날씨9[일]='평균기온 삽입용'!$AD85), 날씨9[minTa]),"")</f>
        <v>3.3</v>
      </c>
    </row>
    <row r="86" spans="2:42" ht="15.95" customHeight="1" x14ac:dyDescent="0.3">
      <c r="B86" s="63">
        <v>15</v>
      </c>
      <c r="C86" cm="1">
        <f t="array" ref="C86">IFERROR(_xlfn.XLOOKUP(1, (날씨7[stnNm]='평균기온 삽입용'!$C$70) * (날씨7[월]=C$71) * (날씨7[일]='평균기온 삽입용'!$B86), 날씨7[minTa]),"")</f>
        <v>-6.9</v>
      </c>
      <c r="D86" cm="1">
        <f t="array" ref="D86">IFERROR(_xlfn.XLOOKUP(1, (날씨7[stnNm]='평균기온 삽입용'!$C$70) * (날씨7[월]=D$71) * (날씨7[일]='평균기온 삽입용'!$B86), 날씨7[minTa]),"")</f>
        <v>-6.2</v>
      </c>
      <c r="E86" cm="1">
        <f t="array" ref="E86">IFERROR(_xlfn.XLOOKUP(1, (날씨7[stnNm]='평균기온 삽입용'!$C$70) * (날씨7[월]=E$71) * (날씨7[일]='평균기온 삽입용'!$B86), 날씨7[minTa]),"")</f>
        <v>-1</v>
      </c>
      <c r="F86" cm="1">
        <f t="array" ref="F86">IFERROR(_xlfn.XLOOKUP(1, (날씨7[stnNm]='평균기온 삽입용'!$C$70) * (날씨7[월]=F$71) * (날씨7[일]='평균기온 삽입용'!$B86), 날씨7[minTa]),"")</f>
        <v>1.3</v>
      </c>
      <c r="G86" cm="1">
        <f t="array" ref="G86">IFERROR(_xlfn.XLOOKUP(1, (날씨7[stnNm]='평균기온 삽입용'!$C$70) * (날씨7[월]=G$71) * (날씨7[일]='평균기온 삽입용'!$B86), 날씨7[minTa]),"")</f>
        <v>18.3</v>
      </c>
      <c r="H86" cm="1">
        <f t="array" ref="H86">IFERROR(_xlfn.XLOOKUP(1, (날씨7[stnNm]='평균기온 삽입용'!$C$70) * (날씨7[월]=H$71) * (날씨7[일]='평균기온 삽입용'!$B86), 날씨7[minTa]),"")</f>
        <v>18.399999999999999</v>
      </c>
      <c r="I86" cm="1">
        <f t="array" ref="I86">IFERROR(_xlfn.XLOOKUP(1, (날씨7[stnNm]='평균기온 삽입용'!$C$70) * (날씨7[월]=I$71) * (날씨7[일]='평균기온 삽입용'!$B86), 날씨7[minTa]),"")</f>
        <v>21.8</v>
      </c>
      <c r="J86" cm="1">
        <f t="array" ref="J86">IFERROR(_xlfn.XLOOKUP(1, (날씨7[stnNm]='평균기온 삽입용'!$C$70) * (날씨7[월]=J$71) * (날씨7[일]='평균기온 삽입용'!$B86), 날씨7[minTa]),"")</f>
        <v>18.399999999999999</v>
      </c>
      <c r="K86" cm="1">
        <f t="array" ref="K86">IFERROR(_xlfn.XLOOKUP(1, (날씨7[stnNm]='평균기온 삽입용'!$C$70) * (날씨7[월]=K$71) * (날씨7[일]='평균기온 삽입용'!$B86), 날씨7[minTa]),"")</f>
        <v>15.1</v>
      </c>
      <c r="L86" cm="1">
        <f t="array" ref="L86">IFERROR(_xlfn.XLOOKUP(1, (날씨7[stnNm]='평균기온 삽입용'!$C$70) * (날씨7[월]=L$71) * (날씨7[일]='평균기온 삽입용'!$B86), 날씨7[minTa]),"")</f>
        <v>15</v>
      </c>
      <c r="M86" cm="1">
        <f t="array" ref="M86">IFERROR(_xlfn.XLOOKUP(1, (날씨7[stnNm]='평균기온 삽입용'!$C$70) * (날씨7[월]=M$71) * (날씨7[일]='평균기온 삽입용'!$B86), 날씨7[minTa]),"")</f>
        <v>-0.7</v>
      </c>
      <c r="N86" cm="1">
        <f t="array" ref="N86">IFERROR(_xlfn.XLOOKUP(1, (날씨7[stnNm]='평균기온 삽입용'!$C$70) * (날씨7[월]=N$71) * (날씨7[일]='평균기온 삽입용'!$B86), 날씨7[minTa]),"")</f>
        <v>1.2</v>
      </c>
      <c r="P86" s="63">
        <v>15</v>
      </c>
      <c r="Q86" cm="1">
        <f t="array" ref="Q86">IFERROR(_xlfn.XLOOKUP(1, (날씨8[stnNm]='평균기온 삽입용'!$Q$70) * (날씨8[월]=Q$71) * (날씨8[일]='평균기온 삽입용'!$P86), 날씨8[minTa]),"")</f>
        <v>-12.5</v>
      </c>
      <c r="R86" cm="1">
        <f t="array" ref="R86">IFERROR(_xlfn.XLOOKUP(1, (날씨8[stnNm]='평균기온 삽입용'!$Q$70) * (날씨8[월]=R$71) * (날씨8[일]='평균기온 삽입용'!$P86), 날씨8[minTa]),"")</f>
        <v>-9.4</v>
      </c>
      <c r="S86" cm="1">
        <f t="array" ref="S86">IFERROR(_xlfn.XLOOKUP(1, (날씨8[stnNm]='평균기온 삽입용'!$Q$70) * (날씨8[월]=S$71) * (날씨8[일]='평균기온 삽입용'!$P86), 날씨8[minTa]),"")</f>
        <v>0.6</v>
      </c>
      <c r="T86" cm="1">
        <f t="array" ref="T86">IFERROR(_xlfn.XLOOKUP(1, (날씨8[stnNm]='평균기온 삽입용'!$Q$70) * (날씨8[월]=T$71) * (날씨8[일]='평균기온 삽입용'!$P86), 날씨8[minTa]),"")</f>
        <v>2.4</v>
      </c>
      <c r="U86" cm="1">
        <f t="array" ref="U86">IFERROR(_xlfn.XLOOKUP(1, (날씨8[stnNm]='평균기온 삽입용'!$Q$70) * (날씨8[월]=U$71) * (날씨8[일]='평균기온 삽입용'!$P86), 날씨8[minTa]),"")</f>
        <v>4</v>
      </c>
      <c r="V86" cm="1">
        <f t="array" ref="V86">IFERROR(_xlfn.XLOOKUP(1, (날씨8[stnNm]='평균기온 삽입용'!$Q$70) * (날씨8[월]=V$71) * (날씨8[일]='평균기온 삽입용'!$P86), 날씨8[minTa]),"")</f>
        <v>13.2</v>
      </c>
      <c r="W86" cm="1">
        <f t="array" ref="W86">IFERROR(_xlfn.XLOOKUP(1, (날씨8[stnNm]='평균기온 삽입용'!$Q$70) * (날씨8[월]=W$71) * (날씨8[일]='평균기온 삽입용'!$P86), 날씨8[minTa]),"")</f>
        <v>19.5</v>
      </c>
      <c r="X86" cm="1">
        <f t="array" ref="X86">IFERROR(_xlfn.XLOOKUP(1, (날씨8[stnNm]='평균기온 삽입용'!$Q$70) * (날씨8[월]=X$71) * (날씨8[일]='평균기온 삽입용'!$P86), 날씨8[minTa]),"")</f>
        <v>25.4</v>
      </c>
      <c r="Y86" cm="1">
        <f t="array" ref="Y86">IFERROR(_xlfn.XLOOKUP(1, (날씨8[stnNm]='평균기온 삽입용'!$Q$70) * (날씨8[월]=Y$71) * (날씨8[일]='평균기온 삽입용'!$P86), 날씨8[minTa]),"")</f>
        <v>19.8</v>
      </c>
      <c r="Z86" cm="1">
        <f t="array" ref="Z86">IFERROR(_xlfn.XLOOKUP(1, (날씨8[stnNm]='평균기온 삽입용'!$Q$70) * (날씨8[월]=Z$71) * (날씨8[일]='평균기온 삽입용'!$P86), 날씨8[minTa]),"")</f>
        <v>8.1</v>
      </c>
      <c r="AA86" cm="1">
        <f t="array" ref="AA86">IFERROR(_xlfn.XLOOKUP(1, (날씨8[stnNm]='평균기온 삽입용'!$Q$70) * (날씨8[월]=AA$71) * (날씨8[일]='평균기온 삽입용'!$P86), 날씨8[minTa]),"")</f>
        <v>-1.2</v>
      </c>
      <c r="AB86" cm="1">
        <f t="array" ref="AB86">IFERROR(_xlfn.XLOOKUP(1, (날씨8[stnNm]='평균기온 삽입용'!$Q$70) * (날씨8[월]=AB$71) * (날씨8[일]='평균기온 삽입용'!$P86), 날씨8[minTa]),"")</f>
        <v>-13.8</v>
      </c>
      <c r="AD86" s="63">
        <v>15</v>
      </c>
      <c r="AE86" cm="1">
        <f t="array" ref="AE86">IFERROR(_xlfn.XLOOKUP(1, (날씨9[stnNm]='평균기온 삽입용'!$AE$70) * (날씨9[월]=AE$71) * (날씨9[일]='평균기온 삽입용'!$AD86), 날씨9[minTa]),"")</f>
        <v>-4.0999999999999996</v>
      </c>
      <c r="AF86" cm="1">
        <f t="array" ref="AF86">IFERROR(_xlfn.XLOOKUP(1, (날씨9[stnNm]='평균기온 삽입용'!$AE$70) * (날씨9[월]=AF$71) * (날씨9[일]='평균기온 삽입용'!$AD86), 날씨9[minTa]),"")</f>
        <v>-4</v>
      </c>
      <c r="AG86" cm="1">
        <f t="array" ref="AG86">IFERROR(_xlfn.XLOOKUP(1, (날씨9[stnNm]='평균기온 삽입용'!$AE$70) * (날씨9[월]=AG$71) * (날씨9[일]='평균기온 삽입용'!$AD86), 날씨9[minTa]),"")</f>
        <v>-1.4</v>
      </c>
      <c r="AH86" cm="1">
        <f t="array" ref="AH86">IFERROR(_xlfn.XLOOKUP(1, (날씨9[stnNm]='평균기온 삽입용'!$AE$70) * (날씨9[월]=AH$71) * (날씨9[일]='평균기온 삽입용'!$AD86), 날씨9[minTa]),"")</f>
        <v>9.5</v>
      </c>
      <c r="AI86" cm="1">
        <f t="array" ref="AI86">IFERROR(_xlfn.XLOOKUP(1, (날씨9[stnNm]='평균기온 삽입용'!$AE$70) * (날씨9[월]=AI$71) * (날씨9[일]='평균기온 삽입용'!$AD86), 날씨9[minTa]),"")</f>
        <v>8.4</v>
      </c>
      <c r="AJ86" cm="1">
        <f t="array" ref="AJ86">IFERROR(_xlfn.XLOOKUP(1, (날씨9[stnNm]='평균기온 삽입용'!$AE$70) * (날씨9[월]=AJ$71) * (날씨9[일]='평균기온 삽입용'!$AD86), 날씨9[minTa]),"")</f>
        <v>14.9</v>
      </c>
      <c r="AK86" cm="1">
        <f t="array" ref="AK86">IFERROR(_xlfn.XLOOKUP(1, (날씨9[stnNm]='평균기온 삽입용'!$AE$70) * (날씨9[월]=AK$71) * (날씨9[일]='평균기온 삽입용'!$AD86), 날씨9[minTa]),"")</f>
        <v>22.9</v>
      </c>
      <c r="AL86" cm="1">
        <f t="array" ref="AL86">IFERROR(_xlfn.XLOOKUP(1, (날씨9[stnNm]='평균기온 삽입용'!$AE$70) * (날씨9[월]=AL$71) * (날씨9[일]='평균기온 삽입용'!$AD86), 날씨9[minTa]),"")</f>
        <v>21.7</v>
      </c>
      <c r="AM86" cm="1">
        <f t="array" ref="AM86">IFERROR(_xlfn.XLOOKUP(1, (날씨9[stnNm]='평균기온 삽입용'!$AE$70) * (날씨9[월]=AM$71) * (날씨9[일]='평균기온 삽입용'!$AD86), 날씨9[minTa]),"")</f>
        <v>19.7</v>
      </c>
      <c r="AN86" cm="1">
        <f t="array" ref="AN86">IFERROR(_xlfn.XLOOKUP(1, (날씨9[stnNm]='평균기온 삽입용'!$AE$70) * (날씨9[월]=AN$71) * (날씨9[일]='평균기온 삽입용'!$AD86), 날씨9[minTa]),"")</f>
        <v>7.3</v>
      </c>
      <c r="AO86" cm="1">
        <f t="array" ref="AO86">IFERROR(_xlfn.XLOOKUP(1, (날씨9[stnNm]='평균기온 삽입용'!$AE$70) * (날씨9[월]=AO$71) * (날씨9[일]='평균기온 삽입용'!$AD86), 날씨9[minTa]),"")</f>
        <v>-3.9</v>
      </c>
      <c r="AP86" cm="1">
        <f t="array" ref="AP86">IFERROR(_xlfn.XLOOKUP(1, (날씨9[stnNm]='평균기온 삽입용'!$AE$70) * (날씨9[월]=AP$71) * (날씨9[일]='평균기온 삽입용'!$AD86), 날씨9[minTa]),"")</f>
        <v>0.9</v>
      </c>
    </row>
    <row r="87" spans="2:42" ht="15.95" customHeight="1" x14ac:dyDescent="0.3">
      <c r="B87" s="63">
        <v>16</v>
      </c>
      <c r="C87" cm="1">
        <f t="array" ref="C87">IFERROR(_xlfn.XLOOKUP(1, (날씨7[stnNm]='평균기온 삽입용'!$C$70) * (날씨7[월]=C$71) * (날씨7[일]='평균기온 삽입용'!$B87), 날씨7[minTa]),"")</f>
        <v>-11.7</v>
      </c>
      <c r="D87" cm="1">
        <f t="array" ref="D87">IFERROR(_xlfn.XLOOKUP(1, (날씨7[stnNm]='평균기온 삽입용'!$C$70) * (날씨7[월]=D$71) * (날씨7[일]='평균기온 삽입용'!$B87), 날씨7[minTa]),"")</f>
        <v>-10.1</v>
      </c>
      <c r="E87" cm="1">
        <f t="array" ref="E87">IFERROR(_xlfn.XLOOKUP(1, (날씨7[stnNm]='평균기온 삽입용'!$C$70) * (날씨7[월]=E$71) * (날씨7[일]='평균기온 삽입용'!$B87), 날씨7[minTa]),"")</f>
        <v>1</v>
      </c>
      <c r="F87" cm="1">
        <f t="array" ref="F87">IFERROR(_xlfn.XLOOKUP(1, (날씨7[stnNm]='평균기온 삽입용'!$C$70) * (날씨7[월]=F$71) * (날씨7[일]='평균기온 삽입용'!$B87), 날씨7[minTa]),"")</f>
        <v>5.5</v>
      </c>
      <c r="G87" cm="1">
        <f t="array" ref="G87">IFERROR(_xlfn.XLOOKUP(1, (날씨7[stnNm]='평균기온 삽입용'!$C$70) * (날씨7[월]=G$71) * (날씨7[일]='평균기온 삽입용'!$B87), 날씨7[minTa]),"")</f>
        <v>11.3</v>
      </c>
      <c r="H87" cm="1">
        <f t="array" ref="H87">IFERROR(_xlfn.XLOOKUP(1, (날씨7[stnNm]='평균기온 삽입용'!$C$70) * (날씨7[월]=H$71) * (날씨7[일]='평균기온 삽입용'!$B87), 날씨7[minTa]),"")</f>
        <v>17.5</v>
      </c>
      <c r="I87" cm="1">
        <f t="array" ref="I87">IFERROR(_xlfn.XLOOKUP(1, (날씨7[stnNm]='평균기온 삽입용'!$C$70) * (날씨7[월]=I$71) * (날씨7[일]='평균기온 삽입용'!$B87), 날씨7[minTa]),"")</f>
        <v>20.6</v>
      </c>
      <c r="J87" cm="1">
        <f t="array" ref="J87">IFERROR(_xlfn.XLOOKUP(1, (날씨7[stnNm]='평균기온 삽입용'!$C$70) * (날씨7[월]=J$71) * (날씨7[일]='평균기온 삽입용'!$B87), 날씨7[minTa]),"")</f>
        <v>17.3</v>
      </c>
      <c r="K87" cm="1">
        <f t="array" ref="K87">IFERROR(_xlfn.XLOOKUP(1, (날씨7[stnNm]='평균기온 삽입용'!$C$70) * (날씨7[월]=K$71) * (날씨7[일]='평균기온 삽입용'!$B87), 날씨7[minTa]),"")</f>
        <v>12.5</v>
      </c>
      <c r="L87" cm="1">
        <f t="array" ref="L87">IFERROR(_xlfn.XLOOKUP(1, (날씨7[stnNm]='평균기온 삽입용'!$C$70) * (날씨7[월]=L$71) * (날씨7[일]='평균기온 삽입용'!$B87), 날씨7[minTa]),"")</f>
        <v>0.2</v>
      </c>
      <c r="M87" cm="1">
        <f t="array" ref="M87">IFERROR(_xlfn.XLOOKUP(1, (날씨7[stnNm]='평균기온 삽입용'!$C$70) * (날씨7[월]=M$71) * (날씨7[일]='평균기온 삽입용'!$B87), 날씨7[minTa]),"")</f>
        <v>-2.1</v>
      </c>
      <c r="N87" cm="1">
        <f t="array" ref="N87">IFERROR(_xlfn.XLOOKUP(1, (날씨7[stnNm]='평균기온 삽입용'!$C$70) * (날씨7[월]=N$71) * (날씨7[일]='평균기온 삽입용'!$B87), 날씨7[minTa]),"")</f>
        <v>-0.5</v>
      </c>
      <c r="P87" s="63">
        <v>16</v>
      </c>
      <c r="Q87" cm="1">
        <f t="array" ref="Q87">IFERROR(_xlfn.XLOOKUP(1, (날씨8[stnNm]='평균기온 삽입용'!$Q$70) * (날씨8[월]=Q$71) * (날씨8[일]='평균기온 삽입용'!$P87), 날씨8[minTa]),"")</f>
        <v>-10.6</v>
      </c>
      <c r="R87" cm="1">
        <f t="array" ref="R87">IFERROR(_xlfn.XLOOKUP(1, (날씨8[stnNm]='평균기온 삽입용'!$Q$70) * (날씨8[월]=R$71) * (날씨8[일]='평균기온 삽입용'!$P87), 날씨8[minTa]),"")</f>
        <v>-12.7</v>
      </c>
      <c r="S87" cm="1">
        <f t="array" ref="S87">IFERROR(_xlfn.XLOOKUP(1, (날씨8[stnNm]='평균기온 삽입용'!$Q$70) * (날씨8[월]=S$71) * (날씨8[일]='평균기온 삽입용'!$P87), 날씨8[minTa]),"")</f>
        <v>-1.4</v>
      </c>
      <c r="T87" cm="1">
        <f t="array" ref="T87">IFERROR(_xlfn.XLOOKUP(1, (날씨8[stnNm]='평균기온 삽입용'!$Q$70) * (날씨8[월]=T$71) * (날씨8[일]='평균기온 삽입용'!$P87), 날씨8[minTa]),"")</f>
        <v>1</v>
      </c>
      <c r="U87" cm="1">
        <f t="array" ref="U87">IFERROR(_xlfn.XLOOKUP(1, (날씨8[stnNm]='평균기온 삽입용'!$Q$70) * (날씨8[월]=U$71) * (날씨8[일]='평균기온 삽입용'!$P87), 날씨8[minTa]),"")</f>
        <v>5.5</v>
      </c>
      <c r="V87" cm="1">
        <f t="array" ref="V87">IFERROR(_xlfn.XLOOKUP(1, (날씨8[stnNm]='평균기온 삽입용'!$Q$70) * (날씨8[월]=V$71) * (날씨8[일]='평균기온 삽입용'!$P87), 날씨8[minTa]),"")</f>
        <v>16</v>
      </c>
      <c r="W87" cm="1">
        <f t="array" ref="W87">IFERROR(_xlfn.XLOOKUP(1, (날씨8[stnNm]='평균기온 삽입용'!$Q$70) * (날씨8[월]=W$71) * (날씨8[일]='평균기온 삽입용'!$P87), 날씨8[minTa]),"")</f>
        <v>20.5</v>
      </c>
      <c r="X87" cm="1">
        <f t="array" ref="X87">IFERROR(_xlfn.XLOOKUP(1, (날씨8[stnNm]='평균기온 삽입용'!$Q$70) * (날씨8[월]=X$71) * (날씨8[일]='평균기온 삽입용'!$P87), 날씨8[minTa]),"")</f>
        <v>21.4</v>
      </c>
      <c r="Y87" cm="1">
        <f t="array" ref="Y87">IFERROR(_xlfn.XLOOKUP(1, (날씨8[stnNm]='평균기온 삽입용'!$Q$70) * (날씨8[월]=Y$71) * (날씨8[일]='평균기온 삽입용'!$P87), 날씨8[minTa]),"")</f>
        <v>19.100000000000001</v>
      </c>
      <c r="Z87" cm="1">
        <f t="array" ref="Z87">IFERROR(_xlfn.XLOOKUP(1, (날씨8[stnNm]='평균기온 삽입용'!$Q$70) * (날씨8[월]=Z$71) * (날씨8[일]='평균기온 삽입용'!$P87), 날씨8[minTa]),"")</f>
        <v>10.1</v>
      </c>
      <c r="AA87" cm="1">
        <f t="array" ref="AA87">IFERROR(_xlfn.XLOOKUP(1, (날씨8[stnNm]='평균기온 삽입용'!$Q$70) * (날씨8[월]=AA$71) * (날씨8[일]='평균기온 삽입용'!$P87), 날씨8[minTa]),"")</f>
        <v>3.3</v>
      </c>
      <c r="AB87" cm="1">
        <f t="array" ref="AB87">IFERROR(_xlfn.XLOOKUP(1, (날씨8[stnNm]='평균기온 삽입용'!$Q$70) * (날씨8[월]=AB$71) * (날씨8[일]='평균기온 삽입용'!$P87), 날씨8[minTa]),"")</f>
        <v>-17.899999999999999</v>
      </c>
      <c r="AD87" s="63">
        <v>16</v>
      </c>
      <c r="AE87" cm="1">
        <f t="array" ref="AE87">IFERROR(_xlfn.XLOOKUP(1, (날씨9[stnNm]='평균기온 삽입용'!$AE$70) * (날씨9[월]=AE$71) * (날씨9[일]='평균기온 삽입용'!$AD87), 날씨9[minTa]),"")</f>
        <v>-10.8</v>
      </c>
      <c r="AF87" cm="1">
        <f t="array" ref="AF87">IFERROR(_xlfn.XLOOKUP(1, (날씨9[stnNm]='평균기온 삽입용'!$AE$70) * (날씨9[월]=AF$71) * (날씨9[일]='평균기온 삽입용'!$AD87), 날씨9[minTa]),"")</f>
        <v>-4.8</v>
      </c>
      <c r="AG87" cm="1">
        <f t="array" ref="AG87">IFERROR(_xlfn.XLOOKUP(1, (날씨9[stnNm]='평균기온 삽입용'!$AE$70) * (날씨9[월]=AG$71) * (날씨9[일]='평균기온 삽입용'!$AD87), 날씨9[minTa]),"")</f>
        <v>-4.7</v>
      </c>
      <c r="AH87" cm="1">
        <f t="array" ref="AH87">IFERROR(_xlfn.XLOOKUP(1, (날씨9[stnNm]='평균기온 삽입용'!$AE$70) * (날씨9[월]=AH$71) * (날씨9[일]='평균기온 삽입용'!$AD87), 날씨9[minTa]),"")</f>
        <v>4.2</v>
      </c>
      <c r="AI87" cm="1">
        <f t="array" ref="AI87">IFERROR(_xlfn.XLOOKUP(1, (날씨9[stnNm]='평균기온 삽입용'!$AE$70) * (날씨9[월]=AI$71) * (날씨9[일]='평균기온 삽입용'!$AD87), 날씨9[minTa]),"")</f>
        <v>12.1</v>
      </c>
      <c r="AJ87" cm="1">
        <f t="array" ref="AJ87">IFERROR(_xlfn.XLOOKUP(1, (날씨9[stnNm]='평균기온 삽입용'!$AE$70) * (날씨9[월]=AJ$71) * (날씨9[일]='평균기온 삽입용'!$AD87), 날씨9[minTa]),"")</f>
        <v>16.2</v>
      </c>
      <c r="AK87" cm="1">
        <f t="array" ref="AK87">IFERROR(_xlfn.XLOOKUP(1, (날씨9[stnNm]='평균기온 삽입용'!$AE$70) * (날씨9[월]=AK$71) * (날씨9[일]='평균기온 삽입용'!$AD87), 날씨9[minTa]),"")</f>
        <v>22.3</v>
      </c>
      <c r="AL87" cm="1">
        <f t="array" ref="AL87">IFERROR(_xlfn.XLOOKUP(1, (날씨9[stnNm]='평균기온 삽입용'!$AE$70) * (날씨9[월]=AL$71) * (날씨9[일]='평균기온 삽입용'!$AD87), 날씨9[minTa]),"")</f>
        <v>20.100000000000001</v>
      </c>
      <c r="AM87" cm="1">
        <f t="array" ref="AM87">IFERROR(_xlfn.XLOOKUP(1, (날씨9[stnNm]='평균기온 삽입용'!$AE$70) * (날씨9[월]=AM$71) * (날씨9[일]='평균기온 삽입용'!$AD87), 날씨9[minTa]),"")</f>
        <v>20.2</v>
      </c>
      <c r="AN87" cm="1">
        <f t="array" ref="AN87">IFERROR(_xlfn.XLOOKUP(1, (날씨9[stnNm]='평균기온 삽입용'!$AE$70) * (날씨9[월]=AN$71) * (날씨9[일]='평균기온 삽입용'!$AD87), 날씨9[minTa]),"")</f>
        <v>5.9</v>
      </c>
      <c r="AO87" cm="1">
        <f t="array" ref="AO87">IFERROR(_xlfn.XLOOKUP(1, (날씨9[stnNm]='평균기온 삽입용'!$AE$70) * (날씨9[월]=AO$71) * (날씨9[일]='평균기온 삽입용'!$AD87), 날씨9[minTa]),"")</f>
        <v>-0.1</v>
      </c>
      <c r="AP87" cm="1">
        <f t="array" ref="AP87">IFERROR(_xlfn.XLOOKUP(1, (날씨9[stnNm]='평균기온 삽입용'!$AE$70) * (날씨9[월]=AP$71) * (날씨9[일]='평균기온 삽입용'!$AD87), 날씨9[minTa]),"")</f>
        <v>-12.4</v>
      </c>
    </row>
    <row r="88" spans="2:42" ht="15.95" customHeight="1" x14ac:dyDescent="0.3">
      <c r="B88" s="63">
        <v>17</v>
      </c>
      <c r="C88" cm="1">
        <f t="array" ref="C88">IFERROR(_xlfn.XLOOKUP(1, (날씨7[stnNm]='평균기온 삽입용'!$C$70) * (날씨7[월]=C$71) * (날씨7[일]='평균기온 삽입용'!$B88), 날씨7[minTa]),"")</f>
        <v>-16.600000000000001</v>
      </c>
      <c r="D88" cm="1">
        <f t="array" ref="D88">IFERROR(_xlfn.XLOOKUP(1, (날씨7[stnNm]='평균기온 삽입용'!$C$70) * (날씨7[월]=D$71) * (날씨7[일]='평균기온 삽입용'!$B88), 날씨7[minTa]),"")</f>
        <v>-12</v>
      </c>
      <c r="E88" cm="1">
        <f t="array" ref="E88">IFERROR(_xlfn.XLOOKUP(1, (날씨7[stnNm]='평균기온 삽입용'!$C$70) * (날씨7[월]=E$71) * (날씨7[일]='평균기온 삽입용'!$B88), 날씨7[minTa]),"")</f>
        <v>-3</v>
      </c>
      <c r="F88" cm="1">
        <f t="array" ref="F88">IFERROR(_xlfn.XLOOKUP(1, (날씨7[stnNm]='평균기온 삽입용'!$C$70) * (날씨7[월]=F$71) * (날씨7[일]='평균기온 삽입용'!$B88), 날씨7[minTa]),"")</f>
        <v>1.2</v>
      </c>
      <c r="G88" cm="1">
        <f t="array" ref="G88">IFERROR(_xlfn.XLOOKUP(1, (날씨7[stnNm]='평균기온 삽입용'!$C$70) * (날씨7[월]=G$71) * (날씨7[일]='평균기온 삽입용'!$B88), 날씨7[minTa]),"")</f>
        <v>10.8</v>
      </c>
      <c r="H88" cm="1">
        <f t="array" ref="H88">IFERROR(_xlfn.XLOOKUP(1, (날씨7[stnNm]='평균기온 삽입용'!$C$70) * (날씨7[월]=H$71) * (날씨7[일]='평균기온 삽입용'!$B88), 날씨7[minTa]),"")</f>
        <v>16.3</v>
      </c>
      <c r="I88" cm="1">
        <f t="array" ref="I88">IFERROR(_xlfn.XLOOKUP(1, (날씨7[stnNm]='평균기온 삽입용'!$C$70) * (날씨7[월]=I$71) * (날씨7[일]='평균기온 삽입용'!$B88), 날씨7[minTa]),"")</f>
        <v>20.6</v>
      </c>
      <c r="J88" cm="1">
        <f t="array" ref="J88">IFERROR(_xlfn.XLOOKUP(1, (날씨7[stnNm]='평균기온 삽입용'!$C$70) * (날씨7[월]=J$71) * (날씨7[일]='평균기온 삽입용'!$B88), 날씨7[minTa]),"")</f>
        <v>19.100000000000001</v>
      </c>
      <c r="K88" cm="1">
        <f t="array" ref="K88">IFERROR(_xlfn.XLOOKUP(1, (날씨7[stnNm]='평균기온 삽입용'!$C$70) * (날씨7[월]=K$71) * (날씨7[일]='평균기온 삽입용'!$B88), 날씨7[minTa]),"")</f>
        <v>16.7</v>
      </c>
      <c r="L88" cm="1">
        <f t="array" ref="L88">IFERROR(_xlfn.XLOOKUP(1, (날씨7[stnNm]='평균기온 삽입용'!$C$70) * (날씨7[월]=L$71) * (날씨7[일]='평균기온 삽입용'!$B88), 날씨7[minTa]),"")</f>
        <v>-2.6</v>
      </c>
      <c r="M88" cm="1">
        <f t="array" ref="M88">IFERROR(_xlfn.XLOOKUP(1, (날씨7[stnNm]='평균기온 삽입용'!$C$70) * (날씨7[월]=M$71) * (날씨7[일]='평균기온 삽입용'!$B88), 날씨7[minTa]),"")</f>
        <v>-3.4</v>
      </c>
      <c r="N88" cm="1">
        <f t="array" ref="N88">IFERROR(_xlfn.XLOOKUP(1, (날씨7[stnNm]='평균기온 삽입용'!$C$70) * (날씨7[월]=N$71) * (날씨7[일]='평균기온 삽입용'!$B88), 날씨7[minTa]),"")</f>
        <v>-11.4</v>
      </c>
      <c r="P88" s="63">
        <v>17</v>
      </c>
      <c r="Q88" cm="1">
        <f t="array" ref="Q88">IFERROR(_xlfn.XLOOKUP(1, (날씨8[stnNm]='평균기온 삽입용'!$Q$70) * (날씨8[월]=Q$71) * (날씨8[일]='평균기온 삽입용'!$P88), 날씨8[minTa]),"")</f>
        <v>-16.3</v>
      </c>
      <c r="R88" cm="1">
        <f t="array" ref="R88">IFERROR(_xlfn.XLOOKUP(1, (날씨8[stnNm]='평균기온 삽입용'!$Q$70) * (날씨8[월]=R$71) * (날씨8[일]='평균기온 삽입용'!$P88), 날씨8[minTa]),"")</f>
        <v>-16.600000000000001</v>
      </c>
      <c r="S88" cm="1">
        <f t="array" ref="S88">IFERROR(_xlfn.XLOOKUP(1, (날씨8[stnNm]='평균기온 삽입용'!$Q$70) * (날씨8[월]=S$71) * (날씨8[일]='평균기온 삽입용'!$P88), 날씨8[minTa]),"")</f>
        <v>4.0999999999999996</v>
      </c>
      <c r="T88" cm="1">
        <f t="array" ref="T88">IFERROR(_xlfn.XLOOKUP(1, (날씨8[stnNm]='평균기온 삽입용'!$Q$70) * (날씨8[월]=T$71) * (날씨8[일]='평균기온 삽입용'!$P88), 날씨8[minTa]),"")</f>
        <v>1.2</v>
      </c>
      <c r="U88" cm="1">
        <f t="array" ref="U88">IFERROR(_xlfn.XLOOKUP(1, (날씨8[stnNm]='평균기온 삽입용'!$Q$70) * (날씨8[월]=U$71) * (날씨8[일]='평균기온 삽입용'!$P88), 날씨8[minTa]),"")</f>
        <v>9.5</v>
      </c>
      <c r="V88" cm="1">
        <f t="array" ref="V88">IFERROR(_xlfn.XLOOKUP(1, (날씨8[stnNm]='평균기온 삽입용'!$Q$70) * (날씨8[월]=V$71) * (날씨8[일]='평균기온 삽입용'!$P88), 날씨8[minTa]),"")</f>
        <v>13.9</v>
      </c>
      <c r="W88" cm="1">
        <f t="array" ref="W88">IFERROR(_xlfn.XLOOKUP(1, (날씨8[stnNm]='평균기온 삽입용'!$Q$70) * (날씨8[월]=W$71) * (날씨8[일]='평균기온 삽입용'!$P88), 날씨8[minTa]),"")</f>
        <v>20.2</v>
      </c>
      <c r="X88" cm="1">
        <f t="array" ref="X88">IFERROR(_xlfn.XLOOKUP(1, (날씨8[stnNm]='평균기온 삽입용'!$Q$70) * (날씨8[월]=X$71) * (날씨8[일]='평균기온 삽입용'!$P88), 날씨8[minTa]),"")</f>
        <v>19.600000000000001</v>
      </c>
      <c r="Y88" cm="1">
        <f t="array" ref="Y88">IFERROR(_xlfn.XLOOKUP(1, (날씨8[stnNm]='평균기온 삽입용'!$Q$70) * (날씨8[월]=Y$71) * (날씨8[일]='평균기온 삽입용'!$P88), 날씨8[minTa]),"")</f>
        <v>20.6</v>
      </c>
      <c r="Z88" cm="1">
        <f t="array" ref="Z88">IFERROR(_xlfn.XLOOKUP(1, (날씨8[stnNm]='평균기온 삽입용'!$Q$70) * (날씨8[월]=Z$71) * (날씨8[일]='평균기온 삽입용'!$P88), 날씨8[minTa]),"")</f>
        <v>2.6</v>
      </c>
      <c r="AA88" cm="1">
        <f t="array" ref="AA88">IFERROR(_xlfn.XLOOKUP(1, (날씨8[stnNm]='평균기온 삽입용'!$Q$70) * (날씨8[월]=AA$71) * (날씨8[일]='평균기온 삽입용'!$P88), 날씨8[minTa]),"")</f>
        <v>1.7</v>
      </c>
      <c r="AB88" cm="1">
        <f t="array" ref="AB88">IFERROR(_xlfn.XLOOKUP(1, (날씨8[stnNm]='평균기온 삽입용'!$Q$70) * (날씨8[월]=AB$71) * (날씨8[일]='평균기온 삽입용'!$P88), 날씨8[minTa]),"")</f>
        <v>-16.399999999999999</v>
      </c>
      <c r="AD88" s="63">
        <v>17</v>
      </c>
      <c r="AE88" cm="1">
        <f t="array" ref="AE88">IFERROR(_xlfn.XLOOKUP(1, (날씨9[stnNm]='평균기온 삽입용'!$AE$70) * (날씨9[월]=AE$71) * (날씨9[일]='평균기온 삽입용'!$AD88), 날씨9[minTa]),"")</f>
        <v>-11.7</v>
      </c>
      <c r="AF88" cm="1">
        <f t="array" ref="AF88">IFERROR(_xlfn.XLOOKUP(1, (날씨9[stnNm]='평균기온 삽입용'!$AE$70) * (날씨9[월]=AF$71) * (날씨9[일]='평균기온 삽입용'!$AD88), 날씨9[minTa]),"")</f>
        <v>-7</v>
      </c>
      <c r="AG88" cm="1">
        <f t="array" ref="AG88">IFERROR(_xlfn.XLOOKUP(1, (날씨9[stnNm]='평균기온 삽입용'!$AE$70) * (날씨9[월]=AG$71) * (날씨9[일]='평균기온 삽입용'!$AD88), 날씨9[minTa]),"")</f>
        <v>-4.4000000000000004</v>
      </c>
      <c r="AH88" cm="1">
        <f t="array" ref="AH88">IFERROR(_xlfn.XLOOKUP(1, (날씨9[stnNm]='평균기온 삽입용'!$AE$70) * (날씨9[월]=AH$71) * (날씨9[일]='평균기온 삽입용'!$AD88), 날씨9[minTa]),"")</f>
        <v>1.2</v>
      </c>
      <c r="AI88" cm="1">
        <f t="array" ref="AI88">IFERROR(_xlfn.XLOOKUP(1, (날씨9[stnNm]='평균기온 삽입용'!$AE$70) * (날씨9[월]=AI$71) * (날씨9[일]='평균기온 삽입용'!$AD88), 날씨9[minTa]),"")</f>
        <v>12.8</v>
      </c>
      <c r="AJ88" cm="1">
        <f t="array" ref="AJ88">IFERROR(_xlfn.XLOOKUP(1, (날씨9[stnNm]='평균기온 삽입용'!$AE$70) * (날씨9[월]=AJ$71) * (날씨9[일]='평균기온 삽입용'!$AD88), 날씨9[minTa]),"")</f>
        <v>15.1</v>
      </c>
      <c r="AK88" cm="1">
        <f t="array" ref="AK88">IFERROR(_xlfn.XLOOKUP(1, (날씨9[stnNm]='평균기온 삽입용'!$AE$70) * (날씨9[월]=AK$71) * (날씨9[일]='평균기온 삽입용'!$AD88), 날씨9[minTa]),"")</f>
        <v>21.8</v>
      </c>
      <c r="AL88" cm="1">
        <f t="array" ref="AL88">IFERROR(_xlfn.XLOOKUP(1, (날씨9[stnNm]='평균기온 삽입용'!$AE$70) * (날씨9[월]=AL$71) * (날씨9[일]='평균기온 삽입용'!$AD88), 날씨9[minTa]),"")</f>
        <v>21.5</v>
      </c>
      <c r="AM88" cm="1">
        <f t="array" ref="AM88">IFERROR(_xlfn.XLOOKUP(1, (날씨9[stnNm]='평균기온 삽입용'!$AE$70) * (날씨9[월]=AM$71) * (날씨9[일]='평균기온 삽입용'!$AD88), 날씨9[minTa]),"")</f>
        <v>20.2</v>
      </c>
      <c r="AN88" cm="1">
        <f t="array" ref="AN88">IFERROR(_xlfn.XLOOKUP(1, (날씨9[stnNm]='평균기온 삽입용'!$AE$70) * (날씨9[월]=AN$71) * (날씨9[일]='평균기온 삽입용'!$AD88), 날씨9[minTa]),"")</f>
        <v>2.1</v>
      </c>
      <c r="AO88" cm="1">
        <f t="array" ref="AO88">IFERROR(_xlfn.XLOOKUP(1, (날씨9[stnNm]='평균기온 삽입용'!$AE$70) * (날씨9[월]=AO$71) * (날씨9[일]='평균기온 삽입용'!$AD88), 날씨9[minTa]),"")</f>
        <v>-3.3</v>
      </c>
      <c r="AP88" cm="1">
        <f t="array" ref="AP88">IFERROR(_xlfn.XLOOKUP(1, (날씨9[stnNm]='평균기온 삽입용'!$AE$70) * (날씨9[월]=AP$71) * (날씨9[일]='평균기온 삽입용'!$AD88), 날씨9[minTa]),"")</f>
        <v>-15.3</v>
      </c>
    </row>
    <row r="89" spans="2:42" ht="15.95" customHeight="1" x14ac:dyDescent="0.3">
      <c r="B89" s="63">
        <v>18</v>
      </c>
      <c r="C89" cm="1">
        <f t="array" ref="C89">IFERROR(_xlfn.XLOOKUP(1, (날씨7[stnNm]='평균기온 삽입용'!$C$70) * (날씨7[월]=C$71) * (날씨7[일]='평균기온 삽입용'!$B89), 날씨7[minTa]),"")</f>
        <v>-14.2</v>
      </c>
      <c r="D89" cm="1">
        <f t="array" ref="D89">IFERROR(_xlfn.XLOOKUP(1, (날씨7[stnNm]='평균기온 삽입용'!$C$70) * (날씨7[월]=D$71) * (날씨7[일]='평균기온 삽입용'!$B89), 날씨7[minTa]),"")</f>
        <v>-14.2</v>
      </c>
      <c r="E89" cm="1">
        <f t="array" ref="E89">IFERROR(_xlfn.XLOOKUP(1, (날씨7[stnNm]='평균기온 삽입용'!$C$70) * (날씨7[월]=E$71) * (날씨7[일]='평균기온 삽입용'!$B89), 날씨7[minTa]),"")</f>
        <v>-1.5</v>
      </c>
      <c r="F89" cm="1">
        <f t="array" ref="F89">IFERROR(_xlfn.XLOOKUP(1, (날씨7[stnNm]='평균기온 삽입용'!$C$70) * (날씨7[월]=F$71) * (날씨7[일]='평균기온 삽입용'!$B89), 날씨7[minTa]),"")</f>
        <v>-0.1</v>
      </c>
      <c r="G89" cm="1">
        <f t="array" ref="G89">IFERROR(_xlfn.XLOOKUP(1, (날씨7[stnNm]='평균기온 삽입용'!$C$70) * (날씨7[월]=G$71) * (날씨7[일]='평균기온 삽입용'!$B89), 날씨7[minTa]),"")</f>
        <v>9.3000000000000007</v>
      </c>
      <c r="H89" cm="1">
        <f t="array" ref="H89">IFERROR(_xlfn.XLOOKUP(1, (날씨7[stnNm]='평균기온 삽입용'!$C$70) * (날씨7[월]=H$71) * (날씨7[일]='평균기온 삽입용'!$B89), 날씨7[minTa]),"")</f>
        <v>18.5</v>
      </c>
      <c r="I89" cm="1">
        <f t="array" ref="I89">IFERROR(_xlfn.XLOOKUP(1, (날씨7[stnNm]='평균기온 삽입용'!$C$70) * (날씨7[월]=I$71) * (날씨7[일]='평균기온 삽입용'!$B89), 날씨7[minTa]),"")</f>
        <v>22</v>
      </c>
      <c r="J89" cm="1">
        <f t="array" ref="J89">IFERROR(_xlfn.XLOOKUP(1, (날씨7[stnNm]='평균기온 삽입용'!$C$70) * (날씨7[월]=J$71) * (날씨7[일]='평균기온 삽입용'!$B89), 날씨7[minTa]),"")</f>
        <v>19.2</v>
      </c>
      <c r="K89" cm="1">
        <f t="array" ref="K89">IFERROR(_xlfn.XLOOKUP(1, (날씨7[stnNm]='평균기온 삽입용'!$C$70) * (날씨7[월]=K$71) * (날씨7[일]='평균기온 삽입용'!$B89), 날씨7[minTa]),"")</f>
        <v>14.9</v>
      </c>
      <c r="L89" cm="1">
        <f t="array" ref="L89">IFERROR(_xlfn.XLOOKUP(1, (날씨7[stnNm]='평균기온 삽입용'!$C$70) * (날씨7[월]=L$71) * (날씨7[일]='평균기온 삽입용'!$B89), 날씨7[minTa]),"")</f>
        <v>-1.5</v>
      </c>
      <c r="M89" cm="1">
        <f t="array" ref="M89">IFERROR(_xlfn.XLOOKUP(1, (날씨7[stnNm]='평균기온 삽입용'!$C$70) * (날씨7[월]=M$71) * (날씨7[일]='평균기온 삽입용'!$B89), 날씨7[minTa]),"")</f>
        <v>2.6</v>
      </c>
      <c r="N89" cm="1">
        <f t="array" ref="N89">IFERROR(_xlfn.XLOOKUP(1, (날씨7[stnNm]='평균기온 삽입용'!$C$70) * (날씨7[월]=N$71) * (날씨7[일]='평균기온 삽입용'!$B89), 날씨7[minTa]),"")</f>
        <v>-14.5</v>
      </c>
      <c r="P89" s="63">
        <v>18</v>
      </c>
      <c r="Q89" cm="1">
        <f t="array" ref="Q89">IFERROR(_xlfn.XLOOKUP(1, (날씨8[stnNm]='평균기온 삽입용'!$Q$70) * (날씨8[월]=Q$71) * (날씨8[일]='평균기온 삽입용'!$P89), 날씨8[minTa]),"")</f>
        <v>-16.2</v>
      </c>
      <c r="R89" cm="1">
        <f t="array" ref="R89">IFERROR(_xlfn.XLOOKUP(1, (날씨8[stnNm]='평균기온 삽입용'!$Q$70) * (날씨8[월]=R$71) * (날씨8[일]='평균기온 삽입용'!$P89), 날씨8[minTa]),"")</f>
        <v>-15.7</v>
      </c>
      <c r="S89" cm="1">
        <f t="array" ref="S89">IFERROR(_xlfn.XLOOKUP(1, (날씨8[stnNm]='평균기온 삽입용'!$Q$70) * (날씨8[월]=S$71) * (날씨8[일]='평균기온 삽입용'!$P89), 날씨8[minTa]),"")</f>
        <v>2.2000000000000002</v>
      </c>
      <c r="T89" cm="1">
        <f t="array" ref="T89">IFERROR(_xlfn.XLOOKUP(1, (날씨8[stnNm]='평균기온 삽입용'!$Q$70) * (날씨8[월]=T$71) * (날씨8[일]='평균기온 삽입용'!$P89), 날씨8[minTa]),"")</f>
        <v>7.7</v>
      </c>
      <c r="U89" cm="1">
        <f t="array" ref="U89">IFERROR(_xlfn.XLOOKUP(1, (날씨8[stnNm]='평균기온 삽입용'!$Q$70) * (날씨8[월]=U$71) * (날씨8[일]='평균기온 삽입용'!$P89), 날씨8[minTa]),"")</f>
        <v>11.4</v>
      </c>
      <c r="V89" cm="1">
        <f t="array" ref="V89">IFERROR(_xlfn.XLOOKUP(1, (날씨8[stnNm]='평균기온 삽입용'!$Q$70) * (날씨8[월]=V$71) * (날씨8[일]='평균기온 삽입용'!$P89), 날씨8[minTa]),"")</f>
        <v>20.5</v>
      </c>
      <c r="W89" cm="1">
        <f t="array" ref="W89">IFERROR(_xlfn.XLOOKUP(1, (날씨8[stnNm]='평균기온 삽입용'!$Q$70) * (날씨8[월]=W$71) * (날씨8[일]='평균기온 삽입용'!$P89), 날씨8[minTa]),"")</f>
        <v>21</v>
      </c>
      <c r="X89" cm="1">
        <f t="array" ref="X89">IFERROR(_xlfn.XLOOKUP(1, (날씨8[stnNm]='평균기온 삽입용'!$Q$70) * (날씨8[월]=X$71) * (날씨8[일]='평균기온 삽입용'!$P89), 날씨8[minTa]),"")</f>
        <v>18.600000000000001</v>
      </c>
      <c r="Y89" cm="1">
        <f t="array" ref="Y89">IFERROR(_xlfn.XLOOKUP(1, (날씨8[stnNm]='평균기온 삽입용'!$Q$70) * (날씨8[월]=Y$71) * (날씨8[일]='평균기온 삽입용'!$P89), 날씨8[minTa]),"")</f>
        <v>20.2</v>
      </c>
      <c r="Z89" cm="1">
        <f t="array" ref="Z89">IFERROR(_xlfn.XLOOKUP(1, (날씨8[stnNm]='평균기온 삽입용'!$Q$70) * (날씨8[월]=Z$71) * (날씨8[일]='평균기온 삽입용'!$P89), 날씨8[minTa]),"")</f>
        <v>-0.4</v>
      </c>
      <c r="AA89" cm="1">
        <f t="array" ref="AA89">IFERROR(_xlfn.XLOOKUP(1, (날씨8[stnNm]='평균기온 삽입용'!$Q$70) * (날씨8[월]=AA$71) * (날씨8[일]='평균기온 삽입용'!$P89), 날씨8[minTa]),"")</f>
        <v>-0.6</v>
      </c>
      <c r="AB89" cm="1">
        <f t="array" ref="AB89">IFERROR(_xlfn.XLOOKUP(1, (날씨8[stnNm]='평균기온 삽입용'!$Q$70) * (날씨8[월]=AB$71) * (날씨8[일]='평균기온 삽입용'!$P89), 날씨8[minTa]),"")</f>
        <v>-19.399999999999999</v>
      </c>
      <c r="AD89" s="63">
        <v>18</v>
      </c>
      <c r="AE89" cm="1">
        <f t="array" ref="AE89">IFERROR(_xlfn.XLOOKUP(1, (날씨9[stnNm]='평균기온 삽입용'!$AE$70) * (날씨9[월]=AE$71) * (날씨9[일]='평균기온 삽입용'!$AD89), 날씨9[minTa]),"")</f>
        <v>-10.4</v>
      </c>
      <c r="AF89" cm="1">
        <f t="array" ref="AF89">IFERROR(_xlfn.XLOOKUP(1, (날씨9[stnNm]='평균기온 삽입용'!$AE$70) * (날씨9[월]=AF$71) * (날씨9[일]='평균기온 삽입용'!$AD89), 날씨9[minTa]),"")</f>
        <v>-3</v>
      </c>
      <c r="AG89" cm="1">
        <f t="array" ref="AG89">IFERROR(_xlfn.XLOOKUP(1, (날씨9[stnNm]='평균기온 삽입용'!$AE$70) * (날씨9[월]=AG$71) * (날씨9[일]='평균기온 삽입용'!$AD89), 날씨9[minTa]),"")</f>
        <v>-3.4</v>
      </c>
      <c r="AH89" cm="1">
        <f t="array" ref="AH89">IFERROR(_xlfn.XLOOKUP(1, (날씨9[stnNm]='평균기온 삽입용'!$AE$70) * (날씨9[월]=AH$71) * (날씨9[일]='평균기온 삽입용'!$AD89), 날씨9[minTa]),"")</f>
        <v>8.4</v>
      </c>
      <c r="AI89" cm="1">
        <f t="array" ref="AI89">IFERROR(_xlfn.XLOOKUP(1, (날씨9[stnNm]='평균기온 삽입용'!$AE$70) * (날씨9[월]=AI$71) * (날씨9[일]='평균기온 삽입용'!$AD89), 날씨9[minTa]),"")</f>
        <v>16.3</v>
      </c>
      <c r="AJ89" cm="1">
        <f t="array" ref="AJ89">IFERROR(_xlfn.XLOOKUP(1, (날씨9[stnNm]='평균기온 삽입용'!$AE$70) * (날씨9[월]=AJ$71) * (날씨9[일]='평균기온 삽입용'!$AD89), 날씨9[minTa]),"")</f>
        <v>17.8</v>
      </c>
      <c r="AK89" cm="1">
        <f t="array" ref="AK89">IFERROR(_xlfn.XLOOKUP(1, (날씨9[stnNm]='평균기온 삽입용'!$AE$70) * (날씨9[월]=AK$71) * (날씨9[일]='평균기온 삽입용'!$AD89), 날씨9[minTa]),"")</f>
        <v>21.3</v>
      </c>
      <c r="AL89" cm="1">
        <f t="array" ref="AL89">IFERROR(_xlfn.XLOOKUP(1, (날씨9[stnNm]='평균기온 삽입용'!$AE$70) * (날씨9[월]=AL$71) * (날씨9[일]='평균기온 삽입용'!$AD89), 날씨9[minTa]),"")</f>
        <v>21.7</v>
      </c>
      <c r="AM89" cm="1">
        <f t="array" ref="AM89">IFERROR(_xlfn.XLOOKUP(1, (날씨9[stnNm]='평균기온 삽입용'!$AE$70) * (날씨9[월]=AM$71) * (날씨9[일]='평균기온 삽입용'!$AD89), 날씨9[minTa]),"")</f>
        <v>20.6</v>
      </c>
      <c r="AN89" cm="1">
        <f t="array" ref="AN89">IFERROR(_xlfn.XLOOKUP(1, (날씨9[stnNm]='평균기온 삽입용'!$AE$70) * (날씨9[월]=AN$71) * (날씨9[일]='평균기온 삽입용'!$AD89), 날씨9[minTa]),"")</f>
        <v>3</v>
      </c>
      <c r="AO89" cm="1">
        <f t="array" ref="AO89">IFERROR(_xlfn.XLOOKUP(1, (날씨9[stnNm]='평균기온 삽입용'!$AE$70) * (날씨9[월]=AO$71) * (날씨9[일]='평균기온 삽입용'!$AD89), 날씨9[minTa]),"")</f>
        <v>-5.2</v>
      </c>
      <c r="AP89" cm="1">
        <f t="array" ref="AP89">IFERROR(_xlfn.XLOOKUP(1, (날씨9[stnNm]='평균기온 삽입용'!$AE$70) * (날씨9[월]=AP$71) * (날씨9[일]='평균기온 삽입용'!$AD89), 날씨9[minTa]),"")</f>
        <v>-17</v>
      </c>
    </row>
    <row r="90" spans="2:42" ht="15.95" customHeight="1" x14ac:dyDescent="0.3">
      <c r="B90" s="63">
        <v>19</v>
      </c>
      <c r="C90" cm="1">
        <f t="array" ref="C90">IFERROR(_xlfn.XLOOKUP(1, (날씨7[stnNm]='평균기온 삽입용'!$C$70) * (날씨7[월]=C$71) * (날씨7[일]='평균기온 삽입용'!$B90), 날씨7[minTa]),"")</f>
        <v>-18.8</v>
      </c>
      <c r="D90" cm="1">
        <f t="array" ref="D90">IFERROR(_xlfn.XLOOKUP(1, (날씨7[stnNm]='평균기온 삽입용'!$C$70) * (날씨7[월]=D$71) * (날씨7[일]='평균기온 삽입용'!$B90), 날씨7[minTa]),"")</f>
        <v>-13.2</v>
      </c>
      <c r="E90" cm="1">
        <f t="array" ref="E90">IFERROR(_xlfn.XLOOKUP(1, (날씨7[stnNm]='평균기온 삽입용'!$C$70) * (날씨7[월]=E$71) * (날씨7[일]='평균기온 삽입용'!$B90), 날씨7[minTa]),"")</f>
        <v>6.6</v>
      </c>
      <c r="F90" cm="1">
        <f t="array" ref="F90">IFERROR(_xlfn.XLOOKUP(1, (날씨7[stnNm]='평균기온 삽입용'!$C$70) * (날씨7[월]=F$71) * (날씨7[일]='평균기온 삽입용'!$B90), 날씨7[minTa]),"")</f>
        <v>1.2</v>
      </c>
      <c r="G90" cm="1">
        <f t="array" ref="G90">IFERROR(_xlfn.XLOOKUP(1, (날씨7[stnNm]='평균기온 삽입용'!$C$70) * (날씨7[월]=G$71) * (날씨7[일]='평균기온 삽입용'!$B90), 날씨7[minTa]),"")</f>
        <v>9.1999999999999993</v>
      </c>
      <c r="H90" cm="1">
        <f t="array" ref="H90">IFERROR(_xlfn.XLOOKUP(1, (날씨7[stnNm]='평균기온 삽입용'!$C$70) * (날씨7[월]=H$71) * (날씨7[일]='평균기온 삽입용'!$B90), 날씨7[minTa]),"")</f>
        <v>15.3</v>
      </c>
      <c r="I90" cm="1">
        <f t="array" ref="I90">IFERROR(_xlfn.XLOOKUP(1, (날씨7[stnNm]='평균기온 삽입용'!$C$70) * (날씨7[월]=I$71) * (날씨7[일]='평균기온 삽입용'!$B90), 날씨7[minTa]),"")</f>
        <v>22.7</v>
      </c>
      <c r="J90" cm="1">
        <f t="array" ref="J90">IFERROR(_xlfn.XLOOKUP(1, (날씨7[stnNm]='평균기온 삽입용'!$C$70) * (날씨7[월]=J$71) * (날씨7[일]='평균기온 삽입용'!$B90), 날씨7[minTa]),"")</f>
        <v>15.4</v>
      </c>
      <c r="K90" cm="1">
        <f t="array" ref="K90">IFERROR(_xlfn.XLOOKUP(1, (날씨7[stnNm]='평균기온 삽입용'!$C$70) * (날씨7[월]=K$71) * (날씨7[일]='평균기온 삽입용'!$B90), 날씨7[minTa]),"")</f>
        <v>17</v>
      </c>
      <c r="L90" cm="1">
        <f t="array" ref="L90">IFERROR(_xlfn.XLOOKUP(1, (날씨7[stnNm]='평균기온 삽입용'!$C$70) * (날씨7[월]=L$71) * (날씨7[일]='평균기온 삽입용'!$B90), 날씨7[minTa]),"")</f>
        <v>4.3</v>
      </c>
      <c r="M90" cm="1">
        <f t="array" ref="M90">IFERROR(_xlfn.XLOOKUP(1, (날씨7[stnNm]='평균기온 삽입용'!$C$70) * (날씨7[월]=M$71) * (날씨7[일]='평균기온 삽입용'!$B90), 날씨7[minTa]),"")</f>
        <v>3.4</v>
      </c>
      <c r="N90" cm="1">
        <f t="array" ref="N90">IFERROR(_xlfn.XLOOKUP(1, (날씨7[stnNm]='평균기온 삽입용'!$C$70) * (날씨7[월]=N$71) * (날씨7[일]='평균기온 삽입용'!$B90), 날씨7[minTa]),"")</f>
        <v>-11.2</v>
      </c>
      <c r="P90" s="63">
        <v>19</v>
      </c>
      <c r="Q90" cm="1">
        <f t="array" ref="Q90">IFERROR(_xlfn.XLOOKUP(1, (날씨8[stnNm]='평균기온 삽입용'!$Q$70) * (날씨8[월]=Q$71) * (날씨8[일]='평균기온 삽입용'!$P90), 날씨8[minTa]),"")</f>
        <v>-15.1</v>
      </c>
      <c r="R90" cm="1">
        <f t="array" ref="R90">IFERROR(_xlfn.XLOOKUP(1, (날씨8[stnNm]='평균기온 삽입용'!$Q$70) * (날씨8[월]=R$71) * (날씨8[일]='평균기온 삽입용'!$P90), 날씨8[minTa]),"")</f>
        <v>-7.6</v>
      </c>
      <c r="S90" cm="1">
        <f t="array" ref="S90">IFERROR(_xlfn.XLOOKUP(1, (날씨8[stnNm]='평균기온 삽입용'!$Q$70) * (날씨8[월]=S$71) * (날씨8[일]='평균기온 삽입용'!$P90), 날씨8[minTa]),"")</f>
        <v>-0.3</v>
      </c>
      <c r="T90" cm="1">
        <f t="array" ref="T90">IFERROR(_xlfn.XLOOKUP(1, (날씨8[stnNm]='평균기온 삽입용'!$Q$70) * (날씨8[월]=T$71) * (날씨8[일]='평균기온 삽입용'!$P90), 날씨8[minTa]),"")</f>
        <v>3.5</v>
      </c>
      <c r="U90" cm="1">
        <f t="array" ref="U90">IFERROR(_xlfn.XLOOKUP(1, (날씨8[stnNm]='평균기온 삽입용'!$Q$70) * (날씨8[월]=U$71) * (날씨8[일]='평균기온 삽입용'!$P90), 날씨8[minTa]),"")</f>
        <v>10.6</v>
      </c>
      <c r="V90" cm="1">
        <f t="array" ref="V90">IFERROR(_xlfn.XLOOKUP(1, (날씨8[stnNm]='평균기온 삽입용'!$Q$70) * (날씨8[월]=V$71) * (날씨8[일]='평균기온 삽입용'!$P90), 날씨8[minTa]),"")</f>
        <v>19.7</v>
      </c>
      <c r="W90" cm="1">
        <f t="array" ref="W90">IFERROR(_xlfn.XLOOKUP(1, (날씨8[stnNm]='평균기온 삽입용'!$Q$70) * (날씨8[월]=W$71) * (날씨8[일]='평균기온 삽입용'!$P90), 날씨8[minTa]),"")</f>
        <v>22.7</v>
      </c>
      <c r="X90" cm="1">
        <f t="array" ref="X90">IFERROR(_xlfn.XLOOKUP(1, (날씨8[stnNm]='평균기온 삽입용'!$Q$70) * (날씨8[월]=X$71) * (날씨8[일]='평균기온 삽입용'!$P90), 날씨8[minTa]),"")</f>
        <v>21.2</v>
      </c>
      <c r="Y90" cm="1">
        <f t="array" ref="Y90">IFERROR(_xlfn.XLOOKUP(1, (날씨8[stnNm]='평균기온 삽입용'!$Q$70) * (날씨8[월]=Y$71) * (날씨8[일]='평균기온 삽입용'!$P90), 날씨8[minTa]),"")</f>
        <v>14.7</v>
      </c>
      <c r="Z90" cm="1">
        <f t="array" ref="Z90">IFERROR(_xlfn.XLOOKUP(1, (날씨8[stnNm]='평균기온 삽입용'!$Q$70) * (날씨8[월]=Z$71) * (날씨8[일]='평균기온 삽입용'!$P90), 날씨8[minTa]),"")</f>
        <v>-1.3</v>
      </c>
      <c r="AA90" cm="1">
        <f t="array" ref="AA90">IFERROR(_xlfn.XLOOKUP(1, (날씨8[stnNm]='평균기온 삽입용'!$Q$70) * (날씨8[월]=AA$71) * (날씨8[일]='평균기온 삽입용'!$P90), 날씨8[minTa]),"")</f>
        <v>0.9</v>
      </c>
      <c r="AB90" cm="1">
        <f t="array" ref="AB90">IFERROR(_xlfn.XLOOKUP(1, (날씨8[stnNm]='평균기온 삽입용'!$Q$70) * (날씨8[월]=AB$71) * (날씨8[일]='평균기온 삽입용'!$P90), 날씨8[minTa]),"")</f>
        <v>-19.7</v>
      </c>
      <c r="AD90" s="63">
        <v>19</v>
      </c>
      <c r="AE90" cm="1">
        <f t="array" ref="AE90">IFERROR(_xlfn.XLOOKUP(1, (날씨9[stnNm]='평균기온 삽입용'!$AE$70) * (날씨9[월]=AE$71) * (날씨9[일]='평균기온 삽입용'!$AD90), 날씨9[minTa]),"")</f>
        <v>-11.8</v>
      </c>
      <c r="AF90" cm="1">
        <f t="array" ref="AF90">IFERROR(_xlfn.XLOOKUP(1, (날씨9[stnNm]='평균기온 삽입용'!$AE$70) * (날씨9[월]=AF$71) * (날씨9[일]='평균기온 삽입용'!$AD90), 날씨9[minTa]),"")</f>
        <v>-2.5</v>
      </c>
      <c r="AG90" cm="1">
        <f t="array" ref="AG90">IFERROR(_xlfn.XLOOKUP(1, (날씨9[stnNm]='평균기온 삽입용'!$AE$70) * (날씨9[월]=AG$71) * (날씨9[일]='평균기온 삽입용'!$AD90), 날씨9[minTa]),"")</f>
        <v>-4</v>
      </c>
      <c r="AH90" cm="1">
        <f t="array" ref="AH90">IFERROR(_xlfn.XLOOKUP(1, (날씨9[stnNm]='평균기온 삽입용'!$AE$70) * (날씨9[월]=AH$71) * (날씨9[일]='평균기온 삽입용'!$AD90), 날씨9[minTa]),"")</f>
        <v>8</v>
      </c>
      <c r="AI90" cm="1">
        <f t="array" ref="AI90">IFERROR(_xlfn.XLOOKUP(1, (날씨9[stnNm]='평균기온 삽입용'!$AE$70) * (날씨9[월]=AI$71) * (날씨9[일]='평균기온 삽입용'!$AD90), 날씨9[minTa]),"")</f>
        <v>14.4</v>
      </c>
      <c r="AJ90" cm="1">
        <f t="array" ref="AJ90">IFERROR(_xlfn.XLOOKUP(1, (날씨9[stnNm]='평균기온 삽입용'!$AE$70) * (날씨9[월]=AJ$71) * (날씨9[일]='평균기온 삽입용'!$AD90), 날씨9[minTa]),"")</f>
        <v>18.5</v>
      </c>
      <c r="AK90" cm="1">
        <f t="array" ref="AK90">IFERROR(_xlfn.XLOOKUP(1, (날씨9[stnNm]='평균기온 삽입용'!$AE$70) * (날씨9[월]=AK$71) * (날씨9[일]='평균기온 삽입용'!$AD90), 날씨9[minTa]),"")</f>
        <v>20.2</v>
      </c>
      <c r="AL90" cm="1">
        <f t="array" ref="AL90">IFERROR(_xlfn.XLOOKUP(1, (날씨9[stnNm]='평균기온 삽입용'!$AE$70) * (날씨9[월]=AL$71) * (날씨9[일]='평균기온 삽입용'!$AD90), 날씨9[minTa]),"")</f>
        <v>24.1</v>
      </c>
      <c r="AM90" cm="1">
        <f t="array" ref="AM90">IFERROR(_xlfn.XLOOKUP(1, (날씨9[stnNm]='평균기온 삽입용'!$AE$70) * (날씨9[월]=AM$71) * (날씨9[일]='평균기온 삽입용'!$AD90), 날씨9[minTa]),"")</f>
        <v>18.2</v>
      </c>
      <c r="AN90" cm="1">
        <f t="array" ref="AN90">IFERROR(_xlfn.XLOOKUP(1, (날씨9[stnNm]='평균기온 삽입용'!$AE$70) * (날씨9[월]=AN$71) * (날씨9[일]='평균기온 삽입용'!$AD90), 날씨9[minTa]),"")</f>
        <v>11.7</v>
      </c>
      <c r="AO90" cm="1">
        <f t="array" ref="AO90">IFERROR(_xlfn.XLOOKUP(1, (날씨9[stnNm]='평균기온 삽입용'!$AE$70) * (날씨9[월]=AO$71) * (날씨9[일]='평균기온 삽입용'!$AD90), 날씨9[minTa]),"")</f>
        <v>-4</v>
      </c>
      <c r="AP90" cm="1">
        <f t="array" ref="AP90">IFERROR(_xlfn.XLOOKUP(1, (날씨9[stnNm]='평균기온 삽입용'!$AE$70) * (날씨9[월]=AP$71) * (날씨9[일]='평균기온 삽입용'!$AD90), 날씨9[minTa]),"")</f>
        <v>-12</v>
      </c>
    </row>
    <row r="91" spans="2:42" ht="15.95" customHeight="1" x14ac:dyDescent="0.3">
      <c r="B91" s="63">
        <v>20</v>
      </c>
      <c r="C91" cm="1">
        <f t="array" ref="C91">IFERROR(_xlfn.XLOOKUP(1, (날씨7[stnNm]='평균기온 삽입용'!$C$70) * (날씨7[월]=C$71) * (날씨7[일]='평균기온 삽입용'!$B91), 날씨7[minTa]),"")</f>
        <v>-15.5</v>
      </c>
      <c r="D91" cm="1">
        <f t="array" ref="D91">IFERROR(_xlfn.XLOOKUP(1, (날씨7[stnNm]='평균기온 삽입용'!$C$70) * (날씨7[월]=D$71) * (날씨7[일]='평균기온 삽입용'!$B91), 날씨7[minTa]),"")</f>
        <v>-0.8</v>
      </c>
      <c r="E91" cm="1">
        <f t="array" ref="E91">IFERROR(_xlfn.XLOOKUP(1, (날씨7[stnNm]='평균기온 삽입용'!$C$70) * (날씨7[월]=E$71) * (날씨7[일]='평균기온 삽입용'!$B91), 날씨7[minTa]),"")</f>
        <v>7</v>
      </c>
      <c r="F91" cm="1">
        <f t="array" ref="F91">IFERROR(_xlfn.XLOOKUP(1, (날씨7[stnNm]='평균기온 삽입용'!$C$70) * (날씨7[월]=F$71) * (날씨7[일]='평균기온 삽입용'!$B91), 날씨7[minTa]),"")</f>
        <v>4</v>
      </c>
      <c r="G91" cm="1">
        <f t="array" ref="G91">IFERROR(_xlfn.XLOOKUP(1, (날씨7[stnNm]='평균기온 삽입용'!$C$70) * (날씨7[월]=G$71) * (날씨7[일]='평균기온 삽입용'!$B91), 날씨7[minTa]),"")</f>
        <v>12.8</v>
      </c>
      <c r="H91" cm="1">
        <f t="array" ref="H91">IFERROR(_xlfn.XLOOKUP(1, (날씨7[stnNm]='평균기온 삽입용'!$C$70) * (날씨7[월]=H$71) * (날씨7[일]='평균기온 삽입용'!$B91), 날씨7[minTa]),"")</f>
        <v>13.6</v>
      </c>
      <c r="I91" cm="1">
        <f t="array" ref="I91">IFERROR(_xlfn.XLOOKUP(1, (날씨7[stnNm]='평균기온 삽입용'!$C$70) * (날씨7[월]=I$71) * (날씨7[일]='평균기온 삽입용'!$B91), 날씨7[minTa]),"")</f>
        <v>21</v>
      </c>
      <c r="J91" cm="1">
        <f t="array" ref="J91">IFERROR(_xlfn.XLOOKUP(1, (날씨7[stnNm]='평균기온 삽입용'!$C$70) * (날씨7[월]=J$71) * (날씨7[일]='평균기온 삽입용'!$B91), 날씨7[minTa]),"")</f>
        <v>19</v>
      </c>
      <c r="K91" cm="1">
        <f t="array" ref="K91">IFERROR(_xlfn.XLOOKUP(1, (날씨7[stnNm]='평균기온 삽입용'!$C$70) * (날씨7[월]=K$71) * (날씨7[일]='평균기온 삽입용'!$B91), 날씨7[minTa]),"")</f>
        <v>14.3</v>
      </c>
      <c r="L91" cm="1">
        <f t="array" ref="L91">IFERROR(_xlfn.XLOOKUP(1, (날씨7[stnNm]='평균기온 삽입용'!$C$70) * (날씨7[월]=L$71) * (날씨7[일]='평균기온 삽입용'!$B91), 날씨7[minTa]),"")</f>
        <v>0.9</v>
      </c>
      <c r="M91" cm="1">
        <f t="array" ref="M91">IFERROR(_xlfn.XLOOKUP(1, (날씨7[stnNm]='평균기온 삽입용'!$C$70) * (날씨7[월]=M$71) * (날씨7[일]='평균기온 삽입용'!$B91), 날씨7[minTa]),"")</f>
        <v>-0.3</v>
      </c>
      <c r="N91" cm="1">
        <f t="array" ref="N91">IFERROR(_xlfn.XLOOKUP(1, (날씨7[stnNm]='평균기온 삽입용'!$C$70) * (날씨7[월]=N$71) * (날씨7[일]='평균기온 삽입용'!$B91), 날씨7[minTa]),"")</f>
        <v>-4.2</v>
      </c>
      <c r="P91" s="63">
        <v>20</v>
      </c>
      <c r="Q91" cm="1">
        <f t="array" ref="Q91">IFERROR(_xlfn.XLOOKUP(1, (날씨8[stnNm]='평균기온 삽입용'!$Q$70) * (날씨8[월]=Q$71) * (날씨8[일]='평균기온 삽입용'!$P91), 날씨8[minTa]),"")</f>
        <v>-20.100000000000001</v>
      </c>
      <c r="R91" cm="1">
        <f t="array" ref="R91">IFERROR(_xlfn.XLOOKUP(1, (날씨8[stnNm]='평균기온 삽입용'!$Q$70) * (날씨8[월]=R$71) * (날씨8[일]='평균기온 삽입용'!$P91), 날씨8[minTa]),"")</f>
        <v>-10.199999999999999</v>
      </c>
      <c r="S91" cm="1">
        <f t="array" ref="S91">IFERROR(_xlfn.XLOOKUP(1, (날씨8[stnNm]='평균기온 삽입용'!$Q$70) * (날씨8[월]=S$71) * (날씨8[일]='평균기온 삽입용'!$P91), 날씨8[minTa]),"")</f>
        <v>-2.2999999999999998</v>
      </c>
      <c r="T91" cm="1">
        <f t="array" ref="T91">IFERROR(_xlfn.XLOOKUP(1, (날씨8[stnNm]='평균기온 삽입용'!$Q$70) * (날씨8[월]=T$71) * (날씨8[일]='평균기온 삽입용'!$P91), 날씨8[minTa]),"")</f>
        <v>3.3</v>
      </c>
      <c r="U91" cm="1">
        <f t="array" ref="U91">IFERROR(_xlfn.XLOOKUP(1, (날씨8[stnNm]='평균기온 삽입용'!$Q$70) * (날씨8[월]=U$71) * (날씨8[일]='평균기온 삽입용'!$P91), 날씨8[minTa]),"")</f>
        <v>9.9</v>
      </c>
      <c r="V91" cm="1">
        <f t="array" ref="V91">IFERROR(_xlfn.XLOOKUP(1, (날씨8[stnNm]='평균기온 삽입용'!$Q$70) * (날씨8[월]=V$71) * (날씨8[일]='평균기온 삽입용'!$P91), 날씨8[minTa]),"")</f>
        <v>20.100000000000001</v>
      </c>
      <c r="W91" cm="1">
        <f t="array" ref="W91">IFERROR(_xlfn.XLOOKUP(1, (날씨8[stnNm]='평균기온 삽입용'!$Q$70) * (날씨8[월]=W$71) * (날씨8[일]='평균기온 삽입용'!$P91), 날씨8[minTa]),"")</f>
        <v>22.5</v>
      </c>
      <c r="X91" cm="1">
        <f t="array" ref="X91">IFERROR(_xlfn.XLOOKUP(1, (날씨8[stnNm]='평균기온 삽입용'!$Q$70) * (날씨8[월]=X$71) * (날씨8[일]='평균기온 삽입용'!$P91), 날씨8[minTa]),"")</f>
        <v>22.2</v>
      </c>
      <c r="Y91" cm="1">
        <f t="array" ref="Y91">IFERROR(_xlfn.XLOOKUP(1, (날씨8[stnNm]='평균기온 삽입용'!$Q$70) * (날씨8[월]=Y$71) * (날씨8[일]='평균기온 삽입용'!$P91), 날씨8[minTa]),"")</f>
        <v>11.2</v>
      </c>
      <c r="Z91" cm="1">
        <f t="array" ref="Z91">IFERROR(_xlfn.XLOOKUP(1, (날씨8[stnNm]='평균기온 삽입용'!$Q$70) * (날씨8[월]=Z$71) * (날씨8[일]='평균기온 삽입용'!$P91), 날씨8[minTa]),"")</f>
        <v>0.2</v>
      </c>
      <c r="AA91" cm="1">
        <f t="array" ref="AA91">IFERROR(_xlfn.XLOOKUP(1, (날씨8[stnNm]='평균기온 삽입용'!$Q$70) * (날씨8[월]=AA$71) * (날씨8[일]='평균기온 삽입용'!$P91), 날씨8[minTa]),"")</f>
        <v>2</v>
      </c>
      <c r="AB91" cm="1">
        <f t="array" ref="AB91">IFERROR(_xlfn.XLOOKUP(1, (날씨8[stnNm]='평균기온 삽입용'!$Q$70) * (날씨8[월]=AB$71) * (날씨8[일]='평균기온 삽입용'!$P91), 날씨8[minTa]),"")</f>
        <v>-18.5</v>
      </c>
      <c r="AD91" s="63">
        <v>20</v>
      </c>
      <c r="AE91" cm="1">
        <f t="array" ref="AE91">IFERROR(_xlfn.XLOOKUP(1, (날씨9[stnNm]='평균기온 삽입용'!$AE$70) * (날씨9[월]=AE$71) * (날씨9[일]='평균기온 삽입용'!$AD91), 날씨9[minTa]),"")</f>
        <v>-15.3</v>
      </c>
      <c r="AF91" cm="1">
        <f t="array" ref="AF91">IFERROR(_xlfn.XLOOKUP(1, (날씨9[stnNm]='평균기온 삽입용'!$AE$70) * (날씨9[월]=AF$71) * (날씨9[일]='평균기온 삽입용'!$AD91), 날씨9[minTa]),"")</f>
        <v>-7.2</v>
      </c>
      <c r="AG91" cm="1">
        <f t="array" ref="AG91">IFERROR(_xlfn.XLOOKUP(1, (날씨9[stnNm]='평균기온 삽입용'!$AE$70) * (날씨9[월]=AG$71) * (날씨9[일]='평균기온 삽입용'!$AD91), 날씨9[minTa]),"")</f>
        <v>-2.7</v>
      </c>
      <c r="AH91" cm="1">
        <f t="array" ref="AH91">IFERROR(_xlfn.XLOOKUP(1, (날씨9[stnNm]='평균기온 삽입용'!$AE$70) * (날씨9[월]=AH$71) * (날씨9[일]='평균기온 삽입용'!$AD91), 날씨9[minTa]),"")</f>
        <v>11.5</v>
      </c>
      <c r="AI91" cm="1">
        <f t="array" ref="AI91">IFERROR(_xlfn.XLOOKUP(1, (날씨9[stnNm]='평균기온 삽입용'!$AE$70) * (날씨9[월]=AI$71) * (날씨9[일]='평균기온 삽입용'!$AD91), 날씨9[minTa]),"")</f>
        <v>13.7</v>
      </c>
      <c r="AJ91" cm="1">
        <f t="array" ref="AJ91">IFERROR(_xlfn.XLOOKUP(1, (날씨9[stnNm]='평균기온 삽입용'!$AE$70) * (날씨9[월]=AJ$71) * (날씨9[일]='평균기온 삽입용'!$AD91), 날씨9[minTa]),"")</f>
        <v>20.100000000000001</v>
      </c>
      <c r="AK91" cm="1">
        <f t="array" ref="AK91">IFERROR(_xlfn.XLOOKUP(1, (날씨9[stnNm]='평균기온 삽입용'!$AE$70) * (날씨9[월]=AK$71) * (날씨9[일]='평균기온 삽입용'!$AD91), 날씨9[minTa]),"")</f>
        <v>20.7</v>
      </c>
      <c r="AL91" cm="1">
        <f t="array" ref="AL91">IFERROR(_xlfn.XLOOKUP(1, (날씨9[stnNm]='평균기온 삽입용'!$AE$70) * (날씨9[월]=AL$71) * (날씨9[일]='평균기온 삽입용'!$AD91), 날씨9[minTa]),"")</f>
        <v>23.2</v>
      </c>
      <c r="AM91" cm="1">
        <f t="array" ref="AM91">IFERROR(_xlfn.XLOOKUP(1, (날씨9[stnNm]='평균기온 삽입용'!$AE$70) * (날씨9[월]=AM$71) * (날씨9[일]='평균기온 삽입용'!$AD91), 날씨9[minTa]),"")</f>
        <v>16.7</v>
      </c>
      <c r="AN91" cm="1">
        <f t="array" ref="AN91">IFERROR(_xlfn.XLOOKUP(1, (날씨9[stnNm]='평균기온 삽입용'!$AE$70) * (날씨9[월]=AN$71) * (날씨9[일]='평균기온 삽입용'!$AD91), 날씨9[minTa]),"")</f>
        <v>2.4</v>
      </c>
      <c r="AO91" cm="1">
        <f t="array" ref="AO91">IFERROR(_xlfn.XLOOKUP(1, (날씨9[stnNm]='평균기온 삽입용'!$AE$70) * (날씨9[월]=AO$71) * (날씨9[일]='평균기온 삽입용'!$AD91), 날씨9[minTa]),"")</f>
        <v>-3.8</v>
      </c>
      <c r="AP91" cm="1">
        <f t="array" ref="AP91">IFERROR(_xlfn.XLOOKUP(1, (날씨9[stnNm]='평균기온 삽입용'!$AE$70) * (날씨9[월]=AP$71) * (날씨9[일]='평균기온 삽입용'!$AD91), 날씨9[minTa]),"")</f>
        <v>-13.3</v>
      </c>
    </row>
    <row r="92" spans="2:42" ht="15.95" customHeight="1" x14ac:dyDescent="0.3">
      <c r="B92" s="63">
        <v>21</v>
      </c>
      <c r="C92" cm="1">
        <f t="array" ref="C92">IFERROR(_xlfn.XLOOKUP(1, (날씨7[stnNm]='평균기온 삽입용'!$C$70) * (날씨7[월]=C$71) * (날씨7[일]='평균기온 삽입용'!$B92), 날씨7[minTa]),"")</f>
        <v>-3.4</v>
      </c>
      <c r="D92" cm="1">
        <f t="array" ref="D92">IFERROR(_xlfn.XLOOKUP(1, (날씨7[stnNm]='평균기온 삽입용'!$C$70) * (날씨7[월]=D$71) * (날씨7[일]='평균기온 삽입용'!$B92), 날씨7[minTa]),"")</f>
        <v>-2.7</v>
      </c>
      <c r="E92" cm="1">
        <f t="array" ref="E92">IFERROR(_xlfn.XLOOKUP(1, (날씨7[stnNm]='평균기온 삽입용'!$C$70) * (날씨7[월]=E$71) * (날씨7[일]='평균기온 삽입용'!$B92), 날씨7[minTa]),"")</f>
        <v>2.8</v>
      </c>
      <c r="F92" cm="1">
        <f t="array" ref="F92">IFERROR(_xlfn.XLOOKUP(1, (날씨7[stnNm]='평균기온 삽입용'!$C$70) * (날씨7[월]=F$71) * (날씨7[일]='평균기온 삽입용'!$B92), 날씨7[minTa]),"")</f>
        <v>5.7</v>
      </c>
      <c r="G92" cm="1">
        <f t="array" ref="G92">IFERROR(_xlfn.XLOOKUP(1, (날씨7[stnNm]='평균기온 삽입용'!$C$70) * (날씨7[월]=G$71) * (날씨7[일]='평균기온 삽입용'!$B92), 날씨7[minTa]),"")</f>
        <v>13</v>
      </c>
      <c r="H92" cm="1">
        <f t="array" ref="H92">IFERROR(_xlfn.XLOOKUP(1, (날씨7[stnNm]='평균기온 삽입용'!$C$70) * (날씨7[월]=H$71) * (날씨7[일]='평균기온 삽입용'!$B92), 날씨7[minTa]),"")</f>
        <v>17.7</v>
      </c>
      <c r="I92" cm="1">
        <f t="array" ref="I92">IFERROR(_xlfn.XLOOKUP(1, (날씨7[stnNm]='평균기온 삽입용'!$C$70) * (날씨7[월]=I$71) * (날씨7[일]='평균기온 삽입용'!$B92), 날씨7[minTa]),"")</f>
        <v>21.9</v>
      </c>
      <c r="J92" cm="1">
        <f t="array" ref="J92">IFERROR(_xlfn.XLOOKUP(1, (날씨7[stnNm]='평균기온 삽입용'!$C$70) * (날씨7[월]=J$71) * (날씨7[일]='평균기온 삽입용'!$B92), 날씨7[minTa]),"")</f>
        <v>19.899999999999999</v>
      </c>
      <c r="K92" cm="1">
        <f t="array" ref="K92">IFERROR(_xlfn.XLOOKUP(1, (날씨7[stnNm]='평균기온 삽입용'!$C$70) * (날씨7[월]=K$71) * (날씨7[일]='평균기온 삽입용'!$B92), 날씨7[minTa]),"")</f>
        <v>16.399999999999999</v>
      </c>
      <c r="L92" cm="1">
        <f t="array" ref="L92">IFERROR(_xlfn.XLOOKUP(1, (날씨7[stnNm]='평균기온 삽입용'!$C$70) * (날씨7[월]=L$71) * (날씨7[일]='평균기온 삽입용'!$B92), 날씨7[minTa]),"")</f>
        <v>-0.3</v>
      </c>
      <c r="M92" cm="1">
        <f t="array" ref="M92">IFERROR(_xlfn.XLOOKUP(1, (날씨7[stnNm]='평균기온 삽입용'!$C$70) * (날씨7[월]=M$71) * (날씨7[일]='평균기온 삽입용'!$B92), 날씨7[minTa]),"")</f>
        <v>4.4000000000000004</v>
      </c>
      <c r="N92" cm="1">
        <f t="array" ref="N92">IFERROR(_xlfn.XLOOKUP(1, (날씨7[stnNm]='평균기온 삽입용'!$C$70) * (날씨7[월]=N$71) * (날씨7[일]='평균기온 삽입용'!$B92), 날씨7[minTa]),"")</f>
        <v>-4.8</v>
      </c>
      <c r="P92" s="63">
        <v>21</v>
      </c>
      <c r="Q92" cm="1">
        <f t="array" ref="Q92">IFERROR(_xlfn.XLOOKUP(1, (날씨8[stnNm]='평균기온 삽입용'!$Q$70) * (날씨8[월]=Q$71) * (날씨8[일]='평균기온 삽입용'!$P92), 날씨8[minTa]),"")</f>
        <v>-18.600000000000001</v>
      </c>
      <c r="R92" cm="1">
        <f t="array" ref="R92">IFERROR(_xlfn.XLOOKUP(1, (날씨8[stnNm]='평균기온 삽입용'!$Q$70) * (날씨8[월]=R$71) * (날씨8[일]='평균기온 삽입용'!$P92), 날씨8[minTa]),"")</f>
        <v>-14.7</v>
      </c>
      <c r="S92" cm="1">
        <f t="array" ref="S92">IFERROR(_xlfn.XLOOKUP(1, (날씨8[stnNm]='평균기온 삽입용'!$Q$70) * (날씨8[월]=S$71) * (날씨8[일]='평균기온 삽입용'!$P92), 날씨8[minTa]),"")</f>
        <v>-5.2</v>
      </c>
      <c r="T92" cm="1">
        <f t="array" ref="T92">IFERROR(_xlfn.XLOOKUP(1, (날씨8[stnNm]='평균기온 삽입용'!$Q$70) * (날씨8[월]=T$71) * (날씨8[일]='평균기온 삽입용'!$P92), 날씨8[minTa]),"")</f>
        <v>3.7</v>
      </c>
      <c r="U92" cm="1">
        <f t="array" ref="U92">IFERROR(_xlfn.XLOOKUP(1, (날씨8[stnNm]='평균기온 삽입용'!$Q$70) * (날씨8[월]=U$71) * (날씨8[일]='평균기온 삽입용'!$P92), 날씨8[minTa]),"")</f>
        <v>12.6</v>
      </c>
      <c r="V92" cm="1">
        <f t="array" ref="V92">IFERROR(_xlfn.XLOOKUP(1, (날씨8[stnNm]='평균기온 삽입용'!$Q$70) * (날씨8[월]=V$71) * (날씨8[일]='평균기온 삽입용'!$P92), 날씨8[minTa]),"")</f>
        <v>18.3</v>
      </c>
      <c r="W92" cm="1">
        <f t="array" ref="W92">IFERROR(_xlfn.XLOOKUP(1, (날씨8[stnNm]='평균기온 삽입용'!$Q$70) * (날씨8[월]=W$71) * (날씨8[일]='평균기온 삽입용'!$P92), 날씨8[minTa]),"")</f>
        <v>19.100000000000001</v>
      </c>
      <c r="X92" cm="1">
        <f t="array" ref="X92">IFERROR(_xlfn.XLOOKUP(1, (날씨8[stnNm]='평균기온 삽입용'!$Q$70) * (날씨8[월]=X$71) * (날씨8[일]='평균기온 삽입용'!$P92), 날씨8[minTa]),"")</f>
        <v>19.7</v>
      </c>
      <c r="Y92" cm="1">
        <f t="array" ref="Y92">IFERROR(_xlfn.XLOOKUP(1, (날씨8[stnNm]='평균기온 삽입용'!$Q$70) * (날씨8[월]=Y$71) * (날씨8[일]='평균기온 삽입용'!$P92), 날씨8[minTa]),"")</f>
        <v>8</v>
      </c>
      <c r="Z92" cm="1">
        <f t="array" ref="Z92">IFERROR(_xlfn.XLOOKUP(1, (날씨8[stnNm]='평균기온 삽입용'!$Q$70) * (날씨8[월]=Z$71) * (날씨8[일]='평균기온 삽입용'!$P92), 날씨8[minTa]),"")</f>
        <v>3.5</v>
      </c>
      <c r="AA92" cm="1">
        <f t="array" ref="AA92">IFERROR(_xlfn.XLOOKUP(1, (날씨8[stnNm]='평균기온 삽입용'!$Q$70) * (날씨8[월]=AA$71) * (날씨8[일]='평균기온 삽입용'!$P92), 날씨8[minTa]),"")</f>
        <v>2.7</v>
      </c>
      <c r="AB92" cm="1">
        <f t="array" ref="AB92">IFERROR(_xlfn.XLOOKUP(1, (날씨8[stnNm]='평균기온 삽입용'!$Q$70) * (날씨8[월]=AB$71) * (날씨8[일]='평균기온 삽입용'!$P92), 날씨8[minTa]),"")</f>
        <v>-5</v>
      </c>
      <c r="AD92" s="63">
        <v>21</v>
      </c>
      <c r="AE92" cm="1">
        <f t="array" ref="AE92">IFERROR(_xlfn.XLOOKUP(1, (날씨9[stnNm]='평균기온 삽입용'!$AE$70) * (날씨9[월]=AE$71) * (날씨9[일]='평균기온 삽입용'!$AD92), 날씨9[minTa]),"")</f>
        <v>-19.2</v>
      </c>
      <c r="AF92" cm="1">
        <f t="array" ref="AF92">IFERROR(_xlfn.XLOOKUP(1, (날씨9[stnNm]='평균기온 삽입용'!$AE$70) * (날씨9[월]=AF$71) * (날씨9[일]='평균기온 삽입용'!$AD92), 날씨9[minTa]),"")</f>
        <v>-11</v>
      </c>
      <c r="AG92" cm="1">
        <f t="array" ref="AG92">IFERROR(_xlfn.XLOOKUP(1, (날씨9[stnNm]='평균기온 삽입용'!$AE$70) * (날씨9[월]=AG$71) * (날씨9[일]='평균기온 삽입용'!$AD92), 날씨9[minTa]),"")</f>
        <v>-1.8</v>
      </c>
      <c r="AH92" cm="1">
        <f t="array" ref="AH92">IFERROR(_xlfn.XLOOKUP(1, (날씨9[stnNm]='평균기온 삽입용'!$AE$70) * (날씨9[월]=AH$71) * (날씨9[일]='평균기온 삽입용'!$AD92), 날씨9[minTa]),"")</f>
        <v>10.6</v>
      </c>
      <c r="AI92" cm="1">
        <f t="array" ref="AI92">IFERROR(_xlfn.XLOOKUP(1, (날씨9[stnNm]='평균기온 삽입용'!$AE$70) * (날씨9[월]=AI$71) * (날씨9[일]='평균기온 삽입용'!$AD92), 날씨9[minTa]),"")</f>
        <v>14.8</v>
      </c>
      <c r="AJ92" cm="1">
        <f t="array" ref="AJ92">IFERROR(_xlfn.XLOOKUP(1, (날씨9[stnNm]='평균기온 삽입용'!$AE$70) * (날씨9[월]=AJ$71) * (날씨9[일]='평균기온 삽입용'!$AD92), 날씨9[minTa]),"")</f>
        <v>16.399999999999999</v>
      </c>
      <c r="AK92" cm="1">
        <f t="array" ref="AK92">IFERROR(_xlfn.XLOOKUP(1, (날씨9[stnNm]='평균기온 삽입용'!$AE$70) * (날씨9[월]=AK$71) * (날씨9[일]='평균기온 삽입용'!$AD92), 날씨9[minTa]),"")</f>
        <v>22</v>
      </c>
      <c r="AL92" cm="1">
        <f t="array" ref="AL92">IFERROR(_xlfn.XLOOKUP(1, (날씨9[stnNm]='평균기온 삽입용'!$AE$70) * (날씨9[월]=AL$71) * (날씨9[일]='평균기온 삽입용'!$AD92), 날씨9[minTa]),"")</f>
        <v>22.9</v>
      </c>
      <c r="AM92" cm="1">
        <f t="array" ref="AM92">IFERROR(_xlfn.XLOOKUP(1, (날씨9[stnNm]='평균기온 삽입용'!$AE$70) * (날씨9[월]=AM$71) * (날씨9[일]='평균기온 삽입용'!$AD92), 날씨9[minTa]),"")</f>
        <v>13</v>
      </c>
      <c r="AN92" cm="1">
        <f t="array" ref="AN92">IFERROR(_xlfn.XLOOKUP(1, (날씨9[stnNm]='평균기온 삽입용'!$AE$70) * (날씨9[월]=AN$71) * (날씨9[일]='평균기온 삽입용'!$AD92), 날씨9[minTa]),"")</f>
        <v>0</v>
      </c>
      <c r="AO92" cm="1">
        <f t="array" ref="AO92">IFERROR(_xlfn.XLOOKUP(1, (날씨9[stnNm]='평균기온 삽입용'!$AE$70) * (날씨9[월]=AO$71) * (날씨9[일]='평균기온 삽입용'!$AD92), 날씨9[minTa]),"")</f>
        <v>-4</v>
      </c>
      <c r="AP92" cm="1">
        <f t="array" ref="AP92">IFERROR(_xlfn.XLOOKUP(1, (날씨9[stnNm]='평균기온 삽입용'!$AE$70) * (날씨9[월]=AP$71) * (날씨9[일]='평균기온 삽입용'!$AD92), 날씨9[minTa]),"")</f>
        <v>-16.899999999999999</v>
      </c>
    </row>
    <row r="93" spans="2:42" ht="15.95" customHeight="1" x14ac:dyDescent="0.3">
      <c r="B93" s="63">
        <v>22</v>
      </c>
      <c r="C93" cm="1">
        <f t="array" ref="C93">IFERROR(_xlfn.XLOOKUP(1, (날씨7[stnNm]='평균기온 삽입용'!$C$70) * (날씨7[월]=C$71) * (날씨7[일]='평균기온 삽입용'!$B93), 날씨7[minTa]),"")</f>
        <v>0.8</v>
      </c>
      <c r="D93" cm="1">
        <f t="array" ref="D93">IFERROR(_xlfn.XLOOKUP(1, (날씨7[stnNm]='평균기온 삽입용'!$C$70) * (날씨7[월]=D$71) * (날씨7[일]='평균기온 삽입용'!$B93), 날씨7[minTa]),"")</f>
        <v>-0.4</v>
      </c>
      <c r="E93" cm="1">
        <f t="array" ref="E93">IFERROR(_xlfn.XLOOKUP(1, (날씨7[stnNm]='평균기온 삽입용'!$C$70) * (날씨7[월]=E$71) * (날씨7[일]='평균기온 삽입용'!$B93), 날씨7[minTa]),"")</f>
        <v>-2</v>
      </c>
      <c r="F93" cm="1">
        <f t="array" ref="F93">IFERROR(_xlfn.XLOOKUP(1, (날씨7[stnNm]='평균기온 삽입용'!$C$70) * (날씨7[월]=F$71) * (날씨7[일]='평균기온 삽입용'!$B93), 날씨7[minTa]),"")</f>
        <v>12.5</v>
      </c>
      <c r="G93" cm="1">
        <f t="array" ref="G93">IFERROR(_xlfn.XLOOKUP(1, (날씨7[stnNm]='평균기온 삽입용'!$C$70) * (날씨7[월]=G$71) * (날씨7[일]='평균기온 삽입용'!$B93), 날씨7[minTa]),"")</f>
        <v>10.9</v>
      </c>
      <c r="H93" cm="1">
        <f t="array" ref="H93">IFERROR(_xlfn.XLOOKUP(1, (날씨7[stnNm]='평균기온 삽입용'!$C$70) * (날씨7[월]=H$71) * (날씨7[일]='평균기온 삽입용'!$B93), 날씨7[minTa]),"")</f>
        <v>15.9</v>
      </c>
      <c r="I93" cm="1">
        <f t="array" ref="I93">IFERROR(_xlfn.XLOOKUP(1, (날씨7[stnNm]='평균기온 삽입용'!$C$70) * (날씨7[월]=I$71) * (날씨7[일]='평균기온 삽입용'!$B93), 날씨7[minTa]),"")</f>
        <v>22</v>
      </c>
      <c r="J93" cm="1">
        <f t="array" ref="J93">IFERROR(_xlfn.XLOOKUP(1, (날씨7[stnNm]='평균기온 삽입용'!$C$70) * (날씨7[월]=J$71) * (날씨7[일]='평균기온 삽입용'!$B93), 날씨7[minTa]),"")</f>
        <v>20.399999999999999</v>
      </c>
      <c r="K93" cm="1">
        <f t="array" ref="K93">IFERROR(_xlfn.XLOOKUP(1, (날씨7[stnNm]='평균기온 삽입용'!$C$70) * (날씨7[월]=K$71) * (날씨7[일]='평균기온 삽입용'!$B93), 날씨7[minTa]),"")</f>
        <v>14.6</v>
      </c>
      <c r="L93" cm="1">
        <f t="array" ref="L93">IFERROR(_xlfn.XLOOKUP(1, (날씨7[stnNm]='평균기온 삽입용'!$C$70) * (날씨7[월]=L$71) * (날씨7[일]='평균기온 삽입용'!$B93), 날씨7[minTa]),"")</f>
        <v>0.3</v>
      </c>
      <c r="M93" cm="1">
        <f t="array" ref="M93">IFERROR(_xlfn.XLOOKUP(1, (날씨7[stnNm]='평균기온 삽입용'!$C$70) * (날씨7[월]=M$71) * (날씨7[일]='평균기온 삽입용'!$B93), 날씨7[minTa]),"")</f>
        <v>-1.2</v>
      </c>
      <c r="N93" cm="1">
        <f t="array" ref="N93">IFERROR(_xlfn.XLOOKUP(1, (날씨7[stnNm]='평균기온 삽입용'!$C$70) * (날씨7[월]=N$71) * (날씨7[일]='평균기온 삽입용'!$B93), 날씨7[minTa]),"")</f>
        <v>-7.6</v>
      </c>
      <c r="P93" s="63">
        <v>22</v>
      </c>
      <c r="Q93" cm="1">
        <f t="array" ref="Q93">IFERROR(_xlfn.XLOOKUP(1, (날씨8[stnNm]='평균기온 삽입용'!$Q$70) * (날씨8[월]=Q$71) * (날씨8[일]='평균기온 삽입용'!$P93), 날씨8[minTa]),"")</f>
        <v>-13.8</v>
      </c>
      <c r="R93" cm="1">
        <f t="array" ref="R93">IFERROR(_xlfn.XLOOKUP(1, (날씨8[stnNm]='평균기온 삽입용'!$Q$70) * (날씨8[월]=R$71) * (날씨8[일]='평균기온 삽입용'!$P93), 날씨8[minTa]),"")</f>
        <v>-13.9</v>
      </c>
      <c r="S93" cm="1">
        <f t="array" ref="S93">IFERROR(_xlfn.XLOOKUP(1, (날씨8[stnNm]='평균기온 삽입용'!$Q$70) * (날씨8[월]=S$71) * (날씨8[일]='평균기온 삽입용'!$P93), 날씨8[minTa]),"")</f>
        <v>-3.6</v>
      </c>
      <c r="T93" cm="1">
        <f t="array" ref="T93">IFERROR(_xlfn.XLOOKUP(1, (날씨8[stnNm]='평균기온 삽입용'!$Q$70) * (날씨8[월]=T$71) * (날씨8[일]='평균기온 삽입용'!$P93), 날씨8[minTa]),"")</f>
        <v>12.6</v>
      </c>
      <c r="U93" cm="1">
        <f t="array" ref="U93">IFERROR(_xlfn.XLOOKUP(1, (날씨8[stnNm]='평균기온 삽입용'!$Q$70) * (날씨8[월]=U$71) * (날씨8[일]='평균기온 삽입용'!$P93), 날씨8[minTa]),"")</f>
        <v>14.9</v>
      </c>
      <c r="V93" cm="1">
        <f t="array" ref="V93">IFERROR(_xlfn.XLOOKUP(1, (날씨8[stnNm]='평균기온 삽입용'!$Q$70) * (날씨8[월]=V$71) * (날씨8[일]='평균기온 삽입용'!$P93), 날씨8[minTa]),"")</f>
        <v>21.3</v>
      </c>
      <c r="W93" cm="1">
        <f t="array" ref="W93">IFERROR(_xlfn.XLOOKUP(1, (날씨8[stnNm]='평균기온 삽입용'!$Q$70) * (날씨8[월]=W$71) * (날씨8[일]='평균기온 삽입용'!$P93), 날씨8[minTa]),"")</f>
        <v>20.5</v>
      </c>
      <c r="X93" cm="1">
        <f t="array" ref="X93">IFERROR(_xlfn.XLOOKUP(1, (날씨8[stnNm]='평균기온 삽입용'!$Q$70) * (날씨8[월]=X$71) * (날씨8[일]='평균기온 삽입용'!$P93), 날씨8[minTa]),"")</f>
        <v>20.6</v>
      </c>
      <c r="Y93" cm="1">
        <f t="array" ref="Y93">IFERROR(_xlfn.XLOOKUP(1, (날씨8[stnNm]='평균기온 삽입용'!$Q$70) * (날씨8[월]=Y$71) * (날씨8[일]='평균기온 삽입용'!$P93), 날씨8[minTa]),"")</f>
        <v>7.9</v>
      </c>
      <c r="Z93" cm="1">
        <f t="array" ref="Z93">IFERROR(_xlfn.XLOOKUP(1, (날씨8[stnNm]='평균기온 삽입용'!$Q$70) * (날씨8[월]=Z$71) * (날씨8[일]='평균기온 삽입용'!$P93), 날씨8[minTa]),"")</f>
        <v>5.2</v>
      </c>
      <c r="AA93" cm="1">
        <f t="array" ref="AA93">IFERROR(_xlfn.XLOOKUP(1, (날씨8[stnNm]='평균기온 삽입용'!$Q$70) * (날씨8[월]=AA$71) * (날씨8[일]='평균기온 삽입용'!$P93), 날씨8[minTa]),"")</f>
        <v>2.2000000000000002</v>
      </c>
      <c r="AB93" cm="1">
        <f t="array" ref="AB93">IFERROR(_xlfn.XLOOKUP(1, (날씨8[stnNm]='평균기온 삽입용'!$Q$70) * (날씨8[월]=AB$71) * (날씨8[일]='평균기온 삽입용'!$P93), 날씨8[minTa]),"")</f>
        <v>-13</v>
      </c>
      <c r="AD93" s="63">
        <v>22</v>
      </c>
      <c r="AE93" cm="1">
        <f t="array" ref="AE93">IFERROR(_xlfn.XLOOKUP(1, (날씨9[stnNm]='평균기온 삽입용'!$AE$70) * (날씨9[월]=AE$71) * (날씨9[일]='평균기온 삽입용'!$AD93), 날씨9[minTa]),"")</f>
        <v>-9.6999999999999993</v>
      </c>
      <c r="AF93" cm="1">
        <f t="array" ref="AF93">IFERROR(_xlfn.XLOOKUP(1, (날씨9[stnNm]='평균기온 삽입용'!$AE$70) * (날씨9[월]=AF$71) * (날씨9[일]='평균기온 삽입용'!$AD93), 날씨9[minTa]),"")</f>
        <v>-10.4</v>
      </c>
      <c r="AG93" cm="1">
        <f t="array" ref="AG93">IFERROR(_xlfn.XLOOKUP(1, (날씨9[stnNm]='평균기온 삽입용'!$AE$70) * (날씨9[월]=AG$71) * (날씨9[일]='평균기온 삽입용'!$AD93), 날씨9[minTa]),"")</f>
        <v>0.9</v>
      </c>
      <c r="AH93" cm="1">
        <f t="array" ref="AH93">IFERROR(_xlfn.XLOOKUP(1, (날씨9[stnNm]='평균기온 삽입용'!$AE$70) * (날씨9[월]=AH$71) * (날씨9[일]='평균기온 삽입용'!$AD93), 날씨9[minTa]),"")</f>
        <v>7.2</v>
      </c>
      <c r="AI93" cm="1">
        <f t="array" ref="AI93">IFERROR(_xlfn.XLOOKUP(1, (날씨9[stnNm]='평균기온 삽입용'!$AE$70) * (날씨9[월]=AI$71) * (날씨9[일]='평균기온 삽입용'!$AD93), 날씨9[minTa]),"")</f>
        <v>13.2</v>
      </c>
      <c r="AJ93" cm="1">
        <f t="array" ref="AJ93">IFERROR(_xlfn.XLOOKUP(1, (날씨9[stnNm]='평균기온 삽입용'!$AE$70) * (날씨9[월]=AJ$71) * (날씨9[일]='평균기온 삽입용'!$AD93), 날씨9[minTa]),"")</f>
        <v>15.8</v>
      </c>
      <c r="AK93" cm="1">
        <f t="array" ref="AK93">IFERROR(_xlfn.XLOOKUP(1, (날씨9[stnNm]='평균기온 삽입용'!$AE$70) * (날씨9[월]=AK$71) * (날씨9[일]='평균기온 삽입용'!$AD93), 날씨9[minTa]),"")</f>
        <v>22.1</v>
      </c>
      <c r="AL93" cm="1">
        <f t="array" ref="AL93">IFERROR(_xlfn.XLOOKUP(1, (날씨9[stnNm]='평균기온 삽입용'!$AE$70) * (날씨9[월]=AL$71) * (날씨9[일]='평균기온 삽입용'!$AD93), 날씨9[minTa]),"")</f>
        <v>24.2</v>
      </c>
      <c r="AM93" cm="1">
        <f t="array" ref="AM93">IFERROR(_xlfn.XLOOKUP(1, (날씨9[stnNm]='평균기온 삽입용'!$AE$70) * (날씨9[월]=AM$71) * (날씨9[일]='평균기온 삽입용'!$AD93), 날씨9[minTa]),"")</f>
        <v>10.7</v>
      </c>
      <c r="AN93" cm="1">
        <f t="array" ref="AN93">IFERROR(_xlfn.XLOOKUP(1, (날씨9[stnNm]='평균기온 삽입용'!$AE$70) * (날씨9[월]=AN$71) * (날씨9[일]='평균기온 삽입용'!$AD93), 날씨9[minTa]),"")</f>
        <v>-0.4</v>
      </c>
      <c r="AO93" cm="1">
        <f t="array" ref="AO93">IFERROR(_xlfn.XLOOKUP(1, (날씨9[stnNm]='평균기온 삽입용'!$AE$70) * (날씨9[월]=AO$71) * (날씨9[일]='평균기온 삽입용'!$AD93), 날씨9[minTa]),"")</f>
        <v>-3.2</v>
      </c>
      <c r="AP93" cm="1">
        <f t="array" ref="AP93">IFERROR(_xlfn.XLOOKUP(1, (날씨9[stnNm]='평균기온 삽입용'!$AE$70) * (날씨9[월]=AP$71) * (날씨9[일]='평균기온 삽입용'!$AD93), 날씨9[minTa]),"")</f>
        <v>-18.3</v>
      </c>
    </row>
    <row r="94" spans="2:42" ht="15.95" customHeight="1" x14ac:dyDescent="0.3">
      <c r="B94" s="63">
        <v>23</v>
      </c>
      <c r="C94" cm="1">
        <f t="array" ref="C94">IFERROR(_xlfn.XLOOKUP(1, (날씨7[stnNm]='평균기온 삽입용'!$C$70) * (날씨7[월]=C$71) * (날씨7[일]='평균기온 삽입용'!$B94), 날씨7[minTa]),"")</f>
        <v>1.7</v>
      </c>
      <c r="D94" cm="1">
        <f t="array" ref="D94">IFERROR(_xlfn.XLOOKUP(1, (날씨7[stnNm]='평균기온 삽입용'!$C$70) * (날씨7[월]=D$71) * (날씨7[일]='평균기온 삽입용'!$B94), 날씨7[minTa]),"")</f>
        <v>-7.9</v>
      </c>
      <c r="E94" cm="1">
        <f t="array" ref="E94">IFERROR(_xlfn.XLOOKUP(1, (날씨7[stnNm]='평균기온 삽입용'!$C$70) * (날씨7[월]=E$71) * (날씨7[일]='평균기온 삽입용'!$B94), 날씨7[minTa]),"")</f>
        <v>-2.9</v>
      </c>
      <c r="F94" cm="1">
        <f t="array" ref="F94">IFERROR(_xlfn.XLOOKUP(1, (날씨7[stnNm]='평균기온 삽입용'!$C$70) * (날씨7[월]=F$71) * (날씨7[일]='평균기온 삽입용'!$B94), 날씨7[minTa]),"")</f>
        <v>13.6</v>
      </c>
      <c r="G94" cm="1">
        <f t="array" ref="G94">IFERROR(_xlfn.XLOOKUP(1, (날씨7[stnNm]='평균기온 삽입용'!$C$70) * (날씨7[월]=G$71) * (날씨7[일]='평균기온 삽입용'!$B94), 날씨7[minTa]),"")</f>
        <v>11.9</v>
      </c>
      <c r="H94" cm="1">
        <f t="array" ref="H94">IFERROR(_xlfn.XLOOKUP(1, (날씨7[stnNm]='평균기온 삽입용'!$C$70) * (날씨7[월]=H$71) * (날씨7[일]='평균기온 삽입용'!$B94), 날씨7[minTa]),"")</f>
        <v>15.2</v>
      </c>
      <c r="I94" cm="1">
        <f t="array" ref="I94">IFERROR(_xlfn.XLOOKUP(1, (날씨7[stnNm]='평균기온 삽입용'!$C$70) * (날씨7[월]=I$71) * (날씨7[일]='평균기온 삽입용'!$B94), 날씨7[minTa]),"")</f>
        <v>21.5</v>
      </c>
      <c r="J94" cm="1">
        <f t="array" ref="J94">IFERROR(_xlfn.XLOOKUP(1, (날씨7[stnNm]='평균기온 삽입용'!$C$70) * (날씨7[월]=J$71) * (날씨7[일]='평균기온 삽입용'!$B94), 날씨7[minTa]),"")</f>
        <v>18.600000000000001</v>
      </c>
      <c r="K94" cm="1">
        <f t="array" ref="K94">IFERROR(_xlfn.XLOOKUP(1, (날씨7[stnNm]='평균기온 삽입용'!$C$70) * (날씨7[월]=K$71) * (날씨7[일]='평균기온 삽입용'!$B94), 날씨7[minTa]),"")</f>
        <v>13.8</v>
      </c>
      <c r="L94" cm="1">
        <f t="array" ref="L94">IFERROR(_xlfn.XLOOKUP(1, (날씨7[stnNm]='평균기온 삽입용'!$C$70) * (날씨7[월]=L$71) * (날씨7[일]='평균기온 삽입용'!$B94), 날씨7[minTa]),"")</f>
        <v>0.5</v>
      </c>
      <c r="M94" cm="1">
        <f t="array" ref="M94">IFERROR(_xlfn.XLOOKUP(1, (날씨7[stnNm]='평균기온 삽입용'!$C$70) * (날씨7[월]=M$71) * (날씨7[일]='평균기온 삽입용'!$B94), 날씨7[minTa]),"")</f>
        <v>-4.7</v>
      </c>
      <c r="N94" cm="1">
        <f t="array" ref="N94">IFERROR(_xlfn.XLOOKUP(1, (날씨7[stnNm]='평균기온 삽입용'!$C$70) * (날씨7[월]=N$71) * (날씨7[일]='평균기온 삽입용'!$B94), 날씨7[minTa]),"")</f>
        <v>-7.5</v>
      </c>
      <c r="P94" s="63">
        <v>23</v>
      </c>
      <c r="Q94" cm="1">
        <f t="array" ref="Q94">IFERROR(_xlfn.XLOOKUP(1, (날씨8[stnNm]='평균기온 삽입용'!$Q$70) * (날씨8[월]=Q$71) * (날씨8[일]='평균기온 삽입용'!$P94), 날씨8[minTa]),"")</f>
        <v>-6.7</v>
      </c>
      <c r="R94" cm="1">
        <f t="array" ref="R94">IFERROR(_xlfn.XLOOKUP(1, (날씨8[stnNm]='평균기온 삽입용'!$Q$70) * (날씨8[월]=R$71) * (날씨8[일]='평균기온 삽입용'!$P94), 날씨8[minTa]),"")</f>
        <v>-17</v>
      </c>
      <c r="S94" cm="1">
        <f t="array" ref="S94">IFERROR(_xlfn.XLOOKUP(1, (날씨8[stnNm]='평균기온 삽입용'!$Q$70) * (날씨8[월]=S$71) * (날씨8[일]='평균기온 삽입용'!$P94), 날씨8[minTa]),"")</f>
        <v>0.5</v>
      </c>
      <c r="T94" cm="1">
        <f t="array" ref="T94">IFERROR(_xlfn.XLOOKUP(1, (날씨8[stnNm]='평균기온 삽입용'!$Q$70) * (날씨8[월]=T$71) * (날씨8[일]='평균기온 삽입용'!$P94), 날씨8[minTa]),"")</f>
        <v>5.3</v>
      </c>
      <c r="U94" cm="1">
        <f t="array" ref="U94">IFERROR(_xlfn.XLOOKUP(1, (날씨8[stnNm]='평균기온 삽입용'!$Q$70) * (날씨8[월]=U$71) * (날씨8[일]='평균기온 삽입용'!$P94), 날씨8[minTa]),"")</f>
        <v>12.4</v>
      </c>
      <c r="V94" cm="1">
        <f t="array" ref="V94">IFERROR(_xlfn.XLOOKUP(1, (날씨8[stnNm]='평균기온 삽입용'!$Q$70) * (날씨8[월]=V$71) * (날씨8[일]='평균기온 삽입용'!$P94), 날씨8[minTa]),"")</f>
        <v>18.5</v>
      </c>
      <c r="W94" cm="1">
        <f t="array" ref="W94">IFERROR(_xlfn.XLOOKUP(1, (날씨8[stnNm]='평균기온 삽입용'!$Q$70) * (날씨8[월]=W$71) * (날씨8[일]='평균기온 삽입용'!$P94), 날씨8[minTa]),"")</f>
        <v>20.100000000000001</v>
      </c>
      <c r="X94" cm="1">
        <f t="array" ref="X94">IFERROR(_xlfn.XLOOKUP(1, (날씨8[stnNm]='평균기온 삽입용'!$Q$70) * (날씨8[월]=X$71) * (날씨8[일]='평균기온 삽입용'!$P94), 날씨8[minTa]),"")</f>
        <v>18.8</v>
      </c>
      <c r="Y94" cm="1">
        <f t="array" ref="Y94">IFERROR(_xlfn.XLOOKUP(1, (날씨8[stnNm]='평균기온 삽입용'!$Q$70) * (날씨8[월]=Y$71) * (날씨8[일]='평균기온 삽입용'!$P94), 날씨8[minTa]),"")</f>
        <v>9.1999999999999993</v>
      </c>
      <c r="Z94" cm="1">
        <f t="array" ref="Z94">IFERROR(_xlfn.XLOOKUP(1, (날씨8[stnNm]='평균기온 삽입용'!$Q$70) * (날씨8[월]=Z$71) * (날씨8[일]='평균기온 삽입용'!$P94), 날씨8[minTa]),"")</f>
        <v>4.5999999999999996</v>
      </c>
      <c r="AA94" cm="1">
        <f t="array" ref="AA94">IFERROR(_xlfn.XLOOKUP(1, (날씨8[stnNm]='평균기온 삽입용'!$Q$70) * (날씨8[월]=AA$71) * (날씨8[일]='평균기온 삽입용'!$P94), 날씨8[minTa]),"")</f>
        <v>0.9</v>
      </c>
      <c r="AB94" cm="1">
        <f t="array" ref="AB94">IFERROR(_xlfn.XLOOKUP(1, (날씨8[stnNm]='평균기온 삽입용'!$Q$70) * (날씨8[월]=AB$71) * (날씨8[일]='평균기온 삽입용'!$P94), 날씨8[minTa]),"")</f>
        <v>-17.8</v>
      </c>
      <c r="AD94" s="63">
        <v>23</v>
      </c>
      <c r="AE94" cm="1">
        <f t="array" ref="AE94">IFERROR(_xlfn.XLOOKUP(1, (날씨9[stnNm]='평균기온 삽입용'!$AE$70) * (날씨9[월]=AE$71) * (날씨9[일]='평균기온 삽입용'!$AD94), 날씨9[minTa]),"")</f>
        <v>-9.1999999999999993</v>
      </c>
      <c r="AF94" cm="1">
        <f t="array" ref="AF94">IFERROR(_xlfn.XLOOKUP(1, (날씨9[stnNm]='평균기온 삽입용'!$AE$70) * (날씨9[월]=AF$71) * (날씨9[일]='평균기온 삽입용'!$AD94), 날씨9[minTa]),"")</f>
        <v>-6</v>
      </c>
      <c r="AG94" cm="1">
        <f t="array" ref="AG94">IFERROR(_xlfn.XLOOKUP(1, (날씨9[stnNm]='평균기온 삽입용'!$AE$70) * (날씨9[월]=AG$71) * (날씨9[일]='평균기온 삽입용'!$AD94), 날씨9[minTa]),"")</f>
        <v>7.5</v>
      </c>
      <c r="AH94" cm="1">
        <f t="array" ref="AH94">IFERROR(_xlfn.XLOOKUP(1, (날씨9[stnNm]='평균기온 삽입용'!$AE$70) * (날씨9[월]=AH$71) * (날씨9[일]='평균기온 삽입용'!$AD94), 날씨9[minTa]),"")</f>
        <v>3.6</v>
      </c>
      <c r="AI94" cm="1">
        <f t="array" ref="AI94">IFERROR(_xlfn.XLOOKUP(1, (날씨9[stnNm]='평균기온 삽입용'!$AE$70) * (날씨9[월]=AI$71) * (날씨9[일]='평균기온 삽입용'!$AD94), 날씨9[minTa]),"")</f>
        <v>9.4</v>
      </c>
      <c r="AJ94" cm="1">
        <f t="array" ref="AJ94">IFERROR(_xlfn.XLOOKUP(1, (날씨9[stnNm]='평균기온 삽입용'!$AE$70) * (날씨9[월]=AJ$71) * (날씨9[일]='평균기온 삽입용'!$AD94), 날씨9[minTa]),"")</f>
        <v>16.8</v>
      </c>
      <c r="AK94" cm="1">
        <f t="array" ref="AK94">IFERROR(_xlfn.XLOOKUP(1, (날씨9[stnNm]='평균기온 삽입용'!$AE$70) * (날씨9[월]=AK$71) * (날씨9[일]='평균기온 삽입용'!$AD94), 날씨9[minTa]),"")</f>
        <v>23.2</v>
      </c>
      <c r="AL94" cm="1">
        <f t="array" ref="AL94">IFERROR(_xlfn.XLOOKUP(1, (날씨9[stnNm]='평균기온 삽입용'!$AE$70) * (날씨9[월]=AL$71) * (날씨9[일]='평균기온 삽입용'!$AD94), 날씨9[minTa]),"")</f>
        <v>20.3</v>
      </c>
      <c r="AM94" cm="1">
        <f t="array" ref="AM94">IFERROR(_xlfn.XLOOKUP(1, (날씨9[stnNm]='평균기온 삽입용'!$AE$70) * (날씨9[월]=AM$71) * (날씨9[일]='평균기온 삽입용'!$AD94), 날씨9[minTa]),"")</f>
        <v>12</v>
      </c>
      <c r="AN94" cm="1">
        <f t="array" ref="AN94">IFERROR(_xlfn.XLOOKUP(1, (날씨9[stnNm]='평균기온 삽입용'!$AE$70) * (날씨9[월]=AN$71) * (날씨9[일]='평균기온 삽입용'!$AD94), 날씨9[minTa]),"")</f>
        <v>4.8</v>
      </c>
      <c r="AO94" cm="1">
        <f t="array" ref="AO94">IFERROR(_xlfn.XLOOKUP(1, (날씨9[stnNm]='평균기온 삽입용'!$AE$70) * (날씨9[월]=AO$71) * (날씨9[일]='평균기온 삽입용'!$AD94), 날씨9[minTa]),"")</f>
        <v>0.9</v>
      </c>
      <c r="AP94" cm="1">
        <f t="array" ref="AP94">IFERROR(_xlfn.XLOOKUP(1, (날씨9[stnNm]='평균기온 삽입용'!$AE$70) * (날씨9[월]=AP$71) * (날씨9[일]='평균기온 삽입용'!$AD94), 날씨9[minTa]),"")</f>
        <v>-18.2</v>
      </c>
    </row>
    <row r="95" spans="2:42" ht="15.95" customHeight="1" x14ac:dyDescent="0.3">
      <c r="B95" s="63">
        <v>24</v>
      </c>
      <c r="C95" cm="1">
        <f t="array" ref="C95">IFERROR(_xlfn.XLOOKUP(1, (날씨7[stnNm]='평균기온 삽입용'!$C$70) * (날씨7[월]=C$71) * (날씨7[일]='평균기온 삽입용'!$B95), 날씨7[minTa]),"")</f>
        <v>-3.7</v>
      </c>
      <c r="D95" cm="1">
        <f t="array" ref="D95">IFERROR(_xlfn.XLOOKUP(1, (날씨7[stnNm]='평균기온 삽입용'!$C$70) * (날씨7[월]=D$71) * (날씨7[일]='평균기온 삽입용'!$B95), 날씨7[minTa]),"")</f>
        <v>-9.6</v>
      </c>
      <c r="E95" cm="1">
        <f t="array" ref="E95">IFERROR(_xlfn.XLOOKUP(1, (날씨7[stnNm]='평균기온 삽입용'!$C$70) * (날씨7[월]=E$71) * (날씨7[일]='평균기온 삽입용'!$B95), 날씨7[minTa]),"")</f>
        <v>0.1</v>
      </c>
      <c r="F95" cm="1">
        <f t="array" ref="F95">IFERROR(_xlfn.XLOOKUP(1, (날씨7[stnNm]='평균기온 삽입용'!$C$70) * (날씨7[월]=F$71) * (날씨7[일]='평균기온 삽입용'!$B95), 날씨7[minTa]),"")</f>
        <v>10</v>
      </c>
      <c r="G95" cm="1">
        <f t="array" ref="G95">IFERROR(_xlfn.XLOOKUP(1, (날씨7[stnNm]='평균기온 삽입용'!$C$70) * (날씨7[월]=G$71) * (날씨7[일]='평균기온 삽입용'!$B95), 날씨7[minTa]),"")</f>
        <v>13</v>
      </c>
      <c r="H95" cm="1">
        <f t="array" ref="H95">IFERROR(_xlfn.XLOOKUP(1, (날씨7[stnNm]='평균기온 삽입용'!$C$70) * (날씨7[월]=H$71) * (날씨7[일]='평균기온 삽입용'!$B95), 날씨7[minTa]),"")</f>
        <v>16.3</v>
      </c>
      <c r="I95" cm="1">
        <f t="array" ref="I95">IFERROR(_xlfn.XLOOKUP(1, (날씨7[stnNm]='평균기온 삽입용'!$C$70) * (날씨7[월]=I$71) * (날씨7[일]='평균기온 삽입용'!$B95), 날씨7[minTa]),"")</f>
        <v>22.2</v>
      </c>
      <c r="J95" cm="1">
        <f t="array" ref="J95">IFERROR(_xlfn.XLOOKUP(1, (날씨7[stnNm]='평균기온 삽입용'!$C$70) * (날씨7[월]=J$71) * (날씨7[일]='평균기온 삽입용'!$B95), 날씨7[minTa]),"")</f>
        <v>19.2</v>
      </c>
      <c r="K95" cm="1">
        <f t="array" ref="K95">IFERROR(_xlfn.XLOOKUP(1, (날씨7[stnNm]='평균기온 삽입용'!$C$70) * (날씨7[월]=K$71) * (날씨7[일]='평균기온 삽입용'!$B95), 날씨7[minTa]),"")</f>
        <v>13.3</v>
      </c>
      <c r="L95" cm="1">
        <f t="array" ref="L95">IFERROR(_xlfn.XLOOKUP(1, (날씨7[stnNm]='평균기온 삽입용'!$C$70) * (날씨7[월]=L$71) * (날씨7[일]='평균기온 삽입용'!$B95), 날씨7[minTa]),"")</f>
        <v>-0.1</v>
      </c>
      <c r="M95" cm="1">
        <f t="array" ref="M95">IFERROR(_xlfn.XLOOKUP(1, (날씨7[stnNm]='평균기온 삽입용'!$C$70) * (날씨7[월]=M$71) * (날씨7[일]='평균기온 삽입용'!$B95), 날씨7[minTa]),"")</f>
        <v>-5.5</v>
      </c>
      <c r="N95" cm="1">
        <f t="array" ref="N95">IFERROR(_xlfn.XLOOKUP(1, (날씨7[stnNm]='평균기온 삽입용'!$C$70) * (날씨7[월]=N$71) * (날씨7[일]='평균기온 삽입용'!$B95), 날씨7[minTa]),"")</f>
        <v>-7</v>
      </c>
      <c r="P95" s="63">
        <v>24</v>
      </c>
      <c r="Q95" cm="1">
        <f t="array" ref="Q95">IFERROR(_xlfn.XLOOKUP(1, (날씨8[stnNm]='평균기온 삽입용'!$Q$70) * (날씨8[월]=Q$71) * (날씨8[일]='평균기온 삽입용'!$P95), 날씨8[minTa]),"")</f>
        <v>-1.2</v>
      </c>
      <c r="R95" cm="1">
        <f t="array" ref="R95">IFERROR(_xlfn.XLOOKUP(1, (날씨8[stnNm]='평균기온 삽입용'!$Q$70) * (날씨8[월]=R$71) * (날씨8[일]='평균기온 삽입용'!$P95), 날씨8[minTa]),"")</f>
        <v>-15.7</v>
      </c>
      <c r="S95" cm="1">
        <f t="array" ref="S95">IFERROR(_xlfn.XLOOKUP(1, (날씨8[stnNm]='평균기온 삽입용'!$Q$70) * (날씨8[월]=S$71) * (날씨8[일]='평균기온 삽입용'!$P95), 날씨8[minTa]),"")</f>
        <v>5.0999999999999996</v>
      </c>
      <c r="T95" cm="1">
        <f t="array" ref="T95">IFERROR(_xlfn.XLOOKUP(1, (날씨8[stnNm]='평균기온 삽입용'!$Q$70) * (날씨8[월]=T$71) * (날씨8[일]='평균기온 삽입용'!$P95), 날씨8[minTa]),"")</f>
        <v>8.1</v>
      </c>
      <c r="U95" cm="1">
        <f t="array" ref="U95">IFERROR(_xlfn.XLOOKUP(1, (날씨8[stnNm]='평균기온 삽입용'!$Q$70) * (날씨8[월]=U$71) * (날씨8[일]='평균기온 삽입용'!$P95), 날씨8[minTa]),"")</f>
        <v>13.7</v>
      </c>
      <c r="V95" cm="1">
        <f t="array" ref="V95">IFERROR(_xlfn.XLOOKUP(1, (날씨8[stnNm]='평균기온 삽입용'!$Q$70) * (날씨8[월]=V$71) * (날씨8[일]='평균기온 삽입용'!$P95), 날씨8[minTa]),"")</f>
        <v>21.7</v>
      </c>
      <c r="W95" cm="1">
        <f t="array" ref="W95">IFERROR(_xlfn.XLOOKUP(1, (날씨8[stnNm]='평균기온 삽입용'!$Q$70) * (날씨8[월]=W$71) * (날씨8[일]='평균기온 삽입용'!$P95), 날씨8[minTa]),"")</f>
        <v>20.7</v>
      </c>
      <c r="X95" cm="1">
        <f t="array" ref="X95">IFERROR(_xlfn.XLOOKUP(1, (날씨8[stnNm]='평균기온 삽입용'!$Q$70) * (날씨8[월]=X$71) * (날씨8[일]='평균기온 삽입용'!$P95), 날씨8[minTa]),"")</f>
        <v>16.5</v>
      </c>
      <c r="Y95" cm="1">
        <f t="array" ref="Y95">IFERROR(_xlfn.XLOOKUP(1, (날씨8[stnNm]='평균기온 삽입용'!$Q$70) * (날씨8[월]=Y$71) * (날씨8[일]='평균기온 삽입용'!$P95), 날씨8[minTa]),"")</f>
        <v>6.9</v>
      </c>
      <c r="Z95" cm="1">
        <f t="array" ref="Z95">IFERROR(_xlfn.XLOOKUP(1, (날씨8[stnNm]='평균기온 삽입용'!$Q$70) * (날씨8[월]=Z$71) * (날씨8[일]='평균기온 삽입용'!$P95), 날씨8[minTa]),"")</f>
        <v>1.2</v>
      </c>
      <c r="AA95" cm="1">
        <f t="array" ref="AA95">IFERROR(_xlfn.XLOOKUP(1, (날씨8[stnNm]='평균기온 삽입용'!$Q$70) * (날씨8[월]=AA$71) * (날씨8[일]='평균기온 삽입용'!$P95), 날씨8[minTa]),"")</f>
        <v>-0.2</v>
      </c>
      <c r="AB95" cm="1">
        <f t="array" ref="AB95">IFERROR(_xlfn.XLOOKUP(1, (날씨8[stnNm]='평균기온 삽입용'!$Q$70) * (날씨8[월]=AB$71) * (날씨8[일]='평균기온 삽입용'!$P95), 날씨8[minTa]),"")</f>
        <v>-20.399999999999999</v>
      </c>
      <c r="AD95" s="63">
        <v>24</v>
      </c>
      <c r="AE95" cm="1">
        <f t="array" ref="AE95">IFERROR(_xlfn.XLOOKUP(1, (날씨9[stnNm]='평균기온 삽입용'!$AE$70) * (날씨9[월]=AE$71) * (날씨9[일]='평균기온 삽입용'!$AD95), 날씨9[minTa]),"")</f>
        <v>-19.600000000000001</v>
      </c>
      <c r="AF95" cm="1">
        <f t="array" ref="AF95">IFERROR(_xlfn.XLOOKUP(1, (날씨9[stnNm]='평균기온 삽입용'!$AE$70) * (날씨9[월]=AF$71) * (날씨9[일]='평균기온 삽입용'!$AD95), 날씨9[minTa]),"")</f>
        <v>-4.7</v>
      </c>
      <c r="AG95" cm="1">
        <f t="array" ref="AG95">IFERROR(_xlfn.XLOOKUP(1, (날씨9[stnNm]='평균기온 삽입용'!$AE$70) * (날씨9[월]=AG$71) * (날씨9[일]='평균기온 삽입용'!$AD95), 날씨9[minTa]),"")</f>
        <v>2.8</v>
      </c>
      <c r="AH95" cm="1">
        <f t="array" ref="AH95">IFERROR(_xlfn.XLOOKUP(1, (날씨9[stnNm]='평균기온 삽입용'!$AE$70) * (날씨9[월]=AH$71) * (날씨9[일]='평균기온 삽입용'!$AD95), 날씨9[minTa]),"")</f>
        <v>9.1999999999999993</v>
      </c>
      <c r="AI95" cm="1">
        <f t="array" ref="AI95">IFERROR(_xlfn.XLOOKUP(1, (날씨9[stnNm]='평균기온 삽입용'!$AE$70) * (날씨9[월]=AI$71) * (날씨9[일]='평균기온 삽입용'!$AD95), 날씨9[minTa]),"")</f>
        <v>10.3</v>
      </c>
      <c r="AJ95" cm="1">
        <f t="array" ref="AJ95">IFERROR(_xlfn.XLOOKUP(1, (날씨9[stnNm]='평균기온 삽입용'!$AE$70) * (날씨9[월]=AJ$71) * (날씨9[일]='평균기온 삽입용'!$AD95), 날씨9[minTa]),"")</f>
        <v>17.899999999999999</v>
      </c>
      <c r="AK95" cm="1">
        <f t="array" ref="AK95">IFERROR(_xlfn.XLOOKUP(1, (날씨9[stnNm]='평균기온 삽입용'!$AE$70) * (날씨9[월]=AK$71) * (날씨9[일]='평균기온 삽입용'!$AD95), 날씨9[minTa]),"")</f>
        <v>24.1</v>
      </c>
      <c r="AL95" cm="1">
        <f t="array" ref="AL95">IFERROR(_xlfn.XLOOKUP(1, (날씨9[stnNm]='평균기온 삽입용'!$AE$70) * (날씨9[월]=AL$71) * (날씨9[일]='평균기온 삽입용'!$AD95), 날씨9[minTa]),"")</f>
        <v>20.399999999999999</v>
      </c>
      <c r="AM95" cm="1">
        <f t="array" ref="AM95">IFERROR(_xlfn.XLOOKUP(1, (날씨9[stnNm]='평균기온 삽입용'!$AE$70) * (날씨9[월]=AM$71) * (날씨9[일]='평균기온 삽입용'!$AD95), 날씨9[minTa]),"")</f>
        <v>12</v>
      </c>
      <c r="AN95" cm="1">
        <f t="array" ref="AN95">IFERROR(_xlfn.XLOOKUP(1, (날씨9[stnNm]='평균기온 삽입용'!$AE$70) * (날씨9[월]=AN$71) * (날씨9[일]='평균기온 삽입용'!$AD95), 날씨9[minTa]),"")</f>
        <v>4.8</v>
      </c>
      <c r="AO95" cm="1">
        <f t="array" ref="AO95">IFERROR(_xlfn.XLOOKUP(1, (날씨9[stnNm]='평균기온 삽입용'!$AE$70) * (날씨9[월]=AO$71) * (날씨9[일]='평균기온 삽입용'!$AD95), 날씨9[minTa]),"")</f>
        <v>-7.2</v>
      </c>
      <c r="AP95" cm="1">
        <f t="array" ref="AP95">IFERROR(_xlfn.XLOOKUP(1, (날씨9[stnNm]='평균기온 삽입용'!$AE$70) * (날씨9[월]=AP$71) * (날씨9[일]='평균기온 삽입용'!$AD95), 날씨9[minTa]),"")</f>
        <v>-14.4</v>
      </c>
    </row>
    <row r="96" spans="2:42" ht="15.95" customHeight="1" x14ac:dyDescent="0.3">
      <c r="B96" s="63">
        <v>25</v>
      </c>
      <c r="C96" cm="1">
        <f t="array" ref="C96">IFERROR(_xlfn.XLOOKUP(1, (날씨7[stnNm]='평균기온 삽입용'!$C$70) * (날씨7[월]=C$71) * (날씨7[일]='평균기온 삽입용'!$B96), 날씨7[minTa]),"")</f>
        <v>-4.4000000000000004</v>
      </c>
      <c r="D96" cm="1">
        <f t="array" ref="D96">IFERROR(_xlfn.XLOOKUP(1, (날씨7[stnNm]='평균기온 삽입용'!$C$70) * (날씨7[월]=D$71) * (날씨7[일]='평균기온 삽입용'!$B96), 날씨7[minTa]),"")</f>
        <v>-6.2</v>
      </c>
      <c r="E96" cm="1">
        <f t="array" ref="E96">IFERROR(_xlfn.XLOOKUP(1, (날씨7[stnNm]='평균기온 삽입용'!$C$70) * (날씨7[월]=E$71) * (날씨7[일]='평균기온 삽입용'!$B96), 날씨7[minTa]),"")</f>
        <v>3.6</v>
      </c>
      <c r="F96" cm="1">
        <f t="array" ref="F96">IFERROR(_xlfn.XLOOKUP(1, (날씨7[stnNm]='평균기온 삽입용'!$C$70) * (날씨7[월]=F$71) * (날씨7[일]='평균기온 삽입용'!$B96), 날씨7[minTa]),"")</f>
        <v>8.1999999999999993</v>
      </c>
      <c r="G96" cm="1">
        <f t="array" ref="G96">IFERROR(_xlfn.XLOOKUP(1, (날씨7[stnNm]='평균기온 삽입용'!$C$70) * (날씨7[월]=G$71) * (날씨7[일]='평균기온 삽입용'!$B96), 날씨7[minTa]),"")</f>
        <v>10.5</v>
      </c>
      <c r="H96" cm="1">
        <f t="array" ref="H96">IFERROR(_xlfn.XLOOKUP(1, (날씨7[stnNm]='평균기온 삽입용'!$C$70) * (날씨7[월]=H$71) * (날씨7[일]='평균기온 삽입용'!$B96), 날씨7[minTa]),"")</f>
        <v>17.3</v>
      </c>
      <c r="I96" cm="1">
        <f t="array" ref="I96">IFERROR(_xlfn.XLOOKUP(1, (날씨7[stnNm]='평균기온 삽입용'!$C$70) * (날씨7[월]=I$71) * (날씨7[일]='평균기온 삽입용'!$B96), 날씨7[minTa]),"")</f>
        <v>22.5</v>
      </c>
      <c r="J96" cm="1">
        <f t="array" ref="J96">IFERROR(_xlfn.XLOOKUP(1, (날씨7[stnNm]='평균기온 삽입용'!$C$70) * (날씨7[월]=J$71) * (날씨7[일]='평균기온 삽입용'!$B96), 날씨7[minTa]),"")</f>
        <v>20.8</v>
      </c>
      <c r="K96" cm="1">
        <f t="array" ref="K96">IFERROR(_xlfn.XLOOKUP(1, (날씨7[stnNm]='평균기온 삽입용'!$C$70) * (날씨7[월]=K$71) * (날씨7[일]='평균기온 삽입용'!$B96), 날씨7[minTa]),"")</f>
        <v>14.4</v>
      </c>
      <c r="L96" cm="1">
        <f t="array" ref="L96">IFERROR(_xlfn.XLOOKUP(1, (날씨7[stnNm]='평균기온 삽입용'!$C$70) * (날씨7[월]=L$71) * (날씨7[일]='평균기온 삽입용'!$B96), 날씨7[minTa]),"")</f>
        <v>0.6</v>
      </c>
      <c r="M96" cm="1">
        <f t="array" ref="M96">IFERROR(_xlfn.XLOOKUP(1, (날씨7[stnNm]='평균기온 삽입용'!$C$70) * (날씨7[월]=M$71) * (날씨7[일]='평균기온 삽입용'!$B96), 날씨7[minTa]),"")</f>
        <v>-3.3</v>
      </c>
      <c r="N96" cm="1">
        <f t="array" ref="N96">IFERROR(_xlfn.XLOOKUP(1, (날씨7[stnNm]='평균기온 삽입용'!$C$70) * (날씨7[월]=N$71) * (날씨7[일]='평균기온 삽입용'!$B96), 날씨7[minTa]),"")</f>
        <v>-15.6</v>
      </c>
      <c r="P96" s="63">
        <v>25</v>
      </c>
      <c r="Q96" cm="1">
        <f t="array" ref="Q96">IFERROR(_xlfn.XLOOKUP(1, (날씨8[stnNm]='평균기온 삽입용'!$Q$70) * (날씨8[월]=Q$71) * (날씨8[일]='평균기온 삽입용'!$P96), 날씨8[minTa]),"")</f>
        <v>-1.3</v>
      </c>
      <c r="R96" cm="1">
        <f t="array" ref="R96">IFERROR(_xlfn.XLOOKUP(1, (날씨8[stnNm]='평균기온 삽입용'!$Q$70) * (날씨8[월]=R$71) * (날씨8[일]='평균기온 삽입용'!$P96), 날씨8[minTa]),"")</f>
        <v>-9.8000000000000007</v>
      </c>
      <c r="S96" cm="1">
        <f t="array" ref="S96">IFERROR(_xlfn.XLOOKUP(1, (날씨8[stnNm]='평균기온 삽입용'!$Q$70) * (날씨8[월]=S$71) * (날씨8[일]='평균기온 삽입용'!$P96), 날씨8[minTa]),"")</f>
        <v>0.5</v>
      </c>
      <c r="T96" cm="1">
        <f t="array" ref="T96">IFERROR(_xlfn.XLOOKUP(1, (날씨8[stnNm]='평균기온 삽입용'!$Q$70) * (날씨8[월]=T$71) * (날씨8[일]='평균기온 삽입용'!$P96), 날씨8[minTa]),"")</f>
        <v>14.4</v>
      </c>
      <c r="U96" cm="1">
        <f t="array" ref="U96">IFERROR(_xlfn.XLOOKUP(1, (날씨8[stnNm]='평균기온 삽입용'!$Q$70) * (날씨8[월]=U$71) * (날씨8[일]='평균기온 삽입용'!$P96), 날씨8[minTa]),"")</f>
        <v>12.3</v>
      </c>
      <c r="V96" cm="1">
        <f t="array" ref="V96">IFERROR(_xlfn.XLOOKUP(1, (날씨8[stnNm]='평균기온 삽입용'!$Q$70) * (날씨8[월]=V$71) * (날씨8[일]='평균기온 삽입용'!$P96), 날씨8[minTa]),"")</f>
        <v>20.3</v>
      </c>
      <c r="W96" cm="1">
        <f t="array" ref="W96">IFERROR(_xlfn.XLOOKUP(1, (날씨8[stnNm]='평균기온 삽입용'!$Q$70) * (날씨8[월]=W$71) * (날씨8[일]='평균기온 삽입용'!$P96), 날씨8[minTa]),"")</f>
        <v>19.8</v>
      </c>
      <c r="X96" cm="1">
        <f t="array" ref="X96">IFERROR(_xlfn.XLOOKUP(1, (날씨8[stnNm]='평균기온 삽입용'!$Q$70) * (날씨8[월]=X$71) * (날씨8[일]='평균기온 삽입용'!$P96), 날씨8[minTa]),"")</f>
        <v>19.3</v>
      </c>
      <c r="Y96" cm="1">
        <f t="array" ref="Y96">IFERROR(_xlfn.XLOOKUP(1, (날씨8[stnNm]='평균기온 삽입용'!$Q$70) * (날씨8[월]=Y$71) * (날씨8[일]='평균기온 삽입용'!$P96), 날씨8[minTa]),"")</f>
        <v>8.6</v>
      </c>
      <c r="Z96" cm="1">
        <f t="array" ref="Z96">IFERROR(_xlfn.XLOOKUP(1, (날씨8[stnNm]='평균기온 삽입용'!$Q$70) * (날씨8[월]=Z$71) * (날씨8[일]='평균기온 삽입용'!$P96), 날씨8[minTa]),"")</f>
        <v>0.7</v>
      </c>
      <c r="AA96" cm="1">
        <f t="array" ref="AA96">IFERROR(_xlfn.XLOOKUP(1, (날씨8[stnNm]='평균기온 삽입용'!$Q$70) * (날씨8[월]=AA$71) * (날씨8[일]='평균기온 삽입용'!$P96), 날씨8[minTa]),"")</f>
        <v>2.2000000000000002</v>
      </c>
      <c r="AB96" cm="1">
        <f t="array" ref="AB96">IFERROR(_xlfn.XLOOKUP(1, (날씨8[stnNm]='평균기온 삽입용'!$Q$70) * (날씨8[월]=AB$71) * (날씨8[일]='평균기온 삽입용'!$P96), 날씨8[minTa]),"")</f>
        <v>-19</v>
      </c>
      <c r="AD96" s="63">
        <v>25</v>
      </c>
      <c r="AE96" cm="1">
        <f t="array" ref="AE96">IFERROR(_xlfn.XLOOKUP(1, (날씨9[stnNm]='평균기온 삽입용'!$AE$70) * (날씨9[월]=AE$71) * (날씨9[일]='평균기온 삽입용'!$AD96), 날씨9[minTa]),"")</f>
        <v>-21.9</v>
      </c>
      <c r="AF96" cm="1">
        <f t="array" ref="AF96">IFERROR(_xlfn.XLOOKUP(1, (날씨9[stnNm]='평균기온 삽입용'!$AE$70) * (날씨9[월]=AF$71) * (날씨9[일]='평균기온 삽입용'!$AD96), 날씨9[minTa]),"")</f>
        <v>-8.1999999999999993</v>
      </c>
      <c r="AG96" cm="1">
        <f t="array" ref="AG96">IFERROR(_xlfn.XLOOKUP(1, (날씨9[stnNm]='평균기온 삽입용'!$AE$70) * (날씨9[월]=AG$71) * (날씨9[일]='평균기온 삽입용'!$AD96), 날씨9[minTa]),"")</f>
        <v>1.6</v>
      </c>
      <c r="AH96" cm="1">
        <f t="array" ref="AH96">IFERROR(_xlfn.XLOOKUP(1, (날씨9[stnNm]='평균기온 삽입용'!$AE$70) * (날씨9[월]=AH$71) * (날씨9[일]='평균기온 삽입용'!$AD96), 날씨9[minTa]),"")</f>
        <v>5.0999999999999996</v>
      </c>
      <c r="AI96" cm="1">
        <f t="array" ref="AI96">IFERROR(_xlfn.XLOOKUP(1, (날씨9[stnNm]='평균기온 삽입용'!$AE$70) * (날씨9[월]=AI$71) * (날씨9[일]='평균기온 삽입용'!$AD96), 날씨9[minTa]),"")</f>
        <v>10.6</v>
      </c>
      <c r="AJ96" cm="1">
        <f t="array" ref="AJ96">IFERROR(_xlfn.XLOOKUP(1, (날씨9[stnNm]='평균기온 삽입용'!$AE$70) * (날씨9[월]=AJ$71) * (날씨9[일]='평균기온 삽입용'!$AD96), 날씨9[minTa]),"")</f>
        <v>19.100000000000001</v>
      </c>
      <c r="AK96" cm="1">
        <f t="array" ref="AK96">IFERROR(_xlfn.XLOOKUP(1, (날씨9[stnNm]='평균기온 삽입용'!$AE$70) * (날씨9[월]=AK$71) * (날씨9[일]='평균기온 삽입용'!$AD96), 날씨9[minTa]),"")</f>
        <v>23.4</v>
      </c>
      <c r="AL96" cm="1">
        <f t="array" ref="AL96">IFERROR(_xlfn.XLOOKUP(1, (날씨9[stnNm]='평균기온 삽입용'!$AE$70) * (날씨9[월]=AL$71) * (날씨9[일]='평균기온 삽입용'!$AD96), 날씨9[minTa]),"")</f>
        <v>20.6</v>
      </c>
      <c r="AM96" cm="1">
        <f t="array" ref="AM96">IFERROR(_xlfn.XLOOKUP(1, (날씨9[stnNm]='평균기온 삽입용'!$AE$70) * (날씨9[월]=AM$71) * (날씨9[일]='평균기온 삽입용'!$AD96), 날씨9[minTa]),"")</f>
        <v>14.7</v>
      </c>
      <c r="AN96" cm="1">
        <f t="array" ref="AN96">IFERROR(_xlfn.XLOOKUP(1, (날씨9[stnNm]='평균기온 삽입용'!$AE$70) * (날씨9[월]=AN$71) * (날씨9[일]='평균기온 삽입용'!$AD96), 날씨9[minTa]),"")</f>
        <v>8.5</v>
      </c>
      <c r="AO96" cm="1">
        <f t="array" ref="AO96">IFERROR(_xlfn.XLOOKUP(1, (날씨9[stnNm]='평균기온 삽입용'!$AE$70) * (날씨9[월]=AO$71) * (날씨9[일]='평균기온 삽입용'!$AD96), 날씨9[minTa]),"")</f>
        <v>-10</v>
      </c>
      <c r="AP96" cm="1">
        <f t="array" ref="AP96">IFERROR(_xlfn.XLOOKUP(1, (날씨9[stnNm]='평균기온 삽입용'!$AE$70) * (날씨9[월]=AP$71) * (날씨9[일]='평균기온 삽입용'!$AD96), 날씨9[minTa]),"")</f>
        <v>-9.9</v>
      </c>
    </row>
    <row r="97" spans="2:42" ht="15.95" customHeight="1" x14ac:dyDescent="0.3">
      <c r="B97" s="63">
        <v>26</v>
      </c>
      <c r="C97" cm="1">
        <f t="array" ref="C97">IFERROR(_xlfn.XLOOKUP(1, (날씨7[stnNm]='평균기온 삽입용'!$C$70) * (날씨7[월]=C$71) * (날씨7[일]='평균기온 삽입용'!$B97), 날씨7[minTa]),"")</f>
        <v>-2.1</v>
      </c>
      <c r="D97" cm="1">
        <f t="array" ref="D97">IFERROR(_xlfn.XLOOKUP(1, (날씨7[stnNm]='평균기온 삽입용'!$C$70) * (날씨7[월]=D$71) * (날씨7[일]='평균기온 삽입용'!$B97), 날씨7[minTa]),"")</f>
        <v>-7.3</v>
      </c>
      <c r="E97" cm="1">
        <f t="array" ref="E97">IFERROR(_xlfn.XLOOKUP(1, (날씨7[stnNm]='평균기온 삽입용'!$C$70) * (날씨7[월]=E$71) * (날씨7[일]='평균기온 삽입용'!$B97), 날씨7[minTa]),"")</f>
        <v>0.5</v>
      </c>
      <c r="F97" cm="1">
        <f t="array" ref="F97">IFERROR(_xlfn.XLOOKUP(1, (날씨7[stnNm]='평균기온 삽입용'!$C$70) * (날씨7[월]=F$71) * (날씨7[일]='평균기온 삽입용'!$B97), 날씨7[minTa]),"")</f>
        <v>5.2</v>
      </c>
      <c r="G97" cm="1">
        <f t="array" ref="G97">IFERROR(_xlfn.XLOOKUP(1, (날씨7[stnNm]='평균기온 삽입용'!$C$70) * (날씨7[월]=G$71) * (날씨7[일]='평균기온 삽입용'!$B97), 날씨7[minTa]),"")</f>
        <v>7.7</v>
      </c>
      <c r="H97" cm="1">
        <f t="array" ref="H97">IFERROR(_xlfn.XLOOKUP(1, (날씨7[stnNm]='평균기온 삽입용'!$C$70) * (날씨7[월]=H$71) * (날씨7[일]='평균기온 삽입용'!$B97), 날씨7[minTa]),"")</f>
        <v>18.399999999999999</v>
      </c>
      <c r="I97" cm="1">
        <f t="array" ref="I97">IFERROR(_xlfn.XLOOKUP(1, (날씨7[stnNm]='평균기온 삽입용'!$C$70) * (날씨7[월]=I$71) * (날씨7[일]='평균기온 삽입용'!$B97), 날씨7[minTa]),"")</f>
        <v>24.1</v>
      </c>
      <c r="J97" cm="1">
        <f t="array" ref="J97">IFERROR(_xlfn.XLOOKUP(1, (날씨7[stnNm]='평균기온 삽입용'!$C$70) * (날씨7[월]=J$71) * (날씨7[일]='평균기온 삽입용'!$B97), 날씨7[minTa]),"")</f>
        <v>19.899999999999999</v>
      </c>
      <c r="K97" cm="1">
        <f t="array" ref="K97">IFERROR(_xlfn.XLOOKUP(1, (날씨7[stnNm]='평균기온 삽입용'!$C$70) * (날씨7[월]=K$71) * (날씨7[일]='평균기온 삽입용'!$B97), 날씨7[minTa]),"")</f>
        <v>13.8</v>
      </c>
      <c r="L97" cm="1">
        <f t="array" ref="L97">IFERROR(_xlfn.XLOOKUP(1, (날씨7[stnNm]='평균기온 삽입용'!$C$70) * (날씨7[월]=L$71) * (날씨7[일]='평균기온 삽입용'!$B97), 날씨7[minTa]),"")</f>
        <v>2</v>
      </c>
      <c r="M97" cm="1">
        <f t="array" ref="M97">IFERROR(_xlfn.XLOOKUP(1, (날씨7[stnNm]='평균기온 삽입용'!$C$70) * (날씨7[월]=M$71) * (날씨7[일]='평균기온 삽입용'!$B97), 날씨7[minTa]),"")</f>
        <v>-5.8</v>
      </c>
      <c r="N97" cm="1">
        <f t="array" ref="N97">IFERROR(_xlfn.XLOOKUP(1, (날씨7[stnNm]='평균기온 삽입용'!$C$70) * (날씨7[월]=N$71) * (날씨7[일]='평균기온 삽입용'!$B97), 날씨7[minTa]),"")</f>
        <v>-18</v>
      </c>
      <c r="P97" s="63">
        <v>26</v>
      </c>
      <c r="Q97" cm="1">
        <f t="array" ref="Q97">IFERROR(_xlfn.XLOOKUP(1, (날씨8[stnNm]='평균기온 삽입용'!$Q$70) * (날씨8[월]=Q$71) * (날씨8[일]='평균기온 삽입용'!$P97), 날씨8[minTa]),"")</f>
        <v>-5.9</v>
      </c>
      <c r="R97" cm="1">
        <f t="array" ref="R97">IFERROR(_xlfn.XLOOKUP(1, (날씨8[stnNm]='평균기온 삽입용'!$Q$70) * (날씨8[월]=R$71) * (날씨8[일]='평균기온 삽입용'!$P97), 날씨8[minTa]),"")</f>
        <v>1</v>
      </c>
      <c r="S97" cm="1">
        <f t="array" ref="S97">IFERROR(_xlfn.XLOOKUP(1, (날씨8[stnNm]='평균기온 삽입용'!$Q$70) * (날씨8[월]=S$71) * (날씨8[일]='평균기온 삽입용'!$P97), 날씨8[minTa]),"")</f>
        <v>7.6</v>
      </c>
      <c r="T97" cm="1">
        <f t="array" ref="T97">IFERROR(_xlfn.XLOOKUP(1, (날씨8[stnNm]='평균기온 삽입용'!$Q$70) * (날씨8[월]=T$71) * (날씨8[일]='평균기온 삽입용'!$P97), 날씨8[minTa]),"")</f>
        <v>15.1</v>
      </c>
      <c r="U97" cm="1">
        <f t="array" ref="U97">IFERROR(_xlfn.XLOOKUP(1, (날씨8[stnNm]='평균기온 삽입용'!$Q$70) * (날씨8[월]=U$71) * (날씨8[일]='평균기온 삽입용'!$P97), 날씨8[minTa]),"")</f>
        <v>12.4</v>
      </c>
      <c r="V97" cm="1">
        <f t="array" ref="V97">IFERROR(_xlfn.XLOOKUP(1, (날씨8[stnNm]='평균기온 삽입용'!$Q$70) * (날씨8[월]=V$71) * (날씨8[일]='평균기온 삽입용'!$P97), 날씨8[minTa]),"")</f>
        <v>19.8</v>
      </c>
      <c r="W97" cm="1">
        <f t="array" ref="W97">IFERROR(_xlfn.XLOOKUP(1, (날씨8[stnNm]='평균기온 삽입용'!$Q$70) * (날씨8[월]=W$71) * (날씨8[일]='평균기온 삽입용'!$P97), 날씨8[minTa]),"")</f>
        <v>20.7</v>
      </c>
      <c r="X97" cm="1">
        <f t="array" ref="X97">IFERROR(_xlfn.XLOOKUP(1, (날씨8[stnNm]='평균기온 삽입용'!$Q$70) * (날씨8[월]=X$71) * (날씨8[일]='평균기온 삽입용'!$P97), 날씨8[minTa]),"")</f>
        <v>18.399999999999999</v>
      </c>
      <c r="Y97" cm="1">
        <f t="array" ref="Y97">IFERROR(_xlfn.XLOOKUP(1, (날씨8[stnNm]='평균기온 삽입용'!$Q$70) * (날씨8[월]=Y$71) * (날씨8[일]='평균기온 삽입용'!$P97), 날씨8[minTa]),"")</f>
        <v>8.5</v>
      </c>
      <c r="Z97" cm="1">
        <f t="array" ref="Z97">IFERROR(_xlfn.XLOOKUP(1, (날씨8[stnNm]='평균기온 삽입용'!$Q$70) * (날씨8[월]=Z$71) * (날씨8[일]='평균기온 삽입용'!$P97), 날씨8[minTa]),"")</f>
        <v>0.7</v>
      </c>
      <c r="AA97" cm="1">
        <f t="array" ref="AA97">IFERROR(_xlfn.XLOOKUP(1, (날씨8[stnNm]='평균기온 삽입용'!$Q$70) * (날씨8[월]=AA$71) * (날씨8[일]='평균기온 삽입용'!$P97), 날씨8[minTa]),"")</f>
        <v>-3.3</v>
      </c>
      <c r="AB97" cm="1">
        <f t="array" ref="AB97">IFERROR(_xlfn.XLOOKUP(1, (날씨8[stnNm]='평균기온 삽입용'!$Q$70) * (날씨8[월]=AB$71) * (날씨8[일]='평균기온 삽입용'!$P97), 날씨8[minTa]),"")</f>
        <v>-17.7</v>
      </c>
      <c r="AD97" s="63">
        <v>26</v>
      </c>
      <c r="AE97" cm="1">
        <f t="array" ref="AE97">IFERROR(_xlfn.XLOOKUP(1, (날씨9[stnNm]='평균기온 삽입용'!$AE$70) * (날씨9[월]=AE$71) * (날씨9[일]='평균기온 삽입용'!$AD97), 날씨9[minTa]),"")</f>
        <v>-13.7</v>
      </c>
      <c r="AF97" cm="1">
        <f t="array" ref="AF97">IFERROR(_xlfn.XLOOKUP(1, (날씨9[stnNm]='평균기온 삽입용'!$AE$70) * (날씨9[월]=AF$71) * (날씨9[일]='평균기온 삽입용'!$AD97), 날씨9[minTa]),"")</f>
        <v>-8.9</v>
      </c>
      <c r="AG97" cm="1">
        <f t="array" ref="AG97">IFERROR(_xlfn.XLOOKUP(1, (날씨9[stnNm]='평균기온 삽입용'!$AE$70) * (날씨9[월]=AG$71) * (날씨9[일]='평균기온 삽입용'!$AD97), 날씨9[minTa]),"")</f>
        <v>-0.3</v>
      </c>
      <c r="AH97" cm="1">
        <f t="array" ref="AH97">IFERROR(_xlfn.XLOOKUP(1, (날씨9[stnNm]='평균기온 삽입용'!$AE$70) * (날씨9[월]=AH$71) * (날씨9[일]='평균기온 삽입용'!$AD97), 날씨9[minTa]),"")</f>
        <v>6.2</v>
      </c>
      <c r="AI97" cm="1">
        <f t="array" ref="AI97">IFERROR(_xlfn.XLOOKUP(1, (날씨9[stnNm]='평균기온 삽입용'!$AE$70) * (날씨9[월]=AI$71) * (날씨9[일]='평균기온 삽입용'!$AD97), 날씨9[minTa]),"")</f>
        <v>12.3</v>
      </c>
      <c r="AJ97" cm="1">
        <f t="array" ref="AJ97">IFERROR(_xlfn.XLOOKUP(1, (날씨9[stnNm]='평균기온 삽입용'!$AE$70) * (날씨9[월]=AJ$71) * (날씨9[일]='평균기온 삽입용'!$AD97), 날씨9[minTa]),"")</f>
        <v>20.100000000000001</v>
      </c>
      <c r="AK97" cm="1">
        <f t="array" ref="AK97">IFERROR(_xlfn.XLOOKUP(1, (날씨9[stnNm]='평균기온 삽입용'!$AE$70) * (날씨9[월]=AK$71) * (날씨9[일]='평균기온 삽입용'!$AD97), 날씨9[minTa]),"")</f>
        <v>21.6</v>
      </c>
      <c r="AL97" cm="1">
        <f t="array" ref="AL97">IFERROR(_xlfn.XLOOKUP(1, (날씨9[stnNm]='평균기온 삽입용'!$AE$70) * (날씨9[월]=AL$71) * (날씨9[일]='평균기온 삽입용'!$AD97), 날씨9[minTa]),"")</f>
        <v>20.100000000000001</v>
      </c>
      <c r="AM97" cm="1">
        <f t="array" ref="AM97">IFERROR(_xlfn.XLOOKUP(1, (날씨9[stnNm]='평균기온 삽입용'!$AE$70) * (날씨9[월]=AM$71) * (날씨9[일]='평균기온 삽입용'!$AD97), 날씨9[minTa]),"")</f>
        <v>17.5</v>
      </c>
      <c r="AN97" cm="1">
        <f t="array" ref="AN97">IFERROR(_xlfn.XLOOKUP(1, (날씨9[stnNm]='평균기온 삽입용'!$AE$70) * (날씨9[월]=AN$71) * (날씨9[일]='평균기온 삽입용'!$AD97), 날씨9[minTa]),"")</f>
        <v>9.1</v>
      </c>
      <c r="AO97" cm="1">
        <f t="array" ref="AO97">IFERROR(_xlfn.XLOOKUP(1, (날씨9[stnNm]='평균기온 삽입용'!$AE$70) * (날씨9[월]=AO$71) * (날씨9[일]='평균기온 삽입용'!$AD97), 날씨9[minTa]),"")</f>
        <v>-2.7</v>
      </c>
      <c r="AP97" cm="1">
        <f t="array" ref="AP97">IFERROR(_xlfn.XLOOKUP(1, (날씨9[stnNm]='평균기온 삽입용'!$AE$70) * (날씨9[월]=AP$71) * (날씨9[일]='평균기온 삽입용'!$AD97), 날씨9[minTa]),"")</f>
        <v>-9.6</v>
      </c>
    </row>
    <row r="98" spans="2:42" ht="15.95" customHeight="1" x14ac:dyDescent="0.3">
      <c r="B98" s="63">
        <v>27</v>
      </c>
      <c r="C98" cm="1">
        <f t="array" ref="C98">IFERROR(_xlfn.XLOOKUP(1, (날씨7[stnNm]='평균기온 삽입용'!$C$70) * (날씨7[월]=C$71) * (날씨7[일]='평균기온 삽입용'!$B98), 날씨7[minTa]),"")</f>
        <v>-6</v>
      </c>
      <c r="D98" cm="1">
        <f t="array" ref="D98">IFERROR(_xlfn.XLOOKUP(1, (날씨7[stnNm]='평균기온 삽입용'!$C$70) * (날씨7[월]=D$71) * (날씨7[일]='평균기온 삽입용'!$B98), 날씨7[minTa]),"")</f>
        <v>-2.9</v>
      </c>
      <c r="E98" cm="1">
        <f t="array" ref="E98">IFERROR(_xlfn.XLOOKUP(1, (날씨7[stnNm]='평균기온 삽입용'!$C$70) * (날씨7[월]=E$71) * (날씨7[일]='평균기온 삽입용'!$B98), 날씨7[minTa]),"")</f>
        <v>3.8</v>
      </c>
      <c r="F98" cm="1">
        <f t="array" ref="F98">IFERROR(_xlfn.XLOOKUP(1, (날씨7[stnNm]='평균기온 삽입용'!$C$70) * (날씨7[월]=F$71) * (날씨7[일]='평균기온 삽입용'!$B98), 날씨7[minTa]),"")</f>
        <v>9.1999999999999993</v>
      </c>
      <c r="G98" cm="1">
        <f t="array" ref="G98">IFERROR(_xlfn.XLOOKUP(1, (날씨7[stnNm]='평균기온 삽입용'!$C$70) * (날씨7[월]=G$71) * (날씨7[일]='평균기온 삽입용'!$B98), 날씨7[minTa]),"")</f>
        <v>12.7</v>
      </c>
      <c r="H98" cm="1">
        <f t="array" ref="H98">IFERROR(_xlfn.XLOOKUP(1, (날씨7[stnNm]='평균기온 삽입용'!$C$70) * (날씨7[월]=H$71) * (날씨7[일]='평균기온 삽입용'!$B98), 날씨7[minTa]),"")</f>
        <v>16.399999999999999</v>
      </c>
      <c r="I98" cm="1">
        <f t="array" ref="I98">IFERROR(_xlfn.XLOOKUP(1, (날씨7[stnNm]='평균기온 삽입용'!$C$70) * (날씨7[월]=I$71) * (날씨7[일]='평균기온 삽입용'!$B98), 날씨7[minTa]),"")</f>
        <v>23.8</v>
      </c>
      <c r="J98" cm="1">
        <f t="array" ref="J98">IFERROR(_xlfn.XLOOKUP(1, (날씨7[stnNm]='평균기온 삽입용'!$C$70) * (날씨7[월]=J$71) * (날씨7[일]='평균기온 삽입용'!$B98), 날씨7[minTa]),"")</f>
        <v>17.7</v>
      </c>
      <c r="K98" cm="1">
        <f t="array" ref="K98">IFERROR(_xlfn.XLOOKUP(1, (날씨7[stnNm]='평균기온 삽입용'!$C$70) * (날씨7[월]=K$71) * (날씨7[일]='평균기온 삽입용'!$B98), 날씨7[minTa]),"")</f>
        <v>14.1</v>
      </c>
      <c r="L98" cm="1">
        <f t="array" ref="L98">IFERROR(_xlfn.XLOOKUP(1, (날씨7[stnNm]='평균기온 삽입용'!$C$70) * (날씨7[월]=L$71) * (날씨7[일]='평균기온 삽입용'!$B98), 날씨7[minTa]),"")</f>
        <v>3.3</v>
      </c>
      <c r="M98" cm="1">
        <f t="array" ref="M98">IFERROR(_xlfn.XLOOKUP(1, (날씨7[stnNm]='평균기온 삽입용'!$C$70) * (날씨7[월]=M$71) * (날씨7[일]='평균기온 삽입용'!$B98), 날씨7[minTa]),"")</f>
        <v>-7.1</v>
      </c>
      <c r="N98" cm="1">
        <f t="array" ref="N98">IFERROR(_xlfn.XLOOKUP(1, (날씨7[stnNm]='평균기온 삽입용'!$C$70) * (날씨7[월]=N$71) * (날씨7[일]='평균기온 삽입용'!$B98), 날씨7[minTa]),"")</f>
        <v>-17.100000000000001</v>
      </c>
      <c r="P98" s="63">
        <v>27</v>
      </c>
      <c r="Q98" cm="1">
        <f t="array" ref="Q98">IFERROR(_xlfn.XLOOKUP(1, (날씨8[stnNm]='평균기온 삽입용'!$Q$70) * (날씨8[월]=Q$71) * (날씨8[일]='평균기온 삽입용'!$P98), 날씨8[minTa]),"")</f>
        <v>-9.3000000000000007</v>
      </c>
      <c r="R98" cm="1">
        <f t="array" ref="R98">IFERROR(_xlfn.XLOOKUP(1, (날씨8[stnNm]='평균기온 삽입용'!$Q$70) * (날씨8[월]=R$71) * (날씨8[일]='평균기온 삽입용'!$P98), 날씨8[minTa]),"")</f>
        <v>-4.5</v>
      </c>
      <c r="S98" cm="1">
        <f t="array" ref="S98">IFERROR(_xlfn.XLOOKUP(1, (날씨8[stnNm]='평균기온 삽입용'!$Q$70) * (날씨8[월]=S$71) * (날씨8[일]='평균기온 삽입용'!$P98), 날씨8[minTa]),"")</f>
        <v>-1</v>
      </c>
      <c r="T98" cm="1">
        <f t="array" ref="T98">IFERROR(_xlfn.XLOOKUP(1, (날씨8[stnNm]='평균기온 삽입용'!$Q$70) * (날씨8[월]=T$71) * (날씨8[일]='평균기온 삽입용'!$P98), 날씨8[minTa]),"")</f>
        <v>7</v>
      </c>
      <c r="U98" cm="1">
        <f t="array" ref="U98">IFERROR(_xlfn.XLOOKUP(1, (날씨8[stnNm]='평균기온 삽입용'!$Q$70) * (날씨8[월]=U$71) * (날씨8[일]='평균기온 삽입용'!$P98), 날씨8[minTa]),"")</f>
        <v>13.6</v>
      </c>
      <c r="V98" cm="1">
        <f t="array" ref="V98">IFERROR(_xlfn.XLOOKUP(1, (날씨8[stnNm]='평균기온 삽입용'!$Q$70) * (날씨8[월]=V$71) * (날씨8[일]='평균기온 삽입용'!$P98), 날씨8[minTa]),"")</f>
        <v>22.9</v>
      </c>
      <c r="W98" cm="1">
        <f t="array" ref="W98">IFERROR(_xlfn.XLOOKUP(1, (날씨8[stnNm]='평균기온 삽입용'!$Q$70) * (날씨8[월]=W$71) * (날씨8[일]='평균기온 삽입용'!$P98), 날씨8[minTa]),"")</f>
        <v>22.8</v>
      </c>
      <c r="X98" cm="1">
        <f t="array" ref="X98">IFERROR(_xlfn.XLOOKUP(1, (날씨8[stnNm]='평균기온 삽입용'!$Q$70) * (날씨8[월]=X$71) * (날씨8[일]='평균기온 삽입용'!$P98), 날씨8[minTa]),"")</f>
        <v>13.6</v>
      </c>
      <c r="Y98" cm="1">
        <f t="array" ref="Y98">IFERROR(_xlfn.XLOOKUP(1, (날씨8[stnNm]='평균기온 삽입용'!$Q$70) * (날씨8[월]=Y$71) * (날씨8[일]='평균기온 삽입용'!$P98), 날씨8[minTa]),"")</f>
        <v>8.4</v>
      </c>
      <c r="Z98" cm="1">
        <f t="array" ref="Z98">IFERROR(_xlfn.XLOOKUP(1, (날씨8[stnNm]='평균기온 삽입용'!$Q$70) * (날씨8[월]=Z$71) * (날씨8[일]='평균기온 삽입용'!$P98), 날씨8[minTa]),"")</f>
        <v>2.8</v>
      </c>
      <c r="AA98" cm="1">
        <f t="array" ref="AA98">IFERROR(_xlfn.XLOOKUP(1, (날씨8[stnNm]='평균기온 삽입용'!$Q$70) * (날씨8[월]=AA$71) * (날씨8[일]='평균기온 삽입용'!$P98), 날씨8[minTa]),"")</f>
        <v>-4.5999999999999996</v>
      </c>
      <c r="AB98" cm="1">
        <f t="array" ref="AB98">IFERROR(_xlfn.XLOOKUP(1, (날씨8[stnNm]='평균기온 삽입용'!$Q$70) * (날씨8[월]=AB$71) * (날씨8[일]='평균기온 삽입용'!$P98), 날씨8[minTa]),"")</f>
        <v>-16.899999999999999</v>
      </c>
      <c r="AD98" s="63">
        <v>27</v>
      </c>
      <c r="AE98" cm="1">
        <f t="array" ref="AE98">IFERROR(_xlfn.XLOOKUP(1, (날씨9[stnNm]='평균기온 삽입용'!$AE$70) * (날씨9[월]=AE$71) * (날씨9[일]='평균기온 삽입용'!$AD98), 날씨9[minTa]),"")</f>
        <v>-15.6</v>
      </c>
      <c r="AF98" cm="1">
        <f t="array" ref="AF98">IFERROR(_xlfn.XLOOKUP(1, (날씨9[stnNm]='평균기온 삽입용'!$AE$70) * (날씨9[월]=AF$71) * (날씨9[일]='평균기온 삽입용'!$AD98), 날씨9[minTa]),"")</f>
        <v>-7.5</v>
      </c>
      <c r="AG98" cm="1">
        <f t="array" ref="AG98">IFERROR(_xlfn.XLOOKUP(1, (날씨9[stnNm]='평균기온 삽입용'!$AE$70) * (날씨9[월]=AG$71) * (날씨9[일]='평균기온 삽입용'!$AD98), 날씨9[minTa]),"")</f>
        <v>-4.3</v>
      </c>
      <c r="AH98" cm="1">
        <f t="array" ref="AH98">IFERROR(_xlfn.XLOOKUP(1, (날씨9[stnNm]='평균기온 삽입용'!$AE$70) * (날씨9[월]=AH$71) * (날씨9[일]='평균기온 삽입용'!$AD98), 날씨9[minTa]),"")</f>
        <v>1.7</v>
      </c>
      <c r="AI98" cm="1">
        <f t="array" ref="AI98">IFERROR(_xlfn.XLOOKUP(1, (날씨9[stnNm]='평균기온 삽입용'!$AE$70) * (날씨9[월]=AI$71) * (날씨9[일]='평균기온 삽입용'!$AD98), 날씨9[minTa]),"")</f>
        <v>13.6</v>
      </c>
      <c r="AJ98" cm="1">
        <f t="array" ref="AJ98">IFERROR(_xlfn.XLOOKUP(1, (날씨9[stnNm]='평균기온 삽입용'!$AE$70) * (날씨9[월]=AJ$71) * (날씨9[일]='평균기온 삽입용'!$AD98), 날씨9[minTa]),"")</f>
        <v>19.8</v>
      </c>
      <c r="AK98" cm="1">
        <f t="array" ref="AK98">IFERROR(_xlfn.XLOOKUP(1, (날씨9[stnNm]='평균기온 삽입용'!$AE$70) * (날씨9[월]=AK$71) * (날씨9[일]='평균기온 삽입용'!$AD98), 날씨9[minTa]),"")</f>
        <v>23</v>
      </c>
      <c r="AL98" cm="1">
        <f t="array" ref="AL98">IFERROR(_xlfn.XLOOKUP(1, (날씨9[stnNm]='평균기온 삽입용'!$AE$70) * (날씨9[월]=AL$71) * (날씨9[일]='평균기온 삽입용'!$AD98), 날씨9[minTa]),"")</f>
        <v>18.5</v>
      </c>
      <c r="AM98" cm="1">
        <f t="array" ref="AM98">IFERROR(_xlfn.XLOOKUP(1, (날씨9[stnNm]='평균기온 삽입용'!$AE$70) * (날씨9[월]=AM$71) * (날씨9[일]='평균기온 삽입용'!$AD98), 날씨9[minTa]),"")</f>
        <v>18.399999999999999</v>
      </c>
      <c r="AN98" cm="1">
        <f t="array" ref="AN98">IFERROR(_xlfn.XLOOKUP(1, (날씨9[stnNm]='평균기온 삽입용'!$AE$70) * (날씨9[월]=AN$71) * (날씨9[일]='평균기온 삽입용'!$AD98), 날씨9[minTa]),"")</f>
        <v>7.1</v>
      </c>
      <c r="AO98" cm="1">
        <f t="array" ref="AO98">IFERROR(_xlfn.XLOOKUP(1, (날씨9[stnNm]='평균기온 삽입용'!$AE$70) * (날씨9[월]=AO$71) * (날씨9[일]='평균기온 삽입용'!$AD98), 날씨9[minTa]),"")</f>
        <v>0.7</v>
      </c>
      <c r="AP98" cm="1">
        <f t="array" ref="AP98">IFERROR(_xlfn.XLOOKUP(1, (날씨9[stnNm]='평균기온 삽입용'!$AE$70) * (날씨9[월]=AP$71) * (날씨9[일]='평균기온 삽입용'!$AD98), 날씨9[minTa]),"")</f>
        <v>-9.4</v>
      </c>
    </row>
    <row r="99" spans="2:42" ht="15.95" customHeight="1" x14ac:dyDescent="0.3">
      <c r="B99" s="63">
        <v>28</v>
      </c>
      <c r="C99" cm="1">
        <f t="array" ref="C99">IFERROR(_xlfn.XLOOKUP(1, (날씨7[stnNm]='평균기온 삽입용'!$C$70) * (날씨7[월]=C$71) * (날씨7[일]='평균기온 삽입용'!$B99), 날씨7[minTa]),"")</f>
        <v>-11.2</v>
      </c>
      <c r="D99" cm="1">
        <f t="array" ref="D99">IFERROR(_xlfn.XLOOKUP(1, (날씨7[stnNm]='평균기온 삽입용'!$C$70) * (날씨7[월]=D$71) * (날씨7[일]='평균기온 삽입용'!$B99), 날씨7[minTa]),"")</f>
        <v>-4.4000000000000004</v>
      </c>
      <c r="E99" cm="1">
        <f t="array" ref="E99">IFERROR(_xlfn.XLOOKUP(1, (날씨7[stnNm]='평균기온 삽입용'!$C$70) * (날씨7[월]=E$71) * (날씨7[일]='평균기온 삽입용'!$B99), 날씨7[minTa]),"")</f>
        <v>8</v>
      </c>
      <c r="F99" cm="1">
        <f t="array" ref="F99">IFERROR(_xlfn.XLOOKUP(1, (날씨7[stnNm]='평균기온 삽입용'!$C$70) * (날씨7[월]=F$71) * (날씨7[일]='평균기온 삽입용'!$B99), 날씨7[minTa]),"")</f>
        <v>7.3</v>
      </c>
      <c r="G99" cm="1">
        <f t="array" ref="G99">IFERROR(_xlfn.XLOOKUP(1, (날씨7[stnNm]='평균기온 삽입용'!$C$70) * (날씨7[월]=G$71) * (날씨7[일]='평균기온 삽입용'!$B99), 날씨7[minTa]),"")</f>
        <v>11.3</v>
      </c>
      <c r="H99" cm="1">
        <f t="array" ref="H99">IFERROR(_xlfn.XLOOKUP(1, (날씨7[stnNm]='평균기온 삽입용'!$C$70) * (날씨7[월]=H$71) * (날씨7[일]='평균기온 삽입용'!$B99), 날씨7[minTa]),"")</f>
        <v>19.5</v>
      </c>
      <c r="I99" cm="1">
        <f t="array" ref="I99">IFERROR(_xlfn.XLOOKUP(1, (날씨7[stnNm]='평균기온 삽입용'!$C$70) * (날씨7[월]=I$71) * (날씨7[일]='평균기온 삽입용'!$B99), 날씨7[minTa]),"")</f>
        <v>22.3</v>
      </c>
      <c r="J99" cm="1">
        <f t="array" ref="J99">IFERROR(_xlfn.XLOOKUP(1, (날씨7[stnNm]='평균기온 삽입용'!$C$70) * (날씨7[월]=J$71) * (날씨7[일]='평균기온 삽입용'!$B99), 날씨7[minTa]),"")</f>
        <v>17.899999999999999</v>
      </c>
      <c r="K99" cm="1">
        <f t="array" ref="K99">IFERROR(_xlfn.XLOOKUP(1, (날씨7[stnNm]='평균기온 삽입용'!$C$70) * (날씨7[월]=K$71) * (날씨7[일]='평균기온 삽입용'!$B99), 날씨7[minTa]),"")</f>
        <v>14.2</v>
      </c>
      <c r="L99" cm="1">
        <f t="array" ref="L99">IFERROR(_xlfn.XLOOKUP(1, (날씨7[stnNm]='평균기온 삽입용'!$C$70) * (날씨7[월]=L$71) * (날씨7[일]='평균기온 삽입용'!$B99), 날씨7[minTa]),"")</f>
        <v>0.1</v>
      </c>
      <c r="M99" cm="1">
        <f t="array" ref="M99">IFERROR(_xlfn.XLOOKUP(1, (날씨7[stnNm]='평균기온 삽입용'!$C$70) * (날씨7[월]=M$71) * (날씨7[일]='평균기온 삽입용'!$B99), 날씨7[minTa]),"")</f>
        <v>-7</v>
      </c>
      <c r="N99" cm="1">
        <f t="array" ref="N99">IFERROR(_xlfn.XLOOKUP(1, (날씨7[stnNm]='평균기온 삽입용'!$C$70) * (날씨7[월]=N$71) * (날씨7[일]='평균기온 삽입용'!$B99), 날씨7[minTa]),"")</f>
        <v>-15.1</v>
      </c>
      <c r="P99" s="63">
        <v>28</v>
      </c>
      <c r="Q99" cm="1">
        <f t="array" ref="Q99">IFERROR(_xlfn.XLOOKUP(1, (날씨8[stnNm]='평균기온 삽입용'!$Q$70) * (날씨8[월]=Q$71) * (날씨8[일]='평균기온 삽입용'!$P99), 날씨8[minTa]),"")</f>
        <v>-12.3</v>
      </c>
      <c r="R99" cm="1">
        <f t="array" ref="R99">IFERROR(_xlfn.XLOOKUP(1, (날씨8[stnNm]='평균기온 삽입용'!$Q$70) * (날씨8[월]=R$71) * (날씨8[일]='평균기온 삽입용'!$P99), 날씨8[minTa]),"")</f>
        <v>-0.8</v>
      </c>
      <c r="S99" cm="1">
        <f t="array" ref="S99">IFERROR(_xlfn.XLOOKUP(1, (날씨8[stnNm]='평균기온 삽입용'!$Q$70) * (날씨8[월]=S$71) * (날씨8[일]='평균기온 삽입용'!$P99), 날씨8[minTa]),"")</f>
        <v>-4.2</v>
      </c>
      <c r="T99" cm="1">
        <f t="array" ref="T99">IFERROR(_xlfn.XLOOKUP(1, (날씨8[stnNm]='평균기온 삽입용'!$Q$70) * (날씨8[월]=T$71) * (날씨8[일]='평균기온 삽입용'!$P99), 날씨8[minTa]),"")</f>
        <v>5.7</v>
      </c>
      <c r="U99" cm="1">
        <f t="array" ref="U99">IFERROR(_xlfn.XLOOKUP(1, (날씨8[stnNm]='평균기온 삽입용'!$Q$70) * (날씨8[월]=U$71) * (날씨8[일]='평균기온 삽입용'!$P99), 날씨8[minTa]),"")</f>
        <v>10.1</v>
      </c>
      <c r="V99" cm="1">
        <f t="array" ref="V99">IFERROR(_xlfn.XLOOKUP(1, (날씨8[stnNm]='평균기온 삽입용'!$Q$70) * (날씨8[월]=V$71) * (날씨8[일]='평균기온 삽입용'!$P99), 날씨8[minTa]),"")</f>
        <v>24.1</v>
      </c>
      <c r="W99" cm="1">
        <f t="array" ref="W99">IFERROR(_xlfn.XLOOKUP(1, (날씨8[stnNm]='평균기온 삽입용'!$Q$70) * (날씨8[월]=W$71) * (날씨8[일]='평균기온 삽입용'!$P99), 날씨8[minTa]),"")</f>
        <v>20.9</v>
      </c>
      <c r="X99" cm="1">
        <f t="array" ref="X99">IFERROR(_xlfn.XLOOKUP(1, (날씨8[stnNm]='평균기온 삽입용'!$Q$70) * (날씨8[월]=X$71) * (날씨8[일]='평균기온 삽입용'!$P99), 날씨8[minTa]),"")</f>
        <v>11</v>
      </c>
      <c r="Y99" cm="1">
        <f t="array" ref="Y99">IFERROR(_xlfn.XLOOKUP(1, (날씨8[stnNm]='평균기온 삽입용'!$Q$70) * (날씨8[월]=Y$71) * (날씨8[일]='평균기온 삽입용'!$P99), 날씨8[minTa]),"")</f>
        <v>10.5</v>
      </c>
      <c r="Z99" cm="1">
        <f t="array" ref="Z99">IFERROR(_xlfn.XLOOKUP(1, (날씨8[stnNm]='평균기온 삽입용'!$Q$70) * (날씨8[월]=Z$71) * (날씨8[일]='평균기온 삽입용'!$P99), 날씨8[minTa]),"")</f>
        <v>2.7</v>
      </c>
      <c r="AA99" cm="1">
        <f t="array" ref="AA99">IFERROR(_xlfn.XLOOKUP(1, (날씨8[stnNm]='평균기온 삽입용'!$Q$70) * (날씨8[월]=AA$71) * (날씨8[일]='평균기온 삽입용'!$P99), 날씨8[minTa]),"")</f>
        <v>-0.9</v>
      </c>
      <c r="AB99" cm="1">
        <f t="array" ref="AB99">IFERROR(_xlfn.XLOOKUP(1, (날씨8[stnNm]='평균기온 삽입용'!$Q$70) * (날씨8[월]=AB$71) * (날씨8[일]='평균기온 삽입용'!$P99), 날씨8[minTa]),"")</f>
        <v>-13.1</v>
      </c>
      <c r="AD99" s="63">
        <v>28</v>
      </c>
      <c r="AE99" cm="1">
        <f t="array" ref="AE99">IFERROR(_xlfn.XLOOKUP(1, (날씨9[stnNm]='평균기온 삽입용'!$AE$70) * (날씨9[월]=AE$71) * (날씨9[일]='평균기온 삽입용'!$AD99), 날씨9[minTa]),"")</f>
        <v>-17.600000000000001</v>
      </c>
      <c r="AF99" cm="1">
        <f t="array" ref="AF99">IFERROR(_xlfn.XLOOKUP(1, (날씨9[stnNm]='평균기온 삽입용'!$AE$70) * (날씨9[월]=AF$71) * (날씨9[일]='평균기온 삽입용'!$AD99), 날씨9[minTa]),"")</f>
        <v>-6.7</v>
      </c>
      <c r="AG99" cm="1">
        <f t="array" ref="AG99">IFERROR(_xlfn.XLOOKUP(1, (날씨9[stnNm]='평균기온 삽입용'!$AE$70) * (날씨9[월]=AG$71) * (날씨9[일]='평균기온 삽입용'!$AD99), 날씨9[minTa]),"")</f>
        <v>-3.1</v>
      </c>
      <c r="AH99" cm="1">
        <f t="array" ref="AH99">IFERROR(_xlfn.XLOOKUP(1, (날씨9[stnNm]='평균기온 삽입용'!$AE$70) * (날씨9[월]=AH$71) * (날씨9[일]='평균기온 삽입용'!$AD99), 날씨9[minTa]),"")</f>
        <v>3</v>
      </c>
      <c r="AI99" cm="1">
        <f t="array" ref="AI99">IFERROR(_xlfn.XLOOKUP(1, (날씨9[stnNm]='평균기온 삽입용'!$AE$70) * (날씨9[월]=AI$71) * (날씨9[일]='평균기온 삽입용'!$AD99), 날씨9[minTa]),"")</f>
        <v>17.3</v>
      </c>
      <c r="AJ99" cm="1">
        <f t="array" ref="AJ99">IFERROR(_xlfn.XLOOKUP(1, (날씨9[stnNm]='평균기온 삽입용'!$AE$70) * (날씨9[월]=AJ$71) * (날씨9[일]='평균기온 삽입용'!$AD99), 날씨9[minTa]),"")</f>
        <v>19.3</v>
      </c>
      <c r="AK99" cm="1">
        <f t="array" ref="AK99">IFERROR(_xlfn.XLOOKUP(1, (날씨9[stnNm]='평균기온 삽입용'!$AE$70) * (날씨9[월]=AK$71) * (날씨9[일]='평균기온 삽입용'!$AD99), 날씨9[minTa]),"")</f>
        <v>22.3</v>
      </c>
      <c r="AL99" cm="1">
        <f t="array" ref="AL99">IFERROR(_xlfn.XLOOKUP(1, (날씨9[stnNm]='평균기온 삽입용'!$AE$70) * (날씨9[월]=AL$71) * (날씨9[일]='평균기온 삽입용'!$AD99), 날씨9[minTa]),"")</f>
        <v>19.2</v>
      </c>
      <c r="AM99" cm="1">
        <f t="array" ref="AM99">IFERROR(_xlfn.XLOOKUP(1, (날씨9[stnNm]='평균기온 삽입용'!$AE$70) * (날씨9[월]=AM$71) * (날씨9[일]='평균기온 삽입용'!$AD99), 날씨9[minTa]),"")</f>
        <v>16.399999999999999</v>
      </c>
      <c r="AN99" cm="1">
        <f t="array" ref="AN99">IFERROR(_xlfn.XLOOKUP(1, (날씨9[stnNm]='평균기온 삽입용'!$AE$70) * (날씨9[월]=AN$71) * (날씨9[일]='평균기온 삽입용'!$AD99), 날씨9[minTa]),"")</f>
        <v>3.9</v>
      </c>
      <c r="AO99" cm="1">
        <f t="array" ref="AO99">IFERROR(_xlfn.XLOOKUP(1, (날씨9[stnNm]='평균기온 삽입용'!$AE$70) * (날씨9[월]=AO$71) * (날씨9[일]='평균기온 삽입용'!$AD99), 날씨9[minTa]),"")</f>
        <v>-3.2</v>
      </c>
      <c r="AP99" cm="1">
        <f t="array" ref="AP99">IFERROR(_xlfn.XLOOKUP(1, (날씨9[stnNm]='평균기온 삽입용'!$AE$70) * (날씨9[월]=AP$71) * (날씨9[일]='평균기온 삽입용'!$AD99), 날씨9[minTa]),"")</f>
        <v>-8.5</v>
      </c>
    </row>
    <row r="100" spans="2:42" ht="15.95" customHeight="1" x14ac:dyDescent="0.3">
      <c r="B100" s="63">
        <v>29</v>
      </c>
      <c r="C100" cm="1">
        <f t="array" ref="C100">IFERROR(_xlfn.XLOOKUP(1, (날씨7[stnNm]='평균기온 삽입용'!$C$70) * (날씨7[월]=C$71) * (날씨7[일]='평균기온 삽입용'!$B100), 날씨7[minTa]),"")</f>
        <v>-14.6</v>
      </c>
      <c r="D100" t="str" cm="1">
        <f t="array" ref="D100">IFERROR(_xlfn.XLOOKUP(1, (날씨7[stnNm]='평균기온 삽입용'!$C$70) * (날씨7[월]=D$71) * (날씨7[일]='평균기온 삽입용'!$B100), 날씨7[minTa]),"")</f>
        <v/>
      </c>
      <c r="E100" cm="1">
        <f t="array" ref="E100">IFERROR(_xlfn.XLOOKUP(1, (날씨7[stnNm]='평균기온 삽입용'!$C$70) * (날씨7[월]=E$71) * (날씨7[일]='평균기온 삽입용'!$B100), 날씨7[minTa]),"")</f>
        <v>3.1</v>
      </c>
      <c r="F100" cm="1">
        <f t="array" ref="F100">IFERROR(_xlfn.XLOOKUP(1, (날씨7[stnNm]='평균기온 삽입용'!$C$70) * (날씨7[월]=F$71) * (날씨7[일]='평균기온 삽입용'!$B100), 날씨7[minTa]),"")</f>
        <v>6.7</v>
      </c>
      <c r="G100" cm="1">
        <f t="array" ref="G100">IFERROR(_xlfn.XLOOKUP(1, (날씨7[stnNm]='평균기온 삽입용'!$C$70) * (날씨7[월]=G$71) * (날씨7[일]='평균기온 삽입용'!$B100), 날씨7[minTa]),"")</f>
        <v>9.6</v>
      </c>
      <c r="H100" cm="1">
        <f t="array" ref="H100">IFERROR(_xlfn.XLOOKUP(1, (날씨7[stnNm]='평균기온 삽입용'!$C$70) * (날씨7[월]=H$71) * (날씨7[일]='평균기온 삽입용'!$B100), 날씨7[minTa]),"")</f>
        <v>17.3</v>
      </c>
      <c r="I100" cm="1">
        <f t="array" ref="I100">IFERROR(_xlfn.XLOOKUP(1, (날씨7[stnNm]='평균기온 삽입용'!$C$70) * (날씨7[월]=I$71) * (날씨7[일]='평균기온 삽입용'!$B100), 날씨7[minTa]),"")</f>
        <v>21.7</v>
      </c>
      <c r="J100" cm="1">
        <f t="array" ref="J100">IFERROR(_xlfn.XLOOKUP(1, (날씨7[stnNm]='평균기온 삽입용'!$C$70) * (날씨7[월]=J$71) * (날씨7[일]='평균기온 삽입용'!$B100), 날씨7[minTa]),"")</f>
        <v>18.399999999999999</v>
      </c>
      <c r="K100" cm="1">
        <f t="array" ref="K100">IFERROR(_xlfn.XLOOKUP(1, (날씨7[stnNm]='평균기온 삽입용'!$C$70) * (날씨7[월]=K$71) * (날씨7[일]='평균기온 삽입용'!$B100), 날씨7[minTa]),"")</f>
        <v>14.3</v>
      </c>
      <c r="L100" cm="1">
        <f t="array" ref="L100">IFERROR(_xlfn.XLOOKUP(1, (날씨7[stnNm]='평균기온 삽입용'!$C$70) * (날씨7[월]=L$71) * (날씨7[일]='평균기온 삽입용'!$B100), 날씨7[minTa]),"")</f>
        <v>1.9</v>
      </c>
      <c r="M100" cm="1">
        <f t="array" ref="M100">IFERROR(_xlfn.XLOOKUP(1, (날씨7[stnNm]='평균기온 삽입용'!$C$70) * (날씨7[월]=M$71) * (날씨7[일]='평균기온 삽입용'!$B100), 날씨7[minTa]),"")</f>
        <v>-4.2</v>
      </c>
      <c r="N100" cm="1">
        <f t="array" ref="N100">IFERROR(_xlfn.XLOOKUP(1, (날씨7[stnNm]='평균기온 삽입용'!$C$70) * (날씨7[월]=N$71) * (날씨7[일]='평균기온 삽입용'!$B100), 날씨7[minTa]),"")</f>
        <v>-8.4</v>
      </c>
      <c r="P100" s="63">
        <v>29</v>
      </c>
      <c r="Q100" cm="1">
        <f t="array" ref="Q100">IFERROR(_xlfn.XLOOKUP(1, (날씨8[stnNm]='평균기온 삽입용'!$Q$70) * (날씨8[월]=Q$71) * (날씨8[일]='평균기온 삽입용'!$P100), 날씨8[minTa]),"")</f>
        <v>-13.7</v>
      </c>
      <c r="R100" t="str" cm="1">
        <f t="array" ref="R100">IFERROR(_xlfn.XLOOKUP(1, (날씨8[stnNm]='평균기온 삽입용'!$Q$70) * (날씨8[월]=R$71) * (날씨8[일]='평균기온 삽입용'!$P100), 날씨8[minTa]),"")</f>
        <v/>
      </c>
      <c r="S100" cm="1">
        <f t="array" ref="S100">IFERROR(_xlfn.XLOOKUP(1, (날씨8[stnNm]='평균기온 삽입용'!$Q$70) * (날씨8[월]=S$71) * (날씨8[일]='평균기온 삽입용'!$P100), 날씨8[minTa]),"")</f>
        <v>-2.8</v>
      </c>
      <c r="T100" cm="1">
        <f t="array" ref="T100">IFERROR(_xlfn.XLOOKUP(1, (날씨8[stnNm]='평균기온 삽입용'!$Q$70) * (날씨8[월]=T$71) * (날씨8[일]='평균기온 삽입용'!$P100), 날씨8[minTa]),"")</f>
        <v>6.9</v>
      </c>
      <c r="U100" cm="1">
        <f t="array" ref="U100">IFERROR(_xlfn.XLOOKUP(1, (날씨8[stnNm]='평균기온 삽입용'!$Q$70) * (날씨8[월]=U$71) * (날씨8[일]='평균기온 삽입용'!$P100), 날씨8[minTa]),"")</f>
        <v>11.9</v>
      </c>
      <c r="V100" cm="1">
        <f t="array" ref="V100">IFERROR(_xlfn.XLOOKUP(1, (날씨8[stnNm]='평균기온 삽입용'!$Q$70) * (날씨8[월]=V$71) * (날씨8[일]='평균기온 삽입용'!$P100), 날씨8[minTa]),"")</f>
        <v>23.5</v>
      </c>
      <c r="W100" cm="1">
        <f t="array" ref="W100">IFERROR(_xlfn.XLOOKUP(1, (날씨8[stnNm]='평균기온 삽입용'!$Q$70) * (날씨8[월]=W$71) * (날씨8[일]='평균기온 삽입용'!$P100), 날씨8[minTa]),"")</f>
        <v>22.8</v>
      </c>
      <c r="X100" cm="1">
        <f t="array" ref="X100">IFERROR(_xlfn.XLOOKUP(1, (날씨8[stnNm]='평균기온 삽입용'!$Q$70) * (날씨8[월]=X$71) * (날씨8[일]='평균기온 삽입용'!$P100), 날씨8[minTa]),"")</f>
        <v>17.399999999999999</v>
      </c>
      <c r="Y100" cm="1">
        <f t="array" ref="Y100">IFERROR(_xlfn.XLOOKUP(1, (날씨8[stnNm]='평균기온 삽입용'!$Q$70) * (날씨8[월]=Y$71) * (날씨8[일]='평균기온 삽입용'!$P100), 날씨8[minTa]),"")</f>
        <v>11.5</v>
      </c>
      <c r="Z100" cm="1">
        <f t="array" ref="Z100">IFERROR(_xlfn.XLOOKUP(1, (날씨8[stnNm]='평균기온 삽입용'!$Q$70) * (날씨8[월]=Z$71) * (날씨8[일]='평균기온 삽입용'!$P100), 날씨8[minTa]),"")</f>
        <v>3.9</v>
      </c>
      <c r="AA100" cm="1">
        <f t="array" ref="AA100">IFERROR(_xlfn.XLOOKUP(1, (날씨8[stnNm]='평균기온 삽입용'!$Q$70) * (날씨8[월]=AA$71) * (날씨8[일]='평균기온 삽입용'!$P100), 날씨8[minTa]),"")</f>
        <v>-2.5</v>
      </c>
      <c r="AB100" cm="1">
        <f t="array" ref="AB100">IFERROR(_xlfn.XLOOKUP(1, (날씨8[stnNm]='평균기온 삽입용'!$Q$70) * (날씨8[월]=AB$71) * (날씨8[일]='평균기온 삽입용'!$P100), 날씨8[minTa]),"")</f>
        <v>-16.7</v>
      </c>
      <c r="AD100" s="63">
        <v>29</v>
      </c>
      <c r="AE100" cm="1">
        <f t="array" ref="AE100">IFERROR(_xlfn.XLOOKUP(1, (날씨9[stnNm]='평균기온 삽입용'!$AE$70) * (날씨9[월]=AE$71) * (날씨9[일]='평균기온 삽입용'!$AD100), 날씨9[minTa]),"")</f>
        <v>-15.6</v>
      </c>
      <c r="AF100" t="str" cm="1">
        <f t="array" ref="AF100">IFERROR(_xlfn.XLOOKUP(1, (날씨9[stnNm]='평균기온 삽입용'!$AE$70) * (날씨9[월]=AF$71) * (날씨9[일]='평균기온 삽입용'!$AD100), 날씨9[minTa]),"")</f>
        <v/>
      </c>
      <c r="AG100" cm="1">
        <f t="array" ref="AG100">IFERROR(_xlfn.XLOOKUP(1, (날씨9[stnNm]='평균기온 삽입용'!$AE$70) * (날씨9[월]=AG$71) * (날씨9[일]='평균기온 삽입용'!$AD100), 날씨9[minTa]),"")</f>
        <v>-1.9</v>
      </c>
      <c r="AH100" cm="1">
        <f t="array" ref="AH100">IFERROR(_xlfn.XLOOKUP(1, (날씨9[stnNm]='평균기온 삽입용'!$AE$70) * (날씨9[월]=AH$71) * (날씨9[일]='평균기온 삽입용'!$AD100), 날씨9[minTa]),"")</f>
        <v>9.1</v>
      </c>
      <c r="AI100" cm="1">
        <f t="array" ref="AI100">IFERROR(_xlfn.XLOOKUP(1, (날씨9[stnNm]='평균기온 삽입용'!$AE$70) * (날씨9[월]=AI$71) * (날씨9[일]='평균기온 삽입용'!$AD100), 날씨9[minTa]),"")</f>
        <v>18</v>
      </c>
      <c r="AJ100" cm="1">
        <f t="array" ref="AJ100">IFERROR(_xlfn.XLOOKUP(1, (날씨9[stnNm]='평균기온 삽입용'!$AE$70) * (날씨9[월]=AJ$71) * (날씨9[일]='평균기온 삽입용'!$AD100), 날씨9[minTa]),"")</f>
        <v>20.399999999999999</v>
      </c>
      <c r="AK100" cm="1">
        <f t="array" ref="AK100">IFERROR(_xlfn.XLOOKUP(1, (날씨9[stnNm]='평균기온 삽입용'!$AE$70) * (날씨9[월]=AK$71) * (날씨9[일]='평균기온 삽입용'!$AD100), 날씨9[minTa]),"")</f>
        <v>22</v>
      </c>
      <c r="AL100" cm="1">
        <f t="array" ref="AL100">IFERROR(_xlfn.XLOOKUP(1, (날씨9[stnNm]='평균기온 삽입용'!$AE$70) * (날씨9[월]=AL$71) * (날씨9[일]='평균기온 삽입용'!$AD100), 날씨9[minTa]),"")</f>
        <v>21.3</v>
      </c>
      <c r="AM100" cm="1">
        <f t="array" ref="AM100">IFERROR(_xlfn.XLOOKUP(1, (날씨9[stnNm]='평균기온 삽입용'!$AE$70) * (날씨9[월]=AM$71) * (날씨9[일]='평균기온 삽입용'!$AD100), 날씨9[minTa]),"")</f>
        <v>14</v>
      </c>
      <c r="AN100" cm="1">
        <f t="array" ref="AN100">IFERROR(_xlfn.XLOOKUP(1, (날씨9[stnNm]='평균기온 삽입용'!$AE$70) * (날씨9[월]=AN$71) * (날씨9[일]='평균기온 삽입용'!$AD100), 날씨9[minTa]),"")</f>
        <v>3</v>
      </c>
      <c r="AO100" cm="1">
        <f t="array" ref="AO100">IFERROR(_xlfn.XLOOKUP(1, (날씨9[stnNm]='평균기온 삽입용'!$AE$70) * (날씨9[월]=AO$71) * (날씨9[일]='평균기온 삽입용'!$AD100), 날씨9[minTa]),"")</f>
        <v>-6.7</v>
      </c>
      <c r="AP100" cm="1">
        <f t="array" ref="AP100">IFERROR(_xlfn.XLOOKUP(1, (날씨9[stnNm]='평균기온 삽입용'!$AE$70) * (날씨9[월]=AP$71) * (날씨9[일]='평균기온 삽입용'!$AD100), 날씨9[minTa]),"")</f>
        <v>-6.9</v>
      </c>
    </row>
    <row r="101" spans="2:42" ht="15.95" customHeight="1" x14ac:dyDescent="0.3">
      <c r="B101" s="63">
        <v>30</v>
      </c>
      <c r="C101" cm="1">
        <f t="array" ref="C101">IFERROR(_xlfn.XLOOKUP(1, (날씨7[stnNm]='평균기온 삽입용'!$C$70) * (날씨7[월]=C$71) * (날씨7[일]='평균기온 삽입용'!$B101), 날씨7[minTa]),"")</f>
        <v>-14.8</v>
      </c>
      <c r="D101" t="str" cm="1">
        <f t="array" ref="D101">IFERROR(_xlfn.XLOOKUP(1, (날씨7[stnNm]='평균기온 삽입용'!$C$70) * (날씨7[월]=D$71) * (날씨7[일]='평균기온 삽입용'!$B101), 날씨7[minTa]),"")</f>
        <v/>
      </c>
      <c r="E101" cm="1">
        <f t="array" ref="E101">IFERROR(_xlfn.XLOOKUP(1, (날씨7[stnNm]='평균기온 삽입용'!$C$70) * (날씨7[월]=E$71) * (날씨7[일]='평균기온 삽입용'!$B101), 날씨7[minTa]),"")</f>
        <v>-1.5</v>
      </c>
      <c r="F101" cm="1">
        <f t="array" ref="F101">IFERROR(_xlfn.XLOOKUP(1, (날씨7[stnNm]='평균기온 삽입용'!$C$70) * (날씨7[월]=F$71) * (날씨7[일]='평균기온 삽입용'!$B101), 날씨7[minTa]),"")</f>
        <v>7.1</v>
      </c>
      <c r="G101" cm="1">
        <f t="array" ref="G101">IFERROR(_xlfn.XLOOKUP(1, (날씨7[stnNm]='평균기온 삽입용'!$C$70) * (날씨7[월]=G$71) * (날씨7[일]='평균기온 삽입용'!$B101), 날씨7[minTa]),"")</f>
        <v>8.4</v>
      </c>
      <c r="H101" cm="1">
        <f t="array" ref="H101">IFERROR(_xlfn.XLOOKUP(1, (날씨7[stnNm]='평균기온 삽입용'!$C$70) * (날씨7[월]=H$71) * (날씨7[일]='평균기온 삽입용'!$B101), 날씨7[minTa]),"")</f>
        <v>19.399999999999999</v>
      </c>
      <c r="I101" cm="1">
        <f t="array" ref="I101">IFERROR(_xlfn.XLOOKUP(1, (날씨7[stnNm]='평균기온 삽입용'!$C$70) * (날씨7[월]=I$71) * (날씨7[일]='평균기온 삽입용'!$B101), 날씨7[minTa]),"")</f>
        <v>22.3</v>
      </c>
      <c r="J101" cm="1">
        <f t="array" ref="J101">IFERROR(_xlfn.XLOOKUP(1, (날씨7[stnNm]='평균기온 삽입용'!$C$70) * (날씨7[월]=J$71) * (날씨7[일]='평균기온 삽입용'!$B101), 날씨7[minTa]),"")</f>
        <v>17.899999999999999</v>
      </c>
      <c r="K101" cm="1">
        <f t="array" ref="K101">IFERROR(_xlfn.XLOOKUP(1, (날씨7[stnNm]='평균기온 삽입용'!$C$70) * (날씨7[월]=K$71) * (날씨7[일]='평균기온 삽입용'!$B101), 날씨7[minTa]),"")</f>
        <v>13.9</v>
      </c>
      <c r="L101" cm="1">
        <f t="array" ref="L101">IFERROR(_xlfn.XLOOKUP(1, (날씨7[stnNm]='평균기온 삽입용'!$C$70) * (날씨7[월]=L$71) * (날씨7[일]='평균기온 삽입용'!$B101), 날씨7[minTa]),"")</f>
        <v>5.3</v>
      </c>
      <c r="M101" cm="1">
        <f t="array" ref="M101">IFERROR(_xlfn.XLOOKUP(1, (날씨7[stnNm]='평균기온 삽입용'!$C$70) * (날씨7[월]=M$71) * (날씨7[일]='평균기온 삽입용'!$B101), 날씨7[minTa]),"")</f>
        <v>-0.5</v>
      </c>
      <c r="N101" cm="1">
        <f t="array" ref="N101">IFERROR(_xlfn.XLOOKUP(1, (날씨7[stnNm]='평균기온 삽입용'!$C$70) * (날씨7[월]=N$71) * (날씨7[일]='평균기온 삽입용'!$B101), 날씨7[minTa]),"")</f>
        <v>-7.9</v>
      </c>
      <c r="P101" s="63">
        <v>30</v>
      </c>
      <c r="Q101" cm="1">
        <f t="array" ref="Q101">IFERROR(_xlfn.XLOOKUP(1, (날씨8[stnNm]='평균기온 삽입용'!$Q$70) * (날씨8[월]=Q$71) * (날씨8[일]='평균기온 삽입용'!$P101), 날씨8[minTa]),"")</f>
        <v>-15</v>
      </c>
      <c r="R101" t="str" cm="1">
        <f t="array" ref="R101">IFERROR(_xlfn.XLOOKUP(1, (날씨8[stnNm]='평균기온 삽입용'!$Q$70) * (날씨8[월]=R$71) * (날씨8[일]='평균기온 삽입용'!$P101), 날씨8[minTa]),"")</f>
        <v/>
      </c>
      <c r="S101" cm="1">
        <f t="array" ref="S101">IFERROR(_xlfn.XLOOKUP(1, (날씨8[stnNm]='평균기온 삽입용'!$Q$70) * (날씨8[월]=S$71) * (날씨8[일]='평균기온 삽입용'!$P101), 날씨8[minTa]),"")</f>
        <v>0.7</v>
      </c>
      <c r="T101" cm="1">
        <f t="array" ref="T101">IFERROR(_xlfn.XLOOKUP(1, (날씨8[stnNm]='평균기온 삽입용'!$Q$70) * (날씨8[월]=T$71) * (날씨8[일]='평균기온 삽입용'!$P101), 날씨8[minTa]),"")</f>
        <v>5.8</v>
      </c>
      <c r="U101" cm="1">
        <f t="array" ref="U101">IFERROR(_xlfn.XLOOKUP(1, (날씨8[stnNm]='평균기온 삽입용'!$Q$70) * (날씨8[월]=U$71) * (날씨8[일]='평균기온 삽입용'!$P101), 날씨8[minTa]),"")</f>
        <v>13.9</v>
      </c>
      <c r="V101" cm="1">
        <f t="array" ref="V101">IFERROR(_xlfn.XLOOKUP(1, (날씨8[stnNm]='평균기온 삽입용'!$Q$70) * (날씨8[월]=V$71) * (날씨8[일]='평균기온 삽입용'!$P101), 날씨8[minTa]),"")</f>
        <v>19.899999999999999</v>
      </c>
      <c r="W101" cm="1">
        <f t="array" ref="W101">IFERROR(_xlfn.XLOOKUP(1, (날씨8[stnNm]='평균기온 삽입용'!$Q$70) * (날씨8[월]=W$71) * (날씨8[일]='평균기온 삽입용'!$P101), 날씨8[minTa]),"")</f>
        <v>23.1</v>
      </c>
      <c r="X101" cm="1">
        <f t="array" ref="X101">IFERROR(_xlfn.XLOOKUP(1, (날씨8[stnNm]='평균기온 삽입용'!$Q$70) * (날씨8[월]=X$71) * (날씨8[일]='평균기온 삽입용'!$P101), 날씨8[minTa]),"")</f>
        <v>16.600000000000001</v>
      </c>
      <c r="Y101" cm="1">
        <f t="array" ref="Y101">IFERROR(_xlfn.XLOOKUP(1, (날씨8[stnNm]='평균기온 삽입용'!$Q$70) * (날씨8[월]=Y$71) * (날씨8[일]='평균기온 삽입용'!$P101), 날씨8[minTa]),"")</f>
        <v>8.9</v>
      </c>
      <c r="Z101" cm="1">
        <f t="array" ref="Z101">IFERROR(_xlfn.XLOOKUP(1, (날씨8[stnNm]='평균기온 삽입용'!$Q$70) * (날씨8[월]=Z$71) * (날씨8[일]='평균기온 삽입용'!$P101), 날씨8[minTa]),"")</f>
        <v>3.6</v>
      </c>
      <c r="AA101" cm="1">
        <f t="array" ref="AA101">IFERROR(_xlfn.XLOOKUP(1, (날씨8[stnNm]='평균기온 삽입용'!$Q$70) * (날씨8[월]=AA$71) * (날씨8[일]='평균기온 삽입용'!$P101), 날씨8[minTa]),"")</f>
        <v>-9.6999999999999993</v>
      </c>
      <c r="AB101" cm="1">
        <f t="array" ref="AB101">IFERROR(_xlfn.XLOOKUP(1, (날씨8[stnNm]='평균기온 삽입용'!$Q$70) * (날씨8[월]=AB$71) * (날씨8[일]='평균기온 삽입용'!$P101), 날씨8[minTa]),"")</f>
        <v>-12.1</v>
      </c>
      <c r="AD101" s="63">
        <v>30</v>
      </c>
      <c r="AE101" cm="1">
        <f t="array" ref="AE101">IFERROR(_xlfn.XLOOKUP(1, (날씨9[stnNm]='평균기온 삽입용'!$AE$70) * (날씨9[월]=AE$71) * (날씨9[일]='평균기온 삽입용'!$AD101), 날씨9[minTa]),"")</f>
        <v>-13</v>
      </c>
      <c r="AF101" t="str" cm="1">
        <f t="array" ref="AF101">IFERROR(_xlfn.XLOOKUP(1, (날씨9[stnNm]='평균기온 삽입용'!$AE$70) * (날씨9[월]=AF$71) * (날씨9[일]='평균기온 삽입용'!$AD101), 날씨9[minTa]),"")</f>
        <v/>
      </c>
      <c r="AG101" cm="1">
        <f t="array" ref="AG101">IFERROR(_xlfn.XLOOKUP(1, (날씨9[stnNm]='평균기온 삽입용'!$AE$70) * (날씨9[월]=AG$71) * (날씨9[일]='평균기온 삽입용'!$AD101), 날씨9[minTa]),"")</f>
        <v>-0.4</v>
      </c>
      <c r="AH101" cm="1">
        <f t="array" ref="AH101">IFERROR(_xlfn.XLOOKUP(1, (날씨9[stnNm]='평균기온 삽입용'!$AE$70) * (날씨9[월]=AH$71) * (날씨9[일]='평균기온 삽입용'!$AD101), 날씨9[minTa]),"")</f>
        <v>6.6</v>
      </c>
      <c r="AI101" cm="1">
        <f t="array" ref="AI101">IFERROR(_xlfn.XLOOKUP(1, (날씨9[stnNm]='평균기온 삽입용'!$AE$70) * (날씨9[월]=AI$71) * (날씨9[일]='평균기온 삽입용'!$AD101), 날씨9[minTa]),"")</f>
        <v>15.3</v>
      </c>
      <c r="AJ101" cm="1">
        <f t="array" ref="AJ101">IFERROR(_xlfn.XLOOKUP(1, (날씨9[stnNm]='평균기온 삽입용'!$AE$70) * (날씨9[월]=AJ$71) * (날씨9[일]='평균기온 삽입용'!$AD101), 날씨9[minTa]),"")</f>
        <v>19.7</v>
      </c>
      <c r="AK101" cm="1">
        <f t="array" ref="AK101">IFERROR(_xlfn.XLOOKUP(1, (날씨9[stnNm]='평균기온 삽입용'!$AE$70) * (날씨9[월]=AK$71) * (날씨9[일]='평균기온 삽입용'!$AD101), 날씨9[minTa]),"")</f>
        <v>21.8</v>
      </c>
      <c r="AL101" cm="1">
        <f t="array" ref="AL101">IFERROR(_xlfn.XLOOKUP(1, (날씨9[stnNm]='평균기온 삽입용'!$AE$70) * (날씨9[월]=AL$71) * (날씨9[일]='평균기온 삽입용'!$AD101), 날씨9[minTa]),"")</f>
        <v>19.2</v>
      </c>
      <c r="AM101" cm="1">
        <f t="array" ref="AM101">IFERROR(_xlfn.XLOOKUP(1, (날씨9[stnNm]='평균기온 삽입용'!$AE$70) * (날씨9[월]=AM$71) * (날씨9[일]='평균기온 삽입용'!$AD101), 날씨9[minTa]),"")</f>
        <v>12</v>
      </c>
      <c r="AN101" cm="1">
        <f t="array" ref="AN101">IFERROR(_xlfn.XLOOKUP(1, (날씨9[stnNm]='평균기온 삽입용'!$AE$70) * (날씨9[월]=AN$71) * (날씨9[일]='평균기온 삽입용'!$AD101), 날씨9[minTa]),"")</f>
        <v>3.5</v>
      </c>
      <c r="AO101" cm="1">
        <f t="array" ref="AO101">IFERROR(_xlfn.XLOOKUP(1, (날씨9[stnNm]='평균기온 삽입용'!$AE$70) * (날씨9[월]=AO$71) * (날씨9[일]='평균기온 삽입용'!$AD101), 날씨9[minTa]),"")</f>
        <v>-11.6</v>
      </c>
      <c r="AP101" cm="1">
        <f t="array" ref="AP101">IFERROR(_xlfn.XLOOKUP(1, (날씨9[stnNm]='평균기온 삽입용'!$AE$70) * (날씨9[월]=AP$71) * (날씨9[일]='평균기온 삽입용'!$AD101), 날씨9[minTa]),"")</f>
        <v>-4.3</v>
      </c>
    </row>
    <row r="102" spans="2:42" ht="15.95" customHeight="1" x14ac:dyDescent="0.3">
      <c r="B102" s="63">
        <v>31</v>
      </c>
      <c r="C102" cm="1">
        <f t="array" ref="C102">IFERROR(_xlfn.XLOOKUP(1, (날씨7[stnNm]='평균기온 삽입용'!$C$70) * (날씨7[월]=C$71) * (날씨7[일]='평균기온 삽입용'!$B102), 날씨7[minTa]),"")</f>
        <v>-12.6</v>
      </c>
      <c r="D102" t="str" cm="1">
        <f t="array" ref="D102">IFERROR(_xlfn.XLOOKUP(1, (날씨7[stnNm]='평균기온 삽입용'!$C$70) * (날씨7[월]=D$71) * (날씨7[일]='평균기온 삽입용'!$B102), 날씨7[minTa]),"")</f>
        <v/>
      </c>
      <c r="E102" cm="1">
        <f t="array" ref="E102">IFERROR(_xlfn.XLOOKUP(1, (날씨7[stnNm]='평균기온 삽입용'!$C$70) * (날씨7[월]=E$71) * (날씨7[일]='평균기온 삽입용'!$B102), 날씨7[minTa]),"")</f>
        <v>0.2</v>
      </c>
      <c r="F102" t="str" cm="1">
        <f t="array" ref="F102">IFERROR(_xlfn.XLOOKUP(1, (날씨7[stnNm]='평균기온 삽입용'!$C$70) * (날씨7[월]=F$71) * (날씨7[일]='평균기온 삽입용'!$B102), 날씨7[minTa]),"")</f>
        <v/>
      </c>
      <c r="G102" cm="1">
        <f t="array" ref="G102">IFERROR(_xlfn.XLOOKUP(1, (날씨7[stnNm]='평균기온 삽입용'!$C$70) * (날씨7[월]=G$71) * (날씨7[일]='평균기온 삽입용'!$B102), 날씨7[minTa]),"")</f>
        <v>14.8</v>
      </c>
      <c r="H102" t="str" cm="1">
        <f t="array" ref="H102">IFERROR(_xlfn.XLOOKUP(1, (날씨7[stnNm]='평균기온 삽입용'!$C$70) * (날씨7[월]=H$71) * (날씨7[일]='평균기온 삽입용'!$B102), 날씨7[minTa]),"")</f>
        <v/>
      </c>
      <c r="I102" cm="1">
        <f t="array" ref="I102">IFERROR(_xlfn.XLOOKUP(1, (날씨7[stnNm]='평균기온 삽입용'!$C$70) * (날씨7[월]=I$71) * (날씨7[일]='평균기온 삽입용'!$B102), 날씨7[minTa]),"")</f>
        <v>24.4</v>
      </c>
      <c r="J102" cm="1">
        <f t="array" ref="J102">IFERROR(_xlfn.XLOOKUP(1, (날씨7[stnNm]='평균기온 삽입용'!$C$70) * (날씨7[월]=J$71) * (날씨7[일]='평균기온 삽입용'!$B102), 날씨7[minTa]),"")</f>
        <v>16.8</v>
      </c>
      <c r="K102" t="str" cm="1">
        <f t="array" ref="K102">IFERROR(_xlfn.XLOOKUP(1, (날씨7[stnNm]='평균기온 삽입용'!$C$70) * (날씨7[월]=K$71) * (날씨7[일]='평균기온 삽입용'!$B102), 날씨7[minTa]),"")</f>
        <v/>
      </c>
      <c r="L102" cm="1">
        <f t="array" ref="L102">IFERROR(_xlfn.XLOOKUP(1, (날씨7[stnNm]='평균기온 삽입용'!$C$70) * (날씨7[월]=L$71) * (날씨7[일]='평균기온 삽입용'!$B102), 날씨7[minTa]),"")</f>
        <v>3.4</v>
      </c>
      <c r="M102" t="str" cm="1">
        <f t="array" ref="M102">IFERROR(_xlfn.XLOOKUP(1, (날씨7[stnNm]='평균기온 삽입용'!$C$70) * (날씨7[월]=M$71) * (날씨7[일]='평균기온 삽입용'!$B102), 날씨7[minTa]),"")</f>
        <v/>
      </c>
      <c r="N102" cm="1">
        <f t="array" ref="N102">IFERROR(_xlfn.XLOOKUP(1, (날씨7[stnNm]='평균기온 삽입용'!$C$70) * (날씨7[월]=N$71) * (날씨7[일]='평균기온 삽입용'!$B102), 날씨7[minTa]),"")</f>
        <v>-13.7</v>
      </c>
      <c r="P102" s="63">
        <v>31</v>
      </c>
      <c r="Q102" cm="1">
        <f t="array" ref="Q102">IFERROR(_xlfn.XLOOKUP(1, (날씨8[stnNm]='평균기온 삽입용'!$Q$70) * (날씨8[월]=Q$71) * (날씨8[일]='평균기온 삽입용'!$P102), 날씨8[minTa]),"")</f>
        <v>-15.1</v>
      </c>
      <c r="R102" t="str" cm="1">
        <f t="array" ref="R102">IFERROR(_xlfn.XLOOKUP(1, (날씨8[stnNm]='평균기온 삽입용'!$Q$70) * (날씨8[월]=R$71) * (날씨8[일]='평균기온 삽입용'!$P102), 날씨8[minTa]),"")</f>
        <v/>
      </c>
      <c r="S102" cm="1">
        <f t="array" ref="S102">IFERROR(_xlfn.XLOOKUP(1, (날씨8[stnNm]='평균기온 삽입용'!$Q$70) * (날씨8[월]=S$71) * (날씨8[일]='평균기온 삽입용'!$P102), 날씨8[minTa]),"")</f>
        <v>4.2</v>
      </c>
      <c r="T102" t="str" cm="1">
        <f t="array" ref="T102">IFERROR(_xlfn.XLOOKUP(1, (날씨8[stnNm]='평균기온 삽입용'!$Q$70) * (날씨8[월]=T$71) * (날씨8[일]='평균기온 삽입용'!$P102), 날씨8[minTa]),"")</f>
        <v/>
      </c>
      <c r="U102" cm="1">
        <f t="array" ref="U102">IFERROR(_xlfn.XLOOKUP(1, (날씨8[stnNm]='평균기온 삽입용'!$Q$70) * (날씨8[월]=U$71) * (날씨8[일]='평균기온 삽입용'!$P102), 날씨8[minTa]),"")</f>
        <v>9.4</v>
      </c>
      <c r="V102" t="str" cm="1">
        <f t="array" ref="V102">IFERROR(_xlfn.XLOOKUP(1, (날씨8[stnNm]='평균기온 삽입용'!$Q$70) * (날씨8[월]=V$71) * (날씨8[일]='평균기온 삽입용'!$P102), 날씨8[minTa]),"")</f>
        <v/>
      </c>
      <c r="W102" cm="1">
        <f t="array" ref="W102">IFERROR(_xlfn.XLOOKUP(1, (날씨8[stnNm]='평균기온 삽입용'!$Q$70) * (날씨8[월]=W$71) * (날씨8[일]='평균기온 삽입용'!$P102), 날씨8[minTa]),"")</f>
        <v>23.6</v>
      </c>
      <c r="X102" cm="1">
        <f t="array" ref="X102">IFERROR(_xlfn.XLOOKUP(1, (날씨8[stnNm]='평균기온 삽입용'!$Q$70) * (날씨8[월]=X$71) * (날씨8[일]='평균기온 삽입용'!$P102), 날씨8[minTa]),"")</f>
        <v>16.399999999999999</v>
      </c>
      <c r="Y102" t="str" cm="1">
        <f t="array" ref="Y102">IFERROR(_xlfn.XLOOKUP(1, (날씨8[stnNm]='평균기온 삽입용'!$Q$70) * (날씨8[월]=Y$71) * (날씨8[일]='평균기온 삽입용'!$P102), 날씨8[minTa]),"")</f>
        <v/>
      </c>
      <c r="Z102" cm="1">
        <f t="array" ref="Z102">IFERROR(_xlfn.XLOOKUP(1, (날씨8[stnNm]='평균기온 삽입용'!$Q$70) * (날씨8[월]=Z$71) * (날씨8[일]='평균기온 삽입용'!$P102), 날씨8[minTa]),"")</f>
        <v>5.0999999999999996</v>
      </c>
      <c r="AA102" t="str" cm="1">
        <f t="array" ref="AA102">IFERROR(_xlfn.XLOOKUP(1, (날씨8[stnNm]='평균기온 삽입용'!$Q$70) * (날씨8[월]=AA$71) * (날씨8[일]='평균기온 삽입용'!$P102), 날씨8[minTa]),"")</f>
        <v/>
      </c>
      <c r="AB102" cm="1">
        <f t="array" ref="AB102">IFERROR(_xlfn.XLOOKUP(1, (날씨8[stnNm]='평균기온 삽입용'!$Q$70) * (날씨8[월]=AB$71) * (날씨8[일]='평균기온 삽입용'!$P102), 날씨8[minTa]),"")</f>
        <v>-15</v>
      </c>
      <c r="AD102" s="63">
        <v>31</v>
      </c>
      <c r="AE102" cm="1">
        <f t="array" ref="AE102">IFERROR(_xlfn.XLOOKUP(1, (날씨9[stnNm]='평균기온 삽입용'!$AE$70) * (날씨9[월]=AE$71) * (날씨9[일]='평균기온 삽입용'!$AD102), 날씨9[minTa]),"")</f>
        <v>-10.1</v>
      </c>
      <c r="AF102" t="str" cm="1">
        <f t="array" ref="AF102">IFERROR(_xlfn.XLOOKUP(1, (날씨9[stnNm]='평균기온 삽입용'!$AE$70) * (날씨9[월]=AF$71) * (날씨9[일]='평균기온 삽입용'!$AD102), 날씨9[minTa]),"")</f>
        <v/>
      </c>
      <c r="AG102" cm="1">
        <f t="array" ref="AG102">IFERROR(_xlfn.XLOOKUP(1, (날씨9[stnNm]='평균기온 삽입용'!$AE$70) * (날씨9[월]=AG$71) * (날씨9[일]='평균기온 삽입용'!$AD102), 날씨9[minTa]),"")</f>
        <v>1.1000000000000001</v>
      </c>
      <c r="AH102" t="str" cm="1">
        <f t="array" ref="AH102">IFERROR(_xlfn.XLOOKUP(1, (날씨9[stnNm]='평균기온 삽입용'!$AE$70) * (날씨9[월]=AH$71) * (날씨9[일]='평균기온 삽입용'!$AD102), 날씨9[minTa]),"")</f>
        <v/>
      </c>
      <c r="AI102" cm="1">
        <f t="array" ref="AI102">IFERROR(_xlfn.XLOOKUP(1, (날씨9[stnNm]='평균기온 삽입용'!$AE$70) * (날씨9[월]=AI$71) * (날씨9[일]='평균기온 삽입용'!$AD102), 날씨9[minTa]),"")</f>
        <v>13.9</v>
      </c>
      <c r="AJ102" t="str" cm="1">
        <f t="array" ref="AJ102">IFERROR(_xlfn.XLOOKUP(1, (날씨9[stnNm]='평균기온 삽입용'!$AE$70) * (날씨9[월]=AJ$71) * (날씨9[일]='평균기온 삽입용'!$AD102), 날씨9[minTa]),"")</f>
        <v/>
      </c>
      <c r="AK102" cm="1">
        <f t="array" ref="AK102">IFERROR(_xlfn.XLOOKUP(1, (날씨9[stnNm]='평균기온 삽입용'!$AE$70) * (날씨9[월]=AK$71) * (날씨9[일]='평균기온 삽입용'!$AD102), 날씨9[minTa]),"")</f>
        <v>22.8</v>
      </c>
      <c r="AL102" cm="1">
        <f t="array" ref="AL102">IFERROR(_xlfn.XLOOKUP(1, (날씨9[stnNm]='평균기온 삽입용'!$AE$70) * (날씨9[월]=AL$71) * (날씨9[일]='평균기온 삽입용'!$AD102), 날씨9[minTa]),"")</f>
        <v>17.899999999999999</v>
      </c>
      <c r="AM102" t="str" cm="1">
        <f t="array" ref="AM102">IFERROR(_xlfn.XLOOKUP(1, (날씨9[stnNm]='평균기온 삽입용'!$AE$70) * (날씨9[월]=AM$71) * (날씨9[일]='평균기온 삽입용'!$AD102), 날씨9[minTa]),"")</f>
        <v/>
      </c>
      <c r="AN102" cm="1">
        <f t="array" ref="AN102">IFERROR(_xlfn.XLOOKUP(1, (날씨9[stnNm]='평균기온 삽입용'!$AE$70) * (날씨9[월]=AN$71) * (날씨9[일]='평균기온 삽입용'!$AD102), 날씨9[minTa]),"")</f>
        <v>5.8</v>
      </c>
      <c r="AO102" t="str" cm="1">
        <f t="array" ref="AO102">IFERROR(_xlfn.XLOOKUP(1, (날씨9[stnNm]='평균기온 삽입용'!$AE$70) * (날씨9[월]=AO$71) * (날씨9[일]='평균기온 삽입용'!$AD102), 날씨9[minTa]),"")</f>
        <v/>
      </c>
      <c r="AP102" cm="1">
        <f t="array" ref="AP102">IFERROR(_xlfn.XLOOKUP(1, (날씨9[stnNm]='평균기온 삽입용'!$AE$70) * (날씨9[월]=AP$71) * (날씨9[일]='평균기온 삽입용'!$AD102), 날씨9[minTa]),"")</f>
        <v>-2.8</v>
      </c>
    </row>
    <row r="103" spans="2:42" ht="15.95" customHeight="1" x14ac:dyDescent="0.3"/>
    <row r="104" spans="2:42" ht="15.95" customHeight="1" x14ac:dyDescent="0.3">
      <c r="C104" t="str">
        <f>가동률!$P$9</f>
        <v>철원</v>
      </c>
      <c r="D104">
        <f>가동률!$P$10-1</f>
        <v>2024</v>
      </c>
    </row>
    <row r="105" spans="2:42" ht="15.95" customHeight="1" x14ac:dyDescent="0.3">
      <c r="C105" s="64">
        <v>1</v>
      </c>
      <c r="D105" s="64">
        <v>2</v>
      </c>
      <c r="E105" s="64">
        <v>3</v>
      </c>
      <c r="F105" s="64">
        <v>4</v>
      </c>
      <c r="G105" s="64">
        <v>5</v>
      </c>
      <c r="H105" s="64">
        <v>6</v>
      </c>
      <c r="I105" s="64">
        <v>7</v>
      </c>
      <c r="J105" s="64">
        <v>8</v>
      </c>
      <c r="K105" s="64">
        <v>9</v>
      </c>
      <c r="L105" s="64">
        <v>10</v>
      </c>
      <c r="M105" s="64">
        <v>11</v>
      </c>
      <c r="N105" s="64">
        <v>12</v>
      </c>
    </row>
    <row r="106" spans="2:42" ht="15.95" customHeight="1" x14ac:dyDescent="0.3">
      <c r="B106" s="63">
        <v>1</v>
      </c>
      <c r="C106" cm="1">
        <f t="array" ref="C106">IFERROR(_xlfn.XLOOKUP(1, (날씨10[stnNm]='평균기온 삽입용'!$C$104) * (날씨10[월]=C$105) * (날씨10[일]='평균기온 삽입용'!$B106), 날씨10[minTa]),"")</f>
        <v>-1.9</v>
      </c>
      <c r="D106" cm="1">
        <f t="array" ref="D106">IFERROR(_xlfn.XLOOKUP(1, (날씨10[stnNm]='평균기온 삽입용'!$C$104) * (날씨10[월]=D$105) * (날씨10[일]='평균기온 삽입용'!$B106), 날씨10[minTa]),"")</f>
        <v>-5.5</v>
      </c>
      <c r="E106" cm="1">
        <f t="array" ref="E106">IFERROR(_xlfn.XLOOKUP(1, (날씨10[stnNm]='평균기온 삽입용'!$C$104) * (날씨10[월]=E$105) * (날씨10[일]='평균기온 삽입용'!$B106), 날씨10[minTa]),"")</f>
        <v>-8.4</v>
      </c>
      <c r="F106" cm="1">
        <f t="array" ref="F106">IFERROR(_xlfn.XLOOKUP(1, (날씨10[stnNm]='평균기온 삽입용'!$C$104) * (날씨10[월]=F$105) * (날씨10[일]='평균기온 삽입용'!$B106), 날씨10[minTa]),"")</f>
        <v>-0.8</v>
      </c>
      <c r="G106" cm="1">
        <f t="array" ref="G106">IFERROR(_xlfn.XLOOKUP(1, (날씨10[stnNm]='평균기온 삽입용'!$C$104) * (날씨10[월]=G$105) * (날씨10[일]='평균기온 삽입용'!$B106), 날씨10[minTa]),"")</f>
        <v>9.9</v>
      </c>
      <c r="H106" cm="1">
        <f t="array" ref="H106">IFERROR(_xlfn.XLOOKUP(1, (날씨10[stnNm]='평균기온 삽입용'!$C$104) * (날씨10[월]=H$105) * (날씨10[일]='평균기온 삽입용'!$B106), 날씨10[minTa]),"")</f>
        <v>15.6</v>
      </c>
      <c r="I106" cm="1">
        <f t="array" ref="I106">IFERROR(_xlfn.XLOOKUP(1, (날씨10[stnNm]='평균기온 삽입용'!$C$104) * (날씨10[월]=I$105) * (날씨10[일]='평균기온 삽입용'!$B106), 날씨10[minTa]),"")</f>
        <v>21.6</v>
      </c>
      <c r="J106" cm="1">
        <f t="array" ref="J106">IFERROR(_xlfn.XLOOKUP(1, (날씨10[stnNm]='평균기온 삽입용'!$C$104) * (날씨10[월]=J$105) * (날씨10[일]='평균기온 삽입용'!$B106), 날씨10[minTa]),"")</f>
        <v>25.3</v>
      </c>
      <c r="K106" cm="1">
        <f t="array" ref="K106">IFERROR(_xlfn.XLOOKUP(1, (날씨10[stnNm]='평균기온 삽입용'!$C$104) * (날씨10[월]=K$105) * (날씨10[일]='평균기온 삽입용'!$B106), 날씨10[minTa]),"")</f>
        <v>18.600000000000001</v>
      </c>
      <c r="L106" cm="1">
        <f t="array" ref="L106">IFERROR(_xlfn.XLOOKUP(1, (날씨10[stnNm]='평균기온 삽입용'!$C$104) * (날씨10[월]=L$105) * (날씨10[일]='평균기온 삽입용'!$B106), 날씨10[minTa]),"")</f>
        <v>8.8000000000000007</v>
      </c>
      <c r="M106" cm="1">
        <f t="array" ref="M106">IFERROR(_xlfn.XLOOKUP(1, (날씨10[stnNm]='평균기온 삽입용'!$C$104) * (날씨10[월]=M$105) * (날씨10[일]='평균기온 삽입용'!$B106), 날씨10[minTa]),"")</f>
        <v>8.5</v>
      </c>
      <c r="N106" cm="1">
        <f t="array" ref="N106">IFERROR(_xlfn.XLOOKUP(1, (날씨10[stnNm]='평균기온 삽입용'!$C$104) * (날씨10[월]=N$105) * (날씨10[일]='평균기온 삽입용'!$B106), 날씨10[minTa]),"")</f>
        <v>-1.3</v>
      </c>
    </row>
    <row r="107" spans="2:42" ht="15.95" customHeight="1" x14ac:dyDescent="0.3">
      <c r="B107" s="63">
        <v>2</v>
      </c>
      <c r="C107" cm="1">
        <f t="array" ref="C107">IFERROR(_xlfn.XLOOKUP(1, (날씨10[stnNm]='평균기온 삽입용'!$C$104) * (날씨10[월]=C$105) * (날씨10[일]='평균기온 삽입용'!$B107), 날씨10[minTa]),"")</f>
        <v>-1.4</v>
      </c>
      <c r="D107" cm="1">
        <f t="array" ref="D107">IFERROR(_xlfn.XLOOKUP(1, (날씨10[stnNm]='평균기온 삽입용'!$C$104) * (날씨10[월]=D$105) * (날씨10[일]='평균기온 삽입용'!$B107), 날씨10[minTa]),"")</f>
        <v>-4.3</v>
      </c>
      <c r="E107" cm="1">
        <f t="array" ref="E107">IFERROR(_xlfn.XLOOKUP(1, (날씨10[stnNm]='평균기온 삽입용'!$C$104) * (날씨10[월]=E$105) * (날씨10[일]='평균기온 삽입용'!$B107), 날씨10[minTa]),"")</f>
        <v>-11.9</v>
      </c>
      <c r="F107" cm="1">
        <f t="array" ref="F107">IFERROR(_xlfn.XLOOKUP(1, (날씨10[stnNm]='평균기온 삽입용'!$C$104) * (날씨10[월]=F$105) * (날씨10[일]='평균기온 삽입용'!$B107), 날씨10[minTa]),"")</f>
        <v>0.6</v>
      </c>
      <c r="G107" cm="1">
        <f t="array" ref="G107">IFERROR(_xlfn.XLOOKUP(1, (날씨10[stnNm]='평균기온 삽입용'!$C$104) * (날씨10[월]=G$105) * (날씨10[일]='평균기온 삽입용'!$B107), 날씨10[minTa]),"")</f>
        <v>6.7</v>
      </c>
      <c r="H107" cm="1">
        <f t="array" ref="H107">IFERROR(_xlfn.XLOOKUP(1, (날씨10[stnNm]='평균기온 삽입용'!$C$104) * (날씨10[월]=H$105) * (날씨10[일]='평균기온 삽입용'!$B107), 날씨10[minTa]),"")</f>
        <v>11.6</v>
      </c>
      <c r="I107" cm="1">
        <f t="array" ref="I107">IFERROR(_xlfn.XLOOKUP(1, (날씨10[stnNm]='평균기온 삽입용'!$C$104) * (날씨10[월]=I$105) * (날씨10[일]='평균기온 삽입용'!$B107), 날씨10[minTa]),"")</f>
        <v>20.8</v>
      </c>
      <c r="J107" cm="1">
        <f t="array" ref="J107">IFERROR(_xlfn.XLOOKUP(1, (날씨10[stnNm]='평균기온 삽입용'!$C$104) * (날씨10[월]=J$105) * (날씨10[일]='평균기온 삽입용'!$B107), 날씨10[minTa]),"")</f>
        <v>25.8</v>
      </c>
      <c r="K107" cm="1">
        <f t="array" ref="K107">IFERROR(_xlfn.XLOOKUP(1, (날씨10[stnNm]='평균기온 삽입용'!$C$104) * (날씨10[월]=K$105) * (날씨10[일]='평균기온 삽입용'!$B107), 날씨10[minTa]),"")</f>
        <v>18.2</v>
      </c>
      <c r="L107" cm="1">
        <f t="array" ref="L107">IFERROR(_xlfn.XLOOKUP(1, (날씨10[stnNm]='평균기온 삽입용'!$C$104) * (날씨10[월]=L$105) * (날씨10[일]='평균기온 삽입용'!$B107), 날씨10[minTa]),"")</f>
        <v>5.7</v>
      </c>
      <c r="M107" cm="1">
        <f t="array" ref="M107">IFERROR(_xlfn.XLOOKUP(1, (날씨10[stnNm]='평균기온 삽입용'!$C$104) * (날씨10[월]=M$105) * (날씨10[일]='평균기온 삽입용'!$B107), 날씨10[minTa]),"")</f>
        <v>9.1</v>
      </c>
      <c r="N107" cm="1">
        <f t="array" ref="N107">IFERROR(_xlfn.XLOOKUP(1, (날씨10[stnNm]='평균기온 삽입용'!$C$104) * (날씨10[월]=N$105) * (날씨10[일]='평균기온 삽입용'!$B107), 날씨10[minTa]),"")</f>
        <v>-1</v>
      </c>
    </row>
    <row r="108" spans="2:42" ht="15.95" customHeight="1" x14ac:dyDescent="0.3">
      <c r="B108" s="63">
        <v>3</v>
      </c>
      <c r="C108" cm="1">
        <f t="array" ref="C108">IFERROR(_xlfn.XLOOKUP(1, (날씨10[stnNm]='평균기온 삽입용'!$C$104) * (날씨10[월]=C$105) * (날씨10[일]='평균기온 삽입용'!$B108), 날씨10[minTa]),"")</f>
        <v>-4.7</v>
      </c>
      <c r="D108" cm="1">
        <f t="array" ref="D108">IFERROR(_xlfn.XLOOKUP(1, (날씨10[stnNm]='평균기온 삽입용'!$C$104) * (날씨10[월]=D$105) * (날씨10[일]='평균기온 삽입용'!$B108), 날씨10[minTa]),"")</f>
        <v>-5.0999999999999996</v>
      </c>
      <c r="E108" cm="1">
        <f t="array" ref="E108">IFERROR(_xlfn.XLOOKUP(1, (날씨10[stnNm]='평균기온 삽입용'!$C$104) * (날씨10[월]=E$105) * (날씨10[일]='평균기온 삽입용'!$B108), 날씨10[minTa]),"")</f>
        <v>-3.4</v>
      </c>
      <c r="F108" cm="1">
        <f t="array" ref="F108">IFERROR(_xlfn.XLOOKUP(1, (날씨10[stnNm]='평균기온 삽입용'!$C$104) * (날씨10[월]=F$105) * (날씨10[일]='평균기온 삽입용'!$B108), 날씨10[minTa]),"")</f>
        <v>7.5</v>
      </c>
      <c r="G108" cm="1">
        <f t="array" ref="G108">IFERROR(_xlfn.XLOOKUP(1, (날씨10[stnNm]='평균기온 삽입용'!$C$104) * (날씨10[월]=G$105) * (날씨10[일]='평균기온 삽입용'!$B108), 날씨10[minTa]),"")</f>
        <v>6.7</v>
      </c>
      <c r="H108" cm="1">
        <f t="array" ref="H108">IFERROR(_xlfn.XLOOKUP(1, (날씨10[stnNm]='평균기온 삽입용'!$C$104) * (날씨10[월]=H$105) * (날씨10[일]='평균기온 삽입용'!$B108), 날씨10[minTa]),"")</f>
        <v>10.4</v>
      </c>
      <c r="I108" cm="1">
        <f t="array" ref="I108">IFERROR(_xlfn.XLOOKUP(1, (날씨10[stnNm]='평균기온 삽입용'!$C$104) * (날씨10[월]=I$105) * (날씨10[일]='평균기온 삽입용'!$B108), 날씨10[minTa]),"")</f>
        <v>22.2</v>
      </c>
      <c r="J108" cm="1">
        <f t="array" ref="J108">IFERROR(_xlfn.XLOOKUP(1, (날씨10[stnNm]='평균기온 삽입용'!$C$104) * (날씨10[월]=J$105) * (날씨10[일]='평균기온 삽입용'!$B108), 날씨10[minTa]),"")</f>
        <v>25.4</v>
      </c>
      <c r="K108" cm="1">
        <f t="array" ref="K108">IFERROR(_xlfn.XLOOKUP(1, (날씨10[stnNm]='평균기온 삽입용'!$C$104) * (날씨10[월]=K$105) * (날씨10[일]='평균기온 삽입용'!$B108), 날씨10[minTa]),"")</f>
        <v>18.7</v>
      </c>
      <c r="L108" cm="1">
        <f t="array" ref="L108">IFERROR(_xlfn.XLOOKUP(1, (날씨10[stnNm]='평균기온 삽입용'!$C$104) * (날씨10[월]=L$105) * (날씨10[일]='평균기온 삽입용'!$B108), 날씨10[minTa]),"")</f>
        <v>5.5</v>
      </c>
      <c r="M108" cm="1">
        <f t="array" ref="M108">IFERROR(_xlfn.XLOOKUP(1, (날씨10[stnNm]='평균기온 삽입용'!$C$104) * (날씨10[월]=M$105) * (날씨10[일]='평균기온 삽입용'!$B108), 날씨10[minTa]),"")</f>
        <v>5.9</v>
      </c>
      <c r="N108" cm="1">
        <f t="array" ref="N108">IFERROR(_xlfn.XLOOKUP(1, (날씨10[stnNm]='평균기온 삽입용'!$C$104) * (날씨10[월]=N$105) * (날씨10[일]='평균기온 삽입용'!$B108), 날씨10[minTa]),"")</f>
        <v>-5</v>
      </c>
    </row>
    <row r="109" spans="2:42" ht="15.95" customHeight="1" x14ac:dyDescent="0.3">
      <c r="B109" s="63">
        <v>4</v>
      </c>
      <c r="C109" cm="1">
        <f t="array" ref="C109">IFERROR(_xlfn.XLOOKUP(1, (날씨10[stnNm]='평균기온 삽입용'!$C$104) * (날씨10[월]=C$105) * (날씨10[일]='평균기온 삽입용'!$B109), 날씨10[minTa]),"")</f>
        <v>-7.7</v>
      </c>
      <c r="D109" cm="1">
        <f t="array" ref="D109">IFERROR(_xlfn.XLOOKUP(1, (날씨10[stnNm]='평균기온 삽입용'!$C$104) * (날씨10[월]=D$105) * (날씨10[일]='평균기온 삽입용'!$B109), 날씨10[minTa]),"")</f>
        <v>-4.5999999999999996</v>
      </c>
      <c r="E109" cm="1">
        <f t="array" ref="E109">IFERROR(_xlfn.XLOOKUP(1, (날씨10[stnNm]='평균기온 삽입용'!$C$104) * (날씨10[월]=E$105) * (날씨10[일]='평균기온 삽입용'!$B109), 날씨10[minTa]),"")</f>
        <v>-7.3</v>
      </c>
      <c r="F109" cm="1">
        <f t="array" ref="F109">IFERROR(_xlfn.XLOOKUP(1, (날씨10[stnNm]='평균기온 삽입용'!$C$104) * (날씨10[월]=F$105) * (날씨10[일]='평균기온 삽입용'!$B109), 날씨10[minTa]),"")</f>
        <v>8.9</v>
      </c>
      <c r="G109" cm="1">
        <f t="array" ref="G109">IFERROR(_xlfn.XLOOKUP(1, (날씨10[stnNm]='평균기온 삽입용'!$C$104) * (날씨10[월]=G$105) * (날씨10[일]='평균기온 삽입용'!$B109), 날씨10[minTa]),"")</f>
        <v>9.6999999999999993</v>
      </c>
      <c r="H109" cm="1">
        <f t="array" ref="H109">IFERROR(_xlfn.XLOOKUP(1, (날씨10[stnNm]='평균기온 삽입용'!$C$104) * (날씨10[월]=H$105) * (날씨10[일]='평균기온 삽입용'!$B109), 날씨10[minTa]),"")</f>
        <v>10.9</v>
      </c>
      <c r="I109" cm="1">
        <f t="array" ref="I109">IFERROR(_xlfn.XLOOKUP(1, (날씨10[stnNm]='평균기온 삽입용'!$C$104) * (날씨10[월]=I$105) * (날씨10[일]='평균기온 삽입용'!$B109), 날씨10[minTa]),"")</f>
        <v>22</v>
      </c>
      <c r="J109" cm="1">
        <f t="array" ref="J109">IFERROR(_xlfn.XLOOKUP(1, (날씨10[stnNm]='평균기온 삽입용'!$C$104) * (날씨10[월]=J$105) * (날씨10[일]='평균기온 삽입용'!$B109), 날씨10[minTa]),"")</f>
        <v>23.9</v>
      </c>
      <c r="K109" cm="1">
        <f t="array" ref="K109">IFERROR(_xlfn.XLOOKUP(1, (날씨10[stnNm]='평균기온 삽입용'!$C$104) * (날씨10[월]=K$105) * (날씨10[일]='평균기온 삽입용'!$B109), 날씨10[minTa]),"")</f>
        <v>17.600000000000001</v>
      </c>
      <c r="L109" cm="1">
        <f t="array" ref="L109">IFERROR(_xlfn.XLOOKUP(1, (날씨10[stnNm]='평균기온 삽입용'!$C$104) * (날씨10[월]=L$105) * (날씨10[일]='평균기온 삽입용'!$B109), 날씨10[minTa]),"")</f>
        <v>6.5</v>
      </c>
      <c r="M109" cm="1">
        <f t="array" ref="M109">IFERROR(_xlfn.XLOOKUP(1, (날씨10[stnNm]='평균기온 삽입용'!$C$104) * (날씨10[월]=M$105) * (날씨10[일]='평균기온 삽입용'!$B109), 날씨10[minTa]),"")</f>
        <v>4.8</v>
      </c>
      <c r="N109" cm="1">
        <f t="array" ref="N109">IFERROR(_xlfn.XLOOKUP(1, (날씨10[stnNm]='평균기온 삽입용'!$C$104) * (날씨10[월]=N$105) * (날씨10[일]='평균기온 삽입용'!$B109), 날씨10[minTa]),"")</f>
        <v>-7.1</v>
      </c>
    </row>
    <row r="110" spans="2:42" ht="15.95" customHeight="1" x14ac:dyDescent="0.3">
      <c r="B110" s="63">
        <v>5</v>
      </c>
      <c r="C110" cm="1">
        <f t="array" ref="C110">IFERROR(_xlfn.XLOOKUP(1, (날씨10[stnNm]='평균기온 삽입용'!$C$104) * (날씨10[월]=C$105) * (날씨10[일]='평균기온 삽입용'!$B110), 날씨10[minTa]),"")</f>
        <v>-2.2999999999999998</v>
      </c>
      <c r="D110" cm="1">
        <f t="array" ref="D110">IFERROR(_xlfn.XLOOKUP(1, (날씨10[stnNm]='평균기온 삽입용'!$C$104) * (날씨10[월]=D$105) * (날씨10[일]='평균기온 삽입용'!$B110), 날씨10[minTa]),"")</f>
        <v>-1.6</v>
      </c>
      <c r="E110" cm="1">
        <f t="array" ref="E110">IFERROR(_xlfn.XLOOKUP(1, (날씨10[stnNm]='평균기온 삽입용'!$C$104) * (날씨10[월]=E$105) * (날씨10[일]='평균기온 삽입용'!$B110), 날씨10[minTa]),"")</f>
        <v>-1.2</v>
      </c>
      <c r="F110" cm="1">
        <f t="array" ref="F110">IFERROR(_xlfn.XLOOKUP(1, (날씨10[stnNm]='평균기온 삽입용'!$C$104) * (날씨10[월]=F$105) * (날씨10[일]='평균기온 삽입용'!$B110), 날씨10[minTa]),"")</f>
        <v>7.3</v>
      </c>
      <c r="G110" cm="1">
        <f t="array" ref="G110">IFERROR(_xlfn.XLOOKUP(1, (날씨10[stnNm]='평균기온 삽입용'!$C$104) * (날씨10[월]=G$105) * (날씨10[일]='평균기온 삽입용'!$B110), 날씨10[minTa]),"")</f>
        <v>14.7</v>
      </c>
      <c r="H110" cm="1">
        <f t="array" ref="H110">IFERROR(_xlfn.XLOOKUP(1, (날씨10[stnNm]='평균기온 삽입용'!$C$104) * (날씨10[월]=H$105) * (날씨10[일]='평균기온 삽입용'!$B110), 날씨10[minTa]),"")</f>
        <v>13.3</v>
      </c>
      <c r="I110" cm="1">
        <f t="array" ref="I110">IFERROR(_xlfn.XLOOKUP(1, (날씨10[stnNm]='평균기온 삽입용'!$C$104) * (날씨10[월]=I$105) * (날씨10[일]='평균기온 삽입용'!$B110), 날씨10[minTa]),"")</f>
        <v>20.7</v>
      </c>
      <c r="J110" cm="1">
        <f t="array" ref="J110">IFERROR(_xlfn.XLOOKUP(1, (날씨10[stnNm]='평균기온 삽입용'!$C$104) * (날씨10[월]=J$105) * (날씨10[일]='평균기온 삽입용'!$B110), 날씨10[minTa]),"")</f>
        <v>24.8</v>
      </c>
      <c r="K110" cm="1">
        <f t="array" ref="K110">IFERROR(_xlfn.XLOOKUP(1, (날씨10[stnNm]='평균기온 삽입용'!$C$104) * (날씨10[월]=K$105) * (날씨10[일]='평균기온 삽입용'!$B110), 날씨10[minTa]),"")</f>
        <v>21.9</v>
      </c>
      <c r="L110" cm="1">
        <f t="array" ref="L110">IFERROR(_xlfn.XLOOKUP(1, (날씨10[stnNm]='평균기온 삽입용'!$C$104) * (날씨10[월]=L$105) * (날씨10[일]='평균기온 삽입용'!$B110), 날씨10[minTa]),"")</f>
        <v>6</v>
      </c>
      <c r="M110" cm="1">
        <f t="array" ref="M110">IFERROR(_xlfn.XLOOKUP(1, (날씨10[stnNm]='평균기온 삽입용'!$C$104) * (날씨10[월]=M$105) * (날씨10[일]='평균기온 삽입용'!$B110), 날씨10[minTa]),"")</f>
        <v>0.3</v>
      </c>
      <c r="N110" cm="1">
        <f t="array" ref="N110">IFERROR(_xlfn.XLOOKUP(1, (날씨10[stnNm]='평균기온 삽입용'!$C$104) * (날씨10[월]=N$105) * (날씨10[일]='평균기온 삽입용'!$B110), 날씨10[minTa]),"")</f>
        <v>-7</v>
      </c>
    </row>
    <row r="111" spans="2:42" ht="15.95" customHeight="1" x14ac:dyDescent="0.3">
      <c r="B111" s="63">
        <v>6</v>
      </c>
      <c r="C111" cm="1">
        <f t="array" ref="C111">IFERROR(_xlfn.XLOOKUP(1, (날씨10[stnNm]='평균기온 삽입용'!$C$104) * (날씨10[월]=C$105) * (날씨10[일]='평균기온 삽입용'!$B111), 날씨10[minTa]),"")</f>
        <v>-6.9</v>
      </c>
      <c r="D111" cm="1">
        <f t="array" ref="D111">IFERROR(_xlfn.XLOOKUP(1, (날씨10[stnNm]='평균기온 삽입용'!$C$104) * (날씨10[월]=D$105) * (날씨10[일]='평균기온 삽입용'!$B111), 날씨10[minTa]),"")</f>
        <v>-4.5</v>
      </c>
      <c r="E111" cm="1">
        <f t="array" ref="E111">IFERROR(_xlfn.XLOOKUP(1, (날씨10[stnNm]='평균기온 삽입용'!$C$104) * (날씨10[월]=E$105) * (날씨10[일]='평균기온 삽입용'!$B111), 날씨10[minTa]),"")</f>
        <v>-2.5</v>
      </c>
      <c r="F111" cm="1">
        <f t="array" ref="F111">IFERROR(_xlfn.XLOOKUP(1, (날씨10[stnNm]='평균기온 삽입용'!$C$104) * (날씨10[월]=F$105) * (날씨10[일]='평균기온 삽입용'!$B111), 날씨10[minTa]),"")</f>
        <v>3</v>
      </c>
      <c r="G111" cm="1">
        <f t="array" ref="G111">IFERROR(_xlfn.XLOOKUP(1, (날씨10[stnNm]='평균기온 삽입용'!$C$104) * (날씨10[월]=G$105) * (날씨10[일]='평균기온 삽입용'!$B111), 날씨10[minTa]),"")</f>
        <v>12.4</v>
      </c>
      <c r="H111" cm="1">
        <f t="array" ref="H111">IFERROR(_xlfn.XLOOKUP(1, (날씨10[stnNm]='평균기온 삽입용'!$C$104) * (날씨10[월]=H$105) * (날씨10[일]='평균기온 삽입용'!$B111), 날씨10[minTa]),"")</f>
        <v>16</v>
      </c>
      <c r="I111" cm="1">
        <f t="array" ref="I111">IFERROR(_xlfn.XLOOKUP(1, (날씨10[stnNm]='평균기온 삽입용'!$C$104) * (날씨10[월]=I$105) * (날씨10[일]='평균기온 삽입용'!$B111), 날씨10[minTa]),"")</f>
        <v>19.899999999999999</v>
      </c>
      <c r="J111" cm="1">
        <f t="array" ref="J111">IFERROR(_xlfn.XLOOKUP(1, (날씨10[stnNm]='평균기온 삽입용'!$C$104) * (날씨10[월]=J$105) * (날씨10[일]='평균기온 삽입용'!$B111), 날씨10[minTa]),"")</f>
        <v>23.1</v>
      </c>
      <c r="K111" cm="1">
        <f t="array" ref="K111">IFERROR(_xlfn.XLOOKUP(1, (날씨10[stnNm]='평균기온 삽입용'!$C$104) * (날씨10[월]=K$105) * (날씨10[일]='평균기온 삽입용'!$B111), 날씨10[minTa]),"")</f>
        <v>20.5</v>
      </c>
      <c r="L111" cm="1">
        <f t="array" ref="L111">IFERROR(_xlfn.XLOOKUP(1, (날씨10[stnNm]='평균기온 삽입용'!$C$104) * (날씨10[월]=L$105) * (날씨10[일]='평균기온 삽입용'!$B111), 날씨10[minTa]),"")</f>
        <v>7.1</v>
      </c>
      <c r="M111" cm="1">
        <f t="array" ref="M111">IFERROR(_xlfn.XLOOKUP(1, (날씨10[stnNm]='평균기온 삽입용'!$C$104) * (날씨10[월]=M$105) * (날씨10[일]='평균기온 삽입용'!$B111), 날씨10[minTa]),"")</f>
        <v>-2.9</v>
      </c>
      <c r="N111" cm="1">
        <f t="array" ref="N111">IFERROR(_xlfn.XLOOKUP(1, (날씨10[stnNm]='평균기온 삽입용'!$C$104) * (날씨10[월]=N$105) * (날씨10[일]='평균기온 삽입용'!$B111), 날씨10[minTa]),"")</f>
        <v>-4.7</v>
      </c>
    </row>
    <row r="112" spans="2:42" ht="15.95" customHeight="1" x14ac:dyDescent="0.3">
      <c r="B112" s="63">
        <v>7</v>
      </c>
      <c r="C112" cm="1">
        <f t="array" ref="C112">IFERROR(_xlfn.XLOOKUP(1, (날씨10[stnNm]='평균기온 삽입용'!$C$104) * (날씨10[월]=C$105) * (날씨10[일]='평균기온 삽입용'!$B112), 날씨10[minTa]),"")</f>
        <v>-10.5</v>
      </c>
      <c r="D112" cm="1">
        <f t="array" ref="D112">IFERROR(_xlfn.XLOOKUP(1, (날씨10[stnNm]='평균기온 삽입용'!$C$104) * (날씨10[월]=D$105) * (날씨10[일]='평균기온 삽입용'!$B112), 날씨10[minTa]),"")</f>
        <v>-5</v>
      </c>
      <c r="E112" cm="1">
        <f t="array" ref="E112">IFERROR(_xlfn.XLOOKUP(1, (날씨10[stnNm]='평균기온 삽입용'!$C$104) * (날씨10[월]=E$105) * (날씨10[일]='평균기온 삽입용'!$B112), 날씨10[minTa]),"")</f>
        <v>-3.1</v>
      </c>
      <c r="F112" cm="1">
        <f t="array" ref="F112">IFERROR(_xlfn.XLOOKUP(1, (날씨10[stnNm]='평균기온 삽입용'!$C$104) * (날씨10[월]=F$105) * (날씨10[일]='평균기온 삽입용'!$B112), 날씨10[minTa]),"")</f>
        <v>1.9</v>
      </c>
      <c r="G112" cm="1">
        <f t="array" ref="G112">IFERROR(_xlfn.XLOOKUP(1, (날씨10[stnNm]='평균기온 삽입용'!$C$104) * (날씨10[월]=G$105) * (날씨10[일]='평균기온 삽입용'!$B112), 날씨10[minTa]),"")</f>
        <v>9.3000000000000007</v>
      </c>
      <c r="H112" cm="1">
        <f t="array" ref="H112">IFERROR(_xlfn.XLOOKUP(1, (날씨10[stnNm]='평균기온 삽입용'!$C$104) * (날씨10[월]=H$105) * (날씨10[일]='평균기온 삽입용'!$B112), 날씨10[minTa]),"")</f>
        <v>15.4</v>
      </c>
      <c r="I112" cm="1">
        <f t="array" ref="I112">IFERROR(_xlfn.XLOOKUP(1, (날씨10[stnNm]='평균기온 삽입용'!$C$104) * (날씨10[월]=I$105) * (날씨10[일]='평균기온 삽입용'!$B112), 날씨10[minTa]),"")</f>
        <v>20.3</v>
      </c>
      <c r="J112" cm="1">
        <f t="array" ref="J112">IFERROR(_xlfn.XLOOKUP(1, (날씨10[stnNm]='평균기온 삽입용'!$C$104) * (날씨10[월]=J$105) * (날씨10[일]='평균기온 삽입용'!$B112), 날씨10[minTa]),"")</f>
        <v>23.7</v>
      </c>
      <c r="K112" cm="1">
        <f t="array" ref="K112">IFERROR(_xlfn.XLOOKUP(1, (날씨10[stnNm]='평균기온 삽입용'!$C$104) * (날씨10[월]=K$105) * (날씨10[일]='평균기온 삽입용'!$B112), 날씨10[minTa]),"")</f>
        <v>19.7</v>
      </c>
      <c r="L112" cm="1">
        <f t="array" ref="L112">IFERROR(_xlfn.XLOOKUP(1, (날씨10[stnNm]='평균기온 삽입용'!$C$104) * (날씨10[월]=L$105) * (날씨10[일]='평균기온 삽입용'!$B112), 날씨10[minTa]),"")</f>
        <v>10.1</v>
      </c>
      <c r="M112" cm="1">
        <f t="array" ref="M112">IFERROR(_xlfn.XLOOKUP(1, (날씨10[stnNm]='평균기온 삽입용'!$C$104) * (날씨10[월]=M$105) * (날씨10[일]='평균기온 삽입용'!$B112), 날씨10[minTa]),"")</f>
        <v>-3.4</v>
      </c>
      <c r="N112" cm="1">
        <f t="array" ref="N112">IFERROR(_xlfn.XLOOKUP(1, (날씨10[stnNm]='평균기온 삽입용'!$C$104) * (날씨10[월]=N$105) * (날씨10[일]='평균기온 삽입용'!$B112), 날씨10[minTa]),"")</f>
        <v>-9.1</v>
      </c>
    </row>
    <row r="113" spans="2:14" ht="15.95" customHeight="1" x14ac:dyDescent="0.3">
      <c r="B113" s="63">
        <v>8</v>
      </c>
      <c r="C113" cm="1">
        <f t="array" ref="C113">IFERROR(_xlfn.XLOOKUP(1, (날씨10[stnNm]='평균기온 삽입용'!$C$104) * (날씨10[월]=C$105) * (날씨10[일]='평균기온 삽입용'!$B113), 날씨10[minTa]),"")</f>
        <v>-13.9</v>
      </c>
      <c r="D113" cm="1">
        <f t="array" ref="D113">IFERROR(_xlfn.XLOOKUP(1, (날씨10[stnNm]='평균기온 삽입용'!$C$104) * (날씨10[월]=D$105) * (날씨10[일]='평균기온 삽입용'!$B113), 날씨10[minTa]),"")</f>
        <v>-8.1</v>
      </c>
      <c r="E113" cm="1">
        <f t="array" ref="E113">IFERROR(_xlfn.XLOOKUP(1, (날씨10[stnNm]='평균기온 삽입용'!$C$104) * (날씨10[월]=E$105) * (날씨10[일]='평균기온 삽입용'!$B113), 날씨10[minTa]),"")</f>
        <v>-6.1</v>
      </c>
      <c r="F113" cm="1">
        <f t="array" ref="F113">IFERROR(_xlfn.XLOOKUP(1, (날씨10[stnNm]='평균기온 삽입용'!$C$104) * (날씨10[월]=F$105) * (날씨10[일]='평균기온 삽입용'!$B113), 날씨10[minTa]),"")</f>
        <v>4.4000000000000004</v>
      </c>
      <c r="G113" cm="1">
        <f t="array" ref="G113">IFERROR(_xlfn.XLOOKUP(1, (날씨10[stnNm]='평균기온 삽입용'!$C$104) * (날씨10[월]=G$105) * (날씨10[일]='평균기온 삽입용'!$B113), 날씨10[minTa]),"")</f>
        <v>5.3</v>
      </c>
      <c r="H113" cm="1">
        <f t="array" ref="H113">IFERROR(_xlfn.XLOOKUP(1, (날씨10[stnNm]='평균기온 삽입용'!$C$104) * (날씨10[월]=H$105) * (날씨10[일]='평균기온 삽입용'!$B113), 날씨10[minTa]),"")</f>
        <v>15.8</v>
      </c>
      <c r="I113" cm="1">
        <f t="array" ref="I113">IFERROR(_xlfn.XLOOKUP(1, (날씨10[stnNm]='평균기온 삽입용'!$C$104) * (날씨10[월]=I$105) * (날씨10[일]='평균기온 삽입용'!$B113), 날씨10[minTa]),"")</f>
        <v>22.1</v>
      </c>
      <c r="J113" cm="1">
        <f t="array" ref="J113">IFERROR(_xlfn.XLOOKUP(1, (날씨10[stnNm]='평균기온 삽입용'!$C$104) * (날씨10[월]=J$105) * (날씨10[일]='평균기온 삽입용'!$B113), 날씨10[minTa]),"")</f>
        <v>23.9</v>
      </c>
      <c r="K113" cm="1">
        <f t="array" ref="K113">IFERROR(_xlfn.XLOOKUP(1, (날씨10[stnNm]='평균기온 삽입용'!$C$104) * (날씨10[월]=K$105) * (날씨10[일]='평균기온 삽입용'!$B113), 날씨10[minTa]),"")</f>
        <v>18.2</v>
      </c>
      <c r="L113" cm="1">
        <f t="array" ref="L113">IFERROR(_xlfn.XLOOKUP(1, (날씨10[stnNm]='평균기온 삽입용'!$C$104) * (날씨10[월]=L$105) * (날씨10[일]='평균기온 삽입용'!$B113), 날씨10[minTa]),"")</f>
        <v>10.199999999999999</v>
      </c>
      <c r="M113" cm="1">
        <f t="array" ref="M113">IFERROR(_xlfn.XLOOKUP(1, (날씨10[stnNm]='평균기온 삽입용'!$C$104) * (날씨10[월]=M$105) * (날씨10[일]='평균기온 삽입용'!$B113), 날씨10[minTa]),"")</f>
        <v>-3.3</v>
      </c>
      <c r="N113" cm="1">
        <f t="array" ref="N113">IFERROR(_xlfn.XLOOKUP(1, (날씨10[stnNm]='평균기온 삽입용'!$C$104) * (날씨10[월]=N$105) * (날씨10[일]='평균기온 삽입용'!$B113), 날씨10[minTa]),"")</f>
        <v>-9.6</v>
      </c>
    </row>
    <row r="114" spans="2:14" ht="15.95" customHeight="1" x14ac:dyDescent="0.3">
      <c r="B114" s="63">
        <v>9</v>
      </c>
      <c r="C114" cm="1">
        <f t="array" ref="C114">IFERROR(_xlfn.XLOOKUP(1, (날씨10[stnNm]='평균기온 삽입용'!$C$104) * (날씨10[월]=C$105) * (날씨10[일]='평균기온 삽입용'!$B114), 날씨10[minTa]),"")</f>
        <v>-5.3</v>
      </c>
      <c r="D114" cm="1">
        <f t="array" ref="D114">IFERROR(_xlfn.XLOOKUP(1, (날씨10[stnNm]='평균기온 삽입용'!$C$104) * (날씨10[월]=D$105) * (날씨10[일]='평균기온 삽입용'!$B114), 날씨10[minTa]),"")</f>
        <v>-8</v>
      </c>
      <c r="E114" cm="1">
        <f t="array" ref="E114">IFERROR(_xlfn.XLOOKUP(1, (날씨10[stnNm]='평균기온 삽입용'!$C$104) * (날씨10[월]=E$105) * (날씨10[일]='평균기온 삽입용'!$B114), 날씨10[minTa]),"")</f>
        <v>-7.8</v>
      </c>
      <c r="F114" cm="1">
        <f t="array" ref="F114">IFERROR(_xlfn.XLOOKUP(1, (날씨10[stnNm]='평균기온 삽입용'!$C$104) * (날씨10[월]=F$105) * (날씨10[일]='평균기온 삽입용'!$B114), 날씨10[minTa]),"")</f>
        <v>6.1</v>
      </c>
      <c r="G114" cm="1">
        <f t="array" ref="G114">IFERROR(_xlfn.XLOOKUP(1, (날씨10[stnNm]='평균기온 삽입용'!$C$104) * (날씨10[월]=G$105) * (날씨10[일]='평균기온 삽입용'!$B114), 날씨10[minTa]),"")</f>
        <v>7.3</v>
      </c>
      <c r="H114" cm="1">
        <f t="array" ref="H114">IFERROR(_xlfn.XLOOKUP(1, (날씨10[stnNm]='평균기온 삽입용'!$C$104) * (날씨10[월]=H$105) * (날씨10[일]='평균기온 삽입용'!$B114), 날씨10[minTa]),"")</f>
        <v>14.7</v>
      </c>
      <c r="I114" cm="1">
        <f t="array" ref="I114">IFERROR(_xlfn.XLOOKUP(1, (날씨10[stnNm]='평균기온 삽입용'!$C$104) * (날씨10[월]=I$105) * (날씨10[일]='평균기온 삽입용'!$B114), 날씨10[minTa]),"")</f>
        <v>21.6</v>
      </c>
      <c r="J114" cm="1">
        <f t="array" ref="J114">IFERROR(_xlfn.XLOOKUP(1, (날씨10[stnNm]='평균기온 삽입용'!$C$104) * (날씨10[월]=J$105) * (날씨10[일]='평균기온 삽입용'!$B114), 날씨10[minTa]),"")</f>
        <v>23.6</v>
      </c>
      <c r="K114" cm="1">
        <f t="array" ref="K114">IFERROR(_xlfn.XLOOKUP(1, (날씨10[stnNm]='평균기온 삽입용'!$C$104) * (날씨10[월]=K$105) * (날씨10[일]='평균기온 삽입용'!$B114), 날씨10[minTa]),"")</f>
        <v>20</v>
      </c>
      <c r="L114" cm="1">
        <f t="array" ref="L114">IFERROR(_xlfn.XLOOKUP(1, (날씨10[stnNm]='평균기온 삽입용'!$C$104) * (날씨10[월]=L$105) * (날씨10[일]='평균기온 삽입용'!$B114), 날씨10[minTa]),"")</f>
        <v>8.9</v>
      </c>
      <c r="M114" cm="1">
        <f t="array" ref="M114">IFERROR(_xlfn.XLOOKUP(1, (날씨10[stnNm]='평균기온 삽입용'!$C$104) * (날씨10[월]=M$105) * (날씨10[일]='평균기온 삽입용'!$B114), 날씨10[minTa]),"")</f>
        <v>-0.6</v>
      </c>
      <c r="N114" cm="1">
        <f t="array" ref="N114">IFERROR(_xlfn.XLOOKUP(1, (날씨10[stnNm]='평균기온 삽입용'!$C$104) * (날씨10[월]=N$105) * (날씨10[일]='평균기온 삽입용'!$B114), 날씨10[minTa]),"")</f>
        <v>-10.6</v>
      </c>
    </row>
    <row r="115" spans="2:14" ht="15.95" customHeight="1" x14ac:dyDescent="0.3">
      <c r="B115" s="63">
        <v>10</v>
      </c>
      <c r="C115" cm="1">
        <f t="array" ref="C115">IFERROR(_xlfn.XLOOKUP(1, (날씨10[stnNm]='평균기온 삽입용'!$C$104) * (날씨10[월]=C$105) * (날씨10[일]='평균기온 삽입용'!$B115), 날씨10[minTa]),"")</f>
        <v>-7.5</v>
      </c>
      <c r="D115" cm="1">
        <f t="array" ref="D115">IFERROR(_xlfn.XLOOKUP(1, (날씨10[stnNm]='평균기온 삽입용'!$C$104) * (날씨10[월]=D$105) * (날씨10[일]='평균기온 삽입용'!$B115), 날씨10[minTa]),"")</f>
        <v>-6.4</v>
      </c>
      <c r="E115" cm="1">
        <f t="array" ref="E115">IFERROR(_xlfn.XLOOKUP(1, (날씨10[stnNm]='평균기온 삽입용'!$C$104) * (날씨10[월]=E$105) * (날씨10[일]='평균기온 삽입용'!$B115), 날씨10[minTa]),"")</f>
        <v>-6.7</v>
      </c>
      <c r="F115" cm="1">
        <f t="array" ref="F115">IFERROR(_xlfn.XLOOKUP(1, (날씨10[stnNm]='평균기온 삽입용'!$C$104) * (날씨10[월]=F$105) * (날씨10[일]='평균기온 삽입용'!$B115), 날씨10[minTa]),"")</f>
        <v>2.2000000000000002</v>
      </c>
      <c r="G115" cm="1">
        <f t="array" ref="G115">IFERROR(_xlfn.XLOOKUP(1, (날씨10[stnNm]='평균기온 삽입용'!$C$104) * (날씨10[월]=G$105) * (날씨10[일]='평균기온 삽입용'!$B115), 날씨10[minTa]),"")</f>
        <v>10.1</v>
      </c>
      <c r="H115" cm="1">
        <f t="array" ref="H115">IFERROR(_xlfn.XLOOKUP(1, (날씨10[stnNm]='평균기온 삽입용'!$C$104) * (날씨10[월]=H$105) * (날씨10[일]='평균기온 삽입용'!$B115), 날씨10[minTa]),"")</f>
        <v>15.9</v>
      </c>
      <c r="I115" cm="1">
        <f t="array" ref="I115">IFERROR(_xlfn.XLOOKUP(1, (날씨10[stnNm]='평균기온 삽입용'!$C$104) * (날씨10[월]=I$105) * (날씨10[일]='평균기온 삽입용'!$B115), 날씨10[minTa]),"")</f>
        <v>21</v>
      </c>
      <c r="J115" cm="1">
        <f t="array" ref="J115">IFERROR(_xlfn.XLOOKUP(1, (날씨10[stnNm]='평균기온 삽입용'!$C$104) * (날씨10[월]=J$105) * (날씨10[일]='평균기온 삽입용'!$B115), 날씨10[minTa]),"")</f>
        <v>22.6</v>
      </c>
      <c r="K115" cm="1">
        <f t="array" ref="K115">IFERROR(_xlfn.XLOOKUP(1, (날씨10[stnNm]='평균기온 삽입용'!$C$104) * (날씨10[월]=K$105) * (날씨10[일]='평균기온 삽입용'!$B115), 날씨10[minTa]),"")</f>
        <v>21.5</v>
      </c>
      <c r="L115" cm="1">
        <f t="array" ref="L115">IFERROR(_xlfn.XLOOKUP(1, (날씨10[stnNm]='평균기온 삽입용'!$C$104) * (날씨10[월]=L$105) * (날씨10[일]='평균기온 삽입용'!$B115), 날씨10[minTa]),"")</f>
        <v>11.1</v>
      </c>
      <c r="M115" cm="1">
        <f t="array" ref="M115">IFERROR(_xlfn.XLOOKUP(1, (날씨10[stnNm]='평균기온 삽입용'!$C$104) * (날씨10[월]=M$105) * (날씨10[일]='평균기온 삽입용'!$B115), 날씨10[minTa]),"")</f>
        <v>3.6</v>
      </c>
      <c r="N115" cm="1">
        <f t="array" ref="N115">IFERROR(_xlfn.XLOOKUP(1, (날씨10[stnNm]='평균기온 삽입용'!$C$104) * (날씨10[월]=N$105) * (날씨10[일]='평균기온 삽입용'!$B115), 날씨10[minTa]),"")</f>
        <v>-9.9</v>
      </c>
    </row>
    <row r="116" spans="2:14" ht="15.95" customHeight="1" x14ac:dyDescent="0.3">
      <c r="B116" s="63">
        <v>11</v>
      </c>
      <c r="C116" cm="1">
        <f t="array" ref="C116">IFERROR(_xlfn.XLOOKUP(1, (날씨10[stnNm]='평균기온 삽입용'!$C$104) * (날씨10[월]=C$105) * (날씨10[일]='평균기온 삽입용'!$B116), 날씨10[minTa]),"")</f>
        <v>-7.4</v>
      </c>
      <c r="D116" cm="1">
        <f t="array" ref="D116">IFERROR(_xlfn.XLOOKUP(1, (날씨10[stnNm]='평균기온 삽입용'!$C$104) * (날씨10[월]=D$105) * (날씨10[일]='평균기온 삽입용'!$B116), 날씨10[minTa]),"")</f>
        <v>-9.3000000000000007</v>
      </c>
      <c r="E116" cm="1">
        <f t="array" ref="E116">IFERROR(_xlfn.XLOOKUP(1, (날씨10[stnNm]='평균기온 삽입용'!$C$104) * (날씨10[월]=E$105) * (날씨10[일]='평균기온 삽입용'!$B116), 날씨10[minTa]),"")</f>
        <v>-2.5</v>
      </c>
      <c r="F116" cm="1">
        <f t="array" ref="F116">IFERROR(_xlfn.XLOOKUP(1, (날씨10[stnNm]='평균기온 삽입용'!$C$104) * (날씨10[월]=F$105) * (날씨10[일]='평균기온 삽입용'!$B116), 날씨10[minTa]),"")</f>
        <v>7.7</v>
      </c>
      <c r="G116" cm="1">
        <f t="array" ref="G116">IFERROR(_xlfn.XLOOKUP(1, (날씨10[stnNm]='평균기온 삽입용'!$C$104) * (날씨10[월]=G$105) * (날씨10[일]='평균기온 삽입용'!$B116), 날씨10[minTa]),"")</f>
        <v>8</v>
      </c>
      <c r="H116" cm="1">
        <f t="array" ref="H116">IFERROR(_xlfn.XLOOKUP(1, (날씨10[stnNm]='평균기온 삽입용'!$C$104) * (날씨10[월]=H$105) * (날씨10[일]='평균기온 삽입용'!$B116), 날씨10[minTa]),"")</f>
        <v>19.2</v>
      </c>
      <c r="I116" cm="1">
        <f t="array" ref="I116">IFERROR(_xlfn.XLOOKUP(1, (날씨10[stnNm]='평균기온 삽입용'!$C$104) * (날씨10[월]=I$105) * (날씨10[일]='평균기온 삽입용'!$B116), 날씨10[minTa]),"")</f>
        <v>19</v>
      </c>
      <c r="J116" cm="1">
        <f t="array" ref="J116">IFERROR(_xlfn.XLOOKUP(1, (날씨10[stnNm]='평균기온 삽입용'!$C$104) * (날씨10[월]=J$105) * (날씨10[일]='평균기온 삽입용'!$B116), 날씨10[minTa]),"")</f>
        <v>24</v>
      </c>
      <c r="K116" cm="1">
        <f t="array" ref="K116">IFERROR(_xlfn.XLOOKUP(1, (날씨10[stnNm]='평균기온 삽입용'!$C$104) * (날씨10[월]=K$105) * (날씨10[일]='평균기온 삽입용'!$B116), 날씨10[minTa]),"")</f>
        <v>20.9</v>
      </c>
      <c r="L116" cm="1">
        <f t="array" ref="L116">IFERROR(_xlfn.XLOOKUP(1, (날씨10[stnNm]='평균기온 삽입용'!$C$104) * (날씨10[월]=L$105) * (날씨10[일]='평균기온 삽입용'!$B116), 날씨10[minTa]),"")</f>
        <v>10.8</v>
      </c>
      <c r="M116" cm="1">
        <f t="array" ref="M116">IFERROR(_xlfn.XLOOKUP(1, (날씨10[stnNm]='평균기온 삽입용'!$C$104) * (날씨10[월]=M$105) * (날씨10[일]='평균기온 삽입용'!$B116), 날씨10[minTa]),"")</f>
        <v>3.1</v>
      </c>
      <c r="N116" cm="1">
        <f t="array" ref="N116">IFERROR(_xlfn.XLOOKUP(1, (날씨10[stnNm]='평균기온 삽입용'!$C$104) * (날씨10[월]=N$105) * (날씨10[일]='평균기온 삽입용'!$B116), 날씨10[minTa]),"")</f>
        <v>-5.7</v>
      </c>
    </row>
    <row r="117" spans="2:14" ht="15.95" customHeight="1" x14ac:dyDescent="0.3">
      <c r="B117" s="63">
        <v>12</v>
      </c>
      <c r="C117" cm="1">
        <f t="array" ref="C117">IFERROR(_xlfn.XLOOKUP(1, (날씨10[stnNm]='평균기온 삽입용'!$C$104) * (날씨10[월]=C$105) * (날씨10[일]='평균기온 삽입용'!$B117), 날씨10[minTa]),"")</f>
        <v>-6.3</v>
      </c>
      <c r="D117" cm="1">
        <f t="array" ref="D117">IFERROR(_xlfn.XLOOKUP(1, (날씨10[stnNm]='평균기온 삽입용'!$C$104) * (날씨10[월]=D$105) * (날씨10[일]='평균기온 삽입용'!$B117), 날씨10[minTa]),"")</f>
        <v>-8.1999999999999993</v>
      </c>
      <c r="E117" cm="1">
        <f t="array" ref="E117">IFERROR(_xlfn.XLOOKUP(1, (날씨10[stnNm]='평균기온 삽입용'!$C$104) * (날씨10[월]=E$105) * (날씨10[일]='평균기온 삽입용'!$B117), 날씨10[minTa]),"")</f>
        <v>-1</v>
      </c>
      <c r="F117" cm="1">
        <f t="array" ref="F117">IFERROR(_xlfn.XLOOKUP(1, (날씨10[stnNm]='평균기온 삽입용'!$C$104) * (날씨10[월]=F$105) * (날씨10[일]='평균기온 삽입용'!$B117), 날씨10[minTa]),"")</f>
        <v>5.3</v>
      </c>
      <c r="G117" cm="1">
        <f t="array" ref="G117">IFERROR(_xlfn.XLOOKUP(1, (날씨10[stnNm]='평균기온 삽입용'!$C$104) * (날씨10[월]=G$105) * (날씨10[일]='평균기온 삽입용'!$B117), 날씨10[minTa]),"")</f>
        <v>8.6999999999999993</v>
      </c>
      <c r="H117" cm="1">
        <f t="array" ref="H117">IFERROR(_xlfn.XLOOKUP(1, (날씨10[stnNm]='평균기온 삽입용'!$C$104) * (날씨10[월]=H$105) * (날씨10[일]='평균기온 삽입용'!$B117), 날씨10[minTa]),"")</f>
        <v>16.100000000000001</v>
      </c>
      <c r="I117" cm="1">
        <f t="array" ref="I117">IFERROR(_xlfn.XLOOKUP(1, (날씨10[stnNm]='평균기온 삽입용'!$C$104) * (날씨10[월]=I$105) * (날씨10[일]='평균기온 삽입용'!$B117), 날씨10[minTa]),"")</f>
        <v>22.3</v>
      </c>
      <c r="J117" cm="1">
        <f t="array" ref="J117">IFERROR(_xlfn.XLOOKUP(1, (날씨10[stnNm]='평균기온 삽입용'!$C$104) * (날씨10[월]=J$105) * (날씨10[일]='평균기온 삽입용'!$B117), 날씨10[minTa]),"")</f>
        <v>23.9</v>
      </c>
      <c r="K117" cm="1">
        <f t="array" ref="K117">IFERROR(_xlfn.XLOOKUP(1, (날씨10[stnNm]='평균기온 삽입용'!$C$104) * (날씨10[월]=K$105) * (날씨10[일]='평균기온 삽입용'!$B117), 날씨10[minTa]),"")</f>
        <v>21.5</v>
      </c>
      <c r="L117" cm="1">
        <f t="array" ref="L117">IFERROR(_xlfn.XLOOKUP(1, (날씨10[stnNm]='평균기온 삽입용'!$C$104) * (날씨10[월]=L$105) * (날씨10[일]='평균기온 삽입용'!$B117), 날씨10[minTa]),"")</f>
        <v>8.5</v>
      </c>
      <c r="M117" cm="1">
        <f t="array" ref="M117">IFERROR(_xlfn.XLOOKUP(1, (날씨10[stnNm]='평균기온 삽입용'!$C$104) * (날씨10[월]=M$105) * (날씨10[일]='평균기온 삽입용'!$B117), 날씨10[minTa]),"")</f>
        <v>4.2</v>
      </c>
      <c r="N117" cm="1">
        <f t="array" ref="N117">IFERROR(_xlfn.XLOOKUP(1, (날씨10[stnNm]='평균기온 삽입용'!$C$104) * (날씨10[월]=N$105) * (날씨10[일]='평균기온 삽입용'!$B117), 날씨10[minTa]),"")</f>
        <v>-9.6</v>
      </c>
    </row>
    <row r="118" spans="2:14" ht="15.95" customHeight="1" x14ac:dyDescent="0.3">
      <c r="B118" s="63">
        <v>13</v>
      </c>
      <c r="C118" cm="1">
        <f t="array" ref="C118">IFERROR(_xlfn.XLOOKUP(1, (날씨10[stnNm]='평균기온 삽입용'!$C$104) * (날씨10[월]=C$105) * (날씨10[일]='평균기온 삽입용'!$B118), 날씨10[minTa]),"")</f>
        <v>-10.1</v>
      </c>
      <c r="D118" cm="1">
        <f t="array" ref="D118">IFERROR(_xlfn.XLOOKUP(1, (날씨10[stnNm]='평균기온 삽입용'!$C$104) * (날씨10[월]=D$105) * (날씨10[일]='평균기온 삽입용'!$B118), 날씨10[minTa]),"")</f>
        <v>-0.7</v>
      </c>
      <c r="E118" cm="1">
        <f t="array" ref="E118">IFERROR(_xlfn.XLOOKUP(1, (날씨10[stnNm]='평균기온 삽입용'!$C$104) * (날씨10[월]=E$105) * (날씨10[일]='평균기온 삽입용'!$B118), 날씨10[minTa]),"")</f>
        <v>-4.5</v>
      </c>
      <c r="F118" cm="1">
        <f t="array" ref="F118">IFERROR(_xlfn.XLOOKUP(1, (날씨10[stnNm]='평균기온 삽입용'!$C$104) * (날씨10[월]=F$105) * (날씨10[일]='평균기온 삽입용'!$B118), 날씨10[minTa]),"")</f>
        <v>5.8</v>
      </c>
      <c r="G118" cm="1">
        <f t="array" ref="G118">IFERROR(_xlfn.XLOOKUP(1, (날씨10[stnNm]='평균기온 삽입용'!$C$104) * (날씨10[월]=G$105) * (날씨10[일]='평균기온 삽입용'!$B118), 날씨10[minTa]),"")</f>
        <v>7.7</v>
      </c>
      <c r="H118" cm="1">
        <f t="array" ref="H118">IFERROR(_xlfn.XLOOKUP(1, (날씨10[stnNm]='평균기온 삽입용'!$C$104) * (날씨10[월]=H$105) * (날씨10[일]='평균기온 삽입용'!$B118), 날씨10[minTa]),"")</f>
        <v>16.2</v>
      </c>
      <c r="I118" cm="1">
        <f t="array" ref="I118">IFERROR(_xlfn.XLOOKUP(1, (날씨10[stnNm]='평균기온 삽입용'!$C$104) * (날씨10[월]=I$105) * (날씨10[일]='평균기온 삽입용'!$B118), 날씨10[minTa]),"")</f>
        <v>20.8</v>
      </c>
      <c r="J118" cm="1">
        <f t="array" ref="J118">IFERROR(_xlfn.XLOOKUP(1, (날씨10[stnNm]='평균기온 삽입용'!$C$104) * (날씨10[월]=J$105) * (날씨10[일]='평균기온 삽입용'!$B118), 날씨10[minTa]),"")</f>
        <v>23.9</v>
      </c>
      <c r="K118" cm="1">
        <f t="array" ref="K118">IFERROR(_xlfn.XLOOKUP(1, (날씨10[stnNm]='평균기온 삽입용'!$C$104) * (날씨10[월]=K$105) * (날씨10[일]='평균기온 삽입용'!$B118), 날씨10[minTa]),"")</f>
        <v>21.7</v>
      </c>
      <c r="L118" cm="1">
        <f t="array" ref="L118">IFERROR(_xlfn.XLOOKUP(1, (날씨10[stnNm]='평균기온 삽입용'!$C$104) * (날씨10[월]=L$105) * (날씨10[일]='평균기온 삽입용'!$B118), 날씨10[minTa]),"")</f>
        <v>6.9</v>
      </c>
      <c r="M118" cm="1">
        <f t="array" ref="M118">IFERROR(_xlfn.XLOOKUP(1, (날씨10[stnNm]='평균기온 삽입용'!$C$104) * (날씨10[월]=M$105) * (날씨10[일]='평균기온 삽입용'!$B118), 날씨10[minTa]),"")</f>
        <v>1.4</v>
      </c>
      <c r="N118" cm="1">
        <f t="array" ref="N118">IFERROR(_xlfn.XLOOKUP(1, (날씨10[stnNm]='평균기온 삽입용'!$C$104) * (날씨10[월]=N$105) * (날씨10[일]='평균기온 삽입용'!$B118), 날씨10[minTa]),"")</f>
        <v>-6.8</v>
      </c>
    </row>
    <row r="119" spans="2:14" ht="15.95" customHeight="1" x14ac:dyDescent="0.3">
      <c r="B119" s="63">
        <v>14</v>
      </c>
      <c r="C119" cm="1">
        <f t="array" ref="C119">IFERROR(_xlfn.XLOOKUP(1, (날씨10[stnNm]='평균기온 삽입용'!$C$104) * (날씨10[월]=C$105) * (날씨10[일]='평균기온 삽입용'!$B119), 날씨10[minTa]),"")</f>
        <v>-8.5</v>
      </c>
      <c r="D119" cm="1">
        <f t="array" ref="D119">IFERROR(_xlfn.XLOOKUP(1, (날씨10[stnNm]='평균기온 삽입용'!$C$104) * (날씨10[월]=D$105) * (날씨10[일]='평균기온 삽입용'!$B119), 날씨10[minTa]),"")</f>
        <v>4.8</v>
      </c>
      <c r="E119" cm="1">
        <f t="array" ref="E119">IFERROR(_xlfn.XLOOKUP(1, (날씨10[stnNm]='평균기온 삽입용'!$C$104) * (날씨10[월]=E$105) * (날씨10[일]='평균기온 삽입용'!$B119), 날씨10[minTa]),"")</f>
        <v>-3.5</v>
      </c>
      <c r="F119" cm="1">
        <f t="array" ref="F119">IFERROR(_xlfn.XLOOKUP(1, (날씨10[stnNm]='평균기온 삽입용'!$C$104) * (날씨10[월]=F$105) * (날씨10[일]='평균기온 삽입용'!$B119), 날씨10[minTa]),"")</f>
        <v>7.2</v>
      </c>
      <c r="G119" cm="1">
        <f t="array" ref="G119">IFERROR(_xlfn.XLOOKUP(1, (날씨10[stnNm]='평균기온 삽입용'!$C$104) * (날씨10[월]=G$105) * (날씨10[일]='평균기온 삽입용'!$B119), 날씨10[minTa]),"")</f>
        <v>8.6</v>
      </c>
      <c r="H119" cm="1">
        <f t="array" ref="H119">IFERROR(_xlfn.XLOOKUP(1, (날씨10[stnNm]='평균기온 삽입용'!$C$104) * (날씨10[월]=H$105) * (날씨10[일]='평균기온 삽입용'!$B119), 날씨10[minTa]),"")</f>
        <v>16.8</v>
      </c>
      <c r="I119" cm="1">
        <f t="array" ref="I119">IFERROR(_xlfn.XLOOKUP(1, (날씨10[stnNm]='평균기온 삽입용'!$C$104) * (날씨10[월]=I$105) * (날씨10[일]='평균기온 삽입용'!$B119), 날씨10[minTa]),"")</f>
        <v>20.2</v>
      </c>
      <c r="J119" cm="1">
        <f t="array" ref="J119">IFERROR(_xlfn.XLOOKUP(1, (날씨10[stnNm]='평균기온 삽입용'!$C$104) * (날씨10[월]=J$105) * (날씨10[일]='평균기온 삽입용'!$B119), 날씨10[minTa]),"")</f>
        <v>23.9</v>
      </c>
      <c r="K119" cm="1">
        <f t="array" ref="K119">IFERROR(_xlfn.XLOOKUP(1, (날씨10[stnNm]='평균기온 삽입용'!$C$104) * (날씨10[월]=K$105) * (날씨10[일]='평균기온 삽입용'!$B119), 날씨10[minTa]),"")</f>
        <v>21.5</v>
      </c>
      <c r="L119" cm="1">
        <f t="array" ref="L119">IFERROR(_xlfn.XLOOKUP(1, (날씨10[stnNm]='평균기온 삽입용'!$C$104) * (날씨10[월]=L$105) * (날씨10[일]='평균기온 삽입용'!$B119), 날씨10[minTa]),"")</f>
        <v>12.9</v>
      </c>
      <c r="M119" cm="1">
        <f t="array" ref="M119">IFERROR(_xlfn.XLOOKUP(1, (날씨10[stnNm]='평균기온 삽입용'!$C$104) * (날씨10[월]=M$105) * (날씨10[일]='평균기온 삽입용'!$B119), 날씨10[minTa]),"")</f>
        <v>8.5</v>
      </c>
      <c r="N119" cm="1">
        <f t="array" ref="N119">IFERROR(_xlfn.XLOOKUP(1, (날씨10[stnNm]='평균기온 삽입용'!$C$104) * (날씨10[월]=N$105) * (날씨10[일]='평균기온 삽입용'!$B119), 날씨10[minTa]),"")</f>
        <v>-10.6</v>
      </c>
    </row>
    <row r="120" spans="2:14" ht="15.95" customHeight="1" x14ac:dyDescent="0.3">
      <c r="B120" s="63">
        <v>15</v>
      </c>
      <c r="C120" cm="1">
        <f t="array" ref="C120">IFERROR(_xlfn.XLOOKUP(1, (날씨10[stnNm]='평균기온 삽입용'!$C$104) * (날씨10[월]=C$105) * (날씨10[일]='평균기온 삽입용'!$B120), 날씨10[minTa]),"")</f>
        <v>-14.6</v>
      </c>
      <c r="D120" cm="1">
        <f t="array" ref="D120">IFERROR(_xlfn.XLOOKUP(1, (날씨10[stnNm]='평균기온 삽입용'!$C$104) * (날씨10[월]=D$105) * (날씨10[일]='평균기온 삽입용'!$B120), 날씨10[minTa]),"")</f>
        <v>-2.8</v>
      </c>
      <c r="E120" cm="1">
        <f t="array" ref="E120">IFERROR(_xlfn.XLOOKUP(1, (날씨10[stnNm]='평균기온 삽입용'!$C$104) * (날씨10[월]=E$105) * (날씨10[일]='평균기온 삽입용'!$B120), 날씨10[minTa]),"")</f>
        <v>0.2</v>
      </c>
      <c r="F120" cm="1">
        <f t="array" ref="F120">IFERROR(_xlfn.XLOOKUP(1, (날씨10[stnNm]='평균기온 삽입용'!$C$104) * (날씨10[월]=F$105) * (날씨10[일]='평균기온 삽입용'!$B120), 날씨10[minTa]),"")</f>
        <v>11.5</v>
      </c>
      <c r="G120" cm="1">
        <f t="array" ref="G120">IFERROR(_xlfn.XLOOKUP(1, (날씨10[stnNm]='평균기온 삽입용'!$C$104) * (날씨10[월]=G$105) * (날씨10[일]='평균기온 삽입용'!$B120), 날씨10[minTa]),"")</f>
        <v>6.4</v>
      </c>
      <c r="H120" cm="1">
        <f t="array" ref="H120">IFERROR(_xlfn.XLOOKUP(1, (날씨10[stnNm]='평균기온 삽입용'!$C$104) * (날씨10[월]=H$105) * (날씨10[일]='평균기온 삽입용'!$B120), 날씨10[minTa]),"")</f>
        <v>19</v>
      </c>
      <c r="I120" cm="1">
        <f t="array" ref="I120">IFERROR(_xlfn.XLOOKUP(1, (날씨10[stnNm]='평균기온 삽입용'!$C$104) * (날씨10[월]=I$105) * (날씨10[일]='평균기온 삽입용'!$B120), 날씨10[minTa]),"")</f>
        <v>21</v>
      </c>
      <c r="J120" cm="1">
        <f t="array" ref="J120">IFERROR(_xlfn.XLOOKUP(1, (날씨10[stnNm]='평균기온 삽입용'!$C$104) * (날씨10[월]=J$105) * (날씨10[일]='평균기온 삽입용'!$B120), 날씨10[minTa]),"")</f>
        <v>23.1</v>
      </c>
      <c r="K120" cm="1">
        <f t="array" ref="K120">IFERROR(_xlfn.XLOOKUP(1, (날씨10[stnNm]='평균기온 삽입용'!$C$104) * (날씨10[월]=K$105) * (날씨10[일]='평균기온 삽입용'!$B120), 날씨10[minTa]),"")</f>
        <v>20.7</v>
      </c>
      <c r="L120" cm="1">
        <f t="array" ref="L120">IFERROR(_xlfn.XLOOKUP(1, (날씨10[stnNm]='평균기온 삽입용'!$C$104) * (날씨10[월]=L$105) * (날씨10[일]='평균기온 삽입용'!$B120), 날씨10[minTa]),"")</f>
        <v>13.1</v>
      </c>
      <c r="M120" cm="1">
        <f t="array" ref="M120">IFERROR(_xlfn.XLOOKUP(1, (날씨10[stnNm]='평균기온 삽입용'!$C$104) * (날씨10[월]=M$105) * (날씨10[일]='평균기온 삽입용'!$B120), 날씨10[minTa]),"")</f>
        <v>10.5</v>
      </c>
      <c r="N120" cm="1">
        <f t="array" ref="N120">IFERROR(_xlfn.XLOOKUP(1, (날씨10[stnNm]='평균기온 삽입용'!$C$104) * (날씨10[월]=N$105) * (날씨10[일]='평균기온 삽입용'!$B120), 날씨10[minTa]),"")</f>
        <v>-8.4</v>
      </c>
    </row>
    <row r="121" spans="2:14" ht="15.95" customHeight="1" x14ac:dyDescent="0.3">
      <c r="B121" s="63">
        <v>16</v>
      </c>
      <c r="C121" cm="1">
        <f t="array" ref="C121">IFERROR(_xlfn.XLOOKUP(1, (날씨10[stnNm]='평균기온 삽입용'!$C$104) * (날씨10[월]=C$105) * (날씨10[일]='평균기온 삽입용'!$B121), 날씨10[minTa]),"")</f>
        <v>-15.4</v>
      </c>
      <c r="D121" cm="1">
        <f t="array" ref="D121">IFERROR(_xlfn.XLOOKUP(1, (날씨10[stnNm]='평균기온 삽입용'!$C$104) * (날씨10[월]=D$105) * (날씨10[일]='평균기온 삽입용'!$B121), 날씨10[minTa]),"")</f>
        <v>-6.1</v>
      </c>
      <c r="E121" cm="1">
        <f t="array" ref="E121">IFERROR(_xlfn.XLOOKUP(1, (날씨10[stnNm]='평균기온 삽입용'!$C$104) * (날씨10[월]=E$105) * (날씨10[일]='평균기온 삽입용'!$B121), 날씨10[minTa]),"")</f>
        <v>-0.8</v>
      </c>
      <c r="F121" cm="1">
        <f t="array" ref="F121">IFERROR(_xlfn.XLOOKUP(1, (날씨10[stnNm]='평균기온 삽입용'!$C$104) * (날씨10[월]=F$105) * (날씨10[일]='평균기온 삽입용'!$B121), 날씨10[minTa]),"")</f>
        <v>9.4</v>
      </c>
      <c r="G121" cm="1">
        <f t="array" ref="G121">IFERROR(_xlfn.XLOOKUP(1, (날씨10[stnNm]='평균기온 삽입용'!$C$104) * (날씨10[월]=G$105) * (날씨10[일]='평균기온 삽입용'!$B121), 날씨10[minTa]),"")</f>
        <v>6.1</v>
      </c>
      <c r="H121" cm="1">
        <f t="array" ref="H121">IFERROR(_xlfn.XLOOKUP(1, (날씨10[stnNm]='평균기온 삽입용'!$C$104) * (날씨10[월]=H$105) * (날씨10[일]='평균기온 삽입용'!$B121), 날씨10[minTa]),"")</f>
        <v>15.9</v>
      </c>
      <c r="I121" cm="1">
        <f t="array" ref="I121">IFERROR(_xlfn.XLOOKUP(1, (날씨10[stnNm]='평균기온 삽입용'!$C$104) * (날씨10[월]=I$105) * (날씨10[일]='평균기온 삽입용'!$B121), 날씨10[minTa]),"")</f>
        <v>21.6</v>
      </c>
      <c r="J121" cm="1">
        <f t="array" ref="J121">IFERROR(_xlfn.XLOOKUP(1, (날씨10[stnNm]='평균기온 삽입용'!$C$104) * (날씨10[월]=J$105) * (날씨10[일]='평균기온 삽입용'!$B121), 날씨10[minTa]),"")</f>
        <v>23.6</v>
      </c>
      <c r="K121" cm="1">
        <f t="array" ref="K121">IFERROR(_xlfn.XLOOKUP(1, (날씨10[stnNm]='평균기온 삽입용'!$C$104) * (날씨10[월]=K$105) * (날씨10[일]='평균기온 삽입용'!$B121), 날씨10[minTa]),"")</f>
        <v>19.5</v>
      </c>
      <c r="L121" cm="1">
        <f t="array" ref="L121">IFERROR(_xlfn.XLOOKUP(1, (날씨10[stnNm]='평균기온 삽입용'!$C$104) * (날씨10[월]=L$105) * (날씨10[일]='평균기온 삽입용'!$B121), 날씨10[minTa]),"")</f>
        <v>9.9</v>
      </c>
      <c r="M121" cm="1">
        <f t="array" ref="M121">IFERROR(_xlfn.XLOOKUP(1, (날씨10[stnNm]='평균기온 삽입용'!$C$104) * (날씨10[월]=M$105) * (날씨10[일]='평균기온 삽입용'!$B121), 날씨10[minTa]),"")</f>
        <v>11.1</v>
      </c>
      <c r="N121" cm="1">
        <f t="array" ref="N121">IFERROR(_xlfn.XLOOKUP(1, (날씨10[stnNm]='평균기온 삽입용'!$C$104) * (날씨10[월]=N$105) * (날씨10[일]='평균기온 삽입용'!$B121), 날씨10[minTa]),"")</f>
        <v>-11</v>
      </c>
    </row>
    <row r="122" spans="2:14" ht="15.95" customHeight="1" x14ac:dyDescent="0.3">
      <c r="B122" s="63">
        <v>17</v>
      </c>
      <c r="C122" cm="1">
        <f t="array" ref="C122">IFERROR(_xlfn.XLOOKUP(1, (날씨10[stnNm]='평균기온 삽입용'!$C$104) * (날씨10[월]=C$105) * (날씨10[일]='평균기온 삽입용'!$B122), 날씨10[minTa]),"")</f>
        <v>-11.1</v>
      </c>
      <c r="D122" cm="1">
        <f t="array" ref="D122">IFERROR(_xlfn.XLOOKUP(1, (날씨10[stnNm]='평균기온 삽입용'!$C$104) * (날씨10[월]=D$105) * (날씨10[일]='평균기온 삽입용'!$B122), 날씨10[minTa]),"")</f>
        <v>-4.8</v>
      </c>
      <c r="E122" cm="1">
        <f t="array" ref="E122">IFERROR(_xlfn.XLOOKUP(1, (날씨10[stnNm]='평균기온 삽입용'!$C$104) * (날씨10[월]=E$105) * (날씨10[일]='평균기온 삽입용'!$B122), 날씨10[minTa]),"")</f>
        <v>-1</v>
      </c>
      <c r="F122" cm="1">
        <f t="array" ref="F122">IFERROR(_xlfn.XLOOKUP(1, (날씨10[stnNm]='평균기온 삽입용'!$C$104) * (날씨10[월]=F$105) * (날씨10[일]='평균기온 삽입용'!$B122), 날씨10[minTa]),"")</f>
        <v>6.9</v>
      </c>
      <c r="G122" cm="1">
        <f t="array" ref="G122">IFERROR(_xlfn.XLOOKUP(1, (날씨10[stnNm]='평균기온 삽입용'!$C$104) * (날씨10[월]=G$105) * (날씨10[일]='평균기온 삽입용'!$B122), 날씨10[minTa]),"")</f>
        <v>5.7</v>
      </c>
      <c r="H122" cm="1">
        <f t="array" ref="H122">IFERROR(_xlfn.XLOOKUP(1, (날씨10[stnNm]='평균기온 삽입용'!$C$104) * (날씨10[월]=H$105) * (날씨10[일]='평균기온 삽입용'!$B122), 날씨10[minTa]),"")</f>
        <v>13.9</v>
      </c>
      <c r="I122" cm="1">
        <f t="array" ref="I122">IFERROR(_xlfn.XLOOKUP(1, (날씨10[stnNm]='평균기온 삽입용'!$C$104) * (날씨10[월]=I$105) * (날씨10[일]='평균기온 삽입용'!$B122), 날씨10[minTa]),"")</f>
        <v>22.2</v>
      </c>
      <c r="J122" cm="1">
        <f t="array" ref="J122">IFERROR(_xlfn.XLOOKUP(1, (날씨10[stnNm]='평균기온 삽입용'!$C$104) * (날씨10[월]=J$105) * (날씨10[일]='평균기온 삽입용'!$B122), 날씨10[minTa]),"")</f>
        <v>23.2</v>
      </c>
      <c r="K122" cm="1">
        <f t="array" ref="K122">IFERROR(_xlfn.XLOOKUP(1, (날씨10[stnNm]='평균기온 삽입용'!$C$104) * (날씨10[월]=K$105) * (날씨10[일]='평균기온 삽입용'!$B122), 날씨10[minTa]),"")</f>
        <v>21.7</v>
      </c>
      <c r="L122" cm="1">
        <f t="array" ref="L122">IFERROR(_xlfn.XLOOKUP(1, (날씨10[stnNm]='평균기온 삽입용'!$C$104) * (날씨10[월]=L$105) * (날씨10[일]='평균기온 삽입용'!$B122), 날씨10[minTa]),"")</f>
        <v>8.3000000000000007</v>
      </c>
      <c r="M122" cm="1">
        <f t="array" ref="M122">IFERROR(_xlfn.XLOOKUP(1, (날씨10[stnNm]='평균기온 삽입용'!$C$104) * (날씨10[월]=M$105) * (날씨10[일]='평균기온 삽입용'!$B122), 날씨10[minTa]),"")</f>
        <v>-2.1</v>
      </c>
      <c r="N122" cm="1">
        <f t="array" ref="N122">IFERROR(_xlfn.XLOOKUP(1, (날씨10[stnNm]='평균기온 삽입용'!$C$104) * (날씨10[월]=N$105) * (날씨10[일]='평균기온 삽입용'!$B122), 날씨10[minTa]),"")</f>
        <v>-10.8</v>
      </c>
    </row>
    <row r="123" spans="2:14" ht="15.95" customHeight="1" x14ac:dyDescent="0.3">
      <c r="B123" s="63">
        <v>18</v>
      </c>
      <c r="C123" cm="1">
        <f t="array" ref="C123">IFERROR(_xlfn.XLOOKUP(1, (날씨10[stnNm]='평균기온 삽입용'!$C$104) * (날씨10[월]=C$105) * (날씨10[일]='평균기온 삽입용'!$B123), 날씨10[minTa]),"")</f>
        <v>-3.6</v>
      </c>
      <c r="D123" cm="1">
        <f t="array" ref="D123">IFERROR(_xlfn.XLOOKUP(1, (날씨10[stnNm]='평균기온 삽입용'!$C$104) * (날씨10[월]=D$105) * (날씨10[일]='평균기온 삽입용'!$B123), 날씨10[minTa]),"")</f>
        <v>-4</v>
      </c>
      <c r="E123" cm="1">
        <f t="array" ref="E123">IFERROR(_xlfn.XLOOKUP(1, (날씨10[stnNm]='평균기온 삽입용'!$C$104) * (날씨10[월]=E$105) * (날씨10[일]='평균기온 삽입용'!$B123), 날씨10[minTa]),"")</f>
        <v>-4.7</v>
      </c>
      <c r="F123" cm="1">
        <f t="array" ref="F123">IFERROR(_xlfn.XLOOKUP(1, (날씨10[stnNm]='평균기온 삽입용'!$C$104) * (날씨10[월]=F$105) * (날씨10[일]='평균기온 삽입용'!$B123), 날씨10[minTa]),"")</f>
        <v>7.6</v>
      </c>
      <c r="G123" cm="1">
        <f t="array" ref="G123">IFERROR(_xlfn.XLOOKUP(1, (날씨10[stnNm]='평균기온 삽입용'!$C$104) * (날씨10[월]=G$105) * (날씨10[일]='평균기온 삽입용'!$B123), 날씨10[minTa]),"")</f>
        <v>10.8</v>
      </c>
      <c r="H123" cm="1">
        <f t="array" ref="H123">IFERROR(_xlfn.XLOOKUP(1, (날씨10[stnNm]='평균기온 삽입용'!$C$104) * (날씨10[월]=H$105) * (날씨10[일]='평균기온 삽입용'!$B123), 날씨10[minTa]),"")</f>
        <v>14.6</v>
      </c>
      <c r="I123" cm="1">
        <f t="array" ref="I123">IFERROR(_xlfn.XLOOKUP(1, (날씨10[stnNm]='평균기온 삽입용'!$C$104) * (날씨10[월]=I$105) * (날씨10[일]='평균기온 삽입용'!$B123), 날씨10[minTa]),"")</f>
        <v>22.4</v>
      </c>
      <c r="J123" cm="1">
        <f t="array" ref="J123">IFERROR(_xlfn.XLOOKUP(1, (날씨10[stnNm]='평균기온 삽입용'!$C$104) * (날씨10[월]=J$105) * (날씨10[일]='평균기온 삽입용'!$B123), 날씨10[minTa]),"")</f>
        <v>23.9</v>
      </c>
      <c r="K123" cm="1">
        <f t="array" ref="K123">IFERROR(_xlfn.XLOOKUP(1, (날씨10[stnNm]='평균기온 삽입용'!$C$104) * (날씨10[월]=K$105) * (날씨10[일]='평균기온 삽입용'!$B123), 날씨10[minTa]),"")</f>
        <v>23.7</v>
      </c>
      <c r="L123" cm="1">
        <f t="array" ref="L123">IFERROR(_xlfn.XLOOKUP(1, (날씨10[stnNm]='평균기온 삽입용'!$C$104) * (날씨10[월]=L$105) * (날씨10[일]='평균기온 삽입용'!$B123), 날씨10[minTa]),"")</f>
        <v>12.4</v>
      </c>
      <c r="M123" cm="1">
        <f t="array" ref="M123">IFERROR(_xlfn.XLOOKUP(1, (날씨10[stnNm]='평균기온 삽입용'!$C$104) * (날씨10[월]=M$105) * (날씨10[일]='평균기온 삽입용'!$B123), 날씨10[minTa]),"")</f>
        <v>-5.6</v>
      </c>
      <c r="N123" cm="1">
        <f t="array" ref="N123">IFERROR(_xlfn.XLOOKUP(1, (날씨10[stnNm]='평균기온 삽입용'!$C$104) * (날씨10[월]=N$105) * (날씨10[일]='평균기온 삽입용'!$B123), 날씨10[minTa]),"")</f>
        <v>-13.5</v>
      </c>
    </row>
    <row r="124" spans="2:14" ht="15.95" customHeight="1" x14ac:dyDescent="0.3">
      <c r="B124" s="63">
        <v>19</v>
      </c>
      <c r="C124" cm="1">
        <f t="array" ref="C124">IFERROR(_xlfn.XLOOKUP(1, (날씨10[stnNm]='평균기온 삽입용'!$C$104) * (날씨10[월]=C$105) * (날씨10[일]='평균기온 삽입용'!$B124), 날씨10[minTa]),"")</f>
        <v>0.7</v>
      </c>
      <c r="D124" cm="1">
        <f t="array" ref="D124">IFERROR(_xlfn.XLOOKUP(1, (날씨10[stnNm]='평균기온 삽입용'!$C$104) * (날씨10[월]=D$105) * (날씨10[일]='평균기온 삽입용'!$B124), 날씨10[minTa]),"")</f>
        <v>4</v>
      </c>
      <c r="E124" cm="1">
        <f t="array" ref="E124">IFERROR(_xlfn.XLOOKUP(1, (날씨10[stnNm]='평균기온 삽입용'!$C$104) * (날씨10[월]=E$105) * (날씨10[일]='평균기온 삽입용'!$B124), 날씨10[minTa]),"")</f>
        <v>1.5</v>
      </c>
      <c r="F124" cm="1">
        <f t="array" ref="F124">IFERROR(_xlfn.XLOOKUP(1, (날씨10[stnNm]='평균기온 삽입용'!$C$104) * (날씨10[월]=F$105) * (날씨10[일]='평균기온 삽입용'!$B124), 날씨10[minTa]),"")</f>
        <v>7.4</v>
      </c>
      <c r="G124" cm="1">
        <f t="array" ref="G124">IFERROR(_xlfn.XLOOKUP(1, (날씨10[stnNm]='평균기온 삽입용'!$C$104) * (날씨10[월]=G$105) * (날씨10[일]='평균기온 삽입용'!$B124), 날씨10[minTa]),"")</f>
        <v>12.2</v>
      </c>
      <c r="H124" cm="1">
        <f t="array" ref="H124">IFERROR(_xlfn.XLOOKUP(1, (날씨10[stnNm]='평균기온 삽입용'!$C$104) * (날씨10[월]=H$105) * (날씨10[일]='평균기온 삽입용'!$B124), 날씨10[minTa]),"")</f>
        <v>16.600000000000001</v>
      </c>
      <c r="I124" cm="1">
        <f t="array" ref="I124">IFERROR(_xlfn.XLOOKUP(1, (날씨10[stnNm]='평균기온 삽입용'!$C$104) * (날씨10[월]=I$105) * (날씨10[일]='평균기온 삽입용'!$B124), 날씨10[minTa]),"")</f>
        <v>21.4</v>
      </c>
      <c r="J124" cm="1">
        <f t="array" ref="J124">IFERROR(_xlfn.XLOOKUP(1, (날씨10[stnNm]='평균기온 삽입용'!$C$104) * (날씨10[월]=J$105) * (날씨10[일]='평균기온 삽입용'!$B124), 날씨10[minTa]),"")</f>
        <v>23.4</v>
      </c>
      <c r="K124" cm="1">
        <f t="array" ref="K124">IFERROR(_xlfn.XLOOKUP(1, (날씨10[stnNm]='평균기온 삽입용'!$C$104) * (날씨10[월]=K$105) * (날씨10[일]='평균기온 삽입용'!$B124), 날씨10[minTa]),"")</f>
        <v>24.1</v>
      </c>
      <c r="L124" cm="1">
        <f t="array" ref="L124">IFERROR(_xlfn.XLOOKUP(1, (날씨10[stnNm]='평균기온 삽입용'!$C$104) * (날씨10[월]=L$105) * (날씨10[일]='평균기온 삽입용'!$B124), 날씨10[minTa]),"")</f>
        <v>10.199999999999999</v>
      </c>
      <c r="M124" cm="1">
        <f t="array" ref="M124">IFERROR(_xlfn.XLOOKUP(1, (날씨10[stnNm]='평균기온 삽입용'!$C$104) * (날씨10[월]=M$105) * (날씨10[일]='평균기온 삽입용'!$B124), 날씨10[minTa]),"")</f>
        <v>-5.5</v>
      </c>
      <c r="N124" cm="1">
        <f t="array" ref="N124">IFERROR(_xlfn.XLOOKUP(1, (날씨10[stnNm]='평균기온 삽입용'!$C$104) * (날씨10[월]=N$105) * (날씨10[일]='평균기온 삽입용'!$B124), 날씨10[minTa]),"")</f>
        <v>-13.8</v>
      </c>
    </row>
    <row r="125" spans="2:14" ht="15.95" customHeight="1" x14ac:dyDescent="0.3">
      <c r="B125" s="63">
        <v>20</v>
      </c>
      <c r="C125" cm="1">
        <f t="array" ref="C125">IFERROR(_xlfn.XLOOKUP(1, (날씨10[stnNm]='평균기온 삽입용'!$C$104) * (날씨10[월]=C$105) * (날씨10[일]='평균기온 삽입용'!$B125), 날씨10[minTa]),"")</f>
        <v>-0.7</v>
      </c>
      <c r="D125" cm="1">
        <f t="array" ref="D125">IFERROR(_xlfn.XLOOKUP(1, (날씨10[stnNm]='평균기온 삽입용'!$C$104) * (날씨10[월]=D$105) * (날씨10[일]='평균기온 삽입용'!$B125), 날씨10[minTa]),"")</f>
        <v>1.3</v>
      </c>
      <c r="E125" cm="1">
        <f t="array" ref="E125">IFERROR(_xlfn.XLOOKUP(1, (날씨10[stnNm]='평균기온 삽입용'!$C$104) * (날씨10[월]=E$105) * (날씨10[일]='평균기온 삽입용'!$B125), 날씨10[minTa]),"")</f>
        <v>-3.5</v>
      </c>
      <c r="F125" cm="1">
        <f t="array" ref="F125">IFERROR(_xlfn.XLOOKUP(1, (날씨10[stnNm]='평균기온 삽입용'!$C$104) * (날씨10[월]=F$105) * (날씨10[일]='평균기온 삽입용'!$B125), 날씨10[minTa]),"")</f>
        <v>11.1</v>
      </c>
      <c r="G125" cm="1">
        <f t="array" ref="G125">IFERROR(_xlfn.XLOOKUP(1, (날씨10[stnNm]='평균기온 삽입용'!$C$104) * (날씨10[월]=G$105) * (날씨10[일]='평균기온 삽입용'!$B125), 날씨10[minTa]),"")</f>
        <v>15.9</v>
      </c>
      <c r="H125" cm="1">
        <f t="array" ref="H125">IFERROR(_xlfn.XLOOKUP(1, (날씨10[stnNm]='평균기온 삽입용'!$C$104) * (날씨10[월]=H$105) * (날씨10[일]='평균기온 삽입용'!$B125), 날씨10[minTa]),"")</f>
        <v>18.3</v>
      </c>
      <c r="I125" cm="1">
        <f t="array" ref="I125">IFERROR(_xlfn.XLOOKUP(1, (날씨10[stnNm]='평균기온 삽입용'!$C$104) * (날씨10[월]=I$105) * (날씨10[일]='평균기온 삽입용'!$B125), 날씨10[minTa]),"")</f>
        <v>21.8</v>
      </c>
      <c r="J125" cm="1">
        <f t="array" ref="J125">IFERROR(_xlfn.XLOOKUP(1, (날씨10[stnNm]='평균기온 삽입용'!$C$104) * (날씨10[월]=J$105) * (날씨10[일]='평균기온 삽입용'!$B125), 날씨10[minTa]),"")</f>
        <v>23.1</v>
      </c>
      <c r="K125" cm="1">
        <f t="array" ref="K125">IFERROR(_xlfn.XLOOKUP(1, (날씨10[stnNm]='평균기온 삽입용'!$C$104) * (날씨10[월]=K$105) * (날씨10[일]='평균기온 삽입용'!$B125), 날씨10[minTa]),"")</f>
        <v>15.7</v>
      </c>
      <c r="L125" cm="1">
        <f t="array" ref="L125">IFERROR(_xlfn.XLOOKUP(1, (날씨10[stnNm]='평균기온 삽입용'!$C$104) * (날씨10[월]=L$105) * (날씨10[일]='평균기온 삽입용'!$B125), 날씨10[minTa]),"")</f>
        <v>4.7</v>
      </c>
      <c r="M125" cm="1">
        <f t="array" ref="M125">IFERROR(_xlfn.XLOOKUP(1, (날씨10[stnNm]='평균기온 삽입용'!$C$104) * (날씨10[월]=M$105) * (날씨10[일]='평균기온 삽입용'!$B125), 날씨10[minTa]),"")</f>
        <v>-2.9</v>
      </c>
      <c r="N125" cm="1">
        <f t="array" ref="N125">IFERROR(_xlfn.XLOOKUP(1, (날씨10[stnNm]='평균기온 삽입용'!$C$104) * (날씨10[월]=N$105) * (날씨10[일]='평균기온 삽입용'!$B125), 날씨10[minTa]),"")</f>
        <v>-9.3000000000000007</v>
      </c>
    </row>
    <row r="126" spans="2:14" ht="15.95" customHeight="1" x14ac:dyDescent="0.3">
      <c r="B126" s="63">
        <v>21</v>
      </c>
      <c r="C126" cm="1">
        <f t="array" ref="C126">IFERROR(_xlfn.XLOOKUP(1, (날씨10[stnNm]='평균기온 삽입용'!$C$104) * (날씨10[월]=C$105) * (날씨10[일]='평균기온 삽입용'!$B126), 날씨10[minTa]),"")</f>
        <v>-2.5</v>
      </c>
      <c r="D126" cm="1">
        <f t="array" ref="D126">IFERROR(_xlfn.XLOOKUP(1, (날씨10[stnNm]='평균기온 삽입용'!$C$104) * (날씨10[월]=D$105) * (날씨10[일]='평균기온 삽입용'!$B126), 날씨10[minTa]),"")</f>
        <v>-1.2</v>
      </c>
      <c r="E126" cm="1">
        <f t="array" ref="E126">IFERROR(_xlfn.XLOOKUP(1, (날씨10[stnNm]='평균기온 삽입용'!$C$104) * (날씨10[월]=E$105) * (날씨10[일]='평균기온 삽입용'!$B126), 날씨10[minTa]),"")</f>
        <v>-5.7</v>
      </c>
      <c r="F126" cm="1">
        <f t="array" ref="F126">IFERROR(_xlfn.XLOOKUP(1, (날씨10[stnNm]='평균기온 삽입용'!$C$104) * (날씨10[월]=F$105) * (날씨10[일]='평균기온 삽입용'!$B126), 날씨10[minTa]),"")</f>
        <v>11.2</v>
      </c>
      <c r="G126" cm="1">
        <f t="array" ref="G126">IFERROR(_xlfn.XLOOKUP(1, (날씨10[stnNm]='평균기온 삽입용'!$C$104) * (날씨10[월]=G$105) * (날씨10[일]='평균기온 삽입용'!$B126), 날씨10[minTa]),"")</f>
        <v>13.8</v>
      </c>
      <c r="H126" cm="1">
        <f t="array" ref="H126">IFERROR(_xlfn.XLOOKUP(1, (날씨10[stnNm]='평균기온 삽입용'!$C$104) * (날씨10[월]=H$105) * (날씨10[일]='평균기온 삽입용'!$B126), 날씨10[minTa]),"")</f>
        <v>17.399999999999999</v>
      </c>
      <c r="I126" cm="1">
        <f t="array" ref="I126">IFERROR(_xlfn.XLOOKUP(1, (날씨10[stnNm]='평균기온 삽입용'!$C$104) * (날씨10[월]=I$105) * (날씨10[일]='평균기온 삽입용'!$B126), 날씨10[minTa]),"")</f>
        <v>21.5</v>
      </c>
      <c r="J126" cm="1">
        <f t="array" ref="J126">IFERROR(_xlfn.XLOOKUP(1, (날씨10[stnNm]='평균기온 삽입용'!$C$104) * (날씨10[월]=J$105) * (날씨10[일]='평균기온 삽입용'!$B126), 날씨10[minTa]),"")</f>
        <v>24.5</v>
      </c>
      <c r="K126" cm="1">
        <f t="array" ref="K126">IFERROR(_xlfn.XLOOKUP(1, (날씨10[stnNm]='평균기온 삽입용'!$C$104) * (날씨10[월]=K$105) * (날씨10[일]='평균기온 삽입용'!$B126), 날씨10[minTa]),"")</f>
        <v>15.7</v>
      </c>
      <c r="L126" cm="1">
        <f t="array" ref="L126">IFERROR(_xlfn.XLOOKUP(1, (날씨10[stnNm]='평균기온 삽입용'!$C$104) * (날씨10[월]=L$105) * (날씨10[일]='평균기온 삽입용'!$B126), 날씨10[minTa]),"")</f>
        <v>4.0999999999999996</v>
      </c>
      <c r="M126" cm="1">
        <f t="array" ref="M126">IFERROR(_xlfn.XLOOKUP(1, (날씨10[stnNm]='평균기온 삽입용'!$C$104) * (날씨10[월]=M$105) * (날씨10[일]='평균기온 삽입용'!$B126), 날씨10[minTa]),"")</f>
        <v>1</v>
      </c>
      <c r="N126" cm="1">
        <f t="array" ref="N126">IFERROR(_xlfn.XLOOKUP(1, (날씨10[stnNm]='평균기온 삽입용'!$C$104) * (날씨10[월]=N$105) * (날씨10[일]='평균기온 삽입용'!$B126), 날씨10[minTa]),"")</f>
        <v>-12.1</v>
      </c>
    </row>
    <row r="127" spans="2:14" ht="15.95" customHeight="1" x14ac:dyDescent="0.3">
      <c r="B127" s="63">
        <v>22</v>
      </c>
      <c r="C127" cm="1">
        <f t="array" ref="C127">IFERROR(_xlfn.XLOOKUP(1, (날씨10[stnNm]='평균기온 삽입용'!$C$104) * (날씨10[월]=C$105) * (날씨10[일]='평균기온 삽입용'!$B127), 날씨10[minTa]),"")</f>
        <v>-13.6</v>
      </c>
      <c r="D127" cm="1">
        <f t="array" ref="D127">IFERROR(_xlfn.XLOOKUP(1, (날씨10[stnNm]='평균기온 삽입용'!$C$104) * (날씨10[월]=D$105) * (날씨10[일]='평균기온 삽입용'!$B127), 날씨10[minTa]),"")</f>
        <v>-2.6</v>
      </c>
      <c r="E127" cm="1">
        <f t="array" ref="E127">IFERROR(_xlfn.XLOOKUP(1, (날씨10[stnNm]='평균기온 삽입용'!$C$104) * (날씨10[월]=E$105) * (날씨10[일]='평균기온 삽입용'!$B127), 날씨10[minTa]),"")</f>
        <v>-1.4</v>
      </c>
      <c r="F127" cm="1">
        <f t="array" ref="F127">IFERROR(_xlfn.XLOOKUP(1, (날씨10[stnNm]='평균기온 삽입용'!$C$104) * (날씨10[월]=F$105) * (날씨10[일]='평균기온 삽입용'!$B127), 날씨10[minTa]),"")</f>
        <v>12.3</v>
      </c>
      <c r="G127" cm="1">
        <f t="array" ref="G127">IFERROR(_xlfn.XLOOKUP(1, (날씨10[stnNm]='평균기온 삽입용'!$C$104) * (날씨10[월]=G$105) * (날씨10[일]='평균기온 삽입용'!$B127), 날씨10[minTa]),"")</f>
        <v>13.8</v>
      </c>
      <c r="H127" cm="1">
        <f t="array" ref="H127">IFERROR(_xlfn.XLOOKUP(1, (날씨10[stnNm]='평균기온 삽입용'!$C$104) * (날씨10[월]=H$105) * (날씨10[일]='평균기온 삽입용'!$B127), 날씨10[minTa]),"")</f>
        <v>21.8</v>
      </c>
      <c r="I127" cm="1">
        <f t="array" ref="I127">IFERROR(_xlfn.XLOOKUP(1, (날씨10[stnNm]='평균기온 삽입용'!$C$104) * (날씨10[월]=I$105) * (날씨10[일]='평균기온 삽입용'!$B127), 날씨10[minTa]),"")</f>
        <v>23.9</v>
      </c>
      <c r="J127" cm="1">
        <f t="array" ref="J127">IFERROR(_xlfn.XLOOKUP(1, (날씨10[stnNm]='평균기온 삽입용'!$C$104) * (날씨10[월]=J$105) * (날씨10[일]='평균기온 삽입용'!$B127), 날씨10[minTa]),"")</f>
        <v>25.3</v>
      </c>
      <c r="K127" cm="1">
        <f t="array" ref="K127">IFERROR(_xlfn.XLOOKUP(1, (날씨10[stnNm]='평균기온 삽입용'!$C$104) * (날씨10[월]=K$105) * (날씨10[일]='평균기온 삽입용'!$B127), 날씨10[minTa]),"")</f>
        <v>15.2</v>
      </c>
      <c r="L127" cm="1">
        <f t="array" ref="L127">IFERROR(_xlfn.XLOOKUP(1, (날씨10[stnNm]='평균기온 삽입용'!$C$104) * (날씨10[월]=L$105) * (날씨10[일]='평균기온 삽입용'!$B127), 날씨10[minTa]),"")</f>
        <v>12.6</v>
      </c>
      <c r="M127" cm="1">
        <f t="array" ref="M127">IFERROR(_xlfn.XLOOKUP(1, (날씨10[stnNm]='평균기온 삽입용'!$C$104) * (날씨10[월]=M$105) * (날씨10[일]='평균기온 삽입용'!$B127), 날씨10[minTa]),"")</f>
        <v>-2.2000000000000002</v>
      </c>
      <c r="N127" cm="1">
        <f t="array" ref="N127">IFERROR(_xlfn.XLOOKUP(1, (날씨10[stnNm]='평균기온 삽입용'!$C$104) * (날씨10[월]=N$105) * (날씨10[일]='평균기온 삽입용'!$B127), 날씨10[minTa]),"")</f>
        <v>-16.899999999999999</v>
      </c>
    </row>
    <row r="128" spans="2:14" ht="15.95" customHeight="1" x14ac:dyDescent="0.3">
      <c r="B128" s="63">
        <v>23</v>
      </c>
      <c r="C128" cm="1">
        <f t="array" ref="C128">IFERROR(_xlfn.XLOOKUP(1, (날씨10[stnNm]='평균기온 삽입용'!$C$104) * (날씨10[월]=C$105) * (날씨10[일]='평균기온 삽입용'!$B128), 날씨10[minTa]),"")</f>
        <v>-16.399999999999999</v>
      </c>
      <c r="D128" cm="1">
        <f t="array" ref="D128">IFERROR(_xlfn.XLOOKUP(1, (날씨10[stnNm]='평균기온 삽입용'!$C$104) * (날씨10[월]=D$105) * (날씨10[일]='평균기온 삽입용'!$B128), 날씨10[minTa]),"")</f>
        <v>-4.2</v>
      </c>
      <c r="E128" cm="1">
        <f t="array" ref="E128">IFERROR(_xlfn.XLOOKUP(1, (날씨10[stnNm]='평균기온 삽입용'!$C$104) * (날씨10[월]=E$105) * (날씨10[일]='평균기온 삽입용'!$B128), 날씨10[minTa]),"")</f>
        <v>5.3</v>
      </c>
      <c r="F128" cm="1">
        <f t="array" ref="F128">IFERROR(_xlfn.XLOOKUP(1, (날씨10[stnNm]='평균기온 삽입용'!$C$104) * (날씨10[월]=F$105) * (날씨10[일]='평균기온 삽입용'!$B128), 날씨10[minTa]),"")</f>
        <v>10</v>
      </c>
      <c r="G128" cm="1">
        <f t="array" ref="G128">IFERROR(_xlfn.XLOOKUP(1, (날씨10[stnNm]='평균기온 삽입용'!$C$104) * (날씨10[월]=G$105) * (날씨10[일]='평균기온 삽입용'!$B128), 날씨10[minTa]),"")</f>
        <v>11.7</v>
      </c>
      <c r="H128" cm="1">
        <f t="array" ref="H128">IFERROR(_xlfn.XLOOKUP(1, (날씨10[stnNm]='평균기온 삽입용'!$C$104) * (날씨10[월]=H$105) * (날씨10[일]='평균기온 삽입용'!$B128), 날씨10[minTa]),"")</f>
        <v>19.3</v>
      </c>
      <c r="I128" cm="1">
        <f t="array" ref="I128">IFERROR(_xlfn.XLOOKUP(1, (날씨10[stnNm]='평균기온 삽입용'!$C$104) * (날씨10[월]=I$105) * (날씨10[일]='평균기온 삽입용'!$B128), 날씨10[minTa]),"")</f>
        <v>24</v>
      </c>
      <c r="J128" cm="1">
        <f t="array" ref="J128">IFERROR(_xlfn.XLOOKUP(1, (날씨10[stnNm]='평균기온 삽입용'!$C$104) * (날씨10[월]=J$105) * (날씨10[일]='평균기온 삽입용'!$B128), 날씨10[minTa]),"")</f>
        <v>24.3</v>
      </c>
      <c r="K128" cm="1">
        <f t="array" ref="K128">IFERROR(_xlfn.XLOOKUP(1, (날씨10[stnNm]='평균기온 삽입용'!$C$104) * (날씨10[월]=K$105) * (날씨10[일]='평균기온 삽입용'!$B128), 날씨10[minTa]),"")</f>
        <v>13.2</v>
      </c>
      <c r="L128" cm="1">
        <f t="array" ref="L128">IFERROR(_xlfn.XLOOKUP(1, (날씨10[stnNm]='평균기온 삽입용'!$C$104) * (날씨10[월]=L$105) * (날씨10[일]='평균기온 삽입용'!$B128), 날씨10[minTa]),"")</f>
        <v>5.8</v>
      </c>
      <c r="M128" cm="1">
        <f t="array" ref="M128">IFERROR(_xlfn.XLOOKUP(1, (날씨10[stnNm]='평균기온 삽입용'!$C$104) * (날씨10[월]=M$105) * (날씨10[일]='평균기온 삽입용'!$B128), 날씨10[minTa]),"")</f>
        <v>-4.5</v>
      </c>
      <c r="N128" cm="1">
        <f t="array" ref="N128">IFERROR(_xlfn.XLOOKUP(1, (날씨10[stnNm]='평균기온 삽입용'!$C$104) * (날씨10[월]=N$105) * (날씨10[일]='평균기온 삽입용'!$B128), 날씨10[minTa]),"")</f>
        <v>-15.5</v>
      </c>
    </row>
    <row r="129" spans="2:14" ht="15.95" customHeight="1" x14ac:dyDescent="0.3">
      <c r="B129" s="63">
        <v>24</v>
      </c>
      <c r="C129" cm="1">
        <f t="array" ref="C129">IFERROR(_xlfn.XLOOKUP(1, (날씨10[stnNm]='평균기온 삽입용'!$C$104) * (날씨10[월]=C$105) * (날씨10[일]='평균기온 삽입용'!$B129), 날씨10[minTa]),"")</f>
        <v>-15.1</v>
      </c>
      <c r="D129" cm="1">
        <f t="array" ref="D129">IFERROR(_xlfn.XLOOKUP(1, (날씨10[stnNm]='평균기온 삽입용'!$C$104) * (날씨10[월]=D$105) * (날씨10[일]='평균기온 삽입용'!$B129), 날씨10[minTa]),"")</f>
        <v>-5.7</v>
      </c>
      <c r="E129" cm="1">
        <f t="array" ref="E129">IFERROR(_xlfn.XLOOKUP(1, (날씨10[stnNm]='평균기온 삽입용'!$C$104) * (날씨10[월]=E$105) * (날씨10[일]='평균기온 삽입용'!$B129), 날씨10[minTa]),"")</f>
        <v>2.8</v>
      </c>
      <c r="F129" cm="1">
        <f t="array" ref="F129">IFERROR(_xlfn.XLOOKUP(1, (날씨10[stnNm]='평균기온 삽입용'!$C$104) * (날씨10[월]=F$105) * (날씨10[일]='평균기온 삽입용'!$B129), 날씨10[minTa]),"")</f>
        <v>8.6999999999999993</v>
      </c>
      <c r="G129" cm="1">
        <f t="array" ref="G129">IFERROR(_xlfn.XLOOKUP(1, (날씨10[stnNm]='평균기온 삽입용'!$C$104) * (날씨10[월]=G$105) * (날씨10[일]='평균기온 삽입용'!$B129), 날씨10[minTa]),"")</f>
        <v>15.2</v>
      </c>
      <c r="H129" cm="1">
        <f t="array" ref="H129">IFERROR(_xlfn.XLOOKUP(1, (날씨10[stnNm]='평균기온 삽입용'!$C$104) * (날씨10[월]=H$105) * (날씨10[일]='평균기온 삽입용'!$B129), 날씨10[minTa]),"")</f>
        <v>19</v>
      </c>
      <c r="I129" cm="1">
        <f t="array" ref="I129">IFERROR(_xlfn.XLOOKUP(1, (날씨10[stnNm]='평균기온 삽입용'!$C$104) * (날씨10[월]=I$105) * (날씨10[일]='평균기온 삽입용'!$B129), 날씨10[minTa]),"")</f>
        <v>23.5</v>
      </c>
      <c r="J129" cm="1">
        <f t="array" ref="J129">IFERROR(_xlfn.XLOOKUP(1, (날씨10[stnNm]='평균기온 삽입용'!$C$104) * (날씨10[월]=J$105) * (날씨10[일]='평균기온 삽입용'!$B129), 날씨10[minTa]),"")</f>
        <v>22.2</v>
      </c>
      <c r="K129" cm="1">
        <f t="array" ref="K129">IFERROR(_xlfn.XLOOKUP(1, (날씨10[stnNm]='평균기온 삽입용'!$C$104) * (날씨10[월]=K$105) * (날씨10[일]='평균기온 삽입용'!$B129), 날씨10[minTa]),"")</f>
        <v>10.199999999999999</v>
      </c>
      <c r="L129" cm="1">
        <f t="array" ref="L129">IFERROR(_xlfn.XLOOKUP(1, (날씨10[stnNm]='평균기온 삽입용'!$C$104) * (날씨10[월]=L$105) * (날씨10[일]='평균기온 삽입용'!$B129), 날씨10[minTa]),"")</f>
        <v>3.4</v>
      </c>
      <c r="M129" cm="1">
        <f t="array" ref="M129">IFERROR(_xlfn.XLOOKUP(1, (날씨10[stnNm]='평균기온 삽입용'!$C$104) * (날씨10[월]=M$105) * (날씨10[일]='평균기온 삽입용'!$B129), 날씨10[minTa]),"")</f>
        <v>-4</v>
      </c>
      <c r="N129" cm="1">
        <f t="array" ref="N129">IFERROR(_xlfn.XLOOKUP(1, (날씨10[stnNm]='평균기온 삽입용'!$C$104) * (날씨10[월]=N$105) * (날씨10[일]='평균기온 삽입용'!$B129), 날씨10[minTa]),"")</f>
        <v>-14</v>
      </c>
    </row>
    <row r="130" spans="2:14" ht="15.95" customHeight="1" x14ac:dyDescent="0.3">
      <c r="B130" s="63">
        <v>25</v>
      </c>
      <c r="C130" cm="1">
        <f t="array" ref="C130">IFERROR(_xlfn.XLOOKUP(1, (날씨10[stnNm]='평균기온 삽입용'!$C$104) * (날씨10[월]=C$105) * (날씨10[일]='평균기온 삽입용'!$B130), 날씨10[minTa]),"")</f>
        <v>-15.5</v>
      </c>
      <c r="D130" cm="1">
        <f t="array" ref="D130">IFERROR(_xlfn.XLOOKUP(1, (날씨10[stnNm]='평균기온 삽입용'!$C$104) * (날씨10[월]=D$105) * (날씨10[일]='평균기온 삽입용'!$B130), 날씨10[minTa]),"")</f>
        <v>-2.2000000000000002</v>
      </c>
      <c r="E130" cm="1">
        <f t="array" ref="E130">IFERROR(_xlfn.XLOOKUP(1, (날씨10[stnNm]='평균기온 삽입용'!$C$104) * (날씨10[월]=E$105) * (날씨10[일]='평균기온 삽입용'!$B130), 날씨10[minTa]),"")</f>
        <v>4.0999999999999996</v>
      </c>
      <c r="F130" cm="1">
        <f t="array" ref="F130">IFERROR(_xlfn.XLOOKUP(1, (날씨10[stnNm]='평균기온 삽입용'!$C$104) * (날씨10[월]=F$105) * (날씨10[일]='평균기온 삽입용'!$B130), 날씨10[minTa]),"")</f>
        <v>10.7</v>
      </c>
      <c r="G130" cm="1">
        <f t="array" ref="G130">IFERROR(_xlfn.XLOOKUP(1, (날씨10[stnNm]='평균기온 삽입용'!$C$104) * (날씨10[월]=G$105) * (날씨10[일]='평균기온 삽입용'!$B130), 날씨10[minTa]),"")</f>
        <v>14.2</v>
      </c>
      <c r="H130" cm="1">
        <f t="array" ref="H130">IFERROR(_xlfn.XLOOKUP(1, (날씨10[stnNm]='평균기온 삽입용'!$C$104) * (날씨10[월]=H$105) * (날씨10[일]='평균기온 삽입용'!$B130), 날씨10[minTa]),"")</f>
        <v>15</v>
      </c>
      <c r="I130" cm="1">
        <f t="array" ref="I130">IFERROR(_xlfn.XLOOKUP(1, (날씨10[stnNm]='평균기온 삽입용'!$C$104) * (날씨10[월]=I$105) * (날씨10[일]='평균기온 삽입용'!$B130), 날씨10[minTa]),"")</f>
        <v>23.7</v>
      </c>
      <c r="J130" cm="1">
        <f t="array" ref="J130">IFERROR(_xlfn.XLOOKUP(1, (날씨10[stnNm]='평균기온 삽입용'!$C$104) * (날씨10[월]=J$105) * (날씨10[일]='평균기온 삽입용'!$B130), 날씨10[minTa]),"")</f>
        <v>22.5</v>
      </c>
      <c r="K130" cm="1">
        <f t="array" ref="K130">IFERROR(_xlfn.XLOOKUP(1, (날씨10[stnNm]='평균기온 삽입용'!$C$104) * (날씨10[월]=K$105) * (날씨10[일]='평균기온 삽입용'!$B130), 날씨10[minTa]),"")</f>
        <v>12.8</v>
      </c>
      <c r="L130" cm="1">
        <f t="array" ref="L130">IFERROR(_xlfn.XLOOKUP(1, (날씨10[stnNm]='평균기온 삽입용'!$C$104) * (날씨10[월]=L$105) * (날씨10[일]='평균기온 삽입용'!$B130), 날씨10[minTa]),"")</f>
        <v>3.4</v>
      </c>
      <c r="M130" cm="1">
        <f t="array" ref="M130">IFERROR(_xlfn.XLOOKUP(1, (날씨10[stnNm]='평균기온 삽입용'!$C$104) * (날씨10[월]=M$105) * (날씨10[일]='평균기온 삽입용'!$B130), 날씨10[minTa]),"")</f>
        <v>-3.5</v>
      </c>
      <c r="N130" cm="1">
        <f t="array" ref="N130">IFERROR(_xlfn.XLOOKUP(1, (날씨10[stnNm]='평균기온 삽입용'!$C$104) * (날씨10[월]=N$105) * (날씨10[일]='평균기온 삽입용'!$B130), 날씨10[minTa]),"")</f>
        <v>-10</v>
      </c>
    </row>
    <row r="131" spans="2:14" ht="15.95" customHeight="1" x14ac:dyDescent="0.3">
      <c r="B131" s="63">
        <v>26</v>
      </c>
      <c r="C131" cm="1">
        <f t="array" ref="C131">IFERROR(_xlfn.XLOOKUP(1, (날씨10[stnNm]='평균기온 삽입용'!$C$104) * (날씨10[월]=C$105) * (날씨10[일]='평균기온 삽입용'!$B131), 날씨10[minTa]),"")</f>
        <v>-12.9</v>
      </c>
      <c r="D131" cm="1">
        <f t="array" ref="D131">IFERROR(_xlfn.XLOOKUP(1, (날씨10[stnNm]='평균기온 삽입용'!$C$104) * (날씨10[월]=D$105) * (날씨10[일]='평균기온 삽입용'!$B131), 날씨10[minTa]),"")</f>
        <v>-4.5999999999999996</v>
      </c>
      <c r="E131" cm="1">
        <f t="array" ref="E131">IFERROR(_xlfn.XLOOKUP(1, (날씨10[stnNm]='평균기온 삽입용'!$C$104) * (날씨10[월]=E$105) * (날씨10[일]='평균기온 삽입용'!$B131), 날씨10[minTa]),"")</f>
        <v>0.6</v>
      </c>
      <c r="F131" cm="1">
        <f t="array" ref="F131">IFERROR(_xlfn.XLOOKUP(1, (날씨10[stnNm]='평균기온 삽입용'!$C$104) * (날씨10[월]=F$105) * (날씨10[일]='평균기온 삽입용'!$B131), 날씨10[minTa]),"")</f>
        <v>7.6</v>
      </c>
      <c r="G131" cm="1">
        <f t="array" ref="G131">IFERROR(_xlfn.XLOOKUP(1, (날씨10[stnNm]='평균기온 삽입용'!$C$104) * (날씨10[월]=G$105) * (날씨10[일]='평균기온 삽입용'!$B131), 날씨10[minTa]),"")</f>
        <v>15.3</v>
      </c>
      <c r="H131" cm="1">
        <f t="array" ref="H131">IFERROR(_xlfn.XLOOKUP(1, (날씨10[stnNm]='평균기온 삽입용'!$C$104) * (날씨10[월]=H$105) * (날씨10[일]='평균기온 삽입용'!$B131), 날씨10[minTa]),"")</f>
        <v>15.2</v>
      </c>
      <c r="I131" cm="1">
        <f t="array" ref="I131">IFERROR(_xlfn.XLOOKUP(1, (날씨10[stnNm]='평균기온 삽입용'!$C$104) * (날씨10[월]=I$105) * (날씨10[일]='평균기온 삽입용'!$B131), 날씨10[minTa]),"")</f>
        <v>23.2</v>
      </c>
      <c r="J131" cm="1">
        <f t="array" ref="J131">IFERROR(_xlfn.XLOOKUP(1, (날씨10[stnNm]='평균기온 삽입용'!$C$104) * (날씨10[월]=J$105) * (날씨10[일]='평균기온 삽입용'!$B131), 날씨10[minTa]),"")</f>
        <v>22.5</v>
      </c>
      <c r="K131" cm="1">
        <f t="array" ref="K131">IFERROR(_xlfn.XLOOKUP(1, (날씨10[stnNm]='평균기온 삽입용'!$C$104) * (날씨10[월]=K$105) * (날씨10[일]='평균기온 삽입용'!$B131), 날씨10[minTa]),"")</f>
        <v>16.7</v>
      </c>
      <c r="L131" cm="1">
        <f t="array" ref="L131">IFERROR(_xlfn.XLOOKUP(1, (날씨10[stnNm]='평균기온 삽입용'!$C$104) * (날씨10[월]=L$105) * (날씨10[일]='평균기온 삽입용'!$B131), 날씨10[minTa]),"")</f>
        <v>5.9</v>
      </c>
      <c r="M131" cm="1">
        <f t="array" ref="M131">IFERROR(_xlfn.XLOOKUP(1, (날씨10[stnNm]='평균기온 삽입용'!$C$104) * (날씨10[월]=M$105) * (날씨10[일]='평균기온 삽입용'!$B131), 날씨10[minTa]),"")</f>
        <v>1</v>
      </c>
      <c r="N131" cm="1">
        <f t="array" ref="N131">IFERROR(_xlfn.XLOOKUP(1, (날씨10[stnNm]='평균기온 삽입용'!$C$104) * (날씨10[월]=N$105) * (날씨10[일]='평균기온 삽입용'!$B131), 날씨10[minTa]),"")</f>
        <v>-7.8</v>
      </c>
    </row>
    <row r="132" spans="2:14" ht="15.95" customHeight="1" x14ac:dyDescent="0.3">
      <c r="B132" s="63">
        <v>27</v>
      </c>
      <c r="C132" cm="1">
        <f t="array" ref="C132">IFERROR(_xlfn.XLOOKUP(1, (날씨10[stnNm]='평균기온 삽입용'!$C$104) * (날씨10[월]=C$105) * (날씨10[일]='평균기온 삽입용'!$B132), 날씨10[minTa]),"")</f>
        <v>-11.3</v>
      </c>
      <c r="D132" cm="1">
        <f t="array" ref="D132">IFERROR(_xlfn.XLOOKUP(1, (날씨10[stnNm]='평균기온 삽입용'!$C$104) * (날씨10[월]=D$105) * (날씨10[일]='평균기온 삽입용'!$B132), 날씨10[minTa]),"")</f>
        <v>-3.5</v>
      </c>
      <c r="E132" cm="1">
        <f t="array" ref="E132">IFERROR(_xlfn.XLOOKUP(1, (날씨10[stnNm]='평균기온 삽입용'!$C$104) * (날씨10[월]=E$105) * (날씨10[일]='평균기온 삽입용'!$B132), 날씨10[minTa]),"")</f>
        <v>0.2</v>
      </c>
      <c r="F132" cm="1">
        <f t="array" ref="F132">IFERROR(_xlfn.XLOOKUP(1, (날씨10[stnNm]='평균기온 삽입용'!$C$104) * (날씨10[월]=F$105) * (날씨10[일]='평균기온 삽입용'!$B132), 날씨10[minTa]),"")</f>
        <v>7</v>
      </c>
      <c r="G132" cm="1">
        <f t="array" ref="G132">IFERROR(_xlfn.XLOOKUP(1, (날씨10[stnNm]='평균기온 삽입용'!$C$104) * (날씨10[월]=G$105) * (날씨10[일]='평균기온 삽입용'!$B132), 날씨10[minTa]),"")</f>
        <v>12.6</v>
      </c>
      <c r="H132" cm="1">
        <f t="array" ref="H132">IFERROR(_xlfn.XLOOKUP(1, (날씨10[stnNm]='평균기온 삽입용'!$C$104) * (날씨10[월]=H$105) * (날씨10[일]='평균기온 삽입용'!$B132), 날씨10[minTa]),"")</f>
        <v>15.8</v>
      </c>
      <c r="I132" cm="1">
        <f t="array" ref="I132">IFERROR(_xlfn.XLOOKUP(1, (날씨10[stnNm]='평균기온 삽입용'!$C$104) * (날씨10[월]=I$105) * (날씨10[일]='평균기온 삽입용'!$B132), 날씨10[minTa]),"")</f>
        <v>25.2</v>
      </c>
      <c r="J132" cm="1">
        <f t="array" ref="J132">IFERROR(_xlfn.XLOOKUP(1, (날씨10[stnNm]='평균기온 삽입용'!$C$104) * (날씨10[월]=J$105) * (날씨10[일]='평균기온 삽입용'!$B132), 날씨10[minTa]),"")</f>
        <v>21.8</v>
      </c>
      <c r="K132" cm="1">
        <f t="array" ref="K132">IFERROR(_xlfn.XLOOKUP(1, (날씨10[stnNm]='평균기온 삽입용'!$C$104) * (날씨10[월]=K$105) * (날씨10[일]='평균기온 삽입용'!$B132), 날씨10[minTa]),"")</f>
        <v>15.4</v>
      </c>
      <c r="L132" cm="1">
        <f t="array" ref="L132">IFERROR(_xlfn.XLOOKUP(1, (날씨10[stnNm]='평균기온 삽입용'!$C$104) * (날씨10[월]=L$105) * (날씨10[일]='평균기온 삽입용'!$B132), 날씨10[minTa]),"")</f>
        <v>10.6</v>
      </c>
      <c r="M132" cm="1">
        <f t="array" ref="M132">IFERROR(_xlfn.XLOOKUP(1, (날씨10[stnNm]='평균기온 삽입용'!$C$104) * (날씨10[월]=M$105) * (날씨10[일]='평균기온 삽입용'!$B132), 날씨10[minTa]),"")</f>
        <v>-3.5</v>
      </c>
      <c r="N132" cm="1">
        <f t="array" ref="N132">IFERROR(_xlfn.XLOOKUP(1, (날씨10[stnNm]='평균기온 삽입용'!$C$104) * (날씨10[월]=N$105) * (날씨10[일]='평균기온 삽입용'!$B132), 날씨10[minTa]),"")</f>
        <v>-13.8</v>
      </c>
    </row>
    <row r="133" spans="2:14" ht="15.95" customHeight="1" x14ac:dyDescent="0.3">
      <c r="B133" s="63">
        <v>28</v>
      </c>
      <c r="C133" cm="1">
        <f t="array" ref="C133">IFERROR(_xlfn.XLOOKUP(1, (날씨10[stnNm]='평균기온 삽입용'!$C$104) * (날씨10[월]=C$105) * (날씨10[일]='평균기온 삽입용'!$B133), 날씨10[minTa]),"")</f>
        <v>-9.4</v>
      </c>
      <c r="D133" cm="1">
        <f t="array" ref="D133">IFERROR(_xlfn.XLOOKUP(1, (날씨10[stnNm]='평균기온 삽입용'!$C$104) * (날씨10[월]=D$105) * (날씨10[일]='평균기온 삽입용'!$B133), 날씨10[minTa]),"")</f>
        <v>-1.4</v>
      </c>
      <c r="E133" cm="1">
        <f t="array" ref="E133">IFERROR(_xlfn.XLOOKUP(1, (날씨10[stnNm]='평균기온 삽입용'!$C$104) * (날씨10[월]=E$105) * (날씨10[일]='평균기온 삽입용'!$B133), 날씨10[minTa]),"")</f>
        <v>7</v>
      </c>
      <c r="F133" cm="1">
        <f t="array" ref="F133">IFERROR(_xlfn.XLOOKUP(1, (날씨10[stnNm]='평균기온 삽입용'!$C$104) * (날씨10[월]=F$105) * (날씨10[일]='평균기온 삽입용'!$B133), 날씨10[minTa]),"")</f>
        <v>9.3000000000000007</v>
      </c>
      <c r="G133" cm="1">
        <f t="array" ref="G133">IFERROR(_xlfn.XLOOKUP(1, (날씨10[stnNm]='평균기온 삽입용'!$C$104) * (날씨10[월]=G$105) * (날씨10[일]='평균기온 삽입용'!$B133), 날씨10[minTa]),"")</f>
        <v>10.3</v>
      </c>
      <c r="H133" cm="1">
        <f t="array" ref="H133">IFERROR(_xlfn.XLOOKUP(1, (날씨10[stnNm]='평균기온 삽입용'!$C$104) * (날씨10[월]=H$105) * (날씨10[일]='평균기온 삽입용'!$B133), 날씨10[minTa]),"")</f>
        <v>16.8</v>
      </c>
      <c r="I133" cm="1">
        <f t="array" ref="I133">IFERROR(_xlfn.XLOOKUP(1, (날씨10[stnNm]='평균기온 삽입용'!$C$104) * (날씨10[월]=I$105) * (날씨10[일]='평균기온 삽입용'!$B133), 날씨10[minTa]),"")</f>
        <v>25.6</v>
      </c>
      <c r="J133" cm="1">
        <f t="array" ref="J133">IFERROR(_xlfn.XLOOKUP(1, (날씨10[stnNm]='평균기온 삽입용'!$C$104) * (날씨10[월]=J$105) * (날씨10[일]='평균기온 삽입용'!$B133), 날씨10[minTa]),"")</f>
        <v>19.899999999999999</v>
      </c>
      <c r="K133" cm="1">
        <f t="array" ref="K133">IFERROR(_xlfn.XLOOKUP(1, (날씨10[stnNm]='평균기온 삽입용'!$C$104) * (날씨10[월]=K$105) * (날씨10[일]='평균기온 삽입용'!$B133), 날씨10[minTa]),"")</f>
        <v>16.5</v>
      </c>
      <c r="L133" cm="1">
        <f t="array" ref="L133">IFERROR(_xlfn.XLOOKUP(1, (날씨10[stnNm]='평균기온 삽입용'!$C$104) * (날씨10[월]=L$105) * (날씨10[일]='평균기온 삽입용'!$B133), 날씨10[minTa]),"")</f>
        <v>10.3</v>
      </c>
      <c r="M133" cm="1">
        <f t="array" ref="M133">IFERROR(_xlfn.XLOOKUP(1, (날씨10[stnNm]='평균기온 삽입용'!$C$104) * (날씨10[월]=M$105) * (날씨10[일]='평균기온 삽입용'!$B133), 날씨10[minTa]),"")</f>
        <v>-4.5999999999999996</v>
      </c>
      <c r="N133" cm="1">
        <f t="array" ref="N133">IFERROR(_xlfn.XLOOKUP(1, (날씨10[stnNm]='평균기온 삽입용'!$C$104) * (날씨10[월]=N$105) * (날씨10[일]='평균기온 삽입용'!$B133), 날씨10[minTa]),"")</f>
        <v>-12.6</v>
      </c>
    </row>
    <row r="134" spans="2:14" ht="15.95" customHeight="1" x14ac:dyDescent="0.3">
      <c r="B134" s="63">
        <v>29</v>
      </c>
      <c r="C134" cm="1">
        <f t="array" ref="C134">IFERROR(_xlfn.XLOOKUP(1, (날씨10[stnNm]='평균기온 삽입용'!$C$104) * (날씨10[월]=C$105) * (날씨10[일]='평균기온 삽입용'!$B134), 날씨10[minTa]),"")</f>
        <v>-11.4</v>
      </c>
      <c r="D134" cm="1">
        <f t="array" ref="D134">IFERROR(_xlfn.XLOOKUP(1, (날씨10[stnNm]='평균기온 삽입용'!$C$104) * (날씨10[월]=D$105) * (날씨10[일]='평균기온 삽입용'!$B134), 날씨10[minTa]),"")</f>
        <v>-1.6</v>
      </c>
      <c r="E134" cm="1">
        <f t="array" ref="E134">IFERROR(_xlfn.XLOOKUP(1, (날씨10[stnNm]='평균기온 삽입용'!$C$104) * (날씨10[월]=E$105) * (날씨10[일]='평균기온 삽입용'!$B134), 날씨10[minTa]),"")</f>
        <v>1.2</v>
      </c>
      <c r="F134" cm="1">
        <f t="array" ref="F134">IFERROR(_xlfn.XLOOKUP(1, (날씨10[stnNm]='평균기온 삽입용'!$C$104) * (날씨10[월]=F$105) * (날씨10[일]='평균기온 삽입용'!$B134), 날씨10[minTa]),"")</f>
        <v>11.8</v>
      </c>
      <c r="G134" cm="1">
        <f t="array" ref="G134">IFERROR(_xlfn.XLOOKUP(1, (날씨10[stnNm]='평균기온 삽입용'!$C$104) * (날씨10[월]=G$105) * (날씨10[일]='평균기온 삽입용'!$B134), 날씨10[minTa]),"")</f>
        <v>10.8</v>
      </c>
      <c r="H134" cm="1">
        <f t="array" ref="H134">IFERROR(_xlfn.XLOOKUP(1, (날씨10[stnNm]='평균기온 삽입용'!$C$104) * (날씨10[월]=H$105) * (날씨10[일]='평균기온 삽입용'!$B134), 날씨10[minTa]),"")</f>
        <v>16.7</v>
      </c>
      <c r="I134" cm="1">
        <f t="array" ref="I134">IFERROR(_xlfn.XLOOKUP(1, (날씨10[stnNm]='평균기온 삽입용'!$C$104) * (날씨10[월]=I$105) * (날씨10[일]='평균기온 삽입용'!$B134), 날씨10[minTa]),"")</f>
        <v>25.1</v>
      </c>
      <c r="J134" cm="1">
        <f t="array" ref="J134">IFERROR(_xlfn.XLOOKUP(1, (날씨10[stnNm]='평균기온 삽입용'!$C$104) * (날씨10[월]=J$105) * (날씨10[일]='평균기온 삽입용'!$B134), 날씨10[minTa]),"")</f>
        <v>20.399999999999999</v>
      </c>
      <c r="K134" cm="1">
        <f t="array" ref="K134">IFERROR(_xlfn.XLOOKUP(1, (날씨10[stnNm]='평균기온 삽입용'!$C$104) * (날씨10[월]=K$105) * (날씨10[일]='평균기온 삽입용'!$B134), 날씨10[minTa]),"")</f>
        <v>14</v>
      </c>
      <c r="L134" cm="1">
        <f t="array" ref="L134">IFERROR(_xlfn.XLOOKUP(1, (날씨10[stnNm]='평균기온 삽입용'!$C$104) * (날씨10[월]=L$105) * (날씨10[일]='평균기온 삽입용'!$B134), 날씨10[minTa]),"")</f>
        <v>10</v>
      </c>
      <c r="M134" cm="1">
        <f t="array" ref="M134">IFERROR(_xlfn.XLOOKUP(1, (날씨10[stnNm]='평균기온 삽입용'!$C$104) * (날씨10[월]=M$105) * (날씨10[일]='평균기온 삽입용'!$B134), 날씨10[minTa]),"")</f>
        <v>-7.7</v>
      </c>
      <c r="N134" cm="1">
        <f t="array" ref="N134">IFERROR(_xlfn.XLOOKUP(1, (날씨10[stnNm]='평균기온 삽입용'!$C$104) * (날씨10[월]=N$105) * (날씨10[일]='평균기온 삽입용'!$B134), 날씨10[minTa]),"")</f>
        <v>-14.1</v>
      </c>
    </row>
    <row r="135" spans="2:14" ht="15.95" customHeight="1" x14ac:dyDescent="0.3">
      <c r="B135" s="63">
        <v>30</v>
      </c>
      <c r="C135" cm="1">
        <f t="array" ref="C135">IFERROR(_xlfn.XLOOKUP(1, (날씨10[stnNm]='평균기온 삽입용'!$C$104) * (날씨10[월]=C$105) * (날씨10[일]='평균기온 삽입용'!$B135), 날씨10[minTa]),"")</f>
        <v>-10.7</v>
      </c>
      <c r="D135" t="str" cm="1">
        <f t="array" ref="D135">IFERROR(_xlfn.XLOOKUP(1, (날씨10[stnNm]='평균기온 삽입용'!$C$104) * (날씨10[월]=D$105) * (날씨10[일]='평균기온 삽입용'!$B135), 날씨10[minTa]),"")</f>
        <v/>
      </c>
      <c r="E135" cm="1">
        <f t="array" ref="E135">IFERROR(_xlfn.XLOOKUP(1, (날씨10[stnNm]='평균기온 삽입용'!$C$104) * (날씨10[월]=E$105) * (날씨10[일]='평균기온 삽입용'!$B135), 날씨10[minTa]),"")</f>
        <v>-2</v>
      </c>
      <c r="F135" cm="1">
        <f t="array" ref="F135">IFERROR(_xlfn.XLOOKUP(1, (날씨10[stnNm]='평균기온 삽입용'!$C$104) * (날씨10[월]=F$105) * (날씨10[일]='평균기온 삽입용'!$B135), 날씨10[minTa]),"")</f>
        <v>10.6</v>
      </c>
      <c r="G135" cm="1">
        <f t="array" ref="G135">IFERROR(_xlfn.XLOOKUP(1, (날씨10[stnNm]='평균기온 삽입용'!$C$104) * (날씨10[월]=G$105) * (날씨10[일]='평균기온 삽입용'!$B135), 날씨10[minTa]),"")</f>
        <v>11.9</v>
      </c>
      <c r="H135" cm="1">
        <f t="array" ref="H135">IFERROR(_xlfn.XLOOKUP(1, (날씨10[stnNm]='평균기온 삽입용'!$C$104) * (날씨10[월]=H$105) * (날씨10[일]='평균기온 삽입용'!$B135), 날씨10[minTa]),"")</f>
        <v>21.7</v>
      </c>
      <c r="I135" cm="1">
        <f t="array" ref="I135">IFERROR(_xlfn.XLOOKUP(1, (날씨10[stnNm]='평균기온 삽입용'!$C$104) * (날씨10[월]=I$105) * (날씨10[일]='평균기온 삽입용'!$B135), 날씨10[minTa]),"")</f>
        <v>24.4</v>
      </c>
      <c r="J135" cm="1">
        <f t="array" ref="J135">IFERROR(_xlfn.XLOOKUP(1, (날씨10[stnNm]='평균기온 삽입용'!$C$104) * (날씨10[월]=J$105) * (날씨10[일]='평균기온 삽입용'!$B135), 날씨10[minTa]),"")</f>
        <v>18.7</v>
      </c>
      <c r="K135" cm="1">
        <f t="array" ref="K135">IFERROR(_xlfn.XLOOKUP(1, (날씨10[stnNm]='평균기온 삽입용'!$C$104) * (날씨10[월]=K$105) * (날씨10[일]='평균기온 삽입용'!$B135), 날씨10[minTa]),"")</f>
        <v>13.8</v>
      </c>
      <c r="L135" cm="1">
        <f t="array" ref="L135">IFERROR(_xlfn.XLOOKUP(1, (날씨10[stnNm]='평균기온 삽입용'!$C$104) * (날씨10[월]=L$105) * (날씨10[일]='평균기온 삽입용'!$B135), 날씨10[minTa]),"")</f>
        <v>6.6</v>
      </c>
      <c r="M135" cm="1">
        <f t="array" ref="M135">IFERROR(_xlfn.XLOOKUP(1, (날씨10[stnNm]='평균기온 삽입용'!$C$104) * (날씨10[월]=M$105) * (날씨10[일]='평균기온 삽입용'!$B135), 날씨10[minTa]),"")</f>
        <v>-6.3</v>
      </c>
      <c r="N135" cm="1">
        <f t="array" ref="N135">IFERROR(_xlfn.XLOOKUP(1, (날씨10[stnNm]='평균기온 삽입용'!$C$104) * (날씨10[월]=N$105) * (날씨10[일]='평균기온 삽입용'!$B135), 날씨10[minTa]),"")</f>
        <v>-3.1</v>
      </c>
    </row>
    <row r="136" spans="2:14" ht="15.95" customHeight="1" x14ac:dyDescent="0.3">
      <c r="B136" s="63">
        <v>31</v>
      </c>
      <c r="C136" cm="1">
        <f t="array" ref="C136">IFERROR(_xlfn.XLOOKUP(1, (날씨10[stnNm]='평균기온 삽입용'!$C$104) * (날씨10[월]=C$105) * (날씨10[일]='평균기온 삽입용'!$B136), 날씨10[minTa]),"")</f>
        <v>-5.5</v>
      </c>
      <c r="D136" t="str" cm="1">
        <f t="array" ref="D136">IFERROR(_xlfn.XLOOKUP(1, (날씨10[stnNm]='평균기온 삽입용'!$C$104) * (날씨10[월]=D$105) * (날씨10[일]='평균기온 삽입용'!$B136), 날씨10[minTa]),"")</f>
        <v/>
      </c>
      <c r="E136" cm="1">
        <f t="array" ref="E136">IFERROR(_xlfn.XLOOKUP(1, (날씨10[stnNm]='평균기온 삽입용'!$C$104) * (날씨10[월]=E$105) * (날씨10[일]='평균기온 삽입용'!$B136), 날씨10[minTa]),"")</f>
        <v>-2.2000000000000002</v>
      </c>
      <c r="F136" t="str" cm="1">
        <f t="array" ref="F136">IFERROR(_xlfn.XLOOKUP(1, (날씨10[stnNm]='평균기온 삽입용'!$C$104) * (날씨10[월]=F$105) * (날씨10[일]='평균기온 삽입용'!$B136), 날씨10[minTa]),"")</f>
        <v/>
      </c>
      <c r="G136" cm="1">
        <f t="array" ref="G136">IFERROR(_xlfn.XLOOKUP(1, (날씨10[stnNm]='평균기온 삽입용'!$C$104) * (날씨10[월]=G$105) * (날씨10[일]='평균기온 삽입용'!$B136), 날씨10[minTa]),"")</f>
        <v>12.7</v>
      </c>
      <c r="H136" t="str" cm="1">
        <f t="array" ref="H136">IFERROR(_xlfn.XLOOKUP(1, (날씨10[stnNm]='평균기온 삽입용'!$C$104) * (날씨10[월]=H$105) * (날씨10[일]='평균기온 삽입용'!$B136), 날씨10[minTa]),"")</f>
        <v/>
      </c>
      <c r="I136" cm="1">
        <f t="array" ref="I136">IFERROR(_xlfn.XLOOKUP(1, (날씨10[stnNm]='평균기온 삽입용'!$C$104) * (날씨10[월]=I$105) * (날씨10[일]='평균기온 삽입용'!$B136), 날씨10[minTa]),"")</f>
        <v>25.3</v>
      </c>
      <c r="J136" cm="1">
        <f t="array" ref="J136">IFERROR(_xlfn.XLOOKUP(1, (날씨10[stnNm]='평균기온 삽입용'!$C$104) * (날씨10[월]=J$105) * (날씨10[일]='평균기온 삽입용'!$B136), 날씨10[minTa]),"")</f>
        <v>17.8</v>
      </c>
      <c r="K136" t="str" cm="1">
        <f t="array" ref="K136">IFERROR(_xlfn.XLOOKUP(1, (날씨10[stnNm]='평균기온 삽입용'!$C$104) * (날씨10[월]=K$105) * (날씨10[일]='평균기온 삽입용'!$B136), 날씨10[minTa]),"")</f>
        <v/>
      </c>
      <c r="L136" cm="1">
        <f t="array" ref="L136">IFERROR(_xlfn.XLOOKUP(1, (날씨10[stnNm]='평균기온 삽입용'!$C$104) * (날씨10[월]=L$105) * (날씨10[일]='평균기온 삽입용'!$B136), 날씨10[minTa]),"")</f>
        <v>5.9</v>
      </c>
      <c r="M136" t="str" cm="1">
        <f t="array" ref="M136">IFERROR(_xlfn.XLOOKUP(1, (날씨10[stnNm]='평균기온 삽입용'!$C$104) * (날씨10[월]=M$105) * (날씨10[일]='평균기온 삽입용'!$B136), 날씨10[minTa]),"")</f>
        <v/>
      </c>
      <c r="N136" cm="1">
        <f t="array" ref="N136">IFERROR(_xlfn.XLOOKUP(1, (날씨10[stnNm]='평균기온 삽입용'!$C$104) * (날씨10[월]=N$105) * (날씨10[일]='평균기온 삽입용'!$B136), 날씨10[minTa]),"")</f>
        <v>-7.6</v>
      </c>
    </row>
    <row r="137" spans="2:14" ht="15.95" customHeight="1" x14ac:dyDescent="0.3"/>
    <row r="138" spans="2:14" ht="15.95" customHeight="1" x14ac:dyDescent="0.3"/>
    <row r="139" spans="2:14" ht="15.95" customHeight="1" x14ac:dyDescent="0.3"/>
    <row r="140" spans="2:14" ht="15.95" customHeight="1" x14ac:dyDescent="0.3"/>
    <row r="141" spans="2:14" ht="15.95" customHeight="1" x14ac:dyDescent="0.3"/>
    <row r="142" spans="2:14" ht="15.95" customHeight="1" x14ac:dyDescent="0.3"/>
    <row r="143" spans="2:14" ht="15.95" customHeight="1" x14ac:dyDescent="0.3"/>
    <row r="144" spans="2:14" ht="15.95" customHeight="1" x14ac:dyDescent="0.3"/>
    <row r="145" ht="15.95" customHeight="1" x14ac:dyDescent="0.3"/>
    <row r="146" ht="15.95" customHeight="1" x14ac:dyDescent="0.3"/>
    <row r="147" ht="15.95" customHeight="1" x14ac:dyDescent="0.3"/>
    <row r="148" ht="15.95" customHeight="1" x14ac:dyDescent="0.3"/>
    <row r="149" ht="15.95" customHeight="1" x14ac:dyDescent="0.3"/>
    <row r="150" ht="15.95" customHeight="1" x14ac:dyDescent="0.3"/>
    <row r="151" ht="15.95" customHeight="1" x14ac:dyDescent="0.3"/>
    <row r="152" ht="15.95" customHeight="1" x14ac:dyDescent="0.3"/>
    <row r="153" ht="15.95" customHeight="1" x14ac:dyDescent="0.3"/>
    <row r="154" ht="15.95" customHeight="1" x14ac:dyDescent="0.3"/>
    <row r="155" ht="15.95" customHeight="1" x14ac:dyDescent="0.3"/>
    <row r="156" ht="15.95" customHeight="1" x14ac:dyDescent="0.3"/>
    <row r="157" ht="15.95" customHeight="1" x14ac:dyDescent="0.3"/>
    <row r="158" ht="15.95" customHeight="1" x14ac:dyDescent="0.3"/>
    <row r="159" ht="15.95" customHeight="1" x14ac:dyDescent="0.3"/>
    <row r="160" ht="15.95" customHeight="1" x14ac:dyDescent="0.3"/>
    <row r="161" ht="15.95" customHeight="1" x14ac:dyDescent="0.3"/>
    <row r="162" ht="15.95" customHeight="1" x14ac:dyDescent="0.3"/>
    <row r="163" ht="15.95" customHeight="1" x14ac:dyDescent="0.3"/>
    <row r="164" ht="15.95" customHeight="1" x14ac:dyDescent="0.3"/>
    <row r="165" ht="15.95" customHeight="1" x14ac:dyDescent="0.3"/>
    <row r="166" ht="15.95" customHeight="1" x14ac:dyDescent="0.3"/>
    <row r="167" ht="15.95" customHeight="1" x14ac:dyDescent="0.3"/>
    <row r="168" ht="15.95" customHeight="1" x14ac:dyDescent="0.3"/>
    <row r="169" ht="15.95" customHeight="1" x14ac:dyDescent="0.3"/>
    <row r="170" ht="15.95" customHeight="1" x14ac:dyDescent="0.3"/>
    <row r="171" ht="15.95" customHeight="1" x14ac:dyDescent="0.3"/>
    <row r="172" ht="15.95" customHeight="1" x14ac:dyDescent="0.3"/>
    <row r="173" ht="15.95" customHeight="1" x14ac:dyDescent="0.3"/>
    <row r="174" ht="15.95" customHeight="1" x14ac:dyDescent="0.3"/>
    <row r="175" ht="15.95" customHeight="1" x14ac:dyDescent="0.3"/>
    <row r="176" ht="15.95" customHeight="1" x14ac:dyDescent="0.3"/>
    <row r="177" ht="15.95" customHeight="1" x14ac:dyDescent="0.3"/>
    <row r="178" ht="15.95" customHeight="1" x14ac:dyDescent="0.3"/>
    <row r="179" ht="15.95" customHeight="1" x14ac:dyDescent="0.3"/>
    <row r="180" ht="15.95" customHeight="1" x14ac:dyDescent="0.3"/>
    <row r="181" ht="15.95" customHeight="1" x14ac:dyDescent="0.3"/>
    <row r="182" ht="15.95" customHeight="1" x14ac:dyDescent="0.3"/>
    <row r="183" ht="15.95" customHeight="1" x14ac:dyDescent="0.3"/>
    <row r="184" ht="15.95" customHeight="1" x14ac:dyDescent="0.3"/>
    <row r="185" ht="15.95" customHeight="1" x14ac:dyDescent="0.3"/>
    <row r="186" ht="15.95" customHeight="1" x14ac:dyDescent="0.3"/>
    <row r="187" ht="15.95" customHeight="1" x14ac:dyDescent="0.3"/>
    <row r="188" ht="15.95" customHeight="1" x14ac:dyDescent="0.3"/>
    <row r="189" ht="15.95" customHeight="1" x14ac:dyDescent="0.3"/>
    <row r="190" ht="15.95" customHeight="1" x14ac:dyDescent="0.3"/>
    <row r="191" ht="15.95" customHeight="1" x14ac:dyDescent="0.3"/>
    <row r="192" ht="15.95" customHeight="1" x14ac:dyDescent="0.3"/>
    <row r="193" ht="15.95" customHeight="1" x14ac:dyDescent="0.3"/>
    <row r="194" ht="15.95" customHeight="1" x14ac:dyDescent="0.3"/>
    <row r="195" ht="15.95" customHeight="1" x14ac:dyDescent="0.3"/>
    <row r="196" ht="15.95" customHeight="1" x14ac:dyDescent="0.3"/>
    <row r="197" ht="15.95" customHeight="1" x14ac:dyDescent="0.3"/>
    <row r="198" ht="15.95" customHeight="1" x14ac:dyDescent="0.3"/>
    <row r="199" ht="15.95" customHeight="1" x14ac:dyDescent="0.3"/>
    <row r="200" ht="15.95" customHeight="1" x14ac:dyDescent="0.3"/>
    <row r="201" ht="15.95" customHeight="1" x14ac:dyDescent="0.3"/>
    <row r="202" ht="15.95" customHeight="1" x14ac:dyDescent="0.3"/>
    <row r="203" ht="15.95" customHeight="1" x14ac:dyDescent="0.3"/>
    <row r="204" ht="15.95" customHeight="1" x14ac:dyDescent="0.3"/>
    <row r="205" ht="15.95" customHeight="1" x14ac:dyDescent="0.3"/>
    <row r="206" ht="15.95" customHeight="1" x14ac:dyDescent="0.3"/>
    <row r="207" ht="15.95" customHeight="1" x14ac:dyDescent="0.3"/>
    <row r="208" ht="15.95" customHeight="1" x14ac:dyDescent="0.3"/>
    <row r="209" ht="15.95" customHeight="1" x14ac:dyDescent="0.3"/>
    <row r="210" ht="15.95" customHeight="1" x14ac:dyDescent="0.3"/>
    <row r="211" ht="15.95" customHeight="1" x14ac:dyDescent="0.3"/>
    <row r="212" ht="15.95" customHeight="1" x14ac:dyDescent="0.3"/>
    <row r="213" ht="15.95" customHeight="1" x14ac:dyDescent="0.3"/>
    <row r="214" ht="15.95" customHeight="1" x14ac:dyDescent="0.3"/>
    <row r="215" ht="15.95" customHeight="1" x14ac:dyDescent="0.3"/>
    <row r="216" ht="15.95" customHeight="1" x14ac:dyDescent="0.3"/>
    <row r="217" ht="15.95" customHeight="1" x14ac:dyDescent="0.3"/>
    <row r="218" ht="15.95" customHeight="1" x14ac:dyDescent="0.3"/>
    <row r="219" ht="15.95" customHeight="1" x14ac:dyDescent="0.3"/>
    <row r="220" ht="15.95" customHeight="1" x14ac:dyDescent="0.3"/>
    <row r="221" ht="15.95" customHeight="1" x14ac:dyDescent="0.3"/>
    <row r="222" ht="15.95" customHeight="1" x14ac:dyDescent="0.3"/>
    <row r="223" ht="15.95" customHeight="1" x14ac:dyDescent="0.3"/>
    <row r="224" ht="15.95" customHeight="1" x14ac:dyDescent="0.3"/>
    <row r="225" ht="15.95" customHeight="1" x14ac:dyDescent="0.3"/>
    <row r="226" ht="15.95" customHeight="1" x14ac:dyDescent="0.3"/>
    <row r="227" ht="15.95" customHeight="1" x14ac:dyDescent="0.3"/>
    <row r="228" ht="15.95" customHeight="1" x14ac:dyDescent="0.3"/>
    <row r="229" ht="15.95" customHeight="1" x14ac:dyDescent="0.3"/>
    <row r="230" ht="15.95" customHeight="1" x14ac:dyDescent="0.3"/>
    <row r="231" ht="15.95" customHeight="1" x14ac:dyDescent="0.3"/>
    <row r="232" ht="15.95" customHeight="1" x14ac:dyDescent="0.3"/>
    <row r="233" ht="15.95" customHeight="1" x14ac:dyDescent="0.3"/>
    <row r="234" ht="15.95" customHeight="1" x14ac:dyDescent="0.3"/>
    <row r="235" ht="15.95" customHeight="1" x14ac:dyDescent="0.3"/>
    <row r="236" ht="15.95" customHeight="1" x14ac:dyDescent="0.3"/>
    <row r="237" ht="15.95" customHeight="1" x14ac:dyDescent="0.3"/>
    <row r="238" ht="15.95" customHeight="1" x14ac:dyDescent="0.3"/>
    <row r="239" ht="15.95" customHeight="1" x14ac:dyDescent="0.3"/>
    <row r="240" ht="15.95" customHeight="1" x14ac:dyDescent="0.3"/>
    <row r="241" ht="15.95" customHeight="1" x14ac:dyDescent="0.3"/>
    <row r="242" ht="15.95" customHeight="1" x14ac:dyDescent="0.3"/>
    <row r="243" ht="15.95" customHeight="1" x14ac:dyDescent="0.3"/>
    <row r="244" ht="15.95" customHeight="1" x14ac:dyDescent="0.3"/>
    <row r="245" ht="15.95" customHeight="1" x14ac:dyDescent="0.3"/>
    <row r="246" ht="15.95" customHeight="1" x14ac:dyDescent="0.3"/>
    <row r="247" ht="15.95" customHeight="1" x14ac:dyDescent="0.3"/>
    <row r="248" ht="15.95" customHeight="1" x14ac:dyDescent="0.3"/>
    <row r="249" ht="15.95" customHeight="1" x14ac:dyDescent="0.3"/>
    <row r="250" ht="15.95" customHeight="1" x14ac:dyDescent="0.3"/>
    <row r="251" ht="15.95" customHeight="1" x14ac:dyDescent="0.3"/>
    <row r="252" ht="15.95" customHeight="1" x14ac:dyDescent="0.3"/>
    <row r="253" ht="15.95" customHeight="1" x14ac:dyDescent="0.3"/>
    <row r="254" ht="15.95" customHeight="1" x14ac:dyDescent="0.3"/>
    <row r="255" ht="15.95" customHeight="1" x14ac:dyDescent="0.3"/>
    <row r="256" ht="15.95" customHeight="1" x14ac:dyDescent="0.3"/>
    <row r="257" ht="15.95" customHeight="1" x14ac:dyDescent="0.3"/>
    <row r="258" ht="15.95" customHeight="1" x14ac:dyDescent="0.3"/>
    <row r="259" ht="15.95" customHeight="1" x14ac:dyDescent="0.3"/>
    <row r="260" ht="15.95" customHeight="1" x14ac:dyDescent="0.3"/>
    <row r="261" ht="15.95" customHeight="1" x14ac:dyDescent="0.3"/>
    <row r="262" ht="15.95" customHeight="1" x14ac:dyDescent="0.3"/>
    <row r="263" ht="15.95" customHeight="1" x14ac:dyDescent="0.3"/>
    <row r="264" ht="15.95" customHeight="1" x14ac:dyDescent="0.3"/>
    <row r="265" ht="15.95" customHeight="1" x14ac:dyDescent="0.3"/>
    <row r="266" ht="15.95" customHeight="1" x14ac:dyDescent="0.3"/>
    <row r="267" ht="15.95" customHeight="1" x14ac:dyDescent="0.3"/>
    <row r="268" ht="15.95" customHeight="1" x14ac:dyDescent="0.3"/>
    <row r="269" ht="15.95" customHeight="1" x14ac:dyDescent="0.3"/>
    <row r="270" ht="15.95" customHeight="1" x14ac:dyDescent="0.3"/>
    <row r="271" ht="15.95" customHeight="1" x14ac:dyDescent="0.3"/>
    <row r="272" ht="15.95" customHeight="1" x14ac:dyDescent="0.3"/>
    <row r="273" ht="15.95" customHeight="1" x14ac:dyDescent="0.3"/>
    <row r="274" ht="15.95" customHeight="1" x14ac:dyDescent="0.3"/>
    <row r="275" ht="15.95" customHeight="1" x14ac:dyDescent="0.3"/>
    <row r="276" ht="15.95" customHeight="1" x14ac:dyDescent="0.3"/>
    <row r="277" ht="15.95" customHeight="1" x14ac:dyDescent="0.3"/>
    <row r="278" ht="15.95" customHeight="1" x14ac:dyDescent="0.3"/>
    <row r="279" ht="15.95" customHeight="1" x14ac:dyDescent="0.3"/>
    <row r="280" ht="15.95" customHeight="1" x14ac:dyDescent="0.3"/>
    <row r="281" ht="15.95" customHeight="1" x14ac:dyDescent="0.3"/>
    <row r="282" ht="15.95" customHeight="1" x14ac:dyDescent="0.3"/>
    <row r="283" ht="15.95" customHeight="1" x14ac:dyDescent="0.3"/>
    <row r="284" ht="15.95" customHeight="1" x14ac:dyDescent="0.3"/>
    <row r="285" ht="15.95" customHeight="1" x14ac:dyDescent="0.3"/>
    <row r="286" ht="15.95" customHeight="1" x14ac:dyDescent="0.3"/>
    <row r="287" ht="15.95" customHeight="1" x14ac:dyDescent="0.3"/>
    <row r="288" ht="15.95" customHeight="1" x14ac:dyDescent="0.3"/>
    <row r="289" ht="15.95" customHeight="1" x14ac:dyDescent="0.3"/>
    <row r="290" ht="15.95" customHeight="1" x14ac:dyDescent="0.3"/>
    <row r="291" ht="15.95" customHeight="1" x14ac:dyDescent="0.3"/>
    <row r="292" ht="15.95" customHeight="1" x14ac:dyDescent="0.3"/>
    <row r="293" ht="15.95" customHeight="1" x14ac:dyDescent="0.3"/>
    <row r="294" ht="15.95" customHeight="1" x14ac:dyDescent="0.3"/>
    <row r="295" ht="15.95" customHeight="1" x14ac:dyDescent="0.3"/>
    <row r="296" ht="15.95" customHeight="1" x14ac:dyDescent="0.3"/>
    <row r="297" ht="15.95" customHeight="1" x14ac:dyDescent="0.3"/>
    <row r="298" ht="15.95" customHeight="1" x14ac:dyDescent="0.3"/>
    <row r="299" ht="15.95" customHeight="1" x14ac:dyDescent="0.3"/>
    <row r="300" ht="15.95" customHeight="1" x14ac:dyDescent="0.3"/>
    <row r="301" ht="15.95" customHeight="1" x14ac:dyDescent="0.3"/>
    <row r="302" ht="15.95" customHeight="1" x14ac:dyDescent="0.3"/>
    <row r="303" ht="15.95" customHeight="1" x14ac:dyDescent="0.3"/>
    <row r="304" ht="15.95" customHeight="1" x14ac:dyDescent="0.3"/>
    <row r="305" ht="15.95" customHeight="1" x14ac:dyDescent="0.3"/>
    <row r="306" ht="15.95" customHeight="1" x14ac:dyDescent="0.3"/>
    <row r="307" ht="15.95" customHeight="1" x14ac:dyDescent="0.3"/>
    <row r="308" ht="15.95" customHeight="1" x14ac:dyDescent="0.3"/>
    <row r="309" ht="15.95" customHeight="1" x14ac:dyDescent="0.3"/>
    <row r="310" ht="15.95" customHeight="1" x14ac:dyDescent="0.3"/>
    <row r="311" ht="15.95" customHeight="1" x14ac:dyDescent="0.3"/>
    <row r="312" ht="15.95" customHeight="1" x14ac:dyDescent="0.3"/>
    <row r="313" ht="15.95" customHeight="1" x14ac:dyDescent="0.3"/>
    <row r="314" ht="15.95" customHeight="1" x14ac:dyDescent="0.3"/>
    <row r="315" ht="15.95" customHeight="1" x14ac:dyDescent="0.3"/>
    <row r="316" ht="15.95" customHeight="1" x14ac:dyDescent="0.3"/>
    <row r="317" ht="15.95" customHeight="1" x14ac:dyDescent="0.3"/>
    <row r="318" ht="15.95" customHeight="1" x14ac:dyDescent="0.3"/>
    <row r="319" ht="15.95" customHeight="1" x14ac:dyDescent="0.3"/>
    <row r="320" ht="15.95" customHeight="1" x14ac:dyDescent="0.3"/>
    <row r="321" ht="15.95" customHeight="1" x14ac:dyDescent="0.3"/>
    <row r="322" ht="15.95" customHeight="1" x14ac:dyDescent="0.3"/>
    <row r="323" ht="15.95" customHeight="1" x14ac:dyDescent="0.3"/>
    <row r="324" ht="15.95" customHeight="1" x14ac:dyDescent="0.3"/>
    <row r="325" ht="15.95" customHeight="1" x14ac:dyDescent="0.3"/>
    <row r="326" ht="15.95" customHeight="1" x14ac:dyDescent="0.3"/>
    <row r="327" ht="15.95" customHeight="1" x14ac:dyDescent="0.3"/>
    <row r="328" ht="15.95" customHeight="1" x14ac:dyDescent="0.3"/>
    <row r="329" ht="15.95" customHeight="1" x14ac:dyDescent="0.3"/>
    <row r="330" ht="15.95" customHeight="1" x14ac:dyDescent="0.3"/>
    <row r="331" ht="15.95" customHeight="1" x14ac:dyDescent="0.3"/>
    <row r="332" ht="15.95" customHeight="1" x14ac:dyDescent="0.3"/>
    <row r="333" ht="15.95" customHeight="1" x14ac:dyDescent="0.3"/>
    <row r="334" ht="15.95" customHeight="1" x14ac:dyDescent="0.3"/>
    <row r="335" ht="15.95" customHeight="1" x14ac:dyDescent="0.3"/>
    <row r="336" ht="15.95" customHeight="1" x14ac:dyDescent="0.3"/>
    <row r="337" ht="15.95" customHeight="1" x14ac:dyDescent="0.3"/>
    <row r="338" ht="15.95" customHeight="1" x14ac:dyDescent="0.3"/>
    <row r="339" ht="15.95" customHeight="1" x14ac:dyDescent="0.3"/>
    <row r="340" ht="15.95" customHeight="1" x14ac:dyDescent="0.3"/>
    <row r="341" ht="15.95" customHeight="1" x14ac:dyDescent="0.3"/>
    <row r="342" ht="15.95" customHeight="1" x14ac:dyDescent="0.3"/>
    <row r="343" ht="15.95" customHeight="1" x14ac:dyDescent="0.3"/>
    <row r="344" ht="15.95" customHeight="1" x14ac:dyDescent="0.3"/>
    <row r="345" ht="15.95" customHeight="1" x14ac:dyDescent="0.3"/>
    <row r="346" ht="15.95" customHeight="1" x14ac:dyDescent="0.3"/>
    <row r="347" ht="15.95" customHeight="1" x14ac:dyDescent="0.3"/>
    <row r="348" ht="15.95" customHeight="1" x14ac:dyDescent="0.3"/>
    <row r="349" ht="15.95" customHeight="1" x14ac:dyDescent="0.3"/>
    <row r="350" ht="15.95" customHeight="1" x14ac:dyDescent="0.3"/>
    <row r="351" ht="15.95" customHeight="1" x14ac:dyDescent="0.3"/>
    <row r="352" ht="15.95" customHeight="1" x14ac:dyDescent="0.3"/>
    <row r="353" ht="15.95" customHeight="1" x14ac:dyDescent="0.3"/>
    <row r="354" ht="15.95" customHeight="1" x14ac:dyDescent="0.3"/>
    <row r="355" ht="15.95" customHeight="1" x14ac:dyDescent="0.3"/>
    <row r="356" ht="15.95" customHeight="1" x14ac:dyDescent="0.3"/>
    <row r="357" ht="15.95" customHeight="1" x14ac:dyDescent="0.3"/>
    <row r="358" ht="15.95" customHeight="1" x14ac:dyDescent="0.3"/>
    <row r="359" ht="15.95" customHeight="1" x14ac:dyDescent="0.3"/>
    <row r="360" ht="15.95" customHeight="1" x14ac:dyDescent="0.3"/>
    <row r="361" ht="15.95" customHeight="1" x14ac:dyDescent="0.3"/>
    <row r="362" ht="15.95" customHeight="1" x14ac:dyDescent="0.3"/>
    <row r="363" ht="15.95" customHeight="1" x14ac:dyDescent="0.3"/>
    <row r="364" ht="15.95" customHeight="1" x14ac:dyDescent="0.3"/>
    <row r="365" ht="15.95" customHeight="1" x14ac:dyDescent="0.3"/>
    <row r="366" ht="15.95" customHeight="1" x14ac:dyDescent="0.3"/>
    <row r="367" ht="15.95" customHeight="1" x14ac:dyDescent="0.3"/>
    <row r="368" ht="15.95" customHeight="1" x14ac:dyDescent="0.3"/>
    <row r="369" ht="15.95" customHeight="1" x14ac:dyDescent="0.3"/>
    <row r="370" ht="15.95" customHeight="1" x14ac:dyDescent="0.3"/>
    <row r="371" ht="15.95" customHeight="1" x14ac:dyDescent="0.3"/>
    <row r="372" ht="15.95" customHeight="1" x14ac:dyDescent="0.3"/>
    <row r="373" ht="15.95" customHeight="1" x14ac:dyDescent="0.3"/>
    <row r="374" ht="15.95" customHeight="1" x14ac:dyDescent="0.3"/>
    <row r="375" ht="15.95" customHeight="1" x14ac:dyDescent="0.3"/>
    <row r="376" ht="15.95" customHeight="1" x14ac:dyDescent="0.3"/>
    <row r="377" ht="15.95" customHeight="1" x14ac:dyDescent="0.3"/>
    <row r="378" ht="15.95" customHeight="1" x14ac:dyDescent="0.3"/>
    <row r="379" ht="15.95" customHeight="1" x14ac:dyDescent="0.3"/>
    <row r="380" ht="15.95" customHeight="1" x14ac:dyDescent="0.3"/>
    <row r="381" ht="15.95" customHeight="1" x14ac:dyDescent="0.3"/>
    <row r="382" ht="15.95" customHeight="1" x14ac:dyDescent="0.3"/>
    <row r="383" ht="15.95" customHeight="1" x14ac:dyDescent="0.3"/>
    <row r="384" ht="15.95" customHeight="1" x14ac:dyDescent="0.3"/>
    <row r="385" ht="15.95" customHeight="1" x14ac:dyDescent="0.3"/>
    <row r="386" ht="15.95" customHeight="1" x14ac:dyDescent="0.3"/>
    <row r="387" ht="15.95" customHeight="1" x14ac:dyDescent="0.3"/>
    <row r="388" ht="15.95" customHeight="1" x14ac:dyDescent="0.3"/>
    <row r="389" ht="15.95" customHeight="1" x14ac:dyDescent="0.3"/>
    <row r="390" ht="15.95" customHeight="1" x14ac:dyDescent="0.3"/>
    <row r="391" ht="15.95" customHeight="1" x14ac:dyDescent="0.3"/>
    <row r="392" ht="15.95" customHeight="1" x14ac:dyDescent="0.3"/>
    <row r="393" ht="15.95" customHeight="1" x14ac:dyDescent="0.3"/>
    <row r="394" ht="15.95" customHeight="1" x14ac:dyDescent="0.3"/>
    <row r="395" ht="15.95" customHeight="1" x14ac:dyDescent="0.3"/>
    <row r="396" ht="15.95" customHeight="1" x14ac:dyDescent="0.3"/>
    <row r="397" ht="15.95" customHeight="1" x14ac:dyDescent="0.3"/>
    <row r="398" ht="15.95" customHeight="1" x14ac:dyDescent="0.3"/>
    <row r="399" ht="15.95" customHeight="1" x14ac:dyDescent="0.3"/>
    <row r="400" ht="15.95" customHeight="1" x14ac:dyDescent="0.3"/>
    <row r="401" ht="15.95" customHeight="1" x14ac:dyDescent="0.3"/>
    <row r="402" ht="15.95" customHeight="1" x14ac:dyDescent="0.3"/>
    <row r="403" ht="15.95" customHeight="1" x14ac:dyDescent="0.3"/>
    <row r="404" ht="15.95" customHeight="1" x14ac:dyDescent="0.3"/>
    <row r="405" ht="15.95" customHeight="1" x14ac:dyDescent="0.3"/>
    <row r="406" ht="15.95" customHeight="1" x14ac:dyDescent="0.3"/>
    <row r="407" ht="15.95" customHeight="1" x14ac:dyDescent="0.3"/>
    <row r="408" ht="15.95" customHeight="1" x14ac:dyDescent="0.3"/>
    <row r="409" ht="15.95" customHeight="1" x14ac:dyDescent="0.3"/>
    <row r="410" ht="15.95" customHeight="1" x14ac:dyDescent="0.3"/>
    <row r="411" ht="15.95" customHeight="1" x14ac:dyDescent="0.3"/>
    <row r="412" ht="15.95" customHeight="1" x14ac:dyDescent="0.3"/>
    <row r="413" ht="15.95" customHeight="1" x14ac:dyDescent="0.3"/>
    <row r="414" ht="15.95" customHeight="1" x14ac:dyDescent="0.3"/>
    <row r="415" ht="15.95" customHeight="1" x14ac:dyDescent="0.3"/>
    <row r="416" ht="15.95" customHeight="1" x14ac:dyDescent="0.3"/>
    <row r="417" ht="15.95" customHeight="1" x14ac:dyDescent="0.3"/>
    <row r="418" ht="15.95" customHeight="1" x14ac:dyDescent="0.3"/>
    <row r="419" ht="15.95" customHeight="1" x14ac:dyDescent="0.3"/>
    <row r="420" ht="15.95" customHeight="1" x14ac:dyDescent="0.3"/>
    <row r="421" ht="15.95" customHeight="1" x14ac:dyDescent="0.3"/>
    <row r="422" ht="15.95" customHeight="1" x14ac:dyDescent="0.3"/>
    <row r="423" ht="15.95" customHeight="1" x14ac:dyDescent="0.3"/>
    <row r="424" ht="15.95" customHeight="1" x14ac:dyDescent="0.3"/>
    <row r="425" ht="15.95" customHeight="1" x14ac:dyDescent="0.3"/>
    <row r="426" ht="15.95" customHeight="1" x14ac:dyDescent="0.3"/>
    <row r="427" ht="15.95" customHeight="1" x14ac:dyDescent="0.3"/>
    <row r="428" ht="15.95" customHeight="1" x14ac:dyDescent="0.3"/>
    <row r="429" ht="15.95" customHeight="1" x14ac:dyDescent="0.3"/>
    <row r="430" ht="15.95" customHeight="1" x14ac:dyDescent="0.3"/>
    <row r="431" ht="15.95" customHeight="1" x14ac:dyDescent="0.3"/>
    <row r="432" ht="15.95" customHeight="1" x14ac:dyDescent="0.3"/>
    <row r="433" ht="15.95" customHeight="1" x14ac:dyDescent="0.3"/>
    <row r="434" ht="15.95" customHeight="1" x14ac:dyDescent="0.3"/>
    <row r="435" ht="15.95" customHeight="1" x14ac:dyDescent="0.3"/>
    <row r="436" ht="15.95" customHeight="1" x14ac:dyDescent="0.3"/>
    <row r="437" ht="15.95" customHeight="1" x14ac:dyDescent="0.3"/>
    <row r="438" ht="15.95" customHeight="1" x14ac:dyDescent="0.3"/>
    <row r="439" ht="15.95" customHeight="1" x14ac:dyDescent="0.3"/>
    <row r="440" ht="15.95" customHeight="1" x14ac:dyDescent="0.3"/>
    <row r="441" ht="15.95" customHeight="1" x14ac:dyDescent="0.3"/>
    <row r="442" ht="15.95" customHeight="1" x14ac:dyDescent="0.3"/>
    <row r="443" ht="15.95" customHeight="1" x14ac:dyDescent="0.3"/>
    <row r="444" ht="15.95" customHeight="1" x14ac:dyDescent="0.3"/>
    <row r="445" ht="15.95" customHeight="1" x14ac:dyDescent="0.3"/>
    <row r="446" ht="15.95" customHeight="1" x14ac:dyDescent="0.3"/>
    <row r="447" ht="15.95" customHeight="1" x14ac:dyDescent="0.3"/>
    <row r="448" ht="15.95" customHeight="1" x14ac:dyDescent="0.3"/>
    <row r="449" ht="15.95" customHeight="1" x14ac:dyDescent="0.3"/>
    <row r="450" ht="15.95" customHeight="1" x14ac:dyDescent="0.3"/>
    <row r="451" ht="15.95" customHeight="1" x14ac:dyDescent="0.3"/>
    <row r="452" ht="15.95" customHeight="1" x14ac:dyDescent="0.3"/>
    <row r="453" ht="15.95" customHeight="1" x14ac:dyDescent="0.3"/>
    <row r="454" ht="15.95" customHeight="1" x14ac:dyDescent="0.3"/>
    <row r="455" ht="15.95" customHeight="1" x14ac:dyDescent="0.3"/>
    <row r="456" ht="15.95" customHeight="1" x14ac:dyDescent="0.3"/>
    <row r="457" ht="15.95" customHeight="1" x14ac:dyDescent="0.3"/>
    <row r="458" ht="15.95" customHeight="1" x14ac:dyDescent="0.3"/>
    <row r="459" ht="15.95" customHeight="1" x14ac:dyDescent="0.3"/>
    <row r="460" ht="15.95" customHeight="1" x14ac:dyDescent="0.3"/>
    <row r="461" ht="15.95" customHeight="1" x14ac:dyDescent="0.3"/>
    <row r="462" ht="15.95" customHeight="1" x14ac:dyDescent="0.3"/>
    <row r="463" ht="15.95" customHeight="1" x14ac:dyDescent="0.3"/>
    <row r="464" ht="15.95" customHeight="1" x14ac:dyDescent="0.3"/>
    <row r="465" ht="15.95" customHeight="1" x14ac:dyDescent="0.3"/>
    <row r="466" ht="15.95" customHeight="1" x14ac:dyDescent="0.3"/>
    <row r="467" ht="15.95" customHeight="1" x14ac:dyDescent="0.3"/>
    <row r="468" ht="15.95" customHeight="1" x14ac:dyDescent="0.3"/>
    <row r="469" ht="15.95" customHeight="1" x14ac:dyDescent="0.3"/>
    <row r="470" ht="15.95" customHeight="1" x14ac:dyDescent="0.3"/>
    <row r="471" ht="15.95" customHeight="1" x14ac:dyDescent="0.3"/>
    <row r="472" ht="15.95" customHeight="1" x14ac:dyDescent="0.3"/>
    <row r="473" ht="15.95" customHeight="1" x14ac:dyDescent="0.3"/>
    <row r="474" ht="15.95" customHeight="1" x14ac:dyDescent="0.3"/>
    <row r="475" ht="15.95" customHeight="1" x14ac:dyDescent="0.3"/>
    <row r="476" ht="15.95" customHeight="1" x14ac:dyDescent="0.3"/>
    <row r="477" ht="15.95" customHeight="1" x14ac:dyDescent="0.3"/>
    <row r="478" ht="15.95" customHeight="1" x14ac:dyDescent="0.3"/>
    <row r="479" ht="15.95" customHeight="1" x14ac:dyDescent="0.3"/>
    <row r="480" ht="15.95" customHeight="1" x14ac:dyDescent="0.3"/>
    <row r="481" ht="15.95" customHeight="1" x14ac:dyDescent="0.3"/>
  </sheetData>
  <sheetProtection algorithmName="SHA-512" hashValue="CcSzsuK6gfvpdo9r+lBtH/6mdyRe+vQWYGVLN/0DytuCJPPetBhbd/bEuZUknoFkw6Lqdtm/fmXnQQeU4ZZUgw==" saltValue="PIyaryEAQoucUzdOeRFIHg==" spinCount="100000" sheet="1" objects="1" scenarios="1"/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32878-F97A-4953-B289-177A9A19DD84}">
  <sheetPr codeName="Sheet19">
    <tabColor theme="8" tint="0.59999389629810485"/>
  </sheetPr>
  <dimension ref="B1:AP481"/>
  <sheetViews>
    <sheetView zoomScale="85" zoomScaleNormal="85" workbookViewId="0">
      <selection activeCell="C25" sqref="C25:M35"/>
    </sheetView>
  </sheetViews>
  <sheetFormatPr defaultRowHeight="16.5" x14ac:dyDescent="0.3"/>
  <cols>
    <col min="1" max="42" width="5.625" customWidth="1"/>
  </cols>
  <sheetData>
    <row r="1" spans="2:42" ht="15.95" customHeight="1" x14ac:dyDescent="0.3">
      <c r="B1" s="62" t="s">
        <v>3167</v>
      </c>
    </row>
    <row r="2" spans="2:42" ht="15.95" customHeight="1" x14ac:dyDescent="0.3">
      <c r="C2" t="str">
        <f>가동률!$P$9</f>
        <v>철원</v>
      </c>
      <c r="D2">
        <f>가동률!$P$10-10</f>
        <v>2015</v>
      </c>
      <c r="Q2" t="str">
        <f>가동률!$P$9</f>
        <v>철원</v>
      </c>
      <c r="R2">
        <f>가동률!$P$10-9</f>
        <v>2016</v>
      </c>
      <c r="AE2" t="str">
        <f>가동률!$P$9</f>
        <v>철원</v>
      </c>
      <c r="AF2">
        <f>가동률!$P$10-8</f>
        <v>2017</v>
      </c>
    </row>
    <row r="3" spans="2:42" ht="15.95" customHeight="1" x14ac:dyDescent="0.3">
      <c r="C3" s="64">
        <v>1</v>
      </c>
      <c r="D3" s="64">
        <v>2</v>
      </c>
      <c r="E3" s="64">
        <v>3</v>
      </c>
      <c r="F3" s="64">
        <v>4</v>
      </c>
      <c r="G3" s="64">
        <v>5</v>
      </c>
      <c r="H3" s="64">
        <v>6</v>
      </c>
      <c r="I3" s="64">
        <v>7</v>
      </c>
      <c r="J3" s="64">
        <v>8</v>
      </c>
      <c r="K3" s="64">
        <v>9</v>
      </c>
      <c r="L3" s="64">
        <v>10</v>
      </c>
      <c r="M3" s="64">
        <v>11</v>
      </c>
      <c r="N3" s="64">
        <v>12</v>
      </c>
      <c r="Q3" s="64">
        <v>1</v>
      </c>
      <c r="R3" s="64">
        <v>2</v>
      </c>
      <c r="S3" s="64">
        <v>3</v>
      </c>
      <c r="T3" s="64">
        <v>4</v>
      </c>
      <c r="U3" s="64">
        <v>5</v>
      </c>
      <c r="V3" s="64">
        <v>6</v>
      </c>
      <c r="W3" s="64">
        <v>7</v>
      </c>
      <c r="X3" s="64">
        <v>8</v>
      </c>
      <c r="Y3" s="64">
        <v>9</v>
      </c>
      <c r="Z3" s="64">
        <v>10</v>
      </c>
      <c r="AA3" s="64">
        <v>11</v>
      </c>
      <c r="AB3" s="64">
        <v>12</v>
      </c>
      <c r="AE3" s="64">
        <v>1</v>
      </c>
      <c r="AF3" s="64">
        <v>2</v>
      </c>
      <c r="AG3" s="64">
        <v>3</v>
      </c>
      <c r="AH3" s="64">
        <v>4</v>
      </c>
      <c r="AI3" s="64">
        <v>5</v>
      </c>
      <c r="AJ3" s="64">
        <v>6</v>
      </c>
      <c r="AK3" s="64">
        <v>7</v>
      </c>
      <c r="AL3" s="64">
        <v>8</v>
      </c>
      <c r="AM3" s="64">
        <v>9</v>
      </c>
      <c r="AN3" s="64">
        <v>10</v>
      </c>
      <c r="AO3" s="64">
        <v>11</v>
      </c>
      <c r="AP3" s="64">
        <v>12</v>
      </c>
    </row>
    <row r="4" spans="2:42" ht="15.95" customHeight="1" x14ac:dyDescent="0.3">
      <c r="B4" s="63">
        <v>1</v>
      </c>
      <c r="C4" cm="1">
        <f t="array" ref="C4">IFERROR(_xlfn.XLOOKUP(1, (날씨1[stnNm]='평균기온 삽입용'!$C$2) * (날씨1[월]=C$3) * (날씨1[일]='평균기온 삽입용'!$B4), 날씨1[maxTa]),"")</f>
        <v>-5.9</v>
      </c>
      <c r="D4" cm="1">
        <f t="array" ref="D4">IFERROR(_xlfn.XLOOKUP(1, (날씨1[stnNm]='평균기온 삽입용'!$C$2) * (날씨1[월]=D$3) * (날씨1[일]='평균기온 삽입용'!$B4), 날씨1[maxTa]),"")</f>
        <v>1.7</v>
      </c>
      <c r="E4" cm="1">
        <f t="array" ref="E4">IFERROR(_xlfn.XLOOKUP(1, (날씨1[stnNm]='평균기온 삽입용'!$C$2) * (날씨1[월]=E$3) * (날씨1[일]='평균기온 삽입용'!$B4), 날씨1[maxTa]),"")</f>
        <v>4.9000000000000004</v>
      </c>
      <c r="F4" cm="1">
        <f t="array" ref="F4">IFERROR(_xlfn.XLOOKUP(1, (날씨1[stnNm]='평균기온 삽입용'!$C$2) * (날씨1[월]=F$3) * (날씨1[일]='평균기온 삽입용'!$B4), 날씨1[maxTa]),"")</f>
        <v>15.7</v>
      </c>
      <c r="G4" cm="1">
        <f t="array" ref="G4">IFERROR(_xlfn.XLOOKUP(1, (날씨1[stnNm]='평균기온 삽입용'!$C$2) * (날씨1[월]=G$3) * (날씨1[일]='평균기온 삽입용'!$B4), 날씨1[maxTa]),"")</f>
        <v>28</v>
      </c>
      <c r="H4" cm="1">
        <f t="array" ref="H4">IFERROR(_xlfn.XLOOKUP(1, (날씨1[stnNm]='평균기온 삽입용'!$C$2) * (날씨1[월]=H$3) * (날씨1[일]='평균기온 삽입용'!$B4), 날씨1[maxTa]),"")</f>
        <v>28.5</v>
      </c>
      <c r="I4" cm="1">
        <f t="array" ref="I4">IFERROR(_xlfn.XLOOKUP(1, (날씨1[stnNm]='평균기온 삽입용'!$C$2) * (날씨1[월]=I$3) * (날씨1[일]='평균기온 삽입용'!$B4), 날씨1[maxTa]),"")</f>
        <v>26.6</v>
      </c>
      <c r="J4" cm="1">
        <f t="array" ref="J4">IFERROR(_xlfn.XLOOKUP(1, (날씨1[stnNm]='평균기온 삽입용'!$C$2) * (날씨1[월]=J$3) * (날씨1[일]='평균기온 삽입용'!$B4), 날씨1[maxTa]),"")</f>
        <v>28.8</v>
      </c>
      <c r="K4" cm="1">
        <f t="array" ref="K4">IFERROR(_xlfn.XLOOKUP(1, (날씨1[stnNm]='평균기온 삽입용'!$C$2) * (날씨1[월]=K$3) * (날씨1[일]='평균기온 삽입용'!$B4), 날씨1[maxTa]),"")</f>
        <v>23.3</v>
      </c>
      <c r="L4" cm="1">
        <f t="array" ref="L4">IFERROR(_xlfn.XLOOKUP(1, (날씨1[stnNm]='평균기온 삽입용'!$C$2) * (날씨1[월]=L$3) * (날씨1[일]='평균기온 삽입용'!$B4), 날씨1[maxTa]),"")</f>
        <v>17.399999999999999</v>
      </c>
      <c r="M4" cm="1">
        <f t="array" ref="M4">IFERROR(_xlfn.XLOOKUP(1, (날씨1[stnNm]='평균기온 삽입용'!$C$2) * (날씨1[월]=M$3) * (날씨1[일]='평균기온 삽입용'!$B4), 날씨1[maxTa]),"")</f>
        <v>12.1</v>
      </c>
      <c r="N4" cm="1">
        <f t="array" ref="N4">IFERROR(_xlfn.XLOOKUP(1, (날씨1[stnNm]='평균기온 삽입용'!$C$2) * (날씨1[월]=N$3) * (날씨1[일]='평균기온 삽입용'!$B4), 날씨1[maxTa]),"")</f>
        <v>8.3000000000000007</v>
      </c>
      <c r="P4" s="63">
        <v>1</v>
      </c>
      <c r="Q4" cm="1">
        <f t="array" ref="Q4">IFERROR(_xlfn.XLOOKUP(1, (날씨2[stnNm]='평균기온 삽입용'!$Q$2) * (날씨2[월]=Q$3) * (날씨2[일]='평균기온 삽입용'!$P4), 날씨2[maxTa]),"")</f>
        <v>3.3</v>
      </c>
      <c r="R4" cm="1">
        <f t="array" ref="R4">IFERROR(_xlfn.XLOOKUP(1, (날씨2[stnNm]='평균기온 삽입용'!$Q$2) * (날씨2[월]=R$3) * (날씨2[일]='평균기온 삽입용'!$P4), 날씨2[maxTa]),"")</f>
        <v>-1.4</v>
      </c>
      <c r="S4" cm="1">
        <f t="array" ref="S4">IFERROR(_xlfn.XLOOKUP(1, (날씨2[stnNm]='평균기온 삽입용'!$Q$2) * (날씨2[월]=S$3) * (날씨2[일]='평균기온 삽입용'!$P4), 날씨2[maxTa]),"")</f>
        <v>1.1000000000000001</v>
      </c>
      <c r="T4" cm="1">
        <f t="array" ref="T4">IFERROR(_xlfn.XLOOKUP(1, (날씨2[stnNm]='평균기온 삽입용'!$Q$2) * (날씨2[월]=T$3) * (날씨2[일]='평균기온 삽입용'!$P4), 날씨2[maxTa]),"")</f>
        <v>23.9</v>
      </c>
      <c r="U4" cm="1">
        <f t="array" ref="U4">IFERROR(_xlfn.XLOOKUP(1, (날씨2[stnNm]='평균기온 삽입용'!$Q$2) * (날씨2[월]=U$3) * (날씨2[일]='평균기온 삽입용'!$P4), 날씨2[maxTa]),"")</f>
        <v>25</v>
      </c>
      <c r="V4" cm="1">
        <f t="array" ref="V4">IFERROR(_xlfn.XLOOKUP(1, (날씨2[stnNm]='평균기온 삽입용'!$Q$2) * (날씨2[월]=V$3) * (날씨2[일]='평균기온 삽입용'!$P4), 날씨2[maxTa]),"")</f>
        <v>27.7</v>
      </c>
      <c r="W4" cm="1">
        <f t="array" ref="W4">IFERROR(_xlfn.XLOOKUP(1, (날씨2[stnNm]='평균기온 삽입용'!$Q$2) * (날씨2[월]=W$3) * (날씨2[일]='평균기온 삽입용'!$P4), 날씨2[maxTa]),"")</f>
        <v>26.2</v>
      </c>
      <c r="X4" cm="1">
        <f t="array" ref="X4">IFERROR(_xlfn.XLOOKUP(1, (날씨2[stnNm]='평균기온 삽입용'!$Q$2) * (날씨2[월]=X$3) * (날씨2[일]='평균기온 삽입용'!$P4), 날씨2[maxTa]),"")</f>
        <v>31.3</v>
      </c>
      <c r="Y4" cm="1">
        <f t="array" ref="Y4">IFERROR(_xlfn.XLOOKUP(1, (날씨2[stnNm]='평균기온 삽입용'!$Q$2) * (날씨2[월]=Y$3) * (날씨2[일]='평균기온 삽입용'!$P4), 날씨2[maxTa]),"")</f>
        <v>26.8</v>
      </c>
      <c r="Z4" cm="1">
        <f t="array" ref="Z4">IFERROR(_xlfn.XLOOKUP(1, (날씨2[stnNm]='평균기온 삽입용'!$Q$2) * (날씨2[월]=Z$3) * (날씨2[일]='평균기온 삽입용'!$P4), 날씨2[maxTa]),"")</f>
        <v>25.3</v>
      </c>
      <c r="AA4" cm="1">
        <f t="array" ref="AA4">IFERROR(_xlfn.XLOOKUP(1, (날씨2[stnNm]='평균기온 삽입용'!$Q$2) * (날씨2[월]=AA$3) * (날씨2[일]='평균기온 삽입용'!$P4), 날씨2[maxTa]),"")</f>
        <v>6.3</v>
      </c>
      <c r="AB4" cm="1">
        <f t="array" ref="AB4">IFERROR(_xlfn.XLOOKUP(1, (날씨2[stnNm]='평균기온 삽입용'!$Q$2) * (날씨2[월]=AB$3) * (날씨2[일]='평균기온 삽입용'!$P4), 날씨2[maxTa]),"")</f>
        <v>6.8</v>
      </c>
      <c r="AD4" s="63">
        <v>1</v>
      </c>
      <c r="AE4" cm="1">
        <f t="array" ref="AE4">IFERROR(_xlfn.XLOOKUP(1, (날씨3[stnNm]='평균기온 삽입용'!$AE$2) * (날씨3[월]=AE$3) * (날씨3[일]='평균기온 삽입용'!$AD4), 날씨3[maxTa]),"")</f>
        <v>6.1</v>
      </c>
      <c r="AF4" cm="1">
        <f t="array" ref="AF4">IFERROR(_xlfn.XLOOKUP(1, (날씨3[stnNm]='평균기온 삽입용'!$AE$2) * (날씨3[월]=AF$3) * (날씨3[일]='평균기온 삽입용'!$AD4), 날씨3[maxTa]),"")</f>
        <v>-0.4</v>
      </c>
      <c r="AG4" cm="1">
        <f t="array" ref="AG4">IFERROR(_xlfn.XLOOKUP(1, (날씨3[stnNm]='평균기온 삽입용'!$AE$2) * (날씨3[월]=AG$3) * (날씨3[일]='평균기온 삽입용'!$AD4), 날씨3[maxTa]),"")</f>
        <v>8.5</v>
      </c>
      <c r="AH4" cm="1">
        <f t="array" ref="AH4">IFERROR(_xlfn.XLOOKUP(1, (날씨3[stnNm]='평균기온 삽입용'!$AE$2) * (날씨3[월]=AH$3) * (날씨3[일]='평균기온 삽입용'!$AD4), 날씨3[maxTa]),"")</f>
        <v>12.4</v>
      </c>
      <c r="AI4" cm="1">
        <f t="array" ref="AI4">IFERROR(_xlfn.XLOOKUP(1, (날씨3[stnNm]='평균기온 삽입용'!$AE$2) * (날씨3[월]=AI$3) * (날씨3[일]='평균기온 삽입용'!$AD4), 날씨3[maxTa]),"")</f>
        <v>26.9</v>
      </c>
      <c r="AJ4" cm="1">
        <f t="array" ref="AJ4">IFERROR(_xlfn.XLOOKUP(1, (날씨3[stnNm]='평균기온 삽입용'!$AE$2) * (날씨3[월]=AJ$3) * (날씨3[일]='평균기온 삽입용'!$AD4), 날씨3[maxTa]),"")</f>
        <v>26.8</v>
      </c>
      <c r="AK4" cm="1">
        <f t="array" ref="AK4">IFERROR(_xlfn.XLOOKUP(1, (날씨3[stnNm]='평균기온 삽입용'!$AE$2) * (날씨3[월]=AK$3) * (날씨3[일]='평균기온 삽입용'!$AD4), 날씨3[maxTa]),"")</f>
        <v>28.9</v>
      </c>
      <c r="AL4" cm="1">
        <f t="array" ref="AL4">IFERROR(_xlfn.XLOOKUP(1, (날씨3[stnNm]='평균기온 삽입용'!$AE$2) * (날씨3[월]=AL$3) * (날씨3[일]='평균기온 삽입용'!$AD4), 날씨3[maxTa]),"")</f>
        <v>32.9</v>
      </c>
      <c r="AM4" cm="1">
        <f t="array" ref="AM4">IFERROR(_xlfn.XLOOKUP(1, (날씨3[stnNm]='평균기온 삽입용'!$AE$2) * (날씨3[월]=AM$3) * (날씨3[일]='평균기온 삽입용'!$AD4), 날씨3[maxTa]),"")</f>
        <v>27.3</v>
      </c>
      <c r="AN4" cm="1">
        <f t="array" ref="AN4">IFERROR(_xlfn.XLOOKUP(1, (날씨3[stnNm]='평균기온 삽입용'!$AE$2) * (날씨3[월]=AN$3) * (날씨3[일]='평균기온 삽입용'!$AD4), 날씨3[maxTa]),"")</f>
        <v>20</v>
      </c>
      <c r="AO4" cm="1">
        <f t="array" ref="AO4">IFERROR(_xlfn.XLOOKUP(1, (날씨3[stnNm]='평균기온 삽입용'!$AE$2) * (날씨3[월]=AO$3) * (날씨3[일]='평균기온 삽입용'!$AD4), 날씨3[maxTa]),"")</f>
        <v>18.2</v>
      </c>
      <c r="AP4" cm="1">
        <f t="array" ref="AP4">IFERROR(_xlfn.XLOOKUP(1, (날씨3[stnNm]='평균기온 삽입용'!$AE$2) * (날씨3[월]=AP$3) * (날씨3[일]='평균기온 삽입용'!$AD4), 날씨3[maxTa]),"")</f>
        <v>0.8</v>
      </c>
    </row>
    <row r="5" spans="2:42" ht="15.95" customHeight="1" x14ac:dyDescent="0.3">
      <c r="B5" s="63">
        <v>2</v>
      </c>
      <c r="C5" cm="1">
        <f t="array" ref="C5">IFERROR(_xlfn.XLOOKUP(1, (날씨1[stnNm]='평균기온 삽입용'!$C$2) * (날씨1[월]=C$3) * (날씨1[일]='평균기온 삽입용'!$B5), 날씨1[maxTa]),"")</f>
        <v>-3</v>
      </c>
      <c r="D5" cm="1">
        <f t="array" ref="D5">IFERROR(_xlfn.XLOOKUP(1, (날씨1[stnNm]='평균기온 삽입용'!$C$2) * (날씨1[월]=D$3) * (날씨1[일]='평균기온 삽입용'!$B5), 날씨1[maxTa]),"")</f>
        <v>5.0999999999999996</v>
      </c>
      <c r="E5" cm="1">
        <f t="array" ref="E5">IFERROR(_xlfn.XLOOKUP(1, (날씨1[stnNm]='평균기온 삽입용'!$C$2) * (날씨1[월]=E$3) * (날씨1[일]='평균기온 삽입용'!$B5), 날씨1[maxTa]),"")</f>
        <v>8.5</v>
      </c>
      <c r="F5" cm="1">
        <f t="array" ref="F5">IFERROR(_xlfn.XLOOKUP(1, (날씨1[stnNm]='평균기온 삽입용'!$C$2) * (날씨1[월]=F$3) * (날씨1[일]='평균기온 삽입용'!$B5), 날씨1[maxTa]),"")</f>
        <v>20.2</v>
      </c>
      <c r="G5" cm="1">
        <f t="array" ref="G5">IFERROR(_xlfn.XLOOKUP(1, (날씨1[stnNm]='평균기온 삽입용'!$C$2) * (날씨1[월]=G$3) * (날씨1[일]='평균기온 삽입용'!$B5), 날씨1[maxTa]),"")</f>
        <v>25.8</v>
      </c>
      <c r="H5" cm="1">
        <f t="array" ref="H5">IFERROR(_xlfn.XLOOKUP(1, (날씨1[stnNm]='평균기온 삽입용'!$C$2) * (날씨1[월]=H$3) * (날씨1[일]='평균기온 삽입용'!$B5), 날씨1[maxTa]),"")</f>
        <v>29.7</v>
      </c>
      <c r="I5" cm="1">
        <f t="array" ref="I5">IFERROR(_xlfn.XLOOKUP(1, (날씨1[stnNm]='평균기온 삽입용'!$C$2) * (날씨1[월]=I$3) * (날씨1[일]='평균기온 삽입용'!$B5), 날씨1[maxTa]),"")</f>
        <v>26.6</v>
      </c>
      <c r="J5" cm="1">
        <f t="array" ref="J5">IFERROR(_xlfn.XLOOKUP(1, (날씨1[stnNm]='평균기온 삽입용'!$C$2) * (날씨1[월]=J$3) * (날씨1[일]='평균기온 삽입용'!$B5), 날씨1[maxTa]),"")</f>
        <v>30</v>
      </c>
      <c r="K5" cm="1">
        <f t="array" ref="K5">IFERROR(_xlfn.XLOOKUP(1, (날씨1[stnNm]='평균기온 삽입용'!$C$2) * (날씨1[월]=K$3) * (날씨1[일]='평균기온 삽입용'!$B5), 날씨1[maxTa]),"")</f>
        <v>26.2</v>
      </c>
      <c r="L5" cm="1">
        <f t="array" ref="L5">IFERROR(_xlfn.XLOOKUP(1, (날씨1[stnNm]='평균기온 삽입용'!$C$2) * (날씨1[월]=L$3) * (날씨1[일]='평균기온 삽입용'!$B5), 날씨1[maxTa]),"")</f>
        <v>20.7</v>
      </c>
      <c r="M5" cm="1">
        <f t="array" ref="M5">IFERROR(_xlfn.XLOOKUP(1, (날씨1[stnNm]='평균기온 삽입용'!$C$2) * (날씨1[월]=M$3) * (날씨1[일]='평균기온 삽입용'!$B5), 날씨1[maxTa]),"")</f>
        <v>13.8</v>
      </c>
      <c r="N5" cm="1">
        <f t="array" ref="N5">IFERROR(_xlfn.XLOOKUP(1, (날씨1[stnNm]='평균기온 삽입용'!$C$2) * (날씨1[월]=N$3) * (날씨1[일]='평균기온 삽입용'!$B5), 날씨1[maxTa]),"")</f>
        <v>7.2</v>
      </c>
      <c r="P5" s="63">
        <v>2</v>
      </c>
      <c r="Q5" cm="1">
        <f t="array" ref="Q5">IFERROR(_xlfn.XLOOKUP(1, (날씨2[stnNm]='평균기온 삽입용'!$Q$2) * (날씨2[월]=Q$3) * (날씨2[일]='평균기온 삽입용'!$P5), 날씨2[maxTa]),"")</f>
        <v>8.1999999999999993</v>
      </c>
      <c r="R5" cm="1">
        <f t="array" ref="R5">IFERROR(_xlfn.XLOOKUP(1, (날씨2[stnNm]='평균기온 삽입용'!$Q$2) * (날씨2[월]=R$3) * (날씨2[일]='평균기온 삽입용'!$P5), 날씨2[maxTa]),"")</f>
        <v>-0.2</v>
      </c>
      <c r="S5" cm="1">
        <f t="array" ref="S5">IFERROR(_xlfn.XLOOKUP(1, (날씨2[stnNm]='평균기온 삽입용'!$Q$2) * (날씨2[월]=S$3) * (날씨2[일]='평균기온 삽입용'!$P5), 날씨2[maxTa]),"")</f>
        <v>6</v>
      </c>
      <c r="T5" cm="1">
        <f t="array" ref="T5">IFERROR(_xlfn.XLOOKUP(1, (날씨2[stnNm]='평균기온 삽입용'!$Q$2) * (날씨2[월]=T$3) * (날씨2[일]='평균기온 삽입용'!$P5), 날씨2[maxTa]),"")</f>
        <v>21.2</v>
      </c>
      <c r="U5" cm="1">
        <f t="array" ref="U5">IFERROR(_xlfn.XLOOKUP(1, (날씨2[stnNm]='평균기온 삽입용'!$Q$2) * (날씨2[월]=U$3) * (날씨2[일]='평균기온 삽입용'!$P5), 날씨2[maxTa]),"")</f>
        <v>27.4</v>
      </c>
      <c r="V5" cm="1">
        <f t="array" ref="V5">IFERROR(_xlfn.XLOOKUP(1, (날씨2[stnNm]='평균기온 삽입용'!$Q$2) * (날씨2[월]=V$3) * (날씨2[일]='평균기온 삽입용'!$P5), 날씨2[maxTa]),"")</f>
        <v>28.3</v>
      </c>
      <c r="W5" cm="1">
        <f t="array" ref="W5">IFERROR(_xlfn.XLOOKUP(1, (날씨2[stnNm]='평균기온 삽입용'!$Q$2) * (날씨2[월]=W$3) * (날씨2[일]='평균기온 삽입용'!$P5), 날씨2[maxTa]),"")</f>
        <v>28</v>
      </c>
      <c r="X5" cm="1">
        <f t="array" ref="X5">IFERROR(_xlfn.XLOOKUP(1, (날씨2[stnNm]='평균기온 삽입용'!$Q$2) * (날씨2[월]=X$3) * (날씨2[일]='평균기온 삽입용'!$P5), 날씨2[maxTa]),"")</f>
        <v>31.9</v>
      </c>
      <c r="Y5" cm="1">
        <f t="array" ref="Y5">IFERROR(_xlfn.XLOOKUP(1, (날씨2[stnNm]='평균기온 삽입용'!$Q$2) * (날씨2[월]=Y$3) * (날씨2[일]='평균기온 삽입용'!$P5), 날씨2[maxTa]),"")</f>
        <v>28.9</v>
      </c>
      <c r="Z5" cm="1">
        <f t="array" ref="Z5">IFERROR(_xlfn.XLOOKUP(1, (날씨2[stnNm]='평균기온 삽입용'!$Q$2) * (날씨2[월]=Z$3) * (날씨2[일]='평균기온 삽입용'!$P5), 날씨2[maxTa]),"")</f>
        <v>18.8</v>
      </c>
      <c r="AA5" cm="1">
        <f t="array" ref="AA5">IFERROR(_xlfn.XLOOKUP(1, (날씨2[stnNm]='평균기온 삽입용'!$Q$2) * (날씨2[월]=AA$3) * (날씨2[일]='평균기온 삽입용'!$P5), 날씨2[maxTa]),"")</f>
        <v>8.6999999999999993</v>
      </c>
      <c r="AB5" cm="1">
        <f t="array" ref="AB5">IFERROR(_xlfn.XLOOKUP(1, (날씨2[stnNm]='평균기온 삽입용'!$Q$2) * (날씨2[월]=AB$3) * (날씨2[일]='평균기온 삽입용'!$P5), 날씨2[maxTa]),"")</f>
        <v>6.2</v>
      </c>
      <c r="AD5" s="63">
        <v>2</v>
      </c>
      <c r="AE5" cm="1">
        <f t="array" ref="AE5">IFERROR(_xlfn.XLOOKUP(1, (날씨3[stnNm]='평균기온 삽입용'!$AE$2) * (날씨3[월]=AE$3) * (날씨3[일]='평균기온 삽입용'!$AD5), 날씨3[maxTa]),"")</f>
        <v>7.2</v>
      </c>
      <c r="AF5" cm="1">
        <f t="array" ref="AF5">IFERROR(_xlfn.XLOOKUP(1, (날씨3[stnNm]='평균기온 삽입용'!$AE$2) * (날씨3[월]=AF$3) * (날씨3[일]='평균기온 삽입용'!$AD5), 날씨3[maxTa]),"")</f>
        <v>2.2000000000000002</v>
      </c>
      <c r="AG5" cm="1">
        <f t="array" ref="AG5">IFERROR(_xlfn.XLOOKUP(1, (날씨3[stnNm]='평균기온 삽입용'!$AE$2) * (날씨3[월]=AG$3) * (날씨3[일]='평균기온 삽입용'!$AD5), 날씨3[maxTa]),"")</f>
        <v>5.5</v>
      </c>
      <c r="AH5" cm="1">
        <f t="array" ref="AH5">IFERROR(_xlfn.XLOOKUP(1, (날씨3[stnNm]='평균기온 삽입용'!$AE$2) * (날씨3[월]=AH$3) * (날씨3[일]='평균기온 삽입용'!$AD5), 날씨3[maxTa]),"")</f>
        <v>16.100000000000001</v>
      </c>
      <c r="AI5" cm="1">
        <f t="array" ref="AI5">IFERROR(_xlfn.XLOOKUP(1, (날씨3[stnNm]='평균기온 삽입용'!$AE$2) * (날씨3[월]=AI$3) * (날씨3[일]='평균기온 삽입용'!$AD5), 날씨3[maxTa]),"")</f>
        <v>27.2</v>
      </c>
      <c r="AJ5" cm="1">
        <f t="array" ref="AJ5">IFERROR(_xlfn.XLOOKUP(1, (날씨3[stnNm]='평균기온 삽입용'!$AE$2) * (날씨3[월]=AJ$3) * (날씨3[일]='평균기온 삽입용'!$AD5), 날씨3[maxTa]),"")</f>
        <v>24.2</v>
      </c>
      <c r="AK5" cm="1">
        <f t="array" ref="AK5">IFERROR(_xlfn.XLOOKUP(1, (날씨3[stnNm]='평균기온 삽입용'!$AE$2) * (날씨3[월]=AK$3) * (날씨3[일]='평균기온 삽입용'!$AD5), 날씨3[maxTa]),"")</f>
        <v>27.2</v>
      </c>
      <c r="AL5" cm="1">
        <f t="array" ref="AL5">IFERROR(_xlfn.XLOOKUP(1, (날씨3[stnNm]='평균기온 삽입용'!$AE$2) * (날씨3[월]=AL$3) * (날씨3[일]='평균기온 삽입용'!$AD5), 날씨3[maxTa]),"")</f>
        <v>32.9</v>
      </c>
      <c r="AM5" cm="1">
        <f t="array" ref="AM5">IFERROR(_xlfn.XLOOKUP(1, (날씨3[stnNm]='평균기온 삽입용'!$AE$2) * (날씨3[월]=AM$3) * (날씨3[일]='평균기온 삽입용'!$AD5), 날씨3[maxTa]),"")</f>
        <v>27.7</v>
      </c>
      <c r="AN5" cm="1">
        <f t="array" ref="AN5">IFERROR(_xlfn.XLOOKUP(1, (날씨3[stnNm]='평균기온 삽입용'!$AE$2) * (날씨3[월]=AN$3) * (날씨3[일]='평균기온 삽입용'!$AD5), 날씨3[maxTa]),"")</f>
        <v>26.8</v>
      </c>
      <c r="AO5" cm="1">
        <f t="array" ref="AO5">IFERROR(_xlfn.XLOOKUP(1, (날씨3[stnNm]='평균기온 삽입용'!$AE$2) * (날씨3[월]=AO$3) * (날씨3[일]='평균기온 삽입용'!$AD5), 날씨3[maxTa]),"")</f>
        <v>18.2</v>
      </c>
      <c r="AP5" cm="1">
        <f t="array" ref="AP5">IFERROR(_xlfn.XLOOKUP(1, (날씨3[stnNm]='평균기온 삽입용'!$AE$2) * (날씨3[월]=AP$3) * (날씨3[일]='평균기온 삽입용'!$AD5), 날씨3[maxTa]),"")</f>
        <v>4.9000000000000004</v>
      </c>
    </row>
    <row r="6" spans="2:42" ht="15.95" customHeight="1" x14ac:dyDescent="0.3">
      <c r="B6" s="63">
        <v>3</v>
      </c>
      <c r="C6" cm="1">
        <f t="array" ref="C6">IFERROR(_xlfn.XLOOKUP(1, (날씨1[stnNm]='평균기온 삽입용'!$C$2) * (날씨1[월]=C$3) * (날씨1[일]='평균기온 삽입용'!$B6), 날씨1[maxTa]),"")</f>
        <v>0.7</v>
      </c>
      <c r="D6" cm="1">
        <f t="array" ref="D6">IFERROR(_xlfn.XLOOKUP(1, (날씨1[stnNm]='평균기온 삽입용'!$C$2) * (날씨1[월]=D$3) * (날씨1[일]='평균기온 삽입용'!$B6), 날씨1[maxTa]),"")</f>
        <v>6</v>
      </c>
      <c r="E6" cm="1">
        <f t="array" ref="E6">IFERROR(_xlfn.XLOOKUP(1, (날씨1[stnNm]='평균기온 삽입용'!$C$2) * (날씨1[월]=E$3) * (날씨1[일]='평균기온 삽입용'!$B6), 날씨1[maxTa]),"")</f>
        <v>4.8</v>
      </c>
      <c r="F6" cm="1">
        <f t="array" ref="F6">IFERROR(_xlfn.XLOOKUP(1, (날씨1[stnNm]='평균기온 삽입용'!$C$2) * (날씨1[월]=F$3) * (날씨1[일]='평균기온 삽입용'!$B6), 날씨1[maxTa]),"")</f>
        <v>16</v>
      </c>
      <c r="G6" cm="1">
        <f t="array" ref="G6">IFERROR(_xlfn.XLOOKUP(1, (날씨1[stnNm]='평균기온 삽입용'!$C$2) * (날씨1[월]=G$3) * (날씨1[일]='평균기온 삽입용'!$B6), 날씨1[maxTa]),"")</f>
        <v>21</v>
      </c>
      <c r="H6" cm="1">
        <f t="array" ref="H6">IFERROR(_xlfn.XLOOKUP(1, (날씨1[stnNm]='평균기온 삽입용'!$C$2) * (날씨1[월]=H$3) * (날씨1[일]='평균기온 삽입용'!$B6), 날씨1[maxTa]),"")</f>
        <v>27.1</v>
      </c>
      <c r="I6" cm="1">
        <f t="array" ref="I6">IFERROR(_xlfn.XLOOKUP(1, (날씨1[stnNm]='평균기온 삽입용'!$C$2) * (날씨1[월]=I$3) * (날씨1[일]='평균기온 삽입용'!$B6), 날씨1[maxTa]),"")</f>
        <v>26.3</v>
      </c>
      <c r="J6" cm="1">
        <f t="array" ref="J6">IFERROR(_xlfn.XLOOKUP(1, (날씨1[stnNm]='평균기온 삽입용'!$C$2) * (날씨1[월]=J$3) * (날씨1[일]='평균기온 삽입용'!$B6), 날씨1[maxTa]),"")</f>
        <v>29.9</v>
      </c>
      <c r="K6" cm="1">
        <f t="array" ref="K6">IFERROR(_xlfn.XLOOKUP(1, (날씨1[stnNm]='평균기온 삽입용'!$C$2) * (날씨1[월]=K$3) * (날씨1[일]='평균기온 삽입용'!$B6), 날씨1[maxTa]),"")</f>
        <v>27.2</v>
      </c>
      <c r="L6" cm="1">
        <f t="array" ref="L6">IFERROR(_xlfn.XLOOKUP(1, (날씨1[stnNm]='평균기온 삽입용'!$C$2) * (날씨1[월]=L$3) * (날씨1[일]='평균기온 삽입용'!$B6), 날씨1[maxTa]),"")</f>
        <v>22.9</v>
      </c>
      <c r="M6" cm="1">
        <f t="array" ref="M6">IFERROR(_xlfn.XLOOKUP(1, (날씨1[stnNm]='평균기온 삽입용'!$C$2) * (날씨1[월]=M$3) * (날씨1[일]='평균기온 삽입용'!$B6), 날씨1[maxTa]),"")</f>
        <v>16.8</v>
      </c>
      <c r="N6" cm="1">
        <f t="array" ref="N6">IFERROR(_xlfn.XLOOKUP(1, (날씨1[stnNm]='평균기온 삽입용'!$C$2) * (날씨1[월]=N$3) * (날씨1[일]='평균기온 삽입용'!$B6), 날씨1[maxTa]),"")</f>
        <v>2.4</v>
      </c>
      <c r="P6" s="63">
        <v>3</v>
      </c>
      <c r="Q6" cm="1">
        <f t="array" ref="Q6">IFERROR(_xlfn.XLOOKUP(1, (날씨2[stnNm]='평균기온 삽입용'!$Q$2) * (날씨2[월]=Q$3) * (날씨2[일]='평균기온 삽입용'!$P6), 날씨2[maxTa]),"")</f>
        <v>7.8</v>
      </c>
      <c r="R6" cm="1">
        <f t="array" ref="R6">IFERROR(_xlfn.XLOOKUP(1, (날씨2[stnNm]='평균기온 삽입용'!$Q$2) * (날씨2[월]=R$3) * (날씨2[일]='평균기온 삽입용'!$P6), 날씨2[maxTa]),"")</f>
        <v>2.5</v>
      </c>
      <c r="S6" cm="1">
        <f t="array" ref="S6">IFERROR(_xlfn.XLOOKUP(1, (날씨2[stnNm]='평균기온 삽입용'!$Q$2) * (날씨2[월]=S$3) * (날씨2[일]='평균기온 삽입용'!$P6), 날씨2[maxTa]),"")</f>
        <v>11.6</v>
      </c>
      <c r="T6" cm="1">
        <f t="array" ref="T6">IFERROR(_xlfn.XLOOKUP(1, (날씨2[stnNm]='평균기온 삽입용'!$Q$2) * (날씨2[월]=T$3) * (날씨2[일]='평균기온 삽입용'!$P6), 날씨2[maxTa]),"")</f>
        <v>13.6</v>
      </c>
      <c r="U6" cm="1">
        <f t="array" ref="U6">IFERROR(_xlfn.XLOOKUP(1, (날씨2[stnNm]='평균기온 삽입용'!$Q$2) * (날씨2[월]=U$3) * (날씨2[일]='평균기온 삽입용'!$P6), 날씨2[maxTa]),"")</f>
        <v>18.100000000000001</v>
      </c>
      <c r="V6" cm="1">
        <f t="array" ref="V6">IFERROR(_xlfn.XLOOKUP(1, (날씨2[stnNm]='평균기온 삽입용'!$Q$2) * (날씨2[월]=V$3) * (날씨2[일]='평균기온 삽입용'!$P6), 날씨2[maxTa]),"")</f>
        <v>27.2</v>
      </c>
      <c r="W6" cm="1">
        <f t="array" ref="W6">IFERROR(_xlfn.XLOOKUP(1, (날씨2[stnNm]='평균기온 삽입용'!$Q$2) * (날씨2[월]=W$3) * (날씨2[일]='평균기온 삽입용'!$P6), 날씨2[maxTa]),"")</f>
        <v>27.1</v>
      </c>
      <c r="X6" cm="1">
        <f t="array" ref="X6">IFERROR(_xlfn.XLOOKUP(1, (날씨2[stnNm]='평균기온 삽입용'!$Q$2) * (날씨2[월]=X$3) * (날씨2[일]='평균기온 삽입용'!$P6), 날씨2[maxTa]),"")</f>
        <v>33.1</v>
      </c>
      <c r="Y6" cm="1">
        <f t="array" ref="Y6">IFERROR(_xlfn.XLOOKUP(1, (날씨2[stnNm]='평균기온 삽입용'!$Q$2) * (날씨2[월]=Y$3) * (날씨2[일]='평균기온 삽입용'!$P6), 날씨2[maxTa]),"")</f>
        <v>27.5</v>
      </c>
      <c r="Z6" cm="1">
        <f t="array" ref="Z6">IFERROR(_xlfn.XLOOKUP(1, (날씨2[stnNm]='평균기온 삽입용'!$Q$2) * (날씨2[월]=Z$3) * (날씨2[일]='평균기온 삽입용'!$P6), 날씨2[maxTa]),"")</f>
        <v>26.3</v>
      </c>
      <c r="AA6" cm="1">
        <f t="array" ref="AA6">IFERROR(_xlfn.XLOOKUP(1, (날씨2[stnNm]='평균기온 삽입용'!$Q$2) * (날씨2[월]=AA$3) * (날씨2[일]='평균기온 삽입용'!$P6), 날씨2[maxTa]),"")</f>
        <v>12.4</v>
      </c>
      <c r="AB6" cm="1">
        <f t="array" ref="AB6">IFERROR(_xlfn.XLOOKUP(1, (날씨2[stnNm]='평균기온 삽입용'!$Q$2) * (날씨2[월]=AB$3) * (날씨2[일]='평균기온 삽입용'!$P6), 날씨2[maxTa]),"")</f>
        <v>10</v>
      </c>
      <c r="AD6" s="63">
        <v>3</v>
      </c>
      <c r="AE6" cm="1">
        <f t="array" ref="AE6">IFERROR(_xlfn.XLOOKUP(1, (날씨3[stnNm]='평균기온 삽입용'!$AE$2) * (날씨3[월]=AE$3) * (날씨3[일]='평균기온 삽입용'!$AD6), 날씨3[maxTa]),"")</f>
        <v>5.4</v>
      </c>
      <c r="AF6" cm="1">
        <f t="array" ref="AF6">IFERROR(_xlfn.XLOOKUP(1, (날씨3[stnNm]='평균기온 삽입용'!$AE$2) * (날씨3[월]=AF$3) * (날씨3[일]='평균기온 삽입용'!$AD6), 날씨3[maxTa]),"")</f>
        <v>5</v>
      </c>
      <c r="AG6" cm="1">
        <f t="array" ref="AG6">IFERROR(_xlfn.XLOOKUP(1, (날씨3[stnNm]='평균기온 삽입용'!$AE$2) * (날씨3[월]=AG$3) * (날씨3[일]='평균기온 삽입용'!$AD6), 날씨3[maxTa]),"")</f>
        <v>8.1999999999999993</v>
      </c>
      <c r="AH6" cm="1">
        <f t="array" ref="AH6">IFERROR(_xlfn.XLOOKUP(1, (날씨3[stnNm]='평균기온 삽입용'!$AE$2) * (날씨3[월]=AH$3) * (날씨3[일]='평균기온 삽입용'!$AD6), 날씨3[maxTa]),"")</f>
        <v>19.5</v>
      </c>
      <c r="AI6" cm="1">
        <f t="array" ref="AI6">IFERROR(_xlfn.XLOOKUP(1, (날씨3[stnNm]='평균기온 삽입용'!$AE$2) * (날씨3[월]=AI$3) * (날씨3[일]='평균기온 삽입용'!$AD6), 날씨3[maxTa]),"")</f>
        <v>28.9</v>
      </c>
      <c r="AJ6" cm="1">
        <f t="array" ref="AJ6">IFERROR(_xlfn.XLOOKUP(1, (날씨3[stnNm]='평균기온 삽입용'!$AE$2) * (날씨3[월]=AJ$3) * (날씨3[일]='평균기온 삽입용'!$AD6), 날씨3[maxTa]),"")</f>
        <v>25.7</v>
      </c>
      <c r="AK6" cm="1">
        <f t="array" ref="AK6">IFERROR(_xlfn.XLOOKUP(1, (날씨3[stnNm]='평균기온 삽입용'!$AE$2) * (날씨3[월]=AK$3) * (날씨3[일]='평균기온 삽입용'!$AD6), 날씨3[maxTa]),"")</f>
        <v>28.2</v>
      </c>
      <c r="AL6" cm="1">
        <f t="array" ref="AL6">IFERROR(_xlfn.XLOOKUP(1, (날씨3[stnNm]='평균기온 삽입용'!$AE$2) * (날씨3[월]=AL$3) * (날씨3[일]='평균기온 삽입용'!$AD6), 날씨3[maxTa]),"")</f>
        <v>33.799999999999997</v>
      </c>
      <c r="AM6" cm="1">
        <f t="array" ref="AM6">IFERROR(_xlfn.XLOOKUP(1, (날씨3[stnNm]='평균기온 삽입용'!$AE$2) * (날씨3[월]=AM$3) * (날씨3[일]='평균기온 삽입용'!$AD6), 날씨3[maxTa]),"")</f>
        <v>28.3</v>
      </c>
      <c r="AN6" cm="1">
        <f t="array" ref="AN6">IFERROR(_xlfn.XLOOKUP(1, (날씨3[stnNm]='평균기온 삽입용'!$AE$2) * (날씨3[월]=AN$3) * (날씨3[일]='평균기온 삽입용'!$AD6), 날씨3[maxTa]),"")</f>
        <v>22.1</v>
      </c>
      <c r="AO6" cm="1">
        <f t="array" ref="AO6">IFERROR(_xlfn.XLOOKUP(1, (날씨3[stnNm]='평균기온 삽입용'!$AE$2) * (날씨3[월]=AO$3) * (날씨3[일]='평균기온 삽입용'!$AD6), 날씨3[maxTa]),"")</f>
        <v>15.9</v>
      </c>
      <c r="AP6" cm="1">
        <f t="array" ref="AP6">IFERROR(_xlfn.XLOOKUP(1, (날씨3[stnNm]='평균기온 삽입용'!$AE$2) * (날씨3[월]=AP$3) * (날씨3[일]='평균기온 삽입용'!$AD6), 날씨3[maxTa]),"")</f>
        <v>8.3000000000000007</v>
      </c>
    </row>
    <row r="7" spans="2:42" ht="15.95" customHeight="1" x14ac:dyDescent="0.3">
      <c r="B7" s="63">
        <v>4</v>
      </c>
      <c r="C7" cm="1">
        <f t="array" ref="C7">IFERROR(_xlfn.XLOOKUP(1, (날씨1[stnNm]='평균기온 삽입용'!$C$2) * (날씨1[월]=C$3) * (날씨1[일]='평균기온 삽입용'!$B7), 날씨1[maxTa]),"")</f>
        <v>5.6</v>
      </c>
      <c r="D7" cm="1">
        <f t="array" ref="D7">IFERROR(_xlfn.XLOOKUP(1, (날씨1[stnNm]='평균기온 삽입용'!$C$2) * (날씨1[월]=D$3) * (날씨1[일]='평균기온 삽입용'!$B7), 날씨1[maxTa]),"")</f>
        <v>5.3</v>
      </c>
      <c r="E7" cm="1">
        <f t="array" ref="E7">IFERROR(_xlfn.XLOOKUP(1, (날씨1[stnNm]='평균기온 삽입용'!$C$2) * (날씨1[월]=E$3) * (날씨1[일]='평균기온 삽입용'!$B7), 날씨1[maxTa]),"")</f>
        <v>-0.1</v>
      </c>
      <c r="F7" cm="1">
        <f t="array" ref="F7">IFERROR(_xlfn.XLOOKUP(1, (날씨1[stnNm]='평균기온 삽입용'!$C$2) * (날씨1[월]=F$3) * (날씨1[일]='평균기온 삽입용'!$B7), 날씨1[maxTa]),"")</f>
        <v>16.100000000000001</v>
      </c>
      <c r="G7" cm="1">
        <f t="array" ref="G7">IFERROR(_xlfn.XLOOKUP(1, (날씨1[stnNm]='평균기온 삽입용'!$C$2) * (날씨1[월]=G$3) * (날씨1[일]='평균기온 삽입용'!$B7), 날씨1[maxTa]),"")</f>
        <v>19.399999999999999</v>
      </c>
      <c r="H7" cm="1">
        <f t="array" ref="H7">IFERROR(_xlfn.XLOOKUP(1, (날씨1[stnNm]='평균기온 삽입용'!$C$2) * (날씨1[월]=H$3) * (날씨1[일]='평균기온 삽입용'!$B7), 날씨1[maxTa]),"")</f>
        <v>30.1</v>
      </c>
      <c r="I7" cm="1">
        <f t="array" ref="I7">IFERROR(_xlfn.XLOOKUP(1, (날씨1[stnNm]='평균기온 삽입용'!$C$2) * (날씨1[월]=I$3) * (날씨1[일]='평균기온 삽입용'!$B7), 날씨1[maxTa]),"")</f>
        <v>28.5</v>
      </c>
      <c r="J7" cm="1">
        <f t="array" ref="J7">IFERROR(_xlfn.XLOOKUP(1, (날씨1[stnNm]='평균기온 삽입용'!$C$2) * (날씨1[월]=J$3) * (날씨1[일]='평균기온 삽입용'!$B7), 날씨1[maxTa]),"")</f>
        <v>29.5</v>
      </c>
      <c r="K7" cm="1">
        <f t="array" ref="K7">IFERROR(_xlfn.XLOOKUP(1, (날씨1[stnNm]='평균기온 삽입용'!$C$2) * (날씨1[월]=K$3) * (날씨1[일]='평균기온 삽입용'!$B7), 날씨1[maxTa]),"")</f>
        <v>28</v>
      </c>
      <c r="L7" cm="1">
        <f t="array" ref="L7">IFERROR(_xlfn.XLOOKUP(1, (날씨1[stnNm]='평균기온 삽입용'!$C$2) * (날씨1[월]=L$3) * (날씨1[일]='평균기온 삽입용'!$B7), 날씨1[maxTa]),"")</f>
        <v>21.4</v>
      </c>
      <c r="M7" cm="1">
        <f t="array" ref="M7">IFERROR(_xlfn.XLOOKUP(1, (날씨1[stnNm]='평균기온 삽입용'!$C$2) * (날씨1[월]=M$3) * (날씨1[일]='평균기온 삽입용'!$B7), 날씨1[maxTa]),"")</f>
        <v>17.7</v>
      </c>
      <c r="N7" cm="1">
        <f t="array" ref="N7">IFERROR(_xlfn.XLOOKUP(1, (날씨1[stnNm]='평균기온 삽입용'!$C$2) * (날씨1[월]=N$3) * (날씨1[일]='평균기온 삽입용'!$B7), 날씨1[maxTa]),"")</f>
        <v>2.2999999999999998</v>
      </c>
      <c r="P7" s="63">
        <v>4</v>
      </c>
      <c r="Q7" cm="1">
        <f t="array" ref="Q7">IFERROR(_xlfn.XLOOKUP(1, (날씨2[stnNm]='평균기온 삽입용'!$Q$2) * (날씨2[월]=Q$3) * (날씨2[일]='평균기온 삽입용'!$P7), 날씨2[maxTa]),"")</f>
        <v>4.4000000000000004</v>
      </c>
      <c r="R7" cm="1">
        <f t="array" ref="R7">IFERROR(_xlfn.XLOOKUP(1, (날씨2[stnNm]='평균기온 삽입용'!$Q$2) * (날씨2[월]=R$3) * (날씨2[일]='평균기온 삽입용'!$P7), 날씨2[maxTa]),"")</f>
        <v>3.9</v>
      </c>
      <c r="S7" cm="1">
        <f t="array" ref="S7">IFERROR(_xlfn.XLOOKUP(1, (날씨2[stnNm]='평균기온 삽입용'!$Q$2) * (날씨2[월]=S$3) * (날씨2[일]='평균기온 삽입용'!$P7), 날씨2[maxTa]),"")</f>
        <v>18.600000000000001</v>
      </c>
      <c r="T7" cm="1">
        <f t="array" ref="T7">IFERROR(_xlfn.XLOOKUP(1, (날씨2[stnNm]='평균기온 삽입용'!$Q$2) * (날씨2[월]=T$3) * (날씨2[일]='평균기온 삽입용'!$P7), 날씨2[maxTa]),"")</f>
        <v>19.899999999999999</v>
      </c>
      <c r="U7" cm="1">
        <f t="array" ref="U7">IFERROR(_xlfn.XLOOKUP(1, (날씨2[stnNm]='평균기온 삽입용'!$Q$2) * (날씨2[월]=U$3) * (날씨2[일]='평균기온 삽입용'!$P7), 날씨2[maxTa]),"")</f>
        <v>17.7</v>
      </c>
      <c r="V7" cm="1">
        <f t="array" ref="V7">IFERROR(_xlfn.XLOOKUP(1, (날씨2[stnNm]='평균기온 삽입용'!$Q$2) * (날씨2[월]=V$3) * (날씨2[일]='평균기온 삽입용'!$P7), 날씨2[maxTa]),"")</f>
        <v>26</v>
      </c>
      <c r="W7" cm="1">
        <f t="array" ref="W7">IFERROR(_xlfn.XLOOKUP(1, (날씨2[stnNm]='평균기온 삽입용'!$Q$2) * (날씨2[월]=W$3) * (날씨2[일]='평균기온 삽입용'!$P7), 날씨2[maxTa]),"")</f>
        <v>26.7</v>
      </c>
      <c r="X7" cm="1">
        <f t="array" ref="X7">IFERROR(_xlfn.XLOOKUP(1, (날씨2[stnNm]='평균기온 삽입용'!$Q$2) * (날씨2[월]=X$3) * (날씨2[일]='평균기온 삽입용'!$P7), 날씨2[maxTa]),"")</f>
        <v>33.9</v>
      </c>
      <c r="Y7" cm="1">
        <f t="array" ref="Y7">IFERROR(_xlfn.XLOOKUP(1, (날씨2[stnNm]='평균기온 삽입용'!$Q$2) * (날씨2[월]=Y$3) * (날씨2[일]='평균기온 삽입용'!$P7), 날씨2[maxTa]),"")</f>
        <v>27</v>
      </c>
      <c r="Z7" cm="1">
        <f t="array" ref="Z7">IFERROR(_xlfn.XLOOKUP(1, (날씨2[stnNm]='평균기온 삽입용'!$Q$2) * (날씨2[월]=Z$3) * (날씨2[일]='평균기온 삽입용'!$P7), 날씨2[maxTa]),"")</f>
        <v>27.3</v>
      </c>
      <c r="AA7" cm="1">
        <f t="array" ref="AA7">IFERROR(_xlfn.XLOOKUP(1, (날씨2[stnNm]='평균기온 삽입용'!$Q$2) * (날씨2[월]=AA$3) * (날씨2[일]='평균기온 삽입용'!$P7), 날씨2[maxTa]),"")</f>
        <v>14.5</v>
      </c>
      <c r="AB7" cm="1">
        <f t="array" ref="AB7">IFERROR(_xlfn.XLOOKUP(1, (날씨2[stnNm]='평균기온 삽입용'!$Q$2) * (날씨2[월]=AB$3) * (날씨2[일]='평균기온 삽입용'!$P7), 날씨2[maxTa]),"")</f>
        <v>6.5</v>
      </c>
      <c r="AD7" s="63">
        <v>4</v>
      </c>
      <c r="AE7" cm="1">
        <f t="array" ref="AE7">IFERROR(_xlfn.XLOOKUP(1, (날씨3[stnNm]='평균기온 삽입용'!$AE$2) * (날씨3[월]=AE$3) * (날씨3[일]='평균기온 삽입용'!$AD7), 날씨3[maxTa]),"")</f>
        <v>7.4</v>
      </c>
      <c r="AF7" cm="1">
        <f t="array" ref="AF7">IFERROR(_xlfn.XLOOKUP(1, (날씨3[stnNm]='평균기온 삽입용'!$AE$2) * (날씨3[월]=AF$3) * (날씨3[일]='평균기온 삽입용'!$AD7), 날씨3[maxTa]),"")</f>
        <v>1.8</v>
      </c>
      <c r="AG7" cm="1">
        <f t="array" ref="AG7">IFERROR(_xlfn.XLOOKUP(1, (날씨3[stnNm]='평균기온 삽입용'!$AE$2) * (날씨3[월]=AG$3) * (날씨3[일]='평균기온 삽입용'!$AD7), 날씨3[maxTa]),"")</f>
        <v>10.7</v>
      </c>
      <c r="AH7" cm="1">
        <f t="array" ref="AH7">IFERROR(_xlfn.XLOOKUP(1, (날씨3[stnNm]='평균기온 삽입용'!$AE$2) * (날씨3[월]=AH$3) * (날씨3[일]='평균기온 삽입용'!$AD7), 날씨3[maxTa]),"")</f>
        <v>20.7</v>
      </c>
      <c r="AI7" cm="1">
        <f t="array" ref="AI7">IFERROR(_xlfn.XLOOKUP(1, (날씨3[stnNm]='평균기온 삽입용'!$AE$2) * (날씨3[월]=AI$3) * (날씨3[일]='평균기온 삽입용'!$AD7), 날씨3[maxTa]),"")</f>
        <v>26.3</v>
      </c>
      <c r="AJ7" cm="1">
        <f t="array" ref="AJ7">IFERROR(_xlfn.XLOOKUP(1, (날씨3[stnNm]='평균기온 삽입용'!$AE$2) * (날씨3[월]=AJ$3) * (날씨3[일]='평균기온 삽입용'!$AD7), 날씨3[maxTa]),"")</f>
        <v>26.8</v>
      </c>
      <c r="AK7" cm="1">
        <f t="array" ref="AK7">IFERROR(_xlfn.XLOOKUP(1, (날씨3[stnNm]='평균기온 삽입용'!$AE$2) * (날씨3[월]=AK$3) * (날씨3[일]='평균기온 삽입용'!$AD7), 날씨3[maxTa]),"")</f>
        <v>32.299999999999997</v>
      </c>
      <c r="AL7" cm="1">
        <f t="array" ref="AL7">IFERROR(_xlfn.XLOOKUP(1, (날씨3[stnNm]='평균기온 삽입용'!$AE$2) * (날씨3[월]=AL$3) * (날씨3[일]='평균기온 삽입용'!$AD7), 날씨3[maxTa]),"")</f>
        <v>32.1</v>
      </c>
      <c r="AM7" cm="1">
        <f t="array" ref="AM7">IFERROR(_xlfn.XLOOKUP(1, (날씨3[stnNm]='평균기온 삽입용'!$AE$2) * (날씨3[월]=AM$3) * (날씨3[일]='평균기온 삽입용'!$AD7), 날씨3[maxTa]),"")</f>
        <v>28.5</v>
      </c>
      <c r="AN7" cm="1">
        <f t="array" ref="AN7">IFERROR(_xlfn.XLOOKUP(1, (날씨3[stnNm]='평균기온 삽입용'!$AE$2) * (날씨3[월]=AN$3) * (날씨3[일]='평균기온 삽입용'!$AD7), 날씨3[maxTa]),"")</f>
        <v>20.399999999999999</v>
      </c>
      <c r="AO7" cm="1">
        <f t="array" ref="AO7">IFERROR(_xlfn.XLOOKUP(1, (날씨3[stnNm]='평균기온 삽입용'!$AE$2) * (날씨3[월]=AO$3) * (날씨3[일]='평균기온 삽입용'!$AD7), 날씨3[maxTa]),"")</f>
        <v>12.1</v>
      </c>
      <c r="AP7" cm="1">
        <f t="array" ref="AP7">IFERROR(_xlfn.XLOOKUP(1, (날씨3[stnNm]='평균기온 삽입용'!$AE$2) * (날씨3[월]=AP$3) * (날씨3[일]='평균기온 삽입용'!$AD7), 날씨3[maxTa]),"")</f>
        <v>0.1</v>
      </c>
    </row>
    <row r="8" spans="2:42" ht="15.95" customHeight="1" x14ac:dyDescent="0.3">
      <c r="B8" s="63">
        <v>5</v>
      </c>
      <c r="C8" cm="1">
        <f t="array" ref="C8">IFERROR(_xlfn.XLOOKUP(1, (날씨1[stnNm]='평균기온 삽입용'!$C$2) * (날씨1[월]=C$3) * (날씨1[일]='평균기온 삽입용'!$B8), 날씨1[maxTa]),"")</f>
        <v>6.9</v>
      </c>
      <c r="D8" cm="1">
        <f t="array" ref="D8">IFERROR(_xlfn.XLOOKUP(1, (날씨1[stnNm]='평균기온 삽입용'!$C$2) * (날씨1[월]=D$3) * (날씨1[일]='평균기온 삽입용'!$B8), 날씨1[maxTa]),"")</f>
        <v>4.8</v>
      </c>
      <c r="E8" cm="1">
        <f t="array" ref="E8">IFERROR(_xlfn.XLOOKUP(1, (날씨1[stnNm]='평균기온 삽입용'!$C$2) * (날씨1[월]=E$3) * (날씨1[일]='평균기온 삽입용'!$B8), 날씨1[maxTa]),"")</f>
        <v>4.3</v>
      </c>
      <c r="F8" cm="1">
        <f t="array" ref="F8">IFERROR(_xlfn.XLOOKUP(1, (날씨1[stnNm]='평균기온 삽입용'!$C$2) * (날씨1[월]=F$3) * (날씨1[일]='평균기온 삽입용'!$B8), 날씨1[maxTa]),"")</f>
        <v>11.9</v>
      </c>
      <c r="G8" cm="1">
        <f t="array" ref="G8">IFERROR(_xlfn.XLOOKUP(1, (날씨1[stnNm]='평균기온 삽입용'!$C$2) * (날씨1[월]=G$3) * (날씨1[일]='평균기온 삽입용'!$B8), 날씨1[maxTa]),"")</f>
        <v>20.2</v>
      </c>
      <c r="H8" cm="1">
        <f t="array" ref="H8">IFERROR(_xlfn.XLOOKUP(1, (날씨1[stnNm]='평균기온 삽입용'!$C$2) * (날씨1[월]=H$3) * (날씨1[일]='평균기온 삽입용'!$B8), 날씨1[maxTa]),"")</f>
        <v>19.7</v>
      </c>
      <c r="I8" cm="1">
        <f t="array" ref="I8">IFERROR(_xlfn.XLOOKUP(1, (날씨1[stnNm]='평균기온 삽입용'!$C$2) * (날씨1[월]=I$3) * (날씨1[일]='평균기온 삽입용'!$B8), 날씨1[maxTa]),"")</f>
        <v>28.2</v>
      </c>
      <c r="J8" cm="1">
        <f t="array" ref="J8">IFERROR(_xlfn.XLOOKUP(1, (날씨1[stnNm]='평균기온 삽입용'!$C$2) * (날씨1[월]=J$3) * (날씨1[일]='평균기온 삽입용'!$B8), 날씨1[maxTa]),"")</f>
        <v>29.3</v>
      </c>
      <c r="K8" cm="1">
        <f t="array" ref="K8">IFERROR(_xlfn.XLOOKUP(1, (날씨1[stnNm]='평균기온 삽입용'!$C$2) * (날씨1[월]=K$3) * (날씨1[일]='평균기온 삽입용'!$B8), 날씨1[maxTa]),"")</f>
        <v>25.5</v>
      </c>
      <c r="L8" cm="1">
        <f t="array" ref="L8">IFERROR(_xlfn.XLOOKUP(1, (날씨1[stnNm]='평균기온 삽입용'!$C$2) * (날씨1[월]=L$3) * (날씨1[일]='평균기온 삽입용'!$B8), 날씨1[maxTa]),"")</f>
        <v>24.1</v>
      </c>
      <c r="M8" cm="1">
        <f t="array" ref="M8">IFERROR(_xlfn.XLOOKUP(1, (날씨1[stnNm]='평균기온 삽입용'!$C$2) * (날씨1[월]=M$3) * (날씨1[일]='평균기온 삽입용'!$B8), 날씨1[maxTa]),"")</f>
        <v>16.7</v>
      </c>
      <c r="N8" cm="1">
        <f t="array" ref="N8">IFERROR(_xlfn.XLOOKUP(1, (날씨1[stnNm]='평균기온 삽입용'!$C$2) * (날씨1[월]=N$3) * (날씨1[일]='평균기온 삽입용'!$B8), 날씨1[maxTa]),"")</f>
        <v>5.9</v>
      </c>
      <c r="P8" s="63">
        <v>5</v>
      </c>
      <c r="Q8" cm="1">
        <f t="array" ref="Q8">IFERROR(_xlfn.XLOOKUP(1, (날씨2[stnNm]='평균기온 삽입용'!$Q$2) * (날씨2[월]=Q$3) * (날씨2[일]='평균기온 삽입용'!$P8), 날씨2[maxTa]),"")</f>
        <v>0.1</v>
      </c>
      <c r="R8" cm="1">
        <f t="array" ref="R8">IFERROR(_xlfn.XLOOKUP(1, (날씨2[stnNm]='평균기온 삽입용'!$Q$2) * (날씨2[월]=R$3) * (날씨2[일]='평균기온 삽입용'!$P8), 날씨2[maxTa]),"")</f>
        <v>2.1</v>
      </c>
      <c r="S8" cm="1">
        <f t="array" ref="S8">IFERROR(_xlfn.XLOOKUP(1, (날씨2[stnNm]='평균기온 삽입용'!$Q$2) * (날씨2[월]=S$3) * (날씨2[일]='평균기온 삽입용'!$P8), 날씨2[maxTa]),"")</f>
        <v>12.1</v>
      </c>
      <c r="T8" cm="1">
        <f t="array" ref="T8">IFERROR(_xlfn.XLOOKUP(1, (날씨2[stnNm]='평균기온 삽입용'!$Q$2) * (날씨2[월]=T$3) * (날씨2[일]='평균기온 삽입용'!$P8), 날씨2[maxTa]),"")</f>
        <v>19</v>
      </c>
      <c r="U8" cm="1">
        <f t="array" ref="U8">IFERROR(_xlfn.XLOOKUP(1, (날씨2[stnNm]='평균기온 삽입용'!$Q$2) * (날씨2[월]=U$3) * (날씨2[일]='평균기온 삽입용'!$P8), 날씨2[maxTa]),"")</f>
        <v>24.3</v>
      </c>
      <c r="V8" cm="1">
        <f t="array" ref="V8">IFERROR(_xlfn.XLOOKUP(1, (날씨2[stnNm]='평균기온 삽입용'!$Q$2) * (날씨2[월]=V$3) * (날씨2[일]='평균기온 삽입용'!$P8), 날씨2[maxTa]),"")</f>
        <v>30</v>
      </c>
      <c r="W8" cm="1">
        <f t="array" ref="W8">IFERROR(_xlfn.XLOOKUP(1, (날씨2[stnNm]='평균기온 삽입용'!$Q$2) * (날씨2[월]=W$3) * (날씨2[일]='평균기온 삽입용'!$P8), 날씨2[maxTa]),"")</f>
        <v>19.5</v>
      </c>
      <c r="X8" cm="1">
        <f t="array" ref="X8">IFERROR(_xlfn.XLOOKUP(1, (날씨2[stnNm]='평균기온 삽입용'!$Q$2) * (날씨2[월]=X$3) * (날씨2[일]='평균기온 삽입용'!$P8), 날씨2[maxTa]),"")</f>
        <v>34</v>
      </c>
      <c r="Y8" cm="1">
        <f t="array" ref="Y8">IFERROR(_xlfn.XLOOKUP(1, (날씨2[stnNm]='평균기온 삽입용'!$Q$2) * (날씨2[월]=Y$3) * (날씨2[일]='평균기온 삽입용'!$P8), 날씨2[maxTa]),"")</f>
        <v>29.7</v>
      </c>
      <c r="Z8" cm="1">
        <f t="array" ref="Z8">IFERROR(_xlfn.XLOOKUP(1, (날씨2[stnNm]='평균기온 삽입용'!$Q$2) * (날씨2[월]=Z$3) * (날씨2[일]='평균기온 삽입용'!$P8), 날씨2[maxTa]),"")</f>
        <v>24</v>
      </c>
      <c r="AA8" cm="1">
        <f t="array" ref="AA8">IFERROR(_xlfn.XLOOKUP(1, (날씨2[stnNm]='평균기온 삽입용'!$Q$2) * (날씨2[월]=AA$3) * (날씨2[일]='평균기온 삽입용'!$P8), 날씨2[maxTa]),"")</f>
        <v>18.600000000000001</v>
      </c>
      <c r="AB8" cm="1">
        <f t="array" ref="AB8">IFERROR(_xlfn.XLOOKUP(1, (날씨2[stnNm]='평균기온 삽입용'!$Q$2) * (날씨2[월]=AB$3) * (날씨2[일]='평균기온 삽입용'!$P8), 날씨2[maxTa]),"")</f>
        <v>8.8000000000000007</v>
      </c>
      <c r="AD8" s="63">
        <v>5</v>
      </c>
      <c r="AE8" cm="1">
        <f t="array" ref="AE8">IFERROR(_xlfn.XLOOKUP(1, (날씨3[stnNm]='평균기온 삽입용'!$AE$2) * (날씨3[월]=AE$3) * (날씨3[일]='평균기온 삽입용'!$AD8), 날씨3[maxTa]),"")</f>
        <v>7.9</v>
      </c>
      <c r="AF8" cm="1">
        <f t="array" ref="AF8">IFERROR(_xlfn.XLOOKUP(1, (날씨3[stnNm]='평균기온 삽입용'!$AE$2) * (날씨3[월]=AF$3) * (날씨3[일]='평균기온 삽입용'!$AD8), 날씨3[maxTa]),"")</f>
        <v>1.9</v>
      </c>
      <c r="AG8" cm="1">
        <f t="array" ref="AG8">IFERROR(_xlfn.XLOOKUP(1, (날씨3[stnNm]='평균기온 삽입용'!$AE$2) * (날씨3[월]=AG$3) * (날씨3[일]='평균기온 삽입용'!$AD8), 날씨3[maxTa]),"")</f>
        <v>9.8000000000000007</v>
      </c>
      <c r="AH8" cm="1">
        <f t="array" ref="AH8">IFERROR(_xlfn.XLOOKUP(1, (날씨3[stnNm]='평균기온 삽입용'!$AE$2) * (날씨3[월]=AH$3) * (날씨3[일]='평균기온 삽입용'!$AD8), 날씨3[maxTa]),"")</f>
        <v>11.3</v>
      </c>
      <c r="AI8" cm="1">
        <f t="array" ref="AI8">IFERROR(_xlfn.XLOOKUP(1, (날씨3[stnNm]='평균기온 삽입용'!$AE$2) * (날씨3[월]=AI$3) * (날씨3[일]='평균기온 삽입용'!$AD8), 날씨3[maxTa]),"")</f>
        <v>26.4</v>
      </c>
      <c r="AJ8" cm="1">
        <f t="array" ref="AJ8">IFERROR(_xlfn.XLOOKUP(1, (날씨3[stnNm]='평균기온 삽입용'!$AE$2) * (날씨3[월]=AJ$3) * (날씨3[일]='평균기온 삽입용'!$AD8), 날씨3[maxTa]),"")</f>
        <v>27.7</v>
      </c>
      <c r="AK8" cm="1">
        <f t="array" ref="AK8">IFERROR(_xlfn.XLOOKUP(1, (날씨3[stnNm]='평균기온 삽입용'!$AE$2) * (날씨3[월]=AK$3) * (날씨3[일]='평균기온 삽입용'!$AD8), 날씨3[maxTa]),"")</f>
        <v>31.2</v>
      </c>
      <c r="AL8" cm="1">
        <f t="array" ref="AL8">IFERROR(_xlfn.XLOOKUP(1, (날씨3[stnNm]='평균기온 삽입용'!$AE$2) * (날씨3[월]=AL$3) * (날씨3[일]='평균기온 삽입용'!$AD8), 날씨3[maxTa]),"")</f>
        <v>33.4</v>
      </c>
      <c r="AM8" cm="1">
        <f t="array" ref="AM8">IFERROR(_xlfn.XLOOKUP(1, (날씨3[stnNm]='평균기온 삽입용'!$AE$2) * (날씨3[월]=AM$3) * (날씨3[일]='평균기온 삽입용'!$AD8), 날씨3[maxTa]),"")</f>
        <v>24.2</v>
      </c>
      <c r="AN8" cm="1">
        <f t="array" ref="AN8">IFERROR(_xlfn.XLOOKUP(1, (날씨3[stnNm]='평균기온 삽입용'!$AE$2) * (날씨3[월]=AN$3) * (날씨3[일]='평균기온 삽입용'!$AD8), 날씨3[maxTa]),"")</f>
        <v>21.2</v>
      </c>
      <c r="AO8" cm="1">
        <f t="array" ref="AO8">IFERROR(_xlfn.XLOOKUP(1, (날씨3[stnNm]='평균기온 삽입용'!$AE$2) * (날씨3[월]=AO$3) * (날씨3[일]='평균기온 삽입용'!$AD8), 날씨3[maxTa]),"")</f>
        <v>13.9</v>
      </c>
      <c r="AP8" cm="1">
        <f t="array" ref="AP8">IFERROR(_xlfn.XLOOKUP(1, (날씨3[stnNm]='평균기온 삽입용'!$AE$2) * (날씨3[월]=AP$3) * (날씨3[일]='평균기온 삽입용'!$AD8), 날씨3[maxTa]),"")</f>
        <v>-1.8</v>
      </c>
    </row>
    <row r="9" spans="2:42" ht="15.95" customHeight="1" x14ac:dyDescent="0.3">
      <c r="B9" s="63">
        <v>6</v>
      </c>
      <c r="C9" cm="1">
        <f t="array" ref="C9">IFERROR(_xlfn.XLOOKUP(1, (날씨1[stnNm]='평균기온 삽입용'!$C$2) * (날씨1[월]=C$3) * (날씨1[일]='평균기온 삽입용'!$B9), 날씨1[maxTa]),"")</f>
        <v>1.1000000000000001</v>
      </c>
      <c r="D9" cm="1">
        <f t="array" ref="D9">IFERROR(_xlfn.XLOOKUP(1, (날씨1[stnNm]='평균기온 삽입용'!$C$2) * (날씨1[월]=D$3) * (날씨1[일]='평균기온 삽입용'!$B9), 날씨1[maxTa]),"")</f>
        <v>5.4</v>
      </c>
      <c r="E9" cm="1">
        <f t="array" ref="E9">IFERROR(_xlfn.XLOOKUP(1, (날씨1[stnNm]='평균기온 삽입용'!$C$2) * (날씨1[월]=E$3) * (날씨1[일]='평균기온 삽입용'!$B9), 날씨1[maxTa]),"")</f>
        <v>8.5</v>
      </c>
      <c r="F9" cm="1">
        <f t="array" ref="F9">IFERROR(_xlfn.XLOOKUP(1, (날씨1[stnNm]='평균기온 삽입용'!$C$2) * (날씨1[월]=F$3) * (날씨1[일]='평균기온 삽입용'!$B9), 날씨1[maxTa]),"")</f>
        <v>15.8</v>
      </c>
      <c r="G9" cm="1">
        <f t="array" ref="G9">IFERROR(_xlfn.XLOOKUP(1, (날씨1[stnNm]='평균기온 삽입용'!$C$2) * (날씨1[월]=G$3) * (날씨1[일]='평균기온 삽입용'!$B9), 날씨1[maxTa]),"")</f>
        <v>20.2</v>
      </c>
      <c r="H9" cm="1">
        <f t="array" ref="H9">IFERROR(_xlfn.XLOOKUP(1, (날씨1[stnNm]='평균기온 삽입용'!$C$2) * (날씨1[월]=H$3) * (날씨1[일]='평균기온 삽입용'!$B9), 날씨1[maxTa]),"")</f>
        <v>26.3</v>
      </c>
      <c r="I9" cm="1">
        <f t="array" ref="I9">IFERROR(_xlfn.XLOOKUP(1, (날씨1[stnNm]='평균기온 삽입용'!$C$2) * (날씨1[월]=I$3) * (날씨1[일]='평균기온 삽입용'!$B9), 날씨1[maxTa]),"")</f>
        <v>30.2</v>
      </c>
      <c r="J9" cm="1">
        <f t="array" ref="J9">IFERROR(_xlfn.XLOOKUP(1, (날씨1[stnNm]='평균기온 삽입용'!$C$2) * (날씨1[월]=J$3) * (날씨1[일]='평균기온 삽입용'!$B9), 날씨1[maxTa]),"")</f>
        <v>32</v>
      </c>
      <c r="K9" cm="1">
        <f t="array" ref="K9">IFERROR(_xlfn.XLOOKUP(1, (날씨1[stnNm]='평균기온 삽입용'!$C$2) * (날씨1[월]=K$3) * (날씨1[일]='평균기온 삽입용'!$B9), 날씨1[maxTa]),"")</f>
        <v>25.3</v>
      </c>
      <c r="L9" cm="1">
        <f t="array" ref="L9">IFERROR(_xlfn.XLOOKUP(1, (날씨1[stnNm]='평균기온 삽입용'!$C$2) * (날씨1[월]=L$3) * (날씨1[일]='평균기온 삽입용'!$B9), 날씨1[maxTa]),"")</f>
        <v>24.9</v>
      </c>
      <c r="M9" cm="1">
        <f t="array" ref="M9">IFERROR(_xlfn.XLOOKUP(1, (날씨1[stnNm]='평균기온 삽입용'!$C$2) * (날씨1[월]=M$3) * (날씨1[일]='평균기온 삽입용'!$B9), 날씨1[maxTa]),"")</f>
        <v>16.8</v>
      </c>
      <c r="N9" cm="1">
        <f t="array" ref="N9">IFERROR(_xlfn.XLOOKUP(1, (날씨1[stnNm]='평균기온 삽입용'!$C$2) * (날씨1[월]=N$3) * (날씨1[일]='평균기온 삽입용'!$B9), 날씨1[maxTa]),"")</f>
        <v>4.5</v>
      </c>
      <c r="P9" s="63">
        <v>6</v>
      </c>
      <c r="Q9" cm="1">
        <f t="array" ref="Q9">IFERROR(_xlfn.XLOOKUP(1, (날씨2[stnNm]='평균기온 삽입용'!$Q$2) * (날씨2[월]=Q$3) * (날씨2[일]='평균기온 삽입용'!$P9), 날씨2[maxTa]),"")</f>
        <v>1.9</v>
      </c>
      <c r="R9" cm="1">
        <f t="array" ref="R9">IFERROR(_xlfn.XLOOKUP(1, (날씨2[stnNm]='평균기온 삽입용'!$Q$2) * (날씨2[월]=R$3) * (날씨2[일]='평균기온 삽입용'!$P9), 날씨2[maxTa]),"")</f>
        <v>1.7</v>
      </c>
      <c r="S9" cm="1">
        <f t="array" ref="S9">IFERROR(_xlfn.XLOOKUP(1, (날씨2[stnNm]='평균기온 삽입용'!$Q$2) * (날씨2[월]=S$3) * (날씨2[일]='평균기온 삽입용'!$P9), 날씨2[maxTa]),"")</f>
        <v>11.7</v>
      </c>
      <c r="T9" cm="1">
        <f t="array" ref="T9">IFERROR(_xlfn.XLOOKUP(1, (날씨2[stnNm]='평균기온 삽입용'!$Q$2) * (날씨2[월]=T$3) * (날씨2[일]='평균기온 삽입용'!$P9), 날씨2[maxTa]),"")</f>
        <v>22.3</v>
      </c>
      <c r="U9" cm="1">
        <f t="array" ref="U9">IFERROR(_xlfn.XLOOKUP(1, (날씨2[stnNm]='평균기온 삽입용'!$Q$2) * (날씨2[월]=U$3) * (날씨2[일]='평균기온 삽입용'!$P9), 날씨2[maxTa]),"")</f>
        <v>16.899999999999999</v>
      </c>
      <c r="V9" cm="1">
        <f t="array" ref="V9">IFERROR(_xlfn.XLOOKUP(1, (날씨2[stnNm]='평균기온 삽입용'!$Q$2) * (날씨2[월]=V$3) * (날씨2[일]='평균기온 삽입용'!$P9), 날씨2[maxTa]),"")</f>
        <v>26.4</v>
      </c>
      <c r="W9" cm="1">
        <f t="array" ref="W9">IFERROR(_xlfn.XLOOKUP(1, (날씨2[stnNm]='평균기온 삽입용'!$Q$2) * (날씨2[월]=W$3) * (날씨2[일]='평균기온 삽입용'!$P9), 날씨2[maxTa]),"")</f>
        <v>24.6</v>
      </c>
      <c r="X9" cm="1">
        <f t="array" ref="X9">IFERROR(_xlfn.XLOOKUP(1, (날씨2[stnNm]='평균기온 삽입용'!$Q$2) * (날씨2[월]=X$3) * (날씨2[일]='평균기온 삽입용'!$P9), 날씨2[maxTa]),"")</f>
        <v>34.1</v>
      </c>
      <c r="Y9" cm="1">
        <f t="array" ref="Y9">IFERROR(_xlfn.XLOOKUP(1, (날씨2[stnNm]='평균기온 삽입용'!$Q$2) * (날씨2[월]=Y$3) * (날씨2[일]='평균기온 삽입용'!$P9), 날씨2[maxTa]),"")</f>
        <v>28</v>
      </c>
      <c r="Z9" cm="1">
        <f t="array" ref="Z9">IFERROR(_xlfn.XLOOKUP(1, (날씨2[stnNm]='평균기온 삽입용'!$Q$2) * (날씨2[월]=Z$3) * (날씨2[일]='평균기온 삽입용'!$P9), 날씨2[maxTa]),"")</f>
        <v>22.9</v>
      </c>
      <c r="AA9" cm="1">
        <f t="array" ref="AA9">IFERROR(_xlfn.XLOOKUP(1, (날씨2[stnNm]='평균기온 삽입용'!$Q$2) * (날씨2[월]=AA$3) * (날씨2[일]='평균기온 삽입용'!$P9), 날씨2[maxTa]),"")</f>
        <v>14.3</v>
      </c>
      <c r="AB9" cm="1">
        <f t="array" ref="AB9">IFERROR(_xlfn.XLOOKUP(1, (날씨2[stnNm]='평균기온 삽입용'!$Q$2) * (날씨2[월]=AB$3) * (날씨2[일]='평균기온 삽입용'!$P9), 날씨2[maxTa]),"")</f>
        <v>2.2999999999999998</v>
      </c>
      <c r="AD9" s="63">
        <v>6</v>
      </c>
      <c r="AE9" cm="1">
        <f t="array" ref="AE9">IFERROR(_xlfn.XLOOKUP(1, (날씨3[stnNm]='평균기온 삽입용'!$AE$2) * (날씨3[월]=AE$3) * (날씨3[일]='평균기온 삽입용'!$AD9), 날씨3[maxTa]),"")</f>
        <v>9.6</v>
      </c>
      <c r="AF9" cm="1">
        <f t="array" ref="AF9">IFERROR(_xlfn.XLOOKUP(1, (날씨3[stnNm]='평균기온 삽입용'!$AE$2) * (날씨3[월]=AF$3) * (날씨3[일]='평균기온 삽입용'!$AD9), 날씨3[maxTa]),"")</f>
        <v>2</v>
      </c>
      <c r="AG9" cm="1">
        <f t="array" ref="AG9">IFERROR(_xlfn.XLOOKUP(1, (날씨3[stnNm]='평균기온 삽입용'!$AE$2) * (날씨3[월]=AG$3) * (날씨3[일]='평균기온 삽입용'!$AD9), 날씨3[maxTa]),"")</f>
        <v>3.2</v>
      </c>
      <c r="AH9" cm="1">
        <f t="array" ref="AH9">IFERROR(_xlfn.XLOOKUP(1, (날씨3[stnNm]='평균기온 삽입용'!$AE$2) * (날씨3[월]=AH$3) * (날씨3[일]='평균기온 삽입용'!$AD9), 날씨3[maxTa]),"")</f>
        <v>13.1</v>
      </c>
      <c r="AI9" cm="1">
        <f t="array" ref="AI9">IFERROR(_xlfn.XLOOKUP(1, (날씨3[stnNm]='평균기온 삽입용'!$AE$2) * (날씨3[월]=AI$3) * (날씨3[일]='평균기온 삽입용'!$AD9), 날씨3[maxTa]),"")</f>
        <v>18.2</v>
      </c>
      <c r="AJ9" cm="1">
        <f t="array" ref="AJ9">IFERROR(_xlfn.XLOOKUP(1, (날씨3[stnNm]='평균기온 삽입용'!$AE$2) * (날씨3[월]=AJ$3) * (날씨3[일]='평균기온 삽입용'!$AD9), 날씨3[maxTa]),"")</f>
        <v>23</v>
      </c>
      <c r="AK9" cm="1">
        <f t="array" ref="AK9">IFERROR(_xlfn.XLOOKUP(1, (날씨3[stnNm]='평균기온 삽입용'!$AE$2) * (날씨3[월]=AK$3) * (날씨3[일]='평균기온 삽입용'!$AD9), 날씨3[maxTa]),"")</f>
        <v>33.6</v>
      </c>
      <c r="AL9" cm="1">
        <f t="array" ref="AL9">IFERROR(_xlfn.XLOOKUP(1, (날씨3[stnNm]='평균기온 삽입용'!$AE$2) * (날씨3[월]=AL$3) * (날씨3[일]='평균기온 삽입용'!$AD9), 날씨3[maxTa]),"")</f>
        <v>32.700000000000003</v>
      </c>
      <c r="AM9" cm="1">
        <f t="array" ref="AM9">IFERROR(_xlfn.XLOOKUP(1, (날씨3[stnNm]='평균기온 삽입용'!$AE$2) * (날씨3[월]=AM$3) * (날씨3[일]='평균기온 삽입용'!$AD9), 날씨3[maxTa]),"")</f>
        <v>22.7</v>
      </c>
      <c r="AN9" cm="1">
        <f t="array" ref="AN9">IFERROR(_xlfn.XLOOKUP(1, (날씨3[stnNm]='평균기온 삽입용'!$AE$2) * (날씨3[월]=AN$3) * (날씨3[일]='평균기온 삽입용'!$AD9), 날씨3[maxTa]),"")</f>
        <v>20.7</v>
      </c>
      <c r="AO9" cm="1">
        <f t="array" ref="AO9">IFERROR(_xlfn.XLOOKUP(1, (날씨3[stnNm]='평균기온 삽입용'!$AE$2) * (날씨3[월]=AO$3) * (날씨3[일]='평균기온 삽입용'!$AD9), 날씨3[maxTa]),"")</f>
        <v>15.9</v>
      </c>
      <c r="AP9" cm="1">
        <f t="array" ref="AP9">IFERROR(_xlfn.XLOOKUP(1, (날씨3[stnNm]='평균기온 삽입용'!$AE$2) * (날씨3[월]=AP$3) * (날씨3[일]='평균기온 삽입용'!$AD9), 날씨3[maxTa]),"")</f>
        <v>3.2</v>
      </c>
    </row>
    <row r="10" spans="2:42" ht="15.95" customHeight="1" x14ac:dyDescent="0.3">
      <c r="B10" s="63">
        <v>7</v>
      </c>
      <c r="C10" cm="1">
        <f t="array" ref="C10">IFERROR(_xlfn.XLOOKUP(1, (날씨1[stnNm]='평균기온 삽입용'!$C$2) * (날씨1[월]=C$3) * (날씨1[일]='평균기온 삽입용'!$B10), 날씨1[maxTa]),"")</f>
        <v>-2.8</v>
      </c>
      <c r="D10" cm="1">
        <f t="array" ref="D10">IFERROR(_xlfn.XLOOKUP(1, (날씨1[stnNm]='평균기온 삽입용'!$C$2) * (날씨1[월]=D$3) * (날씨1[일]='평균기온 삽입용'!$B10), 날씨1[maxTa]),"")</f>
        <v>4.5999999999999996</v>
      </c>
      <c r="E10" cm="1">
        <f t="array" ref="E10">IFERROR(_xlfn.XLOOKUP(1, (날씨1[stnNm]='평균기온 삽입용'!$C$2) * (날씨1[월]=E$3) * (날씨1[일]='평균기온 삽입용'!$B10), 날씨1[maxTa]),"")</f>
        <v>10.4</v>
      </c>
      <c r="F10" cm="1">
        <f t="array" ref="F10">IFERROR(_xlfn.XLOOKUP(1, (날씨1[stnNm]='평균기온 삽입용'!$C$2) * (날씨1[월]=F$3) * (날씨1[일]='평균기온 삽입용'!$B10), 날씨1[maxTa]),"")</f>
        <v>6.8</v>
      </c>
      <c r="G10" cm="1">
        <f t="array" ref="G10">IFERROR(_xlfn.XLOOKUP(1, (날씨1[stnNm]='평균기온 삽입용'!$C$2) * (날씨1[월]=G$3) * (날씨1[일]='평균기온 삽입용'!$B10), 날씨1[maxTa]),"")</f>
        <v>22.6</v>
      </c>
      <c r="H10" cm="1">
        <f t="array" ref="H10">IFERROR(_xlfn.XLOOKUP(1, (날씨1[stnNm]='평균기온 삽입용'!$C$2) * (날씨1[월]=H$3) * (날씨1[일]='평균기온 삽입용'!$B10), 날씨1[maxTa]),"")</f>
        <v>29.1</v>
      </c>
      <c r="I10" cm="1">
        <f t="array" ref="I10">IFERROR(_xlfn.XLOOKUP(1, (날씨1[stnNm]='평균기온 삽입용'!$C$2) * (날씨1[월]=I$3) * (날씨1[일]='평균기온 삽입용'!$B10), 날씨1[maxTa]),"")</f>
        <v>30.2</v>
      </c>
      <c r="J10" cm="1">
        <f t="array" ref="J10">IFERROR(_xlfn.XLOOKUP(1, (날씨1[stnNm]='평균기온 삽입용'!$C$2) * (날씨1[월]=J$3) * (날씨1[일]='평균기온 삽입용'!$B10), 날씨1[maxTa]),"")</f>
        <v>33</v>
      </c>
      <c r="K10" cm="1">
        <f t="array" ref="K10">IFERROR(_xlfn.XLOOKUP(1, (날씨1[stnNm]='평균기온 삽입용'!$C$2) * (날씨1[월]=K$3) * (날씨1[일]='평균기온 삽입용'!$B10), 날씨1[maxTa]),"")</f>
        <v>27</v>
      </c>
      <c r="L10" cm="1">
        <f t="array" ref="L10">IFERROR(_xlfn.XLOOKUP(1, (날씨1[stnNm]='평균기온 삽입용'!$C$2) * (날씨1[월]=L$3) * (날씨1[일]='평균기온 삽입용'!$B10), 날씨1[maxTa]),"")</f>
        <v>24.8</v>
      </c>
      <c r="M10" cm="1">
        <f t="array" ref="M10">IFERROR(_xlfn.XLOOKUP(1, (날씨1[stnNm]='평균기온 삽입용'!$C$2) * (날씨1[월]=M$3) * (날씨1[일]='평균기온 삽입용'!$B10), 날씨1[maxTa]),"")</f>
        <v>10.4</v>
      </c>
      <c r="N10" cm="1">
        <f t="array" ref="N10">IFERROR(_xlfn.XLOOKUP(1, (날씨1[stnNm]='평균기온 삽입용'!$C$2) * (날씨1[월]=N$3) * (날씨1[일]='평균기온 삽입용'!$B10), 날씨1[maxTa]),"")</f>
        <v>8.4</v>
      </c>
      <c r="P10" s="63">
        <v>7</v>
      </c>
      <c r="Q10" cm="1">
        <f t="array" ref="Q10">IFERROR(_xlfn.XLOOKUP(1, (날씨2[stnNm]='평균기온 삽입용'!$Q$2) * (날씨2[월]=Q$3) * (날씨2[일]='평균기온 삽입용'!$P10), 날씨2[maxTa]),"")</f>
        <v>0.6</v>
      </c>
      <c r="R10" cm="1">
        <f t="array" ref="R10">IFERROR(_xlfn.XLOOKUP(1, (날씨2[stnNm]='평균기온 삽입용'!$Q$2) * (날씨2[월]=R$3) * (날씨2[일]='평균기온 삽입용'!$P10), 날씨2[maxTa]),"")</f>
        <v>2.2000000000000002</v>
      </c>
      <c r="S10" cm="1">
        <f t="array" ref="S10">IFERROR(_xlfn.XLOOKUP(1, (날씨2[stnNm]='평균기온 삽입용'!$Q$2) * (날씨2[월]=S$3) * (날씨2[일]='평균기온 삽입용'!$P10), 날씨2[maxTa]),"")</f>
        <v>11.4</v>
      </c>
      <c r="T10" cm="1">
        <f t="array" ref="T10">IFERROR(_xlfn.XLOOKUP(1, (날씨2[stnNm]='평균기온 삽입용'!$Q$2) * (날씨2[월]=T$3) * (날씨2[일]='평균기온 삽입용'!$P10), 날씨2[maxTa]),"")</f>
        <v>20.7</v>
      </c>
      <c r="U10" cm="1">
        <f t="array" ref="U10">IFERROR(_xlfn.XLOOKUP(1, (날씨2[stnNm]='평균기온 삽입용'!$Q$2) * (날씨2[월]=U$3) * (날씨2[일]='평균기온 삽입용'!$P10), 날씨2[maxTa]),"")</f>
        <v>22.3</v>
      </c>
      <c r="V10" cm="1">
        <f t="array" ref="V10">IFERROR(_xlfn.XLOOKUP(1, (날씨2[stnNm]='평균기온 삽입용'!$Q$2) * (날씨2[월]=V$3) * (날씨2[일]='평균기온 삽입용'!$P10), 날씨2[maxTa]),"")</f>
        <v>26.6</v>
      </c>
      <c r="W10" cm="1">
        <f t="array" ref="W10">IFERROR(_xlfn.XLOOKUP(1, (날씨2[stnNm]='평균기온 삽입용'!$Q$2) * (날씨2[월]=W$3) * (날씨2[일]='평균기온 삽입용'!$P10), 날씨2[maxTa]),"")</f>
        <v>27.9</v>
      </c>
      <c r="X10" cm="1">
        <f t="array" ref="X10">IFERROR(_xlfn.XLOOKUP(1, (날씨2[stnNm]='평균기온 삽입용'!$Q$2) * (날씨2[월]=X$3) * (날씨2[일]='평균기온 삽입용'!$P10), 날씨2[maxTa]),"")</f>
        <v>34.1</v>
      </c>
      <c r="Y10" cm="1">
        <f t="array" ref="Y10">IFERROR(_xlfn.XLOOKUP(1, (날씨2[stnNm]='평균기온 삽입용'!$Q$2) * (날씨2[월]=Y$3) * (날씨2[일]='평균기온 삽입용'!$P10), 날씨2[maxTa]),"")</f>
        <v>27.7</v>
      </c>
      <c r="Z10" cm="1">
        <f t="array" ref="Z10">IFERROR(_xlfn.XLOOKUP(1, (날씨2[stnNm]='평균기온 삽입용'!$Q$2) * (날씨2[월]=Z$3) * (날씨2[일]='평균기온 삽입용'!$P10), 날씨2[maxTa]),"")</f>
        <v>22.3</v>
      </c>
      <c r="AA10" cm="1">
        <f t="array" ref="AA10">IFERROR(_xlfn.XLOOKUP(1, (날씨2[stnNm]='평균기온 삽입용'!$Q$2) * (날씨2[월]=AA$3) * (날씨2[일]='평균기온 삽입용'!$P10), 날씨2[maxTa]),"")</f>
        <v>16.100000000000001</v>
      </c>
      <c r="AB10" cm="1">
        <f t="array" ref="AB10">IFERROR(_xlfn.XLOOKUP(1, (날씨2[stnNm]='평균기온 삽입용'!$Q$2) * (날씨2[월]=AB$3) * (날씨2[일]='평균기온 삽입용'!$P10), 날씨2[maxTa]),"")</f>
        <v>5.6</v>
      </c>
      <c r="AD10" s="63">
        <v>7</v>
      </c>
      <c r="AE10" cm="1">
        <f t="array" ref="AE10">IFERROR(_xlfn.XLOOKUP(1, (날씨3[stnNm]='평균기온 삽입용'!$AE$2) * (날씨3[월]=AE$3) * (날씨3[일]='평균기온 삽입용'!$AD10), 날씨3[maxTa]),"")</f>
        <v>9.1999999999999993</v>
      </c>
      <c r="AF10" cm="1">
        <f t="array" ref="AF10">IFERROR(_xlfn.XLOOKUP(1, (날씨3[stnNm]='평균기온 삽입용'!$AE$2) * (날씨3[월]=AF$3) * (날씨3[일]='평균기온 삽입용'!$AD10), 날씨3[maxTa]),"")</f>
        <v>1.3</v>
      </c>
      <c r="AG10" cm="1">
        <f t="array" ref="AG10">IFERROR(_xlfn.XLOOKUP(1, (날씨3[stnNm]='평균기온 삽입용'!$AE$2) * (날씨3[월]=AG$3) * (날씨3[일]='평균기온 삽입용'!$AD10), 날씨3[maxTa]),"")</f>
        <v>2.2000000000000002</v>
      </c>
      <c r="AH10" cm="1">
        <f t="array" ref="AH10">IFERROR(_xlfn.XLOOKUP(1, (날씨3[stnNm]='평균기온 삽입용'!$AE$2) * (날씨3[월]=AH$3) * (날씨3[일]='평균기온 삽입용'!$AD10), 날씨3[maxTa]),"")</f>
        <v>23</v>
      </c>
      <c r="AI10" cm="1">
        <f t="array" ref="AI10">IFERROR(_xlfn.XLOOKUP(1, (날씨3[stnNm]='평균기온 삽입용'!$AE$2) * (날씨3[월]=AI$3) * (날씨3[일]='평균기온 삽입용'!$AD10), 날씨3[maxTa]),"")</f>
        <v>23.3</v>
      </c>
      <c r="AJ10" cm="1">
        <f t="array" ref="AJ10">IFERROR(_xlfn.XLOOKUP(1, (날씨3[stnNm]='평균기온 삽입용'!$AE$2) * (날씨3[월]=AJ$3) * (날씨3[일]='평균기온 삽입용'!$AD10), 날씨3[maxTa]),"")</f>
        <v>17.899999999999999</v>
      </c>
      <c r="AK10" cm="1">
        <f t="array" ref="AK10">IFERROR(_xlfn.XLOOKUP(1, (날씨3[stnNm]='평균기온 삽입용'!$AE$2) * (날씨3[월]=AK$3) * (날씨3[일]='평균기온 삽입용'!$AD10), 날씨3[maxTa]),"")</f>
        <v>28.7</v>
      </c>
      <c r="AL10" cm="1">
        <f t="array" ref="AL10">IFERROR(_xlfn.XLOOKUP(1, (날씨3[stnNm]='평균기온 삽입용'!$AE$2) * (날씨3[월]=AL$3) * (날씨3[일]='평균기온 삽입용'!$AD10), 날씨3[maxTa]),"")</f>
        <v>32.5</v>
      </c>
      <c r="AM10" cm="1">
        <f t="array" ref="AM10">IFERROR(_xlfn.XLOOKUP(1, (날씨3[stnNm]='평균기온 삽입용'!$AE$2) * (날씨3[월]=AM$3) * (날씨3[일]='평균기온 삽입용'!$AD10), 날씨3[maxTa]),"")</f>
        <v>25.8</v>
      </c>
      <c r="AN10" cm="1">
        <f t="array" ref="AN10">IFERROR(_xlfn.XLOOKUP(1, (날씨3[stnNm]='평균기온 삽입용'!$AE$2) * (날씨3[월]=AN$3) * (날씨3[일]='평균기온 삽입용'!$AD10), 날씨3[maxTa]),"")</f>
        <v>26</v>
      </c>
      <c r="AO10" cm="1">
        <f t="array" ref="AO10">IFERROR(_xlfn.XLOOKUP(1, (날씨3[stnNm]='평균기온 삽입용'!$AE$2) * (날씨3[월]=AO$3) * (날씨3[일]='평균기온 삽입용'!$AD10), 날씨3[maxTa]),"")</f>
        <v>17.5</v>
      </c>
      <c r="AP10" cm="1">
        <f t="array" ref="AP10">IFERROR(_xlfn.XLOOKUP(1, (날씨3[stnNm]='평균기온 삽입용'!$AE$2) * (날씨3[월]=AP$3) * (날씨3[일]='평균기온 삽입용'!$AD10), 날씨3[maxTa]),"")</f>
        <v>3.7</v>
      </c>
    </row>
    <row r="11" spans="2:42" ht="15.95" customHeight="1" x14ac:dyDescent="0.3">
      <c r="B11" s="63">
        <v>8</v>
      </c>
      <c r="C11" cm="1">
        <f t="array" ref="C11">IFERROR(_xlfn.XLOOKUP(1, (날씨1[stnNm]='평균기온 삽입용'!$C$2) * (날씨1[월]=C$3) * (날씨1[일]='평균기온 삽입용'!$B11), 날씨1[maxTa]),"")</f>
        <v>-2.2000000000000002</v>
      </c>
      <c r="D11" cm="1">
        <f t="array" ref="D11">IFERROR(_xlfn.XLOOKUP(1, (날씨1[stnNm]='평균기온 삽입용'!$C$2) * (날씨1[월]=D$3) * (날씨1[일]='평균기온 삽입용'!$B11), 날씨1[maxTa]),"")</f>
        <v>-2.4</v>
      </c>
      <c r="E11" cm="1">
        <f t="array" ref="E11">IFERROR(_xlfn.XLOOKUP(1, (날씨1[stnNm]='평균기온 삽입용'!$C$2) * (날씨1[월]=E$3) * (날씨1[일]='평균기온 삽입용'!$B11), 날씨1[maxTa]),"")</f>
        <v>14.5</v>
      </c>
      <c r="F11" cm="1">
        <f t="array" ref="F11">IFERROR(_xlfn.XLOOKUP(1, (날씨1[stnNm]='평균기온 삽입용'!$C$2) * (날씨1[월]=F$3) * (날씨1[일]='평균기온 삽입용'!$B11), 날씨1[maxTa]),"")</f>
        <v>13.5</v>
      </c>
      <c r="G11" cm="1">
        <f t="array" ref="G11">IFERROR(_xlfn.XLOOKUP(1, (날씨1[stnNm]='평균기온 삽입용'!$C$2) * (날씨1[월]=G$3) * (날씨1[일]='평균기온 삽입용'!$B11), 날씨1[maxTa]),"")</f>
        <v>21.1</v>
      </c>
      <c r="H11" cm="1">
        <f t="array" ref="H11">IFERROR(_xlfn.XLOOKUP(1, (날씨1[stnNm]='평균기온 삽입용'!$C$2) * (날씨1[월]=H$3) * (날씨1[일]='평균기온 삽입용'!$B11), 날씨1[maxTa]),"")</f>
        <v>25.9</v>
      </c>
      <c r="I11" cm="1">
        <f t="array" ref="I11">IFERROR(_xlfn.XLOOKUP(1, (날씨1[stnNm]='평균기온 삽입용'!$C$2) * (날씨1[월]=I$3) * (날씨1[일]='평균기온 삽입용'!$B11), 날씨1[maxTa]),"")</f>
        <v>25.1</v>
      </c>
      <c r="J11" cm="1">
        <f t="array" ref="J11">IFERROR(_xlfn.XLOOKUP(1, (날씨1[stnNm]='평균기온 삽입용'!$C$2) * (날씨1[월]=J$3) * (날씨1[일]='평균기온 삽입용'!$B11), 날씨1[maxTa]),"")</f>
        <v>33.299999999999997</v>
      </c>
      <c r="K11" cm="1">
        <f t="array" ref="K11">IFERROR(_xlfn.XLOOKUP(1, (날씨1[stnNm]='평균기온 삽입용'!$C$2) * (날씨1[월]=K$3) * (날씨1[일]='평균기온 삽입용'!$B11), 날씨1[maxTa]),"")</f>
        <v>27.2</v>
      </c>
      <c r="L11" cm="1">
        <f t="array" ref="L11">IFERROR(_xlfn.XLOOKUP(1, (날씨1[stnNm]='평균기온 삽입용'!$C$2) * (날씨1[월]=L$3) * (날씨1[일]='평균기온 삽입용'!$B11), 날씨1[maxTa]),"")</f>
        <v>24.9</v>
      </c>
      <c r="M11" cm="1">
        <f t="array" ref="M11">IFERROR(_xlfn.XLOOKUP(1, (날씨1[stnNm]='평균기온 삽입용'!$C$2) * (날씨1[월]=M$3) * (날씨1[일]='평균기온 삽입용'!$B11), 날씨1[maxTa]),"")</f>
        <v>11.7</v>
      </c>
      <c r="N11" cm="1">
        <f t="array" ref="N11">IFERROR(_xlfn.XLOOKUP(1, (날씨1[stnNm]='평균기온 삽입용'!$C$2) * (날씨1[월]=N$3) * (날씨1[일]='평균기온 삽입용'!$B11), 날씨1[maxTa]),"")</f>
        <v>8.1</v>
      </c>
      <c r="P11" s="63">
        <v>8</v>
      </c>
      <c r="Q11" cm="1">
        <f t="array" ref="Q11">IFERROR(_xlfn.XLOOKUP(1, (날씨2[stnNm]='평균기온 삽입용'!$Q$2) * (날씨2[월]=Q$3) * (날씨2[일]='평균기온 삽입용'!$P11), 날씨2[maxTa]),"")</f>
        <v>-0.1</v>
      </c>
      <c r="R11" cm="1">
        <f t="array" ref="R11">IFERROR(_xlfn.XLOOKUP(1, (날씨2[stnNm]='평균기온 삽입용'!$Q$2) * (날씨2[월]=R$3) * (날씨2[일]='평균기온 삽입용'!$P11), 날씨2[maxTa]),"")</f>
        <v>5</v>
      </c>
      <c r="S11" cm="1">
        <f t="array" ref="S11">IFERROR(_xlfn.XLOOKUP(1, (날씨2[stnNm]='평균기온 삽입용'!$Q$2) * (날씨2[월]=S$3) * (날씨2[일]='평균기온 삽입용'!$P11), 날씨2[maxTa]),"")</f>
        <v>6.4</v>
      </c>
      <c r="T11" cm="1">
        <f t="array" ref="T11">IFERROR(_xlfn.XLOOKUP(1, (날씨2[stnNm]='평균기온 삽입용'!$Q$2) * (날씨2[월]=T$3) * (날씨2[일]='평균기온 삽입용'!$P11), 날씨2[maxTa]),"")</f>
        <v>19</v>
      </c>
      <c r="U11" cm="1">
        <f t="array" ref="U11">IFERROR(_xlfn.XLOOKUP(1, (날씨2[stnNm]='평균기온 삽입용'!$Q$2) * (날씨2[월]=U$3) * (날씨2[일]='평균기온 삽입용'!$P11), 날씨2[maxTa]),"")</f>
        <v>25.7</v>
      </c>
      <c r="V11" cm="1">
        <f t="array" ref="V11">IFERROR(_xlfn.XLOOKUP(1, (날씨2[stnNm]='평균기온 삽입용'!$Q$2) * (날씨2[월]=V$3) * (날씨2[일]='평균기온 삽입용'!$P11), 날씨2[maxTa]),"")</f>
        <v>26.8</v>
      </c>
      <c r="W11" cm="1">
        <f t="array" ref="W11">IFERROR(_xlfn.XLOOKUP(1, (날씨2[stnNm]='평균기온 삽입용'!$Q$2) * (날씨2[월]=W$3) * (날씨2[일]='평균기온 삽입용'!$P11), 날씨2[maxTa]),"")</f>
        <v>30.6</v>
      </c>
      <c r="X11" cm="1">
        <f t="array" ref="X11">IFERROR(_xlfn.XLOOKUP(1, (날씨2[stnNm]='평균기온 삽입용'!$Q$2) * (날씨2[월]=X$3) * (날씨2[일]='평균기온 삽입용'!$P11), 날씨2[maxTa]),"")</f>
        <v>33.6</v>
      </c>
      <c r="Y11" cm="1">
        <f t="array" ref="Y11">IFERROR(_xlfn.XLOOKUP(1, (날씨2[stnNm]='평균기온 삽입용'!$Q$2) * (날씨2[월]=Y$3) * (날씨2[일]='평균기온 삽입용'!$P11), 날씨2[maxTa]),"")</f>
        <v>28</v>
      </c>
      <c r="Z11" cm="1">
        <f t="array" ref="Z11">IFERROR(_xlfn.XLOOKUP(1, (날씨2[stnNm]='평균기온 삽입용'!$Q$2) * (날씨2[월]=Z$3) * (날씨2[일]='평균기온 삽입용'!$P11), 날씨2[maxTa]),"")</f>
        <v>20.7</v>
      </c>
      <c r="AA11" cm="1">
        <f t="array" ref="AA11">IFERROR(_xlfn.XLOOKUP(1, (날씨2[stnNm]='평균기온 삽입용'!$Q$2) * (날씨2[월]=AA$3) * (날씨2[일]='평균기온 삽입용'!$P11), 날씨2[maxTa]),"")</f>
        <v>7.5</v>
      </c>
      <c r="AB11" cm="1">
        <f t="array" ref="AB11">IFERROR(_xlfn.XLOOKUP(1, (날씨2[stnNm]='평균기온 삽입용'!$Q$2) * (날씨2[월]=AB$3) * (날씨2[일]='평균기온 삽입용'!$P11), 날씨2[maxTa]),"")</f>
        <v>4.0999999999999996</v>
      </c>
      <c r="AD11" s="63">
        <v>8</v>
      </c>
      <c r="AE11" cm="1">
        <f t="array" ref="AE11">IFERROR(_xlfn.XLOOKUP(1, (날씨3[stnNm]='평균기온 삽입용'!$AE$2) * (날씨3[월]=AE$3) * (날씨3[일]='평균기온 삽입용'!$AD11), 날씨3[maxTa]),"")</f>
        <v>9.9</v>
      </c>
      <c r="AF11" cm="1">
        <f t="array" ref="AF11">IFERROR(_xlfn.XLOOKUP(1, (날씨3[stnNm]='평균기온 삽입용'!$AE$2) * (날씨3[월]=AF$3) * (날씨3[일]='평균기온 삽입용'!$AD11), 날씨3[maxTa]),"")</f>
        <v>2</v>
      </c>
      <c r="AG11" cm="1">
        <f t="array" ref="AG11">IFERROR(_xlfn.XLOOKUP(1, (날씨3[stnNm]='평균기온 삽입용'!$AE$2) * (날씨3[월]=AG$3) * (날씨3[일]='평균기온 삽입용'!$AD11), 날씨3[maxTa]),"")</f>
        <v>3.6</v>
      </c>
      <c r="AH11" cm="1">
        <f t="array" ref="AH11">IFERROR(_xlfn.XLOOKUP(1, (날씨3[stnNm]='평균기온 삽입용'!$AE$2) * (날씨3[월]=AH$3) * (날씨3[일]='평균기온 삽입용'!$AD11), 날씨3[maxTa]),"")</f>
        <v>20.2</v>
      </c>
      <c r="AI11" cm="1">
        <f t="array" ref="AI11">IFERROR(_xlfn.XLOOKUP(1, (날씨3[stnNm]='평균기온 삽입용'!$AE$2) * (날씨3[월]=AI$3) * (날씨3[일]='평균기온 삽입용'!$AD11), 날씨3[maxTa]),"")</f>
        <v>23.7</v>
      </c>
      <c r="AJ11" cm="1">
        <f t="array" ref="AJ11">IFERROR(_xlfn.XLOOKUP(1, (날씨3[stnNm]='평균기온 삽입용'!$AE$2) * (날씨3[월]=AJ$3) * (날씨3[일]='평균기온 삽입용'!$AD11), 날씨3[maxTa]),"")</f>
        <v>25.1</v>
      </c>
      <c r="AK11" cm="1">
        <f t="array" ref="AK11">IFERROR(_xlfn.XLOOKUP(1, (날씨3[stnNm]='평균기온 삽입용'!$AE$2) * (날씨3[월]=AK$3) * (날씨3[일]='평균기온 삽입용'!$AD11), 날씨3[maxTa]),"")</f>
        <v>27.7</v>
      </c>
      <c r="AL11" cm="1">
        <f t="array" ref="AL11">IFERROR(_xlfn.XLOOKUP(1, (날씨3[stnNm]='평균기온 삽입용'!$AE$2) * (날씨3[월]=AL$3) * (날씨3[일]='평균기온 삽입용'!$AD11), 날씨3[maxTa]),"")</f>
        <v>30.8</v>
      </c>
      <c r="AM11" cm="1">
        <f t="array" ref="AM11">IFERROR(_xlfn.XLOOKUP(1, (날씨3[stnNm]='평균기온 삽입용'!$AE$2) * (날씨3[월]=AM$3) * (날씨3[일]='평균기온 삽입용'!$AD11), 날씨3[maxTa]),"")</f>
        <v>28.3</v>
      </c>
      <c r="AN11" cm="1">
        <f t="array" ref="AN11">IFERROR(_xlfn.XLOOKUP(1, (날씨3[stnNm]='평균기온 삽입용'!$AE$2) * (날씨3[월]=AN$3) * (날씨3[일]='평균기온 삽입용'!$AD11), 날씨3[maxTa]),"")</f>
        <v>26.3</v>
      </c>
      <c r="AO11" cm="1">
        <f t="array" ref="AO11">IFERROR(_xlfn.XLOOKUP(1, (날씨3[stnNm]='평균기온 삽입용'!$AE$2) * (날씨3[월]=AO$3) * (날씨3[일]='평균기온 삽입용'!$AD11), 날씨3[maxTa]),"")</f>
        <v>16.7</v>
      </c>
      <c r="AP11" cm="1">
        <f t="array" ref="AP11">IFERROR(_xlfn.XLOOKUP(1, (날씨3[stnNm]='평균기온 삽입용'!$AE$2) * (날씨3[월]=AP$3) * (날씨3[일]='평균기온 삽입용'!$AD11), 날씨3[maxTa]),"")</f>
        <v>-1.7</v>
      </c>
    </row>
    <row r="12" spans="2:42" ht="15.95" customHeight="1" x14ac:dyDescent="0.3">
      <c r="B12" s="63">
        <v>9</v>
      </c>
      <c r="C12" cm="1">
        <f t="array" ref="C12">IFERROR(_xlfn.XLOOKUP(1, (날씨1[stnNm]='평균기온 삽입용'!$C$2) * (날씨1[월]=C$3) * (날씨1[일]='평균기온 삽입용'!$B12), 날씨1[maxTa]),"")</f>
        <v>1.8</v>
      </c>
      <c r="D12" cm="1">
        <f t="array" ref="D12">IFERROR(_xlfn.XLOOKUP(1, (날씨1[stnNm]='평균기온 삽입용'!$C$2) * (날씨1[월]=D$3) * (날씨1[일]='평균기온 삽입용'!$B12), 날씨1[maxTa]),"")</f>
        <v>-1.2</v>
      </c>
      <c r="E12" cm="1">
        <f t="array" ref="E12">IFERROR(_xlfn.XLOOKUP(1, (날씨1[stnNm]='평균기온 삽입용'!$C$2) * (날씨1[월]=E$3) * (날씨1[일]='평균기온 삽입용'!$B12), 날씨1[maxTa]),"")</f>
        <v>6.2</v>
      </c>
      <c r="F12" cm="1">
        <f t="array" ref="F12">IFERROR(_xlfn.XLOOKUP(1, (날씨1[stnNm]='평균기온 삽입용'!$C$2) * (날씨1[월]=F$3) * (날씨1[일]='평균기온 삽입용'!$B12), 날씨1[maxTa]),"")</f>
        <v>15</v>
      </c>
      <c r="G12" cm="1">
        <f t="array" ref="G12">IFERROR(_xlfn.XLOOKUP(1, (날씨1[stnNm]='평균기온 삽입용'!$C$2) * (날씨1[월]=G$3) * (날씨1[일]='평균기온 삽입용'!$B12), 날씨1[maxTa]),"")</f>
        <v>22.5</v>
      </c>
      <c r="H12" cm="1">
        <f t="array" ref="H12">IFERROR(_xlfn.XLOOKUP(1, (날씨1[stnNm]='평균기온 삽입용'!$C$2) * (날씨1[월]=H$3) * (날씨1[일]='평균기온 삽입용'!$B12), 날씨1[maxTa]),"")</f>
        <v>28.6</v>
      </c>
      <c r="I12" cm="1">
        <f t="array" ref="I12">IFERROR(_xlfn.XLOOKUP(1, (날씨1[stnNm]='평균기온 삽입용'!$C$2) * (날씨1[월]=I$3) * (날씨1[일]='평균기온 삽입용'!$B12), 날씨1[maxTa]),"")</f>
        <v>30</v>
      </c>
      <c r="J12" cm="1">
        <f t="array" ref="J12">IFERROR(_xlfn.XLOOKUP(1, (날씨1[stnNm]='평균기온 삽입용'!$C$2) * (날씨1[월]=J$3) * (날씨1[일]='평균기온 삽입용'!$B12), 날씨1[maxTa]),"")</f>
        <v>30.3</v>
      </c>
      <c r="K12" cm="1">
        <f t="array" ref="K12">IFERROR(_xlfn.XLOOKUP(1, (날씨1[stnNm]='평균기온 삽입용'!$C$2) * (날씨1[월]=K$3) * (날씨1[일]='평균기온 삽입용'!$B12), 날씨1[maxTa]),"")</f>
        <v>25.8</v>
      </c>
      <c r="L12" cm="1">
        <f t="array" ref="L12">IFERROR(_xlfn.XLOOKUP(1, (날씨1[stnNm]='평균기온 삽입용'!$C$2) * (날씨1[월]=L$3) * (날씨1[일]='평균기온 삽입용'!$B12), 날씨1[maxTa]),"")</f>
        <v>18.600000000000001</v>
      </c>
      <c r="M12" cm="1">
        <f t="array" ref="M12">IFERROR(_xlfn.XLOOKUP(1, (날씨1[stnNm]='평균기온 삽입용'!$C$2) * (날씨1[월]=M$3) * (날씨1[일]='평균기온 삽입용'!$B12), 날씨1[maxTa]),"")</f>
        <v>12.3</v>
      </c>
      <c r="N12" cm="1">
        <f t="array" ref="N12">IFERROR(_xlfn.XLOOKUP(1, (날씨1[stnNm]='평균기온 삽입용'!$C$2) * (날씨1[월]=N$3) * (날씨1[일]='평균기온 삽입용'!$B12), 날씨1[maxTa]),"")</f>
        <v>9.6</v>
      </c>
      <c r="P12" s="63">
        <v>9</v>
      </c>
      <c r="Q12" cm="1">
        <f t="array" ref="Q12">IFERROR(_xlfn.XLOOKUP(1, (날씨2[stnNm]='평균기온 삽입용'!$Q$2) * (날씨2[월]=Q$3) * (날씨2[일]='평균기온 삽입용'!$P12), 날씨2[maxTa]),"")</f>
        <v>0.4</v>
      </c>
      <c r="R12" cm="1">
        <f t="array" ref="R12">IFERROR(_xlfn.XLOOKUP(1, (날씨2[stnNm]='평균기온 삽입용'!$Q$2) * (날씨2[월]=R$3) * (날씨2[일]='평균기온 삽입용'!$P12), 날씨2[maxTa]),"")</f>
        <v>5.4</v>
      </c>
      <c r="S12" cm="1">
        <f t="array" ref="S12">IFERROR(_xlfn.XLOOKUP(1, (날씨2[stnNm]='평균기온 삽입용'!$Q$2) * (날씨2[월]=S$3) * (날씨2[일]='평균기온 삽입용'!$P12), 날씨2[maxTa]),"")</f>
        <v>5.2</v>
      </c>
      <c r="T12" cm="1">
        <f t="array" ref="T12">IFERROR(_xlfn.XLOOKUP(1, (날씨2[stnNm]='평균기온 삽입용'!$Q$2) * (날씨2[월]=T$3) * (날씨2[일]='평균기온 삽입용'!$P12), 날씨2[maxTa]),"")</f>
        <v>13.6</v>
      </c>
      <c r="U12" cm="1">
        <f t="array" ref="U12">IFERROR(_xlfn.XLOOKUP(1, (날씨2[stnNm]='평균기온 삽입용'!$Q$2) * (날씨2[월]=U$3) * (날씨2[일]='평균기온 삽입용'!$P12), 날씨2[maxTa]),"")</f>
        <v>22.4</v>
      </c>
      <c r="V12" cm="1">
        <f t="array" ref="V12">IFERROR(_xlfn.XLOOKUP(1, (날씨2[stnNm]='평균기온 삽입용'!$Q$2) * (날씨2[월]=V$3) * (날씨2[일]='평균기온 삽입용'!$P12), 날씨2[maxTa]),"")</f>
        <v>29.7</v>
      </c>
      <c r="W12" cm="1">
        <f t="array" ref="W12">IFERROR(_xlfn.XLOOKUP(1, (날씨2[stnNm]='평균기온 삽입용'!$Q$2) * (날씨2[월]=W$3) * (날씨2[일]='평균기온 삽입용'!$P12), 날씨2[maxTa]),"")</f>
        <v>32.200000000000003</v>
      </c>
      <c r="X12" cm="1">
        <f t="array" ref="X12">IFERROR(_xlfn.XLOOKUP(1, (날씨2[stnNm]='평균기온 삽입용'!$Q$2) * (날씨2[월]=X$3) * (날씨2[일]='평균기온 삽입용'!$P12), 날씨2[maxTa]),"")</f>
        <v>32.700000000000003</v>
      </c>
      <c r="Y12" cm="1">
        <f t="array" ref="Y12">IFERROR(_xlfn.XLOOKUP(1, (날씨2[stnNm]='평균기온 삽입용'!$Q$2) * (날씨2[월]=Y$3) * (날씨2[일]='평균기온 삽입용'!$P12), 날씨2[maxTa]),"")</f>
        <v>27.7</v>
      </c>
      <c r="Z12" cm="1">
        <f t="array" ref="Z12">IFERROR(_xlfn.XLOOKUP(1, (날씨2[stnNm]='평균기온 삽입용'!$Q$2) * (날씨2[월]=Z$3) * (날씨2[일]='평균기온 삽입용'!$P12), 날씨2[maxTa]),"")</f>
        <v>15.3</v>
      </c>
      <c r="AA12" cm="1">
        <f t="array" ref="AA12">IFERROR(_xlfn.XLOOKUP(1, (날씨2[stnNm]='평균기온 삽입용'!$Q$2) * (날씨2[월]=AA$3) * (날씨2[일]='평균기온 삽입용'!$P12), 날씨2[maxTa]),"")</f>
        <v>6.8</v>
      </c>
      <c r="AB12" cm="1">
        <f t="array" ref="AB12">IFERROR(_xlfn.XLOOKUP(1, (날씨2[stnNm]='평균기온 삽입용'!$Q$2) * (날씨2[월]=AB$3) * (날씨2[일]='평균기온 삽입용'!$P12), 날씨2[maxTa]),"")</f>
        <v>3.7</v>
      </c>
      <c r="AD12" s="63">
        <v>9</v>
      </c>
      <c r="AE12" cm="1">
        <f t="array" ref="AE12">IFERROR(_xlfn.XLOOKUP(1, (날씨3[stnNm]='평균기온 삽입용'!$AE$2) * (날씨3[월]=AE$3) * (날씨3[일]='평균기온 삽입용'!$AD12), 날씨3[maxTa]),"")</f>
        <v>3.7</v>
      </c>
      <c r="AF12" cm="1">
        <f t="array" ref="AF12">IFERROR(_xlfn.XLOOKUP(1, (날씨3[stnNm]='평균기온 삽입용'!$AE$2) * (날씨3[월]=AF$3) * (날씨3[일]='평균기온 삽입용'!$AD12), 날씨3[maxTa]),"")</f>
        <v>-2.5</v>
      </c>
      <c r="AG12" cm="1">
        <f t="array" ref="AG12">IFERROR(_xlfn.XLOOKUP(1, (날씨3[stnNm]='평균기온 삽입용'!$AE$2) * (날씨3[월]=AG$3) * (날씨3[일]='평균기온 삽입용'!$AD12), 날씨3[maxTa]),"")</f>
        <v>8.6</v>
      </c>
      <c r="AH12" cm="1">
        <f t="array" ref="AH12">IFERROR(_xlfn.XLOOKUP(1, (날씨3[stnNm]='평균기온 삽입용'!$AE$2) * (날씨3[월]=AH$3) * (날씨3[일]='평균기온 삽입용'!$AD12), 날씨3[maxTa]),"")</f>
        <v>18.399999999999999</v>
      </c>
      <c r="AI12" cm="1">
        <f t="array" ref="AI12">IFERROR(_xlfn.XLOOKUP(1, (날씨3[stnNm]='평균기온 삽입용'!$AE$2) * (날씨3[월]=AI$3) * (날씨3[일]='평균기온 삽입용'!$AD12), 날씨3[maxTa]),"")</f>
        <v>18.600000000000001</v>
      </c>
      <c r="AJ12" cm="1">
        <f t="array" ref="AJ12">IFERROR(_xlfn.XLOOKUP(1, (날씨3[stnNm]='평균기온 삽입용'!$AE$2) * (날씨3[월]=AJ$3) * (날씨3[일]='평균기온 삽입용'!$AD12), 날씨3[maxTa]),"")</f>
        <v>26.2</v>
      </c>
      <c r="AK12" cm="1">
        <f t="array" ref="AK12">IFERROR(_xlfn.XLOOKUP(1, (날씨3[stnNm]='평균기온 삽입용'!$AE$2) * (날씨3[월]=AK$3) * (날씨3[일]='평균기온 삽입용'!$AD12), 날씨3[maxTa]),"")</f>
        <v>30.4</v>
      </c>
      <c r="AL12" cm="1">
        <f t="array" ref="AL12">IFERROR(_xlfn.XLOOKUP(1, (날씨3[stnNm]='평균기온 삽입용'!$AE$2) * (날씨3[월]=AL$3) * (날씨3[일]='평균기온 삽입용'!$AD12), 날씨3[maxTa]),"")</f>
        <v>32.4</v>
      </c>
      <c r="AM12" cm="1">
        <f t="array" ref="AM12">IFERROR(_xlfn.XLOOKUP(1, (날씨3[stnNm]='평균기온 삽입용'!$AE$2) * (날씨3[월]=AM$3) * (날씨3[일]='평균기온 삽입용'!$AD12), 날씨3[maxTa]),"")</f>
        <v>27.9</v>
      </c>
      <c r="AN12" cm="1">
        <f t="array" ref="AN12">IFERROR(_xlfn.XLOOKUP(1, (날씨3[stnNm]='평균기온 삽입용'!$AE$2) * (날씨3[월]=AN$3) * (날씨3[일]='평균기온 삽입용'!$AD12), 날씨3[maxTa]),"")</f>
        <v>23.9</v>
      </c>
      <c r="AO12" cm="1">
        <f t="array" ref="AO12">IFERROR(_xlfn.XLOOKUP(1, (날씨3[stnNm]='평균기온 삽입용'!$AE$2) * (날씨3[월]=AO$3) * (날씨3[일]='평균기온 삽입용'!$AD12), 날씨3[maxTa]),"")</f>
        <v>15.4</v>
      </c>
      <c r="AP12" cm="1">
        <f t="array" ref="AP12">IFERROR(_xlfn.XLOOKUP(1, (날씨3[stnNm]='평균기온 삽입용'!$AE$2) * (날씨3[월]=AP$3) * (날씨3[일]='평균기온 삽입용'!$AD12), 날씨3[maxTa]),"")</f>
        <v>3.3</v>
      </c>
    </row>
    <row r="13" spans="2:42" ht="15.95" customHeight="1" x14ac:dyDescent="0.3">
      <c r="B13" s="63">
        <v>10</v>
      </c>
      <c r="C13" cm="1">
        <f t="array" ref="C13">IFERROR(_xlfn.XLOOKUP(1, (날씨1[stnNm]='평균기온 삽입용'!$C$2) * (날씨1[월]=C$3) * (날씨1[일]='평균기온 삽입용'!$B13), 날씨1[maxTa]),"")</f>
        <v>2.9</v>
      </c>
      <c r="D13" cm="1">
        <f t="array" ref="D13">IFERROR(_xlfn.XLOOKUP(1, (날씨1[stnNm]='평균기온 삽입용'!$C$2) * (날씨1[월]=D$3) * (날씨1[일]='평균기온 삽입용'!$B13), 날씨1[maxTa]),"")</f>
        <v>4.8</v>
      </c>
      <c r="E13" cm="1">
        <f t="array" ref="E13">IFERROR(_xlfn.XLOOKUP(1, (날씨1[stnNm]='평균기온 삽입용'!$C$2) * (날씨1[월]=E$3) * (날씨1[일]='평균기온 삽입용'!$B13), 날씨1[maxTa]),"")</f>
        <v>0.1</v>
      </c>
      <c r="F13" cm="1">
        <f t="array" ref="F13">IFERROR(_xlfn.XLOOKUP(1, (날씨1[stnNm]='평균기온 삽입용'!$C$2) * (날씨1[월]=F$3) * (날씨1[일]='평균기온 삽입용'!$B13), 날씨1[maxTa]),"")</f>
        <v>18.600000000000001</v>
      </c>
      <c r="G13" cm="1">
        <f t="array" ref="G13">IFERROR(_xlfn.XLOOKUP(1, (날씨1[stnNm]='평균기온 삽입용'!$C$2) * (날씨1[월]=G$3) * (날씨1[일]='평균기온 삽입용'!$B13), 날씨1[maxTa]),"")</f>
        <v>24.4</v>
      </c>
      <c r="H13" cm="1">
        <f t="array" ref="H13">IFERROR(_xlfn.XLOOKUP(1, (날씨1[stnNm]='평균기온 삽입용'!$C$2) * (날씨1[월]=H$3) * (날씨1[일]='평균기온 삽입용'!$B13), 날씨1[maxTa]),"")</f>
        <v>33</v>
      </c>
      <c r="I13" cm="1">
        <f t="array" ref="I13">IFERROR(_xlfn.XLOOKUP(1, (날씨1[stnNm]='평균기온 삽입용'!$C$2) * (날씨1[월]=I$3) * (날씨1[일]='평균기온 삽입용'!$B13), 날씨1[maxTa]),"")</f>
        <v>32.6</v>
      </c>
      <c r="J13" cm="1">
        <f t="array" ref="J13">IFERROR(_xlfn.XLOOKUP(1, (날씨1[stnNm]='평균기온 삽입용'!$C$2) * (날씨1[월]=J$3) * (날씨1[일]='평균기온 삽입용'!$B13), 날씨1[maxTa]),"")</f>
        <v>30.7</v>
      </c>
      <c r="K13" cm="1">
        <f t="array" ref="K13">IFERROR(_xlfn.XLOOKUP(1, (날씨1[stnNm]='평균기온 삽입용'!$C$2) * (날씨1[월]=K$3) * (날씨1[일]='평균기온 삽입용'!$B13), 날씨1[maxTa]),"")</f>
        <v>26.8</v>
      </c>
      <c r="L13" cm="1">
        <f t="array" ref="L13">IFERROR(_xlfn.XLOOKUP(1, (날씨1[stnNm]='평균기온 삽입용'!$C$2) * (날씨1[월]=L$3) * (날씨1[일]='평균기온 삽입용'!$B13), 날씨1[maxTa]),"")</f>
        <v>15.1</v>
      </c>
      <c r="M13" cm="1">
        <f t="array" ref="M13">IFERROR(_xlfn.XLOOKUP(1, (날씨1[stnNm]='평균기온 삽입용'!$C$2) * (날씨1[월]=M$3) * (날씨1[일]='평균기온 삽입용'!$B13), 날씨1[maxTa]),"")</f>
        <v>13.7</v>
      </c>
      <c r="N13" cm="1">
        <f t="array" ref="N13">IFERROR(_xlfn.XLOOKUP(1, (날씨1[stnNm]='평균기온 삽입용'!$C$2) * (날씨1[월]=N$3) * (날씨1[일]='평균기온 삽입용'!$B13), 날씨1[maxTa]),"")</f>
        <v>6</v>
      </c>
      <c r="P13" s="63">
        <v>10</v>
      </c>
      <c r="Q13" cm="1">
        <f t="array" ref="Q13">IFERROR(_xlfn.XLOOKUP(1, (날씨2[stnNm]='평균기온 삽입용'!$Q$2) * (날씨2[월]=Q$3) * (날씨2[일]='평균기온 삽입용'!$P13), 날씨2[maxTa]),"")</f>
        <v>2.6</v>
      </c>
      <c r="R13" cm="1">
        <f t="array" ref="R13">IFERROR(_xlfn.XLOOKUP(1, (날씨2[stnNm]='평균기온 삽입용'!$Q$2) * (날씨2[월]=R$3) * (날씨2[일]='평균기온 삽입용'!$P13), 날씨2[maxTa]),"")</f>
        <v>9.4</v>
      </c>
      <c r="S13" cm="1">
        <f t="array" ref="S13">IFERROR(_xlfn.XLOOKUP(1, (날씨2[stnNm]='평균기온 삽입용'!$Q$2) * (날씨2[월]=S$3) * (날씨2[일]='평균기온 삽입용'!$P13), 날씨2[maxTa]),"")</f>
        <v>2.6</v>
      </c>
      <c r="T13" cm="1">
        <f t="array" ref="T13">IFERROR(_xlfn.XLOOKUP(1, (날씨2[stnNm]='평균기온 삽입용'!$Q$2) * (날씨2[월]=T$3) * (날씨2[일]='평균기온 삽입용'!$P13), 날씨2[maxTa]),"")</f>
        <v>16.5</v>
      </c>
      <c r="U13" cm="1">
        <f t="array" ref="U13">IFERROR(_xlfn.XLOOKUP(1, (날씨2[stnNm]='평균기온 삽입용'!$Q$2) * (날씨2[월]=U$3) * (날씨2[일]='평균기온 삽입용'!$P13), 날씨2[maxTa]),"")</f>
        <v>15</v>
      </c>
      <c r="V13" cm="1">
        <f t="array" ref="V13">IFERROR(_xlfn.XLOOKUP(1, (날씨2[stnNm]='평균기온 삽입용'!$Q$2) * (날씨2[월]=V$3) * (날씨2[일]='평균기온 삽입용'!$P13), 날씨2[maxTa]),"")</f>
        <v>30.2</v>
      </c>
      <c r="W13" cm="1">
        <f t="array" ref="W13">IFERROR(_xlfn.XLOOKUP(1, (날씨2[stnNm]='평균기온 삽입용'!$Q$2) * (날씨2[월]=W$3) * (날씨2[일]='평균기온 삽입용'!$P13), 날씨2[maxTa]),"")</f>
        <v>32</v>
      </c>
      <c r="X13" cm="1">
        <f t="array" ref="X13">IFERROR(_xlfn.XLOOKUP(1, (날씨2[stnNm]='평균기온 삽입용'!$Q$2) * (날씨2[월]=X$3) * (날씨2[일]='평균기온 삽입용'!$P13), 날씨2[maxTa]),"")</f>
        <v>33.299999999999997</v>
      </c>
      <c r="Y13" cm="1">
        <f t="array" ref="Y13">IFERROR(_xlfn.XLOOKUP(1, (날씨2[stnNm]='평균기온 삽입용'!$Q$2) * (날씨2[월]=Y$3) * (날씨2[일]='평균기온 삽입용'!$P13), 날씨2[maxTa]),"")</f>
        <v>28.5</v>
      </c>
      <c r="Z13" cm="1">
        <f t="array" ref="Z13">IFERROR(_xlfn.XLOOKUP(1, (날씨2[stnNm]='평균기온 삽입용'!$Q$2) * (날씨2[월]=Z$3) * (날씨2[일]='평균기온 삽입용'!$P13), 날씨2[maxTa]),"")</f>
        <v>18.899999999999999</v>
      </c>
      <c r="AA13" cm="1">
        <f t="array" ref="AA13">IFERROR(_xlfn.XLOOKUP(1, (날씨2[stnNm]='평균기온 삽입용'!$Q$2) * (날씨2[월]=AA$3) * (날씨2[일]='평균기온 삽입용'!$P13), 날씨2[maxTa]),"")</f>
        <v>8.6999999999999993</v>
      </c>
      <c r="AB13" cm="1">
        <f t="array" ref="AB13">IFERROR(_xlfn.XLOOKUP(1, (날씨2[stnNm]='평균기온 삽입용'!$Q$2) * (날씨2[월]=AB$3) * (날씨2[일]='평균기온 삽입용'!$P13), 날씨2[maxTa]),"")</f>
        <v>2.2999999999999998</v>
      </c>
      <c r="AD13" s="63">
        <v>10</v>
      </c>
      <c r="AE13" cm="1">
        <f t="array" ref="AE13">IFERROR(_xlfn.XLOOKUP(1, (날씨3[stnNm]='평균기온 삽입용'!$AE$2) * (날씨3[월]=AE$3) * (날씨3[일]='평균기온 삽입용'!$AD13), 날씨3[maxTa]),"")</f>
        <v>0.8</v>
      </c>
      <c r="AF13" cm="1">
        <f t="array" ref="AF13">IFERROR(_xlfn.XLOOKUP(1, (날씨3[stnNm]='평균기온 삽입용'!$AE$2) * (날씨3[월]=AF$3) * (날씨3[일]='평균기온 삽입용'!$AD13), 날씨3[maxTa]),"")</f>
        <v>-3.2</v>
      </c>
      <c r="AG13" cm="1">
        <f t="array" ref="AG13">IFERROR(_xlfn.XLOOKUP(1, (날씨3[stnNm]='평균기온 삽입용'!$AE$2) * (날씨3[월]=AG$3) * (날씨3[일]='평균기온 삽입용'!$AD13), 날씨3[maxTa]),"")</f>
        <v>10.9</v>
      </c>
      <c r="AH13" cm="1">
        <f t="array" ref="AH13">IFERROR(_xlfn.XLOOKUP(1, (날씨3[stnNm]='평균기온 삽입용'!$AE$2) * (날씨3[월]=AH$3) * (날씨3[일]='평균기온 삽입용'!$AD13), 날씨3[maxTa]),"")</f>
        <v>21.7</v>
      </c>
      <c r="AI13" cm="1">
        <f t="array" ref="AI13">IFERROR(_xlfn.XLOOKUP(1, (날씨3[stnNm]='평균기온 삽입용'!$AE$2) * (날씨3[월]=AI$3) * (날씨3[일]='평균기온 삽입용'!$AD13), 날씨3[maxTa]),"")</f>
        <v>20.9</v>
      </c>
      <c r="AJ13" cm="1">
        <f t="array" ref="AJ13">IFERROR(_xlfn.XLOOKUP(1, (날씨3[stnNm]='평균기온 삽입용'!$AE$2) * (날씨3[월]=AJ$3) * (날씨3[일]='평균기온 삽입용'!$AD13), 날씨3[maxTa]),"")</f>
        <v>25.6</v>
      </c>
      <c r="AK13" cm="1">
        <f t="array" ref="AK13">IFERROR(_xlfn.XLOOKUP(1, (날씨3[stnNm]='평균기온 삽입용'!$AE$2) * (날씨3[월]=AK$3) * (날씨3[일]='평균기온 삽입용'!$AD13), 날씨3[maxTa]),"")</f>
        <v>25.6</v>
      </c>
      <c r="AL13" cm="1">
        <f t="array" ref="AL13">IFERROR(_xlfn.XLOOKUP(1, (날씨3[stnNm]='평균기온 삽입용'!$AE$2) * (날씨3[월]=AL$3) * (날씨3[일]='평균기온 삽입용'!$AD13), 날씨3[maxTa]),"")</f>
        <v>26.2</v>
      </c>
      <c r="AM13" cm="1">
        <f t="array" ref="AM13">IFERROR(_xlfn.XLOOKUP(1, (날씨3[stnNm]='평균기온 삽입용'!$AE$2) * (날씨3[월]=AM$3) * (날씨3[일]='평균기온 삽입용'!$AD13), 날씨3[maxTa]),"")</f>
        <v>26.8</v>
      </c>
      <c r="AN13" cm="1">
        <f t="array" ref="AN13">IFERROR(_xlfn.XLOOKUP(1, (날씨3[stnNm]='평균기온 삽입용'!$AE$2) * (날씨3[월]=AN$3) * (날씨3[일]='평균기온 삽입용'!$AD13), 날씨3[maxTa]),"")</f>
        <v>23.4</v>
      </c>
      <c r="AO13" cm="1">
        <f t="array" ref="AO13">IFERROR(_xlfn.XLOOKUP(1, (날씨3[stnNm]='평균기온 삽입용'!$AE$2) * (날씨3[월]=AO$3) * (날씨3[일]='평균기온 삽입용'!$AD13), 날씨3[maxTa]),"")</f>
        <v>14.8</v>
      </c>
      <c r="AP13" cm="1">
        <f t="array" ref="AP13">IFERROR(_xlfn.XLOOKUP(1, (날씨3[stnNm]='평균기온 삽입용'!$AE$2) * (날씨3[월]=AP$3) * (날씨3[일]='평균기온 삽입용'!$AD13), 날씨3[maxTa]),"")</f>
        <v>3.3</v>
      </c>
    </row>
    <row r="14" spans="2:42" ht="15.95" customHeight="1" x14ac:dyDescent="0.3">
      <c r="B14" s="63">
        <v>11</v>
      </c>
      <c r="C14" cm="1">
        <f t="array" ref="C14">IFERROR(_xlfn.XLOOKUP(1, (날씨1[stnNm]='평균기온 삽입용'!$C$2) * (날씨1[월]=C$3) * (날씨1[일]='평균기온 삽입용'!$B14), 날씨1[maxTa]),"")</f>
        <v>2.2999999999999998</v>
      </c>
      <c r="D14" cm="1">
        <f t="array" ref="D14">IFERROR(_xlfn.XLOOKUP(1, (날씨1[stnNm]='평균기온 삽입용'!$C$2) * (날씨1[월]=D$3) * (날씨1[일]='평균기온 삽입용'!$B14), 날씨1[maxTa]),"")</f>
        <v>5.9</v>
      </c>
      <c r="E14" cm="1">
        <f t="array" ref="E14">IFERROR(_xlfn.XLOOKUP(1, (날씨1[stnNm]='평균기온 삽입용'!$C$2) * (날씨1[월]=E$3) * (날씨1[일]='평균기온 삽입용'!$B14), 날씨1[maxTa]),"")</f>
        <v>6.4</v>
      </c>
      <c r="F14" cm="1">
        <f t="array" ref="F14">IFERROR(_xlfn.XLOOKUP(1, (날씨1[stnNm]='평균기온 삽입용'!$C$2) * (날씨1[월]=F$3) * (날씨1[일]='평균기온 삽입용'!$B14), 날씨1[maxTa]),"")</f>
        <v>20.3</v>
      </c>
      <c r="G14" cm="1">
        <f t="array" ref="G14">IFERROR(_xlfn.XLOOKUP(1, (날씨1[stnNm]='평균기온 삽입용'!$C$2) * (날씨1[월]=G$3) * (날씨1[일]='평균기온 삽입용'!$B14), 날씨1[maxTa]),"")</f>
        <v>24.8</v>
      </c>
      <c r="H14" cm="1">
        <f t="array" ref="H14">IFERROR(_xlfn.XLOOKUP(1, (날씨1[stnNm]='평균기온 삽입용'!$C$2) * (날씨1[월]=H$3) * (날씨1[일]='평균기온 삽입용'!$B14), 날씨1[maxTa]),"")</f>
        <v>31.6</v>
      </c>
      <c r="I14" cm="1">
        <f t="array" ref="I14">IFERROR(_xlfn.XLOOKUP(1, (날씨1[stnNm]='평균기온 삽입용'!$C$2) * (날씨1[월]=I$3) * (날씨1[일]='평균기온 삽입용'!$B14), 날씨1[maxTa]),"")</f>
        <v>35.6</v>
      </c>
      <c r="J14" cm="1">
        <f t="array" ref="J14">IFERROR(_xlfn.XLOOKUP(1, (날씨1[stnNm]='평균기온 삽입용'!$C$2) * (날씨1[월]=J$3) * (날씨1[일]='평균기온 삽입용'!$B14), 날씨1[maxTa]),"")</f>
        <v>31.1</v>
      </c>
      <c r="K14" cm="1">
        <f t="array" ref="K14">IFERROR(_xlfn.XLOOKUP(1, (날씨1[stnNm]='평균기온 삽입용'!$C$2) * (날씨1[월]=K$3) * (날씨1[일]='평균기온 삽입용'!$B14), 날씨1[maxTa]),"")</f>
        <v>23</v>
      </c>
      <c r="L14" cm="1">
        <f t="array" ref="L14">IFERROR(_xlfn.XLOOKUP(1, (날씨1[stnNm]='평균기온 삽입용'!$C$2) * (날씨1[월]=L$3) * (날씨1[일]='평균기온 삽입용'!$B14), 날씨1[maxTa]),"")</f>
        <v>13</v>
      </c>
      <c r="M14" cm="1">
        <f t="array" ref="M14">IFERROR(_xlfn.XLOOKUP(1, (날씨1[stnNm]='평균기온 삽입용'!$C$2) * (날씨1[월]=M$3) * (날씨1[일]='평균기온 삽입용'!$B14), 날씨1[maxTa]),"")</f>
        <v>16.2</v>
      </c>
      <c r="N14" cm="1">
        <f t="array" ref="N14">IFERROR(_xlfn.XLOOKUP(1, (날씨1[stnNm]='평균기온 삽입용'!$C$2) * (날씨1[월]=N$3) * (날씨1[일]='평균기온 삽입용'!$B14), 날씨1[maxTa]),"")</f>
        <v>9.3000000000000007</v>
      </c>
      <c r="P14" s="63">
        <v>11</v>
      </c>
      <c r="Q14" cm="1">
        <f t="array" ref="Q14">IFERROR(_xlfn.XLOOKUP(1, (날씨2[stnNm]='평균기온 삽입용'!$Q$2) * (날씨2[월]=Q$3) * (날씨2[일]='평균기온 삽입용'!$P14), 날씨2[maxTa]),"")</f>
        <v>0.1</v>
      </c>
      <c r="R14" cm="1">
        <f t="array" ref="R14">IFERROR(_xlfn.XLOOKUP(1, (날씨2[stnNm]='평균기온 삽입용'!$Q$2) * (날씨2[월]=R$3) * (날씨2[일]='평균기온 삽입용'!$P14), 날씨2[maxTa]),"")</f>
        <v>14.6</v>
      </c>
      <c r="S14" cm="1">
        <f t="array" ref="S14">IFERROR(_xlfn.XLOOKUP(1, (날씨2[stnNm]='평균기온 삽입용'!$Q$2) * (날씨2[월]=S$3) * (날씨2[일]='평균기온 삽입용'!$P14), 날씨2[maxTa]),"")</f>
        <v>3.8</v>
      </c>
      <c r="T14" cm="1">
        <f t="array" ref="T14">IFERROR(_xlfn.XLOOKUP(1, (날씨2[stnNm]='평균기온 삽입용'!$Q$2) * (날씨2[월]=T$3) * (날씨2[일]='평균기온 삽입용'!$P14), 날씨2[maxTa]),"")</f>
        <v>18</v>
      </c>
      <c r="U14" cm="1">
        <f t="array" ref="U14">IFERROR(_xlfn.XLOOKUP(1, (날씨2[stnNm]='평균기온 삽입용'!$Q$2) * (날씨2[월]=U$3) * (날씨2[일]='평균기온 삽입용'!$P14), 날씨2[maxTa]),"")</f>
        <v>23.5</v>
      </c>
      <c r="V14" cm="1">
        <f t="array" ref="V14">IFERROR(_xlfn.XLOOKUP(1, (날씨2[stnNm]='평균기온 삽입용'!$Q$2) * (날씨2[월]=V$3) * (날씨2[일]='평균기온 삽입용'!$P14), 날씨2[maxTa]),"")</f>
        <v>25.8</v>
      </c>
      <c r="W14" cm="1">
        <f t="array" ref="W14">IFERROR(_xlfn.XLOOKUP(1, (날씨2[stnNm]='평균기온 삽입용'!$Q$2) * (날씨2[월]=W$3) * (날씨2[일]='평균기온 삽입용'!$P14), 날씨2[maxTa]),"")</f>
        <v>32.9</v>
      </c>
      <c r="X14" cm="1">
        <f t="array" ref="X14">IFERROR(_xlfn.XLOOKUP(1, (날씨2[stnNm]='평균기온 삽입용'!$Q$2) * (날씨2[월]=X$3) * (날씨2[일]='평균기온 삽입용'!$P14), 날씨2[maxTa]),"")</f>
        <v>33.9</v>
      </c>
      <c r="Y14" cm="1">
        <f t="array" ref="Y14">IFERROR(_xlfn.XLOOKUP(1, (날씨2[stnNm]='평균기온 삽입용'!$Q$2) * (날씨2[월]=Y$3) * (날씨2[일]='평균기온 삽입용'!$P14), 날씨2[maxTa]),"")</f>
        <v>27.6</v>
      </c>
      <c r="Z14" cm="1">
        <f t="array" ref="Z14">IFERROR(_xlfn.XLOOKUP(1, (날씨2[stnNm]='평균기온 삽입용'!$Q$2) * (날씨2[월]=Z$3) * (날씨2[일]='평균기온 삽입용'!$P14), 날씨2[maxTa]),"")</f>
        <v>19.399999999999999</v>
      </c>
      <c r="AA14" cm="1">
        <f t="array" ref="AA14">IFERROR(_xlfn.XLOOKUP(1, (날씨2[stnNm]='평균기온 삽입용'!$Q$2) * (날씨2[월]=AA$3) * (날씨2[일]='평균기온 삽입용'!$P14), 날씨2[maxTa]),"")</f>
        <v>12.8</v>
      </c>
      <c r="AB14" cm="1">
        <f t="array" ref="AB14">IFERROR(_xlfn.XLOOKUP(1, (날씨2[stnNm]='평균기온 삽입용'!$Q$2) * (날씨2[월]=AB$3) * (날씨2[일]='평균기온 삽입용'!$P14), 날씨2[maxTa]),"")</f>
        <v>3.6</v>
      </c>
      <c r="AD14" s="63">
        <v>11</v>
      </c>
      <c r="AE14" cm="1">
        <f t="array" ref="AE14">IFERROR(_xlfn.XLOOKUP(1, (날씨3[stnNm]='평균기온 삽입용'!$AE$2) * (날씨3[월]=AE$3) * (날씨3[일]='평균기온 삽입용'!$AD14), 날씨3[maxTa]),"")</f>
        <v>-0.3</v>
      </c>
      <c r="AF14" cm="1">
        <f t="array" ref="AF14">IFERROR(_xlfn.XLOOKUP(1, (날씨3[stnNm]='평균기온 삽입용'!$AE$2) * (날씨3[월]=AF$3) * (날씨3[일]='평균기온 삽입용'!$AD14), 날씨3[maxTa]),"")</f>
        <v>0.1</v>
      </c>
      <c r="AG14" cm="1">
        <f t="array" ref="AG14">IFERROR(_xlfn.XLOOKUP(1, (날씨3[stnNm]='평균기온 삽입용'!$AE$2) * (날씨3[월]=AG$3) * (날씨3[일]='평균기온 삽입용'!$AD14), 날씨3[maxTa]),"")</f>
        <v>14.9</v>
      </c>
      <c r="AH14" cm="1">
        <f t="array" ref="AH14">IFERROR(_xlfn.XLOOKUP(1, (날씨3[stnNm]='평균기온 삽입용'!$AE$2) * (날씨3[월]=AH$3) * (날씨3[일]='평균기온 삽입용'!$AD14), 날씨3[maxTa]),"")</f>
        <v>20.6</v>
      </c>
      <c r="AI14" cm="1">
        <f t="array" ref="AI14">IFERROR(_xlfn.XLOOKUP(1, (날씨3[stnNm]='평균기온 삽입용'!$AE$2) * (날씨3[월]=AI$3) * (날씨3[일]='평균기온 삽입용'!$AD14), 날씨3[maxTa]),"")</f>
        <v>24.1</v>
      </c>
      <c r="AJ14" cm="1">
        <f t="array" ref="AJ14">IFERROR(_xlfn.XLOOKUP(1, (날씨3[stnNm]='평균기온 삽입용'!$AE$2) * (날씨3[월]=AJ$3) * (날씨3[일]='평균기온 삽입용'!$AD14), 날씨3[maxTa]),"")</f>
        <v>26.9</v>
      </c>
      <c r="AK14" cm="1">
        <f t="array" ref="AK14">IFERROR(_xlfn.XLOOKUP(1, (날씨3[stnNm]='평균기온 삽입용'!$AE$2) * (날씨3[월]=AK$3) * (날씨3[일]='평균기온 삽입용'!$AD14), 날씨3[maxTa]),"")</f>
        <v>30.6</v>
      </c>
      <c r="AL14" cm="1">
        <f t="array" ref="AL14">IFERROR(_xlfn.XLOOKUP(1, (날씨3[stnNm]='평균기온 삽입용'!$AE$2) * (날씨3[월]=AL$3) * (날씨3[일]='평균기온 삽입용'!$AD14), 날씨3[maxTa]),"")</f>
        <v>29.9</v>
      </c>
      <c r="AM14" cm="1">
        <f t="array" ref="AM14">IFERROR(_xlfn.XLOOKUP(1, (날씨3[stnNm]='평균기온 삽입용'!$AE$2) * (날씨3[월]=AM$3) * (날씨3[일]='평균기온 삽입용'!$AD14), 날씨3[maxTa]),"")</f>
        <v>24.5</v>
      </c>
      <c r="AN14" cm="1">
        <f t="array" ref="AN14">IFERROR(_xlfn.XLOOKUP(1, (날씨3[stnNm]='평균기온 삽입용'!$AE$2) * (날씨3[월]=AN$3) * (날씨3[일]='평균기온 삽입용'!$AD14), 날씨3[maxTa]),"")</f>
        <v>17.3</v>
      </c>
      <c r="AO14" cm="1">
        <f t="array" ref="AO14">IFERROR(_xlfn.XLOOKUP(1, (날씨3[stnNm]='평균기온 삽입용'!$AE$2) * (날씨3[월]=AO$3) * (날씨3[일]='평균기온 삽입용'!$AD14), 날씨3[maxTa]),"")</f>
        <v>9.6</v>
      </c>
      <c r="AP14" cm="1">
        <f t="array" ref="AP14">IFERROR(_xlfn.XLOOKUP(1, (날씨3[stnNm]='평균기온 삽입용'!$AE$2) * (날씨3[월]=AP$3) * (날씨3[일]='평균기온 삽입용'!$AD14), 날씨3[maxTa]),"")</f>
        <v>-4.5</v>
      </c>
    </row>
    <row r="15" spans="2:42" ht="15.95" customHeight="1" x14ac:dyDescent="0.3">
      <c r="B15" s="63">
        <v>12</v>
      </c>
      <c r="C15" cm="1">
        <f t="array" ref="C15">IFERROR(_xlfn.XLOOKUP(1, (날씨1[stnNm]='평균기온 삽입용'!$C$2) * (날씨1[월]=C$3) * (날씨1[일]='평균기온 삽입용'!$B15), 날씨1[maxTa]),"")</f>
        <v>2.2999999999999998</v>
      </c>
      <c r="D15" cm="1">
        <f t="array" ref="D15">IFERROR(_xlfn.XLOOKUP(1, (날씨1[stnNm]='평균기온 삽입용'!$C$2) * (날씨1[월]=D$3) * (날씨1[일]='평균기온 삽입용'!$B15), 날씨1[maxTa]),"")</f>
        <v>0.7</v>
      </c>
      <c r="E15" cm="1">
        <f t="array" ref="E15">IFERROR(_xlfn.XLOOKUP(1, (날씨1[stnNm]='평균기온 삽입용'!$C$2) * (날씨1[월]=E$3) * (날씨1[일]='평균기온 삽입용'!$B15), 날씨1[maxTa]),"")</f>
        <v>5.8</v>
      </c>
      <c r="F15" cm="1">
        <f t="array" ref="F15">IFERROR(_xlfn.XLOOKUP(1, (날씨1[stnNm]='평균기온 삽입용'!$C$2) * (날씨1[월]=F$3) * (날씨1[일]='평균기온 삽입용'!$B15), 날씨1[maxTa]),"")</f>
        <v>21.5</v>
      </c>
      <c r="G15" cm="1">
        <f t="array" ref="G15">IFERROR(_xlfn.XLOOKUP(1, (날씨1[stnNm]='평균기온 삽입용'!$C$2) * (날씨1[월]=G$3) * (날씨1[일]='평균기온 삽입용'!$B15), 날씨1[maxTa]),"")</f>
        <v>16.600000000000001</v>
      </c>
      <c r="H15" cm="1">
        <f t="array" ref="H15">IFERROR(_xlfn.XLOOKUP(1, (날씨1[stnNm]='평균기온 삽입용'!$C$2) * (날씨1[월]=H$3) * (날씨1[일]='평균기온 삽입용'!$B15), 날씨1[maxTa]),"")</f>
        <v>28.3</v>
      </c>
      <c r="I15" cm="1">
        <f t="array" ref="I15">IFERROR(_xlfn.XLOOKUP(1, (날씨1[stnNm]='평균기온 삽입용'!$C$2) * (날씨1[월]=I$3) * (날씨1[일]='평균기온 삽입용'!$B15), 날씨1[maxTa]),"")</f>
        <v>27.2</v>
      </c>
      <c r="J15" cm="1">
        <f t="array" ref="J15">IFERROR(_xlfn.XLOOKUP(1, (날씨1[stnNm]='평균기온 삽입용'!$C$2) * (날씨1[월]=J$3) * (날씨1[일]='평균기온 삽입용'!$B15), 날씨1[maxTa]),"")</f>
        <v>31.2</v>
      </c>
      <c r="K15" cm="1">
        <f t="array" ref="K15">IFERROR(_xlfn.XLOOKUP(1, (날씨1[stnNm]='평균기온 삽입용'!$C$2) * (날씨1[월]=K$3) * (날씨1[일]='평균기온 삽입용'!$B15), 날씨1[maxTa]),"")</f>
        <v>22.8</v>
      </c>
      <c r="L15" cm="1">
        <f t="array" ref="L15">IFERROR(_xlfn.XLOOKUP(1, (날씨1[stnNm]='평균기온 삽입용'!$C$2) * (날씨1[월]=L$3) * (날씨1[일]='평균기온 삽입용'!$B15), 날씨1[maxTa]),"")</f>
        <v>16.399999999999999</v>
      </c>
      <c r="M15" cm="1">
        <f t="array" ref="M15">IFERROR(_xlfn.XLOOKUP(1, (날씨1[stnNm]='평균기온 삽입용'!$C$2) * (날씨1[월]=M$3) * (날씨1[일]='평균기온 삽입용'!$B15), 날씨1[maxTa]),"")</f>
        <v>17.3</v>
      </c>
      <c r="N15" cm="1">
        <f t="array" ref="N15">IFERROR(_xlfn.XLOOKUP(1, (날씨1[stnNm]='평균기온 삽입용'!$C$2) * (날씨1[월]=N$3) * (날씨1[일]='평균기온 삽입용'!$B15), 날씨1[maxTa]),"")</f>
        <v>8.6999999999999993</v>
      </c>
      <c r="P15" s="63">
        <v>12</v>
      </c>
      <c r="Q15" cm="1">
        <f t="array" ref="Q15">IFERROR(_xlfn.XLOOKUP(1, (날씨2[stnNm]='평균기온 삽입용'!$Q$2) * (날씨2[월]=Q$3) * (날씨2[일]='평균기온 삽입용'!$P15), 날씨2[maxTa]),"")</f>
        <v>-0.4</v>
      </c>
      <c r="R15" cm="1">
        <f t="array" ref="R15">IFERROR(_xlfn.XLOOKUP(1, (날씨2[stnNm]='평균기온 삽입용'!$Q$2) * (날씨2[월]=R$3) * (날씨2[일]='평균기온 삽입용'!$P15), 날씨2[maxTa]),"")</f>
        <v>8.3000000000000007</v>
      </c>
      <c r="S15" cm="1">
        <f t="array" ref="S15">IFERROR(_xlfn.XLOOKUP(1, (날씨2[stnNm]='평균기온 삽입용'!$Q$2) * (날씨2[월]=S$3) * (날씨2[일]='평균기온 삽입용'!$P15), 날씨2[maxTa]),"")</f>
        <v>4.5999999999999996</v>
      </c>
      <c r="T15" cm="1">
        <f t="array" ref="T15">IFERROR(_xlfn.XLOOKUP(1, (날씨2[stnNm]='평균기온 삽입용'!$Q$2) * (날씨2[월]=T$3) * (날씨2[일]='평균기온 삽입용'!$P15), 날씨2[maxTa]),"")</f>
        <v>18.7</v>
      </c>
      <c r="U15" cm="1">
        <f t="array" ref="U15">IFERROR(_xlfn.XLOOKUP(1, (날씨2[stnNm]='평균기온 삽입용'!$Q$2) * (날씨2[월]=U$3) * (날씨2[일]='평균기온 삽입용'!$P15), 날씨2[maxTa]),"")</f>
        <v>24</v>
      </c>
      <c r="V15" cm="1">
        <f t="array" ref="V15">IFERROR(_xlfn.XLOOKUP(1, (날씨2[stnNm]='평균기온 삽입용'!$Q$2) * (날씨2[월]=V$3) * (날씨2[일]='평균기온 삽입용'!$P15), 날씨2[maxTa]),"")</f>
        <v>27.9</v>
      </c>
      <c r="W15" cm="1">
        <f t="array" ref="W15">IFERROR(_xlfn.XLOOKUP(1, (날씨2[stnNm]='평균기온 삽입용'!$Q$2) * (날씨2[월]=W$3) * (날씨2[일]='평균기온 삽입용'!$P15), 날씨2[maxTa]),"")</f>
        <v>30.1</v>
      </c>
      <c r="X15" cm="1">
        <f t="array" ref="X15">IFERROR(_xlfn.XLOOKUP(1, (날씨2[stnNm]='평균기온 삽입용'!$Q$2) * (날씨2[월]=X$3) * (날씨2[일]='평균기온 삽입용'!$P15), 날씨2[maxTa]),"")</f>
        <v>34.299999999999997</v>
      </c>
      <c r="Y15" cm="1">
        <f t="array" ref="Y15">IFERROR(_xlfn.XLOOKUP(1, (날씨2[stnNm]='평균기온 삽입용'!$Q$2) * (날씨2[월]=Y$3) * (날씨2[일]='평균기온 삽입용'!$P15), 날씨2[maxTa]),"")</f>
        <v>27.5</v>
      </c>
      <c r="Z15" cm="1">
        <f t="array" ref="Z15">IFERROR(_xlfn.XLOOKUP(1, (날씨2[stnNm]='평균기온 삽입용'!$Q$2) * (날씨2[월]=Z$3) * (날씨2[일]='평균기온 삽입용'!$P15), 날씨2[maxTa]),"")</f>
        <v>19.899999999999999</v>
      </c>
      <c r="AA15" cm="1">
        <f t="array" ref="AA15">IFERROR(_xlfn.XLOOKUP(1, (날씨2[stnNm]='평균기온 삽입용'!$Q$2) * (날씨2[월]=AA$3) * (날씨2[일]='평균기온 삽입용'!$P15), 날씨2[maxTa]),"")</f>
        <v>15.4</v>
      </c>
      <c r="AB15" cm="1">
        <f t="array" ref="AB15">IFERROR(_xlfn.XLOOKUP(1, (날씨2[stnNm]='평균기온 삽입용'!$Q$2) * (날씨2[월]=AB$3) * (날씨2[일]='평균기온 삽입용'!$P15), 날씨2[maxTa]),"")</f>
        <v>6.5</v>
      </c>
      <c r="AD15" s="63">
        <v>12</v>
      </c>
      <c r="AE15" cm="1">
        <f t="array" ref="AE15">IFERROR(_xlfn.XLOOKUP(1, (날씨3[stnNm]='평균기온 삽입용'!$AE$2) * (날씨3[월]=AE$3) * (날씨3[일]='평균기온 삽입용'!$AD15), 날씨3[maxTa]),"")</f>
        <v>0.5</v>
      </c>
      <c r="AF15" cm="1">
        <f t="array" ref="AF15">IFERROR(_xlfn.XLOOKUP(1, (날씨3[stnNm]='평균기온 삽입용'!$AE$2) * (날씨3[월]=AF$3) * (날씨3[일]='평균기온 삽입용'!$AD15), 날씨3[maxTa]),"")</f>
        <v>3.6</v>
      </c>
      <c r="AG15" cm="1">
        <f t="array" ref="AG15">IFERROR(_xlfn.XLOOKUP(1, (날씨3[stnNm]='평균기온 삽입용'!$AE$2) * (날씨3[월]=AG$3) * (날씨3[일]='평균기온 삽입용'!$AD15), 날씨3[maxTa]),"")</f>
        <v>10.6</v>
      </c>
      <c r="AH15" cm="1">
        <f t="array" ref="AH15">IFERROR(_xlfn.XLOOKUP(1, (날씨3[stnNm]='평균기온 삽입용'!$AE$2) * (날씨3[월]=AH$3) * (날씨3[일]='평균기온 삽입용'!$AD15), 날씨3[maxTa]),"")</f>
        <v>16.3</v>
      </c>
      <c r="AI15" cm="1">
        <f t="array" ref="AI15">IFERROR(_xlfn.XLOOKUP(1, (날씨3[stnNm]='평균기온 삽입용'!$AE$2) * (날씨3[월]=AI$3) * (날씨3[일]='평균기온 삽입용'!$AD15), 날씨3[maxTa]),"")</f>
        <v>21.7</v>
      </c>
      <c r="AJ15" cm="1">
        <f t="array" ref="AJ15">IFERROR(_xlfn.XLOOKUP(1, (날씨3[stnNm]='평균기온 삽입용'!$AE$2) * (날씨3[월]=AJ$3) * (날씨3[일]='평균기온 삽입용'!$AD15), 날씨3[maxTa]),"")</f>
        <v>25.7</v>
      </c>
      <c r="AK15" cm="1">
        <f t="array" ref="AK15">IFERROR(_xlfn.XLOOKUP(1, (날씨3[stnNm]='평균기온 삽입용'!$AE$2) * (날씨3[월]=AK$3) * (날씨3[일]='평균기온 삽입용'!$AD15), 날씨3[maxTa]),"")</f>
        <v>32.1</v>
      </c>
      <c r="AL15" cm="1">
        <f t="array" ref="AL15">IFERROR(_xlfn.XLOOKUP(1, (날씨3[stnNm]='평균기온 삽입용'!$AE$2) * (날씨3[월]=AL$3) * (날씨3[일]='평균기온 삽입용'!$AD15), 날씨3[maxTa]),"")</f>
        <v>30</v>
      </c>
      <c r="AM15" cm="1">
        <f t="array" ref="AM15">IFERROR(_xlfn.XLOOKUP(1, (날씨3[stnNm]='평균기온 삽입용'!$AE$2) * (날씨3[월]=AM$3) * (날씨3[일]='평균기온 삽입용'!$AD15), 날씨3[maxTa]),"")</f>
        <v>26.5</v>
      </c>
      <c r="AN15" cm="1">
        <f t="array" ref="AN15">IFERROR(_xlfn.XLOOKUP(1, (날씨3[stnNm]='평균기온 삽입용'!$AE$2) * (날씨3[월]=AN$3) * (날씨3[일]='평균기온 삽입용'!$AD15), 날씨3[maxTa]),"")</f>
        <v>13.1</v>
      </c>
      <c r="AO15" cm="1">
        <f t="array" ref="AO15">IFERROR(_xlfn.XLOOKUP(1, (날씨3[stnNm]='평균기온 삽입용'!$AE$2) * (날씨3[월]=AO$3) * (날씨3[일]='평균기온 삽입용'!$AD15), 날씨3[maxTa]),"")</f>
        <v>10.7</v>
      </c>
      <c r="AP15" cm="1">
        <f t="array" ref="AP15">IFERROR(_xlfn.XLOOKUP(1, (날씨3[stnNm]='평균기온 삽입용'!$AE$2) * (날씨3[월]=AP$3) * (날씨3[일]='평균기온 삽입용'!$AD15), 날씨3[maxTa]),"")</f>
        <v>-6.8</v>
      </c>
    </row>
    <row r="16" spans="2:42" ht="15.95" customHeight="1" x14ac:dyDescent="0.3">
      <c r="B16" s="63">
        <v>13</v>
      </c>
      <c r="C16" cm="1">
        <f t="array" ref="C16">IFERROR(_xlfn.XLOOKUP(1, (날씨1[stnNm]='평균기온 삽입용'!$C$2) * (날씨1[월]=C$3) * (날씨1[일]='평균기온 삽입용'!$B16), 날씨1[maxTa]),"")</f>
        <v>2.6</v>
      </c>
      <c r="D16" cm="1">
        <f t="array" ref="D16">IFERROR(_xlfn.XLOOKUP(1, (날씨1[stnNm]='평균기온 삽입용'!$C$2) * (날씨1[월]=D$3) * (날씨1[일]='평균기온 삽입용'!$B16), 날씨1[maxTa]),"")</f>
        <v>2.9</v>
      </c>
      <c r="E16" cm="1">
        <f t="array" ref="E16">IFERROR(_xlfn.XLOOKUP(1, (날씨1[stnNm]='평균기온 삽입용'!$C$2) * (날씨1[월]=E$3) * (날씨1[일]='평균기온 삽입용'!$B16), 날씨1[maxTa]),"")</f>
        <v>9.1999999999999993</v>
      </c>
      <c r="F16" cm="1">
        <f t="array" ref="F16">IFERROR(_xlfn.XLOOKUP(1, (날씨1[stnNm]='평균기온 삽입용'!$C$2) * (날씨1[월]=F$3) * (날씨1[일]='평균기온 삽입용'!$B16), 날씨1[maxTa]),"")</f>
        <v>17.8</v>
      </c>
      <c r="G16" cm="1">
        <f t="array" ref="G16">IFERROR(_xlfn.XLOOKUP(1, (날씨1[stnNm]='평균기온 삽입용'!$C$2) * (날씨1[월]=G$3) * (날씨1[일]='평균기온 삽입용'!$B16), 날씨1[maxTa]),"")</f>
        <v>22.9</v>
      </c>
      <c r="H16" cm="1">
        <f t="array" ref="H16">IFERROR(_xlfn.XLOOKUP(1, (날씨1[stnNm]='평균기온 삽입용'!$C$2) * (날씨1[월]=H$3) * (날씨1[일]='평균기온 삽입용'!$B16), 날씨1[maxTa]),"")</f>
        <v>26.4</v>
      </c>
      <c r="I16" cm="1">
        <f t="array" ref="I16">IFERROR(_xlfn.XLOOKUP(1, (날씨1[stnNm]='평균기온 삽입용'!$C$2) * (날씨1[월]=I$3) * (날씨1[일]='평균기온 삽입용'!$B16), 날씨1[maxTa]),"")</f>
        <v>24.2</v>
      </c>
      <c r="J16" cm="1">
        <f t="array" ref="J16">IFERROR(_xlfn.XLOOKUP(1, (날씨1[stnNm]='평균기온 삽입용'!$C$2) * (날씨1[월]=J$3) * (날씨1[일]='평균기온 삽입용'!$B16), 날씨1[maxTa]),"")</f>
        <v>30.7</v>
      </c>
      <c r="K16" cm="1">
        <f t="array" ref="K16">IFERROR(_xlfn.XLOOKUP(1, (날씨1[stnNm]='평균기온 삽입용'!$C$2) * (날씨1[월]=K$3) * (날씨1[일]='평균기온 삽입용'!$B16), 날씨1[maxTa]),"")</f>
        <v>23.8</v>
      </c>
      <c r="L16" cm="1">
        <f t="array" ref="L16">IFERROR(_xlfn.XLOOKUP(1, (날씨1[stnNm]='평균기온 삽입용'!$C$2) * (날씨1[월]=L$3) * (날씨1[일]='평균기온 삽입용'!$B16), 날씨1[maxTa]),"")</f>
        <v>20.2</v>
      </c>
      <c r="M16" cm="1">
        <f t="array" ref="M16">IFERROR(_xlfn.XLOOKUP(1, (날씨1[stnNm]='평균기온 삽입용'!$C$2) * (날씨1[월]=M$3) * (날씨1[일]='평균기온 삽입용'!$B16), 날씨1[maxTa]),"")</f>
        <v>13.1</v>
      </c>
      <c r="N16" cm="1">
        <f t="array" ref="N16">IFERROR(_xlfn.XLOOKUP(1, (날씨1[stnNm]='평균기온 삽입용'!$C$2) * (날씨1[월]=N$3) * (날씨1[일]='평균기온 삽입용'!$B16), 날씨1[maxTa]),"")</f>
        <v>9.1</v>
      </c>
      <c r="P16" s="63">
        <v>13</v>
      </c>
      <c r="Q16" cm="1">
        <f t="array" ref="Q16">IFERROR(_xlfn.XLOOKUP(1, (날씨2[stnNm]='평균기온 삽입용'!$Q$2) * (날씨2[월]=Q$3) * (날씨2[일]='평균기온 삽입용'!$P16), 날씨2[maxTa]),"")</f>
        <v>-2.1</v>
      </c>
      <c r="R16" cm="1">
        <f t="array" ref="R16">IFERROR(_xlfn.XLOOKUP(1, (날씨2[stnNm]='평균기온 삽입용'!$Q$2) * (날씨2[월]=R$3) * (날씨2[일]='평균기온 삽입용'!$P16), 날씨2[maxTa]),"")</f>
        <v>13.8</v>
      </c>
      <c r="S16" cm="1">
        <f t="array" ref="S16">IFERROR(_xlfn.XLOOKUP(1, (날씨2[stnNm]='평균기온 삽입용'!$Q$2) * (날씨2[월]=S$3) * (날씨2[일]='평균기온 삽입용'!$P16), 날씨2[maxTa]),"")</f>
        <v>4</v>
      </c>
      <c r="T16" cm="1">
        <f t="array" ref="T16">IFERROR(_xlfn.XLOOKUP(1, (날씨2[stnNm]='평균기온 삽입용'!$Q$2) * (날씨2[월]=T$3) * (날씨2[일]='평균기온 삽입용'!$P16), 날씨2[maxTa]),"")</f>
        <v>22.1</v>
      </c>
      <c r="U16" cm="1">
        <f t="array" ref="U16">IFERROR(_xlfn.XLOOKUP(1, (날씨2[stnNm]='평균기온 삽입용'!$Q$2) * (날씨2[월]=U$3) * (날씨2[일]='평균기온 삽입용'!$P16), 날씨2[maxTa]),"")</f>
        <v>24.3</v>
      </c>
      <c r="V16" cm="1">
        <f t="array" ref="V16">IFERROR(_xlfn.XLOOKUP(1, (날씨2[stnNm]='평균기온 삽입용'!$Q$2) * (날씨2[월]=V$3) * (날씨2[일]='평균기온 삽입용'!$P16), 날씨2[maxTa]),"")</f>
        <v>29.7</v>
      </c>
      <c r="W16" cm="1">
        <f t="array" ref="W16">IFERROR(_xlfn.XLOOKUP(1, (날씨2[stnNm]='평균기온 삽입용'!$Q$2) * (날씨2[월]=W$3) * (날씨2[일]='평균기온 삽입용'!$P16), 날씨2[maxTa]),"")</f>
        <v>29.2</v>
      </c>
      <c r="X16" cm="1">
        <f t="array" ref="X16">IFERROR(_xlfn.XLOOKUP(1, (날씨2[stnNm]='평균기온 삽입용'!$Q$2) * (날씨2[월]=X$3) * (날씨2[일]='평균기온 삽입용'!$P16), 날씨2[maxTa]),"")</f>
        <v>34.1</v>
      </c>
      <c r="Y16" cm="1">
        <f t="array" ref="Y16">IFERROR(_xlfn.XLOOKUP(1, (날씨2[stnNm]='평균기온 삽입용'!$Q$2) * (날씨2[월]=Y$3) * (날씨2[일]='평균기온 삽입용'!$P16), 날씨2[maxTa]),"")</f>
        <v>28.4</v>
      </c>
      <c r="Z16" cm="1">
        <f t="array" ref="Z16">IFERROR(_xlfn.XLOOKUP(1, (날씨2[stnNm]='평균기온 삽입용'!$Q$2) * (날씨2[월]=Z$3) * (날씨2[일]='평균기온 삽입용'!$P16), 날씨2[maxTa]),"")</f>
        <v>20.3</v>
      </c>
      <c r="AA16" cm="1">
        <f t="array" ref="AA16">IFERROR(_xlfn.XLOOKUP(1, (날씨2[stnNm]='평균기온 삽입용'!$Q$2) * (날씨2[월]=AA$3) * (날씨2[일]='평균기온 삽입용'!$P16), 날씨2[maxTa]),"")</f>
        <v>18.5</v>
      </c>
      <c r="AB16" cm="1">
        <f t="array" ref="AB16">IFERROR(_xlfn.XLOOKUP(1, (날씨2[stnNm]='평균기온 삽입용'!$Q$2) * (날씨2[월]=AB$3) * (날씨2[일]='평균기온 삽입용'!$P16), 날씨2[maxTa]),"")</f>
        <v>7.6</v>
      </c>
      <c r="AD16" s="63">
        <v>13</v>
      </c>
      <c r="AE16" cm="1">
        <f t="array" ref="AE16">IFERROR(_xlfn.XLOOKUP(1, (날씨3[stnNm]='평균기온 삽입용'!$AE$2) * (날씨3[월]=AE$3) * (날씨3[일]='평균기온 삽입용'!$AD16), 날씨3[maxTa]),"")</f>
        <v>-2.1</v>
      </c>
      <c r="AF16" cm="1">
        <f t="array" ref="AF16">IFERROR(_xlfn.XLOOKUP(1, (날씨3[stnNm]='평균기온 삽입용'!$AE$2) * (날씨3[월]=AF$3) * (날씨3[일]='평균기온 삽입용'!$AD16), 날씨3[maxTa]),"")</f>
        <v>4.5</v>
      </c>
      <c r="AG16" cm="1">
        <f t="array" ref="AG16">IFERROR(_xlfn.XLOOKUP(1, (날씨3[stnNm]='평균기온 삽입용'!$AE$2) * (날씨3[월]=AG$3) * (날씨3[일]='평균기온 삽입용'!$AD16), 날씨3[maxTa]),"")</f>
        <v>11</v>
      </c>
      <c r="AH16" cm="1">
        <f t="array" ref="AH16">IFERROR(_xlfn.XLOOKUP(1, (날씨3[stnNm]='평균기온 삽입용'!$AE$2) * (날씨3[월]=AH$3) * (날씨3[일]='평균기온 삽입용'!$AD16), 날씨3[maxTa]),"")</f>
        <v>18.5</v>
      </c>
      <c r="AI16" cm="1">
        <f t="array" ref="AI16">IFERROR(_xlfn.XLOOKUP(1, (날씨3[stnNm]='평균기온 삽입용'!$AE$2) * (날씨3[월]=AI$3) * (날씨3[일]='평균기온 삽입용'!$AD16), 날씨3[maxTa]),"")</f>
        <v>21.2</v>
      </c>
      <c r="AJ16" cm="1">
        <f t="array" ref="AJ16">IFERROR(_xlfn.XLOOKUP(1, (날씨3[stnNm]='평균기온 삽입용'!$AE$2) * (날씨3[월]=AJ$3) * (날씨3[일]='평균기온 삽입용'!$AD16), 날씨3[maxTa]),"")</f>
        <v>25.6</v>
      </c>
      <c r="AK16" cm="1">
        <f t="array" ref="AK16">IFERROR(_xlfn.XLOOKUP(1, (날씨3[stnNm]='평균기온 삽입용'!$AE$2) * (날씨3[월]=AK$3) * (날씨3[일]='평균기온 삽입용'!$AD16), 날씨3[maxTa]),"")</f>
        <v>31.5</v>
      </c>
      <c r="AL16" cm="1">
        <f t="array" ref="AL16">IFERROR(_xlfn.XLOOKUP(1, (날씨3[stnNm]='평균기온 삽입용'!$AE$2) * (날씨3[월]=AL$3) * (날씨3[일]='평균기온 삽입용'!$AD16), 날씨3[maxTa]),"")</f>
        <v>29</v>
      </c>
      <c r="AM16" cm="1">
        <f t="array" ref="AM16">IFERROR(_xlfn.XLOOKUP(1, (날씨3[stnNm]='평균기온 삽입용'!$AE$2) * (날씨3[월]=AM$3) * (날씨3[일]='평균기온 삽입용'!$AD16), 날씨3[maxTa]),"")</f>
        <v>25.7</v>
      </c>
      <c r="AN16" cm="1">
        <f t="array" ref="AN16">IFERROR(_xlfn.XLOOKUP(1, (날씨3[stnNm]='평균기온 삽입용'!$AE$2) * (날씨3[월]=AN$3) * (날씨3[일]='평균기온 삽입용'!$AD16), 날씨3[maxTa]),"")</f>
        <v>18.3</v>
      </c>
      <c r="AO16" cm="1">
        <f t="array" ref="AO16">IFERROR(_xlfn.XLOOKUP(1, (날씨3[stnNm]='평균기온 삽입용'!$AE$2) * (날씨3[월]=AO$3) * (날씨3[일]='평균기온 삽입용'!$AD16), 날씨3[maxTa]),"")</f>
        <v>10.1</v>
      </c>
      <c r="AP16" cm="1">
        <f t="array" ref="AP16">IFERROR(_xlfn.XLOOKUP(1, (날씨3[stnNm]='평균기온 삽입용'!$AE$2) * (날씨3[월]=AP$3) * (날씨3[일]='평균기온 삽입용'!$AD16), 날씨3[maxTa]),"")</f>
        <v>-5.6</v>
      </c>
    </row>
    <row r="17" spans="2:42" ht="15.95" customHeight="1" x14ac:dyDescent="0.3">
      <c r="B17" s="63">
        <v>14</v>
      </c>
      <c r="C17" cm="1">
        <f t="array" ref="C17">IFERROR(_xlfn.XLOOKUP(1, (날씨1[stnNm]='평균기온 삽입용'!$C$2) * (날씨1[월]=C$3) * (날씨1[일]='평균기온 삽입용'!$B17), 날씨1[maxTa]),"")</f>
        <v>4.5999999999999996</v>
      </c>
      <c r="D17" cm="1">
        <f t="array" ref="D17">IFERROR(_xlfn.XLOOKUP(1, (날씨1[stnNm]='평균기온 삽입용'!$C$2) * (날씨1[월]=D$3) * (날씨1[일]='평균기온 삽입용'!$B17), 날씨1[maxTa]),"")</f>
        <v>5.7</v>
      </c>
      <c r="E17" cm="1">
        <f t="array" ref="E17">IFERROR(_xlfn.XLOOKUP(1, (날씨1[stnNm]='평균기온 삽입용'!$C$2) * (날씨1[월]=E$3) * (날씨1[일]='평균기온 삽입용'!$B17), 날씨1[maxTa]),"")</f>
        <v>10.5</v>
      </c>
      <c r="F17" cm="1">
        <f t="array" ref="F17">IFERROR(_xlfn.XLOOKUP(1, (날씨1[stnNm]='평균기온 삽입용'!$C$2) * (날씨1[월]=F$3) * (날씨1[일]='평균기온 삽입용'!$B17), 날씨1[maxTa]),"")</f>
        <v>7.2</v>
      </c>
      <c r="G17" cm="1">
        <f t="array" ref="G17">IFERROR(_xlfn.XLOOKUP(1, (날씨1[stnNm]='평균기온 삽입용'!$C$2) * (날씨1[월]=G$3) * (날씨1[일]='평균기온 삽입용'!$B17), 날씨1[maxTa]),"")</f>
        <v>25.5</v>
      </c>
      <c r="H17" cm="1">
        <f t="array" ref="H17">IFERROR(_xlfn.XLOOKUP(1, (날씨1[stnNm]='평균기온 삽입용'!$C$2) * (날씨1[월]=H$3) * (날씨1[일]='평균기온 삽입용'!$B17), 날씨1[maxTa]),"")</f>
        <v>27</v>
      </c>
      <c r="I17" cm="1">
        <f t="array" ref="I17">IFERROR(_xlfn.XLOOKUP(1, (날씨1[stnNm]='평균기온 삽입용'!$C$2) * (날씨1[월]=I$3) * (날씨1[일]='평균기온 삽입용'!$B17), 날씨1[maxTa]),"")</f>
        <v>30.5</v>
      </c>
      <c r="J17" cm="1">
        <f t="array" ref="J17">IFERROR(_xlfn.XLOOKUP(1, (날씨1[stnNm]='평균기온 삽입용'!$C$2) * (날씨1[월]=J$3) * (날씨1[일]='평균기온 삽입용'!$B17), 날씨1[maxTa]),"")</f>
        <v>30.6</v>
      </c>
      <c r="K17" cm="1">
        <f t="array" ref="K17">IFERROR(_xlfn.XLOOKUP(1, (날씨1[stnNm]='평균기온 삽입용'!$C$2) * (날씨1[월]=K$3) * (날씨1[일]='평균기온 삽입용'!$B17), 날씨1[maxTa]),"")</f>
        <v>26.3</v>
      </c>
      <c r="L17" cm="1">
        <f t="array" ref="L17">IFERROR(_xlfn.XLOOKUP(1, (날씨1[stnNm]='평균기온 삽입용'!$C$2) * (날씨1[월]=L$3) * (날씨1[일]='평균기온 삽입용'!$B17), 날씨1[maxTa]),"")</f>
        <v>22.6</v>
      </c>
      <c r="M17" cm="1">
        <f t="array" ref="M17">IFERROR(_xlfn.XLOOKUP(1, (날씨1[stnNm]='평균기온 삽입용'!$C$2) * (날씨1[월]=M$3) * (날씨1[일]='평균기온 삽입용'!$B17), 날씨1[maxTa]),"")</f>
        <v>14.5</v>
      </c>
      <c r="N17" cm="1">
        <f t="array" ref="N17">IFERROR(_xlfn.XLOOKUP(1, (날씨1[stnNm]='평균기온 삽입용'!$C$2) * (날씨1[월]=N$3) * (날씨1[일]='평균기온 삽입용'!$B17), 날씨1[maxTa]),"")</f>
        <v>5.4</v>
      </c>
      <c r="P17" s="63">
        <v>14</v>
      </c>
      <c r="Q17" cm="1">
        <f t="array" ref="Q17">IFERROR(_xlfn.XLOOKUP(1, (날씨2[stnNm]='평균기온 삽입용'!$Q$2) * (날씨2[월]=Q$3) * (날씨2[일]='평균기온 삽입용'!$P17), 날씨2[maxTa]),"")</f>
        <v>-1.4</v>
      </c>
      <c r="R17" cm="1">
        <f t="array" ref="R17">IFERROR(_xlfn.XLOOKUP(1, (날씨2[stnNm]='평균기온 삽입용'!$Q$2) * (날씨2[월]=R$3) * (날씨2[일]='평균기온 삽입용'!$P17), 날씨2[maxTa]),"")</f>
        <v>4.2</v>
      </c>
      <c r="S17" cm="1">
        <f t="array" ref="S17">IFERROR(_xlfn.XLOOKUP(1, (날씨2[stnNm]='평균기온 삽입용'!$Q$2) * (날씨2[월]=S$3) * (날씨2[일]='평균기온 삽입용'!$P17), 날씨2[maxTa]),"")</f>
        <v>8.5</v>
      </c>
      <c r="T17" cm="1">
        <f t="array" ref="T17">IFERROR(_xlfn.XLOOKUP(1, (날씨2[stnNm]='평균기온 삽입용'!$Q$2) * (날씨2[월]=T$3) * (날씨2[일]='평균기온 삽입용'!$P17), 날씨2[maxTa]),"")</f>
        <v>20.8</v>
      </c>
      <c r="U17" cm="1">
        <f t="array" ref="U17">IFERROR(_xlfn.XLOOKUP(1, (날씨2[stnNm]='평균기온 삽입용'!$Q$2) * (날씨2[월]=U$3) * (날씨2[일]='평균기온 삽입용'!$P17), 날씨2[maxTa]),"")</f>
        <v>27.3</v>
      </c>
      <c r="V17" cm="1">
        <f t="array" ref="V17">IFERROR(_xlfn.XLOOKUP(1, (날씨2[stnNm]='평균기온 삽입용'!$Q$2) * (날씨2[월]=V$3) * (날씨2[일]='평균기온 삽입용'!$P17), 날씨2[maxTa]),"")</f>
        <v>28.8</v>
      </c>
      <c r="W17" cm="1">
        <f t="array" ref="W17">IFERROR(_xlfn.XLOOKUP(1, (날씨2[stnNm]='평균기온 삽입용'!$Q$2) * (날씨2[월]=W$3) * (날씨2[일]='평균기온 삽입용'!$P17), 날씨2[maxTa]),"")</f>
        <v>31.1</v>
      </c>
      <c r="X17" cm="1">
        <f t="array" ref="X17">IFERROR(_xlfn.XLOOKUP(1, (날씨2[stnNm]='평균기온 삽입용'!$Q$2) * (날씨2[월]=X$3) * (날씨2[일]='평균기온 삽입용'!$P17), 날씨2[maxTa]),"")</f>
        <v>32</v>
      </c>
      <c r="Y17" cm="1">
        <f t="array" ref="Y17">IFERROR(_xlfn.XLOOKUP(1, (날씨2[stnNm]='평균기온 삽입용'!$Q$2) * (날씨2[월]=Y$3) * (날씨2[일]='평균기온 삽입용'!$P17), 날씨2[maxTa]),"")</f>
        <v>28.9</v>
      </c>
      <c r="Z17" cm="1">
        <f t="array" ref="Z17">IFERROR(_xlfn.XLOOKUP(1, (날씨2[stnNm]='평균기온 삽입용'!$Q$2) * (날씨2[월]=Z$3) * (날씨2[일]='평균기온 삽입용'!$P17), 날씨2[maxTa]),"")</f>
        <v>21.5</v>
      </c>
      <c r="AA17" cm="1">
        <f t="array" ref="AA17">IFERROR(_xlfn.XLOOKUP(1, (날씨2[stnNm]='평균기온 삽입용'!$Q$2) * (날씨2[월]=AA$3) * (날씨2[일]='평균기온 삽입용'!$P17), 날씨2[maxTa]),"")</f>
        <v>13.1</v>
      </c>
      <c r="AB17" cm="1">
        <f t="array" ref="AB17">IFERROR(_xlfn.XLOOKUP(1, (날씨2[stnNm]='평균기온 삽입용'!$Q$2) * (날씨2[월]=AB$3) * (날씨2[일]='평균기온 삽입용'!$P17), 날씨2[maxTa]),"")</f>
        <v>-0.3</v>
      </c>
      <c r="AD17" s="63">
        <v>14</v>
      </c>
      <c r="AE17" cm="1">
        <f t="array" ref="AE17">IFERROR(_xlfn.XLOOKUP(1, (날씨3[stnNm]='평균기온 삽입용'!$AE$2) * (날씨3[월]=AE$3) * (날씨3[일]='평균기온 삽입용'!$AD17), 날씨3[maxTa]),"")</f>
        <v>-5.7</v>
      </c>
      <c r="AF17" cm="1">
        <f t="array" ref="AF17">IFERROR(_xlfn.XLOOKUP(1, (날씨3[stnNm]='평균기온 삽입용'!$AE$2) * (날씨3[월]=AF$3) * (날씨3[일]='평균기온 삽입용'!$AD17), 날씨3[maxTa]),"")</f>
        <v>5.4</v>
      </c>
      <c r="AG17" cm="1">
        <f t="array" ref="AG17">IFERROR(_xlfn.XLOOKUP(1, (날씨3[stnNm]='평균기온 삽입용'!$AE$2) * (날씨3[월]=AG$3) * (날씨3[일]='평균기온 삽입용'!$AD17), 날씨3[maxTa]),"")</f>
        <v>10.5</v>
      </c>
      <c r="AH17" cm="1">
        <f t="array" ref="AH17">IFERROR(_xlfn.XLOOKUP(1, (날씨3[stnNm]='평균기온 삽입용'!$AE$2) * (날씨3[월]=AH$3) * (날씨3[일]='평균기온 삽입용'!$AD17), 날씨3[maxTa]),"")</f>
        <v>18.5</v>
      </c>
      <c r="AI17" cm="1">
        <f t="array" ref="AI17">IFERROR(_xlfn.XLOOKUP(1, (날씨3[stnNm]='평균기온 삽입용'!$AE$2) * (날씨3[월]=AI$3) * (날씨3[일]='평균기온 삽입용'!$AD17), 날씨3[maxTa]),"")</f>
        <v>20.100000000000001</v>
      </c>
      <c r="AJ17" cm="1">
        <f t="array" ref="AJ17">IFERROR(_xlfn.XLOOKUP(1, (날씨3[stnNm]='평균기온 삽입용'!$AE$2) * (날씨3[월]=AJ$3) * (날씨3[일]='평균기온 삽입용'!$AD17), 날씨3[maxTa]),"")</f>
        <v>27.1</v>
      </c>
      <c r="AK17" cm="1">
        <f t="array" ref="AK17">IFERROR(_xlfn.XLOOKUP(1, (날씨3[stnNm]='평균기온 삽입용'!$AE$2) * (날씨3[월]=AK$3) * (날씨3[일]='평균기온 삽입용'!$AD17), 날씨3[maxTa]),"")</f>
        <v>32.5</v>
      </c>
      <c r="AL17" cm="1">
        <f t="array" ref="AL17">IFERROR(_xlfn.XLOOKUP(1, (날씨3[stnNm]='평균기온 삽입용'!$AE$2) * (날씨3[월]=AL$3) * (날씨3[일]='평균기온 삽입용'!$AD17), 날씨3[maxTa]),"")</f>
        <v>27.1</v>
      </c>
      <c r="AM17" cm="1">
        <f t="array" ref="AM17">IFERROR(_xlfn.XLOOKUP(1, (날씨3[stnNm]='평균기온 삽입용'!$AE$2) * (날씨3[월]=AM$3) * (날씨3[일]='평균기온 삽입용'!$AD17), 날씨3[maxTa]),"")</f>
        <v>26.8</v>
      </c>
      <c r="AN17" cm="1">
        <f t="array" ref="AN17">IFERROR(_xlfn.XLOOKUP(1, (날씨3[stnNm]='평균기온 삽입용'!$AE$2) * (날씨3[월]=AN$3) * (날씨3[일]='평균기온 삽입용'!$AD17), 날씨3[maxTa]),"")</f>
        <v>18.3</v>
      </c>
      <c r="AO17" cm="1">
        <f t="array" ref="AO17">IFERROR(_xlfn.XLOOKUP(1, (날씨3[stnNm]='평균기온 삽입용'!$AE$2) * (날씨3[월]=AO$3) * (날씨3[일]='평균기온 삽입용'!$AD17), 날씨3[maxTa]),"")</f>
        <v>9.6999999999999993</v>
      </c>
      <c r="AP17" cm="1">
        <f t="array" ref="AP17">IFERROR(_xlfn.XLOOKUP(1, (날씨3[stnNm]='평균기온 삽입용'!$AE$2) * (날씨3[월]=AP$3) * (날씨3[일]='평균기온 삽입용'!$AD17), 날씨3[maxTa]),"")</f>
        <v>-2.5</v>
      </c>
    </row>
    <row r="18" spans="2:42" ht="15.95" customHeight="1" x14ac:dyDescent="0.3">
      <c r="B18" s="63">
        <v>15</v>
      </c>
      <c r="C18" cm="1">
        <f t="array" ref="C18">IFERROR(_xlfn.XLOOKUP(1, (날씨1[stnNm]='평균기온 삽입용'!$C$2) * (날씨1[월]=C$3) * (날씨1[일]='평균기온 삽입용'!$B18), 날씨1[maxTa]),"")</f>
        <v>8.1</v>
      </c>
      <c r="D18" cm="1">
        <f t="array" ref="D18">IFERROR(_xlfn.XLOOKUP(1, (날씨1[stnNm]='평균기온 삽입용'!$C$2) * (날씨1[월]=D$3) * (날씨1[일]='평균기온 삽입용'!$B18), 날씨1[maxTa]),"")</f>
        <v>11.9</v>
      </c>
      <c r="E18" cm="1">
        <f t="array" ref="E18">IFERROR(_xlfn.XLOOKUP(1, (날씨1[stnNm]='평균기온 삽입용'!$C$2) * (날씨1[월]=E$3) * (날씨1[일]='평균기온 삽입용'!$B18), 날씨1[maxTa]),"")</f>
        <v>11</v>
      </c>
      <c r="F18" cm="1">
        <f t="array" ref="F18">IFERROR(_xlfn.XLOOKUP(1, (날씨1[stnNm]='평균기온 삽입용'!$C$2) * (날씨1[월]=F$3) * (날씨1[일]='평균기온 삽입용'!$B18), 날씨1[maxTa]),"")</f>
        <v>16</v>
      </c>
      <c r="G18" cm="1">
        <f t="array" ref="G18">IFERROR(_xlfn.XLOOKUP(1, (날씨1[stnNm]='평균기온 삽입용'!$C$2) * (날씨1[월]=G$3) * (날씨1[일]='평균기온 삽입용'!$B18), 날씨1[maxTa]),"")</f>
        <v>24</v>
      </c>
      <c r="H18" cm="1">
        <f t="array" ref="H18">IFERROR(_xlfn.XLOOKUP(1, (날씨1[stnNm]='평균기온 삽입용'!$C$2) * (날씨1[월]=H$3) * (날씨1[일]='평균기온 삽입용'!$B18), 날씨1[maxTa]),"")</f>
        <v>29</v>
      </c>
      <c r="I18" cm="1">
        <f t="array" ref="I18">IFERROR(_xlfn.XLOOKUP(1, (날씨1[stnNm]='평균기온 삽입용'!$C$2) * (날씨1[월]=I$3) * (날씨1[일]='평균기온 삽입용'!$B18), 날씨1[maxTa]),"")</f>
        <v>31.1</v>
      </c>
      <c r="J18" cm="1">
        <f t="array" ref="J18">IFERROR(_xlfn.XLOOKUP(1, (날씨1[stnNm]='평균기온 삽입용'!$C$2) * (날씨1[월]=J$3) * (날씨1[일]='평균기온 삽입용'!$B18), 날씨1[maxTa]),"")</f>
        <v>31.2</v>
      </c>
      <c r="K18" cm="1">
        <f t="array" ref="K18">IFERROR(_xlfn.XLOOKUP(1, (날씨1[stnNm]='평균기온 삽입용'!$C$2) * (날씨1[월]=K$3) * (날씨1[일]='평균기온 삽입용'!$B18), 날씨1[maxTa]),"")</f>
        <v>27.5</v>
      </c>
      <c r="L18" cm="1">
        <f t="array" ref="L18">IFERROR(_xlfn.XLOOKUP(1, (날씨1[stnNm]='평균기온 삽입용'!$C$2) * (날씨1[월]=L$3) * (날씨1[일]='평균기온 삽입용'!$B18), 날씨1[maxTa]),"")</f>
        <v>24.8</v>
      </c>
      <c r="M18" cm="1">
        <f t="array" ref="M18">IFERROR(_xlfn.XLOOKUP(1, (날씨1[stnNm]='평균기온 삽입용'!$C$2) * (날씨1[월]=M$3) * (날씨1[일]='평균기온 삽입용'!$B18), 날씨1[maxTa]),"")</f>
        <v>16.899999999999999</v>
      </c>
      <c r="N18" cm="1">
        <f t="array" ref="N18">IFERROR(_xlfn.XLOOKUP(1, (날씨1[stnNm]='평균기온 삽입용'!$C$2) * (날씨1[월]=N$3) * (날씨1[일]='평균기온 삽입용'!$B18), 날씨1[maxTa]),"")</f>
        <v>6.4</v>
      </c>
      <c r="P18" s="63">
        <v>15</v>
      </c>
      <c r="Q18" cm="1">
        <f t="array" ref="Q18">IFERROR(_xlfn.XLOOKUP(1, (날씨2[stnNm]='평균기온 삽입용'!$Q$2) * (날씨2[월]=Q$3) * (날씨2[일]='평균기온 삽입용'!$P18), 날씨2[maxTa]),"")</f>
        <v>2.8</v>
      </c>
      <c r="R18" cm="1">
        <f t="array" ref="R18">IFERROR(_xlfn.XLOOKUP(1, (날씨2[stnNm]='평균기온 삽입용'!$Q$2) * (날씨2[월]=R$3) * (날씨2[일]='평균기온 삽입용'!$P18), 날씨2[maxTa]),"")</f>
        <v>-3.4</v>
      </c>
      <c r="S18" cm="1">
        <f t="array" ref="S18">IFERROR(_xlfn.XLOOKUP(1, (날씨2[stnNm]='평균기온 삽입용'!$Q$2) * (날씨2[월]=S$3) * (날씨2[일]='평균기온 삽입용'!$P18), 날씨2[maxTa]),"")</f>
        <v>11.7</v>
      </c>
      <c r="T18" cm="1">
        <f t="array" ref="T18">IFERROR(_xlfn.XLOOKUP(1, (날씨2[stnNm]='평균기온 삽입용'!$Q$2) * (날씨2[월]=T$3) * (날씨2[일]='평균기온 삽입용'!$P18), 날씨2[maxTa]),"")</f>
        <v>23.6</v>
      </c>
      <c r="U18" cm="1">
        <f t="array" ref="U18">IFERROR(_xlfn.XLOOKUP(1, (날씨2[stnNm]='평균기온 삽입용'!$Q$2) * (날씨2[월]=U$3) * (날씨2[일]='평균기온 삽입용'!$P18), 날씨2[maxTa]),"")</f>
        <v>23.5</v>
      </c>
      <c r="V18" cm="1">
        <f t="array" ref="V18">IFERROR(_xlfn.XLOOKUP(1, (날씨2[stnNm]='평균기온 삽입용'!$Q$2) * (날씨2[월]=V$3) * (날씨2[일]='평균기온 삽입용'!$P18), 날씨2[maxTa]),"")</f>
        <v>23.8</v>
      </c>
      <c r="W18" cm="1">
        <f t="array" ref="W18">IFERROR(_xlfn.XLOOKUP(1, (날씨2[stnNm]='평균기온 삽입용'!$Q$2) * (날씨2[월]=W$3) * (날씨2[일]='평균기온 삽입용'!$P18), 날씨2[maxTa]),"")</f>
        <v>29</v>
      </c>
      <c r="X18" cm="1">
        <f t="array" ref="X18">IFERROR(_xlfn.XLOOKUP(1, (날씨2[stnNm]='평균기온 삽입용'!$Q$2) * (날씨2[월]=X$3) * (날씨2[일]='평균기온 삽입용'!$P18), 날씨2[maxTa]),"")</f>
        <v>33.200000000000003</v>
      </c>
      <c r="Y18" cm="1">
        <f t="array" ref="Y18">IFERROR(_xlfn.XLOOKUP(1, (날씨2[stnNm]='평균기온 삽입용'!$Q$2) * (날씨2[월]=Y$3) * (날씨2[일]='평균기온 삽입용'!$P18), 날씨2[maxTa]),"")</f>
        <v>28</v>
      </c>
      <c r="Z18" cm="1">
        <f t="array" ref="Z18">IFERROR(_xlfn.XLOOKUP(1, (날씨2[stnNm]='평균기온 삽입용'!$Q$2) * (날씨2[월]=Z$3) * (날씨2[일]='평균기온 삽입용'!$P18), 날씨2[maxTa]),"")</f>
        <v>24.6</v>
      </c>
      <c r="AA18" cm="1">
        <f t="array" ref="AA18">IFERROR(_xlfn.XLOOKUP(1, (날씨2[stnNm]='평균기온 삽입용'!$Q$2) * (날씨2[월]=AA$3) * (날씨2[일]='평균기온 삽입용'!$P18), 날씨2[maxTa]),"")</f>
        <v>9.8000000000000007</v>
      </c>
      <c r="AB18" cm="1">
        <f t="array" ref="AB18">IFERROR(_xlfn.XLOOKUP(1, (날씨2[stnNm]='평균기온 삽입용'!$Q$2) * (날씨2[월]=AB$3) * (날씨2[일]='평균기온 삽입용'!$P18), 날씨2[maxTa]),"")</f>
        <v>-2.2000000000000002</v>
      </c>
      <c r="AD18" s="63">
        <v>15</v>
      </c>
      <c r="AE18" cm="1">
        <f t="array" ref="AE18">IFERROR(_xlfn.XLOOKUP(1, (날씨3[stnNm]='평균기온 삽입용'!$AE$2) * (날씨3[월]=AE$3) * (날씨3[일]='평균기온 삽입용'!$AD18), 날씨3[maxTa]),"")</f>
        <v>-1.7</v>
      </c>
      <c r="AF18" cm="1">
        <f t="array" ref="AF18">IFERROR(_xlfn.XLOOKUP(1, (날씨3[stnNm]='평균기온 삽입용'!$AE$2) * (날씨3[월]=AF$3) * (날씨3[일]='평균기온 삽입용'!$AD18), 날씨3[maxTa]),"")</f>
        <v>7.2</v>
      </c>
      <c r="AG18" cm="1">
        <f t="array" ref="AG18">IFERROR(_xlfn.XLOOKUP(1, (날씨3[stnNm]='평균기온 삽입용'!$AE$2) * (날씨3[월]=AG$3) * (날씨3[일]='평균기온 삽입용'!$AD18), 날씨3[maxTa]),"")</f>
        <v>11.6</v>
      </c>
      <c r="AH18" cm="1">
        <f t="array" ref="AH18">IFERROR(_xlfn.XLOOKUP(1, (날씨3[stnNm]='평균기온 삽입용'!$AE$2) * (날씨3[월]=AH$3) * (날씨3[일]='평균기온 삽입용'!$AD18), 날씨3[maxTa]),"")</f>
        <v>22.9</v>
      </c>
      <c r="AI18" cm="1">
        <f t="array" ref="AI18">IFERROR(_xlfn.XLOOKUP(1, (날씨3[stnNm]='평균기온 삽입용'!$AE$2) * (날씨3[월]=AI$3) * (날씨3[일]='평균기온 삽입용'!$AD18), 날씨3[maxTa]),"")</f>
        <v>17.100000000000001</v>
      </c>
      <c r="AJ18" cm="1">
        <f t="array" ref="AJ18">IFERROR(_xlfn.XLOOKUP(1, (날씨3[stnNm]='평균기온 삽입용'!$AE$2) * (날씨3[월]=AJ$3) * (날씨3[일]='평균기온 삽입용'!$AD18), 날씨3[maxTa]),"")</f>
        <v>30</v>
      </c>
      <c r="AK18" cm="1">
        <f t="array" ref="AK18">IFERROR(_xlfn.XLOOKUP(1, (날씨3[stnNm]='평균기온 삽입용'!$AE$2) * (날씨3[월]=AK$3) * (날씨3[일]='평균기온 삽입용'!$AD18), 날씨3[maxTa]),"")</f>
        <v>27.8</v>
      </c>
      <c r="AL18" cm="1">
        <f t="array" ref="AL18">IFERROR(_xlfn.XLOOKUP(1, (날씨3[stnNm]='평균기온 삽입용'!$AE$2) * (날씨3[월]=AL$3) * (날씨3[일]='평균기온 삽입용'!$AD18), 날씨3[maxTa]),"")</f>
        <v>23.4</v>
      </c>
      <c r="AM18" cm="1">
        <f t="array" ref="AM18">IFERROR(_xlfn.XLOOKUP(1, (날씨3[stnNm]='평균기온 삽입용'!$AE$2) * (날씨3[월]=AM$3) * (날씨3[일]='평균기온 삽입용'!$AD18), 날씨3[maxTa]),"")</f>
        <v>26.3</v>
      </c>
      <c r="AN18" cm="1">
        <f t="array" ref="AN18">IFERROR(_xlfn.XLOOKUP(1, (날씨3[stnNm]='평균기온 삽입용'!$AE$2) * (날씨3[월]=AN$3) * (날씨3[일]='평균기온 삽입용'!$AD18), 날씨3[maxTa]),"")</f>
        <v>20.3</v>
      </c>
      <c r="AO18" cm="1">
        <f t="array" ref="AO18">IFERROR(_xlfn.XLOOKUP(1, (날씨3[stnNm]='평균기온 삽입용'!$AE$2) * (날씨3[월]=AO$3) * (날씨3[일]='평균기온 삽입용'!$AD18), 날씨3[maxTa]),"")</f>
        <v>4.4000000000000004</v>
      </c>
      <c r="AP18" cm="1">
        <f t="array" ref="AP18">IFERROR(_xlfn.XLOOKUP(1, (날씨3[stnNm]='평균기온 삽입용'!$AE$2) * (날씨3[월]=AP$3) * (날씨3[일]='평균기온 삽입용'!$AD18), 날씨3[maxTa]),"")</f>
        <v>-1.4</v>
      </c>
    </row>
    <row r="19" spans="2:42" ht="15.95" customHeight="1" x14ac:dyDescent="0.3">
      <c r="B19" s="63">
        <v>16</v>
      </c>
      <c r="C19" cm="1">
        <f t="array" ref="C19">IFERROR(_xlfn.XLOOKUP(1, (날씨1[stnNm]='평균기온 삽입용'!$C$2) * (날씨1[월]=C$3) * (날씨1[일]='평균기온 삽입용'!$B19), 날씨1[maxTa]),"")</f>
        <v>2.1</v>
      </c>
      <c r="D19" cm="1">
        <f t="array" ref="D19">IFERROR(_xlfn.XLOOKUP(1, (날씨1[stnNm]='평균기온 삽입용'!$C$2) * (날씨1[월]=D$3) * (날씨1[일]='평균기온 삽입용'!$B19), 날씨1[maxTa]),"")</f>
        <v>4.2</v>
      </c>
      <c r="E19" cm="1">
        <f t="array" ref="E19">IFERROR(_xlfn.XLOOKUP(1, (날씨1[stnNm]='평균기온 삽입용'!$C$2) * (날씨1[월]=E$3) * (날씨1[일]='평균기온 삽입용'!$B19), 날씨1[maxTa]),"")</f>
        <v>17.100000000000001</v>
      </c>
      <c r="F19" cm="1">
        <f t="array" ref="F19">IFERROR(_xlfn.XLOOKUP(1, (날씨1[stnNm]='평균기온 삽입용'!$C$2) * (날씨1[월]=F$3) * (날씨1[일]='평균기온 삽입용'!$B19), 날씨1[maxTa]),"")</f>
        <v>13.7</v>
      </c>
      <c r="G19" cm="1">
        <f t="array" ref="G19">IFERROR(_xlfn.XLOOKUP(1, (날씨1[stnNm]='평균기온 삽입용'!$C$2) * (날씨1[월]=G$3) * (날씨1[일]='평균기온 삽입용'!$B19), 날씨1[maxTa]),"")</f>
        <v>25.5</v>
      </c>
      <c r="H19" cm="1">
        <f t="array" ref="H19">IFERROR(_xlfn.XLOOKUP(1, (날씨1[stnNm]='평균기온 삽입용'!$C$2) * (날씨1[월]=H$3) * (날씨1[일]='평균기온 삽입용'!$B19), 날씨1[maxTa]),"")</f>
        <v>30.6</v>
      </c>
      <c r="I19" cm="1">
        <f t="array" ref="I19">IFERROR(_xlfn.XLOOKUP(1, (날씨1[stnNm]='평균기온 삽입용'!$C$2) * (날씨1[월]=I$3) * (날씨1[일]='평균기온 삽입용'!$B19), 날씨1[maxTa]),"")</f>
        <v>26</v>
      </c>
      <c r="J19" cm="1">
        <f t="array" ref="J19">IFERROR(_xlfn.XLOOKUP(1, (날씨1[stnNm]='평균기온 삽입용'!$C$2) * (날씨1[월]=J$3) * (날씨1[일]='평균기온 삽입용'!$B19), 날씨1[maxTa]),"")</f>
        <v>28.6</v>
      </c>
      <c r="K19" cm="1">
        <f t="array" ref="K19">IFERROR(_xlfn.XLOOKUP(1, (날씨1[stnNm]='평균기온 삽입용'!$C$2) * (날씨1[월]=K$3) * (날씨1[일]='평균기온 삽입용'!$B19), 날씨1[maxTa]),"")</f>
        <v>25.7</v>
      </c>
      <c r="L19" cm="1">
        <f t="array" ref="L19">IFERROR(_xlfn.XLOOKUP(1, (날씨1[stnNm]='평균기온 삽입용'!$C$2) * (날씨1[월]=L$3) * (날씨1[일]='평균기온 삽입용'!$B19), 날씨1[maxTa]),"")</f>
        <v>25.1</v>
      </c>
      <c r="M19" cm="1">
        <f t="array" ref="M19">IFERROR(_xlfn.XLOOKUP(1, (날씨1[stnNm]='평균기온 삽입용'!$C$2) * (날씨1[월]=M$3) * (날씨1[일]='평균기온 삽입용'!$B19), 날씨1[maxTa]),"")</f>
        <v>13.4</v>
      </c>
      <c r="N19" cm="1">
        <f t="array" ref="N19">IFERROR(_xlfn.XLOOKUP(1, (날씨1[stnNm]='평균기온 삽입용'!$C$2) * (날씨1[월]=N$3) * (날씨1[일]='평균기온 삽입용'!$B19), 날씨1[maxTa]),"")</f>
        <v>0.9</v>
      </c>
      <c r="P19" s="63">
        <v>16</v>
      </c>
      <c r="Q19" cm="1">
        <f t="array" ref="Q19">IFERROR(_xlfn.XLOOKUP(1, (날씨2[stnNm]='평균기온 삽입용'!$Q$2) * (날씨2[월]=Q$3) * (날씨2[일]='평균기온 삽입용'!$P19), 날씨2[maxTa]),"")</f>
        <v>2.8</v>
      </c>
      <c r="R19" cm="1">
        <f t="array" ref="R19">IFERROR(_xlfn.XLOOKUP(1, (날씨2[stnNm]='평균기온 삽입용'!$Q$2) * (날씨2[월]=R$3) * (날씨2[일]='평균기온 삽입용'!$P19), 날씨2[maxTa]),"")</f>
        <v>-0.7</v>
      </c>
      <c r="S19" cm="1">
        <f t="array" ref="S19">IFERROR(_xlfn.XLOOKUP(1, (날씨2[stnNm]='평균기온 삽입용'!$Q$2) * (날씨2[월]=S$3) * (날씨2[일]='평균기온 삽입용'!$P19), 날씨2[maxTa]),"")</f>
        <v>13.7</v>
      </c>
      <c r="T19" cm="1">
        <f t="array" ref="T19">IFERROR(_xlfn.XLOOKUP(1, (날씨2[stnNm]='평균기온 삽입용'!$Q$2) * (날씨2[월]=T$3) * (날씨2[일]='평균기온 삽입용'!$P19), 날씨2[maxTa]),"")</f>
        <v>23</v>
      </c>
      <c r="U19" cm="1">
        <f t="array" ref="U19">IFERROR(_xlfn.XLOOKUP(1, (날씨2[stnNm]='평균기온 삽입용'!$Q$2) * (날씨2[월]=U$3) * (날씨2[일]='평균기온 삽입용'!$P19), 날씨2[maxTa]),"")</f>
        <v>22.3</v>
      </c>
      <c r="V19" cm="1">
        <f t="array" ref="V19">IFERROR(_xlfn.XLOOKUP(1, (날씨2[stnNm]='평균기온 삽입용'!$Q$2) * (날씨2[월]=V$3) * (날씨2[일]='평균기온 삽입용'!$P19), 날씨2[maxTa]),"")</f>
        <v>24.4</v>
      </c>
      <c r="W19" cm="1">
        <f t="array" ref="W19">IFERROR(_xlfn.XLOOKUP(1, (날씨2[stnNm]='평균기온 삽입용'!$Q$2) * (날씨2[월]=W$3) * (날씨2[일]='평균기온 삽입용'!$P19), 날씨2[maxTa]),"")</f>
        <v>21.9</v>
      </c>
      <c r="X19" cm="1">
        <f t="array" ref="X19">IFERROR(_xlfn.XLOOKUP(1, (날씨2[stnNm]='평균기온 삽입용'!$Q$2) * (날씨2[월]=X$3) * (날씨2[일]='평균기온 삽입용'!$P19), 날씨2[maxTa]),"")</f>
        <v>33.5</v>
      </c>
      <c r="Y19" cm="1">
        <f t="array" ref="Y19">IFERROR(_xlfn.XLOOKUP(1, (날씨2[stnNm]='평균기온 삽입용'!$Q$2) * (날씨2[월]=Y$3) * (날씨2[일]='평균기온 삽입용'!$P19), 날씨2[maxTa]),"")</f>
        <v>27.5</v>
      </c>
      <c r="Z19" cm="1">
        <f t="array" ref="Z19">IFERROR(_xlfn.XLOOKUP(1, (날씨2[stnNm]='평균기온 삽입용'!$Q$2) * (날씨2[월]=Z$3) * (날씨2[일]='평균기온 삽입용'!$P19), 날씨2[maxTa]),"")</f>
        <v>18.3</v>
      </c>
      <c r="AA19" cm="1">
        <f t="array" ref="AA19">IFERROR(_xlfn.XLOOKUP(1, (날씨2[stnNm]='평균기온 삽입용'!$Q$2) * (날씨2[월]=AA$3) * (날씨2[일]='평균기온 삽입용'!$P19), 날씨2[maxTa]),"")</f>
        <v>10.3</v>
      </c>
      <c r="AB19" cm="1">
        <f t="array" ref="AB19">IFERROR(_xlfn.XLOOKUP(1, (날씨2[stnNm]='평균기온 삽입용'!$Q$2) * (날씨2[월]=AB$3) * (날씨2[일]='평균기온 삽입용'!$P19), 날씨2[maxTa]),"")</f>
        <v>-2.9</v>
      </c>
      <c r="AD19" s="63">
        <v>16</v>
      </c>
      <c r="AE19" cm="1">
        <f t="array" ref="AE19">IFERROR(_xlfn.XLOOKUP(1, (날씨3[stnNm]='평균기온 삽입용'!$AE$2) * (날씨3[월]=AE$3) * (날씨3[일]='평균기온 삽입용'!$AD19), 날씨3[maxTa]),"")</f>
        <v>2.9</v>
      </c>
      <c r="AF19" cm="1">
        <f t="array" ref="AF19">IFERROR(_xlfn.XLOOKUP(1, (날씨3[stnNm]='평균기온 삽입용'!$AE$2) * (날씨3[월]=AF$3) * (날씨3[일]='평균기온 삽입용'!$AD19), 날씨3[maxTa]),"")</f>
        <v>9</v>
      </c>
      <c r="AG19" cm="1">
        <f t="array" ref="AG19">IFERROR(_xlfn.XLOOKUP(1, (날씨3[stnNm]='평균기온 삽입용'!$AE$2) * (날씨3[월]=AG$3) * (날씨3[일]='평균기온 삽입용'!$AD19), 날씨3[maxTa]),"")</f>
        <v>12.1</v>
      </c>
      <c r="AH19" cm="1">
        <f t="array" ref="AH19">IFERROR(_xlfn.XLOOKUP(1, (날씨3[stnNm]='평균기온 삽입용'!$AE$2) * (날씨3[월]=AH$3) * (날씨3[일]='평균기온 삽입용'!$AD19), 날씨3[maxTa]),"")</f>
        <v>24.4</v>
      </c>
      <c r="AI19" cm="1">
        <f t="array" ref="AI19">IFERROR(_xlfn.XLOOKUP(1, (날씨3[stnNm]='평균기온 삽입용'!$AE$2) * (날씨3[월]=AI$3) * (날씨3[일]='평균기온 삽입용'!$AD19), 날씨3[maxTa]),"")</f>
        <v>21.6</v>
      </c>
      <c r="AJ19" cm="1">
        <f t="array" ref="AJ19">IFERROR(_xlfn.XLOOKUP(1, (날씨3[stnNm]='평균기온 삽입용'!$AE$2) * (날씨3[월]=AJ$3) * (날씨3[일]='평균기온 삽입용'!$AD19), 날씨3[maxTa]),"")</f>
        <v>32</v>
      </c>
      <c r="AK19" cm="1">
        <f t="array" ref="AK19">IFERROR(_xlfn.XLOOKUP(1, (날씨3[stnNm]='평균기온 삽입용'!$AE$2) * (날씨3[월]=AK$3) * (날씨3[일]='평균기온 삽입용'!$AD19), 날씨3[maxTa]),"")</f>
        <v>29.1</v>
      </c>
      <c r="AL19" cm="1">
        <f t="array" ref="AL19">IFERROR(_xlfn.XLOOKUP(1, (날씨3[stnNm]='평균기온 삽입용'!$AE$2) * (날씨3[월]=AL$3) * (날씨3[일]='평균기온 삽입용'!$AD19), 날씨3[maxTa]),"")</f>
        <v>24.3</v>
      </c>
      <c r="AM19" cm="1">
        <f t="array" ref="AM19">IFERROR(_xlfn.XLOOKUP(1, (날씨3[stnNm]='평균기온 삽입용'!$AE$2) * (날씨3[월]=AM$3) * (날씨3[일]='평균기온 삽입용'!$AD19), 날씨3[maxTa]),"")</f>
        <v>25.7</v>
      </c>
      <c r="AN19" cm="1">
        <f t="array" ref="AN19">IFERROR(_xlfn.XLOOKUP(1, (날씨3[stnNm]='평균기온 삽입용'!$AE$2) * (날씨3[월]=AN$3) * (날씨3[일]='평균기온 삽입용'!$AD19), 날씨3[maxTa]),"")</f>
        <v>19.8</v>
      </c>
      <c r="AO19" cm="1">
        <f t="array" ref="AO19">IFERROR(_xlfn.XLOOKUP(1, (날씨3[stnNm]='평균기온 삽입용'!$AE$2) * (날씨3[월]=AO$3) * (날씨3[일]='평균기온 삽입용'!$AD19), 날씨3[maxTa]),"")</f>
        <v>5</v>
      </c>
      <c r="AP19" cm="1">
        <f t="array" ref="AP19">IFERROR(_xlfn.XLOOKUP(1, (날씨3[stnNm]='평균기온 삽입용'!$AE$2) * (날씨3[월]=AP$3) * (날씨3[일]='평균기온 삽입용'!$AD19), 날씨3[maxTa]),"")</f>
        <v>-4.0999999999999996</v>
      </c>
    </row>
    <row r="20" spans="2:42" ht="15.95" customHeight="1" x14ac:dyDescent="0.3">
      <c r="B20" s="63">
        <v>17</v>
      </c>
      <c r="C20" cm="1">
        <f t="array" ref="C20">IFERROR(_xlfn.XLOOKUP(1, (날씨1[stnNm]='평균기온 삽입용'!$C$2) * (날씨1[월]=C$3) * (날씨1[일]='평균기온 삽입용'!$B20), 날씨1[maxTa]),"")</f>
        <v>-0.8</v>
      </c>
      <c r="D20" cm="1">
        <f t="array" ref="D20">IFERROR(_xlfn.XLOOKUP(1, (날씨1[stnNm]='평균기온 삽입용'!$C$2) * (날씨1[월]=D$3) * (날씨1[일]='평균기온 삽입용'!$B20), 날씨1[maxTa]),"")</f>
        <v>3.1</v>
      </c>
      <c r="E20" cm="1">
        <f t="array" ref="E20">IFERROR(_xlfn.XLOOKUP(1, (날씨1[stnNm]='평균기온 삽입용'!$C$2) * (날씨1[월]=E$3) * (날씨1[일]='평균기온 삽입용'!$B20), 날씨1[maxTa]),"")</f>
        <v>13.4</v>
      </c>
      <c r="F20" cm="1">
        <f t="array" ref="F20">IFERROR(_xlfn.XLOOKUP(1, (날씨1[stnNm]='평균기온 삽입용'!$C$2) * (날씨1[월]=F$3) * (날씨1[일]='평균기온 삽입용'!$B20), 날씨1[maxTa]),"")</f>
        <v>16.399999999999999</v>
      </c>
      <c r="G20" cm="1">
        <f t="array" ref="G20">IFERROR(_xlfn.XLOOKUP(1, (날씨1[stnNm]='평균기온 삽입용'!$C$2) * (날씨1[월]=G$3) * (날씨1[일]='평균기온 삽입용'!$B20), 날씨1[maxTa]),"")</f>
        <v>25</v>
      </c>
      <c r="H20" cm="1">
        <f t="array" ref="H20">IFERROR(_xlfn.XLOOKUP(1, (날씨1[stnNm]='평균기온 삽입용'!$C$2) * (날씨1[월]=H$3) * (날씨1[일]='평균기온 삽입용'!$B20), 날씨1[maxTa]),"")</f>
        <v>30.6</v>
      </c>
      <c r="I20" cm="1">
        <f t="array" ref="I20">IFERROR(_xlfn.XLOOKUP(1, (날씨1[stnNm]='평균기온 삽입용'!$C$2) * (날씨1[월]=I$3) * (날씨1[일]='평균기온 삽입용'!$B20), 날씨1[maxTa]),"")</f>
        <v>26.2</v>
      </c>
      <c r="J20" cm="1">
        <f t="array" ref="J20">IFERROR(_xlfn.XLOOKUP(1, (날씨1[stnNm]='평균기온 삽입용'!$C$2) * (날씨1[월]=J$3) * (날씨1[일]='평균기온 삽입용'!$B20), 날씨1[maxTa]),"")</f>
        <v>31.1</v>
      </c>
      <c r="K20" cm="1">
        <f t="array" ref="K20">IFERROR(_xlfn.XLOOKUP(1, (날씨1[stnNm]='평균기온 삽입용'!$C$2) * (날씨1[월]=K$3) * (날씨1[일]='평균기온 삽입용'!$B20), 날씨1[maxTa]),"")</f>
        <v>25.1</v>
      </c>
      <c r="L20" cm="1">
        <f t="array" ref="L20">IFERROR(_xlfn.XLOOKUP(1, (날씨1[stnNm]='평균기온 삽입용'!$C$2) * (날씨1[월]=L$3) * (날씨1[일]='평균기온 삽입용'!$B20), 날씨1[maxTa]),"")</f>
        <v>25.7</v>
      </c>
      <c r="M20" cm="1">
        <f t="array" ref="M20">IFERROR(_xlfn.XLOOKUP(1, (날씨1[stnNm]='평균기온 삽입용'!$C$2) * (날씨1[월]=M$3) * (날씨1[일]='평균기온 삽입용'!$B20), 날씨1[maxTa]),"")</f>
        <v>18.100000000000001</v>
      </c>
      <c r="N20" cm="1">
        <f t="array" ref="N20">IFERROR(_xlfn.XLOOKUP(1, (날씨1[stnNm]='평균기온 삽입용'!$C$2) * (날씨1[월]=N$3) * (날씨1[일]='평균기온 삽입용'!$B20), 날씨1[maxTa]),"")</f>
        <v>-1.9</v>
      </c>
      <c r="P20" s="63">
        <v>17</v>
      </c>
      <c r="Q20" cm="1">
        <f t="array" ref="Q20">IFERROR(_xlfn.XLOOKUP(1, (날씨2[stnNm]='평균기온 삽입용'!$Q$2) * (날씨2[월]=Q$3) * (날씨2[일]='평균기온 삽입용'!$P20), 날씨2[maxTa]),"")</f>
        <v>4.7</v>
      </c>
      <c r="R20" cm="1">
        <f t="array" ref="R20">IFERROR(_xlfn.XLOOKUP(1, (날씨2[stnNm]='평균기온 삽입용'!$Q$2) * (날씨2[월]=R$3) * (날씨2[일]='평균기온 삽입용'!$P20), 날씨2[maxTa]),"")</f>
        <v>4</v>
      </c>
      <c r="S20" cm="1">
        <f t="array" ref="S20">IFERROR(_xlfn.XLOOKUP(1, (날씨2[stnNm]='평균기온 삽입용'!$Q$2) * (날씨2[월]=S$3) * (날씨2[일]='평균기온 삽입용'!$P20), 날씨2[maxTa]),"")</f>
        <v>15</v>
      </c>
      <c r="T20" cm="1">
        <f t="array" ref="T20">IFERROR(_xlfn.XLOOKUP(1, (날씨2[stnNm]='평균기온 삽입용'!$Q$2) * (날씨2[월]=T$3) * (날씨2[일]='평균기온 삽입용'!$P20), 날씨2[maxTa]),"")</f>
        <v>15.7</v>
      </c>
      <c r="U20" cm="1">
        <f t="array" ref="U20">IFERROR(_xlfn.XLOOKUP(1, (날씨2[stnNm]='평균기온 삽입용'!$Q$2) * (날씨2[월]=U$3) * (날씨2[일]='평균기온 삽입용'!$P20), 날씨2[maxTa]),"")</f>
        <v>26</v>
      </c>
      <c r="V20" cm="1">
        <f t="array" ref="V20">IFERROR(_xlfn.XLOOKUP(1, (날씨2[stnNm]='평균기온 삽입용'!$Q$2) * (날씨2[월]=V$3) * (날씨2[일]='평균기온 삽입용'!$P20), 날씨2[maxTa]),"")</f>
        <v>27.9</v>
      </c>
      <c r="W20" cm="1">
        <f t="array" ref="W20">IFERROR(_xlfn.XLOOKUP(1, (날씨2[stnNm]='평균기온 삽입용'!$Q$2) * (날씨2[월]=W$3) * (날씨2[일]='평균기온 삽입용'!$P20), 날씨2[maxTa]),"")</f>
        <v>22</v>
      </c>
      <c r="X20" cm="1">
        <f t="array" ref="X20">IFERROR(_xlfn.XLOOKUP(1, (날씨2[stnNm]='평균기온 삽입용'!$Q$2) * (날씨2[월]=X$3) * (날씨2[일]='평균기온 삽입용'!$P20), 날씨2[maxTa]),"")</f>
        <v>33.200000000000003</v>
      </c>
      <c r="Y20" cm="1">
        <f t="array" ref="Y20">IFERROR(_xlfn.XLOOKUP(1, (날씨2[stnNm]='평균기온 삽입용'!$Q$2) * (날씨2[월]=Y$3) * (날씨2[일]='평균기온 삽입용'!$P20), 날씨2[maxTa]),"")</f>
        <v>28.4</v>
      </c>
      <c r="Z20" cm="1">
        <f t="array" ref="Z20">IFERROR(_xlfn.XLOOKUP(1, (날씨2[stnNm]='평균기온 삽입용'!$Q$2) * (날씨2[월]=Z$3) * (날씨2[일]='평균기온 삽입용'!$P20), 날씨2[maxTa]),"")</f>
        <v>21.7</v>
      </c>
      <c r="AA20" cm="1">
        <f t="array" ref="AA20">IFERROR(_xlfn.XLOOKUP(1, (날씨2[stnNm]='평균기온 삽입용'!$Q$2) * (날씨2[월]=AA$3) * (날씨2[일]='평균기온 삽입용'!$P20), 날씨2[maxTa]),"")</f>
        <v>14.5</v>
      </c>
      <c r="AB20" cm="1">
        <f t="array" ref="AB20">IFERROR(_xlfn.XLOOKUP(1, (날씨2[stnNm]='평균기온 삽입용'!$Q$2) * (날씨2[월]=AB$3) * (날씨2[일]='평균기온 삽입용'!$P20), 날씨2[maxTa]),"")</f>
        <v>6.5</v>
      </c>
      <c r="AD20" s="63">
        <v>17</v>
      </c>
      <c r="AE20" cm="1">
        <f t="array" ref="AE20">IFERROR(_xlfn.XLOOKUP(1, (날씨3[stnNm]='평균기온 삽입용'!$AE$2) * (날씨3[월]=AE$3) * (날씨3[일]='평균기온 삽입용'!$AD20), 날씨3[maxTa]),"")</f>
        <v>3.2</v>
      </c>
      <c r="AF20" cm="1">
        <f t="array" ref="AF20">IFERROR(_xlfn.XLOOKUP(1, (날씨3[stnNm]='평균기온 삽입용'!$AE$2) * (날씨3[월]=AF$3) * (날씨3[일]='평균기온 삽입용'!$AD20), 날씨3[maxTa]),"")</f>
        <v>8.1999999999999993</v>
      </c>
      <c r="AG20" cm="1">
        <f t="array" ref="AG20">IFERROR(_xlfn.XLOOKUP(1, (날씨3[stnNm]='평균기온 삽입용'!$AE$2) * (날씨3[월]=AG$3) * (날씨3[일]='평균기온 삽입용'!$AD20), 날씨3[maxTa]),"")</f>
        <v>15.3</v>
      </c>
      <c r="AH20" cm="1">
        <f t="array" ref="AH20">IFERROR(_xlfn.XLOOKUP(1, (날씨3[stnNm]='평균기온 삽입용'!$AE$2) * (날씨3[월]=AH$3) * (날씨3[일]='평균기온 삽입용'!$AD20), 날씨3[maxTa]),"")</f>
        <v>18.8</v>
      </c>
      <c r="AI20" cm="1">
        <f t="array" ref="AI20">IFERROR(_xlfn.XLOOKUP(1, (날씨3[stnNm]='평균기온 삽입용'!$AE$2) * (날씨3[월]=AI$3) * (날씨3[일]='평균기온 삽입용'!$AD20), 날씨3[maxTa]),"")</f>
        <v>25.8</v>
      </c>
      <c r="AJ20" cm="1">
        <f t="array" ref="AJ20">IFERROR(_xlfn.XLOOKUP(1, (날씨3[stnNm]='평균기온 삽입용'!$AE$2) * (날씨3[월]=AJ$3) * (날씨3[일]='평균기온 삽입용'!$AD20), 날씨3[maxTa]),"")</f>
        <v>29.7</v>
      </c>
      <c r="AK20" cm="1">
        <f t="array" ref="AK20">IFERROR(_xlfn.XLOOKUP(1, (날씨3[stnNm]='평균기온 삽입용'!$AE$2) * (날씨3[월]=AK$3) * (날씨3[일]='평균기온 삽입용'!$AD20), 날씨3[maxTa]),"")</f>
        <v>28.9</v>
      </c>
      <c r="AL20" cm="1">
        <f t="array" ref="AL20">IFERROR(_xlfn.XLOOKUP(1, (날씨3[stnNm]='평균기온 삽입용'!$AE$2) * (날씨3[월]=AL$3) * (날씨3[일]='평균기온 삽입용'!$AD20), 날씨3[maxTa]),"")</f>
        <v>27.4</v>
      </c>
      <c r="AM20" cm="1">
        <f t="array" ref="AM20">IFERROR(_xlfn.XLOOKUP(1, (날씨3[stnNm]='평균기온 삽입용'!$AE$2) * (날씨3[월]=AM$3) * (날씨3[일]='평균기온 삽입용'!$AD20), 날씨3[maxTa]),"")</f>
        <v>26.6</v>
      </c>
      <c r="AN20" cm="1">
        <f t="array" ref="AN20">IFERROR(_xlfn.XLOOKUP(1, (날씨3[stnNm]='평균기온 삽입용'!$AE$2) * (날씨3[월]=AN$3) * (날씨3[일]='평균기온 삽입용'!$AD20), 날씨3[maxTa]),"")</f>
        <v>21.6</v>
      </c>
      <c r="AO20" cm="1">
        <f t="array" ref="AO20">IFERROR(_xlfn.XLOOKUP(1, (날씨3[stnNm]='평균기온 삽입용'!$AE$2) * (날씨3[월]=AO$3) * (날씨3[일]='평균기온 삽입용'!$AD20), 날씨3[maxTa]),"")</f>
        <v>2.2999999999999998</v>
      </c>
      <c r="AP20" cm="1">
        <f t="array" ref="AP20">IFERROR(_xlfn.XLOOKUP(1, (날씨3[stnNm]='평균기온 삽입용'!$AE$2) * (날씨3[월]=AP$3) * (날씨3[일]='평균기온 삽입용'!$AD20), 날씨3[maxTa]),"")</f>
        <v>-4.5</v>
      </c>
    </row>
    <row r="21" spans="2:42" ht="15.95" customHeight="1" x14ac:dyDescent="0.3">
      <c r="B21" s="63">
        <v>18</v>
      </c>
      <c r="C21" cm="1">
        <f t="array" ref="C21">IFERROR(_xlfn.XLOOKUP(1, (날씨1[stnNm]='평균기온 삽입용'!$C$2) * (날씨1[월]=C$3) * (날씨1[일]='평균기온 삽입용'!$B21), 날씨1[maxTa]),"")</f>
        <v>1.7</v>
      </c>
      <c r="D21" cm="1">
        <f t="array" ref="D21">IFERROR(_xlfn.XLOOKUP(1, (날씨1[stnNm]='평균기온 삽입용'!$C$2) * (날씨1[월]=D$3) * (날씨1[일]='평균기온 삽입용'!$B21), 날씨1[maxTa]),"")</f>
        <v>3.1</v>
      </c>
      <c r="E21" cm="1">
        <f t="array" ref="E21">IFERROR(_xlfn.XLOOKUP(1, (날씨1[stnNm]='평균기온 삽입용'!$C$2) * (날씨1[월]=E$3) * (날씨1[일]='평균기온 삽입용'!$B21), 날씨1[maxTa]),"")</f>
        <v>10.8</v>
      </c>
      <c r="F21" cm="1">
        <f t="array" ref="F21">IFERROR(_xlfn.XLOOKUP(1, (날씨1[stnNm]='평균기온 삽입용'!$C$2) * (날씨1[월]=F$3) * (날씨1[일]='평균기온 삽입용'!$B21), 날씨1[maxTa]),"")</f>
        <v>23</v>
      </c>
      <c r="G21" cm="1">
        <f t="array" ref="G21">IFERROR(_xlfn.XLOOKUP(1, (날씨1[stnNm]='평균기온 삽입용'!$C$2) * (날씨1[월]=G$3) * (날씨1[일]='평균기온 삽입용'!$B21), 날씨1[maxTa]),"")</f>
        <v>23.2</v>
      </c>
      <c r="H21" cm="1">
        <f t="array" ref="H21">IFERROR(_xlfn.XLOOKUP(1, (날씨1[stnNm]='평균기온 삽입용'!$C$2) * (날씨1[월]=H$3) * (날씨1[일]='평균기온 삽입용'!$B21), 날씨1[maxTa]),"")</f>
        <v>28.9</v>
      </c>
      <c r="I21" cm="1">
        <f t="array" ref="I21">IFERROR(_xlfn.XLOOKUP(1, (날씨1[stnNm]='평균기온 삽입용'!$C$2) * (날씨1[월]=I$3) * (날씨1[일]='평균기온 삽입용'!$B21), 날씨1[maxTa]),"")</f>
        <v>25.6</v>
      </c>
      <c r="J21" cm="1">
        <f t="array" ref="J21">IFERROR(_xlfn.XLOOKUP(1, (날씨1[stnNm]='평균기온 삽입용'!$C$2) * (날씨1[월]=J$3) * (날씨1[일]='평균기온 삽입용'!$B21), 날씨1[maxTa]),"")</f>
        <v>31.7</v>
      </c>
      <c r="K21" cm="1">
        <f t="array" ref="K21">IFERROR(_xlfn.XLOOKUP(1, (날씨1[stnNm]='평균기온 삽입용'!$C$2) * (날씨1[월]=K$3) * (날씨1[일]='평균기온 삽입용'!$B21), 날씨1[maxTa]),"")</f>
        <v>26.6</v>
      </c>
      <c r="L21" cm="1">
        <f t="array" ref="L21">IFERROR(_xlfn.XLOOKUP(1, (날씨1[stnNm]='평균기온 삽입용'!$C$2) * (날씨1[월]=L$3) * (날씨1[일]='평균기온 삽입용'!$B21), 날씨1[maxTa]),"")</f>
        <v>23</v>
      </c>
      <c r="M21" cm="1">
        <f t="array" ref="M21">IFERROR(_xlfn.XLOOKUP(1, (날씨1[stnNm]='평균기온 삽입용'!$C$2) * (날씨1[월]=M$3) * (날씨1[일]='평균기온 삽입용'!$B21), 날씨1[maxTa]),"")</f>
        <v>11.9</v>
      </c>
      <c r="N21" cm="1">
        <f t="array" ref="N21">IFERROR(_xlfn.XLOOKUP(1, (날씨1[stnNm]='평균기온 삽입용'!$C$2) * (날씨1[월]=N$3) * (날씨1[일]='평균기온 삽입용'!$B21), 날씨1[maxTa]),"")</f>
        <v>-2</v>
      </c>
      <c r="P21" s="63">
        <v>18</v>
      </c>
      <c r="Q21" cm="1">
        <f t="array" ref="Q21">IFERROR(_xlfn.XLOOKUP(1, (날씨2[stnNm]='평균기온 삽입용'!$Q$2) * (날씨2[월]=Q$3) * (날씨2[일]='평균기온 삽입용'!$P21), 날씨2[maxTa]),"")</f>
        <v>-1.7</v>
      </c>
      <c r="R21" cm="1">
        <f t="array" ref="R21">IFERROR(_xlfn.XLOOKUP(1, (날씨2[stnNm]='평균기온 삽입용'!$Q$2) * (날씨2[월]=R$3) * (날씨2[일]='평균기온 삽입용'!$P21), 날씨2[maxTa]),"")</f>
        <v>6.5</v>
      </c>
      <c r="S21" cm="1">
        <f t="array" ref="S21">IFERROR(_xlfn.XLOOKUP(1, (날씨2[stnNm]='평균기온 삽입용'!$Q$2) * (날씨2[월]=S$3) * (날씨2[일]='평균기온 삽입용'!$P21), 날씨2[maxTa]),"")</f>
        <v>17.8</v>
      </c>
      <c r="T21" cm="1">
        <f t="array" ref="T21">IFERROR(_xlfn.XLOOKUP(1, (날씨2[stnNm]='평균기온 삽입용'!$Q$2) * (날씨2[월]=T$3) * (날씨2[일]='평균기온 삽입용'!$P21), 날씨2[maxTa]),"")</f>
        <v>17.5</v>
      </c>
      <c r="U21" cm="1">
        <f t="array" ref="U21">IFERROR(_xlfn.XLOOKUP(1, (날씨2[stnNm]='평균기온 삽입용'!$Q$2) * (날씨2[월]=U$3) * (날씨2[일]='평균기온 삽입용'!$P21), 날씨2[maxTa]),"")</f>
        <v>28.4</v>
      </c>
      <c r="V21" cm="1">
        <f t="array" ref="V21">IFERROR(_xlfn.XLOOKUP(1, (날씨2[stnNm]='평균기온 삽입용'!$Q$2) * (날씨2[월]=V$3) * (날씨2[일]='평균기온 삽입용'!$P21), 날씨2[maxTa]),"")</f>
        <v>29.5</v>
      </c>
      <c r="W21" cm="1">
        <f t="array" ref="W21">IFERROR(_xlfn.XLOOKUP(1, (날씨2[stnNm]='평균기온 삽입용'!$Q$2) * (날씨2[월]=W$3) * (날씨2[일]='평균기온 삽입용'!$P21), 날씨2[maxTa]),"")</f>
        <v>28.4</v>
      </c>
      <c r="X21" cm="1">
        <f t="array" ref="X21">IFERROR(_xlfn.XLOOKUP(1, (날씨2[stnNm]='평균기온 삽입용'!$Q$2) * (날씨2[월]=X$3) * (날씨2[일]='평균기온 삽입용'!$P21), 날씨2[maxTa]),"")</f>
        <v>32.6</v>
      </c>
      <c r="Y21" cm="1">
        <f t="array" ref="Y21">IFERROR(_xlfn.XLOOKUP(1, (날씨2[stnNm]='평균기온 삽입용'!$Q$2) * (날씨2[월]=Y$3) * (날씨2[일]='평균기온 삽입용'!$P21), 날씨2[maxTa]),"")</f>
        <v>25.6</v>
      </c>
      <c r="Z21" cm="1">
        <f t="array" ref="Z21">IFERROR(_xlfn.XLOOKUP(1, (날씨2[stnNm]='평균기온 삽입용'!$Q$2) * (날씨2[월]=Z$3) * (날씨2[일]='평균기온 삽입용'!$P21), 날씨2[maxTa]),"")</f>
        <v>23.2</v>
      </c>
      <c r="AA21" cm="1">
        <f t="array" ref="AA21">IFERROR(_xlfn.XLOOKUP(1, (날씨2[stnNm]='평균기온 삽입용'!$Q$2) * (날씨2[월]=AA$3) * (날씨2[일]='평균기온 삽입용'!$P21), 날씨2[maxTa]),"")</f>
        <v>12.3</v>
      </c>
      <c r="AB21" cm="1">
        <f t="array" ref="AB21">IFERROR(_xlfn.XLOOKUP(1, (날씨2[stnNm]='평균기온 삽입용'!$Q$2) * (날씨2[월]=AB$3) * (날씨2[일]='평균기온 삽입용'!$P21), 날씨2[maxTa]),"")</f>
        <v>7</v>
      </c>
      <c r="AD21" s="63">
        <v>18</v>
      </c>
      <c r="AE21" cm="1">
        <f t="array" ref="AE21">IFERROR(_xlfn.XLOOKUP(1, (날씨3[stnNm]='평균기온 삽입용'!$AE$2) * (날씨3[월]=AE$3) * (날씨3[일]='평균기온 삽입용'!$AD21), 날씨3[maxTa]),"")</f>
        <v>1.5</v>
      </c>
      <c r="AF21" cm="1">
        <f t="array" ref="AF21">IFERROR(_xlfn.XLOOKUP(1, (날씨3[stnNm]='평균기온 삽입용'!$AE$2) * (날씨3[월]=AF$3) * (날씨3[일]='평균기온 삽입용'!$AD21), 날씨3[maxTa]),"")</f>
        <v>1.9</v>
      </c>
      <c r="AG21" cm="1">
        <f t="array" ref="AG21">IFERROR(_xlfn.XLOOKUP(1, (날씨3[stnNm]='평균기온 삽입용'!$AE$2) * (날씨3[월]=AG$3) * (날씨3[일]='평균기온 삽입용'!$AD21), 날씨3[maxTa]),"")</f>
        <v>15.7</v>
      </c>
      <c r="AH21" cm="1">
        <f t="array" ref="AH21">IFERROR(_xlfn.XLOOKUP(1, (날씨3[stnNm]='평균기온 삽입용'!$AE$2) * (날씨3[월]=AH$3) * (날씨3[일]='평균기온 삽입용'!$AD21), 날씨3[maxTa]),"")</f>
        <v>15.1</v>
      </c>
      <c r="AI21" cm="1">
        <f t="array" ref="AI21">IFERROR(_xlfn.XLOOKUP(1, (날씨3[stnNm]='평균기온 삽입용'!$AE$2) * (날씨3[월]=AI$3) * (날씨3[일]='평균기온 삽입용'!$AD21), 날씨3[maxTa]),"")</f>
        <v>26.4</v>
      </c>
      <c r="AJ21" cm="1">
        <f t="array" ref="AJ21">IFERROR(_xlfn.XLOOKUP(1, (날씨3[stnNm]='평균기온 삽입용'!$AE$2) * (날씨3[월]=AJ$3) * (날씨3[일]='평균기온 삽입용'!$AD21), 날씨3[maxTa]),"")</f>
        <v>30.9</v>
      </c>
      <c r="AK21" cm="1">
        <f t="array" ref="AK21">IFERROR(_xlfn.XLOOKUP(1, (날씨3[stnNm]='평균기온 삽입용'!$AE$2) * (날씨3[월]=AK$3) * (날씨3[일]='평균기온 삽입용'!$AD21), 날씨3[maxTa]),"")</f>
        <v>30.1</v>
      </c>
      <c r="AL21" cm="1">
        <f t="array" ref="AL21">IFERROR(_xlfn.XLOOKUP(1, (날씨3[stnNm]='평균기온 삽입용'!$AE$2) * (날씨3[월]=AL$3) * (날씨3[일]='평균기온 삽입용'!$AD21), 날씨3[maxTa]),"")</f>
        <v>28.5</v>
      </c>
      <c r="AM21" cm="1">
        <f t="array" ref="AM21">IFERROR(_xlfn.XLOOKUP(1, (날씨3[stnNm]='평균기온 삽입용'!$AE$2) * (날씨3[월]=AM$3) * (날씨3[일]='평균기온 삽입용'!$AD21), 날씨3[maxTa]),"")</f>
        <v>25.7</v>
      </c>
      <c r="AN21" cm="1">
        <f t="array" ref="AN21">IFERROR(_xlfn.XLOOKUP(1, (날씨3[stnNm]='평균기온 삽입용'!$AE$2) * (날씨3[월]=AN$3) * (날씨3[일]='평균기온 삽입용'!$AD21), 날씨3[maxTa]),"")</f>
        <v>18.3</v>
      </c>
      <c r="AO21" cm="1">
        <f t="array" ref="AO21">IFERROR(_xlfn.XLOOKUP(1, (날씨3[stnNm]='평균기온 삽입용'!$AE$2) * (날씨3[월]=AO$3) * (날씨3[일]='평균기온 삽입용'!$AD21), 날씨3[maxTa]),"")</f>
        <v>1.1000000000000001</v>
      </c>
      <c r="AP21" cm="1">
        <f t="array" ref="AP21">IFERROR(_xlfn.XLOOKUP(1, (날씨3[stnNm]='평균기온 삽입용'!$AE$2) * (날씨3[월]=AP$3) * (날씨3[일]='평균기온 삽입용'!$AD21), 날씨3[maxTa]),"")</f>
        <v>1</v>
      </c>
    </row>
    <row r="22" spans="2:42" ht="15.95" customHeight="1" x14ac:dyDescent="0.3">
      <c r="B22" s="63">
        <v>19</v>
      </c>
      <c r="C22" cm="1">
        <f t="array" ref="C22">IFERROR(_xlfn.XLOOKUP(1, (날씨1[stnNm]='평균기온 삽입용'!$C$2) * (날씨1[월]=C$3) * (날씨1[일]='평균기온 삽입용'!$B22), 날씨1[maxTa]),"")</f>
        <v>1.6</v>
      </c>
      <c r="D22" cm="1">
        <f t="array" ref="D22">IFERROR(_xlfn.XLOOKUP(1, (날씨1[stnNm]='평균기온 삽입용'!$C$2) * (날씨1[월]=D$3) * (날씨1[일]='평균기온 삽입용'!$B22), 날씨1[maxTa]),"")</f>
        <v>6.8</v>
      </c>
      <c r="E22" cm="1">
        <f t="array" ref="E22">IFERROR(_xlfn.XLOOKUP(1, (날씨1[stnNm]='평균기온 삽입용'!$C$2) * (날씨1[월]=E$3) * (날씨1[일]='평균기온 삽입용'!$B22), 날씨1[maxTa]),"")</f>
        <v>21.2</v>
      </c>
      <c r="F22" cm="1">
        <f t="array" ref="F22">IFERROR(_xlfn.XLOOKUP(1, (날씨1[stnNm]='평균기온 삽입용'!$C$2) * (날씨1[월]=F$3) * (날씨1[일]='평균기온 삽입용'!$B22), 날씨1[maxTa]),"")</f>
        <v>19.899999999999999</v>
      </c>
      <c r="G22" cm="1">
        <f t="array" ref="G22">IFERROR(_xlfn.XLOOKUP(1, (날씨1[stnNm]='평균기온 삽입용'!$C$2) * (날씨1[월]=G$3) * (날씨1[일]='평균기온 삽입용'!$B22), 날씨1[maxTa]),"")</f>
        <v>19.8</v>
      </c>
      <c r="H22" cm="1">
        <f t="array" ref="H22">IFERROR(_xlfn.XLOOKUP(1, (날씨1[stnNm]='평균기온 삽입용'!$C$2) * (날씨1[월]=H$3) * (날씨1[일]='평균기온 삽입용'!$B22), 날씨1[maxTa]),"")</f>
        <v>27.1</v>
      </c>
      <c r="I22" cm="1">
        <f t="array" ref="I22">IFERROR(_xlfn.XLOOKUP(1, (날씨1[stnNm]='평균기온 삽입용'!$C$2) * (날씨1[월]=I$3) * (날씨1[일]='평균기온 삽입용'!$B22), 날씨1[maxTa]),"")</f>
        <v>28.2</v>
      </c>
      <c r="J22" cm="1">
        <f t="array" ref="J22">IFERROR(_xlfn.XLOOKUP(1, (날씨1[stnNm]='평균기온 삽입용'!$C$2) * (날씨1[월]=J$3) * (날씨1[일]='평균기온 삽입용'!$B22), 날씨1[maxTa]),"")</f>
        <v>29.5</v>
      </c>
      <c r="K22" cm="1">
        <f t="array" ref="K22">IFERROR(_xlfn.XLOOKUP(1, (날씨1[stnNm]='평균기온 삽입용'!$C$2) * (날씨1[월]=K$3) * (날씨1[일]='평균기온 삽입용'!$B22), 날씨1[maxTa]),"")</f>
        <v>26.8</v>
      </c>
      <c r="L22" cm="1">
        <f t="array" ref="L22">IFERROR(_xlfn.XLOOKUP(1, (날씨1[stnNm]='평균기온 삽입용'!$C$2) * (날씨1[월]=L$3) * (날씨1[일]='평균기온 삽입용'!$B22), 날씨1[maxTa]),"")</f>
        <v>21.7</v>
      </c>
      <c r="M22" cm="1">
        <f t="array" ref="M22">IFERROR(_xlfn.XLOOKUP(1, (날씨1[stnNm]='평균기온 삽입용'!$C$2) * (날씨1[월]=M$3) * (날씨1[일]='평균기온 삽입용'!$B22), 날씨1[maxTa]),"")</f>
        <v>8.5</v>
      </c>
      <c r="N22" cm="1">
        <f t="array" ref="N22">IFERROR(_xlfn.XLOOKUP(1, (날씨1[stnNm]='평균기온 삽입용'!$C$2) * (날씨1[월]=N$3) * (날씨1[일]='평균기온 삽입용'!$B22), 날씨1[maxTa]),"")</f>
        <v>4.5</v>
      </c>
      <c r="P22" s="63">
        <v>19</v>
      </c>
      <c r="Q22" cm="1">
        <f t="array" ref="Q22">IFERROR(_xlfn.XLOOKUP(1, (날씨2[stnNm]='평균기온 삽입용'!$Q$2) * (날씨2[월]=Q$3) * (날씨2[일]='평균기온 삽입용'!$P22), 날씨2[maxTa]),"")</f>
        <v>-10.6</v>
      </c>
      <c r="R22" cm="1">
        <f t="array" ref="R22">IFERROR(_xlfn.XLOOKUP(1, (날씨2[stnNm]='평균기온 삽입용'!$Q$2) * (날씨2[월]=R$3) * (날씨2[일]='평균기온 삽입용'!$P22), 날씨2[maxTa]),"")</f>
        <v>4.4000000000000004</v>
      </c>
      <c r="S22" cm="1">
        <f t="array" ref="S22">IFERROR(_xlfn.XLOOKUP(1, (날씨2[stnNm]='평균기온 삽입용'!$Q$2) * (날씨2[월]=S$3) * (날씨2[일]='평균기온 삽입용'!$P22), 날씨2[maxTa]),"")</f>
        <v>17.5</v>
      </c>
      <c r="T22" cm="1">
        <f t="array" ref="T22">IFERROR(_xlfn.XLOOKUP(1, (날씨2[stnNm]='평균기온 삽입용'!$Q$2) * (날씨2[월]=T$3) * (날씨2[일]='평균기온 삽입용'!$P22), 날씨2[maxTa]),"")</f>
        <v>17.8</v>
      </c>
      <c r="U22" cm="1">
        <f t="array" ref="U22">IFERROR(_xlfn.XLOOKUP(1, (날씨2[stnNm]='평균기온 삽입용'!$Q$2) * (날씨2[월]=U$3) * (날씨2[일]='평균기온 삽입용'!$P22), 날씨2[maxTa]),"")</f>
        <v>30.3</v>
      </c>
      <c r="V22" cm="1">
        <f t="array" ref="V22">IFERROR(_xlfn.XLOOKUP(1, (날씨2[stnNm]='평균기온 삽입용'!$Q$2) * (날씨2[월]=V$3) * (날씨2[일]='평균기온 삽입용'!$P22), 날씨2[maxTa]),"")</f>
        <v>27.5</v>
      </c>
      <c r="W22" cm="1">
        <f t="array" ref="W22">IFERROR(_xlfn.XLOOKUP(1, (날씨2[stnNm]='평균기온 삽입용'!$Q$2) * (날씨2[월]=W$3) * (날씨2[일]='평균기온 삽입용'!$P22), 날씨2[maxTa]),"")</f>
        <v>30</v>
      </c>
      <c r="X22" cm="1">
        <f t="array" ref="X22">IFERROR(_xlfn.XLOOKUP(1, (날씨2[stnNm]='평균기온 삽입용'!$Q$2) * (날씨2[월]=X$3) * (날씨2[일]='평균기온 삽입용'!$P22), 날씨2[maxTa]),"")</f>
        <v>31.3</v>
      </c>
      <c r="Y22" cm="1">
        <f t="array" ref="Y22">IFERROR(_xlfn.XLOOKUP(1, (날씨2[stnNm]='평균기온 삽입용'!$Q$2) * (날씨2[월]=Y$3) * (날씨2[일]='평균기온 삽입용'!$P22), 날씨2[maxTa]),"")</f>
        <v>25.1</v>
      </c>
      <c r="Z22" cm="1">
        <f t="array" ref="Z22">IFERROR(_xlfn.XLOOKUP(1, (날씨2[stnNm]='평균기온 삽입용'!$Q$2) * (날씨2[월]=Z$3) * (날씨2[일]='평균기온 삽입용'!$P22), 날씨2[maxTa]),"")</f>
        <v>22.9</v>
      </c>
      <c r="AA22" cm="1">
        <f t="array" ref="AA22">IFERROR(_xlfn.XLOOKUP(1, (날씨2[stnNm]='평균기온 삽입용'!$Q$2) * (날씨2[월]=AA$3) * (날씨2[일]='평균기온 삽입용'!$P22), 날씨2[maxTa]),"")</f>
        <v>18</v>
      </c>
      <c r="AB22" cm="1">
        <f t="array" ref="AB22">IFERROR(_xlfn.XLOOKUP(1, (날씨2[stnNm]='평균기온 삽입용'!$Q$2) * (날씨2[월]=AB$3) * (날씨2[일]='평균기온 삽입용'!$P22), 날씨2[maxTa]),"")</f>
        <v>9.6999999999999993</v>
      </c>
      <c r="AD22" s="63">
        <v>19</v>
      </c>
      <c r="AE22" cm="1">
        <f t="array" ref="AE22">IFERROR(_xlfn.XLOOKUP(1, (날씨3[stnNm]='평균기온 삽입용'!$AE$2) * (날씨3[월]=AE$3) * (날씨3[일]='평균기온 삽입용'!$AD22), 날씨3[maxTa]),"")</f>
        <v>3.5</v>
      </c>
      <c r="AF22" cm="1">
        <f t="array" ref="AF22">IFERROR(_xlfn.XLOOKUP(1, (날씨3[stnNm]='평균기온 삽입용'!$AE$2) * (날씨3[월]=AF$3) * (날씨3[일]='평균기온 삽입용'!$AD22), 날씨3[maxTa]),"")</f>
        <v>3.9</v>
      </c>
      <c r="AG22" cm="1">
        <f t="array" ref="AG22">IFERROR(_xlfn.XLOOKUP(1, (날씨3[stnNm]='평균기온 삽입용'!$AE$2) * (날씨3[월]=AG$3) * (날씨3[일]='평균기온 삽입용'!$AD22), 날씨3[maxTa]),"")</f>
        <v>17.399999999999999</v>
      </c>
      <c r="AH22" cm="1">
        <f t="array" ref="AH22">IFERROR(_xlfn.XLOOKUP(1, (날씨3[stnNm]='평균기온 삽입용'!$AE$2) * (날씨3[월]=AH$3) * (날씨3[일]='평균기온 삽입용'!$AD22), 날씨3[maxTa]),"")</f>
        <v>18.600000000000001</v>
      </c>
      <c r="AI22" cm="1">
        <f t="array" ref="AI22">IFERROR(_xlfn.XLOOKUP(1, (날씨3[stnNm]='평균기온 삽입용'!$AE$2) * (날씨3[월]=AI$3) * (날씨3[일]='평균기온 삽입용'!$AD22), 날씨3[maxTa]),"")</f>
        <v>27</v>
      </c>
      <c r="AJ22" cm="1">
        <f t="array" ref="AJ22">IFERROR(_xlfn.XLOOKUP(1, (날씨3[stnNm]='평균기온 삽입용'!$AE$2) * (날씨3[월]=AJ$3) * (날씨3[일]='평균기온 삽입용'!$AD22), 날씨3[maxTa]),"")</f>
        <v>29.6</v>
      </c>
      <c r="AK22" cm="1">
        <f t="array" ref="AK22">IFERROR(_xlfn.XLOOKUP(1, (날씨3[stnNm]='평균기온 삽입용'!$AE$2) * (날씨3[월]=AK$3) * (날씨3[일]='평균기온 삽입용'!$AD22), 날씨3[maxTa]),"")</f>
        <v>32.299999999999997</v>
      </c>
      <c r="AL22" cm="1">
        <f t="array" ref="AL22">IFERROR(_xlfn.XLOOKUP(1, (날씨3[stnNm]='평균기온 삽입용'!$AE$2) * (날씨3[월]=AL$3) * (날씨3[일]='평균기온 삽입용'!$AD22), 날씨3[maxTa]),"")</f>
        <v>29.4</v>
      </c>
      <c r="AM22" cm="1">
        <f t="array" ref="AM22">IFERROR(_xlfn.XLOOKUP(1, (날씨3[stnNm]='평균기온 삽입용'!$AE$2) * (날씨3[월]=AM$3) * (날씨3[일]='평균기온 삽입용'!$AD22), 날씨3[maxTa]),"")</f>
        <v>24.7</v>
      </c>
      <c r="AN22" cm="1">
        <f t="array" ref="AN22">IFERROR(_xlfn.XLOOKUP(1, (날씨3[stnNm]='평균기온 삽입용'!$AE$2) * (날씨3[월]=AN$3) * (날씨3[일]='평균기온 삽입용'!$AD22), 날씨3[maxTa]),"")</f>
        <v>20.9</v>
      </c>
      <c r="AO22" cm="1">
        <f t="array" ref="AO22">IFERROR(_xlfn.XLOOKUP(1, (날씨3[stnNm]='평균기온 삽입용'!$AE$2) * (날씨3[월]=AO$3) * (날씨3[일]='평균기온 삽입용'!$AD22), 날씨3[maxTa]),"")</f>
        <v>2.1</v>
      </c>
      <c r="AP22" cm="1">
        <f t="array" ref="AP22">IFERROR(_xlfn.XLOOKUP(1, (날씨3[stnNm]='평균기온 삽입용'!$AE$2) * (날씨3[월]=AP$3) * (날씨3[일]='평균기온 삽입용'!$AD22), 날씨3[maxTa]),"")</f>
        <v>-2.8</v>
      </c>
    </row>
    <row r="23" spans="2:42" ht="15.95" customHeight="1" x14ac:dyDescent="0.3">
      <c r="B23" s="63">
        <v>20</v>
      </c>
      <c r="C23" cm="1">
        <f t="array" ref="C23">IFERROR(_xlfn.XLOOKUP(1, (날씨1[stnNm]='평균기온 삽입용'!$C$2) * (날씨1[월]=C$3) * (날씨1[일]='평균기온 삽입용'!$B23), 날씨1[maxTa]),"")</f>
        <v>1.8</v>
      </c>
      <c r="D23" cm="1">
        <f t="array" ref="D23">IFERROR(_xlfn.XLOOKUP(1, (날씨1[stnNm]='평균기온 삽입용'!$C$2) * (날씨1[월]=D$3) * (날씨1[일]='평균기온 삽입용'!$B23), 날씨1[maxTa]),"")</f>
        <v>8.5</v>
      </c>
      <c r="E23" cm="1">
        <f t="array" ref="E23">IFERROR(_xlfn.XLOOKUP(1, (날씨1[stnNm]='평균기온 삽입용'!$C$2) * (날씨1[월]=E$3) * (날씨1[일]='평균기온 삽입용'!$B23), 날씨1[maxTa]),"")</f>
        <v>20.5</v>
      </c>
      <c r="F23" cm="1">
        <f t="array" ref="F23">IFERROR(_xlfn.XLOOKUP(1, (날씨1[stnNm]='평균기온 삽입용'!$C$2) * (날씨1[월]=F$3) * (날씨1[일]='평균기온 삽입용'!$B23), 날씨1[maxTa]),"")</f>
        <v>15.1</v>
      </c>
      <c r="G23" cm="1">
        <f t="array" ref="G23">IFERROR(_xlfn.XLOOKUP(1, (날씨1[stnNm]='평균기온 삽입용'!$C$2) * (날씨1[월]=G$3) * (날씨1[일]='평균기온 삽입용'!$B23), 날씨1[maxTa]),"")</f>
        <v>21.9</v>
      </c>
      <c r="H23" cm="1">
        <f t="array" ref="H23">IFERROR(_xlfn.XLOOKUP(1, (날씨1[stnNm]='평균기온 삽입용'!$C$2) * (날씨1[월]=H$3) * (날씨1[일]='평균기온 삽입용'!$B23), 날씨1[maxTa]),"")</f>
        <v>21.3</v>
      </c>
      <c r="I23" cm="1">
        <f t="array" ref="I23">IFERROR(_xlfn.XLOOKUP(1, (날씨1[stnNm]='평균기온 삽입용'!$C$2) * (날씨1[월]=I$3) * (날씨1[일]='평균기온 삽입용'!$B23), 날씨1[maxTa]),"")</f>
        <v>30.5</v>
      </c>
      <c r="J23" cm="1">
        <f t="array" ref="J23">IFERROR(_xlfn.XLOOKUP(1, (날씨1[stnNm]='평균기온 삽입용'!$C$2) * (날씨1[월]=J$3) * (날씨1[일]='평균기온 삽입용'!$B23), 날씨1[maxTa]),"")</f>
        <v>26.7</v>
      </c>
      <c r="K23" cm="1">
        <f t="array" ref="K23">IFERROR(_xlfn.XLOOKUP(1, (날씨1[stnNm]='평균기온 삽입용'!$C$2) * (날씨1[월]=K$3) * (날씨1[일]='평균기온 삽입용'!$B23), 날씨1[maxTa]),"")</f>
        <v>26.6</v>
      </c>
      <c r="L23" cm="1">
        <f t="array" ref="L23">IFERROR(_xlfn.XLOOKUP(1, (날씨1[stnNm]='평균기온 삽입용'!$C$2) * (날씨1[월]=L$3) * (날씨1[일]='평균기온 삽입용'!$B23), 날씨1[maxTa]),"")</f>
        <v>23.6</v>
      </c>
      <c r="M23" cm="1">
        <f t="array" ref="M23">IFERROR(_xlfn.XLOOKUP(1, (날씨1[stnNm]='평균기온 삽입용'!$C$2) * (날씨1[월]=M$3) * (날씨1[일]='평균기온 삽입용'!$B23), 날씨1[maxTa]),"")</f>
        <v>12.3</v>
      </c>
      <c r="N23" cm="1">
        <f t="array" ref="N23">IFERROR(_xlfn.XLOOKUP(1, (날씨1[stnNm]='평균기온 삽입용'!$C$2) * (날씨1[월]=N$3) * (날씨1[일]='평균기온 삽입용'!$B23), 날씨1[maxTa]),"")</f>
        <v>4.7</v>
      </c>
      <c r="P23" s="63">
        <v>20</v>
      </c>
      <c r="Q23" cm="1">
        <f t="array" ref="Q23">IFERROR(_xlfn.XLOOKUP(1, (날씨2[stnNm]='평균기온 삽입용'!$Q$2) * (날씨2[월]=Q$3) * (날씨2[일]='평균기온 삽입용'!$P23), 날씨2[maxTa]),"")</f>
        <v>-6.7</v>
      </c>
      <c r="R23" cm="1">
        <f t="array" ref="R23">IFERROR(_xlfn.XLOOKUP(1, (날씨2[stnNm]='평균기온 삽입용'!$Q$2) * (날씨2[월]=R$3) * (날씨2[일]='평균기온 삽입용'!$P23), 날씨2[maxTa]),"")</f>
        <v>5.7</v>
      </c>
      <c r="S23" cm="1">
        <f t="array" ref="S23">IFERROR(_xlfn.XLOOKUP(1, (날씨2[stnNm]='평균기온 삽입용'!$Q$2) * (날씨2[월]=S$3) * (날씨2[일]='평균기온 삽입용'!$P23), 날씨2[maxTa]),"")</f>
        <v>15.4</v>
      </c>
      <c r="T23" cm="1">
        <f t="array" ref="T23">IFERROR(_xlfn.XLOOKUP(1, (날씨2[stnNm]='평균기온 삽입용'!$Q$2) * (날씨2[월]=T$3) * (날씨2[일]='평균기온 삽입용'!$P23), 날씨2[maxTa]),"")</f>
        <v>19.8</v>
      </c>
      <c r="U23" cm="1">
        <f t="array" ref="U23">IFERROR(_xlfn.XLOOKUP(1, (날씨2[stnNm]='평균기온 삽입용'!$Q$2) * (날씨2[월]=U$3) * (날씨2[일]='평균기온 삽입용'!$P23), 날씨2[maxTa]),"")</f>
        <v>30.8</v>
      </c>
      <c r="V23" cm="1">
        <f t="array" ref="V23">IFERROR(_xlfn.XLOOKUP(1, (날씨2[stnNm]='평균기온 삽입용'!$Q$2) * (날씨2[월]=V$3) * (날씨2[일]='평균기온 삽입용'!$P23), 날씨2[maxTa]),"")</f>
        <v>28.5</v>
      </c>
      <c r="W23" cm="1">
        <f t="array" ref="W23">IFERROR(_xlfn.XLOOKUP(1, (날씨2[stnNm]='평균기온 삽입용'!$Q$2) * (날씨2[월]=W$3) * (날씨2[일]='평균기온 삽입용'!$P23), 날씨2[maxTa]),"")</f>
        <v>31.6</v>
      </c>
      <c r="X23" cm="1">
        <f t="array" ref="X23">IFERROR(_xlfn.XLOOKUP(1, (날씨2[stnNm]='평균기온 삽입용'!$Q$2) * (날씨2[월]=X$3) * (날씨2[일]='평균기온 삽입용'!$P23), 날씨2[maxTa]),"")</f>
        <v>32.799999999999997</v>
      </c>
      <c r="Y23" cm="1">
        <f t="array" ref="Y23">IFERROR(_xlfn.XLOOKUP(1, (날씨2[stnNm]='평균기온 삽입용'!$Q$2) * (날씨2[월]=Y$3) * (날씨2[일]='평균기온 삽입용'!$P23), 날씨2[maxTa]),"")</f>
        <v>24.9</v>
      </c>
      <c r="Z23" cm="1">
        <f t="array" ref="Z23">IFERROR(_xlfn.XLOOKUP(1, (날씨2[stnNm]='평균기온 삽입용'!$Q$2) * (날씨2[월]=Z$3) * (날씨2[일]='평균기온 삽입용'!$P23), 날씨2[maxTa]),"")</f>
        <v>25.4</v>
      </c>
      <c r="AA23" cm="1">
        <f t="array" ref="AA23">IFERROR(_xlfn.XLOOKUP(1, (날씨2[stnNm]='평균기온 삽입용'!$Q$2) * (날씨2[월]=AA$3) * (날씨2[일]='평균기온 삽입용'!$P23), 날씨2[maxTa]),"")</f>
        <v>14</v>
      </c>
      <c r="AB23" cm="1">
        <f t="array" ref="AB23">IFERROR(_xlfn.XLOOKUP(1, (날씨2[stnNm]='평균기온 삽입용'!$Q$2) * (날씨2[월]=AB$3) * (날씨2[일]='평균기온 삽입용'!$P23), 날씨2[maxTa]),"")</f>
        <v>11.8</v>
      </c>
      <c r="AD23" s="63">
        <v>20</v>
      </c>
      <c r="AE23" cm="1">
        <f t="array" ref="AE23">IFERROR(_xlfn.XLOOKUP(1, (날씨3[stnNm]='평균기온 삽입용'!$AE$2) * (날씨3[월]=AE$3) * (날씨3[일]='평균기온 삽입용'!$AD23), 날씨3[maxTa]),"")</f>
        <v>-1.2</v>
      </c>
      <c r="AF23" cm="1">
        <f t="array" ref="AF23">IFERROR(_xlfn.XLOOKUP(1, (날씨3[stnNm]='평균기온 삽입용'!$AE$2) * (날씨3[월]=AF$3) * (날씨3[일]='평균기온 삽입용'!$AD23), 날씨3[maxTa]),"")</f>
        <v>3.7</v>
      </c>
      <c r="AG23" cm="1">
        <f t="array" ref="AG23">IFERROR(_xlfn.XLOOKUP(1, (날씨3[stnNm]='평균기온 삽입용'!$AE$2) * (날씨3[월]=AG$3) * (날씨3[일]='평균기온 삽입용'!$AD23), 날씨3[maxTa]),"")</f>
        <v>14.2</v>
      </c>
      <c r="AH23" cm="1">
        <f t="array" ref="AH23">IFERROR(_xlfn.XLOOKUP(1, (날씨3[stnNm]='평균기온 삽입용'!$AE$2) * (날씨3[월]=AH$3) * (날씨3[일]='평균기온 삽입용'!$AD23), 날씨3[maxTa]),"")</f>
        <v>17.8</v>
      </c>
      <c r="AI23" cm="1">
        <f t="array" ref="AI23">IFERROR(_xlfn.XLOOKUP(1, (날씨3[stnNm]='평균기온 삽입용'!$AE$2) * (날씨3[월]=AI$3) * (날씨3[일]='평균기온 삽입용'!$AD23), 날씨3[maxTa]),"")</f>
        <v>28.8</v>
      </c>
      <c r="AJ23" cm="1">
        <f t="array" ref="AJ23">IFERROR(_xlfn.XLOOKUP(1, (날씨3[stnNm]='평균기온 삽입용'!$AE$2) * (날씨3[월]=AJ$3) * (날씨3[일]='평균기온 삽입용'!$AD23), 날씨3[maxTa]),"")</f>
        <v>29.8</v>
      </c>
      <c r="AK23" cm="1">
        <f t="array" ref="AK23">IFERROR(_xlfn.XLOOKUP(1, (날씨3[stnNm]='평균기온 삽입용'!$AE$2) * (날씨3[월]=AK$3) * (날씨3[일]='평균기온 삽입용'!$AD23), 날씨3[maxTa]),"")</f>
        <v>33</v>
      </c>
      <c r="AL23" cm="1">
        <f t="array" ref="AL23">IFERROR(_xlfn.XLOOKUP(1, (날씨3[stnNm]='평균기온 삽입용'!$AE$2) * (날씨3[월]=AL$3) * (날씨3[일]='평균기온 삽입용'!$AD23), 날씨3[maxTa]),"")</f>
        <v>24.3</v>
      </c>
      <c r="AM23" cm="1">
        <f t="array" ref="AM23">IFERROR(_xlfn.XLOOKUP(1, (날씨3[stnNm]='평균기온 삽입용'!$AE$2) * (날씨3[월]=AM$3) * (날씨3[일]='평균기온 삽입용'!$AD23), 날씨3[maxTa]),"")</f>
        <v>22.8</v>
      </c>
      <c r="AN23" cm="1">
        <f t="array" ref="AN23">IFERROR(_xlfn.XLOOKUP(1, (날씨3[stnNm]='평균기온 삽입용'!$AE$2) * (날씨3[월]=AN$3) * (날씨3[일]='평균기온 삽입용'!$AD23), 날씨3[maxTa]),"")</f>
        <v>22.2</v>
      </c>
      <c r="AO23" cm="1">
        <f t="array" ref="AO23">IFERROR(_xlfn.XLOOKUP(1, (날씨3[stnNm]='평균기온 삽입용'!$AE$2) * (날씨3[월]=AO$3) * (날씨3[일]='평균기온 삽입용'!$AD23), 날씨3[maxTa]),"")</f>
        <v>-0.2</v>
      </c>
      <c r="AP23" cm="1">
        <f t="array" ref="AP23">IFERROR(_xlfn.XLOOKUP(1, (날씨3[stnNm]='평균기온 삽입용'!$AE$2) * (날씨3[월]=AP$3) * (날씨3[일]='평균기온 삽입용'!$AD23), 날씨3[maxTa]),"")</f>
        <v>-0.9</v>
      </c>
    </row>
    <row r="24" spans="2:42" ht="15.95" customHeight="1" x14ac:dyDescent="0.3">
      <c r="B24" s="63">
        <v>21</v>
      </c>
      <c r="C24" cm="1">
        <f t="array" ref="C24">IFERROR(_xlfn.XLOOKUP(1, (날씨1[stnNm]='평균기온 삽입용'!$C$2) * (날씨1[월]=C$3) * (날씨1[일]='평균기온 삽입용'!$B24), 날씨1[maxTa]),"")</f>
        <v>4.7</v>
      </c>
      <c r="D24" cm="1">
        <f t="array" ref="D24">IFERROR(_xlfn.XLOOKUP(1, (날씨1[stnNm]='평균기온 삽입용'!$C$2) * (날씨1[월]=D$3) * (날씨1[일]='평균기온 삽입용'!$B24), 날씨1[maxTa]),"")</f>
        <v>4</v>
      </c>
      <c r="E24" cm="1">
        <f t="array" ref="E24">IFERROR(_xlfn.XLOOKUP(1, (날씨1[stnNm]='평균기온 삽입용'!$C$2) * (날씨1[월]=E$3) * (날씨1[일]='평균기온 삽입용'!$B24), 날씨1[maxTa]),"")</f>
        <v>18.600000000000001</v>
      </c>
      <c r="F24" cm="1">
        <f t="array" ref="F24">IFERROR(_xlfn.XLOOKUP(1, (날씨1[stnNm]='평균기온 삽입용'!$C$2) * (날씨1[월]=F$3) * (날씨1[일]='평균기온 삽입용'!$B24), 날씨1[maxTa]),"")</f>
        <v>20.6</v>
      </c>
      <c r="G24" cm="1">
        <f t="array" ref="G24">IFERROR(_xlfn.XLOOKUP(1, (날씨1[stnNm]='평균기온 삽입용'!$C$2) * (날씨1[월]=G$3) * (날씨1[일]='평균기온 삽입용'!$B24), 날씨1[maxTa]),"")</f>
        <v>26.4</v>
      </c>
      <c r="H24" cm="1">
        <f t="array" ref="H24">IFERROR(_xlfn.XLOOKUP(1, (날씨1[stnNm]='평균기온 삽입용'!$C$2) * (날씨1[월]=H$3) * (날씨1[일]='평균기온 삽입용'!$B24), 날씨1[maxTa]),"")</f>
        <v>28.5</v>
      </c>
      <c r="I24" cm="1">
        <f t="array" ref="I24">IFERROR(_xlfn.XLOOKUP(1, (날씨1[stnNm]='평균기온 삽입용'!$C$2) * (날씨1[월]=I$3) * (날씨1[일]='평균기온 삽입용'!$B24), 날씨1[maxTa]),"")</f>
        <v>29.1</v>
      </c>
      <c r="J24" cm="1">
        <f t="array" ref="J24">IFERROR(_xlfn.XLOOKUP(1, (날씨1[stnNm]='평균기온 삽입용'!$C$2) * (날씨1[월]=J$3) * (날씨1[일]='평균기온 삽입용'!$B24), 날씨1[maxTa]),"")</f>
        <v>29</v>
      </c>
      <c r="K24" cm="1">
        <f t="array" ref="K24">IFERROR(_xlfn.XLOOKUP(1, (날씨1[stnNm]='평균기온 삽입용'!$C$2) * (날씨1[월]=K$3) * (날씨1[일]='평균기온 삽입용'!$B24), 날씨1[maxTa]),"")</f>
        <v>27.7</v>
      </c>
      <c r="L24" cm="1">
        <f t="array" ref="L24">IFERROR(_xlfn.XLOOKUP(1, (날씨1[stnNm]='평균기온 삽입용'!$C$2) * (날씨1[월]=L$3) * (날씨1[일]='평균기온 삽입용'!$B24), 날씨1[maxTa]),"")</f>
        <v>21.5</v>
      </c>
      <c r="M24" cm="1">
        <f t="array" ref="M24">IFERROR(_xlfn.XLOOKUP(1, (날씨1[stnNm]='평균기온 삽입용'!$C$2) * (날씨1[월]=M$3) * (날씨1[일]='평균기온 삽입용'!$B24), 날씨1[maxTa]),"")</f>
        <v>14.1</v>
      </c>
      <c r="N24" cm="1">
        <f t="array" ref="N24">IFERROR(_xlfn.XLOOKUP(1, (날씨1[stnNm]='평균기온 삽입용'!$C$2) * (날씨1[월]=N$3) * (날씨1[일]='평균기온 삽입용'!$B24), 날씨1[maxTa]),"")</f>
        <v>2</v>
      </c>
      <c r="P24" s="63">
        <v>21</v>
      </c>
      <c r="Q24" cm="1">
        <f t="array" ref="Q24">IFERROR(_xlfn.XLOOKUP(1, (날씨2[stnNm]='평균기온 삽입용'!$Q$2) * (날씨2[월]=Q$3) * (날씨2[일]='평균기온 삽입용'!$P24), 날씨2[maxTa]),"")</f>
        <v>-2.9</v>
      </c>
      <c r="R24" cm="1">
        <f t="array" ref="R24">IFERROR(_xlfn.XLOOKUP(1, (날씨2[stnNm]='평균기온 삽입용'!$Q$2) * (날씨2[월]=R$3) * (날씨2[일]='평균기온 삽입용'!$P24), 날씨2[maxTa]),"")</f>
        <v>2.8</v>
      </c>
      <c r="S24" cm="1">
        <f t="array" ref="S24">IFERROR(_xlfn.XLOOKUP(1, (날씨2[stnNm]='평균기온 삽입용'!$Q$2) * (날씨2[월]=S$3) * (날씨2[일]='평균기온 삽입용'!$P24), 날씨2[maxTa]),"")</f>
        <v>16.100000000000001</v>
      </c>
      <c r="T24" cm="1">
        <f t="array" ref="T24">IFERROR(_xlfn.XLOOKUP(1, (날씨2[stnNm]='평균기온 삽입용'!$Q$2) * (날씨2[월]=T$3) * (날씨2[일]='평균기온 삽입용'!$P24), 날씨2[maxTa]),"")</f>
        <v>18.2</v>
      </c>
      <c r="U24" cm="1">
        <f t="array" ref="U24">IFERROR(_xlfn.XLOOKUP(1, (날씨2[stnNm]='평균기온 삽입용'!$Q$2) * (날씨2[월]=U$3) * (날씨2[일]='평균기온 삽입용'!$P24), 날씨2[maxTa]),"")</f>
        <v>29.4</v>
      </c>
      <c r="V24" cm="1">
        <f t="array" ref="V24">IFERROR(_xlfn.XLOOKUP(1, (날씨2[stnNm]='평균기온 삽입용'!$Q$2) * (날씨2[월]=V$3) * (날씨2[일]='평균기온 삽입용'!$P24), 날씨2[maxTa]),"")</f>
        <v>30.8</v>
      </c>
      <c r="W24" cm="1">
        <f t="array" ref="W24">IFERROR(_xlfn.XLOOKUP(1, (날씨2[stnNm]='평균기온 삽입용'!$Q$2) * (날씨2[월]=W$3) * (날씨2[일]='평균기온 삽입용'!$P24), 날씨2[maxTa]),"")</f>
        <v>30.7</v>
      </c>
      <c r="X24" cm="1">
        <f t="array" ref="X24">IFERROR(_xlfn.XLOOKUP(1, (날씨2[stnNm]='평균기온 삽입용'!$Q$2) * (날씨2[월]=X$3) * (날씨2[일]='평균기온 삽입용'!$P24), 날씨2[maxTa]),"")</f>
        <v>32.6</v>
      </c>
      <c r="Y24" cm="1">
        <f t="array" ref="Y24">IFERROR(_xlfn.XLOOKUP(1, (날씨2[stnNm]='평균기온 삽입용'!$Q$2) * (날씨2[월]=Y$3) * (날씨2[일]='평균기온 삽입용'!$P24), 날씨2[maxTa]),"")</f>
        <v>24.3</v>
      </c>
      <c r="Z24" cm="1">
        <f t="array" ref="Z24">IFERROR(_xlfn.XLOOKUP(1, (날씨2[stnNm]='평균기온 삽입용'!$Q$2) * (날씨2[월]=Z$3) * (날씨2[일]='평균기온 삽입용'!$P24), 날씨2[maxTa]),"")</f>
        <v>21.4</v>
      </c>
      <c r="AA24" cm="1">
        <f t="array" ref="AA24">IFERROR(_xlfn.XLOOKUP(1, (날씨2[stnNm]='평균기온 삽입용'!$Q$2) * (날씨2[월]=AA$3) * (날씨2[일]='평균기온 삽입용'!$P24), 날씨2[maxTa]),"")</f>
        <v>11.8</v>
      </c>
      <c r="AB24" cm="1">
        <f t="array" ref="AB24">IFERROR(_xlfn.XLOOKUP(1, (날씨2[stnNm]='평균기온 삽입용'!$Q$2) * (날씨2[월]=AB$3) * (날씨2[일]='평균기온 삽입용'!$P24), 날씨2[maxTa]),"")</f>
        <v>11.3</v>
      </c>
      <c r="AD24" s="63">
        <v>21</v>
      </c>
      <c r="AE24" cm="1">
        <f t="array" ref="AE24">IFERROR(_xlfn.XLOOKUP(1, (날씨3[stnNm]='평균기온 삽입용'!$AE$2) * (날씨3[월]=AE$3) * (날씨3[일]='평균기온 삽입용'!$AD24), 날씨3[maxTa]),"")</f>
        <v>-2.2999999999999998</v>
      </c>
      <c r="AF24" cm="1">
        <f t="array" ref="AF24">IFERROR(_xlfn.XLOOKUP(1, (날씨3[stnNm]='평균기온 삽입용'!$AE$2) * (날씨3[월]=AF$3) * (날씨3[일]='평균기온 삽입용'!$AD24), 날씨3[maxTa]),"")</f>
        <v>5.3</v>
      </c>
      <c r="AG24" cm="1">
        <f t="array" ref="AG24">IFERROR(_xlfn.XLOOKUP(1, (날씨3[stnNm]='평균기온 삽입용'!$AE$2) * (날씨3[월]=AG$3) * (날씨3[일]='평균기온 삽입용'!$AD24), 날씨3[maxTa]),"")</f>
        <v>10.5</v>
      </c>
      <c r="AH24" cm="1">
        <f t="array" ref="AH24">IFERROR(_xlfn.XLOOKUP(1, (날씨3[stnNm]='평균기온 삽입용'!$AE$2) * (날씨3[월]=AH$3) * (날씨3[일]='평균기온 삽입용'!$AD24), 날씨3[maxTa]),"")</f>
        <v>19.5</v>
      </c>
      <c r="AI24" cm="1">
        <f t="array" ref="AI24">IFERROR(_xlfn.XLOOKUP(1, (날씨3[stnNm]='평균기온 삽입용'!$AE$2) * (날씨3[월]=AI$3) * (날씨3[일]='평균기온 삽입용'!$AD24), 날씨3[maxTa]),"")</f>
        <v>27</v>
      </c>
      <c r="AJ24" cm="1">
        <f t="array" ref="AJ24">IFERROR(_xlfn.XLOOKUP(1, (날씨3[stnNm]='평균기온 삽입용'!$AE$2) * (날씨3[월]=AJ$3) * (날씨3[일]='평균기온 삽입용'!$AD24), 날씨3[maxTa]),"")</f>
        <v>30.3</v>
      </c>
      <c r="AK24" cm="1">
        <f t="array" ref="AK24">IFERROR(_xlfn.XLOOKUP(1, (날씨3[stnNm]='평균기온 삽입용'!$AE$2) * (날씨3[월]=AK$3) * (날씨3[일]='평균기온 삽입용'!$AD24), 날씨3[maxTa]),"")</f>
        <v>31.4</v>
      </c>
      <c r="AL24" cm="1">
        <f t="array" ref="AL24">IFERROR(_xlfn.XLOOKUP(1, (날씨3[stnNm]='평균기온 삽입용'!$AE$2) * (날씨3[월]=AL$3) * (날씨3[일]='평균기온 삽입용'!$AD24), 날씨3[maxTa]),"")</f>
        <v>28.2</v>
      </c>
      <c r="AM24" cm="1">
        <f t="array" ref="AM24">IFERROR(_xlfn.XLOOKUP(1, (날씨3[stnNm]='평균기온 삽입용'!$AE$2) * (날씨3[월]=AM$3) * (날씨3[일]='평균기온 삽입용'!$AD24), 날씨3[maxTa]),"")</f>
        <v>24.8</v>
      </c>
      <c r="AN24" cm="1">
        <f t="array" ref="AN24">IFERROR(_xlfn.XLOOKUP(1, (날씨3[stnNm]='평균기온 삽입용'!$AE$2) * (날씨3[월]=AN$3) * (날씨3[일]='평균기온 삽입용'!$AD24), 날씨3[maxTa]),"")</f>
        <v>23.6</v>
      </c>
      <c r="AO24" cm="1">
        <f t="array" ref="AO24">IFERROR(_xlfn.XLOOKUP(1, (날씨3[stnNm]='평균기온 삽입용'!$AE$2) * (날씨3[월]=AO$3) * (날씨3[일]='평균기온 삽입용'!$AD24), 날씨3[maxTa]),"")</f>
        <v>5.3</v>
      </c>
      <c r="AP24" cm="1">
        <f t="array" ref="AP24">IFERROR(_xlfn.XLOOKUP(1, (날씨3[stnNm]='평균기온 삽입용'!$AE$2) * (날씨3[월]=AP$3) * (날씨3[일]='평균기온 삽입용'!$AD24), 날씨3[maxTa]),"")</f>
        <v>1.6</v>
      </c>
    </row>
    <row r="25" spans="2:42" ht="15.95" customHeight="1" x14ac:dyDescent="0.3">
      <c r="B25" s="63">
        <v>22</v>
      </c>
      <c r="C25" cm="1">
        <f t="array" ref="C25">IFERROR(_xlfn.XLOOKUP(1, (날씨1[stnNm]='평균기온 삽입용'!$C$2) * (날씨1[월]=C$3) * (날씨1[일]='평균기온 삽입용'!$B25), 날씨1[maxTa]),"")</f>
        <v>6.3</v>
      </c>
      <c r="D25" cm="1">
        <f t="array" ref="D25">IFERROR(_xlfn.XLOOKUP(1, (날씨1[stnNm]='평균기온 삽입용'!$C$2) * (날씨1[월]=D$3) * (날씨1[일]='평균기온 삽입용'!$B25), 날씨1[maxTa]),"")</f>
        <v>6.6</v>
      </c>
      <c r="E25" cm="1">
        <f t="array" ref="E25">IFERROR(_xlfn.XLOOKUP(1, (날씨1[stnNm]='평균기온 삽입용'!$C$2) * (날씨1[월]=E$3) * (날씨1[일]='평균기온 삽입용'!$B25), 날씨1[maxTa]),"")</f>
        <v>14</v>
      </c>
      <c r="F25" cm="1">
        <f t="array" ref="F25">IFERROR(_xlfn.XLOOKUP(1, (날씨1[stnNm]='평균기온 삽입용'!$C$2) * (날씨1[월]=F$3) * (날씨1[일]='평균기온 삽입용'!$B25), 날씨1[maxTa]),"")</f>
        <v>20</v>
      </c>
      <c r="G25" cm="1">
        <f t="array" ref="G25">IFERROR(_xlfn.XLOOKUP(1, (날씨1[stnNm]='평균기온 삽입용'!$C$2) * (날씨1[월]=G$3) * (날씨1[일]='평균기온 삽입용'!$B25), 날씨1[maxTa]),"")</f>
        <v>27</v>
      </c>
      <c r="H25" cm="1">
        <f t="array" ref="H25">IFERROR(_xlfn.XLOOKUP(1, (날씨1[stnNm]='평균기온 삽입용'!$C$2) * (날씨1[월]=H$3) * (날씨1[일]='평균기온 삽입용'!$B25), 날씨1[maxTa]),"")</f>
        <v>29.1</v>
      </c>
      <c r="I25" cm="1">
        <f t="array" ref="I25">IFERROR(_xlfn.XLOOKUP(1, (날씨1[stnNm]='평균기온 삽입용'!$C$2) * (날씨1[월]=I$3) * (날씨1[일]='평균기온 삽입용'!$B25), 날씨1[maxTa]),"")</f>
        <v>30.8</v>
      </c>
      <c r="J25" cm="1">
        <f t="array" ref="J25">IFERROR(_xlfn.XLOOKUP(1, (날씨1[stnNm]='평균기온 삽입용'!$C$2) * (날씨1[월]=J$3) * (날씨1[일]='평균기온 삽입용'!$B25), 날씨1[maxTa]),"")</f>
        <v>29.2</v>
      </c>
      <c r="K25" cm="1">
        <f t="array" ref="K25">IFERROR(_xlfn.XLOOKUP(1, (날씨1[stnNm]='평균기온 삽입용'!$C$2) * (날씨1[월]=K$3) * (날씨1[일]='평균기온 삽입용'!$B25), 날씨1[maxTa]),"")</f>
        <v>28.6</v>
      </c>
      <c r="L25" cm="1">
        <f t="array" ref="L25">IFERROR(_xlfn.XLOOKUP(1, (날씨1[stnNm]='평균기온 삽입용'!$C$2) * (날씨1[월]=L$3) * (날씨1[일]='평균기온 삽입용'!$B25), 날씨1[maxTa]),"")</f>
        <v>18</v>
      </c>
      <c r="M25" cm="1">
        <f t="array" ref="M25">IFERROR(_xlfn.XLOOKUP(1, (날씨1[stnNm]='평균기온 삽입용'!$C$2) * (날씨1[월]=M$3) * (날씨1[일]='평균기온 삽입용'!$B25), 날씨1[maxTa]),"")</f>
        <v>12.2</v>
      </c>
      <c r="N25" cm="1">
        <f t="array" ref="N25">IFERROR(_xlfn.XLOOKUP(1, (날씨1[stnNm]='평균기온 삽입용'!$C$2) * (날씨1[월]=N$3) * (날씨1[일]='평균기온 삽입용'!$B25), 날씨1[maxTa]),"")</f>
        <v>4.8</v>
      </c>
      <c r="P25" s="63">
        <v>22</v>
      </c>
      <c r="Q25" cm="1">
        <f t="array" ref="Q25">IFERROR(_xlfn.XLOOKUP(1, (날씨2[stnNm]='평균기온 삽입용'!$Q$2) * (날씨2[월]=Q$3) * (날씨2[일]='평균기온 삽입용'!$P25), 날씨2[maxTa]),"")</f>
        <v>-3.7</v>
      </c>
      <c r="R25" cm="1">
        <f t="array" ref="R25">IFERROR(_xlfn.XLOOKUP(1, (날씨2[stnNm]='평균기온 삽입용'!$Q$2) * (날씨2[월]=R$3) * (날씨2[일]='평균기온 삽입용'!$P25), 날씨2[maxTa]),"")</f>
        <v>3.9</v>
      </c>
      <c r="S25" cm="1">
        <f t="array" ref="S25">IFERROR(_xlfn.XLOOKUP(1, (날씨2[stnNm]='평균기온 삽입용'!$Q$2) * (날씨2[월]=S$3) * (날씨2[일]='평균기온 삽입용'!$P25), 날씨2[maxTa]),"")</f>
        <v>13.9</v>
      </c>
      <c r="T25" cm="1">
        <f t="array" ref="T25">IFERROR(_xlfn.XLOOKUP(1, (날씨2[stnNm]='평균기온 삽입용'!$Q$2) * (날씨2[월]=T$3) * (날씨2[일]='평균기온 삽입용'!$P25), 날씨2[maxTa]),"")</f>
        <v>19.3</v>
      </c>
      <c r="U25" cm="1">
        <f t="array" ref="U25">IFERROR(_xlfn.XLOOKUP(1, (날씨2[stnNm]='평균기온 삽입용'!$Q$2) * (날씨2[월]=U$3) * (날씨2[일]='평균기온 삽입용'!$P25), 날씨2[maxTa]),"")</f>
        <v>30</v>
      </c>
      <c r="V25" cm="1">
        <f t="array" ref="V25">IFERROR(_xlfn.XLOOKUP(1, (날씨2[stnNm]='평균기온 삽입용'!$Q$2) * (날씨2[월]=V$3) * (날씨2[일]='평균기온 삽입용'!$P25), 날씨2[maxTa]),"")</f>
        <v>26.7</v>
      </c>
      <c r="W25" cm="1">
        <f t="array" ref="W25">IFERROR(_xlfn.XLOOKUP(1, (날씨2[stnNm]='평균기온 삽입용'!$Q$2) * (날씨2[월]=W$3) * (날씨2[일]='평균기온 삽입용'!$P25), 날씨2[maxTa]),"")</f>
        <v>33.5</v>
      </c>
      <c r="X25" cm="1">
        <f t="array" ref="X25">IFERROR(_xlfn.XLOOKUP(1, (날씨2[stnNm]='평균기온 삽입용'!$Q$2) * (날씨2[월]=X$3) * (날씨2[일]='평균기온 삽입용'!$P25), 날씨2[maxTa]),"")</f>
        <v>33.299999999999997</v>
      </c>
      <c r="Y25" cm="1">
        <f t="array" ref="Y25">IFERROR(_xlfn.XLOOKUP(1, (날씨2[stnNm]='평균기온 삽입용'!$Q$2) * (날씨2[월]=Y$3) * (날씨2[일]='평균기온 삽입용'!$P25), 날씨2[maxTa]),"")</f>
        <v>25</v>
      </c>
      <c r="Z25" cm="1">
        <f t="array" ref="Z25">IFERROR(_xlfn.XLOOKUP(1, (날씨2[stnNm]='평균기온 삽입용'!$Q$2) * (날씨2[월]=Z$3) * (날씨2[일]='평균기온 삽입용'!$P25), 날씨2[maxTa]),"")</f>
        <v>20.3</v>
      </c>
      <c r="AA25" cm="1">
        <f t="array" ref="AA25">IFERROR(_xlfn.XLOOKUP(1, (날씨2[stnNm]='평균기온 삽입용'!$Q$2) * (날씨2[월]=AA$3) * (날씨2[일]='평균기온 삽입용'!$P25), 날씨2[maxTa]),"")</f>
        <v>7.2</v>
      </c>
      <c r="AB25" cm="1">
        <f t="array" ref="AB25">IFERROR(_xlfn.XLOOKUP(1, (날씨2[stnNm]='평균기온 삽입용'!$Q$2) * (날씨2[월]=AB$3) * (날씨2[일]='평균기온 삽입용'!$P25), 날씨2[maxTa]),"")</f>
        <v>8.3000000000000007</v>
      </c>
      <c r="AD25" s="63">
        <v>22</v>
      </c>
      <c r="AE25" cm="1">
        <f t="array" ref="AE25">IFERROR(_xlfn.XLOOKUP(1, (날씨3[stnNm]='평균기온 삽입용'!$AE$2) * (날씨3[월]=AE$3) * (날씨3[일]='평균기온 삽입용'!$AD25), 날씨3[maxTa]),"")</f>
        <v>-3.4</v>
      </c>
      <c r="AF25" cm="1">
        <f t="array" ref="AF25">IFERROR(_xlfn.XLOOKUP(1, (날씨3[stnNm]='평균기온 삽입용'!$AE$2) * (날씨3[월]=AF$3) * (날씨3[일]='평균기온 삽입용'!$AD25), 날씨3[maxTa]),"")</f>
        <v>1.2</v>
      </c>
      <c r="AG25" cm="1">
        <f t="array" ref="AG25">IFERROR(_xlfn.XLOOKUP(1, (날씨3[stnNm]='평균기온 삽입용'!$AE$2) * (날씨3[월]=AG$3) * (날씨3[일]='평균기온 삽입용'!$AD25), 날씨3[maxTa]),"")</f>
        <v>13.1</v>
      </c>
      <c r="AH25" cm="1">
        <f t="array" ref="AH25">IFERROR(_xlfn.XLOOKUP(1, (날씨3[stnNm]='평균기온 삽입용'!$AE$2) * (날씨3[월]=AH$3) * (날씨3[일]='평균기온 삽입용'!$AD25), 날씨3[maxTa]),"")</f>
        <v>21</v>
      </c>
      <c r="AI25" cm="1">
        <f t="array" ref="AI25">IFERROR(_xlfn.XLOOKUP(1, (날씨3[stnNm]='평균기온 삽입용'!$AE$2) * (날씨3[월]=AI$3) * (날씨3[일]='평균기온 삽입용'!$AD25), 날씨3[maxTa]),"")</f>
        <v>27.9</v>
      </c>
      <c r="AJ25" cm="1">
        <f t="array" ref="AJ25">IFERROR(_xlfn.XLOOKUP(1, (날씨3[stnNm]='평균기온 삽입용'!$AE$2) * (날씨3[월]=AJ$3) * (날씨3[일]='평균기온 삽입용'!$AD25), 날씨3[maxTa]),"")</f>
        <v>29.8</v>
      </c>
      <c r="AK25" cm="1">
        <f t="array" ref="AK25">IFERROR(_xlfn.XLOOKUP(1, (날씨3[stnNm]='평균기온 삽입용'!$AE$2) * (날씨3[월]=AK$3) * (날씨3[일]='평균기온 삽입용'!$AD25), 날씨3[maxTa]),"")</f>
        <v>26.5</v>
      </c>
      <c r="AL25" cm="1">
        <f t="array" ref="AL25">IFERROR(_xlfn.XLOOKUP(1, (날씨3[stnNm]='평균기온 삽입용'!$AE$2) * (날씨3[월]=AL$3) * (날씨3[일]='평균기온 삽입용'!$AD25), 날씨3[maxTa]),"")</f>
        <v>28.3</v>
      </c>
      <c r="AM25" cm="1">
        <f t="array" ref="AM25">IFERROR(_xlfn.XLOOKUP(1, (날씨3[stnNm]='평균기온 삽입용'!$AE$2) * (날씨3[월]=AM$3) * (날씨3[일]='평균기온 삽입용'!$AD25), 날씨3[maxTa]),"")</f>
        <v>24.5</v>
      </c>
      <c r="AN25" cm="1">
        <f t="array" ref="AN25">IFERROR(_xlfn.XLOOKUP(1, (날씨3[stnNm]='평균기온 삽입용'!$AE$2) * (날씨3[월]=AN$3) * (날씨3[일]='평균기온 삽입용'!$AD25), 날씨3[maxTa]),"")</f>
        <v>19.399999999999999</v>
      </c>
      <c r="AO25" cm="1">
        <f t="array" ref="AO25">IFERROR(_xlfn.XLOOKUP(1, (날씨3[stnNm]='평균기온 삽입용'!$AE$2) * (날씨3[월]=AO$3) * (날씨3[일]='평균기온 삽입용'!$AD25), 날씨3[maxTa]),"")</f>
        <v>6.8</v>
      </c>
      <c r="AP25" cm="1">
        <f t="array" ref="AP25">IFERROR(_xlfn.XLOOKUP(1, (날씨3[stnNm]='평균기온 삽입용'!$AE$2) * (날씨3[월]=AP$3) * (날씨3[일]='평균기온 삽입용'!$AD25), 날씨3[maxTa]),"")</f>
        <v>5.4</v>
      </c>
    </row>
    <row r="26" spans="2:42" ht="15.95" customHeight="1" x14ac:dyDescent="0.3">
      <c r="B26" s="63">
        <v>23</v>
      </c>
      <c r="C26" cm="1">
        <f t="array" ref="C26">IFERROR(_xlfn.XLOOKUP(1, (날씨1[stnNm]='평균기온 삽입용'!$C$2) * (날씨1[월]=C$3) * (날씨1[일]='평균기온 삽입용'!$B26), 날씨1[maxTa]),"")</f>
        <v>4.8</v>
      </c>
      <c r="D26" cm="1">
        <f t="array" ref="D26">IFERROR(_xlfn.XLOOKUP(1, (날씨1[stnNm]='평균기온 삽입용'!$C$2) * (날씨1[월]=D$3) * (날씨1[일]='평균기온 삽입용'!$B26), 날씨1[maxTa]),"")</f>
        <v>4.5</v>
      </c>
      <c r="E26" cm="1">
        <f t="array" ref="E26">IFERROR(_xlfn.XLOOKUP(1, (날씨1[stnNm]='평균기온 삽입용'!$C$2) * (날씨1[월]=E$3) * (날씨1[일]='평균기온 삽입용'!$B26), 날씨1[maxTa]),"")</f>
        <v>9.9</v>
      </c>
      <c r="F26" cm="1">
        <f t="array" ref="F26">IFERROR(_xlfn.XLOOKUP(1, (날씨1[stnNm]='평균기온 삽입용'!$C$2) * (날씨1[월]=F$3) * (날씨1[일]='평균기온 삽입용'!$B26), 날씨1[maxTa]),"")</f>
        <v>20.5</v>
      </c>
      <c r="G26" cm="1">
        <f t="array" ref="G26">IFERROR(_xlfn.XLOOKUP(1, (날씨1[stnNm]='평균기온 삽입용'!$C$2) * (날씨1[월]=G$3) * (날씨1[일]='평균기온 삽입용'!$B26), 날씨1[maxTa]),"")</f>
        <v>27.1</v>
      </c>
      <c r="H26" cm="1">
        <f t="array" ref="H26">IFERROR(_xlfn.XLOOKUP(1, (날씨1[stnNm]='평균기온 삽입용'!$C$2) * (날씨1[월]=H$3) * (날씨1[일]='평균기온 삽입용'!$B26), 날씨1[maxTa]),"")</f>
        <v>29</v>
      </c>
      <c r="I26" cm="1">
        <f t="array" ref="I26">IFERROR(_xlfn.XLOOKUP(1, (날씨1[stnNm]='평균기온 삽입용'!$C$2) * (날씨1[월]=I$3) * (날씨1[일]='평균기온 삽입용'!$B26), 날씨1[maxTa]),"")</f>
        <v>30.9</v>
      </c>
      <c r="J26" cm="1">
        <f t="array" ref="J26">IFERROR(_xlfn.XLOOKUP(1, (날씨1[stnNm]='평균기온 삽입용'!$C$2) * (날씨1[월]=J$3) * (날씨1[일]='평균기온 삽입용'!$B26), 날씨1[maxTa]),"")</f>
        <v>30.2</v>
      </c>
      <c r="K26" cm="1">
        <f t="array" ref="K26">IFERROR(_xlfn.XLOOKUP(1, (날씨1[stnNm]='평균기온 삽입용'!$C$2) * (날씨1[월]=K$3) * (날씨1[일]='평균기온 삽입용'!$B26), 날씨1[maxTa]),"")</f>
        <v>25.7</v>
      </c>
      <c r="L26" cm="1">
        <f t="array" ref="L26">IFERROR(_xlfn.XLOOKUP(1, (날씨1[stnNm]='평균기온 삽입용'!$C$2) * (날씨1[월]=L$3) * (날씨1[일]='평균기온 삽입용'!$B26), 날씨1[maxTa]),"")</f>
        <v>19.2</v>
      </c>
      <c r="M26" cm="1">
        <f t="array" ref="M26">IFERROR(_xlfn.XLOOKUP(1, (날씨1[stnNm]='평균기온 삽입용'!$C$2) * (날씨1[월]=M$3) * (날씨1[일]='평균기온 삽입용'!$B26), 날씨1[maxTa]),"")</f>
        <v>9</v>
      </c>
      <c r="N26" cm="1">
        <f t="array" ref="N26">IFERROR(_xlfn.XLOOKUP(1, (날씨1[stnNm]='평균기온 삽입용'!$C$2) * (날씨1[월]=N$3) * (날씨1[일]='평균기온 삽입용'!$B26), 날씨1[maxTa]),"")</f>
        <v>10</v>
      </c>
      <c r="P26" s="63">
        <v>23</v>
      </c>
      <c r="Q26" cm="1">
        <f t="array" ref="Q26">IFERROR(_xlfn.XLOOKUP(1, (날씨2[stnNm]='평균기온 삽입용'!$Q$2) * (날씨2[월]=Q$3) * (날씨2[일]='평균기온 삽입용'!$P26), 날씨2[maxTa]),"")</f>
        <v>-9.3000000000000007</v>
      </c>
      <c r="R26" cm="1">
        <f t="array" ref="R26">IFERROR(_xlfn.XLOOKUP(1, (날씨2[stnNm]='평균기온 삽입용'!$Q$2) * (날씨2[월]=R$3) * (날씨2[일]='평균기온 삽입용'!$P26), 날씨2[maxTa]),"")</f>
        <v>3.8</v>
      </c>
      <c r="S26" cm="1">
        <f t="array" ref="S26">IFERROR(_xlfn.XLOOKUP(1, (날씨2[stnNm]='평균기온 삽입용'!$Q$2) * (날씨2[월]=S$3) * (날씨2[일]='평균기온 삽입용'!$P26), 날씨2[maxTa]),"")</f>
        <v>11.9</v>
      </c>
      <c r="T26" cm="1">
        <f t="array" ref="T26">IFERROR(_xlfn.XLOOKUP(1, (날씨2[stnNm]='평균기온 삽입용'!$Q$2) * (날씨2[월]=T$3) * (날씨2[일]='평균기온 삽입용'!$P26), 날씨2[maxTa]),"")</f>
        <v>19.5</v>
      </c>
      <c r="U26" cm="1">
        <f t="array" ref="U26">IFERROR(_xlfn.XLOOKUP(1, (날씨2[stnNm]='평균기온 삽입용'!$Q$2) * (날씨2[월]=U$3) * (날씨2[일]='평균기온 삽입용'!$P26), 날씨2[maxTa]),"")</f>
        <v>26.3</v>
      </c>
      <c r="V26" cm="1">
        <f t="array" ref="V26">IFERROR(_xlfn.XLOOKUP(1, (날씨2[stnNm]='평균기온 삽입용'!$Q$2) * (날씨2[월]=V$3) * (날씨2[일]='평균기온 삽입용'!$P26), 날씨2[maxTa]),"")</f>
        <v>28.6</v>
      </c>
      <c r="W26" cm="1">
        <f t="array" ref="W26">IFERROR(_xlfn.XLOOKUP(1, (날씨2[stnNm]='평균기온 삽입용'!$Q$2) * (날씨2[월]=W$3) * (날씨2[일]='평균기온 삽입용'!$P26), 날씨2[maxTa]),"")</f>
        <v>28.5</v>
      </c>
      <c r="X26" cm="1">
        <f t="array" ref="X26">IFERROR(_xlfn.XLOOKUP(1, (날씨2[stnNm]='평균기온 삽입용'!$Q$2) * (날씨2[월]=X$3) * (날씨2[일]='평균기온 삽입용'!$P26), 날씨2[maxTa]),"")</f>
        <v>32</v>
      </c>
      <c r="Y26" cm="1">
        <f t="array" ref="Y26">IFERROR(_xlfn.XLOOKUP(1, (날씨2[stnNm]='평균기온 삽입용'!$Q$2) * (날씨2[월]=Y$3) * (날씨2[일]='평균기온 삽입용'!$P26), 날씨2[maxTa]),"")</f>
        <v>26.9</v>
      </c>
      <c r="Z26" cm="1">
        <f t="array" ref="Z26">IFERROR(_xlfn.XLOOKUP(1, (날씨2[stnNm]='평균기온 삽입용'!$Q$2) * (날씨2[월]=Z$3) * (날씨2[일]='평균기온 삽입용'!$P26), 날씨2[maxTa]),"")</f>
        <v>15.5</v>
      </c>
      <c r="AA26" cm="1">
        <f t="array" ref="AA26">IFERROR(_xlfn.XLOOKUP(1, (날씨2[stnNm]='평균기온 삽입용'!$Q$2) * (날씨2[월]=AA$3) * (날씨2[일]='평균기온 삽입용'!$P26), 날씨2[maxTa]),"")</f>
        <v>3.8</v>
      </c>
      <c r="AB26" cm="1">
        <f t="array" ref="AB26">IFERROR(_xlfn.XLOOKUP(1, (날씨2[stnNm]='평균기온 삽입용'!$Q$2) * (날씨2[월]=AB$3) * (날씨2[일]='평균기온 삽입용'!$P26), 날씨2[maxTa]),"")</f>
        <v>1.3</v>
      </c>
      <c r="AD26" s="63">
        <v>23</v>
      </c>
      <c r="AE26" cm="1">
        <f t="array" ref="AE26">IFERROR(_xlfn.XLOOKUP(1, (날씨3[stnNm]='평균기온 삽입용'!$AE$2) * (날씨3[월]=AE$3) * (날씨3[일]='평균기온 삽입용'!$AD26), 날씨3[maxTa]),"")</f>
        <v>-4.9000000000000004</v>
      </c>
      <c r="AF26" cm="1">
        <f t="array" ref="AF26">IFERROR(_xlfn.XLOOKUP(1, (날씨3[stnNm]='평균기온 삽입용'!$AE$2) * (날씨3[월]=AF$3) * (날씨3[일]='평균기온 삽입용'!$AD26), 날씨3[maxTa]),"")</f>
        <v>2.2000000000000002</v>
      </c>
      <c r="AG26" cm="1">
        <f t="array" ref="AG26">IFERROR(_xlfn.XLOOKUP(1, (날씨3[stnNm]='평균기온 삽입용'!$AE$2) * (날씨3[월]=AG$3) * (날씨3[일]='평균기온 삽입용'!$AD26), 날씨3[maxTa]),"")</f>
        <v>14.1</v>
      </c>
      <c r="AH26" cm="1">
        <f t="array" ref="AH26">IFERROR(_xlfn.XLOOKUP(1, (날씨3[stnNm]='평균기온 삽입용'!$AE$2) * (날씨3[월]=AH$3) * (날씨3[일]='평균기온 삽입용'!$AD26), 날씨3[maxTa]),"")</f>
        <v>20.9</v>
      </c>
      <c r="AI26" cm="1">
        <f t="array" ref="AI26">IFERROR(_xlfn.XLOOKUP(1, (날씨3[stnNm]='평균기온 삽입용'!$AE$2) * (날씨3[월]=AI$3) * (날씨3[일]='평균기온 삽입용'!$AD26), 날씨3[maxTa]),"")</f>
        <v>23.2</v>
      </c>
      <c r="AJ26" cm="1">
        <f t="array" ref="AJ26">IFERROR(_xlfn.XLOOKUP(1, (날씨3[stnNm]='평균기온 삽입용'!$AE$2) * (날씨3[월]=AJ$3) * (날씨3[일]='평균기온 삽입용'!$AD26), 날씨3[maxTa]),"")</f>
        <v>31.4</v>
      </c>
      <c r="AK26" cm="1">
        <f t="array" ref="AK26">IFERROR(_xlfn.XLOOKUP(1, (날씨3[stnNm]='평균기온 삽입용'!$AE$2) * (날씨3[월]=AK$3) * (날씨3[일]='평균기온 삽입용'!$AD26), 날씨3[maxTa]),"")</f>
        <v>27.4</v>
      </c>
      <c r="AL26" cm="1">
        <f t="array" ref="AL26">IFERROR(_xlfn.XLOOKUP(1, (날씨3[stnNm]='평균기온 삽입용'!$AE$2) * (날씨3[월]=AL$3) * (날씨3[일]='평균기온 삽입용'!$AD26), 날씨3[maxTa]),"")</f>
        <v>28.9</v>
      </c>
      <c r="AM26" cm="1">
        <f t="array" ref="AM26">IFERROR(_xlfn.XLOOKUP(1, (날씨3[stnNm]='평균기온 삽입용'!$AE$2) * (날씨3[월]=AM$3) * (날씨3[일]='평균기온 삽입용'!$AD26), 날씨3[maxTa]),"")</f>
        <v>25.8</v>
      </c>
      <c r="AN26" cm="1">
        <f t="array" ref="AN26">IFERROR(_xlfn.XLOOKUP(1, (날씨3[stnNm]='평균기온 삽입용'!$AE$2) * (날씨3[월]=AN$3) * (날씨3[일]='평균기온 삽입용'!$AD26), 날씨3[maxTa]),"")</f>
        <v>17.399999999999999</v>
      </c>
      <c r="AO26" cm="1">
        <f t="array" ref="AO26">IFERROR(_xlfn.XLOOKUP(1, (날씨3[stnNm]='평균기온 삽입용'!$AE$2) * (날씨3[월]=AO$3) * (날씨3[일]='평균기온 삽입용'!$AD26), 날씨3[maxTa]),"")</f>
        <v>2.2000000000000002</v>
      </c>
      <c r="AP26" cm="1">
        <f t="array" ref="AP26">IFERROR(_xlfn.XLOOKUP(1, (날씨3[stnNm]='평균기온 삽입용'!$AE$2) * (날씨3[월]=AP$3) * (날씨3[일]='평균기온 삽입용'!$AD26), 날씨3[maxTa]),"")</f>
        <v>8.5</v>
      </c>
    </row>
    <row r="27" spans="2:42" ht="15.95" customHeight="1" x14ac:dyDescent="0.3">
      <c r="B27" s="63">
        <v>24</v>
      </c>
      <c r="C27" cm="1">
        <f t="array" ref="C27">IFERROR(_xlfn.XLOOKUP(1, (날씨1[stnNm]='평균기온 삽입용'!$C$2) * (날씨1[월]=C$3) * (날씨1[일]='평균기온 삽입용'!$B27), 날씨1[maxTa]),"")</f>
        <v>6.4</v>
      </c>
      <c r="D27" cm="1">
        <f t="array" ref="D27">IFERROR(_xlfn.XLOOKUP(1, (날씨1[stnNm]='평균기온 삽입용'!$C$2) * (날씨1[월]=D$3) * (날씨1[일]='평균기온 삽입용'!$B27), 날씨1[maxTa]),"")</f>
        <v>6.1</v>
      </c>
      <c r="E27" cm="1">
        <f t="array" ref="E27">IFERROR(_xlfn.XLOOKUP(1, (날씨1[stnNm]='평균기온 삽입용'!$C$2) * (날씨1[월]=E$3) * (날씨1[일]='평균기온 삽입용'!$B27), 날씨1[maxTa]),"")</f>
        <v>12.4</v>
      </c>
      <c r="F27" cm="1">
        <f t="array" ref="F27">IFERROR(_xlfn.XLOOKUP(1, (날씨1[stnNm]='평균기온 삽입용'!$C$2) * (날씨1[월]=F$3) * (날씨1[일]='평균기온 삽입용'!$B27), 날씨1[maxTa]),"")</f>
        <v>21.6</v>
      </c>
      <c r="G27" cm="1">
        <f t="array" ref="G27">IFERROR(_xlfn.XLOOKUP(1, (날씨1[stnNm]='평균기온 삽입용'!$C$2) * (날씨1[월]=G$3) * (날씨1[일]='평균기온 삽입용'!$B27), 날씨1[maxTa]),"")</f>
        <v>28.8</v>
      </c>
      <c r="H27" cm="1">
        <f t="array" ref="H27">IFERROR(_xlfn.XLOOKUP(1, (날씨1[stnNm]='평균기온 삽입용'!$C$2) * (날씨1[월]=H$3) * (날씨1[일]='평균기온 삽입용'!$B27), 날씨1[maxTa]),"")</f>
        <v>29.4</v>
      </c>
      <c r="I27" cm="1">
        <f t="array" ref="I27">IFERROR(_xlfn.XLOOKUP(1, (날씨1[stnNm]='평균기온 삽입용'!$C$2) * (날씨1[월]=I$3) * (날씨1[일]='평균기온 삽입용'!$B27), 날씨1[maxTa]),"")</f>
        <v>25.3</v>
      </c>
      <c r="J27" cm="1">
        <f t="array" ref="J27">IFERROR(_xlfn.XLOOKUP(1, (날씨1[stnNm]='평균기온 삽입용'!$C$2) * (날씨1[월]=J$3) * (날씨1[일]='평균기온 삽입용'!$B27), 날씨1[maxTa]),"")</f>
        <v>30.3</v>
      </c>
      <c r="K27" cm="1">
        <f t="array" ref="K27">IFERROR(_xlfn.XLOOKUP(1, (날씨1[stnNm]='평균기온 삽입용'!$C$2) * (날씨1[월]=K$3) * (날씨1[일]='평균기온 삽입용'!$B27), 날씨1[maxTa]),"")</f>
        <v>28.8</v>
      </c>
      <c r="L27" cm="1">
        <f t="array" ref="L27">IFERROR(_xlfn.XLOOKUP(1, (날씨1[stnNm]='평균기온 삽입용'!$C$2) * (날씨1[월]=L$3) * (날씨1[일]='평균기온 삽입용'!$B27), 날씨1[maxTa]),"")</f>
        <v>20.8</v>
      </c>
      <c r="M27" cm="1">
        <f t="array" ref="M27">IFERROR(_xlfn.XLOOKUP(1, (날씨1[stnNm]='평균기온 삽입용'!$C$2) * (날씨1[월]=M$3) * (날씨1[일]='평균기온 삽입용'!$B27), 날씨1[maxTa]),"")</f>
        <v>9.5</v>
      </c>
      <c r="N27" cm="1">
        <f t="array" ref="N27">IFERROR(_xlfn.XLOOKUP(1, (날씨1[stnNm]='평균기온 삽입용'!$C$2) * (날씨1[월]=N$3) * (날씨1[일]='평균기온 삽입용'!$B27), 날씨1[maxTa]),"")</f>
        <v>3.1</v>
      </c>
      <c r="P27" s="63">
        <v>24</v>
      </c>
      <c r="Q27" cm="1">
        <f t="array" ref="Q27">IFERROR(_xlfn.XLOOKUP(1, (날씨2[stnNm]='평균기온 삽입용'!$Q$2) * (날씨2[월]=Q$3) * (날씨2[일]='평균기온 삽입용'!$P27), 날씨2[maxTa]),"")</f>
        <v>-10.8</v>
      </c>
      <c r="R27" cm="1">
        <f t="array" ref="R27">IFERROR(_xlfn.XLOOKUP(1, (날씨2[stnNm]='평균기온 삽입용'!$Q$2) * (날씨2[월]=R$3) * (날씨2[일]='평균기온 삽입용'!$P27), 날씨2[maxTa]),"")</f>
        <v>1.8</v>
      </c>
      <c r="S27" cm="1">
        <f t="array" ref="S27">IFERROR(_xlfn.XLOOKUP(1, (날씨2[stnNm]='평균기온 삽입용'!$Q$2) * (날씨2[월]=S$3) * (날씨2[일]='평균기온 삽입용'!$P27), 날씨2[maxTa]),"")</f>
        <v>11.4</v>
      </c>
      <c r="T27" cm="1">
        <f t="array" ref="T27">IFERROR(_xlfn.XLOOKUP(1, (날씨2[stnNm]='평균기온 삽입용'!$Q$2) * (날씨2[월]=T$3) * (날씨2[일]='평균기온 삽입용'!$P27), 날씨2[maxTa]),"")</f>
        <v>22.5</v>
      </c>
      <c r="U27" cm="1">
        <f t="array" ref="U27">IFERROR(_xlfn.XLOOKUP(1, (날씨2[stnNm]='평균기온 삽입용'!$Q$2) * (날씨2[월]=U$3) * (날씨2[일]='평균기온 삽입용'!$P27), 날씨2[maxTa]),"")</f>
        <v>20.100000000000001</v>
      </c>
      <c r="V27" cm="1">
        <f t="array" ref="V27">IFERROR(_xlfn.XLOOKUP(1, (날씨2[stnNm]='평균기온 삽입용'!$Q$2) * (날씨2[월]=V$3) * (날씨2[일]='평균기온 삽입용'!$P27), 날씨2[maxTa]),"")</f>
        <v>25.9</v>
      </c>
      <c r="W27" cm="1">
        <f t="array" ref="W27">IFERROR(_xlfn.XLOOKUP(1, (날씨2[stnNm]='평균기온 삽입용'!$Q$2) * (날씨2[월]=W$3) * (날씨2[일]='평균기온 삽입용'!$P27), 날씨2[maxTa]),"")</f>
        <v>28.4</v>
      </c>
      <c r="X27" cm="1">
        <f t="array" ref="X27">IFERROR(_xlfn.XLOOKUP(1, (날씨2[stnNm]='평균기온 삽입용'!$Q$2) * (날씨2[월]=X$3) * (날씨2[일]='평균기온 삽입용'!$P27), 날씨2[maxTa]),"")</f>
        <v>31.4</v>
      </c>
      <c r="Y27" cm="1">
        <f t="array" ref="Y27">IFERROR(_xlfn.XLOOKUP(1, (날씨2[stnNm]='평균기온 삽입용'!$Q$2) * (날씨2[월]=Y$3) * (날씨2[일]='평균기온 삽입용'!$P27), 날씨2[maxTa]),"")</f>
        <v>27.2</v>
      </c>
      <c r="Z27" cm="1">
        <f t="array" ref="Z27">IFERROR(_xlfn.XLOOKUP(1, (날씨2[stnNm]='평균기온 삽입용'!$Q$2) * (날씨2[월]=Z$3) * (날씨2[일]='평균기온 삽입용'!$P27), 날씨2[maxTa]),"")</f>
        <v>18.8</v>
      </c>
      <c r="AA27" cm="1">
        <f t="array" ref="AA27">IFERROR(_xlfn.XLOOKUP(1, (날씨2[stnNm]='평균기온 삽입용'!$Q$2) * (날씨2[월]=AA$3) * (날씨2[일]='평균기온 삽입용'!$P27), 날씨2[maxTa]),"")</f>
        <v>1.5</v>
      </c>
      <c r="AB27" cm="1">
        <f t="array" ref="AB27">IFERROR(_xlfn.XLOOKUP(1, (날씨2[stnNm]='평균기온 삽입용'!$Q$2) * (날씨2[월]=AB$3) * (날씨2[일]='평균기온 삽입용'!$P27), 날씨2[maxTa]),"")</f>
        <v>-1.1000000000000001</v>
      </c>
      <c r="AD27" s="63">
        <v>24</v>
      </c>
      <c r="AE27" cm="1">
        <f t="array" ref="AE27">IFERROR(_xlfn.XLOOKUP(1, (날씨3[stnNm]='평균기온 삽입용'!$AE$2) * (날씨3[월]=AE$3) * (날씨3[일]='평균기온 삽입용'!$AD27), 날씨3[maxTa]),"")</f>
        <v>-2.4</v>
      </c>
      <c r="AF27" cm="1">
        <f t="array" ref="AF27">IFERROR(_xlfn.XLOOKUP(1, (날씨3[stnNm]='평균기온 삽입용'!$AE$2) * (날씨3[월]=AF$3) * (날씨3[일]='평균기온 삽입용'!$AD27), 날씨3[maxTa]),"")</f>
        <v>3.6</v>
      </c>
      <c r="AG27" cm="1">
        <f t="array" ref="AG27">IFERROR(_xlfn.XLOOKUP(1, (날씨3[stnNm]='평균기온 삽입용'!$AE$2) * (날씨3[월]=AG$3) * (날씨3[일]='평균기온 삽입용'!$AD27), 날씨3[maxTa]),"")</f>
        <v>13.1</v>
      </c>
      <c r="AH27" cm="1">
        <f t="array" ref="AH27">IFERROR(_xlfn.XLOOKUP(1, (날씨3[stnNm]='평균기온 삽입용'!$AE$2) * (날씨3[월]=AH$3) * (날씨3[일]='평균기온 삽입용'!$AD27), 날씨3[maxTa]),"")</f>
        <v>21.2</v>
      </c>
      <c r="AI27" cm="1">
        <f t="array" ref="AI27">IFERROR(_xlfn.XLOOKUP(1, (날씨3[stnNm]='평균기온 삽입용'!$AE$2) * (날씨3[월]=AI$3) * (날씨3[일]='평균기온 삽입용'!$AD27), 날씨3[maxTa]),"")</f>
        <v>26.6</v>
      </c>
      <c r="AJ27" cm="1">
        <f t="array" ref="AJ27">IFERROR(_xlfn.XLOOKUP(1, (날씨3[stnNm]='평균기온 삽입용'!$AE$2) * (날씨3[월]=AJ$3) * (날씨3[일]='평균기온 삽입용'!$AD27), 날씨3[maxTa]),"")</f>
        <v>28.1</v>
      </c>
      <c r="AK27" cm="1">
        <f t="array" ref="AK27">IFERROR(_xlfn.XLOOKUP(1, (날씨3[stnNm]='평균기온 삽입용'!$AE$2) * (날씨3[월]=AK$3) * (날씨3[일]='평균기온 삽입용'!$AD27), 날씨3[maxTa]),"")</f>
        <v>28.3</v>
      </c>
      <c r="AL27" cm="1">
        <f t="array" ref="AL27">IFERROR(_xlfn.XLOOKUP(1, (날씨3[stnNm]='평균기온 삽입용'!$AE$2) * (날씨3[월]=AL$3) * (날씨3[일]='평균기온 삽입용'!$AD27), 날씨3[maxTa]),"")</f>
        <v>29.1</v>
      </c>
      <c r="AM27" cm="1">
        <f t="array" ref="AM27">IFERROR(_xlfn.XLOOKUP(1, (날씨3[stnNm]='평균기온 삽입용'!$AE$2) * (날씨3[월]=AM$3) * (날씨3[일]='평균기온 삽입용'!$AD27), 날씨3[maxTa]),"")</f>
        <v>26.6</v>
      </c>
      <c r="AN27" cm="1">
        <f t="array" ref="AN27">IFERROR(_xlfn.XLOOKUP(1, (날씨3[stnNm]='평균기온 삽입용'!$AE$2) * (날씨3[월]=AN$3) * (날씨3[일]='평균기온 삽입용'!$AD27), 날씨3[maxTa]),"")</f>
        <v>18.600000000000001</v>
      </c>
      <c r="AO27" cm="1">
        <f t="array" ref="AO27">IFERROR(_xlfn.XLOOKUP(1, (날씨3[stnNm]='평균기온 삽입용'!$AE$2) * (날씨3[월]=AO$3) * (날씨3[일]='평균기온 삽입용'!$AD27), 날씨3[maxTa]),"")</f>
        <v>1.7</v>
      </c>
      <c r="AP27" cm="1">
        <f t="array" ref="AP27">IFERROR(_xlfn.XLOOKUP(1, (날씨3[stnNm]='평균기온 삽입용'!$AE$2) * (날씨3[월]=AP$3) * (날씨3[일]='평균기온 삽입용'!$AD27), 날씨3[maxTa]),"")</f>
        <v>2.1</v>
      </c>
    </row>
    <row r="28" spans="2:42" ht="15.95" customHeight="1" x14ac:dyDescent="0.3">
      <c r="B28" s="63">
        <v>25</v>
      </c>
      <c r="C28" cm="1">
        <f t="array" ref="C28">IFERROR(_xlfn.XLOOKUP(1, (날씨1[stnNm]='평균기온 삽입용'!$C$2) * (날씨1[월]=C$3) * (날씨1[일]='평균기온 삽입용'!$B28), 날씨1[maxTa]),"")</f>
        <v>3.1</v>
      </c>
      <c r="D28" cm="1">
        <f t="array" ref="D28">IFERROR(_xlfn.XLOOKUP(1, (날씨1[stnNm]='평균기온 삽입용'!$C$2) * (날씨1[월]=D$3) * (날씨1[일]='평균기온 삽입용'!$B28), 날씨1[maxTa]),"")</f>
        <v>10.3</v>
      </c>
      <c r="E28" cm="1">
        <f t="array" ref="E28">IFERROR(_xlfn.XLOOKUP(1, (날씨1[stnNm]='평균기온 삽입용'!$C$2) * (날씨1[월]=E$3) * (날씨1[일]='평균기온 삽입용'!$B28), 날씨1[maxTa]),"")</f>
        <v>14.1</v>
      </c>
      <c r="F28" cm="1">
        <f t="array" ref="F28">IFERROR(_xlfn.XLOOKUP(1, (날씨1[stnNm]='평균기온 삽입용'!$C$2) * (날씨1[월]=F$3) * (날씨1[일]='평균기온 삽입용'!$B28), 날씨1[maxTa]),"")</f>
        <v>23.2</v>
      </c>
      <c r="G28" cm="1">
        <f t="array" ref="G28">IFERROR(_xlfn.XLOOKUP(1, (날씨1[stnNm]='평균기온 삽입용'!$C$2) * (날씨1[월]=G$3) * (날씨1[일]='평균기온 삽입용'!$B28), 날씨1[maxTa]),"")</f>
        <v>30.4</v>
      </c>
      <c r="H28" cm="1">
        <f t="array" ref="H28">IFERROR(_xlfn.XLOOKUP(1, (날씨1[stnNm]='평균기온 삽입용'!$C$2) * (날씨1[월]=H$3) * (날씨1[일]='평균기온 삽입용'!$B28), 날씨1[maxTa]),"")</f>
        <v>27.8</v>
      </c>
      <c r="I28" cm="1">
        <f t="array" ref="I28">IFERROR(_xlfn.XLOOKUP(1, (날씨1[stnNm]='평균기온 삽입용'!$C$2) * (날씨1[월]=I$3) * (날씨1[일]='평균기온 삽입용'!$B28), 날씨1[maxTa]),"")</f>
        <v>25.2</v>
      </c>
      <c r="J28" cm="1">
        <f t="array" ref="J28">IFERROR(_xlfn.XLOOKUP(1, (날씨1[stnNm]='평균기온 삽입용'!$C$2) * (날씨1[월]=J$3) * (날씨1[일]='평균기온 삽입용'!$B28), 날씨1[maxTa]),"")</f>
        <v>22.2</v>
      </c>
      <c r="K28" cm="1">
        <f t="array" ref="K28">IFERROR(_xlfn.XLOOKUP(1, (날씨1[stnNm]='평균기온 삽입용'!$C$2) * (날씨1[월]=K$3) * (날씨1[일]='평균기온 삽입용'!$B28), 날씨1[maxTa]),"")</f>
        <v>27.7</v>
      </c>
      <c r="L28" cm="1">
        <f t="array" ref="L28">IFERROR(_xlfn.XLOOKUP(1, (날씨1[stnNm]='평균기온 삽입용'!$C$2) * (날씨1[월]=L$3) * (날씨1[일]='평균기온 삽입용'!$B28), 날씨1[maxTa]),"")</f>
        <v>20.2</v>
      </c>
      <c r="M28" cm="1">
        <f t="array" ref="M28">IFERROR(_xlfn.XLOOKUP(1, (날씨1[stnNm]='평균기온 삽입용'!$C$2) * (날씨1[월]=M$3) * (날씨1[일]='평균기온 삽입용'!$B28), 날씨1[maxTa]),"")</f>
        <v>2.6</v>
      </c>
      <c r="N28" cm="1">
        <f t="array" ref="N28">IFERROR(_xlfn.XLOOKUP(1, (날씨1[stnNm]='평균기온 삽입용'!$C$2) * (날씨1[월]=N$3) * (날씨1[일]='평균기온 삽입용'!$B28), 날씨1[maxTa]),"")</f>
        <v>2</v>
      </c>
      <c r="P28" s="63">
        <v>25</v>
      </c>
      <c r="Q28" cm="1">
        <f t="array" ref="Q28">IFERROR(_xlfn.XLOOKUP(1, (날씨2[stnNm]='평균기온 삽입용'!$Q$2) * (날씨2[월]=Q$3) * (날씨2[일]='평균기온 삽입용'!$P28), 날씨2[maxTa]),"")</f>
        <v>-5.8</v>
      </c>
      <c r="R28" cm="1">
        <f t="array" ref="R28">IFERROR(_xlfn.XLOOKUP(1, (날씨2[stnNm]='평균기온 삽입용'!$Q$2) * (날씨2[월]=R$3) * (날씨2[일]='평균기온 삽입용'!$P28), 날씨2[maxTa]),"")</f>
        <v>4.4000000000000004</v>
      </c>
      <c r="S28" cm="1">
        <f t="array" ref="S28">IFERROR(_xlfn.XLOOKUP(1, (날씨2[stnNm]='평균기온 삽입용'!$Q$2) * (날씨2[월]=S$3) * (날씨2[일]='평균기온 삽입용'!$P28), 날씨2[maxTa]),"")</f>
        <v>10.9</v>
      </c>
      <c r="T28" cm="1">
        <f t="array" ref="T28">IFERROR(_xlfn.XLOOKUP(1, (날씨2[stnNm]='평균기온 삽입용'!$Q$2) * (날씨2[월]=T$3) * (날씨2[일]='평균기온 삽입용'!$P28), 날씨2[maxTa]),"")</f>
        <v>25.6</v>
      </c>
      <c r="U28" cm="1">
        <f t="array" ref="U28">IFERROR(_xlfn.XLOOKUP(1, (날씨2[stnNm]='평균기온 삽입용'!$Q$2) * (날씨2[월]=U$3) * (날씨2[일]='평균기온 삽입용'!$P28), 날씨2[maxTa]),"")</f>
        <v>23.8</v>
      </c>
      <c r="V28" cm="1">
        <f t="array" ref="V28">IFERROR(_xlfn.XLOOKUP(1, (날씨2[stnNm]='평균기온 삽입용'!$Q$2) * (날씨2[월]=V$3) * (날씨2[일]='평균기온 삽입용'!$P28), 날씨2[maxTa]),"")</f>
        <v>25.7</v>
      </c>
      <c r="W28" cm="1">
        <f t="array" ref="W28">IFERROR(_xlfn.XLOOKUP(1, (날씨2[stnNm]='평균기온 삽입용'!$Q$2) * (날씨2[월]=W$3) * (날씨2[일]='평균기온 삽입용'!$P28), 날씨2[maxTa]),"")</f>
        <v>30.2</v>
      </c>
      <c r="X28" cm="1">
        <f t="array" ref="X28">IFERROR(_xlfn.XLOOKUP(1, (날씨2[stnNm]='평균기온 삽입용'!$Q$2) * (날씨2[월]=X$3) * (날씨2[일]='평균기온 삽입용'!$P28), 날씨2[maxTa]),"")</f>
        <v>30</v>
      </c>
      <c r="Y28" cm="1">
        <f t="array" ref="Y28">IFERROR(_xlfn.XLOOKUP(1, (날씨2[stnNm]='평균기온 삽입용'!$Q$2) * (날씨2[월]=Y$3) * (날씨2[일]='평균기온 삽입용'!$P28), 날씨2[maxTa]),"")</f>
        <v>28.3</v>
      </c>
      <c r="Z28" cm="1">
        <f t="array" ref="Z28">IFERROR(_xlfn.XLOOKUP(1, (날씨2[stnNm]='평균기온 삽입용'!$Q$2) * (날씨2[월]=Z$3) * (날씨2[일]='평균기온 삽입용'!$P28), 날씨2[maxTa]),"")</f>
        <v>17.3</v>
      </c>
      <c r="AA28" cm="1">
        <f t="array" ref="AA28">IFERROR(_xlfn.XLOOKUP(1, (날씨2[stnNm]='평균기온 삽입용'!$Q$2) * (날씨2[월]=AA$3) * (날씨2[일]='평균기온 삽입용'!$P28), 날씨2[maxTa]),"")</f>
        <v>5.4</v>
      </c>
      <c r="AB28" cm="1">
        <f t="array" ref="AB28">IFERROR(_xlfn.XLOOKUP(1, (날씨2[stnNm]='평균기온 삽입용'!$Q$2) * (날씨2[월]=AB$3) * (날씨2[일]='평균기온 삽입용'!$P28), 날씨2[maxTa]),"")</f>
        <v>4.8</v>
      </c>
      <c r="AD28" s="63">
        <v>25</v>
      </c>
      <c r="AE28" cm="1">
        <f t="array" ref="AE28">IFERROR(_xlfn.XLOOKUP(1, (날씨3[stnNm]='평균기온 삽입용'!$AE$2) * (날씨3[월]=AE$3) * (날씨3[일]='평균기온 삽입용'!$AD28), 날씨3[maxTa]),"")</f>
        <v>0</v>
      </c>
      <c r="AF28" cm="1">
        <f t="array" ref="AF28">IFERROR(_xlfn.XLOOKUP(1, (날씨3[stnNm]='평균기온 삽입용'!$AE$2) * (날씨3[월]=AF$3) * (날씨3[일]='평균기온 삽입용'!$AD28), 날씨3[maxTa]),"")</f>
        <v>6.6</v>
      </c>
      <c r="AG28" cm="1">
        <f t="array" ref="AG28">IFERROR(_xlfn.XLOOKUP(1, (날씨3[stnNm]='평균기온 삽입용'!$AE$2) * (날씨3[월]=AG$3) * (날씨3[일]='평균기온 삽입용'!$AD28), 날씨3[maxTa]),"")</f>
        <v>8.5</v>
      </c>
      <c r="AH28" cm="1">
        <f t="array" ref="AH28">IFERROR(_xlfn.XLOOKUP(1, (날씨3[stnNm]='평균기온 삽입용'!$AE$2) * (날씨3[월]=AH$3) * (날씨3[일]='평균기온 삽입용'!$AD28), 날씨3[maxTa]),"")</f>
        <v>20.399999999999999</v>
      </c>
      <c r="AI28" cm="1">
        <f t="array" ref="AI28">IFERROR(_xlfn.XLOOKUP(1, (날씨3[stnNm]='평균기온 삽입용'!$AE$2) * (날씨3[월]=AI$3) * (날씨3[일]='평균기온 삽입용'!$AD28), 날씨3[maxTa]),"")</f>
        <v>22.8</v>
      </c>
      <c r="AJ28" cm="1">
        <f t="array" ref="AJ28">IFERROR(_xlfn.XLOOKUP(1, (날씨3[stnNm]='평균기온 삽입용'!$AE$2) * (날씨3[월]=AJ$3) * (날씨3[일]='평균기온 삽입용'!$AD28), 날씨3[maxTa]),"")</f>
        <v>26.1</v>
      </c>
      <c r="AK28" cm="1">
        <f t="array" ref="AK28">IFERROR(_xlfn.XLOOKUP(1, (날씨3[stnNm]='평균기온 삽입용'!$AE$2) * (날씨3[월]=AK$3) * (날씨3[일]='평균기온 삽입용'!$AD28), 날씨3[maxTa]),"")</f>
        <v>32.1</v>
      </c>
      <c r="AL28" cm="1">
        <f t="array" ref="AL28">IFERROR(_xlfn.XLOOKUP(1, (날씨3[stnNm]='평균기온 삽입용'!$AE$2) * (날씨3[월]=AL$3) * (날씨3[일]='평균기온 삽입용'!$AD28), 날씨3[maxTa]),"")</f>
        <v>29.5</v>
      </c>
      <c r="AM28" cm="1">
        <f t="array" ref="AM28">IFERROR(_xlfn.XLOOKUP(1, (날씨3[stnNm]='평균기온 삽입용'!$AE$2) * (날씨3[월]=AM$3) * (날씨3[일]='평균기온 삽입용'!$AD28), 날씨3[maxTa]),"")</f>
        <v>27.7</v>
      </c>
      <c r="AN28" cm="1">
        <f t="array" ref="AN28">IFERROR(_xlfn.XLOOKUP(1, (날씨3[stnNm]='평균기온 삽입용'!$AE$2) * (날씨3[월]=AN$3) * (날씨3[일]='평균기온 삽입용'!$AD28), 날씨3[maxTa]),"")</f>
        <v>19.5</v>
      </c>
      <c r="AO28" cm="1">
        <f t="array" ref="AO28">IFERROR(_xlfn.XLOOKUP(1, (날씨3[stnNm]='평균기온 삽입용'!$AE$2) * (날씨3[월]=AO$3) * (날씨3[일]='평균기온 삽입용'!$AD28), 날씨3[maxTa]),"")</f>
        <v>3.2</v>
      </c>
      <c r="AP28" cm="1">
        <f t="array" ref="AP28">IFERROR(_xlfn.XLOOKUP(1, (날씨3[stnNm]='평균기온 삽입용'!$AE$2) * (날씨3[월]=AP$3) * (날씨3[일]='평균기온 삽입용'!$AD28), 날씨3[maxTa]),"")</f>
        <v>-0.6</v>
      </c>
    </row>
    <row r="29" spans="2:42" ht="15.95" customHeight="1" x14ac:dyDescent="0.3">
      <c r="B29" s="63">
        <v>26</v>
      </c>
      <c r="C29" cm="1">
        <f t="array" ref="C29">IFERROR(_xlfn.XLOOKUP(1, (날씨1[stnNm]='평균기온 삽입용'!$C$2) * (날씨1[월]=C$3) * (날씨1[일]='평균기온 삽입용'!$B29), 날씨1[maxTa]),"")</f>
        <v>5.6</v>
      </c>
      <c r="D29" cm="1">
        <f t="array" ref="D29">IFERROR(_xlfn.XLOOKUP(1, (날씨1[stnNm]='평균기온 삽입용'!$C$2) * (날씨1[월]=D$3) * (날씨1[일]='평균기온 삽입용'!$B29), 날씨1[maxTa]),"")</f>
        <v>3.1</v>
      </c>
      <c r="E29" cm="1">
        <f t="array" ref="E29">IFERROR(_xlfn.XLOOKUP(1, (날씨1[stnNm]='평균기온 삽입용'!$C$2) * (날씨1[월]=E$3) * (날씨1[일]='평균기온 삽입용'!$B29), 날씨1[maxTa]),"")</f>
        <v>16.600000000000001</v>
      </c>
      <c r="F29" cm="1">
        <f t="array" ref="F29">IFERROR(_xlfn.XLOOKUP(1, (날씨1[stnNm]='평균기온 삽입용'!$C$2) * (날씨1[월]=F$3) * (날씨1[일]='평균기온 삽입용'!$B29), 날씨1[maxTa]),"")</f>
        <v>25.3</v>
      </c>
      <c r="G29" cm="1">
        <f t="array" ref="G29">IFERROR(_xlfn.XLOOKUP(1, (날씨1[stnNm]='평균기온 삽입용'!$C$2) * (날씨1[월]=G$3) * (날씨1[일]='평균기온 삽입용'!$B29), 날씨1[maxTa]),"")</f>
        <v>29.9</v>
      </c>
      <c r="H29" cm="1">
        <f t="array" ref="H29">IFERROR(_xlfn.XLOOKUP(1, (날씨1[stnNm]='평균기온 삽입용'!$C$2) * (날씨1[월]=H$3) * (날씨1[일]='평균기온 삽입용'!$B29), 날씨1[maxTa]),"")</f>
        <v>22.3</v>
      </c>
      <c r="I29" cm="1">
        <f t="array" ref="I29">IFERROR(_xlfn.XLOOKUP(1, (날씨1[stnNm]='평균기온 삽입용'!$C$2) * (날씨1[월]=I$3) * (날씨1[일]='평균기온 삽입용'!$B29), 날씨1[maxTa]),"")</f>
        <v>27.1</v>
      </c>
      <c r="J29" cm="1">
        <f t="array" ref="J29">IFERROR(_xlfn.XLOOKUP(1, (날씨1[stnNm]='평균기온 삽입용'!$C$2) * (날씨1[월]=J$3) * (날씨1[일]='평균기온 삽입용'!$B29), 날씨1[maxTa]),"")</f>
        <v>24.8</v>
      </c>
      <c r="K29" cm="1">
        <f t="array" ref="K29">IFERROR(_xlfn.XLOOKUP(1, (날씨1[stnNm]='평균기온 삽입용'!$C$2) * (날씨1[월]=K$3) * (날씨1[일]='평균기온 삽입용'!$B29), 날씨1[maxTa]),"")</f>
        <v>26.3</v>
      </c>
      <c r="L29" cm="1">
        <f t="array" ref="L29">IFERROR(_xlfn.XLOOKUP(1, (날씨1[stnNm]='평균기온 삽입용'!$C$2) * (날씨1[월]=L$3) * (날씨1[일]='평균기온 삽입용'!$B29), 날씨1[maxTa]),"")</f>
        <v>18.7</v>
      </c>
      <c r="M29" cm="1">
        <f t="array" ref="M29">IFERROR(_xlfn.XLOOKUP(1, (날씨1[stnNm]='평균기온 삽입용'!$C$2) * (날씨1[월]=M$3) * (날씨1[일]='평균기온 삽입용'!$B29), 날씨1[maxTa]),"")</f>
        <v>0.6</v>
      </c>
      <c r="N29" cm="1">
        <f t="array" ref="N29">IFERROR(_xlfn.XLOOKUP(1, (날씨1[stnNm]='평균기온 삽입용'!$C$2) * (날씨1[월]=N$3) * (날씨1[일]='평균기온 삽입용'!$B29), 날씨1[maxTa]),"")</f>
        <v>4.8</v>
      </c>
      <c r="P29" s="63">
        <v>26</v>
      </c>
      <c r="Q29" cm="1">
        <f t="array" ref="Q29">IFERROR(_xlfn.XLOOKUP(1, (날씨2[stnNm]='평균기온 삽입용'!$Q$2) * (날씨2[월]=Q$3) * (날씨2[일]='평균기온 삽입용'!$P29), 날씨2[maxTa]),"")</f>
        <v>0.3</v>
      </c>
      <c r="R29" cm="1">
        <f t="array" ref="R29">IFERROR(_xlfn.XLOOKUP(1, (날씨2[stnNm]='평균기온 삽입용'!$Q$2) * (날씨2[월]=R$3) * (날씨2[일]='평균기온 삽입용'!$P29), 날씨2[maxTa]),"")</f>
        <v>4.9000000000000004</v>
      </c>
      <c r="S29" cm="1">
        <f t="array" ref="S29">IFERROR(_xlfn.XLOOKUP(1, (날씨2[stnNm]='평균기온 삽입용'!$Q$2) * (날씨2[월]=S$3) * (날씨2[일]='평균기온 삽입용'!$P29), 날씨2[maxTa]),"")</f>
        <v>12.8</v>
      </c>
      <c r="T29" cm="1">
        <f t="array" ref="T29">IFERROR(_xlfn.XLOOKUP(1, (날씨2[stnNm]='평균기온 삽입용'!$Q$2) * (날씨2[월]=T$3) * (날씨2[일]='평균기온 삽입용'!$P29), 날씨2[maxTa]),"")</f>
        <v>25.1</v>
      </c>
      <c r="U29" cm="1">
        <f t="array" ref="U29">IFERROR(_xlfn.XLOOKUP(1, (날씨2[stnNm]='평균기온 삽입용'!$Q$2) * (날씨2[월]=U$3) * (날씨2[일]='평균기온 삽입용'!$P29), 날씨2[maxTa]),"")</f>
        <v>20.5</v>
      </c>
      <c r="V29" cm="1">
        <f t="array" ref="V29">IFERROR(_xlfn.XLOOKUP(1, (날씨2[stnNm]='평균기온 삽입용'!$Q$2) * (날씨2[월]=V$3) * (날씨2[일]='평균기온 삽입용'!$P29), 날씨2[maxTa]),"")</f>
        <v>30.5</v>
      </c>
      <c r="W29" cm="1">
        <f t="array" ref="W29">IFERROR(_xlfn.XLOOKUP(1, (날씨2[stnNm]='평균기온 삽입용'!$Q$2) * (날씨2[월]=W$3) * (날씨2[일]='평균기온 삽입용'!$P29), 날씨2[maxTa]),"")</f>
        <v>29.8</v>
      </c>
      <c r="X29" cm="1">
        <f t="array" ref="X29">IFERROR(_xlfn.XLOOKUP(1, (날씨2[stnNm]='평균기온 삽입용'!$Q$2) * (날씨2[월]=X$3) * (날씨2[일]='평균기온 삽입용'!$P29), 날씨2[maxTa]),"")</f>
        <v>26.8</v>
      </c>
      <c r="Y29" cm="1">
        <f t="array" ref="Y29">IFERROR(_xlfn.XLOOKUP(1, (날씨2[stnNm]='평균기온 삽입용'!$Q$2) * (날씨2[월]=Y$3) * (날씨2[일]='평균기온 삽입용'!$P29), 날씨2[maxTa]),"")</f>
        <v>28.1</v>
      </c>
      <c r="Z29" cm="1">
        <f t="array" ref="Z29">IFERROR(_xlfn.XLOOKUP(1, (날씨2[stnNm]='평균기온 삽입용'!$Q$2) * (날씨2[월]=Z$3) * (날씨2[일]='평균기온 삽입용'!$P29), 날씨2[maxTa]),"")</f>
        <v>15</v>
      </c>
      <c r="AA29" cm="1">
        <f t="array" ref="AA29">IFERROR(_xlfn.XLOOKUP(1, (날씨2[stnNm]='평균기온 삽입용'!$Q$2) * (날씨2[월]=AA$3) * (날씨2[일]='평균기온 삽입용'!$P29), 날씨2[maxTa]),"")</f>
        <v>0.8</v>
      </c>
      <c r="AB29" cm="1">
        <f t="array" ref="AB29">IFERROR(_xlfn.XLOOKUP(1, (날씨2[stnNm]='평균기온 삽입용'!$Q$2) * (날씨2[월]=AB$3) * (날씨2[일]='평균기온 삽입용'!$P29), 날씨2[maxTa]),"")</f>
        <v>3.3</v>
      </c>
      <c r="AD29" s="63">
        <v>26</v>
      </c>
      <c r="AE29" cm="1">
        <f t="array" ref="AE29">IFERROR(_xlfn.XLOOKUP(1, (날씨3[stnNm]='평균기온 삽입용'!$AE$2) * (날씨3[월]=AE$3) * (날씨3[일]='평균기온 삽입용'!$AD29), 날씨3[maxTa]),"")</f>
        <v>2.7</v>
      </c>
      <c r="AF29" cm="1">
        <f t="array" ref="AF29">IFERROR(_xlfn.XLOOKUP(1, (날씨3[stnNm]='평균기온 삽입용'!$AE$2) * (날씨3[월]=AF$3) * (날씨3[일]='평균기온 삽입용'!$AD29), 날씨3[maxTa]),"")</f>
        <v>7.9</v>
      </c>
      <c r="AG29" cm="1">
        <f t="array" ref="AG29">IFERROR(_xlfn.XLOOKUP(1, (날씨3[stnNm]='평균기온 삽입용'!$AE$2) * (날씨3[월]=AG$3) * (날씨3[일]='평균기온 삽입용'!$AD29), 날씨3[maxTa]),"")</f>
        <v>11.2</v>
      </c>
      <c r="AH29" cm="1">
        <f t="array" ref="AH29">IFERROR(_xlfn.XLOOKUP(1, (날씨3[stnNm]='평균기온 삽입용'!$AE$2) * (날씨3[월]=AH$3) * (날씨3[일]='평균기온 삽입용'!$AD29), 날씨3[maxTa]),"")</f>
        <v>18.7</v>
      </c>
      <c r="AI29" cm="1">
        <f t="array" ref="AI29">IFERROR(_xlfn.XLOOKUP(1, (날씨3[stnNm]='평균기온 삽입용'!$AE$2) * (날씨3[월]=AI$3) * (날씨3[일]='평균기온 삽입용'!$AD29), 날씨3[maxTa]),"")</f>
        <v>21.6</v>
      </c>
      <c r="AJ29" cm="1">
        <f t="array" ref="AJ29">IFERROR(_xlfn.XLOOKUP(1, (날씨3[stnNm]='평균기온 삽입용'!$AE$2) * (날씨3[월]=AJ$3) * (날씨3[일]='평균기온 삽입용'!$AD29), 날씨3[maxTa]),"")</f>
        <v>28.1</v>
      </c>
      <c r="AK29" cm="1">
        <f t="array" ref="AK29">IFERROR(_xlfn.XLOOKUP(1, (날씨3[stnNm]='평균기온 삽입용'!$AE$2) * (날씨3[월]=AK$3) * (날씨3[일]='평균기온 삽입용'!$AD29), 날씨3[maxTa]),"")</f>
        <v>32.200000000000003</v>
      </c>
      <c r="AL29" cm="1">
        <f t="array" ref="AL29">IFERROR(_xlfn.XLOOKUP(1, (날씨3[stnNm]='평균기온 삽입용'!$AE$2) * (날씨3[월]=AL$3) * (날씨3[일]='평균기온 삽입용'!$AD29), 날씨3[maxTa]),"")</f>
        <v>27.9</v>
      </c>
      <c r="AM29" cm="1">
        <f t="array" ref="AM29">IFERROR(_xlfn.XLOOKUP(1, (날씨3[stnNm]='평균기온 삽입용'!$AE$2) * (날씨3[월]=AM$3) * (날씨3[일]='평균기온 삽입용'!$AD29), 날씨3[maxTa]),"")</f>
        <v>28.9</v>
      </c>
      <c r="AN29" cm="1">
        <f t="array" ref="AN29">IFERROR(_xlfn.XLOOKUP(1, (날씨3[stnNm]='평균기온 삽입용'!$AE$2) * (날씨3[월]=AN$3) * (날씨3[일]='평균기온 삽입용'!$AD29), 날씨3[maxTa]),"")</f>
        <v>17.100000000000001</v>
      </c>
      <c r="AO29" cm="1">
        <f t="array" ref="AO29">IFERROR(_xlfn.XLOOKUP(1, (날씨3[stnNm]='평균기온 삽입용'!$AE$2) * (날씨3[월]=AO$3) * (날씨3[일]='평균기온 삽입용'!$AD29), 날씨3[maxTa]),"")</f>
        <v>5.8</v>
      </c>
      <c r="AP29" cm="1">
        <f t="array" ref="AP29">IFERROR(_xlfn.XLOOKUP(1, (날씨3[stnNm]='평균기온 삽입용'!$AE$2) * (날씨3[월]=AP$3) * (날씨3[일]='평균기온 삽입용'!$AD29), 날씨3[maxTa]),"")</f>
        <v>-2.8</v>
      </c>
    </row>
    <row r="30" spans="2:42" ht="15.95" customHeight="1" x14ac:dyDescent="0.3">
      <c r="B30" s="63">
        <v>27</v>
      </c>
      <c r="C30" cm="1">
        <f t="array" ref="C30">IFERROR(_xlfn.XLOOKUP(1, (날씨1[stnNm]='평균기온 삽입용'!$C$2) * (날씨1[월]=C$3) * (날씨1[일]='평균기온 삽입용'!$B30), 날씨1[maxTa]),"")</f>
        <v>0.4</v>
      </c>
      <c r="D30" cm="1">
        <f t="array" ref="D30">IFERROR(_xlfn.XLOOKUP(1, (날씨1[stnNm]='평균기온 삽입용'!$C$2) * (날씨1[월]=D$3) * (날씨1[일]='평균기온 삽입용'!$B30), 날씨1[maxTa]),"")</f>
        <v>1.9</v>
      </c>
      <c r="E30" cm="1">
        <f t="array" ref="E30">IFERROR(_xlfn.XLOOKUP(1, (날씨1[stnNm]='평균기온 삽입용'!$C$2) * (날씨1[월]=E$3) * (날씨1[일]='평균기온 삽입용'!$B30), 날씨1[maxTa]),"")</f>
        <v>17.2</v>
      </c>
      <c r="F30" cm="1">
        <f t="array" ref="F30">IFERROR(_xlfn.XLOOKUP(1, (날씨1[stnNm]='평균기온 삽입용'!$C$2) * (날씨1[월]=F$3) * (날씨1[일]='평균기온 삽입용'!$B30), 날씨1[maxTa]),"")</f>
        <v>25.6</v>
      </c>
      <c r="G30" cm="1">
        <f t="array" ref="G30">IFERROR(_xlfn.XLOOKUP(1, (날씨1[stnNm]='평균기온 삽입용'!$C$2) * (날씨1[월]=G$3) * (날씨1[일]='평균기온 삽입용'!$B30), 날씨1[maxTa]),"")</f>
        <v>30.1</v>
      </c>
      <c r="H30" cm="1">
        <f t="array" ref="H30">IFERROR(_xlfn.XLOOKUP(1, (날씨1[stnNm]='평균기온 삽입용'!$C$2) * (날씨1[월]=H$3) * (날씨1[일]='평균기온 삽입용'!$B30), 날씨1[maxTa]),"")</f>
        <v>27.9</v>
      </c>
      <c r="I30" cm="1">
        <f t="array" ref="I30">IFERROR(_xlfn.XLOOKUP(1, (날씨1[stnNm]='평균기온 삽입용'!$C$2) * (날씨1[월]=I$3) * (날씨1[일]='평균기온 삽입용'!$B30), 날씨1[maxTa]),"")</f>
        <v>30.6</v>
      </c>
      <c r="J30" cm="1">
        <f t="array" ref="J30">IFERROR(_xlfn.XLOOKUP(1, (날씨1[stnNm]='평균기온 삽입용'!$C$2) * (날씨1[월]=J$3) * (날씨1[일]='평균기온 삽입용'!$B30), 날씨1[maxTa]),"")</f>
        <v>27.8</v>
      </c>
      <c r="K30" cm="1">
        <f t="array" ref="K30">IFERROR(_xlfn.XLOOKUP(1, (날씨1[stnNm]='평균기온 삽입용'!$C$2) * (날씨1[월]=K$3) * (날씨1[일]='평균기온 삽입용'!$B30), 날씨1[maxTa]),"")</f>
        <v>27.9</v>
      </c>
      <c r="L30" cm="1">
        <f t="array" ref="L30">IFERROR(_xlfn.XLOOKUP(1, (날씨1[stnNm]='평균기온 삽입용'!$C$2) * (날씨1[월]=L$3) * (날씨1[일]='평균기온 삽입용'!$B30), 날씨1[maxTa]),"")</f>
        <v>15.6</v>
      </c>
      <c r="M30" cm="1">
        <f t="array" ref="M30">IFERROR(_xlfn.XLOOKUP(1, (날씨1[stnNm]='평균기온 삽입용'!$C$2) * (날씨1[월]=M$3) * (날씨1[일]='평균기온 삽입용'!$B30), 날씨1[maxTa]),"")</f>
        <v>-0.3</v>
      </c>
      <c r="N30" cm="1">
        <f t="array" ref="N30">IFERROR(_xlfn.XLOOKUP(1, (날씨1[stnNm]='평균기온 삽입용'!$C$2) * (날씨1[월]=N$3) * (날씨1[일]='평균기온 삽입용'!$B30), 날씨1[maxTa]),"")</f>
        <v>-1.8</v>
      </c>
      <c r="P30" s="63">
        <v>27</v>
      </c>
      <c r="Q30" cm="1">
        <f t="array" ref="Q30">IFERROR(_xlfn.XLOOKUP(1, (날씨2[stnNm]='평균기온 삽입용'!$Q$2) * (날씨2[월]=Q$3) * (날씨2[일]='평균기온 삽입용'!$P30), 날씨2[maxTa]),"")</f>
        <v>2.5</v>
      </c>
      <c r="R30" cm="1">
        <f t="array" ref="R30">IFERROR(_xlfn.XLOOKUP(1, (날씨2[stnNm]='평균기온 삽입용'!$Q$2) * (날씨2[월]=R$3) * (날씨2[일]='평균기온 삽입용'!$P30), 날씨2[maxTa]),"")</f>
        <v>7.5</v>
      </c>
      <c r="S30" cm="1">
        <f t="array" ref="S30">IFERROR(_xlfn.XLOOKUP(1, (날씨2[stnNm]='평균기온 삽입용'!$Q$2) * (날씨2[월]=S$3) * (날씨2[일]='평균기온 삽입용'!$P30), 날씨2[maxTa]),"")</f>
        <v>14</v>
      </c>
      <c r="T30" cm="1">
        <f t="array" ref="T30">IFERROR(_xlfn.XLOOKUP(1, (날씨2[stnNm]='평균기온 삽입용'!$Q$2) * (날씨2[월]=T$3) * (날씨2[일]='평균기온 삽입용'!$P30), 날씨2[maxTa]),"")</f>
        <v>18.399999999999999</v>
      </c>
      <c r="U30" cm="1">
        <f t="array" ref="U30">IFERROR(_xlfn.XLOOKUP(1, (날씨2[stnNm]='평균기온 삽입용'!$Q$2) * (날씨2[월]=U$3) * (날씨2[일]='평균기온 삽입용'!$P30), 날씨2[maxTa]),"")</f>
        <v>26.7</v>
      </c>
      <c r="V30" cm="1">
        <f t="array" ref="V30">IFERROR(_xlfn.XLOOKUP(1, (날씨2[stnNm]='평균기온 삽입용'!$Q$2) * (날씨2[월]=V$3) * (날씨2[일]='평균기온 삽입용'!$P30), 날씨2[maxTa]),"")</f>
        <v>27.2</v>
      </c>
      <c r="W30" cm="1">
        <f t="array" ref="W30">IFERROR(_xlfn.XLOOKUP(1, (날씨2[stnNm]='평균기온 삽입용'!$Q$2) * (날씨2[월]=W$3) * (날씨2[일]='평균기온 삽입용'!$P30), 날씨2[maxTa]),"")</f>
        <v>29.1</v>
      </c>
      <c r="X30" cm="1">
        <f t="array" ref="X30">IFERROR(_xlfn.XLOOKUP(1, (날씨2[stnNm]='평균기온 삽입용'!$Q$2) * (날씨2[월]=X$3) * (날씨2[일]='평균기온 삽입용'!$P30), 날씨2[maxTa]),"")</f>
        <v>26.7</v>
      </c>
      <c r="Y30" cm="1">
        <f t="array" ref="Y30">IFERROR(_xlfn.XLOOKUP(1, (날씨2[stnNm]='평균기온 삽입용'!$Q$2) * (날씨2[월]=Y$3) * (날씨2[일]='평균기온 삽입용'!$P30), 날씨2[maxTa]),"")</f>
        <v>19.5</v>
      </c>
      <c r="Z30" cm="1">
        <f t="array" ref="Z30">IFERROR(_xlfn.XLOOKUP(1, (날씨2[stnNm]='평균기온 삽입용'!$Q$2) * (날씨2[월]=Z$3) * (날씨2[일]='평균기온 삽입용'!$P30), 날씨2[maxTa]),"")</f>
        <v>20.5</v>
      </c>
      <c r="AA30" cm="1">
        <f t="array" ref="AA30">IFERROR(_xlfn.XLOOKUP(1, (날씨2[stnNm]='평균기온 삽입용'!$Q$2) * (날씨2[월]=AA$3) * (날씨2[일]='평균기온 삽입용'!$P30), 날씨2[maxTa]),"")</f>
        <v>3.5</v>
      </c>
      <c r="AB30" cm="1">
        <f t="array" ref="AB30">IFERROR(_xlfn.XLOOKUP(1, (날씨2[stnNm]='평균기온 삽입용'!$Q$2) * (날씨2[월]=AB$3) * (날씨2[일]='평균기온 삽입용'!$P30), 날씨2[maxTa]),"")</f>
        <v>0.2</v>
      </c>
      <c r="AD30" s="63">
        <v>27</v>
      </c>
      <c r="AE30" cm="1">
        <f t="array" ref="AE30">IFERROR(_xlfn.XLOOKUP(1, (날씨3[stnNm]='평균기온 삽입용'!$AE$2) * (날씨3[월]=AE$3) * (날씨3[일]='평균기온 삽입용'!$AD30), 날씨3[maxTa]),"")</f>
        <v>3.4</v>
      </c>
      <c r="AF30" cm="1">
        <f t="array" ref="AF30">IFERROR(_xlfn.XLOOKUP(1, (날씨3[stnNm]='평균기온 삽입용'!$AE$2) * (날씨3[월]=AF$3) * (날씨3[일]='평균기온 삽입용'!$AD30), 날씨3[maxTa]),"")</f>
        <v>9.6</v>
      </c>
      <c r="AG30" cm="1">
        <f t="array" ref="AG30">IFERROR(_xlfn.XLOOKUP(1, (날씨3[stnNm]='평균기온 삽입용'!$AE$2) * (날씨3[월]=AG$3) * (날씨3[일]='평균기온 삽입용'!$AD30), 날씨3[maxTa]),"")</f>
        <v>8.6999999999999993</v>
      </c>
      <c r="AH30" cm="1">
        <f t="array" ref="AH30">IFERROR(_xlfn.XLOOKUP(1, (날씨3[stnNm]='평균기온 삽입용'!$AE$2) * (날씨3[월]=AH$3) * (날씨3[일]='평균기온 삽입용'!$AD30), 날씨3[maxTa]),"")</f>
        <v>18.899999999999999</v>
      </c>
      <c r="AI30" cm="1">
        <f t="array" ref="AI30">IFERROR(_xlfn.XLOOKUP(1, (날씨3[stnNm]='평균기온 삽입용'!$AE$2) * (날씨3[월]=AI$3) * (날씨3[일]='평균기온 삽입용'!$AD30), 날씨3[maxTa]),"")</f>
        <v>25.5</v>
      </c>
      <c r="AJ30" cm="1">
        <f t="array" ref="AJ30">IFERROR(_xlfn.XLOOKUP(1, (날씨3[stnNm]='평균기온 삽입용'!$AE$2) * (날씨3[월]=AJ$3) * (날씨3[일]='평균기온 삽입용'!$AD30), 날씨3[maxTa]),"")</f>
        <v>30.3</v>
      </c>
      <c r="AK30" cm="1">
        <f t="array" ref="AK30">IFERROR(_xlfn.XLOOKUP(1, (날씨3[stnNm]='평균기온 삽입용'!$AE$2) * (날씨3[월]=AK$3) * (날씨3[일]='평균기온 삽입용'!$AD30), 날씨3[maxTa]),"")</f>
        <v>29.1</v>
      </c>
      <c r="AL30" cm="1">
        <f t="array" ref="AL30">IFERROR(_xlfn.XLOOKUP(1, (날씨3[stnNm]='평균기온 삽입용'!$AE$2) * (날씨3[월]=AL$3) * (날씨3[일]='평균기온 삽입용'!$AD30), 날씨3[maxTa]),"")</f>
        <v>24.1</v>
      </c>
      <c r="AM30" cm="1">
        <f t="array" ref="AM30">IFERROR(_xlfn.XLOOKUP(1, (날씨3[stnNm]='평균기온 삽입용'!$AE$2) * (날씨3[월]=AM$3) * (날씨3[일]='평균기온 삽입용'!$AD30), 날씨3[maxTa]),"")</f>
        <v>25.8</v>
      </c>
      <c r="AN30" cm="1">
        <f t="array" ref="AN30">IFERROR(_xlfn.XLOOKUP(1, (날씨3[stnNm]='평균기온 삽입용'!$AE$2) * (날씨3[월]=AN$3) * (날씨3[일]='평균기온 삽입용'!$AD30), 날씨3[maxTa]),"")</f>
        <v>22.8</v>
      </c>
      <c r="AO30" cm="1">
        <f t="array" ref="AO30">IFERROR(_xlfn.XLOOKUP(1, (날씨3[stnNm]='평균기온 삽입용'!$AE$2) * (날씨3[월]=AO$3) * (날씨3[일]='평균기온 삽입용'!$AD30), 날씨3[maxTa]),"")</f>
        <v>6.8</v>
      </c>
      <c r="AP30" cm="1">
        <f t="array" ref="AP30">IFERROR(_xlfn.XLOOKUP(1, (날씨3[stnNm]='평균기온 삽입용'!$AE$2) * (날씨3[월]=AP$3) * (날씨3[일]='평균기온 삽입용'!$AD30), 날씨3[maxTa]),"")</f>
        <v>-4.7</v>
      </c>
    </row>
    <row r="31" spans="2:42" ht="15.95" customHeight="1" x14ac:dyDescent="0.3">
      <c r="B31" s="63">
        <v>28</v>
      </c>
      <c r="C31" cm="1">
        <f t="array" ref="C31">IFERROR(_xlfn.XLOOKUP(1, (날씨1[stnNm]='평균기온 삽입용'!$C$2) * (날씨1[월]=C$3) * (날씨1[일]='평균기온 삽입용'!$B31), 날씨1[maxTa]),"")</f>
        <v>1.7</v>
      </c>
      <c r="D31" cm="1">
        <f t="array" ref="D31">IFERROR(_xlfn.XLOOKUP(1, (날씨1[stnNm]='평균기온 삽입용'!$C$2) * (날씨1[월]=D$3) * (날씨1[일]='평균기온 삽입용'!$B31), 날씨1[maxTa]),"")</f>
        <v>5.9</v>
      </c>
      <c r="E31" cm="1">
        <f t="array" ref="E31">IFERROR(_xlfn.XLOOKUP(1, (날씨1[stnNm]='평균기온 삽입용'!$C$2) * (날씨1[월]=E$3) * (날씨1[일]='평균기온 삽입용'!$B31), 날씨1[maxTa]),"")</f>
        <v>16.100000000000001</v>
      </c>
      <c r="F31" cm="1">
        <f t="array" ref="F31">IFERROR(_xlfn.XLOOKUP(1, (날씨1[stnNm]='평균기온 삽입용'!$C$2) * (날씨1[월]=F$3) * (날씨1[일]='평균기온 삽입용'!$B31), 날씨1[maxTa]),"")</f>
        <v>26.6</v>
      </c>
      <c r="G31" cm="1">
        <f t="array" ref="G31">IFERROR(_xlfn.XLOOKUP(1, (날씨1[stnNm]='평균기온 삽입용'!$C$2) * (날씨1[월]=G$3) * (날씨1[일]='평균기온 삽입용'!$B31), 날씨1[maxTa]),"")</f>
        <v>31.3</v>
      </c>
      <c r="H31" cm="1">
        <f t="array" ref="H31">IFERROR(_xlfn.XLOOKUP(1, (날씨1[stnNm]='평균기온 삽입용'!$C$2) * (날씨1[월]=H$3) * (날씨1[일]='평균기온 삽입용'!$B31), 날씨1[maxTa]),"")</f>
        <v>31</v>
      </c>
      <c r="I31" cm="1">
        <f t="array" ref="I31">IFERROR(_xlfn.XLOOKUP(1, (날씨1[stnNm]='평균기온 삽입용'!$C$2) * (날씨1[월]=I$3) * (날씨1[일]='평균기온 삽입용'!$B31), 날씨1[maxTa]),"")</f>
        <v>31.2</v>
      </c>
      <c r="J31" cm="1">
        <f t="array" ref="J31">IFERROR(_xlfn.XLOOKUP(1, (날씨1[stnNm]='평균기온 삽입용'!$C$2) * (날씨1[월]=J$3) * (날씨1[일]='평균기온 삽입용'!$B31), 날씨1[maxTa]),"")</f>
        <v>28.4</v>
      </c>
      <c r="K31" cm="1">
        <f t="array" ref="K31">IFERROR(_xlfn.XLOOKUP(1, (날씨1[stnNm]='평균기온 삽입용'!$C$2) * (날씨1[월]=K$3) * (날씨1[일]='평균기온 삽입용'!$B31), 날씨1[maxTa]),"")</f>
        <v>26</v>
      </c>
      <c r="L31" cm="1">
        <f t="array" ref="L31">IFERROR(_xlfn.XLOOKUP(1, (날씨1[stnNm]='평균기온 삽입용'!$C$2) * (날씨1[월]=L$3) * (날씨1[일]='평균기온 삽입용'!$B31), 날씨1[maxTa]),"")</f>
        <v>13.9</v>
      </c>
      <c r="M31" cm="1">
        <f t="array" ref="M31">IFERROR(_xlfn.XLOOKUP(1, (날씨1[stnNm]='평균기온 삽입용'!$C$2) * (날씨1[월]=M$3) * (날씨1[일]='평균기온 삽입용'!$B31), 날씨1[maxTa]),"")</f>
        <v>1.7</v>
      </c>
      <c r="N31" cm="1">
        <f t="array" ref="N31">IFERROR(_xlfn.XLOOKUP(1, (날씨1[stnNm]='평균기온 삽입용'!$C$2) * (날씨1[월]=N$3) * (날씨1[일]='평균기온 삽입용'!$B31), 날씨1[maxTa]),"")</f>
        <v>-2.5</v>
      </c>
      <c r="P31" s="63">
        <v>28</v>
      </c>
      <c r="Q31" cm="1">
        <f t="array" ref="Q31">IFERROR(_xlfn.XLOOKUP(1, (날씨2[stnNm]='평균기온 삽입용'!$Q$2) * (날씨2[월]=Q$3) * (날씨2[일]='평균기온 삽입용'!$P31), 날씨2[maxTa]),"")</f>
        <v>3.5</v>
      </c>
      <c r="R31" cm="1">
        <f t="array" ref="R31">IFERROR(_xlfn.XLOOKUP(1, (날씨2[stnNm]='평균기온 삽입용'!$Q$2) * (날씨2[월]=R$3) * (날씨2[일]='평균기온 삽입용'!$P31), 날씨2[maxTa]),"")</f>
        <v>3.2</v>
      </c>
      <c r="S31" cm="1">
        <f t="array" ref="S31">IFERROR(_xlfn.XLOOKUP(1, (날씨2[stnNm]='평균기온 삽입용'!$Q$2) * (날씨2[월]=S$3) * (날씨2[일]='평균기온 삽입용'!$P31), 날씨2[maxTa]),"")</f>
        <v>16.2</v>
      </c>
      <c r="T31" cm="1">
        <f t="array" ref="T31">IFERROR(_xlfn.XLOOKUP(1, (날씨2[stnNm]='평균기온 삽입용'!$Q$2) * (날씨2[월]=T$3) * (날씨2[일]='평균기온 삽입용'!$P31), 날씨2[maxTa]),"")</f>
        <v>22.7</v>
      </c>
      <c r="U31" cm="1">
        <f t="array" ref="U31">IFERROR(_xlfn.XLOOKUP(1, (날씨2[stnNm]='평균기온 삽입용'!$Q$2) * (날씨2[월]=U$3) * (날씨2[일]='평균기온 삽입용'!$P31), 날씨2[maxTa]),"")</f>
        <v>28.2</v>
      </c>
      <c r="V31" cm="1">
        <f t="array" ref="V31">IFERROR(_xlfn.XLOOKUP(1, (날씨2[stnNm]='평균기온 삽입용'!$Q$2) * (날씨2[월]=V$3) * (날씨2[일]='평균기온 삽입용'!$P31), 날씨2[maxTa]),"")</f>
        <v>30.9</v>
      </c>
      <c r="W31" cm="1">
        <f t="array" ref="W31">IFERROR(_xlfn.XLOOKUP(1, (날씨2[stnNm]='평균기온 삽입용'!$Q$2) * (날씨2[월]=W$3) * (날씨2[일]='평균기온 삽입용'!$P31), 날씨2[maxTa]),"")</f>
        <v>30.4</v>
      </c>
      <c r="X31" cm="1">
        <f t="array" ref="X31">IFERROR(_xlfn.XLOOKUP(1, (날씨2[stnNm]='평균기온 삽입용'!$Q$2) * (날씨2[월]=X$3) * (날씨2[일]='평균기온 삽입용'!$P31), 날씨2[maxTa]),"")</f>
        <v>19.899999999999999</v>
      </c>
      <c r="Y31" cm="1">
        <f t="array" ref="Y31">IFERROR(_xlfn.XLOOKUP(1, (날씨2[stnNm]='평균기온 삽입용'!$Q$2) * (날씨2[월]=Y$3) * (날씨2[일]='평균기온 삽입용'!$P31), 날씨2[maxTa]),"")</f>
        <v>22.4</v>
      </c>
      <c r="Z31" cm="1">
        <f t="array" ref="Z31">IFERROR(_xlfn.XLOOKUP(1, (날씨2[stnNm]='평균기온 삽입용'!$Q$2) * (날씨2[월]=Z$3) * (날씨2[일]='평균기온 삽입용'!$P31), 날씨2[maxTa]),"")</f>
        <v>18.3</v>
      </c>
      <c r="AA31" cm="1">
        <f t="array" ref="AA31">IFERROR(_xlfn.XLOOKUP(1, (날씨2[stnNm]='평균기온 삽입용'!$Q$2) * (날씨2[월]=AA$3) * (날씨2[일]='평균기온 삽입용'!$P31), 날씨2[maxTa]),"")</f>
        <v>4.5</v>
      </c>
      <c r="AB31" cm="1">
        <f t="array" ref="AB31">IFERROR(_xlfn.XLOOKUP(1, (날씨2[stnNm]='평균기온 삽입용'!$Q$2) * (날씨2[월]=AB$3) * (날씨2[일]='평균기온 삽입용'!$P31), 날씨2[maxTa]),"")</f>
        <v>0.5</v>
      </c>
      <c r="AD31" s="63">
        <v>28</v>
      </c>
      <c r="AE31" cm="1">
        <f t="array" ref="AE31">IFERROR(_xlfn.XLOOKUP(1, (날씨3[stnNm]='평균기온 삽입용'!$AE$2) * (날씨3[월]=AE$3) * (날씨3[일]='평균기온 삽입용'!$AD31), 날씨3[maxTa]),"")</f>
        <v>2.2000000000000002</v>
      </c>
      <c r="AF31" cm="1">
        <f t="array" ref="AF31">IFERROR(_xlfn.XLOOKUP(1, (날씨3[stnNm]='평균기온 삽입용'!$AE$2) * (날씨3[월]=AF$3) * (날씨3[일]='평균기온 삽입용'!$AD31), 날씨3[maxTa]),"")</f>
        <v>10.6</v>
      </c>
      <c r="AG31" cm="1">
        <f t="array" ref="AG31">IFERROR(_xlfn.XLOOKUP(1, (날씨3[stnNm]='평균기온 삽입용'!$AE$2) * (날씨3[월]=AG$3) * (날씨3[일]='평균기온 삽입용'!$AD31), 날씨3[maxTa]),"")</f>
        <v>11.8</v>
      </c>
      <c r="AH31" cm="1">
        <f t="array" ref="AH31">IFERROR(_xlfn.XLOOKUP(1, (날씨3[stnNm]='평균기온 삽입용'!$AE$2) * (날씨3[월]=AH$3) * (날씨3[일]='평균기온 삽입용'!$AD31), 날씨3[maxTa]),"")</f>
        <v>22.1</v>
      </c>
      <c r="AI31" cm="1">
        <f t="array" ref="AI31">IFERROR(_xlfn.XLOOKUP(1, (날씨3[stnNm]='평균기온 삽입용'!$AE$2) * (날씨3[월]=AI$3) * (날씨3[일]='평균기온 삽입용'!$AD31), 날씨3[maxTa]),"")</f>
        <v>26.8</v>
      </c>
      <c r="AJ31" cm="1">
        <f t="array" ref="AJ31">IFERROR(_xlfn.XLOOKUP(1, (날씨3[stnNm]='평균기온 삽입용'!$AE$2) * (날씨3[월]=AJ$3) * (날씨3[일]='평균기온 삽입용'!$AD31), 날씨3[maxTa]),"")</f>
        <v>29.4</v>
      </c>
      <c r="AK31" cm="1">
        <f t="array" ref="AK31">IFERROR(_xlfn.XLOOKUP(1, (날씨3[stnNm]='평균기온 삽입용'!$AE$2) * (날씨3[월]=AK$3) * (날씨3[일]='평균기온 삽입용'!$AD31), 날씨3[maxTa]),"")</f>
        <v>25.5</v>
      </c>
      <c r="AL31" cm="1">
        <f t="array" ref="AL31">IFERROR(_xlfn.XLOOKUP(1, (날씨3[stnNm]='평균기온 삽입용'!$AE$2) * (날씨3[월]=AL$3) * (날씨3[일]='평균기온 삽입용'!$AD31), 날씨3[maxTa]),"")</f>
        <v>22.6</v>
      </c>
      <c r="AM31" cm="1">
        <f t="array" ref="AM31">IFERROR(_xlfn.XLOOKUP(1, (날씨3[stnNm]='평균기온 삽입용'!$AE$2) * (날씨3[월]=AM$3) * (날씨3[일]='평균기온 삽입용'!$AD31), 날씨3[maxTa]),"")</f>
        <v>23.5</v>
      </c>
      <c r="AN31" cm="1">
        <f t="array" ref="AN31">IFERROR(_xlfn.XLOOKUP(1, (날씨3[stnNm]='평균기온 삽입용'!$AE$2) * (날씨3[월]=AN$3) * (날씨3[일]='평균기온 삽입용'!$AD31), 날씨3[maxTa]),"")</f>
        <v>23.2</v>
      </c>
      <c r="AO31" cm="1">
        <f t="array" ref="AO31">IFERROR(_xlfn.XLOOKUP(1, (날씨3[stnNm]='평균기온 삽입용'!$AE$2) * (날씨3[월]=AO$3) * (날씨3[일]='평균기온 삽입용'!$AD31), 날씨3[maxTa]),"")</f>
        <v>9</v>
      </c>
      <c r="AP31" cm="1">
        <f t="array" ref="AP31">IFERROR(_xlfn.XLOOKUP(1, (날씨3[stnNm]='평균기온 삽입용'!$AE$2) * (날씨3[월]=AP$3) * (날씨3[일]='평균기온 삽입용'!$AD31), 날씨3[maxTa]),"")</f>
        <v>0.8</v>
      </c>
    </row>
    <row r="32" spans="2:42" ht="15.95" customHeight="1" x14ac:dyDescent="0.3">
      <c r="B32" s="63">
        <v>29</v>
      </c>
      <c r="C32" cm="1">
        <f t="array" ref="C32">IFERROR(_xlfn.XLOOKUP(1, (날씨1[stnNm]='평균기온 삽입용'!$C$2) * (날씨1[월]=C$3) * (날씨1[일]='평균기온 삽입용'!$B32), 날씨1[maxTa]),"")</f>
        <v>0.5</v>
      </c>
      <c r="D32" t="str" cm="1">
        <f t="array" ref="D32">IFERROR(_xlfn.XLOOKUP(1, (날씨1[stnNm]='평균기온 삽입용'!$C$2) * (날씨1[월]=D$3) * (날씨1[일]='평균기온 삽입용'!$B32), 날씨1[maxTa]),"")</f>
        <v/>
      </c>
      <c r="E32" cm="1">
        <f t="array" ref="E32">IFERROR(_xlfn.XLOOKUP(1, (날씨1[stnNm]='평균기온 삽입용'!$C$2) * (날씨1[월]=E$3) * (날씨1[일]='평균기온 삽입용'!$B32), 날씨1[maxTa]),"")</f>
        <v>17</v>
      </c>
      <c r="F32" cm="1">
        <f t="array" ref="F32">IFERROR(_xlfn.XLOOKUP(1, (날씨1[stnNm]='평균기온 삽입용'!$C$2) * (날씨1[월]=F$3) * (날씨1[일]='평균기온 삽입용'!$B32), 날씨1[maxTa]),"")</f>
        <v>22.9</v>
      </c>
      <c r="G32" cm="1">
        <f t="array" ref="G32">IFERROR(_xlfn.XLOOKUP(1, (날씨1[stnNm]='평균기온 삽입용'!$C$2) * (날씨1[월]=G$3) * (날씨1[일]='평균기온 삽입용'!$B32), 날씨1[maxTa]),"")</f>
        <v>28.9</v>
      </c>
      <c r="H32" cm="1">
        <f t="array" ref="H32">IFERROR(_xlfn.XLOOKUP(1, (날씨1[stnNm]='평균기온 삽입용'!$C$2) * (날씨1[월]=H$3) * (날씨1[일]='평균기온 삽입용'!$B32), 날씨1[maxTa]),"")</f>
        <v>29.7</v>
      </c>
      <c r="I32" cm="1">
        <f t="array" ref="I32">IFERROR(_xlfn.XLOOKUP(1, (날씨1[stnNm]='평균기온 삽입용'!$C$2) * (날씨1[월]=I$3) * (날씨1[일]='평균기온 삽입용'!$B32), 날씨1[maxTa]),"")</f>
        <v>26.3</v>
      </c>
      <c r="J32" cm="1">
        <f t="array" ref="J32">IFERROR(_xlfn.XLOOKUP(1, (날씨1[stnNm]='평균기온 삽입용'!$C$2) * (날씨1[월]=J$3) * (날씨1[일]='평균기온 삽입용'!$B32), 날씨1[maxTa]),"")</f>
        <v>28.8</v>
      </c>
      <c r="K32" cm="1">
        <f t="array" ref="K32">IFERROR(_xlfn.XLOOKUP(1, (날씨1[stnNm]='평균기온 삽입용'!$C$2) * (날씨1[월]=K$3) * (날씨1[일]='평균기온 삽입용'!$B32), 날씨1[maxTa]),"")</f>
        <v>25.3</v>
      </c>
      <c r="L32" cm="1">
        <f t="array" ref="L32">IFERROR(_xlfn.XLOOKUP(1, (날씨1[stnNm]='평균기온 삽입용'!$C$2) * (날씨1[월]=L$3) * (날씨1[일]='평균기온 삽입용'!$B32), 날씨1[maxTa]),"")</f>
        <v>11.9</v>
      </c>
      <c r="M32" cm="1">
        <f t="array" ref="M32">IFERROR(_xlfn.XLOOKUP(1, (날씨1[stnNm]='평균기온 삽입용'!$C$2) * (날씨1[월]=M$3) * (날씨1[일]='평균기온 삽입용'!$B32), 날씨1[maxTa]),"")</f>
        <v>3</v>
      </c>
      <c r="N32" cm="1">
        <f t="array" ref="N32">IFERROR(_xlfn.XLOOKUP(1, (날씨1[stnNm]='평균기온 삽입용'!$C$2) * (날씨1[월]=N$3) * (날씨1[일]='평균기온 삽입용'!$B32), 날씨1[maxTa]),"")</f>
        <v>1.3</v>
      </c>
      <c r="P32" s="63">
        <v>29</v>
      </c>
      <c r="Q32" cm="1">
        <f t="array" ref="Q32">IFERROR(_xlfn.XLOOKUP(1, (날씨2[stnNm]='평균기온 삽입용'!$Q$2) * (날씨2[월]=Q$3) * (날씨2[일]='평균기온 삽입용'!$P32), 날씨2[maxTa]),"")</f>
        <v>4.9000000000000004</v>
      </c>
      <c r="R32" cm="1">
        <f t="array" ref="R32">IFERROR(_xlfn.XLOOKUP(1, (날씨2[stnNm]='평균기온 삽입용'!$Q$2) * (날씨2[월]=R$3) * (날씨2[일]='평균기온 삽입용'!$P32), 날씨2[maxTa]),"")</f>
        <v>-1</v>
      </c>
      <c r="S32" cm="1">
        <f t="array" ref="S32">IFERROR(_xlfn.XLOOKUP(1, (날씨2[stnNm]='평균기온 삽입용'!$Q$2) * (날씨2[월]=S$3) * (날씨2[일]='평균기온 삽입용'!$P32), 날씨2[maxTa]),"")</f>
        <v>17.2</v>
      </c>
      <c r="T32" cm="1">
        <f t="array" ref="T32">IFERROR(_xlfn.XLOOKUP(1, (날씨2[stnNm]='평균기온 삽입용'!$Q$2) * (날씨2[월]=T$3) * (날씨2[일]='평균기온 삽입용'!$P32), 날씨2[maxTa]),"")</f>
        <v>22.5</v>
      </c>
      <c r="U32" cm="1">
        <f t="array" ref="U32">IFERROR(_xlfn.XLOOKUP(1, (날씨2[stnNm]='평균기온 삽입용'!$Q$2) * (날씨2[월]=U$3) * (날씨2[일]='평균기온 삽입용'!$P32), 날씨2[maxTa]),"")</f>
        <v>27.8</v>
      </c>
      <c r="V32" cm="1">
        <f t="array" ref="V32">IFERROR(_xlfn.XLOOKUP(1, (날씨2[stnNm]='평균기온 삽입용'!$Q$2) * (날씨2[월]=V$3) * (날씨2[일]='평균기온 삽입용'!$P32), 날씨2[maxTa]),"")</f>
        <v>30.9</v>
      </c>
      <c r="W32" cm="1">
        <f t="array" ref="W32">IFERROR(_xlfn.XLOOKUP(1, (날씨2[stnNm]='평균기온 삽입용'!$Q$2) * (날씨2[월]=W$3) * (날씨2[일]='평균기온 삽입용'!$P32), 날씨2[maxTa]),"")</f>
        <v>27.6</v>
      </c>
      <c r="X32" cm="1">
        <f t="array" ref="X32">IFERROR(_xlfn.XLOOKUP(1, (날씨2[stnNm]='평균기온 삽입용'!$Q$2) * (날씨2[월]=X$3) * (날씨2[일]='평균기온 삽입용'!$P32), 날씨2[maxTa]),"")</f>
        <v>23.3</v>
      </c>
      <c r="Y32" cm="1">
        <f t="array" ref="Y32">IFERROR(_xlfn.XLOOKUP(1, (날씨2[stnNm]='평균기온 삽입용'!$Q$2) * (날씨2[월]=Y$3) * (날씨2[일]='평균기온 삽입용'!$P32), 날씨2[maxTa]),"")</f>
        <v>23.9</v>
      </c>
      <c r="Z32" cm="1">
        <f t="array" ref="Z32">IFERROR(_xlfn.XLOOKUP(1, (날씨2[stnNm]='평균기온 삽입용'!$Q$2) * (날씨2[월]=Z$3) * (날씨2[일]='평균기온 삽입용'!$P32), 날씨2[maxTa]),"")</f>
        <v>11.4</v>
      </c>
      <c r="AA32" cm="1">
        <f t="array" ref="AA32">IFERROR(_xlfn.XLOOKUP(1, (날씨2[stnNm]='평균기온 삽입용'!$Q$2) * (날씨2[월]=AA$3) * (날씨2[일]='평균기온 삽입용'!$P32), 날씨2[maxTa]),"")</f>
        <v>6.5</v>
      </c>
      <c r="AB32" cm="1">
        <f t="array" ref="AB32">IFERROR(_xlfn.XLOOKUP(1, (날씨2[stnNm]='평균기온 삽입용'!$Q$2) * (날씨2[월]=AB$3) * (날씨2[일]='평균기온 삽입용'!$P32), 날씨2[maxTa]),"")</f>
        <v>-2.1</v>
      </c>
      <c r="AD32" s="63">
        <v>29</v>
      </c>
      <c r="AE32" cm="1">
        <f t="array" ref="AE32">IFERROR(_xlfn.XLOOKUP(1, (날씨3[stnNm]='평균기온 삽입용'!$AE$2) * (날씨3[월]=AE$3) * (날씨3[일]='평균기온 삽입용'!$AD32), 날씨3[maxTa]),"")</f>
        <v>0.7</v>
      </c>
      <c r="AF32" t="str" cm="1">
        <f t="array" ref="AF32">IFERROR(_xlfn.XLOOKUP(1, (날씨3[stnNm]='평균기온 삽입용'!$AE$2) * (날씨3[월]=AF$3) * (날씨3[일]='평균기온 삽입용'!$AD32), 날씨3[maxTa]),"")</f>
        <v/>
      </c>
      <c r="AG32" cm="1">
        <f t="array" ref="AG32">IFERROR(_xlfn.XLOOKUP(1, (날씨3[stnNm]='평균기온 삽입용'!$AE$2) * (날씨3[월]=AG$3) * (날씨3[일]='평균기온 삽입용'!$AD32), 날씨3[maxTa]),"")</f>
        <v>13.7</v>
      </c>
      <c r="AH32" cm="1">
        <f t="array" ref="AH32">IFERROR(_xlfn.XLOOKUP(1, (날씨3[stnNm]='평균기온 삽입용'!$AE$2) * (날씨3[월]=AH$3) * (날씨3[일]='평균기온 삽입용'!$AD32), 날씨3[maxTa]),"")</f>
        <v>23.2</v>
      </c>
      <c r="AI32" cm="1">
        <f t="array" ref="AI32">IFERROR(_xlfn.XLOOKUP(1, (날씨3[stnNm]='평균기온 삽입용'!$AE$2) * (날씨3[월]=AI$3) * (날씨3[일]='평균기온 삽입용'!$AD32), 날씨3[maxTa]),"")</f>
        <v>28.1</v>
      </c>
      <c r="AJ32" cm="1">
        <f t="array" ref="AJ32">IFERROR(_xlfn.XLOOKUP(1, (날씨3[stnNm]='평균기온 삽입용'!$AE$2) * (날씨3[월]=AJ$3) * (날씨3[일]='평균기온 삽입용'!$AD32), 날씨3[maxTa]),"")</f>
        <v>31.1</v>
      </c>
      <c r="AK32" cm="1">
        <f t="array" ref="AK32">IFERROR(_xlfn.XLOOKUP(1, (날씨3[stnNm]='평균기온 삽입용'!$AE$2) * (날씨3[월]=AK$3) * (날씨3[일]='평균기온 삽입용'!$AD32), 날씨3[maxTa]),"")</f>
        <v>30.4</v>
      </c>
      <c r="AL32" cm="1">
        <f t="array" ref="AL32">IFERROR(_xlfn.XLOOKUP(1, (날씨3[stnNm]='평균기온 삽입용'!$AE$2) * (날씨3[월]=AL$3) * (날씨3[일]='평균기온 삽입용'!$AD32), 날씨3[maxTa]),"")</f>
        <v>23.1</v>
      </c>
      <c r="AM32" cm="1">
        <f t="array" ref="AM32">IFERROR(_xlfn.XLOOKUP(1, (날씨3[stnNm]='평균기온 삽입용'!$AE$2) * (날씨3[월]=AM$3) * (날씨3[일]='평균기온 삽입용'!$AD32), 날씨3[maxTa]),"")</f>
        <v>21.2</v>
      </c>
      <c r="AN32" cm="1">
        <f t="array" ref="AN32">IFERROR(_xlfn.XLOOKUP(1, (날씨3[stnNm]='평균기온 삽입용'!$AE$2) * (날씨3[월]=AN$3) * (날씨3[일]='평균기온 삽입용'!$AD32), 날씨3[maxTa]),"")</f>
        <v>16.899999999999999</v>
      </c>
      <c r="AO32" cm="1">
        <f t="array" ref="AO32">IFERROR(_xlfn.XLOOKUP(1, (날씨3[stnNm]='평균기온 삽입용'!$AE$2) * (날씨3[월]=AO$3) * (날씨3[일]='평균기온 삽입용'!$AD32), 날씨3[maxTa]),"")</f>
        <v>6.1</v>
      </c>
      <c r="AP32" cm="1">
        <f t="array" ref="AP32">IFERROR(_xlfn.XLOOKUP(1, (날씨3[stnNm]='평균기온 삽입용'!$AE$2) * (날씨3[월]=AP$3) * (날씨3[일]='평균기온 삽입용'!$AD32), 날씨3[maxTa]),"")</f>
        <v>4.3</v>
      </c>
    </row>
    <row r="33" spans="2:42" ht="15.95" customHeight="1" x14ac:dyDescent="0.3">
      <c r="B33" s="63">
        <v>30</v>
      </c>
      <c r="C33" cm="1">
        <f t="array" ref="C33">IFERROR(_xlfn.XLOOKUP(1, (날씨1[stnNm]='평균기온 삽입용'!$C$2) * (날씨1[월]=C$3) * (날씨1[일]='평균기온 삽입용'!$B33), 날씨1[maxTa]),"")</f>
        <v>-1</v>
      </c>
      <c r="D33" t="str" cm="1">
        <f t="array" ref="D33">IFERROR(_xlfn.XLOOKUP(1, (날씨1[stnNm]='평균기온 삽입용'!$C$2) * (날씨1[월]=D$3) * (날씨1[일]='평균기온 삽입용'!$B33), 날씨1[maxTa]),"")</f>
        <v/>
      </c>
      <c r="E33" cm="1">
        <f t="array" ref="E33">IFERROR(_xlfn.XLOOKUP(1, (날씨1[stnNm]='평균기온 삽입용'!$C$2) * (날씨1[월]=E$3) * (날씨1[일]='평균기온 삽입용'!$B33), 날씨1[maxTa]),"")</f>
        <v>20.7</v>
      </c>
      <c r="F33" cm="1">
        <f t="array" ref="F33">IFERROR(_xlfn.XLOOKUP(1, (날씨1[stnNm]='평균기온 삽입용'!$C$2) * (날씨1[월]=F$3) * (날씨1[일]='평균기온 삽입용'!$B33), 날씨1[maxTa]),"")</f>
        <v>28.9</v>
      </c>
      <c r="G33" cm="1">
        <f t="array" ref="G33">IFERROR(_xlfn.XLOOKUP(1, (날씨1[stnNm]='평균기온 삽입용'!$C$2) * (날씨1[월]=G$3) * (날씨1[일]='평균기온 삽입용'!$B33), 날씨1[maxTa]),"")</f>
        <v>23.5</v>
      </c>
      <c r="H33" cm="1">
        <f t="array" ref="H33">IFERROR(_xlfn.XLOOKUP(1, (날씨1[stnNm]='평균기온 삽입용'!$C$2) * (날씨1[월]=H$3) * (날씨1[일]='평균기온 삽입용'!$B33), 날씨1[maxTa]),"")</f>
        <v>27.5</v>
      </c>
      <c r="I33" cm="1">
        <f t="array" ref="I33">IFERROR(_xlfn.XLOOKUP(1, (날씨1[stnNm]='평균기온 삽입용'!$C$2) * (날씨1[월]=I$3) * (날씨1[일]='평균기온 삽입용'!$B33), 날씨1[maxTa]),"")</f>
        <v>32.4</v>
      </c>
      <c r="J33" cm="1">
        <f t="array" ref="J33">IFERROR(_xlfn.XLOOKUP(1, (날씨1[stnNm]='평균기온 삽입용'!$C$2) * (날씨1[월]=J$3) * (날씨1[일]='평균기온 삽입용'!$B33), 날씨1[maxTa]),"")</f>
        <v>29.3</v>
      </c>
      <c r="K33" cm="1">
        <f t="array" ref="K33">IFERROR(_xlfn.XLOOKUP(1, (날씨1[stnNm]='평균기온 삽입용'!$C$2) * (날씨1[월]=K$3) * (날씨1[일]='평균기온 삽입용'!$B33), 날씨1[maxTa]),"")</f>
        <v>25.1</v>
      </c>
      <c r="L33" cm="1">
        <f t="array" ref="L33">IFERROR(_xlfn.XLOOKUP(1, (날씨1[stnNm]='평균기온 삽입용'!$C$2) * (날씨1[월]=L$3) * (날씨1[일]='평균기온 삽입용'!$B33), 날씨1[maxTa]),"")</f>
        <v>9.1</v>
      </c>
      <c r="M33" cm="1">
        <f t="array" ref="M33">IFERROR(_xlfn.XLOOKUP(1, (날씨1[stnNm]='평균기온 삽입용'!$C$2) * (날씨1[월]=M$3) * (날씨1[일]='평균기온 삽입용'!$B33), 날씨1[maxTa]),"")</f>
        <v>7</v>
      </c>
      <c r="N33" cm="1">
        <f t="array" ref="N33">IFERROR(_xlfn.XLOOKUP(1, (날씨1[stnNm]='평균기온 삽입용'!$C$2) * (날씨1[월]=N$3) * (날씨1[일]='평균기온 삽입용'!$B33), 날씨1[maxTa]),"")</f>
        <v>4.7</v>
      </c>
      <c r="P33" s="63">
        <v>30</v>
      </c>
      <c r="Q33" cm="1">
        <f t="array" ref="Q33">IFERROR(_xlfn.XLOOKUP(1, (날씨2[stnNm]='평균기온 삽입용'!$Q$2) * (날씨2[월]=Q$3) * (날씨2[일]='평균기온 삽입용'!$P33), 날씨2[maxTa]),"")</f>
        <v>5.8</v>
      </c>
      <c r="R33" t="str" cm="1">
        <f t="array" ref="R33">IFERROR(_xlfn.XLOOKUP(1, (날씨2[stnNm]='평균기온 삽입용'!$Q$2) * (날씨2[월]=R$3) * (날씨2[일]='평균기온 삽입용'!$P33), 날씨2[maxTa]),"")</f>
        <v/>
      </c>
      <c r="S33" cm="1">
        <f t="array" ref="S33">IFERROR(_xlfn.XLOOKUP(1, (날씨2[stnNm]='평균기온 삽입용'!$Q$2) * (날씨2[월]=S$3) * (날씨2[일]='평균기온 삽입용'!$P33), 날씨2[maxTa]),"")</f>
        <v>17.2</v>
      </c>
      <c r="T33" cm="1">
        <f t="array" ref="T33">IFERROR(_xlfn.XLOOKUP(1, (날씨2[stnNm]='평균기온 삽입용'!$Q$2) * (날씨2[월]=T$3) * (날씨2[일]='평균기온 삽입용'!$P33), 날씨2[maxTa]),"")</f>
        <v>20.9</v>
      </c>
      <c r="U33" cm="1">
        <f t="array" ref="U33">IFERROR(_xlfn.XLOOKUP(1, (날씨2[stnNm]='평균기온 삽입용'!$Q$2) * (날씨2[월]=U$3) * (날씨2[일]='평균기온 삽입용'!$P33), 날씨2[maxTa]),"")</f>
        <v>28.4</v>
      </c>
      <c r="V33" cm="1">
        <f t="array" ref="V33">IFERROR(_xlfn.XLOOKUP(1, (날씨2[stnNm]='평균기온 삽입용'!$Q$2) * (날씨2[월]=V$3) * (날씨2[일]='평균기온 삽입용'!$P33), 날씨2[maxTa]),"")</f>
        <v>28.8</v>
      </c>
      <c r="W33" cm="1">
        <f t="array" ref="W33">IFERROR(_xlfn.XLOOKUP(1, (날씨2[stnNm]='평균기온 삽입용'!$Q$2) * (날씨2[월]=W$3) * (날씨2[일]='평균기온 삽입용'!$P33), 날씨2[maxTa]),"")</f>
        <v>31.4</v>
      </c>
      <c r="X33" cm="1">
        <f t="array" ref="X33">IFERROR(_xlfn.XLOOKUP(1, (날씨2[stnNm]='평균기온 삽입용'!$Q$2) * (날씨2[월]=X$3) * (날씨2[일]='평균기온 삽입용'!$P33), 날씨2[maxTa]),"")</f>
        <v>23.5</v>
      </c>
      <c r="Y33" cm="1">
        <f t="array" ref="Y33">IFERROR(_xlfn.XLOOKUP(1, (날씨2[stnNm]='평균기온 삽입용'!$Q$2) * (날씨2[월]=Y$3) * (날씨2[일]='평균기온 삽입용'!$P33), 날씨2[maxTa]),"")</f>
        <v>23.3</v>
      </c>
      <c r="Z33" cm="1">
        <f t="array" ref="Z33">IFERROR(_xlfn.XLOOKUP(1, (날씨2[stnNm]='평균기온 삽입용'!$Q$2) * (날씨2[월]=Z$3) * (날씨2[일]='평균기온 삽입용'!$P33), 날씨2[maxTa]),"")</f>
        <v>12.8</v>
      </c>
      <c r="AA33" cm="1">
        <f t="array" ref="AA33">IFERROR(_xlfn.XLOOKUP(1, (날씨2[stnNm]='평균기온 삽입용'!$Q$2) * (날씨2[월]=AA$3) * (날씨2[일]='평균기온 삽입용'!$P33), 날씨2[maxTa]),"")</f>
        <v>8.9</v>
      </c>
      <c r="AB33" cm="1">
        <f t="array" ref="AB33">IFERROR(_xlfn.XLOOKUP(1, (날씨2[stnNm]='평균기온 삽입용'!$Q$2) * (날씨2[월]=AB$3) * (날씨2[일]='평균기온 삽입용'!$P33), 날씨2[maxTa]),"")</f>
        <v>0.2</v>
      </c>
      <c r="AD33" s="63">
        <v>30</v>
      </c>
      <c r="AE33" cm="1">
        <f t="array" ref="AE33">IFERROR(_xlfn.XLOOKUP(1, (날씨3[stnNm]='평균기온 삽입용'!$AE$2) * (날씨3[월]=AE$3) * (날씨3[일]='평균기온 삽입용'!$AD33), 날씨3[maxTa]),"")</f>
        <v>-0.7</v>
      </c>
      <c r="AF33" t="str" cm="1">
        <f t="array" ref="AF33">IFERROR(_xlfn.XLOOKUP(1, (날씨3[stnNm]='평균기온 삽입용'!$AE$2) * (날씨3[월]=AF$3) * (날씨3[일]='평균기온 삽입용'!$AD33), 날씨3[maxTa]),"")</f>
        <v/>
      </c>
      <c r="AG33" cm="1">
        <f t="array" ref="AG33">IFERROR(_xlfn.XLOOKUP(1, (날씨3[stnNm]='평균기온 삽입용'!$AE$2) * (날씨3[월]=AG$3) * (날씨3[일]='평균기온 삽입용'!$AD33), 날씨3[maxTa]),"")</f>
        <v>16.7</v>
      </c>
      <c r="AH33" cm="1">
        <f t="array" ref="AH33">IFERROR(_xlfn.XLOOKUP(1, (날씨3[stnNm]='평균기온 삽입용'!$AE$2) * (날씨3[월]=AH$3) * (날씨3[일]='평균기온 삽입용'!$AD33), 날씨3[maxTa]),"")</f>
        <v>26.6</v>
      </c>
      <c r="AI33" cm="1">
        <f t="array" ref="AI33">IFERROR(_xlfn.XLOOKUP(1, (날씨3[stnNm]='평균기온 삽입용'!$AE$2) * (날씨3[월]=AI$3) * (날씨3[일]='평균기온 삽입용'!$AD33), 날씨3[maxTa]),"")</f>
        <v>28.4</v>
      </c>
      <c r="AJ33" cm="1">
        <f t="array" ref="AJ33">IFERROR(_xlfn.XLOOKUP(1, (날씨3[stnNm]='평균기온 삽입용'!$AE$2) * (날씨3[월]=AJ$3) * (날씨3[일]='평균기온 삽입용'!$AD33), 날씨3[maxTa]),"")</f>
        <v>30.4</v>
      </c>
      <c r="AK33" cm="1">
        <f t="array" ref="AK33">IFERROR(_xlfn.XLOOKUP(1, (날씨3[stnNm]='평균기온 삽입용'!$AE$2) * (날씨3[월]=AK$3) * (날씨3[일]='평균기온 삽입용'!$AD33), 날씨3[maxTa]),"")</f>
        <v>29.4</v>
      </c>
      <c r="AL33" cm="1">
        <f t="array" ref="AL33">IFERROR(_xlfn.XLOOKUP(1, (날씨3[stnNm]='평균기온 삽입용'!$AE$2) * (날씨3[월]=AL$3) * (날씨3[일]='평균기온 삽입용'!$AD33), 날씨3[maxTa]),"")</f>
        <v>22.5</v>
      </c>
      <c r="AM33" cm="1">
        <f t="array" ref="AM33">IFERROR(_xlfn.XLOOKUP(1, (날씨3[stnNm]='평균기온 삽입용'!$AE$2) * (날씨3[월]=AM$3) * (날씨3[일]='평균기온 삽입용'!$AD33), 날씨3[maxTa]),"")</f>
        <v>23.2</v>
      </c>
      <c r="AN33" cm="1">
        <f t="array" ref="AN33">IFERROR(_xlfn.XLOOKUP(1, (날씨3[stnNm]='평균기온 삽입용'!$AE$2) * (날씨3[월]=AN$3) * (날씨3[일]='평균기온 삽입용'!$AD33), 날씨3[maxTa]),"")</f>
        <v>12</v>
      </c>
      <c r="AO33" cm="1">
        <f t="array" ref="AO33">IFERROR(_xlfn.XLOOKUP(1, (날씨3[stnNm]='평균기온 삽입용'!$AE$2) * (날씨3[월]=AO$3) * (날씨3[일]='평균기온 삽입용'!$AD33), 날씨3[maxTa]),"")</f>
        <v>1.5</v>
      </c>
      <c r="AP33" cm="1">
        <f t="array" ref="AP33">IFERROR(_xlfn.XLOOKUP(1, (날씨3[stnNm]='평균기온 삽입용'!$AE$2) * (날씨3[월]=AP$3) * (날씨3[일]='평균기온 삽입용'!$AD33), 날씨3[maxTa]),"")</f>
        <v>3.2</v>
      </c>
    </row>
    <row r="34" spans="2:42" ht="15.95" customHeight="1" x14ac:dyDescent="0.3">
      <c r="B34" s="63">
        <v>31</v>
      </c>
      <c r="C34" cm="1">
        <f t="array" ref="C34">IFERROR(_xlfn.XLOOKUP(1, (날씨1[stnNm]='평균기온 삽입용'!$C$2) * (날씨1[월]=C$3) * (날씨1[일]='평균기온 삽입용'!$B34), 날씨1[maxTa]),"")</f>
        <v>-0.1</v>
      </c>
      <c r="D34" t="str" cm="1">
        <f t="array" ref="D34">IFERROR(_xlfn.XLOOKUP(1, (날씨1[stnNm]='평균기온 삽입용'!$C$2) * (날씨1[월]=D$3) * (날씨1[일]='평균기온 삽입용'!$B34), 날씨1[maxTa]),"")</f>
        <v/>
      </c>
      <c r="E34" cm="1">
        <f t="array" ref="E34">IFERROR(_xlfn.XLOOKUP(1, (날씨1[stnNm]='평균기온 삽입용'!$C$2) * (날씨1[월]=E$3) * (날씨1[일]='평균기온 삽입용'!$B34), 날씨1[maxTa]),"")</f>
        <v>15.2</v>
      </c>
      <c r="F34" t="str" cm="1">
        <f t="array" ref="F34">IFERROR(_xlfn.XLOOKUP(1, (날씨1[stnNm]='평균기온 삽입용'!$C$2) * (날씨1[월]=F$3) * (날씨1[일]='평균기온 삽입용'!$B34), 날씨1[maxTa]),"")</f>
        <v/>
      </c>
      <c r="G34" cm="1">
        <f t="array" ref="G34">IFERROR(_xlfn.XLOOKUP(1, (날씨1[stnNm]='평균기온 삽입용'!$C$2) * (날씨1[월]=G$3) * (날씨1[일]='평균기온 삽입용'!$B34), 날씨1[maxTa]),"")</f>
        <v>29.4</v>
      </c>
      <c r="H34" t="str" cm="1">
        <f t="array" ref="H34">IFERROR(_xlfn.XLOOKUP(1, (날씨1[stnNm]='평균기온 삽입용'!$C$2) * (날씨1[월]=H$3) * (날씨1[일]='평균기온 삽입용'!$B34), 날씨1[maxTa]),"")</f>
        <v/>
      </c>
      <c r="I34" cm="1">
        <f t="array" ref="I34">IFERROR(_xlfn.XLOOKUP(1, (날씨1[stnNm]='평균기온 삽입용'!$C$2) * (날씨1[월]=I$3) * (날씨1[일]='평균기온 삽입용'!$B34), 날씨1[maxTa]),"")</f>
        <v>31.9</v>
      </c>
      <c r="J34" cm="1">
        <f t="array" ref="J34">IFERROR(_xlfn.XLOOKUP(1, (날씨1[stnNm]='평균기온 삽입용'!$C$2) * (날씨1[월]=J$3) * (날씨1[일]='평균기온 삽입용'!$B34), 날씨1[maxTa]),"")</f>
        <v>30.1</v>
      </c>
      <c r="K34" t="str" cm="1">
        <f t="array" ref="K34">IFERROR(_xlfn.XLOOKUP(1, (날씨1[stnNm]='평균기온 삽입용'!$C$2) * (날씨1[월]=K$3) * (날씨1[일]='평균기온 삽입용'!$B34), 날씨1[maxTa]),"")</f>
        <v/>
      </c>
      <c r="L34" cm="1">
        <f t="array" ref="L34">IFERROR(_xlfn.XLOOKUP(1, (날씨1[stnNm]='평균기온 삽입용'!$C$2) * (날씨1[월]=L$3) * (날씨1[일]='평균기온 삽입용'!$B34), 날씨1[maxTa]),"")</f>
        <v>10.5</v>
      </c>
      <c r="M34" t="str" cm="1">
        <f t="array" ref="M34">IFERROR(_xlfn.XLOOKUP(1, (날씨1[stnNm]='평균기온 삽입용'!$C$2) * (날씨1[월]=M$3) * (날씨1[일]='평균기온 삽입용'!$B34), 날씨1[maxTa]),"")</f>
        <v/>
      </c>
      <c r="N34" cm="1">
        <f t="array" ref="N34">IFERROR(_xlfn.XLOOKUP(1, (날씨1[stnNm]='평균기온 삽입용'!$C$2) * (날씨1[월]=N$3) * (날씨1[일]='평균기온 삽입용'!$B34), 날씨1[maxTa]),"")</f>
        <v>1.6</v>
      </c>
      <c r="P34" s="63">
        <v>31</v>
      </c>
      <c r="Q34" cm="1">
        <f t="array" ref="Q34">IFERROR(_xlfn.XLOOKUP(1, (날씨2[stnNm]='평균기온 삽입용'!$Q$2) * (날씨2[월]=Q$3) * (날씨2[일]='평균기온 삽입용'!$P34), 날씨2[maxTa]),"")</f>
        <v>0.1</v>
      </c>
      <c r="R34" t="str" cm="1">
        <f t="array" ref="R34">IFERROR(_xlfn.XLOOKUP(1, (날씨2[stnNm]='평균기온 삽입용'!$Q$2) * (날씨2[월]=R$3) * (날씨2[일]='평균기온 삽입용'!$P34), 날씨2[maxTa]),"")</f>
        <v/>
      </c>
      <c r="S34" cm="1">
        <f t="array" ref="S34">IFERROR(_xlfn.XLOOKUP(1, (날씨2[stnNm]='평균기온 삽입용'!$Q$2) * (날씨2[월]=S$3) * (날씨2[일]='평균기온 삽입용'!$P34), 날씨2[maxTa]),"")</f>
        <v>21.4</v>
      </c>
      <c r="T34" t="str" cm="1">
        <f t="array" ref="T34">IFERROR(_xlfn.XLOOKUP(1, (날씨2[stnNm]='평균기온 삽입용'!$Q$2) * (날씨2[월]=T$3) * (날씨2[일]='평균기온 삽입용'!$P34), 날씨2[maxTa]),"")</f>
        <v/>
      </c>
      <c r="U34" cm="1">
        <f t="array" ref="U34">IFERROR(_xlfn.XLOOKUP(1, (날씨2[stnNm]='평균기온 삽입용'!$Q$2) * (날씨2[월]=U$3) * (날씨2[일]='평균기온 삽입용'!$P34), 날씨2[maxTa]),"")</f>
        <v>26.2</v>
      </c>
      <c r="V34" t="str" cm="1">
        <f t="array" ref="V34">IFERROR(_xlfn.XLOOKUP(1, (날씨2[stnNm]='평균기온 삽입용'!$Q$2) * (날씨2[월]=V$3) * (날씨2[일]='평균기온 삽입용'!$P34), 날씨2[maxTa]),"")</f>
        <v/>
      </c>
      <c r="W34" cm="1">
        <f t="array" ref="W34">IFERROR(_xlfn.XLOOKUP(1, (날씨2[stnNm]='평균기온 삽입용'!$Q$2) * (날씨2[월]=W$3) * (날씨2[일]='평균기온 삽입용'!$P34), 날씨2[maxTa]),"")</f>
        <v>32.4</v>
      </c>
      <c r="X34" cm="1">
        <f t="array" ref="X34">IFERROR(_xlfn.XLOOKUP(1, (날씨2[stnNm]='평균기온 삽입용'!$Q$2) * (날씨2[월]=X$3) * (날씨2[일]='평균기온 삽입용'!$P34), 날씨2[maxTa]),"")</f>
        <v>17.3</v>
      </c>
      <c r="Y34" t="str" cm="1">
        <f t="array" ref="Y34">IFERROR(_xlfn.XLOOKUP(1, (날씨2[stnNm]='평균기온 삽입용'!$Q$2) * (날씨2[월]=Y$3) * (날씨2[일]='평균기온 삽입용'!$P34), 날씨2[maxTa]),"")</f>
        <v/>
      </c>
      <c r="Z34" cm="1">
        <f t="array" ref="Z34">IFERROR(_xlfn.XLOOKUP(1, (날씨2[stnNm]='평균기온 삽입용'!$Q$2) * (날씨2[월]=Z$3) * (날씨2[일]='평균기온 삽입용'!$P34), 날씨2[maxTa]),"")</f>
        <v>8.1</v>
      </c>
      <c r="AA34" t="str" cm="1">
        <f t="array" ref="AA34">IFERROR(_xlfn.XLOOKUP(1, (날씨2[stnNm]='평균기온 삽입용'!$Q$2) * (날씨2[월]=AA$3) * (날씨2[일]='평균기온 삽입용'!$P34), 날씨2[maxTa]),"")</f>
        <v/>
      </c>
      <c r="AB34" cm="1">
        <f t="array" ref="AB34">IFERROR(_xlfn.XLOOKUP(1, (날씨2[stnNm]='평균기온 삽입용'!$Q$2) * (날씨2[월]=AB$3) * (날씨2[일]='평균기온 삽입용'!$P34), 날씨2[maxTa]),"")</f>
        <v>4.2</v>
      </c>
      <c r="AD34" s="63">
        <v>31</v>
      </c>
      <c r="AE34" cm="1">
        <f t="array" ref="AE34">IFERROR(_xlfn.XLOOKUP(1, (날씨3[stnNm]='평균기온 삽입용'!$AE$2) * (날씨3[월]=AE$3) * (날씨3[일]='평균기온 삽입용'!$AD34), 날씨3[maxTa]),"")</f>
        <v>-1.6</v>
      </c>
      <c r="AF34" t="str" cm="1">
        <f t="array" ref="AF34">IFERROR(_xlfn.XLOOKUP(1, (날씨3[stnNm]='평균기온 삽입용'!$AE$2) * (날씨3[월]=AF$3) * (날씨3[일]='평균기온 삽입용'!$AD34), 날씨3[maxTa]),"")</f>
        <v/>
      </c>
      <c r="AG34" cm="1">
        <f t="array" ref="AG34">IFERROR(_xlfn.XLOOKUP(1, (날씨3[stnNm]='평균기온 삽입용'!$AE$2) * (날씨3[월]=AG$3) * (날씨3[일]='평균기온 삽입용'!$AD34), 날씨3[maxTa]),"")</f>
        <v>9</v>
      </c>
      <c r="AH34" t="str" cm="1">
        <f t="array" ref="AH34">IFERROR(_xlfn.XLOOKUP(1, (날씨3[stnNm]='평균기온 삽입용'!$AE$2) * (날씨3[월]=AH$3) * (날씨3[일]='평균기온 삽입용'!$AD34), 날씨3[maxTa]),"")</f>
        <v/>
      </c>
      <c r="AI34" cm="1">
        <f t="array" ref="AI34">IFERROR(_xlfn.XLOOKUP(1, (날씨3[stnNm]='평균기온 삽입용'!$AE$2) * (날씨3[월]=AI$3) * (날씨3[일]='평균기온 삽입용'!$AD34), 날씨3[maxTa]),"")</f>
        <v>25.7</v>
      </c>
      <c r="AJ34" t="str" cm="1">
        <f t="array" ref="AJ34">IFERROR(_xlfn.XLOOKUP(1, (날씨3[stnNm]='평균기온 삽입용'!$AE$2) * (날씨3[월]=AJ$3) * (날씨3[일]='평균기온 삽입용'!$AD34), 날씨3[maxTa]),"")</f>
        <v/>
      </c>
      <c r="AK34" cm="1">
        <f t="array" ref="AK34">IFERROR(_xlfn.XLOOKUP(1, (날씨3[stnNm]='평균기온 삽입용'!$AE$2) * (날씨3[월]=AK$3) * (날씨3[일]='평균기온 삽입용'!$AD34), 날씨3[maxTa]),"")</f>
        <v>27.3</v>
      </c>
      <c r="AL34" cm="1">
        <f t="array" ref="AL34">IFERROR(_xlfn.XLOOKUP(1, (날씨3[stnNm]='평균기온 삽입용'!$AE$2) * (날씨3[월]=AL$3) * (날씨3[일]='평균기온 삽입용'!$AD34), 날씨3[maxTa]),"")</f>
        <v>26.2</v>
      </c>
      <c r="AM34" t="str" cm="1">
        <f t="array" ref="AM34">IFERROR(_xlfn.XLOOKUP(1, (날씨3[stnNm]='평균기온 삽입용'!$AE$2) * (날씨3[월]=AM$3) * (날씨3[일]='평균기온 삽입용'!$AD34), 날씨3[maxTa]),"")</f>
        <v/>
      </c>
      <c r="AN34" cm="1">
        <f t="array" ref="AN34">IFERROR(_xlfn.XLOOKUP(1, (날씨3[stnNm]='평균기온 삽입용'!$AE$2) * (날씨3[월]=AN$3) * (날씨3[일]='평균기온 삽입용'!$AD34), 날씨3[maxTa]),"")</f>
        <v>15</v>
      </c>
      <c r="AO34" t="str" cm="1">
        <f t="array" ref="AO34">IFERROR(_xlfn.XLOOKUP(1, (날씨3[stnNm]='평균기온 삽입용'!$AE$2) * (날씨3[월]=AO$3) * (날씨3[일]='평균기온 삽입용'!$AD34), 날씨3[maxTa]),"")</f>
        <v/>
      </c>
      <c r="AP34" cm="1">
        <f t="array" ref="AP34">IFERROR(_xlfn.XLOOKUP(1, (날씨3[stnNm]='평균기온 삽입용'!$AE$2) * (날씨3[월]=AP$3) * (날씨3[일]='평균기온 삽입용'!$AD34), 날씨3[maxTa]),"")</f>
        <v>2.1</v>
      </c>
    </row>
    <row r="35" spans="2:42" ht="15.95" customHeight="1" x14ac:dyDescent="0.3"/>
    <row r="36" spans="2:42" ht="15.95" customHeight="1" x14ac:dyDescent="0.3">
      <c r="C36" t="str">
        <f>가동률!$P$9</f>
        <v>철원</v>
      </c>
      <c r="D36">
        <f>가동률!$P$10-7</f>
        <v>2018</v>
      </c>
      <c r="Q36" t="str">
        <f>가동률!$P$9</f>
        <v>철원</v>
      </c>
      <c r="R36">
        <f>가동률!$P$10-6</f>
        <v>2019</v>
      </c>
      <c r="AE36" t="str">
        <f>가동률!$P$9</f>
        <v>철원</v>
      </c>
      <c r="AF36">
        <f>가동률!$P$10-5</f>
        <v>2020</v>
      </c>
    </row>
    <row r="37" spans="2:42" ht="15.95" customHeight="1" x14ac:dyDescent="0.3">
      <c r="C37" s="64">
        <v>1</v>
      </c>
      <c r="D37" s="64">
        <v>2</v>
      </c>
      <c r="E37" s="64">
        <v>3</v>
      </c>
      <c r="F37" s="64">
        <v>4</v>
      </c>
      <c r="G37" s="64">
        <v>5</v>
      </c>
      <c r="H37" s="64">
        <v>6</v>
      </c>
      <c r="I37" s="64">
        <v>7</v>
      </c>
      <c r="J37" s="64">
        <v>8</v>
      </c>
      <c r="K37" s="64">
        <v>9</v>
      </c>
      <c r="L37" s="64">
        <v>10</v>
      </c>
      <c r="M37" s="64">
        <v>11</v>
      </c>
      <c r="N37" s="64">
        <v>12</v>
      </c>
      <c r="Q37" s="64">
        <v>1</v>
      </c>
      <c r="R37" s="64">
        <v>2</v>
      </c>
      <c r="S37" s="64">
        <v>3</v>
      </c>
      <c r="T37" s="64">
        <v>4</v>
      </c>
      <c r="U37" s="64">
        <v>5</v>
      </c>
      <c r="V37" s="64">
        <v>6</v>
      </c>
      <c r="W37" s="64">
        <v>7</v>
      </c>
      <c r="X37" s="64">
        <v>8</v>
      </c>
      <c r="Y37" s="64">
        <v>9</v>
      </c>
      <c r="Z37" s="64">
        <v>10</v>
      </c>
      <c r="AA37" s="64">
        <v>11</v>
      </c>
      <c r="AB37" s="64">
        <v>12</v>
      </c>
      <c r="AE37" s="64">
        <v>1</v>
      </c>
      <c r="AF37" s="64">
        <v>2</v>
      </c>
      <c r="AG37" s="64">
        <v>3</v>
      </c>
      <c r="AH37" s="64">
        <v>4</v>
      </c>
      <c r="AI37" s="64">
        <v>5</v>
      </c>
      <c r="AJ37" s="64">
        <v>6</v>
      </c>
      <c r="AK37" s="64">
        <v>7</v>
      </c>
      <c r="AL37" s="64">
        <v>8</v>
      </c>
      <c r="AM37" s="64">
        <v>9</v>
      </c>
      <c r="AN37" s="64">
        <v>10</v>
      </c>
      <c r="AO37" s="64">
        <v>11</v>
      </c>
      <c r="AP37" s="64">
        <v>12</v>
      </c>
    </row>
    <row r="38" spans="2:42" ht="15.95" customHeight="1" x14ac:dyDescent="0.3">
      <c r="B38" s="63">
        <v>1</v>
      </c>
      <c r="C38" cm="1">
        <f t="array" ref="C38">IFERROR(_xlfn.XLOOKUP(1, (날씨4[stnNm]='평균기온 삽입용'!$C$36) * (날씨4[월]=C$37) * (날씨4[일]='평균기온 삽입용'!$B38), 날씨4[maxTa]),"")</f>
        <v>2.1</v>
      </c>
      <c r="D38" cm="1">
        <f t="array" ref="D38">IFERROR(_xlfn.XLOOKUP(1, (날씨4[stnNm]='평균기온 삽입용'!$C$36) * (날씨4[월]=D$37) * (날씨4[일]='평균기온 삽입용'!$B38), 날씨4[maxTa]),"")</f>
        <v>0.7</v>
      </c>
      <c r="E38" cm="1">
        <f t="array" ref="E38">IFERROR(_xlfn.XLOOKUP(1, (날씨4[stnNm]='평균기온 삽입용'!$C$36) * (날씨4[월]=E$37) * (날씨4[일]='평균기온 삽입용'!$B38), 날씨4[maxTa]),"")</f>
        <v>2.4</v>
      </c>
      <c r="F38" cm="1">
        <f t="array" ref="F38">IFERROR(_xlfn.XLOOKUP(1, (날씨4[stnNm]='평균기온 삽입용'!$C$36) * (날씨4[월]=F$37) * (날씨4[일]='평균기온 삽입용'!$B38), 날씨4[maxTa]),"")</f>
        <v>20.6</v>
      </c>
      <c r="G38" cm="1">
        <f t="array" ref="G38">IFERROR(_xlfn.XLOOKUP(1, (날씨4[stnNm]='평균기온 삽입용'!$C$36) * (날씨4[월]=G$37) * (날씨4[일]='평균기온 삽입용'!$B38), 날씨4[maxTa]),"")</f>
        <v>23.5</v>
      </c>
      <c r="H38" cm="1">
        <f t="array" ref="H38">IFERROR(_xlfn.XLOOKUP(1, (날씨4[stnNm]='평균기온 삽입용'!$C$36) * (날씨4[월]=H$37) * (날씨4[일]='평균기온 삽입용'!$B38), 날씨4[maxTa]),"")</f>
        <v>31.1</v>
      </c>
      <c r="I38" cm="1">
        <f t="array" ref="I38">IFERROR(_xlfn.XLOOKUP(1, (날씨4[stnNm]='평균기온 삽입용'!$C$36) * (날씨4[월]=I$37) * (날씨4[일]='평균기온 삽입용'!$B38), 날씨4[maxTa]),"")</f>
        <v>22.6</v>
      </c>
      <c r="J38" cm="1">
        <f t="array" ref="J38">IFERROR(_xlfn.XLOOKUP(1, (날씨4[stnNm]='평균기온 삽입용'!$C$36) * (날씨4[월]=J$37) * (날씨4[일]='평균기온 삽입용'!$B38), 날씨4[maxTa]),"")</f>
        <v>38.4</v>
      </c>
      <c r="K38" cm="1">
        <f t="array" ref="K38">IFERROR(_xlfn.XLOOKUP(1, (날씨4[stnNm]='평균기온 삽입용'!$C$36) * (날씨4[월]=K$37) * (날씨4[일]='평균기온 삽입용'!$B38), 날씨4[maxTa]),"")</f>
        <v>29.4</v>
      </c>
      <c r="L38" cm="1">
        <f t="array" ref="L38">IFERROR(_xlfn.XLOOKUP(1, (날씨4[stnNm]='평균기온 삽입용'!$C$36) * (날씨4[월]=L$37) * (날씨4[일]='평균기온 삽입용'!$B38), 날씨4[maxTa]),"")</f>
        <v>17.5</v>
      </c>
      <c r="M38" cm="1">
        <f t="array" ref="M38">IFERROR(_xlfn.XLOOKUP(1, (날씨4[stnNm]='평균기온 삽입용'!$C$36) * (날씨4[월]=M$37) * (날씨4[일]='평균기온 삽입용'!$B38), 날씨4[maxTa]),"")</f>
        <v>14.5</v>
      </c>
      <c r="N38" cm="1">
        <f t="array" ref="N38">IFERROR(_xlfn.XLOOKUP(1, (날씨4[stnNm]='평균기온 삽입용'!$C$36) * (날씨4[월]=N$37) * (날씨4[일]='평균기온 삽입용'!$B38), 날씨4[maxTa]),"")</f>
        <v>10.3</v>
      </c>
      <c r="P38" s="63">
        <v>1</v>
      </c>
      <c r="Q38" cm="1">
        <f t="array" ref="Q38">IFERROR(_xlfn.XLOOKUP(1, (날씨5[stnNm]='평균기온 삽입용'!$Q$36) * (날씨5[월]=Q$37) * (날씨5[일]='평균기온 삽입용'!$P38), 날씨5[maxTa]),"")</f>
        <v>-1.9</v>
      </c>
      <c r="R38" cm="1">
        <f t="array" ref="R38">IFERROR(_xlfn.XLOOKUP(1, (날씨5[stnNm]='평균기온 삽입용'!$Q$36) * (날씨5[월]=R$37) * (날씨5[일]='평균기온 삽입용'!$P38), 날씨5[maxTa]),"")</f>
        <v>2</v>
      </c>
      <c r="S38" cm="1">
        <f t="array" ref="S38">IFERROR(_xlfn.XLOOKUP(1, (날씨5[stnNm]='평균기온 삽입용'!$Q$36) * (날씨5[월]=S$37) * (날씨5[일]='평균기온 삽입용'!$P38), 날씨5[maxTa]),"")</f>
        <v>12.5</v>
      </c>
      <c r="T38" cm="1">
        <f t="array" ref="T38">IFERROR(_xlfn.XLOOKUP(1, (날씨5[stnNm]='평균기온 삽입용'!$Q$36) * (날씨5[월]=T$37) * (날씨5[일]='평균기온 삽입용'!$P38), 날씨5[maxTa]),"")</f>
        <v>9.6</v>
      </c>
      <c r="U38" cm="1">
        <f t="array" ref="U38">IFERROR(_xlfn.XLOOKUP(1, (날씨5[stnNm]='평균기온 삽입용'!$Q$36) * (날씨5[월]=U$37) * (날씨5[일]='평균기온 삽입용'!$P38), 날씨5[maxTa]),"")</f>
        <v>23.6</v>
      </c>
      <c r="V38" cm="1">
        <f t="array" ref="V38">IFERROR(_xlfn.XLOOKUP(1, (날씨5[stnNm]='평균기온 삽입용'!$Q$36) * (날씨5[월]=V$37) * (날씨5[일]='평균기온 삽입용'!$P38), 날씨5[maxTa]),"")</f>
        <v>24</v>
      </c>
      <c r="W38" cm="1">
        <f t="array" ref="W38">IFERROR(_xlfn.XLOOKUP(1, (날씨5[stnNm]='평균기온 삽입용'!$Q$36) * (날씨5[월]=W$37) * (날씨5[일]='평균기온 삽입용'!$P38), 날씨5[maxTa]),"")</f>
        <v>29</v>
      </c>
      <c r="X38" cm="1">
        <f t="array" ref="X38">IFERROR(_xlfn.XLOOKUP(1, (날씨5[stnNm]='평균기온 삽입용'!$Q$36) * (날씨5[월]=X$37) * (날씨5[일]='평균기온 삽입용'!$P38), 날씨5[maxTa]),"")</f>
        <v>30</v>
      </c>
      <c r="Y38" cm="1">
        <f t="array" ref="Y38">IFERROR(_xlfn.XLOOKUP(1, (날씨5[stnNm]='평균기온 삽입용'!$Q$36) * (날씨5[월]=Y$37) * (날씨5[일]='평균기온 삽입용'!$P38), 날씨5[maxTa]),"")</f>
        <v>26.2</v>
      </c>
      <c r="Z38" cm="1">
        <f t="array" ref="Z38">IFERROR(_xlfn.XLOOKUP(1, (날씨5[stnNm]='평균기온 삽입용'!$Q$36) * (날씨5[월]=Z$37) * (날씨5[일]='평균기온 삽입용'!$P38), 날씨5[maxTa]),"")</f>
        <v>27.8</v>
      </c>
      <c r="AA38" cm="1">
        <f t="array" ref="AA38">IFERROR(_xlfn.XLOOKUP(1, (날씨5[stnNm]='평균기온 삽입용'!$Q$36) * (날씨5[월]=AA$37) * (날씨5[일]='평균기온 삽입용'!$P38), 날씨5[maxTa]),"")</f>
        <v>19.8</v>
      </c>
      <c r="AB38" cm="1">
        <f t="array" ref="AB38">IFERROR(_xlfn.XLOOKUP(1, (날씨5[stnNm]='평균기온 삽입용'!$Q$36) * (날씨5[월]=AB$37) * (날씨5[일]='평균기온 삽입용'!$P38), 날씨5[maxTa]),"")</f>
        <v>5</v>
      </c>
      <c r="AD38" s="63">
        <v>1</v>
      </c>
      <c r="AE38" cm="1">
        <f t="array" ref="AE38">IFERROR(_xlfn.XLOOKUP(1, (날씨6[stnNm]='평균기온 삽입용'!$AE$36) * (날씨6[월]=AE$37) * (날씨6[일]='평균기온 삽입용'!$AD38), 날씨6[maxTa]),"")</f>
        <v>0.7</v>
      </c>
      <c r="AF38" cm="1">
        <f t="array" ref="AF38">IFERROR(_xlfn.XLOOKUP(1, (날씨6[stnNm]='평균기온 삽입용'!$AE$36) * (날씨6[월]=AF$37) * (날씨6[일]='평균기온 삽입용'!$AD38), 날씨6[maxTa]),"")</f>
        <v>5.3</v>
      </c>
      <c r="AG38" cm="1">
        <f t="array" ref="AG38">IFERROR(_xlfn.XLOOKUP(1, (날씨6[stnNm]='평균기온 삽입용'!$AE$36) * (날씨6[월]=AG$37) * (날씨6[일]='평균기온 삽입용'!$AD38), 날씨6[maxTa]),"")</f>
        <v>10.199999999999999</v>
      </c>
      <c r="AH38" cm="1">
        <f t="array" ref="AH38">IFERROR(_xlfn.XLOOKUP(1, (날씨6[stnNm]='평균기온 삽입용'!$AE$36) * (날씨6[월]=AH$37) * (날씨6[일]='평균기온 삽입용'!$AD38), 날씨6[maxTa]),"")</f>
        <v>18.3</v>
      </c>
      <c r="AI38" cm="1">
        <f t="array" ref="AI38">IFERROR(_xlfn.XLOOKUP(1, (날씨6[stnNm]='평균기온 삽입용'!$AE$36) * (날씨6[월]=AI$37) * (날씨6[일]='평균기온 삽입용'!$AD38), 날씨6[maxTa]),"")</f>
        <v>25.7</v>
      </c>
      <c r="AJ38" cm="1">
        <f t="array" ref="AJ38">IFERROR(_xlfn.XLOOKUP(1, (날씨6[stnNm]='평균기온 삽입용'!$AE$36) * (날씨6[월]=AJ$37) * (날씨6[일]='평균기온 삽입용'!$AD38), 날씨6[maxTa]),"")</f>
        <v>25.3</v>
      </c>
      <c r="AK38" cm="1">
        <f t="array" ref="AK38">IFERROR(_xlfn.XLOOKUP(1, (날씨6[stnNm]='평균기온 삽입용'!$AE$36) * (날씨6[월]=AK$37) * (날씨6[일]='평균기온 삽입용'!$AD38), 날씨6[maxTa]),"")</f>
        <v>25.3</v>
      </c>
      <c r="AL38" cm="1">
        <f t="array" ref="AL38">IFERROR(_xlfn.XLOOKUP(1, (날씨6[stnNm]='평균기온 삽입용'!$AE$36) * (날씨6[월]=AL$37) * (날씨6[일]='평균기온 삽입용'!$AD38), 날씨6[maxTa]),"")</f>
        <v>25.1</v>
      </c>
      <c r="AM38" cm="1">
        <f t="array" ref="AM38">IFERROR(_xlfn.XLOOKUP(1, (날씨6[stnNm]='평균기온 삽입용'!$AE$36) * (날씨6[월]=AM$37) * (날씨6[일]='평균기온 삽입용'!$AD38), 날씨6[maxTa]),"")</f>
        <v>30.1</v>
      </c>
      <c r="AN38" cm="1">
        <f t="array" ref="AN38">IFERROR(_xlfn.XLOOKUP(1, (날씨6[stnNm]='평균기온 삽입용'!$AE$36) * (날씨6[월]=AN$37) * (날씨6[일]='평균기온 삽입용'!$AD38), 날씨6[maxTa]),"")</f>
        <v>23.1</v>
      </c>
      <c r="AO38" cm="1">
        <f t="array" ref="AO38">IFERROR(_xlfn.XLOOKUP(1, (날씨6[stnNm]='평균기온 삽입용'!$AE$36) * (날씨6[월]=AO$37) * (날씨6[일]='평균기온 삽입용'!$AD38), 날씨6[maxTa]),"")</f>
        <v>14.3</v>
      </c>
      <c r="AP38" cm="1">
        <f t="array" ref="AP38">IFERROR(_xlfn.XLOOKUP(1, (날씨6[stnNm]='평균기온 삽입용'!$AE$36) * (날씨6[월]=AP$37) * (날씨6[일]='평균기온 삽입용'!$AD38), 날씨6[maxTa]),"")</f>
        <v>4.9000000000000004</v>
      </c>
    </row>
    <row r="39" spans="2:42" ht="15.95" customHeight="1" x14ac:dyDescent="0.3">
      <c r="B39" s="63">
        <v>2</v>
      </c>
      <c r="C39" cm="1">
        <f t="array" ref="C39">IFERROR(_xlfn.XLOOKUP(1, (날씨4[stnNm]='평균기온 삽입용'!$C$36) * (날씨4[월]=C$37) * (날씨4[일]='평균기온 삽입용'!$B39), 날씨4[maxTa]),"")</f>
        <v>1.8</v>
      </c>
      <c r="D39" cm="1">
        <f t="array" ref="D39">IFERROR(_xlfn.XLOOKUP(1, (날씨4[stnNm]='평균기온 삽입용'!$C$36) * (날씨4[월]=D$37) * (날씨4[일]='평균기온 삽입용'!$B39), 날씨4[maxTa]),"")</f>
        <v>3</v>
      </c>
      <c r="E39" cm="1">
        <f t="array" ref="E39">IFERROR(_xlfn.XLOOKUP(1, (날씨4[stnNm]='평균기온 삽입용'!$C$36) * (날씨4[월]=E$37) * (날씨4[일]='평균기온 삽입용'!$B39), 날씨4[maxTa]),"")</f>
        <v>3.5</v>
      </c>
      <c r="F39" cm="1">
        <f t="array" ref="F39">IFERROR(_xlfn.XLOOKUP(1, (날씨4[stnNm]='평균기온 삽입용'!$C$36) * (날씨4[월]=F$37) * (날씨4[일]='평균기온 삽입용'!$B39), 날씨4[maxTa]),"")</f>
        <v>22.1</v>
      </c>
      <c r="G39" cm="1">
        <f t="array" ref="G39">IFERROR(_xlfn.XLOOKUP(1, (날씨4[stnNm]='평균기온 삽입용'!$C$36) * (날씨4[월]=G$37) * (날씨4[일]='평균기온 삽입용'!$B39), 날씨4[maxTa]),"")</f>
        <v>17.2</v>
      </c>
      <c r="H39" cm="1">
        <f t="array" ref="H39">IFERROR(_xlfn.XLOOKUP(1, (날씨4[stnNm]='평균기온 삽입용'!$C$36) * (날씨4[월]=H$37) * (날씨4[일]='평균기온 삽입용'!$B39), 날씨4[maxTa]),"")</f>
        <v>30.8</v>
      </c>
      <c r="I39" cm="1">
        <f t="array" ref="I39">IFERROR(_xlfn.XLOOKUP(1, (날씨4[stnNm]='평균기온 삽입용'!$C$36) * (날씨4[월]=I$37) * (날씨4[일]='평균기온 삽입용'!$B39), 날씨4[maxTa]),"")</f>
        <v>25</v>
      </c>
      <c r="J39" cm="1">
        <f t="array" ref="J39">IFERROR(_xlfn.XLOOKUP(1, (날씨4[stnNm]='평균기온 삽입용'!$C$36) * (날씨4[월]=J$37) * (날씨4[일]='평균기온 삽입용'!$B39), 날씨4[maxTa]),"")</f>
        <v>36.6</v>
      </c>
      <c r="K39" cm="1">
        <f t="array" ref="K39">IFERROR(_xlfn.XLOOKUP(1, (날씨4[stnNm]='평균기온 삽입용'!$C$36) * (날씨4[월]=K$37) * (날씨4[일]='평균기온 삽입용'!$B39), 날씨4[maxTa]),"")</f>
        <v>28.9</v>
      </c>
      <c r="L39" cm="1">
        <f t="array" ref="L39">IFERROR(_xlfn.XLOOKUP(1, (날씨4[stnNm]='평균기온 삽입용'!$C$36) * (날씨4[월]=L$37) * (날씨4[일]='평균기온 삽입용'!$B39), 날씨4[maxTa]),"")</f>
        <v>20</v>
      </c>
      <c r="M39" cm="1">
        <f t="array" ref="M39">IFERROR(_xlfn.XLOOKUP(1, (날씨4[stnNm]='평균기온 삽입용'!$C$36) * (날씨4[월]=M$37) * (날씨4[일]='평균기온 삽입용'!$B39), 날씨4[maxTa]),"")</f>
        <v>17.899999999999999</v>
      </c>
      <c r="N39" cm="1">
        <f t="array" ref="N39">IFERROR(_xlfn.XLOOKUP(1, (날씨4[stnNm]='평균기온 삽입용'!$C$36) * (날씨4[월]=N$37) * (날씨4[일]='평균기온 삽입용'!$B39), 날씨4[maxTa]),"")</f>
        <v>9.1</v>
      </c>
      <c r="P39" s="63">
        <v>2</v>
      </c>
      <c r="Q39" cm="1">
        <f t="array" ref="Q39">IFERROR(_xlfn.XLOOKUP(1, (날씨5[stnNm]='평균기온 삽입용'!$Q$36) * (날씨5[월]=Q$37) * (날씨5[일]='평균기온 삽입용'!$P39), 날씨5[maxTa]),"")</f>
        <v>-0.6</v>
      </c>
      <c r="R39" cm="1">
        <f t="array" ref="R39">IFERROR(_xlfn.XLOOKUP(1, (날씨5[stnNm]='평균기온 삽입용'!$Q$36) * (날씨5[월]=R$37) * (날씨5[일]='평균기온 삽입용'!$P39), 날씨5[maxTa]),"")</f>
        <v>5.2</v>
      </c>
      <c r="S39" cm="1">
        <f t="array" ref="S39">IFERROR(_xlfn.XLOOKUP(1, (날씨5[stnNm]='평균기온 삽입용'!$Q$36) * (날씨5[월]=S$37) * (날씨5[일]='평균기온 삽입용'!$P39), 날씨5[maxTa]),"")</f>
        <v>13.9</v>
      </c>
      <c r="T39" cm="1">
        <f t="array" ref="T39">IFERROR(_xlfn.XLOOKUP(1, (날씨5[stnNm]='평균기온 삽입용'!$Q$36) * (날씨5[월]=T$37) * (날씨5[일]='평균기온 삽입용'!$P39), 날씨5[maxTa]),"")</f>
        <v>12</v>
      </c>
      <c r="U39" cm="1">
        <f t="array" ref="U39">IFERROR(_xlfn.XLOOKUP(1, (날씨5[stnNm]='평균기온 삽입용'!$Q$36) * (날씨5[월]=U$37) * (날씨5[일]='평균기온 삽입용'!$P39), 날씨5[maxTa]),"")</f>
        <v>25.5</v>
      </c>
      <c r="V39" cm="1">
        <f t="array" ref="V39">IFERROR(_xlfn.XLOOKUP(1, (날씨5[stnNm]='평균기온 삽입용'!$Q$36) * (날씨5[월]=V$37) * (날씨5[일]='평균기온 삽입용'!$P39), 날씨5[maxTa]),"")</f>
        <v>26.9</v>
      </c>
      <c r="W39" cm="1">
        <f t="array" ref="W39">IFERROR(_xlfn.XLOOKUP(1, (날씨5[stnNm]='평균기온 삽입용'!$Q$36) * (날씨5[월]=W$37) * (날씨5[일]='평균기온 삽입용'!$P39), 날씨5[maxTa]),"")</f>
        <v>29.3</v>
      </c>
      <c r="X39" cm="1">
        <f t="array" ref="X39">IFERROR(_xlfn.XLOOKUP(1, (날씨5[stnNm]='평균기온 삽입용'!$Q$36) * (날씨5[월]=X$37) * (날씨5[일]='평균기온 삽입용'!$P39), 날씨5[maxTa]),"")</f>
        <v>32.200000000000003</v>
      </c>
      <c r="Y39" cm="1">
        <f t="array" ref="Y39">IFERROR(_xlfn.XLOOKUP(1, (날씨5[stnNm]='평균기온 삽입용'!$Q$36) * (날씨5[월]=Y$37) * (날씨5[일]='평균기온 삽입용'!$P39), 날씨5[maxTa]),"")</f>
        <v>28.2</v>
      </c>
      <c r="Z39" cm="1">
        <f t="array" ref="Z39">IFERROR(_xlfn.XLOOKUP(1, (날씨5[stnNm]='평균기온 삽입용'!$Q$36) * (날씨5[월]=Z$37) * (날씨5[일]='평균기온 삽입용'!$P39), 날씨5[maxTa]),"")</f>
        <v>24.5</v>
      </c>
      <c r="AA39" cm="1">
        <f t="array" ref="AA39">IFERROR(_xlfn.XLOOKUP(1, (날씨5[stnNm]='평균기온 삽입용'!$Q$36) * (날씨5[월]=AA$37) * (날씨5[일]='평균기온 삽입용'!$P39), 날씨5[maxTa]),"")</f>
        <v>18</v>
      </c>
      <c r="AB39" cm="1">
        <f t="array" ref="AB39">IFERROR(_xlfn.XLOOKUP(1, (날씨5[stnNm]='평균기온 삽입용'!$Q$36) * (날씨5[월]=AB$37) * (날씨5[일]='평균기온 삽입용'!$P39), 날씨5[maxTa]),"")</f>
        <v>2.2000000000000002</v>
      </c>
      <c r="AD39" s="63">
        <v>2</v>
      </c>
      <c r="AE39" cm="1">
        <f t="array" ref="AE39">IFERROR(_xlfn.XLOOKUP(1, (날씨6[stnNm]='평균기온 삽입용'!$AE$36) * (날씨6[월]=AE$37) * (날씨6[일]='평균기온 삽입용'!$AD39), 날씨6[maxTa]),"")</f>
        <v>2.1</v>
      </c>
      <c r="AF39" cm="1">
        <f t="array" ref="AF39">IFERROR(_xlfn.XLOOKUP(1, (날씨6[stnNm]='평균기온 삽입용'!$AE$36) * (날씨6[월]=AF$37) * (날씨6[일]='평균기온 삽입용'!$AD39), 날씨6[maxTa]),"")</f>
        <v>4.5</v>
      </c>
      <c r="AG39" cm="1">
        <f t="array" ref="AG39">IFERROR(_xlfn.XLOOKUP(1, (날씨6[stnNm]='평균기온 삽입용'!$AE$36) * (날씨6[월]=AG$37) * (날씨6[일]='평균기온 삽입용'!$AD39), 날씨6[maxTa]),"")</f>
        <v>6.1</v>
      </c>
      <c r="AH39" cm="1">
        <f t="array" ref="AH39">IFERROR(_xlfn.XLOOKUP(1, (날씨6[stnNm]='평균기온 삽입용'!$AE$36) * (날씨6[월]=AH$37) * (날씨6[일]='평균기온 삽입용'!$AD39), 날씨6[maxTa]),"")</f>
        <v>16.3</v>
      </c>
      <c r="AI39" cm="1">
        <f t="array" ref="AI39">IFERROR(_xlfn.XLOOKUP(1, (날씨6[stnNm]='평균기온 삽입용'!$AE$36) * (날씨6[월]=AI$37) * (날씨6[일]='평균기온 삽입용'!$AD39), 날씨6[maxTa]),"")</f>
        <v>21.6</v>
      </c>
      <c r="AJ39" cm="1">
        <f t="array" ref="AJ39">IFERROR(_xlfn.XLOOKUP(1, (날씨6[stnNm]='평균기온 삽입용'!$AE$36) * (날씨6[월]=AJ$37) * (날씨6[일]='평균기온 삽입용'!$AD39), 날씨6[maxTa]),"")</f>
        <v>22</v>
      </c>
      <c r="AK39" cm="1">
        <f t="array" ref="AK39">IFERROR(_xlfn.XLOOKUP(1, (날씨6[stnNm]='평균기온 삽입용'!$AE$36) * (날씨6[월]=AK$37) * (날씨6[일]='평균기온 삽입용'!$AD39), 날씨6[maxTa]),"")</f>
        <v>29.4</v>
      </c>
      <c r="AL39" cm="1">
        <f t="array" ref="AL39">IFERROR(_xlfn.XLOOKUP(1, (날씨6[stnNm]='평균기온 삽입용'!$AE$36) * (날씨6[월]=AL$37) * (날씨6[일]='평균기온 삽입용'!$AD39), 날씨6[maxTa]),"")</f>
        <v>27.2</v>
      </c>
      <c r="AM39" cm="1">
        <f t="array" ref="AM39">IFERROR(_xlfn.XLOOKUP(1, (날씨6[stnNm]='평균기온 삽입용'!$AE$36) * (날씨6[월]=AM$37) * (날씨6[일]='평균기온 삽입용'!$AD39), 날씨6[maxTa]),"")</f>
        <v>24.3</v>
      </c>
      <c r="AN39" cm="1">
        <f t="array" ref="AN39">IFERROR(_xlfn.XLOOKUP(1, (날씨6[stnNm]='평균기온 삽입용'!$AE$36) * (날씨6[월]=AN$37) * (날씨6[일]='평균기온 삽입용'!$AD39), 날씨6[maxTa]),"")</f>
        <v>20.6</v>
      </c>
      <c r="AO39" cm="1">
        <f t="array" ref="AO39">IFERROR(_xlfn.XLOOKUP(1, (날씨6[stnNm]='평균기온 삽입용'!$AE$36) * (날씨6[월]=AO$37) * (날씨6[일]='평균기온 삽입용'!$AD39), 날씨6[maxTa]),"")</f>
        <v>14.3</v>
      </c>
      <c r="AP39" cm="1">
        <f t="array" ref="AP39">IFERROR(_xlfn.XLOOKUP(1, (날씨6[stnNm]='평균기온 삽입용'!$AE$36) * (날씨6[월]=AP$37) * (날씨6[일]='평균기온 삽입용'!$AD39), 날씨6[maxTa]),"")</f>
        <v>5.0999999999999996</v>
      </c>
    </row>
    <row r="40" spans="2:42" ht="15.95" customHeight="1" x14ac:dyDescent="0.3">
      <c r="B40" s="63">
        <v>3</v>
      </c>
      <c r="C40" cm="1">
        <f t="array" ref="C40">IFERROR(_xlfn.XLOOKUP(1, (날씨4[stnNm]='평균기온 삽입용'!$C$36) * (날씨4[월]=C$37) * (날씨4[일]='평균기온 삽입용'!$B40), 날씨4[maxTa]),"")</f>
        <v>-1.5</v>
      </c>
      <c r="D40" cm="1">
        <f t="array" ref="D40">IFERROR(_xlfn.XLOOKUP(1, (날씨4[stnNm]='평균기온 삽입용'!$C$36) * (날씨4[월]=D$37) * (날씨4[일]='평균기온 삽입용'!$B40), 날씨4[maxTa]),"")</f>
        <v>-5.3</v>
      </c>
      <c r="E40" cm="1">
        <f t="array" ref="E40">IFERROR(_xlfn.XLOOKUP(1, (날씨4[stnNm]='평균기온 삽입용'!$C$36) * (날씨4[월]=E$37) * (날씨4[일]='평균기온 삽입용'!$B40), 날씨4[maxTa]),"")</f>
        <v>14.7</v>
      </c>
      <c r="F40" cm="1">
        <f t="array" ref="F40">IFERROR(_xlfn.XLOOKUP(1, (날씨4[stnNm]='평균기온 삽입용'!$C$36) * (날씨4[월]=F$37) * (날씨4[일]='평균기온 삽입용'!$B40), 날씨4[maxTa]),"")</f>
        <v>20</v>
      </c>
      <c r="G40" cm="1">
        <f t="array" ref="G40">IFERROR(_xlfn.XLOOKUP(1, (날씨4[stnNm]='평균기온 삽입용'!$C$36) * (날씨4[월]=G$37) * (날씨4[일]='평균기온 삽입용'!$B40), 날씨4[maxTa]),"")</f>
        <v>14</v>
      </c>
      <c r="H40" cm="1">
        <f t="array" ref="H40">IFERROR(_xlfn.XLOOKUP(1, (날씨4[stnNm]='평균기온 삽입용'!$C$36) * (날씨4[월]=H$37) * (날씨4[일]='평균기온 삽입용'!$B40), 날씨4[maxTa]),"")</f>
        <v>29.3</v>
      </c>
      <c r="I40" cm="1">
        <f t="array" ref="I40">IFERROR(_xlfn.XLOOKUP(1, (날씨4[stnNm]='평균기온 삽입용'!$C$36) * (날씨4[월]=I$37) * (날씨4[일]='평균기온 삽입용'!$B40), 날씨4[maxTa]),"")</f>
        <v>30.3</v>
      </c>
      <c r="J40" cm="1">
        <f t="array" ref="J40">IFERROR(_xlfn.XLOOKUP(1, (날씨4[stnNm]='평균기온 삽입용'!$C$36) * (날씨4[월]=J$37) * (날씨4[일]='평균기온 삽입용'!$B40), 날씨4[maxTa]),"")</f>
        <v>36.6</v>
      </c>
      <c r="K40" cm="1">
        <f t="array" ref="K40">IFERROR(_xlfn.XLOOKUP(1, (날씨4[stnNm]='평균기온 삽입용'!$C$36) * (날씨4[월]=K$37) * (날씨4[일]='평균기온 삽입용'!$B40), 날씨4[maxTa]),"")</f>
        <v>22.4</v>
      </c>
      <c r="L40" cm="1">
        <f t="array" ref="L40">IFERROR(_xlfn.XLOOKUP(1, (날씨4[stnNm]='평균기온 삽입용'!$C$36) * (날씨4[월]=L$37) * (날씨4[일]='평균기온 삽입용'!$B40), 날씨4[maxTa]),"")</f>
        <v>22.7</v>
      </c>
      <c r="M40" cm="1">
        <f t="array" ref="M40">IFERROR(_xlfn.XLOOKUP(1, (날씨4[stnNm]='평균기온 삽입용'!$C$36) * (날씨4[월]=M$37) * (날씨4[일]='평균기온 삽입용'!$B40), 날씨4[maxTa]),"")</f>
        <v>18.5</v>
      </c>
      <c r="N40" cm="1">
        <f t="array" ref="N40">IFERROR(_xlfn.XLOOKUP(1, (날씨4[stnNm]='평균기온 삽입용'!$C$36) * (날씨4[월]=N$37) * (날씨4[일]='평균기온 삽입용'!$B40), 날씨4[maxTa]),"")</f>
        <v>8.6999999999999993</v>
      </c>
      <c r="P40" s="63">
        <v>3</v>
      </c>
      <c r="Q40" cm="1">
        <f t="array" ref="Q40">IFERROR(_xlfn.XLOOKUP(1, (날씨5[stnNm]='평균기온 삽입용'!$Q$36) * (날씨5[월]=Q$37) * (날씨5[일]='평균기온 삽입용'!$P40), 날씨5[maxTa]),"")</f>
        <v>1.2</v>
      </c>
      <c r="R40" cm="1">
        <f t="array" ref="R40">IFERROR(_xlfn.XLOOKUP(1, (날씨5[stnNm]='평균기온 삽입용'!$Q$36) * (날씨5[월]=R$37) * (날씨5[일]='평균기온 삽입용'!$P40), 날씨5[maxTa]),"")</f>
        <v>3.9</v>
      </c>
      <c r="S40" cm="1">
        <f t="array" ref="S40">IFERROR(_xlfn.XLOOKUP(1, (날씨5[stnNm]='평균기온 삽입용'!$Q$36) * (날씨5[월]=S$37) * (날씨5[일]='평균기온 삽입용'!$P40), 날씨5[maxTa]),"")</f>
        <v>14.8</v>
      </c>
      <c r="T40" cm="1">
        <f t="array" ref="T40">IFERROR(_xlfn.XLOOKUP(1, (날씨5[stnNm]='평균기온 삽입용'!$Q$36) * (날씨5[월]=T$37) * (날씨5[일]='평균기온 삽입용'!$P40), 날씨5[maxTa]),"")</f>
        <v>13.5</v>
      </c>
      <c r="U40" cm="1">
        <f t="array" ref="U40">IFERROR(_xlfn.XLOOKUP(1, (날씨5[stnNm]='평균기온 삽입용'!$Q$36) * (날씨5[월]=U$37) * (날씨5[일]='평균기온 삽입용'!$P40), 날씨5[maxTa]),"")</f>
        <v>26.7</v>
      </c>
      <c r="V40" cm="1">
        <f t="array" ref="V40">IFERROR(_xlfn.XLOOKUP(1, (날씨5[stnNm]='평균기온 삽입용'!$Q$36) * (날씨5[월]=V$37) * (날씨5[일]='평균기온 삽입용'!$P40), 날씨5[maxTa]),"")</f>
        <v>28.7</v>
      </c>
      <c r="W40" cm="1">
        <f t="array" ref="W40">IFERROR(_xlfn.XLOOKUP(1, (날씨5[stnNm]='평균기온 삽입용'!$Q$36) * (날씨5[월]=W$37) * (날씨5[일]='평균기온 삽입용'!$P40), 날씨5[maxTa]),"")</f>
        <v>29.8</v>
      </c>
      <c r="X40" cm="1">
        <f t="array" ref="X40">IFERROR(_xlfn.XLOOKUP(1, (날씨5[stnNm]='평균기온 삽입용'!$Q$36) * (날씨5[월]=X$37) * (날씨5[일]='평균기온 삽입용'!$P40), 날씨5[maxTa]),"")</f>
        <v>34.5</v>
      </c>
      <c r="Y40" cm="1">
        <f t="array" ref="Y40">IFERROR(_xlfn.XLOOKUP(1, (날씨5[stnNm]='평균기온 삽입용'!$Q$36) * (날씨5[월]=Y$37) * (날씨5[일]='평균기온 삽입용'!$P40), 날씨5[maxTa]),"")</f>
        <v>27.9</v>
      </c>
      <c r="Z40" cm="1">
        <f t="array" ref="Z40">IFERROR(_xlfn.XLOOKUP(1, (날씨5[stnNm]='평균기온 삽입용'!$Q$36) * (날씨5[월]=Z$37) * (날씨5[일]='평균기온 삽입용'!$P40), 날씨5[maxTa]),"")</f>
        <v>25.2</v>
      </c>
      <c r="AA40" cm="1">
        <f t="array" ref="AA40">IFERROR(_xlfn.XLOOKUP(1, (날씨5[stnNm]='평균기온 삽입용'!$Q$36) * (날씨5[월]=AA$37) * (날씨5[일]='평균기온 삽입용'!$P40), 날씨5[maxTa]),"")</f>
        <v>18.8</v>
      </c>
      <c r="AB40" cm="1">
        <f t="array" ref="AB40">IFERROR(_xlfn.XLOOKUP(1, (날씨5[stnNm]='평균기온 삽입용'!$Q$36) * (날씨5[월]=AB$37) * (날씨5[일]='평균기온 삽입용'!$P40), 날씨5[maxTa]),"")</f>
        <v>3.7</v>
      </c>
      <c r="AD40" s="63">
        <v>3</v>
      </c>
      <c r="AE40" cm="1">
        <f t="array" ref="AE40">IFERROR(_xlfn.XLOOKUP(1, (날씨6[stnNm]='평균기온 삽입용'!$AE$36) * (날씨6[월]=AE$37) * (날씨6[일]='평균기온 삽입용'!$AD40), 날씨6[maxTa]),"")</f>
        <v>3.3</v>
      </c>
      <c r="AF40" cm="1">
        <f t="array" ref="AF40">IFERROR(_xlfn.XLOOKUP(1, (날씨6[stnNm]='평균기온 삽입용'!$AE$36) * (날씨6[월]=AF$37) * (날씨6[일]='평균기온 삽입용'!$AD40), 날씨6[maxTa]),"")</f>
        <v>2.2000000000000002</v>
      </c>
      <c r="AG40" cm="1">
        <f t="array" ref="AG40">IFERROR(_xlfn.XLOOKUP(1, (날씨6[stnNm]='평균기온 삽입용'!$AE$36) * (날씨6[월]=AG$37) * (날씨6[일]='평균기온 삽입용'!$AD40), 날씨6[maxTa]),"")</f>
        <v>10.5</v>
      </c>
      <c r="AH40" cm="1">
        <f t="array" ref="AH40">IFERROR(_xlfn.XLOOKUP(1, (날씨6[stnNm]='평균기온 삽입용'!$AE$36) * (날씨6[월]=AH$37) * (날씨6[일]='평균기온 삽입용'!$AD40), 날씨6[maxTa]),"")</f>
        <v>17.2</v>
      </c>
      <c r="AI40" cm="1">
        <f t="array" ref="AI40">IFERROR(_xlfn.XLOOKUP(1, (날씨6[stnNm]='평균기온 삽입용'!$AE$36) * (날씨6[월]=AI$37) * (날씨6[일]='평균기온 삽입용'!$AD40), 날씨6[maxTa]),"")</f>
        <v>26.8</v>
      </c>
      <c r="AJ40" cm="1">
        <f t="array" ref="AJ40">IFERROR(_xlfn.XLOOKUP(1, (날씨6[stnNm]='평균기온 삽입용'!$AE$36) * (날씨6[월]=AJ$37) * (날씨6[일]='평균기온 삽입용'!$AD40), 날씨6[maxTa]),"")</f>
        <v>28</v>
      </c>
      <c r="AK40" cm="1">
        <f t="array" ref="AK40">IFERROR(_xlfn.XLOOKUP(1, (날씨6[stnNm]='평균기온 삽입용'!$AE$36) * (날씨6[월]=AK$37) * (날씨6[일]='평균기온 삽입용'!$AD40), 날씨6[maxTa]),"")</f>
        <v>31.1</v>
      </c>
      <c r="AL40" cm="1">
        <f t="array" ref="AL40">IFERROR(_xlfn.XLOOKUP(1, (날씨6[stnNm]='평균기온 삽입용'!$AE$36) * (날씨6[월]=AL$37) * (날씨6[일]='평균기온 삽입용'!$AD40), 날씨6[maxTa]),"")</f>
        <v>26</v>
      </c>
      <c r="AM40" cm="1">
        <f t="array" ref="AM40">IFERROR(_xlfn.XLOOKUP(1, (날씨6[stnNm]='평균기온 삽입용'!$AE$36) * (날씨6[월]=AM$37) * (날씨6[일]='평균기온 삽입용'!$AD40), 날씨6[maxTa]),"")</f>
        <v>24.4</v>
      </c>
      <c r="AN40" cm="1">
        <f t="array" ref="AN40">IFERROR(_xlfn.XLOOKUP(1, (날씨6[stnNm]='평균기온 삽입용'!$AE$36) * (날씨6[월]=AN$37) * (날씨6[일]='평균기온 삽입용'!$AD40), 날씨6[maxTa]),"")</f>
        <v>22.8</v>
      </c>
      <c r="AO40" cm="1">
        <f t="array" ref="AO40">IFERROR(_xlfn.XLOOKUP(1, (날씨6[stnNm]='평균기온 삽입용'!$AE$36) * (날씨6[월]=AO$37) * (날씨6[일]='평균기온 삽입용'!$AD40), 날씨6[maxTa]),"")</f>
        <v>6.9</v>
      </c>
      <c r="AP40" cm="1">
        <f t="array" ref="AP40">IFERROR(_xlfn.XLOOKUP(1, (날씨6[stnNm]='평균기온 삽입용'!$AE$36) * (날씨6[월]=AP$37) * (날씨6[일]='평균기온 삽입용'!$AD40), 날씨6[maxTa]),"")</f>
        <v>3.6</v>
      </c>
    </row>
    <row r="41" spans="2:42" ht="15.95" customHeight="1" x14ac:dyDescent="0.3">
      <c r="B41" s="63">
        <v>4</v>
      </c>
      <c r="C41" cm="1">
        <f t="array" ref="C41">IFERROR(_xlfn.XLOOKUP(1, (날씨4[stnNm]='평균기온 삽입용'!$C$36) * (날씨4[월]=C$37) * (날씨4[일]='평균기온 삽입용'!$B41), 날씨4[maxTa]),"")</f>
        <v>-1.8</v>
      </c>
      <c r="D41" cm="1">
        <f t="array" ref="D41">IFERROR(_xlfn.XLOOKUP(1, (날씨4[stnNm]='평균기온 삽입용'!$C$36) * (날씨4[월]=D$37) * (날씨4[일]='평균기온 삽입용'!$B41), 날씨4[maxTa]),"")</f>
        <v>-6.8</v>
      </c>
      <c r="E41" cm="1">
        <f t="array" ref="E41">IFERROR(_xlfn.XLOOKUP(1, (날씨4[stnNm]='평균기온 삽입용'!$C$36) * (날씨4[월]=E$37) * (날씨4[일]='평균기온 삽입용'!$B41), 날씨4[maxTa]),"")</f>
        <v>8.9</v>
      </c>
      <c r="F41" cm="1">
        <f t="array" ref="F41">IFERROR(_xlfn.XLOOKUP(1, (날씨4[stnNm]='평균기온 삽입용'!$C$36) * (날씨4[월]=F$37) * (날씨4[일]='평균기온 삽입용'!$B41), 날씨4[maxTa]),"")</f>
        <v>13.6</v>
      </c>
      <c r="G41" cm="1">
        <f t="array" ref="G41">IFERROR(_xlfn.XLOOKUP(1, (날씨4[stnNm]='평균기온 삽입용'!$C$36) * (날씨4[월]=G$37) * (날씨4[일]='평균기온 삽입용'!$B41), 날씨4[maxTa]),"")</f>
        <v>21.4</v>
      </c>
      <c r="H41" cm="1">
        <f t="array" ref="H41">IFERROR(_xlfn.XLOOKUP(1, (날씨4[stnNm]='평균기온 삽입용'!$C$36) * (날씨4[월]=H$37) * (날씨4[일]='평균기온 삽입용'!$B41), 날씨4[maxTa]),"")</f>
        <v>27.7</v>
      </c>
      <c r="I41" cm="1">
        <f t="array" ref="I41">IFERROR(_xlfn.XLOOKUP(1, (날씨4[stnNm]='평균기온 삽입용'!$C$36) * (날씨4[월]=I$37) * (날씨4[일]='평균기온 삽입용'!$B41), 날씨4[maxTa]),"")</f>
        <v>32.299999999999997</v>
      </c>
      <c r="J41" cm="1">
        <f t="array" ref="J41">IFERROR(_xlfn.XLOOKUP(1, (날씨4[stnNm]='평균기온 삽입용'!$C$36) * (날씨4[월]=J$37) * (날씨4[일]='평균기온 삽입용'!$B41), 날씨4[maxTa]),"")</f>
        <v>34.6</v>
      </c>
      <c r="K41" cm="1">
        <f t="array" ref="K41">IFERROR(_xlfn.XLOOKUP(1, (날씨4[stnNm]='평균기온 삽입용'!$C$36) * (날씨4[월]=K$37) * (날씨4[일]='평균기온 삽입용'!$B41), 날씨4[maxTa]),"")</f>
        <v>27.3</v>
      </c>
      <c r="L41" cm="1">
        <f t="array" ref="L41">IFERROR(_xlfn.XLOOKUP(1, (날씨4[stnNm]='평균기온 삽입용'!$C$36) * (날씨4[월]=L$37) * (날씨4[일]='평균기온 삽입용'!$B41), 날씨4[maxTa]),"")</f>
        <v>24.6</v>
      </c>
      <c r="M41" cm="1">
        <f t="array" ref="M41">IFERROR(_xlfn.XLOOKUP(1, (날씨4[stnNm]='평균기온 삽입용'!$C$36) * (날씨4[월]=M$37) * (날씨4[일]='평균기온 삽입용'!$B41), 날씨4[maxTa]),"")</f>
        <v>18.600000000000001</v>
      </c>
      <c r="N41" cm="1">
        <f t="array" ref="N41">IFERROR(_xlfn.XLOOKUP(1, (날씨4[stnNm]='평균기온 삽입용'!$C$36) * (날씨4[월]=N$37) * (날씨4[일]='평균기온 삽입용'!$B41), 날씨4[maxTa]),"")</f>
        <v>8.8000000000000007</v>
      </c>
      <c r="P41" s="63">
        <v>4</v>
      </c>
      <c r="Q41" cm="1">
        <f t="array" ref="Q41">IFERROR(_xlfn.XLOOKUP(1, (날씨5[stnNm]='평균기온 삽입용'!$Q$36) * (날씨5[월]=Q$37) * (날씨5[일]='평균기온 삽입용'!$P41), 날씨5[maxTa]),"")</f>
        <v>3.5</v>
      </c>
      <c r="R41" cm="1">
        <f t="array" ref="R41">IFERROR(_xlfn.XLOOKUP(1, (날씨5[stnNm]='평균기온 삽입용'!$Q$36) * (날씨5[월]=R$37) * (날씨5[일]='평균기온 삽입용'!$P41), 날씨5[maxTa]),"")</f>
        <v>2.4</v>
      </c>
      <c r="S41" cm="1">
        <f t="array" ref="S41">IFERROR(_xlfn.XLOOKUP(1, (날씨5[stnNm]='평균기온 삽입용'!$Q$36) * (날씨5[월]=S$37) * (날씨5[일]='평균기온 삽입용'!$P41), 날씨5[maxTa]),"")</f>
        <v>15.7</v>
      </c>
      <c r="T41" cm="1">
        <f t="array" ref="T41">IFERROR(_xlfn.XLOOKUP(1, (날씨5[stnNm]='평균기온 삽입용'!$Q$36) * (날씨5[월]=T$37) * (날씨5[일]='평균기온 삽입용'!$P41), 날씨5[maxTa]),"")</f>
        <v>16</v>
      </c>
      <c r="U41" cm="1">
        <f t="array" ref="U41">IFERROR(_xlfn.XLOOKUP(1, (날씨5[stnNm]='평균기온 삽입용'!$Q$36) * (날씨5[월]=U$37) * (날씨5[일]='평균기온 삽입용'!$P41), 날씨5[maxTa]),"")</f>
        <v>27.3</v>
      </c>
      <c r="V41" cm="1">
        <f t="array" ref="V41">IFERROR(_xlfn.XLOOKUP(1, (날씨5[stnNm]='평균기온 삽입용'!$Q$36) * (날씨5[월]=V$37) * (날씨5[일]='평균기온 삽입용'!$P41), 날씨5[maxTa]),"")</f>
        <v>28.6</v>
      </c>
      <c r="W41" cm="1">
        <f t="array" ref="W41">IFERROR(_xlfn.XLOOKUP(1, (날씨5[stnNm]='평균기온 삽입용'!$Q$36) * (날씨5[월]=W$37) * (날씨5[일]='평균기온 삽입용'!$P41), 날씨5[maxTa]),"")</f>
        <v>31.9</v>
      </c>
      <c r="X41" cm="1">
        <f t="array" ref="X41">IFERROR(_xlfn.XLOOKUP(1, (날씨5[stnNm]='평균기온 삽입용'!$Q$36) * (날씨5[월]=X$37) * (날씨5[일]='평균기온 삽입용'!$P41), 날씨5[maxTa]),"")</f>
        <v>33.299999999999997</v>
      </c>
      <c r="Y41" cm="1">
        <f t="array" ref="Y41">IFERROR(_xlfn.XLOOKUP(1, (날씨5[stnNm]='평균기온 삽입용'!$Q$36) * (날씨5[월]=Y$37) * (날씨5[일]='평균기온 삽입용'!$P41), 날씨5[maxTa]),"")</f>
        <v>22.3</v>
      </c>
      <c r="Z41" cm="1">
        <f t="array" ref="Z41">IFERROR(_xlfn.XLOOKUP(1, (날씨5[stnNm]='평균기온 삽입용'!$Q$36) * (날씨5[월]=Z$37) * (날씨5[일]='평균기온 삽입용'!$P41), 날씨5[maxTa]),"")</f>
        <v>26.4</v>
      </c>
      <c r="AA41" cm="1">
        <f t="array" ref="AA41">IFERROR(_xlfn.XLOOKUP(1, (날씨5[stnNm]='평균기온 삽입용'!$Q$36) * (날씨5[월]=AA$37) * (날씨5[일]='평균기온 삽입용'!$P41), 날씨5[maxTa]),"")</f>
        <v>20.8</v>
      </c>
      <c r="AB41" cm="1">
        <f t="array" ref="AB41">IFERROR(_xlfn.XLOOKUP(1, (날씨5[stnNm]='평균기온 삽입용'!$Q$36) * (날씨5[월]=AB$37) * (날씨5[일]='평균기온 삽입용'!$P41), 날씨5[maxTa]),"")</f>
        <v>5.2</v>
      </c>
      <c r="AD41" s="63">
        <v>4</v>
      </c>
      <c r="AE41" cm="1">
        <f t="array" ref="AE41">IFERROR(_xlfn.XLOOKUP(1, (날씨6[stnNm]='평균기온 삽입용'!$AE$36) * (날씨6[월]=AE$37) * (날씨6[일]='평균기온 삽입용'!$AD41), 날씨6[maxTa]),"")</f>
        <v>5.2</v>
      </c>
      <c r="AF41" cm="1">
        <f t="array" ref="AF41">IFERROR(_xlfn.XLOOKUP(1, (날씨6[stnNm]='평균기온 삽입용'!$AE$36) * (날씨6[월]=AF$37) * (날씨6[일]='평균기온 삽입용'!$AD41), 날씨6[maxTa]),"")</f>
        <v>2.7</v>
      </c>
      <c r="AG41" cm="1">
        <f t="array" ref="AG41">IFERROR(_xlfn.XLOOKUP(1, (날씨6[stnNm]='평균기온 삽입용'!$AE$36) * (날씨6[월]=AG$37) * (날씨6[일]='평균기온 삽입용'!$AD41), 날씨6[maxTa]),"")</f>
        <v>4.0999999999999996</v>
      </c>
      <c r="AH41" cm="1">
        <f t="array" ref="AH41">IFERROR(_xlfn.XLOOKUP(1, (날씨6[stnNm]='평균기온 삽입용'!$AE$36) * (날씨6[월]=AH$37) * (날씨6[일]='평균기온 삽입용'!$AD41), 날씨6[maxTa]),"")</f>
        <v>13.7</v>
      </c>
      <c r="AI41" cm="1">
        <f t="array" ref="AI41">IFERROR(_xlfn.XLOOKUP(1, (날씨6[stnNm]='평균기온 삽입용'!$AE$36) * (날씨6[월]=AI$37) * (날씨6[일]='평균기온 삽입용'!$AD41), 날씨6[maxTa]),"")</f>
        <v>27.4</v>
      </c>
      <c r="AJ41" cm="1">
        <f t="array" ref="AJ41">IFERROR(_xlfn.XLOOKUP(1, (날씨6[stnNm]='평균기온 삽입용'!$AE$36) * (날씨6[월]=AJ$37) * (날씨6[일]='평균기온 삽입용'!$AD41), 날씨6[maxTa]),"")</f>
        <v>26.7</v>
      </c>
      <c r="AK41" cm="1">
        <f t="array" ref="AK41">IFERROR(_xlfn.XLOOKUP(1, (날씨6[stnNm]='평균기온 삽입용'!$AE$36) * (날씨6[월]=AK$37) * (날씨6[일]='평균기온 삽입용'!$AD41), 날씨6[maxTa]),"")</f>
        <v>28.1</v>
      </c>
      <c r="AL41" cm="1">
        <f t="array" ref="AL41">IFERROR(_xlfn.XLOOKUP(1, (날씨6[stnNm]='평균기온 삽입용'!$AE$36) * (날씨6[월]=AL$37) * (날씨6[일]='평균기온 삽입용'!$AD41), 날씨6[maxTa]),"")</f>
        <v>27.1</v>
      </c>
      <c r="AM41" cm="1">
        <f t="array" ref="AM41">IFERROR(_xlfn.XLOOKUP(1, (날씨6[stnNm]='평균기온 삽입용'!$AE$36) * (날씨6[월]=AM$37) * (날씨6[일]='평균기온 삽입용'!$AD41), 날씨6[maxTa]),"")</f>
        <v>26.3</v>
      </c>
      <c r="AN41" cm="1">
        <f t="array" ref="AN41">IFERROR(_xlfn.XLOOKUP(1, (날씨6[stnNm]='평균기온 삽입용'!$AE$36) * (날씨6[월]=AN$37) * (날씨6[일]='평균기온 삽입용'!$AD41), 날씨6[maxTa]),"")</f>
        <v>20.9</v>
      </c>
      <c r="AO41" cm="1">
        <f t="array" ref="AO41">IFERROR(_xlfn.XLOOKUP(1, (날씨6[stnNm]='평균기온 삽입용'!$AE$36) * (날씨6[월]=AO$37) * (날씨6[일]='평균기온 삽입용'!$AD41), 날씨6[maxTa]),"")</f>
        <v>9.6999999999999993</v>
      </c>
      <c r="AP41" cm="1">
        <f t="array" ref="AP41">IFERROR(_xlfn.XLOOKUP(1, (날씨6[stnNm]='평균기온 삽입용'!$AE$36) * (날씨6[월]=AP$37) * (날씨6[일]='평균기온 삽입용'!$AD41), 날씨6[maxTa]),"")</f>
        <v>2.9</v>
      </c>
    </row>
    <row r="42" spans="2:42" ht="15.95" customHeight="1" x14ac:dyDescent="0.3">
      <c r="B42" s="63">
        <v>5</v>
      </c>
      <c r="C42" cm="1">
        <f t="array" ref="C42">IFERROR(_xlfn.XLOOKUP(1, (날씨4[stnNm]='평균기온 삽입용'!$C$36) * (날씨4[월]=C$37) * (날씨4[일]='평균기온 삽입용'!$B42), 날씨4[maxTa]),"")</f>
        <v>0.2</v>
      </c>
      <c r="D42" cm="1">
        <f t="array" ref="D42">IFERROR(_xlfn.XLOOKUP(1, (날씨4[stnNm]='평균기온 삽입용'!$C$36) * (날씨4[월]=D$37) * (날씨4[일]='평균기온 삽입용'!$B42), 날씨4[maxTa]),"")</f>
        <v>-6.5</v>
      </c>
      <c r="E42" cm="1">
        <f t="array" ref="E42">IFERROR(_xlfn.XLOOKUP(1, (날씨4[stnNm]='평균기온 삽입용'!$C$36) * (날씨4[월]=E$37) * (날씨4[일]='평균기온 삽입용'!$B42), 날씨4[maxTa]),"")</f>
        <v>5.6</v>
      </c>
      <c r="F42" cm="1">
        <f t="array" ref="F42">IFERROR(_xlfn.XLOOKUP(1, (날씨4[stnNm]='평균기온 삽입용'!$C$36) * (날씨4[월]=F$37) * (날씨4[일]='평균기온 삽입용'!$B42), 날씨4[maxTa]),"")</f>
        <v>6.6</v>
      </c>
      <c r="G42" cm="1">
        <f t="array" ref="G42">IFERROR(_xlfn.XLOOKUP(1, (날씨4[stnNm]='평균기온 삽입용'!$C$36) * (날씨4[월]=G$37) * (날씨4[일]='평균기온 삽입용'!$B42), 날씨4[maxTa]),"")</f>
        <v>23.2</v>
      </c>
      <c r="H42" cm="1">
        <f t="array" ref="H42">IFERROR(_xlfn.XLOOKUP(1, (날씨4[stnNm]='평균기온 삽입용'!$C$36) * (날씨4[월]=H$37) * (날씨4[일]='평균기온 삽입용'!$B42), 날씨4[maxTa]),"")</f>
        <v>28.9</v>
      </c>
      <c r="I42" cm="1">
        <f t="array" ref="I42">IFERROR(_xlfn.XLOOKUP(1, (날씨4[stnNm]='평균기온 삽입용'!$C$36) * (날씨4[월]=I$37) * (날씨4[일]='평균기온 삽입용'!$B42), 날씨4[maxTa]),"")</f>
        <v>23.2</v>
      </c>
      <c r="J42" cm="1">
        <f t="array" ref="J42">IFERROR(_xlfn.XLOOKUP(1, (날씨4[stnNm]='평균기온 삽입용'!$C$36) * (날씨4[월]=J$37) * (날씨4[일]='평균기온 삽입용'!$B42), 날씨4[maxTa]),"")</f>
        <v>35</v>
      </c>
      <c r="K42" cm="1">
        <f t="array" ref="K42">IFERROR(_xlfn.XLOOKUP(1, (날씨4[stnNm]='평균기온 삽입용'!$C$36) * (날씨4[월]=K$37) * (날씨4[일]='평균기온 삽입용'!$B42), 날씨4[maxTa]),"")</f>
        <v>27.7</v>
      </c>
      <c r="L42" cm="1">
        <f t="array" ref="L42">IFERROR(_xlfn.XLOOKUP(1, (날씨4[stnNm]='평균기온 삽입용'!$C$36) * (날씨4[월]=L$37) * (날씨4[일]='평균기온 삽입용'!$B42), 날씨4[maxTa]),"")</f>
        <v>17.399999999999999</v>
      </c>
      <c r="M42" cm="1">
        <f t="array" ref="M42">IFERROR(_xlfn.XLOOKUP(1, (날씨4[stnNm]='평균기온 삽입용'!$C$36) * (날씨4[월]=M$37) * (날씨4[일]='평균기온 삽입용'!$B42), 날씨4[maxTa]),"")</f>
        <v>18.5</v>
      </c>
      <c r="N42" cm="1">
        <f t="array" ref="N42">IFERROR(_xlfn.XLOOKUP(1, (날씨4[stnNm]='평균기온 삽입용'!$C$36) * (날씨4[월]=N$37) * (날씨4[일]='평균기온 삽입용'!$B42), 날씨4[maxTa]),"")</f>
        <v>1.4</v>
      </c>
      <c r="P42" s="63">
        <v>5</v>
      </c>
      <c r="Q42" cm="1">
        <f t="array" ref="Q42">IFERROR(_xlfn.XLOOKUP(1, (날씨5[stnNm]='평균기온 삽입용'!$Q$36) * (날씨5[월]=Q$37) * (날씨5[일]='평균기온 삽입용'!$P42), 날씨5[maxTa]),"")</f>
        <v>0.6</v>
      </c>
      <c r="R42" cm="1">
        <f t="array" ref="R42">IFERROR(_xlfn.XLOOKUP(1, (날씨5[stnNm]='평균기온 삽입용'!$Q$36) * (날씨5[월]=R$37) * (날씨5[일]='평균기온 삽입용'!$P42), 날씨5[maxTa]),"")</f>
        <v>7.6</v>
      </c>
      <c r="S42" cm="1">
        <f t="array" ref="S42">IFERROR(_xlfn.XLOOKUP(1, (날씨5[stnNm]='평균기온 삽입용'!$Q$36) * (날씨5[월]=S$37) * (날씨5[일]='평균기온 삽입용'!$P42), 날씨5[maxTa]),"")</f>
        <v>12.2</v>
      </c>
      <c r="T42" cm="1">
        <f t="array" ref="T42">IFERROR(_xlfn.XLOOKUP(1, (날씨5[stnNm]='평균기온 삽입용'!$Q$36) * (날씨5[월]=T$37) * (날씨5[일]='평균기온 삽입용'!$P42), 날씨5[maxTa]),"")</f>
        <v>17.3</v>
      </c>
      <c r="U42" cm="1">
        <f t="array" ref="U42">IFERROR(_xlfn.XLOOKUP(1, (날씨5[stnNm]='평균기온 삽입용'!$Q$36) * (날씨5[월]=U$37) * (날씨5[일]='평균기온 삽입용'!$P42), 날씨5[maxTa]),"")</f>
        <v>26.8</v>
      </c>
      <c r="V42" cm="1">
        <f t="array" ref="V42">IFERROR(_xlfn.XLOOKUP(1, (날씨5[stnNm]='평균기온 삽입용'!$Q$36) * (날씨5[월]=V$37) * (날씨5[일]='평균기온 삽입용'!$P42), 날씨5[maxTa]),"")</f>
        <v>29.7</v>
      </c>
      <c r="W42" cm="1">
        <f t="array" ref="W42">IFERROR(_xlfn.XLOOKUP(1, (날씨5[stnNm]='평균기온 삽입용'!$Q$36) * (날씨5[월]=W$37) * (날씨5[일]='평균기온 삽입용'!$P42), 날씨5[maxTa]),"")</f>
        <v>34.5</v>
      </c>
      <c r="X42" cm="1">
        <f t="array" ref="X42">IFERROR(_xlfn.XLOOKUP(1, (날씨5[stnNm]='평균기온 삽입용'!$Q$36) * (날씨5[월]=X$37) * (날씨5[일]='평균기온 삽입용'!$P42), 날씨5[maxTa]),"")</f>
        <v>34.4</v>
      </c>
      <c r="Y42" cm="1">
        <f t="array" ref="Y42">IFERROR(_xlfn.XLOOKUP(1, (날씨5[stnNm]='평균기온 삽입용'!$Q$36) * (날씨5[월]=Y$37) * (날씨5[일]='평균기온 삽입용'!$P42), 날씨5[maxTa]),"")</f>
        <v>26.6</v>
      </c>
      <c r="Z42" cm="1">
        <f t="array" ref="Z42">IFERROR(_xlfn.XLOOKUP(1, (날씨5[stnNm]='평균기온 삽입용'!$Q$36) * (날씨5[월]=Z$37) * (날씨5[일]='평균기온 삽입용'!$P42), 날씨5[maxTa]),"")</f>
        <v>19.7</v>
      </c>
      <c r="AA42" cm="1">
        <f t="array" ref="AA42">IFERROR(_xlfn.XLOOKUP(1, (날씨5[stnNm]='평균기온 삽입용'!$Q$36) * (날씨5[월]=AA$37) * (날씨5[일]='평균기온 삽입용'!$P42), 날씨5[maxTa]),"")</f>
        <v>16.399999999999999</v>
      </c>
      <c r="AB42" cm="1">
        <f t="array" ref="AB42">IFERROR(_xlfn.XLOOKUP(1, (날씨5[stnNm]='평균기온 삽입용'!$Q$36) * (날씨5[월]=AB$37) * (날씨5[일]='평균기온 삽입용'!$P42), 날씨5[maxTa]),"")</f>
        <v>-2.1</v>
      </c>
      <c r="AD42" s="63">
        <v>5</v>
      </c>
      <c r="AE42" cm="1">
        <f t="array" ref="AE42">IFERROR(_xlfn.XLOOKUP(1, (날씨6[stnNm]='평균기온 삽입용'!$AE$36) * (날씨6[월]=AE$37) * (날씨6[일]='평균기온 삽입용'!$AD42), 날씨6[maxTa]),"")</f>
        <v>5.3</v>
      </c>
      <c r="AF42" cm="1">
        <f t="array" ref="AF42">IFERROR(_xlfn.XLOOKUP(1, (날씨6[stnNm]='평균기온 삽입용'!$AE$36) * (날씨6[월]=AF$37) * (날씨6[일]='평균기온 삽입용'!$AD42), 날씨6[maxTa]),"")</f>
        <v>-6.2</v>
      </c>
      <c r="AG42" cm="1">
        <f t="array" ref="AG42">IFERROR(_xlfn.XLOOKUP(1, (날씨6[stnNm]='평균기온 삽입용'!$AE$36) * (날씨6[월]=AG$37) * (날씨6[일]='평균기온 삽입용'!$AD42), 날씨6[maxTa]),"")</f>
        <v>6.6</v>
      </c>
      <c r="AH42" cm="1">
        <f t="array" ref="AH42">IFERROR(_xlfn.XLOOKUP(1, (날씨6[stnNm]='평균기온 삽입용'!$AE$36) * (날씨6[월]=AH$37) * (날씨6[일]='평균기온 삽입용'!$AD42), 날씨6[maxTa]),"")</f>
        <v>14.4</v>
      </c>
      <c r="AI42" cm="1">
        <f t="array" ref="AI42">IFERROR(_xlfn.XLOOKUP(1, (날씨6[stnNm]='평균기온 삽입용'!$AE$36) * (날씨6[월]=AI$37) * (날씨6[일]='평균기온 삽입용'!$AD42), 날씨6[maxTa]),"")</f>
        <v>21.7</v>
      </c>
      <c r="AJ42" cm="1">
        <f t="array" ref="AJ42">IFERROR(_xlfn.XLOOKUP(1, (날씨6[stnNm]='평균기온 삽입용'!$AE$36) * (날씨6[월]=AJ$37) * (날씨6[일]='평균기온 삽입용'!$AD42), 날씨6[maxTa]),"")</f>
        <v>27.7</v>
      </c>
      <c r="AK42" cm="1">
        <f t="array" ref="AK42">IFERROR(_xlfn.XLOOKUP(1, (날씨6[stnNm]='평균기온 삽입용'!$AE$36) * (날씨6[월]=AK$37) * (날씨6[일]='평균기온 삽입용'!$AD42), 날씨6[maxTa]),"")</f>
        <v>27.8</v>
      </c>
      <c r="AL42" cm="1">
        <f t="array" ref="AL42">IFERROR(_xlfn.XLOOKUP(1, (날씨6[stnNm]='평균기온 삽입용'!$AE$36) * (날씨6[월]=AL$37) * (날씨6[일]='평균기온 삽입용'!$AD42), 날씨6[maxTa]),"")</f>
        <v>27.3</v>
      </c>
      <c r="AM42" cm="1">
        <f t="array" ref="AM42">IFERROR(_xlfn.XLOOKUP(1, (날씨6[stnNm]='평균기온 삽입용'!$AE$36) * (날씨6[월]=AM$37) * (날씨6[일]='평균기온 삽입용'!$AD42), 날씨6[maxTa]),"")</f>
        <v>27.2</v>
      </c>
      <c r="AN42" cm="1">
        <f t="array" ref="AN42">IFERROR(_xlfn.XLOOKUP(1, (날씨6[stnNm]='평균기온 삽입용'!$AE$36) * (날씨6[월]=AN$37) * (날씨6[일]='평균기온 삽입용'!$AD42), 날씨6[maxTa]),"")</f>
        <v>17.3</v>
      </c>
      <c r="AO42" cm="1">
        <f t="array" ref="AO42">IFERROR(_xlfn.XLOOKUP(1, (날씨6[stnNm]='평균기온 삽입용'!$AE$36) * (날씨6[월]=AO$37) * (날씨6[일]='평균기온 삽입용'!$AD42), 날씨6[maxTa]),"")</f>
        <v>14.6</v>
      </c>
      <c r="AP42" cm="1">
        <f t="array" ref="AP42">IFERROR(_xlfn.XLOOKUP(1, (날씨6[stnNm]='평균기온 삽입용'!$AE$36) * (날씨6[월]=AP$37) * (날씨6[일]='평균기온 삽입용'!$AD42), 날씨6[maxTa]),"")</f>
        <v>4.7</v>
      </c>
    </row>
    <row r="43" spans="2:42" ht="15.95" customHeight="1" x14ac:dyDescent="0.3">
      <c r="B43" s="63">
        <v>6</v>
      </c>
      <c r="C43" cm="1">
        <f t="array" ref="C43">IFERROR(_xlfn.XLOOKUP(1, (날씨4[stnNm]='평균기온 삽입용'!$C$36) * (날씨4[월]=C$37) * (날씨4[일]='평균기온 삽입용'!$B43), 날씨4[maxTa]),"")</f>
        <v>0.8</v>
      </c>
      <c r="D43" cm="1">
        <f t="array" ref="D43">IFERROR(_xlfn.XLOOKUP(1, (날씨4[stnNm]='평균기온 삽입용'!$C$36) * (날씨4[월]=D$37) * (날씨4[일]='평균기온 삽입용'!$B43), 날씨4[maxTa]),"")</f>
        <v>-7</v>
      </c>
      <c r="E43" cm="1">
        <f t="array" ref="E43">IFERROR(_xlfn.XLOOKUP(1, (날씨4[stnNm]='평균기온 삽입용'!$C$36) * (날씨4[월]=E$37) * (날씨4[일]='평균기온 삽입용'!$B43), 날씨4[maxTa]),"")</f>
        <v>8.8000000000000007</v>
      </c>
      <c r="F43" cm="1">
        <f t="array" ref="F43">IFERROR(_xlfn.XLOOKUP(1, (날씨4[stnNm]='평균기온 삽입용'!$C$36) * (날씨4[월]=F$37) * (날씨4[일]='평균기온 삽입용'!$B43), 날씨4[maxTa]),"")</f>
        <v>9.6999999999999993</v>
      </c>
      <c r="G43" cm="1">
        <f t="array" ref="G43">IFERROR(_xlfn.XLOOKUP(1, (날씨4[stnNm]='평균기온 삽입용'!$C$36) * (날씨4[월]=G$37) * (날씨4[일]='평균기온 삽입용'!$B43), 날씨4[maxTa]),"")</f>
        <v>20</v>
      </c>
      <c r="H43" cm="1">
        <f t="array" ref="H43">IFERROR(_xlfn.XLOOKUP(1, (날씨4[stnNm]='평균기온 삽입용'!$C$36) * (날씨4[월]=H$37) * (날씨4[일]='평균기온 삽입용'!$B43), 날씨4[maxTa]),"")</f>
        <v>29.3</v>
      </c>
      <c r="I43" cm="1">
        <f t="array" ref="I43">IFERROR(_xlfn.XLOOKUP(1, (날씨4[stnNm]='평균기온 삽입용'!$C$36) * (날씨4[월]=I$37) * (날씨4[일]='평균기온 삽입용'!$B43), 날씨4[maxTa]),"")</f>
        <v>24.5</v>
      </c>
      <c r="J43" cm="1">
        <f t="array" ref="J43">IFERROR(_xlfn.XLOOKUP(1, (날씨4[stnNm]='평균기온 삽입용'!$C$36) * (날씨4[월]=J$37) * (날씨4[일]='평균기온 삽입용'!$B43), 날씨4[maxTa]),"")</f>
        <v>34.5</v>
      </c>
      <c r="K43" cm="1">
        <f t="array" ref="K43">IFERROR(_xlfn.XLOOKUP(1, (날씨4[stnNm]='평균기온 삽입용'!$C$36) * (날씨4[월]=K$37) * (날씨4[일]='평균기온 삽입용'!$B43), 날씨4[maxTa]),"")</f>
        <v>27</v>
      </c>
      <c r="L43" cm="1">
        <f t="array" ref="L43">IFERROR(_xlfn.XLOOKUP(1, (날씨4[stnNm]='평균기온 삽입용'!$C$36) * (날씨4[월]=L$37) * (날씨4[일]='평균기온 삽입용'!$B43), 날씨4[maxTa]),"")</f>
        <v>20.2</v>
      </c>
      <c r="M43" cm="1">
        <f t="array" ref="M43">IFERROR(_xlfn.XLOOKUP(1, (날씨4[stnNm]='평균기온 삽입용'!$C$36) * (날씨4[월]=M$37) * (날씨4[일]='평균기온 삽입용'!$B43), 날씨4[maxTa]),"")</f>
        <v>17.399999999999999</v>
      </c>
      <c r="N43" cm="1">
        <f t="array" ref="N43">IFERROR(_xlfn.XLOOKUP(1, (날씨4[stnNm]='평균기온 삽입용'!$C$36) * (날씨4[월]=N$37) * (날씨4[일]='평균기온 삽입용'!$B43), 날씨4[maxTa]),"")</f>
        <v>6.3</v>
      </c>
      <c r="P43" s="63">
        <v>6</v>
      </c>
      <c r="Q43" cm="1">
        <f t="array" ref="Q43">IFERROR(_xlfn.XLOOKUP(1, (날씨5[stnNm]='평균기온 삽입용'!$Q$36) * (날씨5[월]=Q$37) * (날씨5[일]='평균기온 삽입용'!$P43), 날씨5[maxTa]),"")</f>
        <v>1.8</v>
      </c>
      <c r="R43" cm="1">
        <f t="array" ref="R43">IFERROR(_xlfn.XLOOKUP(1, (날씨5[stnNm]='평균기온 삽입용'!$Q$36) * (날씨5[월]=R$37) * (날씨5[일]='평균기온 삽입용'!$P43), 날씨5[maxTa]),"")</f>
        <v>8.8000000000000007</v>
      </c>
      <c r="S43" cm="1">
        <f t="array" ref="S43">IFERROR(_xlfn.XLOOKUP(1, (날씨5[stnNm]='평균기온 삽입용'!$Q$36) * (날씨5[월]=S$37) * (날씨5[일]='평균기온 삽입용'!$P43), 날씨5[maxTa]),"")</f>
        <v>10.7</v>
      </c>
      <c r="T43" cm="1">
        <f t="array" ref="T43">IFERROR(_xlfn.XLOOKUP(1, (날씨5[stnNm]='평균기온 삽입용'!$Q$36) * (날씨5[월]=T$37) * (날씨5[일]='평균기온 삽입용'!$P43), 날씨5[maxTa]),"")</f>
        <v>12.1</v>
      </c>
      <c r="U43" cm="1">
        <f t="array" ref="U43">IFERROR(_xlfn.XLOOKUP(1, (날씨5[stnNm]='평균기온 삽입용'!$Q$36) * (날씨5[월]=U$37) * (날씨5[일]='평균기온 삽입용'!$P43), 날씨5[maxTa]),"")</f>
        <v>18.600000000000001</v>
      </c>
      <c r="V43" cm="1">
        <f t="array" ref="V43">IFERROR(_xlfn.XLOOKUP(1, (날씨5[stnNm]='평균기온 삽입용'!$Q$36) * (날씨5[월]=V$37) * (날씨5[일]='평균기온 삽입용'!$P43), 날씨5[maxTa]),"")</f>
        <v>24.1</v>
      </c>
      <c r="W43" cm="1">
        <f t="array" ref="W43">IFERROR(_xlfn.XLOOKUP(1, (날씨5[stnNm]='평균기온 삽입용'!$Q$36) * (날씨5[월]=W$37) * (날씨5[일]='평균기온 삽입용'!$P43), 날씨5[maxTa]),"")</f>
        <v>33.6</v>
      </c>
      <c r="X43" cm="1">
        <f t="array" ref="X43">IFERROR(_xlfn.XLOOKUP(1, (날씨5[stnNm]='평균기온 삽입용'!$Q$36) * (날씨5[월]=X$37) * (날씨5[일]='평균기온 삽입용'!$P43), 날씨5[maxTa]),"")</f>
        <v>35.1</v>
      </c>
      <c r="Y43" cm="1">
        <f t="array" ref="Y43">IFERROR(_xlfn.XLOOKUP(1, (날씨5[stnNm]='평균기온 삽입용'!$Q$36) * (날씨5[월]=Y$37) * (날씨5[일]='평균기온 삽입용'!$P43), 날씨5[maxTa]),"")</f>
        <v>27.7</v>
      </c>
      <c r="Z43" cm="1">
        <f t="array" ref="Z43">IFERROR(_xlfn.XLOOKUP(1, (날씨5[stnNm]='평균기온 삽입용'!$Q$36) * (날씨5[월]=Z$37) * (날씨5[일]='평균기온 삽입용'!$P43), 날씨5[maxTa]),"")</f>
        <v>21.8</v>
      </c>
      <c r="AA43" cm="1">
        <f t="array" ref="AA43">IFERROR(_xlfn.XLOOKUP(1, (날씨5[stnNm]='평균기온 삽입용'!$Q$36) * (날씨5[월]=AA$37) * (날씨5[일]='평균기온 삽입용'!$P43), 날씨5[maxTa]),"")</f>
        <v>16</v>
      </c>
      <c r="AB43" cm="1">
        <f t="array" ref="AB43">IFERROR(_xlfn.XLOOKUP(1, (날씨5[stnNm]='평균기온 삽입용'!$Q$36) * (날씨5[월]=AB$37) * (날씨5[일]='평균기온 삽입용'!$P43), 날씨5[maxTa]),"")</f>
        <v>-2.2999999999999998</v>
      </c>
      <c r="AD43" s="63">
        <v>6</v>
      </c>
      <c r="AE43" cm="1">
        <f t="array" ref="AE43">IFERROR(_xlfn.XLOOKUP(1, (날씨6[stnNm]='평균기온 삽입용'!$AE$36) * (날씨6[월]=AE$37) * (날씨6[일]='평균기온 삽입용'!$AD43), 날씨6[maxTa]),"")</f>
        <v>1.7</v>
      </c>
      <c r="AF43" cm="1">
        <f t="array" ref="AF43">IFERROR(_xlfn.XLOOKUP(1, (날씨6[stnNm]='평균기온 삽입용'!$AE$36) * (날씨6[월]=AF$37) * (날씨6[일]='평균기온 삽입용'!$AD43), 날씨6[maxTa]),"")</f>
        <v>-1.6</v>
      </c>
      <c r="AG43" cm="1">
        <f t="array" ref="AG43">IFERROR(_xlfn.XLOOKUP(1, (날씨6[stnNm]='평균기온 삽입용'!$AE$36) * (날씨6[월]=AG$37) * (날씨6[일]='평균기온 삽입용'!$AD43), 날씨6[maxTa]),"")</f>
        <v>8.9</v>
      </c>
      <c r="AH43" cm="1">
        <f t="array" ref="AH43">IFERROR(_xlfn.XLOOKUP(1, (날씨6[stnNm]='평균기온 삽입용'!$AE$36) * (날씨6[월]=AH$37) * (날씨6[일]='평균기온 삽입용'!$AD43), 날씨6[maxTa]),"")</f>
        <v>17</v>
      </c>
      <c r="AI43" cm="1">
        <f t="array" ref="AI43">IFERROR(_xlfn.XLOOKUP(1, (날씨6[stnNm]='평균기온 삽입용'!$AE$36) * (날씨6[월]=AI$37) * (날씨6[일]='평균기온 삽입용'!$AD43), 날씨6[maxTa]),"")</f>
        <v>26.4</v>
      </c>
      <c r="AJ43" cm="1">
        <f t="array" ref="AJ43">IFERROR(_xlfn.XLOOKUP(1, (날씨6[stnNm]='평균기온 삽입용'!$AE$36) * (날씨6[월]=AJ$37) * (날씨6[일]='평균기온 삽입용'!$AD43), 날씨6[maxTa]),"")</f>
        <v>29.7</v>
      </c>
      <c r="AK43" cm="1">
        <f t="array" ref="AK43">IFERROR(_xlfn.XLOOKUP(1, (날씨6[stnNm]='평균기온 삽입용'!$AE$36) * (날씨6[월]=AK$37) * (날씨6[일]='평균기온 삽입용'!$AD43), 날씨6[maxTa]),"")</f>
        <v>30</v>
      </c>
      <c r="AL43" cm="1">
        <f t="array" ref="AL43">IFERROR(_xlfn.XLOOKUP(1, (날씨6[stnNm]='평균기온 삽입용'!$AE$36) * (날씨6[월]=AL$37) * (날씨6[일]='평균기온 삽입용'!$AD43), 날씨6[maxTa]),"")</f>
        <v>24.8</v>
      </c>
      <c r="AM43" cm="1">
        <f t="array" ref="AM43">IFERROR(_xlfn.XLOOKUP(1, (날씨6[stnNm]='평균기온 삽입용'!$AE$36) * (날씨6[월]=AM$37) * (날씨6[일]='평균기온 삽입용'!$AD43), 날씨6[maxTa]),"")</f>
        <v>23.8</v>
      </c>
      <c r="AN43" cm="1">
        <f t="array" ref="AN43">IFERROR(_xlfn.XLOOKUP(1, (날씨6[stnNm]='평균기온 삽입용'!$AE$36) * (날씨6[월]=AN$37) * (날씨6[일]='평균기온 삽입용'!$AD43), 날씨6[maxTa]),"")</f>
        <v>18.2</v>
      </c>
      <c r="AO43" cm="1">
        <f t="array" ref="AO43">IFERROR(_xlfn.XLOOKUP(1, (날씨6[stnNm]='평균기온 삽입용'!$AE$36) * (날씨6[월]=AO$37) * (날씨6[일]='평균기온 삽입용'!$AD43), 날씨6[maxTa]),"")</f>
        <v>16.8</v>
      </c>
      <c r="AP43" cm="1">
        <f t="array" ref="AP43">IFERROR(_xlfn.XLOOKUP(1, (날씨6[stnNm]='평균기온 삽입용'!$AE$36) * (날씨6[월]=AP$37) * (날씨6[일]='평균기온 삽입용'!$AD43), 날씨6[maxTa]),"")</f>
        <v>7.3</v>
      </c>
    </row>
    <row r="44" spans="2:42" ht="15.95" customHeight="1" x14ac:dyDescent="0.3">
      <c r="B44" s="63">
        <v>7</v>
      </c>
      <c r="C44" cm="1">
        <f t="array" ref="C44">IFERROR(_xlfn.XLOOKUP(1, (날씨4[stnNm]='평균기온 삽입용'!$C$36) * (날씨4[월]=C$37) * (날씨4[일]='평균기온 삽입용'!$B44), 날씨4[maxTa]),"")</f>
        <v>1.4</v>
      </c>
      <c r="D44" cm="1">
        <f t="array" ref="D44">IFERROR(_xlfn.XLOOKUP(1, (날씨4[stnNm]='평균기온 삽입용'!$C$36) * (날씨4[월]=D$37) * (날씨4[일]='평균기온 삽입용'!$B44), 날씨4[maxTa]),"")</f>
        <v>-4.4000000000000004</v>
      </c>
      <c r="E44" cm="1">
        <f t="array" ref="E44">IFERROR(_xlfn.XLOOKUP(1, (날씨4[stnNm]='평균기온 삽입용'!$C$36) * (날씨4[월]=E$37) * (날씨4[일]='평균기온 삽입용'!$B44), 날씨4[maxTa]),"")</f>
        <v>10.3</v>
      </c>
      <c r="F44" cm="1">
        <f t="array" ref="F44">IFERROR(_xlfn.XLOOKUP(1, (날씨4[stnNm]='평균기온 삽입용'!$C$36) * (날씨4[월]=F$37) * (날씨4[일]='평균기온 삽입용'!$B44), 날씨4[maxTa]),"")</f>
        <v>8.1</v>
      </c>
      <c r="G44" cm="1">
        <f t="array" ref="G44">IFERROR(_xlfn.XLOOKUP(1, (날씨4[stnNm]='평균기온 삽입용'!$C$36) * (날씨4[월]=G$37) * (날씨4[일]='평균기온 삽입용'!$B44), 날씨4[maxTa]),"")</f>
        <v>26.9</v>
      </c>
      <c r="H44" cm="1">
        <f t="array" ref="H44">IFERROR(_xlfn.XLOOKUP(1, (날씨4[stnNm]='평균기온 삽입용'!$C$36) * (날씨4[월]=H$37) * (날씨4[일]='평균기온 삽입용'!$B44), 날씨4[maxTa]),"")</f>
        <v>29.2</v>
      </c>
      <c r="I44" cm="1">
        <f t="array" ref="I44">IFERROR(_xlfn.XLOOKUP(1, (날씨4[stnNm]='평균기온 삽입용'!$C$36) * (날씨4[월]=I$37) * (날씨4[일]='평균기온 삽입용'!$B44), 날씨4[maxTa]),"")</f>
        <v>23.9</v>
      </c>
      <c r="J44" cm="1">
        <f t="array" ref="J44">IFERROR(_xlfn.XLOOKUP(1, (날씨4[stnNm]='평균기온 삽입용'!$C$36) * (날씨4[월]=J$37) * (날씨4[일]='평균기온 삽입용'!$B44), 날씨4[maxTa]),"")</f>
        <v>34.6</v>
      </c>
      <c r="K44" cm="1">
        <f t="array" ref="K44">IFERROR(_xlfn.XLOOKUP(1, (날씨4[stnNm]='평균기온 삽입용'!$C$36) * (날씨4[월]=K$37) * (날씨4[일]='평균기온 삽입용'!$B44), 날씨4[maxTa]),"")</f>
        <v>24.3</v>
      </c>
      <c r="L44" cm="1">
        <f t="array" ref="L44">IFERROR(_xlfn.XLOOKUP(1, (날씨4[stnNm]='평균기온 삽입용'!$C$36) * (날씨4[월]=L$37) * (날씨4[일]='평균기온 삽입용'!$B44), 날씨4[maxTa]),"")</f>
        <v>21.2</v>
      </c>
      <c r="M44" cm="1">
        <f t="array" ref="M44">IFERROR(_xlfn.XLOOKUP(1, (날씨4[stnNm]='평균기온 삽입용'!$C$36) * (날씨4[월]=M$37) * (날씨4[일]='평균기온 삽입용'!$B44), 날씨4[maxTa]),"")</f>
        <v>11.7</v>
      </c>
      <c r="N44" cm="1">
        <f t="array" ref="N44">IFERROR(_xlfn.XLOOKUP(1, (날씨4[stnNm]='평균기온 삽입용'!$C$36) * (날씨4[월]=N$37) * (날씨4[일]='평균기온 삽입용'!$B44), 날씨4[maxTa]),"")</f>
        <v>-3.1</v>
      </c>
      <c r="P44" s="63">
        <v>7</v>
      </c>
      <c r="Q44" cm="1">
        <f t="array" ref="Q44">IFERROR(_xlfn.XLOOKUP(1, (날씨5[stnNm]='평균기온 삽입용'!$Q$36) * (날씨5[월]=Q$37) * (날씨5[일]='평균기온 삽입용'!$P44), 날씨5[maxTa]),"")</f>
        <v>1.5</v>
      </c>
      <c r="R44" cm="1">
        <f t="array" ref="R44">IFERROR(_xlfn.XLOOKUP(1, (날씨5[stnNm]='평균기온 삽입용'!$Q$36) * (날씨5[월]=R$37) * (날씨5[일]='평균기온 삽입용'!$P44), 날씨5[maxTa]),"")</f>
        <v>4.2</v>
      </c>
      <c r="S44" cm="1">
        <f t="array" ref="S44">IFERROR(_xlfn.XLOOKUP(1, (날씨5[stnNm]='평균기온 삽입용'!$Q$36) * (날씨5[월]=S$37) * (날씨5[일]='평균기온 삽입용'!$P44), 날씨5[maxTa]),"")</f>
        <v>12.4</v>
      </c>
      <c r="T44" cm="1">
        <f t="array" ref="T44">IFERROR(_xlfn.XLOOKUP(1, (날씨5[stnNm]='평균기온 삽입용'!$Q$36) * (날씨5[월]=T$37) * (날씨5[일]='평균기온 삽입용'!$P44), 날씨5[maxTa]),"")</f>
        <v>18.3</v>
      </c>
      <c r="U44" cm="1">
        <f t="array" ref="U44">IFERROR(_xlfn.XLOOKUP(1, (날씨5[stnNm]='평균기온 삽입용'!$Q$36) * (날씨5[월]=U$37) * (날씨5[일]='평균기온 삽입용'!$P44), 날씨5[maxTa]),"")</f>
        <v>21.9</v>
      </c>
      <c r="V44" cm="1">
        <f t="array" ref="V44">IFERROR(_xlfn.XLOOKUP(1, (날씨5[stnNm]='평균기온 삽입용'!$Q$36) * (날씨5[월]=V$37) * (날씨5[일]='평균기온 삽입용'!$P44), 날씨5[maxTa]),"")</f>
        <v>23</v>
      </c>
      <c r="W44" cm="1">
        <f t="array" ref="W44">IFERROR(_xlfn.XLOOKUP(1, (날씨5[stnNm]='평균기온 삽입용'!$Q$36) * (날씨5[월]=W$37) * (날씨5[일]='평균기온 삽입용'!$P44), 날씨5[maxTa]),"")</f>
        <v>29.3</v>
      </c>
      <c r="X44" cm="1">
        <f t="array" ref="X44">IFERROR(_xlfn.XLOOKUP(1, (날씨5[stnNm]='평균기온 삽입용'!$Q$36) * (날씨5[월]=X$37) * (날씨5[일]='평균기온 삽입용'!$P44), 날씨5[maxTa]),"")</f>
        <v>26</v>
      </c>
      <c r="Y44" cm="1">
        <f t="array" ref="Y44">IFERROR(_xlfn.XLOOKUP(1, (날씨5[stnNm]='평균기온 삽입용'!$Q$36) * (날씨5[월]=Y$37) * (날씨5[일]='평균기온 삽입용'!$P44), 날씨5[maxTa]),"")</f>
        <v>30.3</v>
      </c>
      <c r="Z44" cm="1">
        <f t="array" ref="Z44">IFERROR(_xlfn.XLOOKUP(1, (날씨5[stnNm]='평균기온 삽입용'!$Q$36) * (날씨5[월]=Z$37) * (날씨5[일]='평균기온 삽입용'!$P44), 날씨5[maxTa]),"")</f>
        <v>14</v>
      </c>
      <c r="AA44" cm="1">
        <f t="array" ref="AA44">IFERROR(_xlfn.XLOOKUP(1, (날씨5[stnNm]='평균기온 삽입용'!$Q$36) * (날씨5[월]=AA$37) * (날씨5[일]='평균기온 삽입용'!$P44), 날씨5[maxTa]),"")</f>
        <v>13.1</v>
      </c>
      <c r="AB44" cm="1">
        <f t="array" ref="AB44">IFERROR(_xlfn.XLOOKUP(1, (날씨5[stnNm]='평균기온 삽입용'!$Q$36) * (날씨5[월]=AB$37) * (날씨5[일]='평균기온 삽입용'!$P44), 날씨5[maxTa]),"")</f>
        <v>2.1</v>
      </c>
      <c r="AD44" s="63">
        <v>7</v>
      </c>
      <c r="AE44" cm="1">
        <f t="array" ref="AE44">IFERROR(_xlfn.XLOOKUP(1, (날씨6[stnNm]='평균기온 삽입용'!$AE$36) * (날씨6[월]=AE$37) * (날씨6[일]='평균기온 삽입용'!$AD44), 날씨6[maxTa]),"")</f>
        <v>6.5</v>
      </c>
      <c r="AF44" cm="1">
        <f t="array" ref="AF44">IFERROR(_xlfn.XLOOKUP(1, (날씨6[stnNm]='평균기온 삽입용'!$AE$36) * (날씨6[월]=AF$37) * (날씨6[일]='평균기온 삽입용'!$AD44), 날씨6[maxTa]),"")</f>
        <v>1.2</v>
      </c>
      <c r="AG44" cm="1">
        <f t="array" ref="AG44">IFERROR(_xlfn.XLOOKUP(1, (날씨6[stnNm]='평균기온 삽입용'!$AE$36) * (날씨6[월]=AG$37) * (날씨6[일]='평균기온 삽입용'!$AD44), 날씨6[maxTa]),"")</f>
        <v>13.2</v>
      </c>
      <c r="AH44" cm="1">
        <f t="array" ref="AH44">IFERROR(_xlfn.XLOOKUP(1, (날씨6[stnNm]='평균기온 삽입용'!$AE$36) * (날씨6[월]=AH$37) * (날씨6[일]='평균기온 삽입용'!$AD44), 날씨6[maxTa]),"")</f>
        <v>17.2</v>
      </c>
      <c r="AI44" cm="1">
        <f t="array" ref="AI44">IFERROR(_xlfn.XLOOKUP(1, (날씨6[stnNm]='평균기온 삽입용'!$AE$36) * (날씨6[월]=AI$37) * (날씨6[일]='평균기온 삽입용'!$AD44), 날씨6[maxTa]),"")</f>
        <v>25.9</v>
      </c>
      <c r="AJ44" cm="1">
        <f t="array" ref="AJ44">IFERROR(_xlfn.XLOOKUP(1, (날씨6[stnNm]='평균기온 삽입용'!$AE$36) * (날씨6[월]=AJ$37) * (날씨6[일]='평균기온 삽입용'!$AD44), 날씨6[maxTa]),"")</f>
        <v>28</v>
      </c>
      <c r="AK44" cm="1">
        <f t="array" ref="AK44">IFERROR(_xlfn.XLOOKUP(1, (날씨6[stnNm]='평균기온 삽입용'!$AE$36) * (날씨6[월]=AK$37) * (날씨6[일]='평균기온 삽입용'!$AD44), 날씨6[maxTa]),"")</f>
        <v>26.9</v>
      </c>
      <c r="AL44" cm="1">
        <f t="array" ref="AL44">IFERROR(_xlfn.XLOOKUP(1, (날씨6[stnNm]='평균기온 삽입용'!$AE$36) * (날씨6[월]=AL$37) * (날씨6[일]='평균기온 삽입용'!$AD44), 날씨6[maxTa]),"")</f>
        <v>26.1</v>
      </c>
      <c r="AM44" cm="1">
        <f t="array" ref="AM44">IFERROR(_xlfn.XLOOKUP(1, (날씨6[stnNm]='평균기온 삽입용'!$AE$36) * (날씨6[월]=AM$37) * (날씨6[일]='평균기온 삽입용'!$AD44), 날씨6[maxTa]),"")</f>
        <v>21.3</v>
      </c>
      <c r="AN44" cm="1">
        <f t="array" ref="AN44">IFERROR(_xlfn.XLOOKUP(1, (날씨6[stnNm]='평균기온 삽입용'!$AE$36) * (날씨6[월]=AN$37) * (날씨6[일]='평균기온 삽입용'!$AD44), 날씨6[maxTa]),"")</f>
        <v>21.3</v>
      </c>
      <c r="AO44" cm="1">
        <f t="array" ref="AO44">IFERROR(_xlfn.XLOOKUP(1, (날씨6[stnNm]='평균기온 삽입용'!$AE$36) * (날씨6[월]=AO$37) * (날씨6[일]='평균기온 삽입용'!$AD44), 날씨6[maxTa]),"")</f>
        <v>17.5</v>
      </c>
      <c r="AP44" cm="1">
        <f t="array" ref="AP44">IFERROR(_xlfn.XLOOKUP(1, (날씨6[stnNm]='평균기온 삽입용'!$AE$36) * (날씨6[월]=AP$37) * (날씨6[일]='평균기온 삽입용'!$AD44), 날씨6[maxTa]),"")</f>
        <v>5.0999999999999996</v>
      </c>
    </row>
    <row r="45" spans="2:42" ht="15.95" customHeight="1" x14ac:dyDescent="0.3">
      <c r="B45" s="63">
        <v>8</v>
      </c>
      <c r="C45" cm="1">
        <f t="array" ref="C45">IFERROR(_xlfn.XLOOKUP(1, (날씨4[stnNm]='평균기온 삽입용'!$C$36) * (날씨4[월]=C$37) * (날씨4[일]='평균기온 삽입용'!$B45), 날씨4[maxTa]),"")</f>
        <v>3.8</v>
      </c>
      <c r="D45" cm="1">
        <f t="array" ref="D45">IFERROR(_xlfn.XLOOKUP(1, (날씨4[stnNm]='평균기온 삽입용'!$C$36) * (날씨4[월]=D$37) * (날씨4[일]='평균기온 삽입용'!$B45), 날씨4[maxTa]),"")</f>
        <v>0.2</v>
      </c>
      <c r="E45" cm="1">
        <f t="array" ref="E45">IFERROR(_xlfn.XLOOKUP(1, (날씨4[stnNm]='평균기온 삽입용'!$C$36) * (날씨4[월]=E$37) * (날씨4[일]='평균기온 삽입용'!$B45), 날씨4[maxTa]),"")</f>
        <v>10.3</v>
      </c>
      <c r="F45" cm="1">
        <f t="array" ref="F45">IFERROR(_xlfn.XLOOKUP(1, (날씨4[stnNm]='평균기온 삽입용'!$C$36) * (날씨4[월]=F$37) * (날씨4[일]='평균기온 삽입용'!$B45), 날씨4[maxTa]),"")</f>
        <v>6.3</v>
      </c>
      <c r="G45" cm="1">
        <f t="array" ref="G45">IFERROR(_xlfn.XLOOKUP(1, (날씨4[stnNm]='평균기온 삽입용'!$C$36) * (날씨4[월]=G$37) * (날씨4[일]='평균기온 삽입용'!$B45), 날씨4[maxTa]),"")</f>
        <v>18.899999999999999</v>
      </c>
      <c r="H45" cm="1">
        <f t="array" ref="H45">IFERROR(_xlfn.XLOOKUP(1, (날씨4[stnNm]='평균기온 삽입용'!$C$36) * (날씨4[월]=H$37) * (날씨4[일]='평균기온 삽입용'!$B45), 날씨4[maxTa]),"")</f>
        <v>26.8</v>
      </c>
      <c r="I45" cm="1">
        <f t="array" ref="I45">IFERROR(_xlfn.XLOOKUP(1, (날씨4[stnNm]='평균기온 삽입용'!$C$36) * (날씨4[월]=I$37) * (날씨4[일]='평균기온 삽입용'!$B45), 날씨4[maxTa]),"")</f>
        <v>25.9</v>
      </c>
      <c r="J45" cm="1">
        <f t="array" ref="J45">IFERROR(_xlfn.XLOOKUP(1, (날씨4[stnNm]='평균기온 삽입용'!$C$36) * (날씨4[월]=J$37) * (날씨4[일]='평균기온 삽입용'!$B45), 날씨4[maxTa]),"")</f>
        <v>33.4</v>
      </c>
      <c r="K45" cm="1">
        <f t="array" ref="K45">IFERROR(_xlfn.XLOOKUP(1, (날씨4[stnNm]='평균기온 삽입용'!$C$36) * (날씨4[월]=K$37) * (날씨4[일]='평균기온 삽입용'!$B45), 날씨4[maxTa]),"")</f>
        <v>25.5</v>
      </c>
      <c r="L45" cm="1">
        <f t="array" ref="L45">IFERROR(_xlfn.XLOOKUP(1, (날씨4[stnNm]='평균기온 삽입용'!$C$36) * (날씨4[월]=L$37) * (날씨4[일]='평균기온 삽입용'!$B45), 날씨4[maxTa]),"")</f>
        <v>19.899999999999999</v>
      </c>
      <c r="M45" cm="1">
        <f t="array" ref="M45">IFERROR(_xlfn.XLOOKUP(1, (날씨4[stnNm]='평균기온 삽입용'!$C$36) * (날씨4[월]=M$37) * (날씨4[일]='평균기온 삽입용'!$B45), 날씨4[maxTa]),"")</f>
        <v>13.5</v>
      </c>
      <c r="N45" cm="1">
        <f t="array" ref="N45">IFERROR(_xlfn.XLOOKUP(1, (날씨4[stnNm]='평균기온 삽입용'!$C$36) * (날씨4[월]=N$37) * (날씨4[일]='평균기온 삽입용'!$B45), 날씨4[maxTa]),"")</f>
        <v>-5.8</v>
      </c>
      <c r="P45" s="63">
        <v>8</v>
      </c>
      <c r="Q45" cm="1">
        <f t="array" ref="Q45">IFERROR(_xlfn.XLOOKUP(1, (날씨5[stnNm]='평균기온 삽입용'!$Q$36) * (날씨5[월]=Q$37) * (날씨5[일]='평균기온 삽입용'!$P45), 날씨5[maxTa]),"")</f>
        <v>-0.2</v>
      </c>
      <c r="R45" cm="1">
        <f t="array" ref="R45">IFERROR(_xlfn.XLOOKUP(1, (날씨5[stnNm]='평균기온 삽입용'!$Q$36) * (날씨5[월]=R$37) * (날씨5[일]='평균기온 삽입용'!$P45), 날씨5[maxTa]),"")</f>
        <v>-1.7</v>
      </c>
      <c r="S45" cm="1">
        <f t="array" ref="S45">IFERROR(_xlfn.XLOOKUP(1, (날씨5[stnNm]='평균기온 삽입용'!$Q$36) * (날씨5[월]=S$37) * (날씨5[일]='평균기온 삽입용'!$P45), 날씨5[maxTa]),"")</f>
        <v>12.3</v>
      </c>
      <c r="T45" cm="1">
        <f t="array" ref="T45">IFERROR(_xlfn.XLOOKUP(1, (날씨5[stnNm]='평균기온 삽입용'!$Q$36) * (날씨5[월]=T$37) * (날씨5[일]='평균기온 삽입용'!$P45), 날씨5[maxTa]),"")</f>
        <v>16.2</v>
      </c>
      <c r="U45" cm="1">
        <f t="array" ref="U45">IFERROR(_xlfn.XLOOKUP(1, (날씨5[stnNm]='평균기온 삽입용'!$Q$36) * (날씨5[월]=U$37) * (날씨5[일]='평균기온 삽입용'!$P45), 날씨5[maxTa]),"")</f>
        <v>22.5</v>
      </c>
      <c r="V45" cm="1">
        <f t="array" ref="V45">IFERROR(_xlfn.XLOOKUP(1, (날씨5[stnNm]='평균기온 삽입용'!$Q$36) * (날씨5[월]=V$37) * (날씨5[일]='평균기온 삽입용'!$P45), 날씨5[maxTa]),"")</f>
        <v>27</v>
      </c>
      <c r="W45" cm="1">
        <f t="array" ref="W45">IFERROR(_xlfn.XLOOKUP(1, (날씨5[stnNm]='평균기온 삽입용'!$Q$36) * (날씨5[월]=W$37) * (날씨5[일]='평균기온 삽입용'!$P45), 날씨5[maxTa]),"")</f>
        <v>27.6</v>
      </c>
      <c r="X45" cm="1">
        <f t="array" ref="X45">IFERROR(_xlfn.XLOOKUP(1, (날씨5[stnNm]='평균기온 삽입용'!$Q$36) * (날씨5[월]=X$37) * (날씨5[일]='평균기온 삽입용'!$P45), 날씨5[maxTa]),"")</f>
        <v>32.1</v>
      </c>
      <c r="Y45" cm="1">
        <f t="array" ref="Y45">IFERROR(_xlfn.XLOOKUP(1, (날씨5[stnNm]='평균기온 삽입용'!$Q$36) * (날씨5[월]=Y$37) * (날씨5[일]='평균기온 삽입용'!$P45), 날씨5[maxTa]),"")</f>
        <v>27.2</v>
      </c>
      <c r="Z45" cm="1">
        <f t="array" ref="Z45">IFERROR(_xlfn.XLOOKUP(1, (날씨5[stnNm]='평균기온 삽입용'!$Q$36) * (날씨5[월]=Z$37) * (날씨5[일]='평균기온 삽입용'!$P45), 날씨5[maxTa]),"")</f>
        <v>18.3</v>
      </c>
      <c r="AA45" cm="1">
        <f t="array" ref="AA45">IFERROR(_xlfn.XLOOKUP(1, (날씨5[stnNm]='평균기온 삽입용'!$Q$36) * (날씨5[월]=AA$37) * (날씨5[일]='평균기온 삽입용'!$P45), 날씨5[maxTa]),"")</f>
        <v>12.6</v>
      </c>
      <c r="AB45" cm="1">
        <f t="array" ref="AB45">IFERROR(_xlfn.XLOOKUP(1, (날씨5[stnNm]='평균기온 삽입용'!$Q$36) * (날씨5[월]=AB$37) * (날씨5[일]='평균기온 삽입용'!$P45), 날씨5[maxTa]),"")</f>
        <v>3</v>
      </c>
      <c r="AD45" s="63">
        <v>8</v>
      </c>
      <c r="AE45" cm="1">
        <f t="array" ref="AE45">IFERROR(_xlfn.XLOOKUP(1, (날씨6[stnNm]='평균기온 삽입용'!$AE$36) * (날씨6[월]=AE$37) * (날씨6[일]='평균기온 삽입용'!$AD45), 날씨6[maxTa]),"")</f>
        <v>6.2</v>
      </c>
      <c r="AF45" cm="1">
        <f t="array" ref="AF45">IFERROR(_xlfn.XLOOKUP(1, (날씨6[stnNm]='평균기온 삽입용'!$AE$36) * (날씨6[월]=AF$37) * (날씨6[일]='평균기온 삽입용'!$AD45), 날씨6[maxTa]),"")</f>
        <v>3.2</v>
      </c>
      <c r="AG45" cm="1">
        <f t="array" ref="AG45">IFERROR(_xlfn.XLOOKUP(1, (날씨6[stnNm]='평균기온 삽입용'!$AE$36) * (날씨6[월]=AG$37) * (날씨6[일]='평균기온 삽입용'!$AD45), 날씨6[maxTa]),"")</f>
        <v>16.100000000000001</v>
      </c>
      <c r="AH45" cm="1">
        <f t="array" ref="AH45">IFERROR(_xlfn.XLOOKUP(1, (날씨6[stnNm]='평균기온 삽입용'!$AE$36) * (날씨6[월]=AH$37) * (날씨6[일]='평균기온 삽입용'!$AD45), 날씨6[maxTa]),"")</f>
        <v>14</v>
      </c>
      <c r="AI45" cm="1">
        <f t="array" ref="AI45">IFERROR(_xlfn.XLOOKUP(1, (날씨6[stnNm]='평균기온 삽입용'!$AE$36) * (날씨6[월]=AI$37) * (날씨6[일]='평균기온 삽입용'!$AD45), 날씨6[maxTa]),"")</f>
        <v>25.9</v>
      </c>
      <c r="AJ45" cm="1">
        <f t="array" ref="AJ45">IFERROR(_xlfn.XLOOKUP(1, (날씨6[stnNm]='평균기온 삽입용'!$AE$36) * (날씨6[월]=AJ$37) * (날씨6[일]='평균기온 삽입용'!$AD45), 날씨6[maxTa]),"")</f>
        <v>30.2</v>
      </c>
      <c r="AK45" cm="1">
        <f t="array" ref="AK45">IFERROR(_xlfn.XLOOKUP(1, (날씨6[stnNm]='평균기온 삽입용'!$AE$36) * (날씨6[월]=AK$37) * (날씨6[일]='평균기온 삽입용'!$AD45), 날씨6[maxTa]),"")</f>
        <v>30.2</v>
      </c>
      <c r="AL45" cm="1">
        <f t="array" ref="AL45">IFERROR(_xlfn.XLOOKUP(1, (날씨6[stnNm]='평균기온 삽입용'!$AE$36) * (날씨6[월]=AL$37) * (날씨6[일]='평균기온 삽입용'!$AD45), 날씨6[maxTa]),"")</f>
        <v>29.6</v>
      </c>
      <c r="AM45" cm="1">
        <f t="array" ref="AM45">IFERROR(_xlfn.XLOOKUP(1, (날씨6[stnNm]='평균기온 삽입용'!$AE$36) * (날씨6[월]=AM$37) * (날씨6[일]='평균기온 삽입용'!$AD45), 날씨6[maxTa]),"")</f>
        <v>24.3</v>
      </c>
      <c r="AN45" cm="1">
        <f t="array" ref="AN45">IFERROR(_xlfn.XLOOKUP(1, (날씨6[stnNm]='평균기온 삽입용'!$AE$36) * (날씨6[월]=AN$37) * (날씨6[일]='평균기온 삽입용'!$AD45), 날씨6[maxTa]),"")</f>
        <v>23.1</v>
      </c>
      <c r="AO45" cm="1">
        <f t="array" ref="AO45">IFERROR(_xlfn.XLOOKUP(1, (날씨6[stnNm]='평균기온 삽입용'!$AE$36) * (날씨6[월]=AO$37) * (날씨6[일]='평균기온 삽입용'!$AD45), 날씨6[maxTa]),"")</f>
        <v>11.6</v>
      </c>
      <c r="AP45" cm="1">
        <f t="array" ref="AP45">IFERROR(_xlfn.XLOOKUP(1, (날씨6[stnNm]='평균기온 삽입용'!$AE$36) * (날씨6[월]=AP$37) * (날씨6[일]='평균기온 삽입용'!$AD45), 날씨6[maxTa]),"")</f>
        <v>2.9</v>
      </c>
    </row>
    <row r="46" spans="2:42" ht="15.95" customHeight="1" x14ac:dyDescent="0.3">
      <c r="B46" s="63">
        <v>9</v>
      </c>
      <c r="C46" cm="1">
        <f t="array" ref="C46">IFERROR(_xlfn.XLOOKUP(1, (날씨4[stnNm]='평균기온 삽입용'!$C$36) * (날씨4[월]=C$37) * (날씨4[일]='평균기온 삽입용'!$B46), 날씨4[maxTa]),"")</f>
        <v>-2.2000000000000002</v>
      </c>
      <c r="D46" cm="1">
        <f t="array" ref="D46">IFERROR(_xlfn.XLOOKUP(1, (날씨4[stnNm]='평균기온 삽입용'!$C$36) * (날씨4[월]=D$37) * (날씨4[일]='평균기온 삽입용'!$B46), 날씨4[maxTa]),"")</f>
        <v>4.7</v>
      </c>
      <c r="E46" cm="1">
        <f t="array" ref="E46">IFERROR(_xlfn.XLOOKUP(1, (날씨4[stnNm]='평균기온 삽입용'!$C$36) * (날씨4[월]=E$37) * (날씨4[일]='평균기온 삽입용'!$B46), 날씨4[maxTa]),"")</f>
        <v>9.9</v>
      </c>
      <c r="F46" cm="1">
        <f t="array" ref="F46">IFERROR(_xlfn.XLOOKUP(1, (날씨4[stnNm]='평균기온 삽입용'!$C$36) * (날씨4[월]=F$37) * (날씨4[일]='평균기온 삽입용'!$B46), 날씨4[maxTa]),"")</f>
        <v>13.1</v>
      </c>
      <c r="G46" cm="1">
        <f t="array" ref="G46">IFERROR(_xlfn.XLOOKUP(1, (날씨4[stnNm]='평균기온 삽입용'!$C$36) * (날씨4[월]=G$37) * (날씨4[일]='평균기온 삽입용'!$B46), 날씨4[maxTa]),"")</f>
        <v>19.5</v>
      </c>
      <c r="H46" cm="1">
        <f t="array" ref="H46">IFERROR(_xlfn.XLOOKUP(1, (날씨4[stnNm]='평균기온 삽입용'!$C$36) * (날씨4[월]=H$37) * (날씨4[일]='평균기온 삽입용'!$B46), 날씨4[maxTa]),"")</f>
        <v>28</v>
      </c>
      <c r="I46" cm="1">
        <f t="array" ref="I46">IFERROR(_xlfn.XLOOKUP(1, (날씨4[stnNm]='평균기온 삽입용'!$C$36) * (날씨4[월]=I$37) * (날씨4[일]='평균기온 삽입용'!$B46), 날씨4[maxTa]),"")</f>
        <v>20.100000000000001</v>
      </c>
      <c r="J46" cm="1">
        <f t="array" ref="J46">IFERROR(_xlfn.XLOOKUP(1, (날씨4[stnNm]='평균기온 삽입용'!$C$36) * (날씨4[월]=J$37) * (날씨4[일]='평균기온 삽입용'!$B46), 날씨4[maxTa]),"")</f>
        <v>31.6</v>
      </c>
      <c r="K46" cm="1">
        <f t="array" ref="K46">IFERROR(_xlfn.XLOOKUP(1, (날씨4[stnNm]='평균기온 삽입용'!$C$36) * (날씨4[월]=K$37) * (날씨4[일]='평균기온 삽입용'!$B46), 날씨4[maxTa]),"")</f>
        <v>27.1</v>
      </c>
      <c r="L46" cm="1">
        <f t="array" ref="L46">IFERROR(_xlfn.XLOOKUP(1, (날씨4[stnNm]='평균기온 삽입용'!$C$36) * (날씨4[월]=L$37) * (날씨4[일]='평균기온 삽입용'!$B46), 날씨4[maxTa]),"")</f>
        <v>18</v>
      </c>
      <c r="M46" cm="1">
        <f t="array" ref="M46">IFERROR(_xlfn.XLOOKUP(1, (날씨4[stnNm]='평균기온 삽입용'!$C$36) * (날씨4[월]=M$37) * (날씨4[일]='평균기온 삽입용'!$B46), 날씨4[maxTa]),"")</f>
        <v>13.8</v>
      </c>
      <c r="N46" cm="1">
        <f t="array" ref="N46">IFERROR(_xlfn.XLOOKUP(1, (날씨4[stnNm]='평균기온 삽입용'!$C$36) * (날씨4[월]=N$37) * (날씨4[일]='평균기온 삽입용'!$B46), 날씨4[maxTa]),"")</f>
        <v>-3.4</v>
      </c>
      <c r="P46" s="63">
        <v>9</v>
      </c>
      <c r="Q46" cm="1">
        <f t="array" ref="Q46">IFERROR(_xlfn.XLOOKUP(1, (날씨5[stnNm]='평균기온 삽입용'!$Q$36) * (날씨5[월]=Q$37) * (날씨5[일]='평균기온 삽입용'!$P46), 날씨5[maxTa]),"")</f>
        <v>-0.7</v>
      </c>
      <c r="R46" cm="1">
        <f t="array" ref="R46">IFERROR(_xlfn.XLOOKUP(1, (날씨5[stnNm]='평균기온 삽입용'!$Q$36) * (날씨5[월]=R$37) * (날씨5[일]='평균기온 삽입용'!$P46), 날씨5[maxTa]),"")</f>
        <v>-1.7</v>
      </c>
      <c r="S46" cm="1">
        <f t="array" ref="S46">IFERROR(_xlfn.XLOOKUP(1, (날씨5[stnNm]='평균기온 삽입용'!$Q$36) * (날씨5[월]=S$37) * (날씨5[일]='평균기온 삽입용'!$P46), 날씨5[maxTa]),"")</f>
        <v>11.7</v>
      </c>
      <c r="T46" cm="1">
        <f t="array" ref="T46">IFERROR(_xlfn.XLOOKUP(1, (날씨5[stnNm]='평균기온 삽입용'!$Q$36) * (날씨5[월]=T$37) * (날씨5[일]='평균기온 삽입용'!$P46), 날씨5[maxTa]),"")</f>
        <v>15</v>
      </c>
      <c r="U46" cm="1">
        <f t="array" ref="U46">IFERROR(_xlfn.XLOOKUP(1, (날씨5[stnNm]='평균기온 삽입용'!$Q$36) * (날씨5[월]=U$37) * (날씨5[일]='평균기온 삽입용'!$P46), 날씨5[maxTa]),"")</f>
        <v>23.5</v>
      </c>
      <c r="V46" cm="1">
        <f t="array" ref="V46">IFERROR(_xlfn.XLOOKUP(1, (날씨5[stnNm]='평균기온 삽입용'!$Q$36) * (날씨5[월]=V$37) * (날씨5[일]='평균기온 삽입용'!$P46), 날씨5[maxTa]),"")</f>
        <v>25.5</v>
      </c>
      <c r="W46" cm="1">
        <f t="array" ref="W46">IFERROR(_xlfn.XLOOKUP(1, (날씨5[stnNm]='평균기온 삽입용'!$Q$36) * (날씨5[월]=W$37) * (날씨5[일]='평균기온 삽입용'!$P46), 날씨5[maxTa]),"")</f>
        <v>28.4</v>
      </c>
      <c r="X46" cm="1">
        <f t="array" ref="X46">IFERROR(_xlfn.XLOOKUP(1, (날씨5[stnNm]='평균기온 삽입용'!$Q$36) * (날씨5[월]=X$37) * (날씨5[일]='평균기온 삽입용'!$P46), 날씨5[maxTa]),"")</f>
        <v>32.299999999999997</v>
      </c>
      <c r="Y46" cm="1">
        <f t="array" ref="Y46">IFERROR(_xlfn.XLOOKUP(1, (날씨5[stnNm]='평균기온 삽입용'!$Q$36) * (날씨5[월]=Y$37) * (날씨5[일]='평균기온 삽입용'!$P46), 날씨5[maxTa]),"")</f>
        <v>29.7</v>
      </c>
      <c r="Z46" cm="1">
        <f t="array" ref="Z46">IFERROR(_xlfn.XLOOKUP(1, (날씨5[stnNm]='평균기온 삽입용'!$Q$36) * (날씨5[월]=Z$37) * (날씨5[일]='평균기온 삽입용'!$P46), 날씨5[maxTa]),"")</f>
        <v>18.600000000000001</v>
      </c>
      <c r="AA46" cm="1">
        <f t="array" ref="AA46">IFERROR(_xlfn.XLOOKUP(1, (날씨5[stnNm]='평균기온 삽입용'!$Q$36) * (날씨5[월]=AA$37) * (날씨5[일]='평균기온 삽입용'!$P46), 날씨5[maxTa]),"")</f>
        <v>15.8</v>
      </c>
      <c r="AB46" cm="1">
        <f t="array" ref="AB46">IFERROR(_xlfn.XLOOKUP(1, (날씨5[stnNm]='평균기온 삽입용'!$Q$36) * (날씨5[월]=AB$37) * (날씨5[일]='평균기온 삽입용'!$P46), 날씨5[maxTa]),"")</f>
        <v>5.8</v>
      </c>
      <c r="AD46" s="63">
        <v>9</v>
      </c>
      <c r="AE46" cm="1">
        <f t="array" ref="AE46">IFERROR(_xlfn.XLOOKUP(1, (날씨6[stnNm]='평균기온 삽입용'!$AE$36) * (날씨6[월]=AE$37) * (날씨6[일]='평균기온 삽입용'!$AD46), 날씨6[maxTa]),"")</f>
        <v>0.1</v>
      </c>
      <c r="AF46" cm="1">
        <f t="array" ref="AF46">IFERROR(_xlfn.XLOOKUP(1, (날씨6[stnNm]='평균기온 삽입용'!$AE$36) * (날씨6[월]=AF$37) * (날씨6[일]='평균기온 삽입용'!$AD46), 날씨6[maxTa]),"")</f>
        <v>2.7</v>
      </c>
      <c r="AG46" cm="1">
        <f t="array" ref="AG46">IFERROR(_xlfn.XLOOKUP(1, (날씨6[stnNm]='평균기온 삽입용'!$AE$36) * (날씨6[월]=AG$37) * (날씨6[일]='평균기온 삽입용'!$AD46), 날씨6[maxTa]),"")</f>
        <v>15.5</v>
      </c>
      <c r="AH46" cm="1">
        <f t="array" ref="AH46">IFERROR(_xlfn.XLOOKUP(1, (날씨6[stnNm]='평균기온 삽입용'!$AE$36) * (날씨6[월]=AH$37) * (날씨6[일]='평균기온 삽입용'!$AD46), 날씨6[maxTa]),"")</f>
        <v>14.9</v>
      </c>
      <c r="AI46" cm="1">
        <f t="array" ref="AI46">IFERROR(_xlfn.XLOOKUP(1, (날씨6[stnNm]='평균기온 삽입용'!$AE$36) * (날씨6[월]=AI$37) * (날씨6[일]='평균기온 삽입용'!$AD46), 날씨6[maxTa]),"")</f>
        <v>16</v>
      </c>
      <c r="AJ46" cm="1">
        <f t="array" ref="AJ46">IFERROR(_xlfn.XLOOKUP(1, (날씨6[stnNm]='평균기온 삽입용'!$AE$36) * (날씨6[월]=AJ$37) * (날씨6[일]='평균기온 삽입용'!$AD46), 날씨6[maxTa]),"")</f>
        <v>31.8</v>
      </c>
      <c r="AK46" cm="1">
        <f t="array" ref="AK46">IFERROR(_xlfn.XLOOKUP(1, (날씨6[stnNm]='평균기온 삽입용'!$AE$36) * (날씨6[월]=AK$37) * (날씨6[일]='평균기온 삽입용'!$AD46), 날씨6[maxTa]),"")</f>
        <v>31.7</v>
      </c>
      <c r="AL46" cm="1">
        <f t="array" ref="AL46">IFERROR(_xlfn.XLOOKUP(1, (날씨6[stnNm]='평균기온 삽입용'!$AE$36) * (날씨6[월]=AL$37) * (날씨6[일]='평균기온 삽입용'!$AD46), 날씨6[maxTa]),"")</f>
        <v>25.3</v>
      </c>
      <c r="AM46" cm="1">
        <f t="array" ref="AM46">IFERROR(_xlfn.XLOOKUP(1, (날씨6[stnNm]='평균기온 삽입용'!$AE$36) * (날씨6[월]=AM$37) * (날씨6[일]='평균기온 삽입용'!$AD46), 날씨6[maxTa]),"")</f>
        <v>23.8</v>
      </c>
      <c r="AN46" cm="1">
        <f t="array" ref="AN46">IFERROR(_xlfn.XLOOKUP(1, (날씨6[stnNm]='평균기온 삽입용'!$AE$36) * (날씨6[월]=AN$37) * (날씨6[일]='평균기온 삽입용'!$AD46), 날씨6[maxTa]),"")</f>
        <v>22.1</v>
      </c>
      <c r="AO46" cm="1">
        <f t="array" ref="AO46">IFERROR(_xlfn.XLOOKUP(1, (날씨6[stnNm]='평균기온 삽입용'!$AE$36) * (날씨6[월]=AO$37) * (날씨6[일]='평균기온 삽입용'!$AD46), 날씨6[maxTa]),"")</f>
        <v>9.6999999999999993</v>
      </c>
      <c r="AP46" cm="1">
        <f t="array" ref="AP46">IFERROR(_xlfn.XLOOKUP(1, (날씨6[stnNm]='평균기온 삽입용'!$AE$36) * (날씨6[월]=AP$37) * (날씨6[일]='평균기온 삽입용'!$AD46), 날씨6[maxTa]),"")</f>
        <v>2.7</v>
      </c>
    </row>
    <row r="47" spans="2:42" ht="15.95" customHeight="1" x14ac:dyDescent="0.3">
      <c r="B47" s="63">
        <v>10</v>
      </c>
      <c r="C47" cm="1">
        <f t="array" ref="C47">IFERROR(_xlfn.XLOOKUP(1, (날씨4[stnNm]='평균기온 삽입용'!$C$36) * (날씨4[월]=C$37) * (날씨4[일]='평균기온 삽입용'!$B47), 날씨4[maxTa]),"")</f>
        <v>-6.8</v>
      </c>
      <c r="D47" cm="1">
        <f t="array" ref="D47">IFERROR(_xlfn.XLOOKUP(1, (날씨4[stnNm]='평균기온 삽입용'!$C$36) * (날씨4[월]=D$37) * (날씨4[일]='평균기온 삽입용'!$B47), 날씨4[maxTa]),"")</f>
        <v>3.1</v>
      </c>
      <c r="E47" cm="1">
        <f t="array" ref="E47">IFERROR(_xlfn.XLOOKUP(1, (날씨4[stnNm]='평균기온 삽입용'!$C$36) * (날씨4[월]=E$37) * (날씨4[일]='평균기온 삽입용'!$B47), 날씨4[maxTa]),"")</f>
        <v>9.1999999999999993</v>
      </c>
      <c r="F47" cm="1">
        <f t="array" ref="F47">IFERROR(_xlfn.XLOOKUP(1, (날씨4[stnNm]='평균기온 삽입용'!$C$36) * (날씨4[월]=F$37) * (날씨4[일]='평균기온 삽입용'!$B47), 날씨4[maxTa]),"")</f>
        <v>21.7</v>
      </c>
      <c r="G47" cm="1">
        <f t="array" ref="G47">IFERROR(_xlfn.XLOOKUP(1, (날씨4[stnNm]='평균기온 삽입용'!$C$36) * (날씨4[월]=G$37) * (날씨4[일]='평균기온 삽입용'!$B47), 날씨4[maxTa]),"")</f>
        <v>22.5</v>
      </c>
      <c r="H47" cm="1">
        <f t="array" ref="H47">IFERROR(_xlfn.XLOOKUP(1, (날씨4[stnNm]='평균기온 삽입용'!$C$36) * (날씨4[월]=H$37) * (날씨4[일]='평균기온 삽입용'!$B47), 날씨4[maxTa]),"")</f>
        <v>22.9</v>
      </c>
      <c r="I47" cm="1">
        <f t="array" ref="I47">IFERROR(_xlfn.XLOOKUP(1, (날씨4[stnNm]='평균기온 삽입용'!$C$36) * (날씨4[월]=I$37) * (날씨4[일]='평균기온 삽입용'!$B47), 날씨4[maxTa]),"")</f>
        <v>26.4</v>
      </c>
      <c r="J47" cm="1">
        <f t="array" ref="J47">IFERROR(_xlfn.XLOOKUP(1, (날씨4[stnNm]='평균기온 삽입용'!$C$36) * (날씨4[월]=J$37) * (날씨4[일]='평균기온 삽입용'!$B47), 날씨4[maxTa]),"")</f>
        <v>33.9</v>
      </c>
      <c r="K47" cm="1">
        <f t="array" ref="K47">IFERROR(_xlfn.XLOOKUP(1, (날씨4[stnNm]='평균기온 삽입용'!$C$36) * (날씨4[월]=K$37) * (날씨4[일]='평균기온 삽입용'!$B47), 날씨4[maxTa]),"")</f>
        <v>26.2</v>
      </c>
      <c r="L47" cm="1">
        <f t="array" ref="L47">IFERROR(_xlfn.XLOOKUP(1, (날씨4[stnNm]='평균기온 삽입용'!$C$36) * (날씨4[월]=L$37) * (날씨4[일]='평균기온 삽입용'!$B47), 날씨4[maxTa]),"")</f>
        <v>14.3</v>
      </c>
      <c r="M47" cm="1">
        <f t="array" ref="M47">IFERROR(_xlfn.XLOOKUP(1, (날씨4[stnNm]='평균기온 삽입용'!$C$36) * (날씨4[월]=M$37) * (날씨4[일]='평균기온 삽입용'!$B47), 날씨4[maxTa]),"")</f>
        <v>15.5</v>
      </c>
      <c r="N47" cm="1">
        <f t="array" ref="N47">IFERROR(_xlfn.XLOOKUP(1, (날씨4[stnNm]='평균기온 삽입용'!$C$36) * (날씨4[월]=N$37) * (날씨4[일]='평균기온 삽입용'!$B47), 날씨4[maxTa]),"")</f>
        <v>2.8</v>
      </c>
      <c r="P47" s="63">
        <v>10</v>
      </c>
      <c r="Q47" cm="1">
        <f t="array" ref="Q47">IFERROR(_xlfn.XLOOKUP(1, (날씨5[stnNm]='평균기온 삽입용'!$Q$36) * (날씨5[월]=Q$37) * (날씨5[일]='평균기온 삽입용'!$P47), 날씨5[maxTa]),"")</f>
        <v>2.2999999999999998</v>
      </c>
      <c r="R47" cm="1">
        <f t="array" ref="R47">IFERROR(_xlfn.XLOOKUP(1, (날씨5[stnNm]='평균기온 삽입용'!$Q$36) * (날씨5[월]=R$37) * (날씨5[일]='평균기온 삽입용'!$P47), 날씨5[maxTa]),"")</f>
        <v>-1.7</v>
      </c>
      <c r="S47" cm="1">
        <f t="array" ref="S47">IFERROR(_xlfn.XLOOKUP(1, (날씨5[stnNm]='평균기온 삽입용'!$Q$36) * (날씨5[월]=S$37) * (날씨5[일]='평균기온 삽입용'!$P47), 날씨5[maxTa]),"")</f>
        <v>13.1</v>
      </c>
      <c r="T47" cm="1">
        <f t="array" ref="T47">IFERROR(_xlfn.XLOOKUP(1, (날씨5[stnNm]='평균기온 삽입용'!$Q$36) * (날씨5[월]=T$37) * (날씨5[일]='평균기온 삽입용'!$P47), 날씨5[maxTa]),"")</f>
        <v>9.1999999999999993</v>
      </c>
      <c r="U47" cm="1">
        <f t="array" ref="U47">IFERROR(_xlfn.XLOOKUP(1, (날씨5[stnNm]='평균기온 삽입용'!$Q$36) * (날씨5[월]=U$37) * (날씨5[일]='평균기온 삽입용'!$P47), 날씨5[maxTa]),"")</f>
        <v>27.5</v>
      </c>
      <c r="V47" cm="1">
        <f t="array" ref="V47">IFERROR(_xlfn.XLOOKUP(1, (날씨5[stnNm]='평균기온 삽입용'!$Q$36) * (날씨5[월]=V$37) * (날씨5[일]='평균기온 삽입용'!$P47), 날씨5[maxTa]),"")</f>
        <v>22.4</v>
      </c>
      <c r="W47" cm="1">
        <f t="array" ref="W47">IFERROR(_xlfn.XLOOKUP(1, (날씨5[stnNm]='평균기온 삽입용'!$Q$36) * (날씨5[월]=W$37) * (날씨5[일]='평균기온 삽입용'!$P47), 날씨5[maxTa]),"")</f>
        <v>23.7</v>
      </c>
      <c r="X47" cm="1">
        <f t="array" ref="X47">IFERROR(_xlfn.XLOOKUP(1, (날씨5[stnNm]='평균기온 삽입용'!$Q$36) * (날씨5[월]=X$37) * (날씨5[일]='평균기온 삽입용'!$P47), 날씨5[maxTa]),"")</f>
        <v>34.700000000000003</v>
      </c>
      <c r="Y47" cm="1">
        <f t="array" ref="Y47">IFERROR(_xlfn.XLOOKUP(1, (날씨5[stnNm]='평균기온 삽입용'!$Q$36) * (날씨5[월]=Y$37) * (날씨5[일]='평균기온 삽입용'!$P47), 날씨5[maxTa]),"")</f>
        <v>24.7</v>
      </c>
      <c r="Z47" cm="1">
        <f t="array" ref="Z47">IFERROR(_xlfn.XLOOKUP(1, (날씨5[stnNm]='평균기온 삽입용'!$Q$36) * (날씨5[월]=Z$37) * (날씨5[일]='평균기온 삽입용'!$P47), 날씨5[maxTa]),"")</f>
        <v>18.2</v>
      </c>
      <c r="AA47" cm="1">
        <f t="array" ref="AA47">IFERROR(_xlfn.XLOOKUP(1, (날씨5[stnNm]='평균기온 삽입용'!$Q$36) * (날씨5[월]=AA$37) * (날씨5[일]='평균기온 삽입용'!$P47), 날씨5[maxTa]),"")</f>
        <v>14.7</v>
      </c>
      <c r="AB47" cm="1">
        <f t="array" ref="AB47">IFERROR(_xlfn.XLOOKUP(1, (날씨5[stnNm]='평균기온 삽입용'!$Q$36) * (날씨5[월]=AB$37) * (날씨5[일]='평균기온 삽입용'!$P47), 날씨5[maxTa]),"")</f>
        <v>9.1</v>
      </c>
      <c r="AD47" s="63">
        <v>10</v>
      </c>
      <c r="AE47" cm="1">
        <f t="array" ref="AE47">IFERROR(_xlfn.XLOOKUP(1, (날씨6[stnNm]='평균기온 삽입용'!$AE$36) * (날씨6[월]=AE$37) * (날씨6[일]='평균기온 삽입용'!$AD47), 날씨6[maxTa]),"")</f>
        <v>2.7</v>
      </c>
      <c r="AF47" cm="1">
        <f t="array" ref="AF47">IFERROR(_xlfn.XLOOKUP(1, (날씨6[stnNm]='평균기온 삽입용'!$AE$36) * (날씨6[월]=AF$37) * (날씨6[일]='평균기온 삽입용'!$AD47), 날씨6[maxTa]),"")</f>
        <v>8.3000000000000007</v>
      </c>
      <c r="AG47" cm="1">
        <f t="array" ref="AG47">IFERROR(_xlfn.XLOOKUP(1, (날씨6[stnNm]='평균기온 삽입용'!$AE$36) * (날씨6[월]=AG$37) * (날씨6[일]='평균기온 삽입용'!$AD47), 날씨6[maxTa]),"")</f>
        <v>9.8000000000000007</v>
      </c>
      <c r="AH47" cm="1">
        <f t="array" ref="AH47">IFERROR(_xlfn.XLOOKUP(1, (날씨6[stnNm]='평균기온 삽입용'!$AE$36) * (날씨6[월]=AH$37) * (날씨6[일]='평균기온 삽입용'!$AD47), 날씨6[maxTa]),"")</f>
        <v>14.9</v>
      </c>
      <c r="AI47" cm="1">
        <f t="array" ref="AI47">IFERROR(_xlfn.XLOOKUP(1, (날씨6[stnNm]='평균기온 삽입용'!$AE$36) * (날씨6[월]=AI$37) * (날씨6[일]='평균기온 삽입용'!$AD47), 날씨6[maxTa]),"")</f>
        <v>17.5</v>
      </c>
      <c r="AJ47" cm="1">
        <f t="array" ref="AJ47">IFERROR(_xlfn.XLOOKUP(1, (날씨6[stnNm]='평균기온 삽입용'!$AE$36) * (날씨6[월]=AJ$37) * (날씨6[일]='평균기온 삽입용'!$AD47), 날씨6[maxTa]),"")</f>
        <v>30.9</v>
      </c>
      <c r="AK47" cm="1">
        <f t="array" ref="AK47">IFERROR(_xlfn.XLOOKUP(1, (날씨6[stnNm]='평균기온 삽입용'!$AE$36) * (날씨6[월]=AK$37) * (날씨6[일]='평균기온 삽입용'!$AD47), 날씨6[maxTa]),"")</f>
        <v>24.3</v>
      </c>
      <c r="AL47" cm="1">
        <f t="array" ref="AL47">IFERROR(_xlfn.XLOOKUP(1, (날씨6[stnNm]='평균기온 삽입용'!$AE$36) * (날씨6[월]=AL$37) * (날씨6[일]='평균기온 삽입용'!$AD47), 날씨6[maxTa]),"")</f>
        <v>27.3</v>
      </c>
      <c r="AM47" cm="1">
        <f t="array" ref="AM47">IFERROR(_xlfn.XLOOKUP(1, (날씨6[stnNm]='평균기온 삽입용'!$AE$36) * (날씨6[월]=AM$37) * (날씨6[일]='평균기온 삽입용'!$AD47), 날씨6[maxTa]),"")</f>
        <v>26</v>
      </c>
      <c r="AN47" cm="1">
        <f t="array" ref="AN47">IFERROR(_xlfn.XLOOKUP(1, (날씨6[stnNm]='평균기온 삽입용'!$AE$36) * (날씨6[월]=AN$37) * (날씨6[일]='평균기온 삽입용'!$AD47), 날씨6[maxTa]),"")</f>
        <v>20.6</v>
      </c>
      <c r="AO47" cm="1">
        <f t="array" ref="AO47">IFERROR(_xlfn.XLOOKUP(1, (날씨6[stnNm]='평균기온 삽입용'!$AE$36) * (날씨6[월]=AO$37) * (날씨6[일]='평균기온 삽입용'!$AD47), 날씨6[maxTa]),"")</f>
        <v>11.9</v>
      </c>
      <c r="AP47" cm="1">
        <f t="array" ref="AP47">IFERROR(_xlfn.XLOOKUP(1, (날씨6[stnNm]='평균기온 삽입용'!$AE$36) * (날씨6[월]=AP$37) * (날씨6[일]='평균기온 삽입용'!$AD47), 날씨6[maxTa]),"")</f>
        <v>4.8</v>
      </c>
    </row>
    <row r="48" spans="2:42" ht="15.95" customHeight="1" x14ac:dyDescent="0.3">
      <c r="B48" s="63">
        <v>11</v>
      </c>
      <c r="C48" cm="1">
        <f t="array" ref="C48">IFERROR(_xlfn.XLOOKUP(1, (날씨4[stnNm]='평균기온 삽입용'!$C$36) * (날씨4[월]=C$37) * (날씨4[일]='평균기온 삽입용'!$B48), 날씨4[maxTa]),"")</f>
        <v>-8.6999999999999993</v>
      </c>
      <c r="D48" cm="1">
        <f t="array" ref="D48">IFERROR(_xlfn.XLOOKUP(1, (날씨4[stnNm]='평균기온 삽입용'!$C$36) * (날씨4[월]=D$37) * (날씨4[일]='평균기온 삽입용'!$B48), 날씨4[maxTa]),"")</f>
        <v>-3.9</v>
      </c>
      <c r="E48" cm="1">
        <f t="array" ref="E48">IFERROR(_xlfn.XLOOKUP(1, (날씨4[stnNm]='평균기온 삽입용'!$C$36) * (날씨4[월]=E$37) * (날씨4[일]='평균기온 삽입용'!$B48), 날씨4[maxTa]),"")</f>
        <v>11.5</v>
      </c>
      <c r="F48" cm="1">
        <f t="array" ref="F48">IFERROR(_xlfn.XLOOKUP(1, (날씨4[stnNm]='평균기온 삽입용'!$C$36) * (날씨4[월]=F$37) * (날씨4[일]='평균기온 삽입용'!$B48), 날씨4[maxTa]),"")</f>
        <v>17.8</v>
      </c>
      <c r="G48" cm="1">
        <f t="array" ref="G48">IFERROR(_xlfn.XLOOKUP(1, (날씨4[stnNm]='평균기온 삽입용'!$C$36) * (날씨4[월]=G$37) * (날씨4[일]='평균기온 삽입용'!$B48), 날씨4[maxTa]),"")</f>
        <v>21.8</v>
      </c>
      <c r="H48" cm="1">
        <f t="array" ref="H48">IFERROR(_xlfn.XLOOKUP(1, (날씨4[stnNm]='평균기온 삽입용'!$C$36) * (날씨4[월]=H$37) * (날씨4[일]='평균기온 삽입용'!$B48), 날씨4[maxTa]),"")</f>
        <v>22</v>
      </c>
      <c r="I48" cm="1">
        <f t="array" ref="I48">IFERROR(_xlfn.XLOOKUP(1, (날씨4[stnNm]='평균기온 삽입용'!$C$36) * (날씨4[월]=I$37) * (날씨4[일]='평균기온 삽입용'!$B48), 날씨4[maxTa]),"")</f>
        <v>27</v>
      </c>
      <c r="J48" cm="1">
        <f t="array" ref="J48">IFERROR(_xlfn.XLOOKUP(1, (날씨4[stnNm]='평균기온 삽입용'!$C$36) * (날씨4[월]=J$37) * (날씨4[일]='평균기온 삽입용'!$B48), 날씨4[maxTa]),"")</f>
        <v>34.700000000000003</v>
      </c>
      <c r="K48" cm="1">
        <f t="array" ref="K48">IFERROR(_xlfn.XLOOKUP(1, (날씨4[stnNm]='평균기온 삽입용'!$C$36) * (날씨4[월]=K$37) * (날씨4[일]='평균기온 삽입용'!$B48), 날씨4[maxTa]),"")</f>
        <v>26.1</v>
      </c>
      <c r="L48" cm="1">
        <f t="array" ref="L48">IFERROR(_xlfn.XLOOKUP(1, (날씨4[stnNm]='평균기온 삽입용'!$C$36) * (날씨4[월]=L$37) * (날씨4[일]='평균기온 삽입용'!$B48), 날씨4[maxTa]),"")</f>
        <v>13.9</v>
      </c>
      <c r="M48" cm="1">
        <f t="array" ref="M48">IFERROR(_xlfn.XLOOKUP(1, (날씨4[stnNm]='평균기온 삽입용'!$C$36) * (날씨4[월]=M$37) * (날씨4[일]='평균기온 삽입용'!$B48), 날씨4[maxTa]),"")</f>
        <v>9</v>
      </c>
      <c r="N48" cm="1">
        <f t="array" ref="N48">IFERROR(_xlfn.XLOOKUP(1, (날씨4[stnNm]='평균기온 삽입용'!$C$36) * (날씨4[월]=N$37) * (날씨4[일]='평균기온 삽입용'!$B48), 날씨4[maxTa]),"")</f>
        <v>2.2000000000000002</v>
      </c>
      <c r="P48" s="63">
        <v>11</v>
      </c>
      <c r="Q48" cm="1">
        <f t="array" ref="Q48">IFERROR(_xlfn.XLOOKUP(1, (날씨5[stnNm]='평균기온 삽입용'!$Q$36) * (날씨5[월]=Q$37) * (날씨5[일]='평균기온 삽입용'!$P48), 날씨5[maxTa]),"")</f>
        <v>5.8</v>
      </c>
      <c r="R48" cm="1">
        <f t="array" ref="R48">IFERROR(_xlfn.XLOOKUP(1, (날씨5[stnNm]='평균기온 삽입용'!$Q$36) * (날씨5[월]=R$37) * (날씨5[일]='평균기온 삽입용'!$P48), 날씨5[maxTa]),"")</f>
        <v>1.4</v>
      </c>
      <c r="S48" cm="1">
        <f t="array" ref="S48">IFERROR(_xlfn.XLOOKUP(1, (날씨5[stnNm]='평균기온 삽입용'!$Q$36) * (날씨5[월]=S$37) * (날씨5[일]='평균기온 삽입용'!$P48), 날씨5[maxTa]),"")</f>
        <v>11.2</v>
      </c>
      <c r="T48" cm="1">
        <f t="array" ref="T48">IFERROR(_xlfn.XLOOKUP(1, (날씨5[stnNm]='평균기온 삽입용'!$Q$36) * (날씨5[월]=T$37) * (날씨5[일]='평균기온 삽입용'!$P48), 날씨5[maxTa]),"")</f>
        <v>15.7</v>
      </c>
      <c r="U48" cm="1">
        <f t="array" ref="U48">IFERROR(_xlfn.XLOOKUP(1, (날씨5[stnNm]='평균기온 삽입용'!$Q$36) * (날씨5[월]=U$37) * (날씨5[일]='평균기온 삽입용'!$P48), 날씨5[maxTa]),"")</f>
        <v>28.7</v>
      </c>
      <c r="V48" cm="1">
        <f t="array" ref="V48">IFERROR(_xlfn.XLOOKUP(1, (날씨5[stnNm]='평균기온 삽입용'!$Q$36) * (날씨5[월]=V$37) * (날씨5[일]='평균기온 삽입용'!$P48), 날씨5[maxTa]),"")</f>
        <v>24.6</v>
      </c>
      <c r="W48" cm="1">
        <f t="array" ref="W48">IFERROR(_xlfn.XLOOKUP(1, (날씨5[stnNm]='평균기온 삽입용'!$Q$36) * (날씨5[월]=W$37) * (날씨5[일]='평균기온 삽입용'!$P48), 날씨5[maxTa]),"")</f>
        <v>23.6</v>
      </c>
      <c r="X48" cm="1">
        <f t="array" ref="X48">IFERROR(_xlfn.XLOOKUP(1, (날씨5[stnNm]='평균기온 삽입용'!$Q$36) * (날씨5[월]=X$37) * (날씨5[일]='평균기온 삽입용'!$P48), 날씨5[maxTa]),"")</f>
        <v>33.6</v>
      </c>
      <c r="Y48" cm="1">
        <f t="array" ref="Y48">IFERROR(_xlfn.XLOOKUP(1, (날씨5[stnNm]='평균기온 삽입용'!$Q$36) * (날씨5[월]=Y$37) * (날씨5[일]='평균기온 삽입용'!$P48), 날씨5[maxTa]),"")</f>
        <v>27.5</v>
      </c>
      <c r="Z48" cm="1">
        <f t="array" ref="Z48">IFERROR(_xlfn.XLOOKUP(1, (날씨5[stnNm]='평균기온 삽입용'!$Q$36) * (날씨5[월]=Z$37) * (날씨5[일]='평균기온 삽입용'!$P48), 날씨5[maxTa]),"")</f>
        <v>24.8</v>
      </c>
      <c r="AA48" cm="1">
        <f t="array" ref="AA48">IFERROR(_xlfn.XLOOKUP(1, (날씨5[stnNm]='평균기온 삽입용'!$Q$36) * (날씨5[월]=AA$37) * (날씨5[일]='평균기온 삽입용'!$P48), 날씨5[maxTa]),"")</f>
        <v>14.7</v>
      </c>
      <c r="AB48" cm="1">
        <f t="array" ref="AB48">IFERROR(_xlfn.XLOOKUP(1, (날씨5[stnNm]='평균기온 삽입용'!$Q$36) * (날씨5[월]=AB$37) * (날씨5[일]='평균기온 삽입용'!$P48), 날씨5[maxTa]),"")</f>
        <v>9.5</v>
      </c>
      <c r="AD48" s="63">
        <v>11</v>
      </c>
      <c r="AE48" cm="1">
        <f t="array" ref="AE48">IFERROR(_xlfn.XLOOKUP(1, (날씨6[stnNm]='평균기온 삽입용'!$AE$36) * (날씨6[월]=AE$37) * (날씨6[일]='평균기온 삽입용'!$AD48), 날씨6[maxTa]),"")</f>
        <v>2.4</v>
      </c>
      <c r="AF48" cm="1">
        <f t="array" ref="AF48">IFERROR(_xlfn.XLOOKUP(1, (날씨6[stnNm]='평균기온 삽입용'!$AE$36) * (날씨6[월]=AF$37) * (날씨6[일]='평균기온 삽입용'!$AD48), 날씨6[maxTa]),"")</f>
        <v>12.7</v>
      </c>
      <c r="AG48" cm="1">
        <f t="array" ref="AG48">IFERROR(_xlfn.XLOOKUP(1, (날씨6[stnNm]='평균기온 삽입용'!$AE$36) * (날씨6[월]=AG$37) * (날씨6[일]='평균기온 삽입용'!$AD48), 날씨6[maxTa]),"")</f>
        <v>7.9</v>
      </c>
      <c r="AH48" cm="1">
        <f t="array" ref="AH48">IFERROR(_xlfn.XLOOKUP(1, (날씨6[stnNm]='평균기온 삽입용'!$AE$36) * (날씨6[월]=AH$37) * (날씨6[일]='평균기온 삽입용'!$AD48), 날씨6[maxTa]),"")</f>
        <v>16</v>
      </c>
      <c r="AI48" cm="1">
        <f t="array" ref="AI48">IFERROR(_xlfn.XLOOKUP(1, (날씨6[stnNm]='평균기온 삽입용'!$AE$36) * (날씨6[월]=AI$37) * (날씨6[일]='평균기온 삽입용'!$AD48), 날씨6[maxTa]),"")</f>
        <v>21.1</v>
      </c>
      <c r="AJ48" cm="1">
        <f t="array" ref="AJ48">IFERROR(_xlfn.XLOOKUP(1, (날씨6[stnNm]='평균기온 삽입용'!$AE$36) * (날씨6[월]=AJ$37) * (날씨6[일]='평균기온 삽입용'!$AD48), 날씨6[maxTa]),"")</f>
        <v>30.8</v>
      </c>
      <c r="AK48" cm="1">
        <f t="array" ref="AK48">IFERROR(_xlfn.XLOOKUP(1, (날씨6[stnNm]='평균기온 삽입용'!$AE$36) * (날씨6[월]=AK$37) * (날씨6[일]='평균기온 삽입용'!$AD48), 날씨6[maxTa]),"")</f>
        <v>26.9</v>
      </c>
      <c r="AL48" cm="1">
        <f t="array" ref="AL48">IFERROR(_xlfn.XLOOKUP(1, (날씨6[stnNm]='평균기온 삽입용'!$AE$36) * (날씨6[월]=AL$37) * (날씨6[일]='평균기온 삽입용'!$AD48), 날씨6[maxTa]),"")</f>
        <v>27.5</v>
      </c>
      <c r="AM48" cm="1">
        <f t="array" ref="AM48">IFERROR(_xlfn.XLOOKUP(1, (날씨6[stnNm]='평균기온 삽입용'!$AE$36) * (날씨6[월]=AM$37) * (날씨6[일]='평균기온 삽입용'!$AD48), 날씨6[maxTa]),"")</f>
        <v>27.7</v>
      </c>
      <c r="AN48" cm="1">
        <f t="array" ref="AN48">IFERROR(_xlfn.XLOOKUP(1, (날씨6[stnNm]='평균기온 삽입용'!$AE$36) * (날씨6[월]=AN$37) * (날씨6[일]='평균기온 삽입용'!$AD48), 날씨6[maxTa]),"")</f>
        <v>20.6</v>
      </c>
      <c r="AO48" cm="1">
        <f t="array" ref="AO48">IFERROR(_xlfn.XLOOKUP(1, (날씨6[stnNm]='평균기온 삽입용'!$AE$36) * (날씨6[월]=AO$37) * (날씨6[일]='평균기온 삽입용'!$AD48), 날씨6[maxTa]),"")</f>
        <v>15.6</v>
      </c>
      <c r="AP48" cm="1">
        <f t="array" ref="AP48">IFERROR(_xlfn.XLOOKUP(1, (날씨6[stnNm]='평균기온 삽입용'!$AE$36) * (날씨6[월]=AP$37) * (날씨6[일]='평균기온 삽입용'!$AD48), 날씨6[maxTa]),"")</f>
        <v>5</v>
      </c>
    </row>
    <row r="49" spans="2:42" ht="15.95" customHeight="1" x14ac:dyDescent="0.3">
      <c r="B49" s="63">
        <v>12</v>
      </c>
      <c r="C49" cm="1">
        <f t="array" ref="C49">IFERROR(_xlfn.XLOOKUP(1, (날씨4[stnNm]='평균기온 삽입용'!$C$36) * (날씨4[월]=C$37) * (날씨4[일]='평균기온 삽입용'!$B49), 날씨4[maxTa]),"")</f>
        <v>-8.1999999999999993</v>
      </c>
      <c r="D49" cm="1">
        <f t="array" ref="D49">IFERROR(_xlfn.XLOOKUP(1, (날씨4[stnNm]='평균기온 삽입용'!$C$36) * (날씨4[월]=D$37) * (날씨4[일]='평균기온 삽입용'!$B49), 날씨4[maxTa]),"")</f>
        <v>-3.3</v>
      </c>
      <c r="E49" cm="1">
        <f t="array" ref="E49">IFERROR(_xlfn.XLOOKUP(1, (날씨4[stnNm]='평균기온 삽입용'!$C$36) * (날씨4[월]=E$37) * (날씨4[일]='평균기온 삽입용'!$B49), 날씨4[maxTa]),"")</f>
        <v>14.4</v>
      </c>
      <c r="F49" cm="1">
        <f t="array" ref="F49">IFERROR(_xlfn.XLOOKUP(1, (날씨4[stnNm]='평균기온 삽입용'!$C$36) * (날씨4[월]=F$37) * (날씨4[일]='평균기온 삽입용'!$B49), 날씨4[maxTa]),"")</f>
        <v>19.2</v>
      </c>
      <c r="G49" cm="1">
        <f t="array" ref="G49">IFERROR(_xlfn.XLOOKUP(1, (날씨4[stnNm]='평균기온 삽입용'!$C$36) * (날씨4[월]=G$37) * (날씨4[일]='평균기온 삽입용'!$B49), 날씨4[maxTa]),"")</f>
        <v>14.3</v>
      </c>
      <c r="H49" cm="1">
        <f t="array" ref="H49">IFERROR(_xlfn.XLOOKUP(1, (날씨4[stnNm]='평균기온 삽입용'!$C$36) * (날씨4[월]=H$37) * (날씨4[일]='평균기온 삽입용'!$B49), 날씨4[maxTa]),"")</f>
        <v>26.8</v>
      </c>
      <c r="I49" cm="1">
        <f t="array" ref="I49">IFERROR(_xlfn.XLOOKUP(1, (날씨4[stnNm]='평균기온 삽입용'!$C$36) * (날씨4[월]=I$37) * (날씨4[일]='평균기온 삽입용'!$B49), 날씨4[maxTa]),"")</f>
        <v>29.1</v>
      </c>
      <c r="J49" cm="1">
        <f t="array" ref="J49">IFERROR(_xlfn.XLOOKUP(1, (날씨4[stnNm]='평균기온 삽입용'!$C$36) * (날씨4[월]=J$37) * (날씨4[일]='평균기온 삽입용'!$B49), 날씨4[maxTa]),"")</f>
        <v>34.1</v>
      </c>
      <c r="K49" cm="1">
        <f t="array" ref="K49">IFERROR(_xlfn.XLOOKUP(1, (날씨4[stnNm]='평균기온 삽입용'!$C$36) * (날씨4[월]=K$37) * (날씨4[일]='평균기온 삽입용'!$B49), 날씨4[maxTa]),"")</f>
        <v>26.4</v>
      </c>
      <c r="L49" cm="1">
        <f t="array" ref="L49">IFERROR(_xlfn.XLOOKUP(1, (날씨4[stnNm]='평균기온 삽입용'!$C$36) * (날씨4[월]=L$37) * (날씨4[일]='평균기온 삽입용'!$B49), 날씨4[maxTa]),"")</f>
        <v>16.3</v>
      </c>
      <c r="M49" cm="1">
        <f t="array" ref="M49">IFERROR(_xlfn.XLOOKUP(1, (날씨4[stnNm]='평균기온 삽입용'!$C$36) * (날씨4[월]=M$37) * (날씨4[일]='평균기온 삽입용'!$B49), 날씨4[maxTa]),"")</f>
        <v>14.1</v>
      </c>
      <c r="N49" cm="1">
        <f t="array" ref="N49">IFERROR(_xlfn.XLOOKUP(1, (날씨4[stnNm]='평균기온 삽입용'!$C$36) * (날씨4[월]=N$37) * (날씨4[일]='평균기온 삽입용'!$B49), 날씨4[maxTa]),"")</f>
        <v>1.5</v>
      </c>
      <c r="P49" s="63">
        <v>12</v>
      </c>
      <c r="Q49" cm="1">
        <f t="array" ref="Q49">IFERROR(_xlfn.XLOOKUP(1, (날씨5[stnNm]='평균기온 삽입용'!$Q$36) * (날씨5[월]=Q$37) * (날씨5[일]='평균기온 삽입용'!$P49), 날씨5[maxTa]),"")</f>
        <v>7.6</v>
      </c>
      <c r="R49" cm="1">
        <f t="array" ref="R49">IFERROR(_xlfn.XLOOKUP(1, (날씨5[stnNm]='평균기온 삽입용'!$Q$36) * (날씨5[월]=R$37) * (날씨5[일]='평균기온 삽입용'!$P49), 날씨5[maxTa]),"")</f>
        <v>2.6</v>
      </c>
      <c r="S49" cm="1">
        <f t="array" ref="S49">IFERROR(_xlfn.XLOOKUP(1, (날씨5[stnNm]='평균기온 삽입용'!$Q$36) * (날씨5[월]=S$37) * (날씨5[일]='평균기온 삽입용'!$P49), 날씨5[maxTa]),"")</f>
        <v>7.5</v>
      </c>
      <c r="T49" cm="1">
        <f t="array" ref="T49">IFERROR(_xlfn.XLOOKUP(1, (날씨5[stnNm]='평균기온 삽입용'!$Q$36) * (날씨5[월]=T$37) * (날씨5[일]='평균기온 삽입용'!$P49), 날씨5[maxTa]),"")</f>
        <v>18.3</v>
      </c>
      <c r="U49" cm="1">
        <f t="array" ref="U49">IFERROR(_xlfn.XLOOKUP(1, (날씨5[stnNm]='평균기온 삽입용'!$Q$36) * (날씨5[월]=U$37) * (날씨5[일]='평균기온 삽입용'!$P49), 날씨5[maxTa]),"")</f>
        <v>26.7</v>
      </c>
      <c r="V49" cm="1">
        <f t="array" ref="V49">IFERROR(_xlfn.XLOOKUP(1, (날씨5[stnNm]='평균기온 삽입용'!$Q$36) * (날씨5[월]=V$37) * (날씨5[일]='평균기온 삽입용'!$P49), 날씨5[maxTa]),"")</f>
        <v>27.8</v>
      </c>
      <c r="W49" cm="1">
        <f t="array" ref="W49">IFERROR(_xlfn.XLOOKUP(1, (날씨5[stnNm]='평균기온 삽입용'!$Q$36) * (날씨5[월]=W$37) * (날씨5[일]='평균기온 삽입용'!$P49), 날씨5[maxTa]),"")</f>
        <v>27.8</v>
      </c>
      <c r="X49" cm="1">
        <f t="array" ref="X49">IFERROR(_xlfn.XLOOKUP(1, (날씨5[stnNm]='평균기온 삽입용'!$Q$36) * (날씨5[월]=X$37) * (날씨5[일]='평균기온 삽입용'!$P49), 날씨5[maxTa]),"")</f>
        <v>27.9</v>
      </c>
      <c r="Y49" cm="1">
        <f t="array" ref="Y49">IFERROR(_xlfn.XLOOKUP(1, (날씨5[stnNm]='평균기온 삽입용'!$Q$36) * (날씨5[월]=Y$37) * (날씨5[일]='평균기온 삽입용'!$P49), 날씨5[maxTa]),"")</f>
        <v>23.8</v>
      </c>
      <c r="Z49" cm="1">
        <f t="array" ref="Z49">IFERROR(_xlfn.XLOOKUP(1, (날씨5[stnNm]='평균기온 삽입용'!$Q$36) * (날씨5[월]=Z$37) * (날씨5[일]='평균기온 삽입용'!$P49), 날씨5[maxTa]),"")</f>
        <v>20.6</v>
      </c>
      <c r="AA49" cm="1">
        <f t="array" ref="AA49">IFERROR(_xlfn.XLOOKUP(1, (날씨5[stnNm]='평균기온 삽입용'!$Q$36) * (날씨5[월]=AA$37) * (날씨5[일]='평균기온 삽입용'!$P49), 날씨5[maxTa]),"")</f>
        <v>13.7</v>
      </c>
      <c r="AB49" cm="1">
        <f t="array" ref="AB49">IFERROR(_xlfn.XLOOKUP(1, (날씨5[stnNm]='평균기온 삽입용'!$Q$36) * (날씨5[월]=AB$37) * (날씨5[일]='평균기온 삽입용'!$P49), 날씨5[maxTa]),"")</f>
        <v>1.9</v>
      </c>
      <c r="AD49" s="63">
        <v>12</v>
      </c>
      <c r="AE49" cm="1">
        <f t="array" ref="AE49">IFERROR(_xlfn.XLOOKUP(1, (날씨6[stnNm]='평균기온 삽입용'!$AE$36) * (날씨6[월]=AE$37) * (날씨6[일]='평균기온 삽입용'!$AD49), 날씨6[maxTa]),"")</f>
        <v>1</v>
      </c>
      <c r="AF49" cm="1">
        <f t="array" ref="AF49">IFERROR(_xlfn.XLOOKUP(1, (날씨6[stnNm]='평균기온 삽입용'!$AE$36) * (날씨6[월]=AF$37) * (날씨6[일]='평균기온 삽입용'!$AD49), 날씨6[maxTa]),"")</f>
        <v>10.8</v>
      </c>
      <c r="AG49" cm="1">
        <f t="array" ref="AG49">IFERROR(_xlfn.XLOOKUP(1, (날씨6[stnNm]='평균기온 삽입용'!$AE$36) * (날씨6[월]=AG$37) * (날씨6[일]='평균기온 삽입용'!$AD49), 날씨6[maxTa]),"")</f>
        <v>11.7</v>
      </c>
      <c r="AH49" cm="1">
        <f t="array" ref="AH49">IFERROR(_xlfn.XLOOKUP(1, (날씨6[stnNm]='평균기온 삽입용'!$AE$36) * (날씨6[월]=AH$37) * (날씨6[일]='평균기온 삽입용'!$AD49), 날씨6[maxTa]),"")</f>
        <v>11.4</v>
      </c>
      <c r="AI49" cm="1">
        <f t="array" ref="AI49">IFERROR(_xlfn.XLOOKUP(1, (날씨6[stnNm]='평균기온 삽입용'!$AE$36) * (날씨6[월]=AI$37) * (날씨6[일]='평균기온 삽입용'!$AD49), 날씨6[maxTa]),"")</f>
        <v>18.899999999999999</v>
      </c>
      <c r="AJ49" cm="1">
        <f t="array" ref="AJ49">IFERROR(_xlfn.XLOOKUP(1, (날씨6[stnNm]='평균기온 삽입용'!$AE$36) * (날씨6[월]=AJ$37) * (날씨6[일]='평균기온 삽입용'!$AD49), 날씨6[maxTa]),"")</f>
        <v>28.8</v>
      </c>
      <c r="AK49" cm="1">
        <f t="array" ref="AK49">IFERROR(_xlfn.XLOOKUP(1, (날씨6[stnNm]='평균기온 삽입용'!$AE$36) * (날씨6[월]=AK$37) * (날씨6[일]='평균기온 삽입용'!$AD49), 날씨6[maxTa]),"")</f>
        <v>24.9</v>
      </c>
      <c r="AL49" cm="1">
        <f t="array" ref="AL49">IFERROR(_xlfn.XLOOKUP(1, (날씨6[stnNm]='평균기온 삽입용'!$AE$36) * (날씨6[월]=AL$37) * (날씨6[일]='평균기온 삽입용'!$AD49), 날씨6[maxTa]),"")</f>
        <v>30.7</v>
      </c>
      <c r="AM49" cm="1">
        <f t="array" ref="AM49">IFERROR(_xlfn.XLOOKUP(1, (날씨6[stnNm]='평균기온 삽입용'!$AE$36) * (날씨6[월]=AM$37) * (날씨6[일]='평균기온 삽입용'!$AD49), 날씨6[maxTa]),"")</f>
        <v>23</v>
      </c>
      <c r="AN49" cm="1">
        <f t="array" ref="AN49">IFERROR(_xlfn.XLOOKUP(1, (날씨6[stnNm]='평균기온 삽입용'!$AE$36) * (날씨6[월]=AN$37) * (날씨6[일]='평균기온 삽입용'!$AD49), 날씨6[maxTa]),"")</f>
        <v>19.899999999999999</v>
      </c>
      <c r="AO49" cm="1">
        <f t="array" ref="AO49">IFERROR(_xlfn.XLOOKUP(1, (날씨6[stnNm]='평균기온 삽입용'!$AE$36) * (날씨6[월]=AO$37) * (날씨6[일]='평균기온 삽입용'!$AD49), 날씨6[maxTa]),"")</f>
        <v>16.3</v>
      </c>
      <c r="AP49" cm="1">
        <f t="array" ref="AP49">IFERROR(_xlfn.XLOOKUP(1, (날씨6[stnNm]='평균기온 삽입용'!$AE$36) * (날씨6[월]=AP$37) * (날씨6[일]='평균기온 삽입용'!$AD49), 날씨6[maxTa]),"")</f>
        <v>4.5999999999999996</v>
      </c>
    </row>
    <row r="50" spans="2:42" ht="15.95" customHeight="1" x14ac:dyDescent="0.3">
      <c r="B50" s="63">
        <v>13</v>
      </c>
      <c r="C50" cm="1">
        <f t="array" ref="C50">IFERROR(_xlfn.XLOOKUP(1, (날씨4[stnNm]='평균기온 삽입용'!$C$36) * (날씨4[월]=C$37) * (날씨4[일]='평균기온 삽입용'!$B50), 날씨4[maxTa]),"")</f>
        <v>-0.1</v>
      </c>
      <c r="D50" cm="1">
        <f t="array" ref="D50">IFERROR(_xlfn.XLOOKUP(1, (날씨4[stnNm]='평균기온 삽입용'!$C$36) * (날씨4[월]=D$37) * (날씨4[일]='평균기온 삽입용'!$B50), 날씨4[maxTa]),"")</f>
        <v>2.8</v>
      </c>
      <c r="E50" cm="1">
        <f t="array" ref="E50">IFERROR(_xlfn.XLOOKUP(1, (날씨4[stnNm]='평균기온 삽입용'!$C$36) * (날씨4[월]=E$37) * (날씨4[일]='평균기온 삽입용'!$B50), 날씨4[maxTa]),"")</f>
        <v>18.100000000000001</v>
      </c>
      <c r="F50" cm="1">
        <f t="array" ref="F50">IFERROR(_xlfn.XLOOKUP(1, (날씨4[stnNm]='평균기온 삽입용'!$C$36) * (날씨4[월]=F$37) * (날씨4[일]='평균기온 삽입용'!$B50), 날씨4[maxTa]),"")</f>
        <v>19.600000000000001</v>
      </c>
      <c r="G50" cm="1">
        <f t="array" ref="G50">IFERROR(_xlfn.XLOOKUP(1, (날씨4[stnNm]='평균기온 삽입용'!$C$36) * (날씨4[월]=G$37) * (날씨4[일]='평균기온 삽입용'!$B50), 날씨4[maxTa]),"")</f>
        <v>21.6</v>
      </c>
      <c r="H50" cm="1">
        <f t="array" ref="H50">IFERROR(_xlfn.XLOOKUP(1, (날씨4[stnNm]='평균기온 삽입용'!$C$36) * (날씨4[월]=H$37) * (날씨4[일]='평균기온 삽입용'!$B50), 날씨4[maxTa]),"")</f>
        <v>25.9</v>
      </c>
      <c r="I50" cm="1">
        <f t="array" ref="I50">IFERROR(_xlfn.XLOOKUP(1, (날씨4[stnNm]='평균기온 삽입용'!$C$36) * (날씨4[월]=I$37) * (날씨4[일]='평균기온 삽입용'!$B50), 날씨4[maxTa]),"")</f>
        <v>29.1</v>
      </c>
      <c r="J50" cm="1">
        <f t="array" ref="J50">IFERROR(_xlfn.XLOOKUP(1, (날씨4[stnNm]='평균기온 삽입용'!$C$36) * (날씨4[월]=J$37) * (날씨4[일]='평균기온 삽입용'!$B50), 날씨4[maxTa]),"")</f>
        <v>33.700000000000003</v>
      </c>
      <c r="K50" cm="1">
        <f t="array" ref="K50">IFERROR(_xlfn.XLOOKUP(1, (날씨4[stnNm]='평균기온 삽입용'!$C$36) * (날씨4[월]=K$37) * (날씨4[일]='평균기온 삽입용'!$B50), 날씨4[maxTa]),"")</f>
        <v>27.6</v>
      </c>
      <c r="L50" cm="1">
        <f t="array" ref="L50">IFERROR(_xlfn.XLOOKUP(1, (날씨4[stnNm]='평균기온 삽입용'!$C$36) * (날씨4[월]=L$37) * (날씨4[일]='평균기온 삽입용'!$B50), 날씨4[maxTa]),"")</f>
        <v>18.7</v>
      </c>
      <c r="M50" cm="1">
        <f t="array" ref="M50">IFERROR(_xlfn.XLOOKUP(1, (날씨4[stnNm]='평균기온 삽입용'!$C$36) * (날씨4[월]=M$37) * (날씨4[일]='평균기온 삽입용'!$B50), 날씨4[maxTa]),"")</f>
        <v>14.1</v>
      </c>
      <c r="N50" cm="1">
        <f t="array" ref="N50">IFERROR(_xlfn.XLOOKUP(1, (날씨4[stnNm]='평균기온 삽입용'!$C$36) * (날씨4[월]=N$37) * (날씨4[일]='평균기온 삽입용'!$B50), 날씨4[maxTa]),"")</f>
        <v>0.5</v>
      </c>
      <c r="P50" s="63">
        <v>13</v>
      </c>
      <c r="Q50" cm="1">
        <f t="array" ref="Q50">IFERROR(_xlfn.XLOOKUP(1, (날씨5[stnNm]='평균기온 삽입용'!$Q$36) * (날씨5[월]=Q$37) * (날씨5[일]='평균기온 삽입용'!$P50), 날씨5[maxTa]),"")</f>
        <v>7.5</v>
      </c>
      <c r="R50" cm="1">
        <f t="array" ref="R50">IFERROR(_xlfn.XLOOKUP(1, (날씨5[stnNm]='평균기온 삽입용'!$Q$36) * (날씨5[월]=R$37) * (날씨5[일]='평균기온 삽입용'!$P50), 날씨5[maxTa]),"")</f>
        <v>1.4</v>
      </c>
      <c r="S50" cm="1">
        <f t="array" ref="S50">IFERROR(_xlfn.XLOOKUP(1, (날씨5[stnNm]='평균기온 삽입용'!$Q$36) * (날씨5[월]=S$37) * (날씨5[일]='평균기온 삽입용'!$P50), 날씨5[maxTa]),"")</f>
        <v>7.2</v>
      </c>
      <c r="T50" cm="1">
        <f t="array" ref="T50">IFERROR(_xlfn.XLOOKUP(1, (날씨5[stnNm]='평균기온 삽입용'!$Q$36) * (날씨5[월]=T$37) * (날씨5[일]='평균기온 삽입용'!$P50), 날씨5[maxTa]),"")</f>
        <v>17.3</v>
      </c>
      <c r="U50" cm="1">
        <f t="array" ref="U50">IFERROR(_xlfn.XLOOKUP(1, (날씨5[stnNm]='평균기온 삽입용'!$Q$36) * (날씨5[월]=U$37) * (날씨5[일]='평균기온 삽입용'!$P50), 날씨5[maxTa]),"")</f>
        <v>22</v>
      </c>
      <c r="V50" cm="1">
        <f t="array" ref="V50">IFERROR(_xlfn.XLOOKUP(1, (날씨5[stnNm]='평균기온 삽입용'!$Q$36) * (날씨5[월]=V$37) * (날씨5[일]='평균기온 삽입용'!$P50), 날씨5[maxTa]),"")</f>
        <v>28.4</v>
      </c>
      <c r="W50" cm="1">
        <f t="array" ref="W50">IFERROR(_xlfn.XLOOKUP(1, (날씨5[stnNm]='평균기온 삽입용'!$Q$36) * (날씨5[월]=W$37) * (날씨5[일]='평균기온 삽입용'!$P50), 날씨5[maxTa]),"")</f>
        <v>29.5</v>
      </c>
      <c r="X50" cm="1">
        <f t="array" ref="X50">IFERROR(_xlfn.XLOOKUP(1, (날씨5[stnNm]='평균기온 삽입용'!$Q$36) * (날씨5[월]=X$37) * (날씨5[일]='평균기온 삽입용'!$P50), 날씨5[maxTa]),"")</f>
        <v>33.799999999999997</v>
      </c>
      <c r="Y50" cm="1">
        <f t="array" ref="Y50">IFERROR(_xlfn.XLOOKUP(1, (날씨5[stnNm]='평균기온 삽입용'!$Q$36) * (날씨5[월]=Y$37) * (날씨5[일]='평균기온 삽입용'!$P50), 날씨5[maxTa]),"")</f>
        <v>27.1</v>
      </c>
      <c r="Z50" cm="1">
        <f t="array" ref="Z50">IFERROR(_xlfn.XLOOKUP(1, (날씨5[stnNm]='평균기온 삽입용'!$Q$36) * (날씨5[월]=Z$37) * (날씨5[일]='평균기온 삽입용'!$P50), 날씨5[maxTa]),"")</f>
        <v>21.3</v>
      </c>
      <c r="AA50" cm="1">
        <f t="array" ref="AA50">IFERROR(_xlfn.XLOOKUP(1, (날씨5[stnNm]='평균기온 삽입용'!$Q$36) * (날씨5[월]=AA$37) * (날씨5[일]='평균기온 삽입용'!$P50), 날씨5[maxTa]),"")</f>
        <v>10.5</v>
      </c>
      <c r="AB50" cm="1">
        <f t="array" ref="AB50">IFERROR(_xlfn.XLOOKUP(1, (날씨5[stnNm]='평균기온 삽입용'!$Q$36) * (날씨5[월]=AB$37) * (날씨5[일]='평균기온 삽입용'!$P50), 날씨5[maxTa]),"")</f>
        <v>4.3</v>
      </c>
      <c r="AD50" s="63">
        <v>13</v>
      </c>
      <c r="AE50" cm="1">
        <f t="array" ref="AE50">IFERROR(_xlfn.XLOOKUP(1, (날씨6[stnNm]='평균기온 삽입용'!$AE$36) * (날씨6[월]=AE$37) * (날씨6[일]='평균기온 삽입용'!$AD50), 날씨6[maxTa]),"")</f>
        <v>-0.3</v>
      </c>
      <c r="AF50" cm="1">
        <f t="array" ref="AF50">IFERROR(_xlfn.XLOOKUP(1, (날씨6[stnNm]='평균기온 삽입용'!$AE$36) * (날씨6[월]=AF$37) * (날씨6[일]='평균기온 삽입용'!$AD50), 날씨6[maxTa]),"")</f>
        <v>9.6</v>
      </c>
      <c r="AG50" cm="1">
        <f t="array" ref="AG50">IFERROR(_xlfn.XLOOKUP(1, (날씨6[stnNm]='평균기온 삽입용'!$AE$36) * (날씨6[월]=AG$37) * (날씨6[일]='평균기온 삽입용'!$AD50), 날씨6[maxTa]),"")</f>
        <v>7.6</v>
      </c>
      <c r="AH50" cm="1">
        <f t="array" ref="AH50">IFERROR(_xlfn.XLOOKUP(1, (날씨6[stnNm]='평균기온 삽입용'!$AE$36) * (날씨6[월]=AH$37) * (날씨6[일]='평균기온 삽입용'!$AD50), 날씨6[maxTa]),"")</f>
        <v>18.399999999999999</v>
      </c>
      <c r="AI50" cm="1">
        <f t="array" ref="AI50">IFERROR(_xlfn.XLOOKUP(1, (날씨6[stnNm]='평균기온 삽입용'!$AE$36) * (날씨6[월]=AI$37) * (날씨6[일]='평균기온 삽입용'!$AD50), 날씨6[maxTa]),"")</f>
        <v>22.2</v>
      </c>
      <c r="AJ50" cm="1">
        <f t="array" ref="AJ50">IFERROR(_xlfn.XLOOKUP(1, (날씨6[stnNm]='평균기온 삽입용'!$AE$36) * (날씨6[월]=AJ$37) * (날씨6[일]='평균기온 삽입용'!$AD50), 날씨6[maxTa]),"")</f>
        <v>33.1</v>
      </c>
      <c r="AK50" cm="1">
        <f t="array" ref="AK50">IFERROR(_xlfn.XLOOKUP(1, (날씨6[stnNm]='평균기온 삽입용'!$AE$36) * (날씨6[월]=AK$37) * (날씨6[일]='평균기온 삽입용'!$AD50), 날씨6[maxTa]),"")</f>
        <v>21.7</v>
      </c>
      <c r="AL50" cm="1">
        <f t="array" ref="AL50">IFERROR(_xlfn.XLOOKUP(1, (날씨6[stnNm]='평균기온 삽입용'!$AE$36) * (날씨6[월]=AL$37) * (날씨6[일]='평균기온 삽입용'!$AD50), 날씨6[maxTa]),"")</f>
        <v>30.1</v>
      </c>
      <c r="AM50" cm="1">
        <f t="array" ref="AM50">IFERROR(_xlfn.XLOOKUP(1, (날씨6[stnNm]='평균기온 삽입용'!$AE$36) * (날씨6[월]=AM$37) * (날씨6[일]='평균기온 삽입용'!$AD50), 날씨6[maxTa]),"")</f>
        <v>24.7</v>
      </c>
      <c r="AN50" cm="1">
        <f t="array" ref="AN50">IFERROR(_xlfn.XLOOKUP(1, (날씨6[stnNm]='평균기온 삽입용'!$AE$36) * (날씨6[월]=AN$37) * (날씨6[일]='평균기온 삽입용'!$AD50), 날씨6[maxTa]),"")</f>
        <v>18.600000000000001</v>
      </c>
      <c r="AO50" cm="1">
        <f t="array" ref="AO50">IFERROR(_xlfn.XLOOKUP(1, (날씨6[stnNm]='평균기온 삽입용'!$AE$36) * (날씨6[월]=AO$37) * (날씨6[일]='평균기온 삽입용'!$AD50), 날씨6[maxTa]),"")</f>
        <v>17.5</v>
      </c>
      <c r="AP50" cm="1">
        <f t="array" ref="AP50">IFERROR(_xlfn.XLOOKUP(1, (날씨6[stnNm]='평균기온 삽입용'!$AE$36) * (날씨6[월]=AP$37) * (날씨6[일]='평균기온 삽입용'!$AD50), 날씨6[maxTa]),"")</f>
        <v>-0.1</v>
      </c>
    </row>
    <row r="51" spans="2:42" ht="15.95" customHeight="1" x14ac:dyDescent="0.3">
      <c r="B51" s="63">
        <v>14</v>
      </c>
      <c r="C51" cm="1">
        <f t="array" ref="C51">IFERROR(_xlfn.XLOOKUP(1, (날씨4[stnNm]='평균기온 삽입용'!$C$36) * (날씨4[월]=C$37) * (날씨4[일]='평균기온 삽입용'!$B51), 날씨4[maxTa]),"")</f>
        <v>3.4</v>
      </c>
      <c r="D51" cm="1">
        <f t="array" ref="D51">IFERROR(_xlfn.XLOOKUP(1, (날씨4[stnNm]='평균기온 삽입용'!$C$36) * (날씨4[월]=D$37) * (날씨4[일]='평균기온 삽입용'!$B51), 날씨4[maxTa]),"")</f>
        <v>8.6</v>
      </c>
      <c r="E51" cm="1">
        <f t="array" ref="E51">IFERROR(_xlfn.XLOOKUP(1, (날씨4[stnNm]='평균기온 삽입용'!$C$36) * (날씨4[월]=E$37) * (날씨4[일]='평균기온 삽입용'!$B51), 날씨4[maxTa]),"")</f>
        <v>20</v>
      </c>
      <c r="F51" cm="1">
        <f t="array" ref="F51">IFERROR(_xlfn.XLOOKUP(1, (날씨4[stnNm]='평균기온 삽입용'!$C$36) * (날씨4[월]=F$37) * (날씨4[일]='평균기온 삽입용'!$B51), 날씨4[maxTa]),"")</f>
        <v>11.2</v>
      </c>
      <c r="G51" cm="1">
        <f t="array" ref="G51">IFERROR(_xlfn.XLOOKUP(1, (날씨4[stnNm]='평균기온 삽입용'!$C$36) * (날씨4[월]=G$37) * (날씨4[일]='평균기온 삽입용'!$B51), 날씨4[maxTa]),"")</f>
        <v>22.8</v>
      </c>
      <c r="H51" cm="1">
        <f t="array" ref="H51">IFERROR(_xlfn.XLOOKUP(1, (날씨4[stnNm]='평균기온 삽입용'!$C$36) * (날씨4[월]=H$37) * (날씨4[일]='평균기온 삽입용'!$B51), 날씨4[maxTa]),"")</f>
        <v>22.5</v>
      </c>
      <c r="I51" cm="1">
        <f t="array" ref="I51">IFERROR(_xlfn.XLOOKUP(1, (날씨4[stnNm]='평균기온 삽입용'!$C$36) * (날씨4[월]=I$37) * (날씨4[일]='평균기온 삽입용'!$B51), 날씨4[maxTa]),"")</f>
        <v>31.3</v>
      </c>
      <c r="J51" cm="1">
        <f t="array" ref="J51">IFERROR(_xlfn.XLOOKUP(1, (날씨4[stnNm]='평균기온 삽입용'!$C$36) * (날씨4[월]=J$37) * (날씨4[일]='평균기온 삽입용'!$B51), 날씨4[maxTa]),"")</f>
        <v>34</v>
      </c>
      <c r="K51" cm="1">
        <f t="array" ref="K51">IFERROR(_xlfn.XLOOKUP(1, (날씨4[stnNm]='평균기온 삽입용'!$C$36) * (날씨4[월]=K$37) * (날씨4[일]='평균기온 삽입용'!$B51), 날씨4[maxTa]),"")</f>
        <v>27.8</v>
      </c>
      <c r="L51" cm="1">
        <f t="array" ref="L51">IFERROR(_xlfn.XLOOKUP(1, (날씨4[stnNm]='평균기온 삽입용'!$C$36) * (날씨4[월]=L$37) * (날씨4[일]='평균기온 삽입용'!$B51), 날씨4[maxTa]),"")</f>
        <v>18.399999999999999</v>
      </c>
      <c r="M51" cm="1">
        <f t="array" ref="M51">IFERROR(_xlfn.XLOOKUP(1, (날씨4[stnNm]='평균기온 삽입용'!$C$36) * (날씨4[월]=M$37) * (날씨4[일]='평균기온 삽입용'!$B51), 날씨4[maxTa]),"")</f>
        <v>14.9</v>
      </c>
      <c r="N51" cm="1">
        <f t="array" ref="N51">IFERROR(_xlfn.XLOOKUP(1, (날씨4[stnNm]='평균기온 삽입용'!$C$36) * (날씨4[월]=N$37) * (날씨4[일]='평균기온 삽입용'!$B51), 날씨4[maxTa]),"")</f>
        <v>-0.9</v>
      </c>
      <c r="P51" s="63">
        <v>14</v>
      </c>
      <c r="Q51" cm="1">
        <f t="array" ref="Q51">IFERROR(_xlfn.XLOOKUP(1, (날씨5[stnNm]='평균기온 삽입용'!$Q$36) * (날씨5[월]=Q$37) * (날씨5[일]='평균기온 삽입용'!$P51), 날씨5[maxTa]),"")</f>
        <v>3.1</v>
      </c>
      <c r="R51" cm="1">
        <f t="array" ref="R51">IFERROR(_xlfn.XLOOKUP(1, (날씨5[stnNm]='평균기온 삽입용'!$Q$36) * (날씨5[월]=R$37) * (날씨5[일]='평균기온 삽입용'!$P51), 날씨5[maxTa]),"")</f>
        <v>4.7</v>
      </c>
      <c r="S51" cm="1">
        <f t="array" ref="S51">IFERROR(_xlfn.XLOOKUP(1, (날씨5[stnNm]='평균기온 삽입용'!$Q$36) * (날씨5[월]=S$37) * (날씨5[일]='평균기온 삽입용'!$P51), 날씨5[maxTa]),"")</f>
        <v>7.1</v>
      </c>
      <c r="T51" cm="1">
        <f t="array" ref="T51">IFERROR(_xlfn.XLOOKUP(1, (날씨5[stnNm]='평균기온 삽입용'!$Q$36) * (날씨5[월]=T$37) * (날씨5[일]='평균기온 삽입용'!$P51), 날씨5[maxTa]),"")</f>
        <v>12.6</v>
      </c>
      <c r="U51" cm="1">
        <f t="array" ref="U51">IFERROR(_xlfn.XLOOKUP(1, (날씨5[stnNm]='평균기온 삽입용'!$Q$36) * (날씨5[월]=U$37) * (날씨5[일]='평균기온 삽입용'!$P51), 날씨5[maxTa]),"")</f>
        <v>25.3</v>
      </c>
      <c r="V51" cm="1">
        <f t="array" ref="V51">IFERROR(_xlfn.XLOOKUP(1, (날씨5[stnNm]='평균기온 삽입용'!$Q$36) * (날씨5[월]=V$37) * (날씨5[일]='평균기온 삽입용'!$P51), 날씨5[maxTa]),"")</f>
        <v>27.5</v>
      </c>
      <c r="W51" cm="1">
        <f t="array" ref="W51">IFERROR(_xlfn.XLOOKUP(1, (날씨5[stnNm]='평균기온 삽입용'!$Q$36) * (날씨5[월]=W$37) * (날씨5[일]='평균기온 삽입용'!$P51), 날씨5[maxTa]),"")</f>
        <v>29.5</v>
      </c>
      <c r="X51" cm="1">
        <f t="array" ref="X51">IFERROR(_xlfn.XLOOKUP(1, (날씨5[stnNm]='평균기온 삽입용'!$Q$36) * (날씨5[월]=X$37) * (날씨5[일]='평균기온 삽입용'!$P51), 날씨5[maxTa]),"")</f>
        <v>33.9</v>
      </c>
      <c r="Y51" cm="1">
        <f t="array" ref="Y51">IFERROR(_xlfn.XLOOKUP(1, (날씨5[stnNm]='평균기온 삽입용'!$Q$36) * (날씨5[월]=Y$37) * (날씨5[일]='평균기온 삽입용'!$P51), 날씨5[maxTa]),"")</f>
        <v>22.4</v>
      </c>
      <c r="Z51" cm="1">
        <f t="array" ref="Z51">IFERROR(_xlfn.XLOOKUP(1, (날씨5[stnNm]='평균기온 삽입용'!$Q$36) * (날씨5[월]=Z$37) * (날씨5[일]='평균기온 삽입용'!$P51), 날씨5[maxTa]),"")</f>
        <v>18.399999999999999</v>
      </c>
      <c r="AA51" cm="1">
        <f t="array" ref="AA51">IFERROR(_xlfn.XLOOKUP(1, (날씨5[stnNm]='평균기온 삽입용'!$Q$36) * (날씨5[월]=AA$37) * (날씨5[일]='평균기온 삽입용'!$P51), 날씨5[maxTa]),"")</f>
        <v>3.2</v>
      </c>
      <c r="AB51" cm="1">
        <f t="array" ref="AB51">IFERROR(_xlfn.XLOOKUP(1, (날씨5[stnNm]='평균기온 삽입용'!$Q$36) * (날씨5[월]=AB$37) * (날씨5[일]='평균기온 삽입용'!$P51), 날씨5[maxTa]),"")</f>
        <v>3.4</v>
      </c>
      <c r="AD51" s="63">
        <v>14</v>
      </c>
      <c r="AE51" cm="1">
        <f t="array" ref="AE51">IFERROR(_xlfn.XLOOKUP(1, (날씨6[stnNm]='평균기온 삽입용'!$AE$36) * (날씨6[월]=AE$37) * (날씨6[일]='평균기온 삽입용'!$AD51), 날씨6[maxTa]),"")</f>
        <v>1.7</v>
      </c>
      <c r="AF51" cm="1">
        <f t="array" ref="AF51">IFERROR(_xlfn.XLOOKUP(1, (날씨6[stnNm]='평균기온 삽입용'!$AE$36) * (날씨6[월]=AF$37) * (날씨6[일]='평균기온 삽입용'!$AD51), 날씨6[maxTa]),"")</f>
        <v>14.9</v>
      </c>
      <c r="AG51" cm="1">
        <f t="array" ref="AG51">IFERROR(_xlfn.XLOOKUP(1, (날씨6[stnNm]='평균기온 삽입용'!$AE$36) * (날씨6[월]=AG$37) * (날씨6[일]='평균기온 삽입용'!$AD51), 날씨6[maxTa]),"")</f>
        <v>8.3000000000000007</v>
      </c>
      <c r="AH51" cm="1">
        <f t="array" ref="AH51">IFERROR(_xlfn.XLOOKUP(1, (날씨6[stnNm]='평균기온 삽입용'!$AE$36) * (날씨6[월]=AH$37) * (날씨6[일]='평균기온 삽입용'!$AD51), 날씨6[maxTa]),"")</f>
        <v>21.1</v>
      </c>
      <c r="AI51" cm="1">
        <f t="array" ref="AI51">IFERROR(_xlfn.XLOOKUP(1, (날씨6[stnNm]='평균기온 삽입용'!$AE$36) * (날씨6[월]=AI$37) * (날씨6[일]='평균기온 삽입용'!$AD51), 날씨6[maxTa]),"")</f>
        <v>23.8</v>
      </c>
      <c r="AJ51" cm="1">
        <f t="array" ref="AJ51">IFERROR(_xlfn.XLOOKUP(1, (날씨6[stnNm]='평균기온 삽입용'!$AE$36) * (날씨6[월]=AJ$37) * (날씨6[일]='평균기온 삽입용'!$AD51), 날씨6[maxTa]),"")</f>
        <v>29.2</v>
      </c>
      <c r="AK51" cm="1">
        <f t="array" ref="AK51">IFERROR(_xlfn.XLOOKUP(1, (날씨6[stnNm]='평균기온 삽입용'!$AE$36) * (날씨6[월]=AK$37) * (날씨6[일]='평균기온 삽입용'!$AD51), 날씨6[maxTa]),"")</f>
        <v>22.9</v>
      </c>
      <c r="AL51" cm="1">
        <f t="array" ref="AL51">IFERROR(_xlfn.XLOOKUP(1, (날씨6[stnNm]='평균기온 삽입용'!$AE$36) * (날씨6[월]=AL$37) * (날씨6[일]='평균기온 삽입용'!$AD51), 날씨6[maxTa]),"")</f>
        <v>27.6</v>
      </c>
      <c r="AM51" cm="1">
        <f t="array" ref="AM51">IFERROR(_xlfn.XLOOKUP(1, (날씨6[stnNm]='평균기온 삽입용'!$AE$36) * (날씨6[월]=AM$37) * (날씨6[일]='평균기온 삽입용'!$AD51), 날씨6[maxTa]),"")</f>
        <v>25.2</v>
      </c>
      <c r="AN51" cm="1">
        <f t="array" ref="AN51">IFERROR(_xlfn.XLOOKUP(1, (날씨6[stnNm]='평균기온 삽입용'!$AE$36) * (날씨6[월]=AN$37) * (날씨6[일]='평균기온 삽입용'!$AD51), 날씨6[maxTa]),"")</f>
        <v>17</v>
      </c>
      <c r="AO51" cm="1">
        <f t="array" ref="AO51">IFERROR(_xlfn.XLOOKUP(1, (날씨6[stnNm]='평균기온 삽입용'!$AE$36) * (날씨6[월]=AO$37) * (날씨6[일]='평균기온 삽입용'!$AD51), 날씨6[maxTa]),"")</f>
        <v>17.8</v>
      </c>
      <c r="AP51" cm="1">
        <f t="array" ref="AP51">IFERROR(_xlfn.XLOOKUP(1, (날씨6[stnNm]='평균기온 삽입용'!$AE$36) * (날씨6[월]=AP$37) * (날씨6[일]='평균기온 삽입용'!$AD51), 날씨6[maxTa]),"")</f>
        <v>-6.8</v>
      </c>
    </row>
    <row r="52" spans="2:42" ht="15.95" customHeight="1" x14ac:dyDescent="0.3">
      <c r="B52" s="63">
        <v>15</v>
      </c>
      <c r="C52" cm="1">
        <f t="array" ref="C52">IFERROR(_xlfn.XLOOKUP(1, (날씨4[stnNm]='평균기온 삽입용'!$C$36) * (날씨4[월]=C$37) * (날씨4[일]='평균기온 삽입용'!$B52), 날씨4[maxTa]),"")</f>
        <v>6.8</v>
      </c>
      <c r="D52" cm="1">
        <f t="array" ref="D52">IFERROR(_xlfn.XLOOKUP(1, (날씨4[stnNm]='평균기온 삽입용'!$C$36) * (날씨4[월]=D$37) * (날씨4[일]='평균기온 삽입용'!$B52), 날씨4[maxTa]),"")</f>
        <v>4</v>
      </c>
      <c r="E52" cm="1">
        <f t="array" ref="E52">IFERROR(_xlfn.XLOOKUP(1, (날씨4[stnNm]='평균기온 삽입용'!$C$36) * (날씨4[월]=E$37) * (날씨4[일]='평균기온 삽입용'!$B52), 날씨4[maxTa]),"")</f>
        <v>15.5</v>
      </c>
      <c r="F52" cm="1">
        <f t="array" ref="F52">IFERROR(_xlfn.XLOOKUP(1, (날씨4[stnNm]='평균기온 삽입용'!$C$36) * (날씨4[월]=F$37) * (날씨4[일]='평균기온 삽입용'!$B52), 날씨4[maxTa]),"")</f>
        <v>12.4</v>
      </c>
      <c r="G52" cm="1">
        <f t="array" ref="G52">IFERROR(_xlfn.XLOOKUP(1, (날씨4[stnNm]='평균기온 삽입용'!$C$36) * (날씨4[월]=G$37) * (날씨4[일]='평균기온 삽입용'!$B52), 날씨4[maxTa]),"")</f>
        <v>29.5</v>
      </c>
      <c r="H52" cm="1">
        <f t="array" ref="H52">IFERROR(_xlfn.XLOOKUP(1, (날씨4[stnNm]='평균기온 삽입용'!$C$36) * (날씨4[월]=H$37) * (날씨4[일]='평균기온 삽입용'!$B52), 날씨4[maxTa]),"")</f>
        <v>24.2</v>
      </c>
      <c r="I52" cm="1">
        <f t="array" ref="I52">IFERROR(_xlfn.XLOOKUP(1, (날씨4[stnNm]='평균기온 삽입용'!$C$36) * (날씨4[월]=I$37) * (날씨4[일]='평균기온 삽입용'!$B52), 날씨4[maxTa]),"")</f>
        <v>31.5</v>
      </c>
      <c r="J52" cm="1">
        <f t="array" ref="J52">IFERROR(_xlfn.XLOOKUP(1, (날씨4[stnNm]='평균기온 삽입용'!$C$36) * (날씨4[월]=J$37) * (날씨4[일]='평균기온 삽입용'!$B52), 날씨4[maxTa]),"")</f>
        <v>35.6</v>
      </c>
      <c r="K52" cm="1">
        <f t="array" ref="K52">IFERROR(_xlfn.XLOOKUP(1, (날씨4[stnNm]='평균기온 삽입용'!$C$36) * (날씨4[월]=K$37) * (날씨4[일]='평균기온 삽입용'!$B52), 날씨4[maxTa]),"")</f>
        <v>27.3</v>
      </c>
      <c r="L52" cm="1">
        <f t="array" ref="L52">IFERROR(_xlfn.XLOOKUP(1, (날씨4[stnNm]='평균기온 삽입용'!$C$36) * (날씨4[월]=L$37) * (날씨4[일]='평균기온 삽입용'!$B52), 날씨4[maxTa]),"")</f>
        <v>19.5</v>
      </c>
      <c r="M52" cm="1">
        <f t="array" ref="M52">IFERROR(_xlfn.XLOOKUP(1, (날씨4[stnNm]='평균기온 삽입용'!$C$36) * (날씨4[월]=M$37) * (날씨4[일]='평균기온 삽입용'!$B52), 날씨4[maxTa]),"")</f>
        <v>14.1</v>
      </c>
      <c r="N52" cm="1">
        <f t="array" ref="N52">IFERROR(_xlfn.XLOOKUP(1, (날씨4[stnNm]='평균기온 삽입용'!$C$36) * (날씨4[월]=N$37) * (날씨4[일]='평균기온 삽입용'!$B52), 날씨4[maxTa]),"")</f>
        <v>3</v>
      </c>
      <c r="P52" s="63">
        <v>15</v>
      </c>
      <c r="Q52" cm="1">
        <f t="array" ref="Q52">IFERROR(_xlfn.XLOOKUP(1, (날씨5[stnNm]='평균기온 삽입용'!$Q$36) * (날씨5[월]=Q$37) * (날씨5[일]='평균기온 삽입용'!$P52), 날씨5[maxTa]),"")</f>
        <v>1</v>
      </c>
      <c r="R52" cm="1">
        <f t="array" ref="R52">IFERROR(_xlfn.XLOOKUP(1, (날씨5[stnNm]='평균기온 삽입용'!$Q$36) * (날씨5[월]=R$37) * (날씨5[일]='평균기온 삽입용'!$P52), 날씨5[maxTa]),"")</f>
        <v>-0.5</v>
      </c>
      <c r="S52" cm="1">
        <f t="array" ref="S52">IFERROR(_xlfn.XLOOKUP(1, (날씨5[stnNm]='평균기온 삽입용'!$Q$36) * (날씨5[월]=S$37) * (날씨5[일]='평균기온 삽입용'!$P52), 날씨5[maxTa]),"")</f>
        <v>8.1</v>
      </c>
      <c r="T52" cm="1">
        <f t="array" ref="T52">IFERROR(_xlfn.XLOOKUP(1, (날씨5[stnNm]='평균기온 삽입용'!$Q$36) * (날씨5[월]=T$37) * (날씨5[일]='평균기온 삽입용'!$P52), 날씨5[maxTa]),"")</f>
        <v>18.100000000000001</v>
      </c>
      <c r="U52" cm="1">
        <f t="array" ref="U52">IFERROR(_xlfn.XLOOKUP(1, (날씨5[stnNm]='평균기온 삽입용'!$Q$36) * (날씨5[월]=U$37) * (날씨5[일]='평균기온 삽입용'!$P52), 날씨5[maxTa]),"")</f>
        <v>26.9</v>
      </c>
      <c r="V52" cm="1">
        <f t="array" ref="V52">IFERROR(_xlfn.XLOOKUP(1, (날씨5[stnNm]='평균기온 삽입용'!$Q$36) * (날씨5[월]=V$37) * (날씨5[일]='평균기온 삽입용'!$P52), 날씨5[maxTa]),"")</f>
        <v>27.3</v>
      </c>
      <c r="W52" cm="1">
        <f t="array" ref="W52">IFERROR(_xlfn.XLOOKUP(1, (날씨5[stnNm]='평균기온 삽입용'!$Q$36) * (날씨5[월]=W$37) * (날씨5[일]='평균기온 삽입용'!$P52), 날씨5[maxTa]),"")</f>
        <v>28.2</v>
      </c>
      <c r="X52" cm="1">
        <f t="array" ref="X52">IFERROR(_xlfn.XLOOKUP(1, (날씨5[stnNm]='평균기온 삽입용'!$Q$36) * (날씨5[월]=X$37) * (날씨5[일]='평균기온 삽입용'!$P52), 날씨5[maxTa]),"")</f>
        <v>26.1</v>
      </c>
      <c r="Y52" cm="1">
        <f t="array" ref="Y52">IFERROR(_xlfn.XLOOKUP(1, (날씨5[stnNm]='평균기온 삽입용'!$Q$36) * (날씨5[월]=Y$37) * (날씨5[일]='평균기온 삽입용'!$P52), 날씨5[maxTa]),"")</f>
        <v>27.9</v>
      </c>
      <c r="Z52" cm="1">
        <f t="array" ref="Z52">IFERROR(_xlfn.XLOOKUP(1, (날씨5[stnNm]='평균기온 삽입용'!$Q$36) * (날씨5[월]=Z$37) * (날씨5[일]='평균기온 삽입용'!$P52), 날씨5[maxTa]),"")</f>
        <v>19.100000000000001</v>
      </c>
      <c r="AA52" cm="1">
        <f t="array" ref="AA52">IFERROR(_xlfn.XLOOKUP(1, (날씨5[stnNm]='평균기온 삽입용'!$Q$36) * (날씨5[월]=AA$37) * (날씨5[일]='평균기온 삽입용'!$P52), 날씨5[maxTa]),"")</f>
        <v>8.8000000000000007</v>
      </c>
      <c r="AB52" cm="1">
        <f t="array" ref="AB52">IFERROR(_xlfn.XLOOKUP(1, (날씨5[stnNm]='평균기온 삽입용'!$Q$36) * (날씨5[월]=AB$37) * (날씨5[일]='평균기온 삽입용'!$P52), 날씨5[maxTa]),"")</f>
        <v>9.5</v>
      </c>
      <c r="AD52" s="63">
        <v>15</v>
      </c>
      <c r="AE52" cm="1">
        <f t="array" ref="AE52">IFERROR(_xlfn.XLOOKUP(1, (날씨6[stnNm]='평균기온 삽입용'!$AE$36) * (날씨6[월]=AE$37) * (날씨6[일]='평균기온 삽입용'!$AD52), 날씨6[maxTa]),"")</f>
        <v>0.9</v>
      </c>
      <c r="AF52" cm="1">
        <f t="array" ref="AF52">IFERROR(_xlfn.XLOOKUP(1, (날씨6[stnNm]='평균기온 삽입용'!$AE$36) * (날씨6[월]=AF$37) * (날씨6[일]='평균기온 삽입용'!$AD52), 날씨6[maxTa]),"")</f>
        <v>15.8</v>
      </c>
      <c r="AG52" cm="1">
        <f t="array" ref="AG52">IFERROR(_xlfn.XLOOKUP(1, (날씨6[stnNm]='평균기온 삽입용'!$AE$36) * (날씨6[월]=AG$37) * (날씨6[일]='평균기온 삽입용'!$AD52), 날씨6[maxTa]),"")</f>
        <v>7.4</v>
      </c>
      <c r="AH52" cm="1">
        <f t="array" ref="AH52">IFERROR(_xlfn.XLOOKUP(1, (날씨6[stnNm]='평균기온 삽입용'!$AE$36) * (날씨6[월]=AH$37) * (날씨6[일]='평균기온 삽입용'!$AD52), 날씨6[maxTa]),"")</f>
        <v>21.8</v>
      </c>
      <c r="AI52" cm="1">
        <f t="array" ref="AI52">IFERROR(_xlfn.XLOOKUP(1, (날씨6[stnNm]='평균기온 삽입용'!$AE$36) * (날씨6[월]=AI$37) * (날씨6[일]='평균기온 삽입용'!$AD52), 날씨6[maxTa]),"")</f>
        <v>17.100000000000001</v>
      </c>
      <c r="AJ52" cm="1">
        <f t="array" ref="AJ52">IFERROR(_xlfn.XLOOKUP(1, (날씨6[stnNm]='평균기온 삽입용'!$AE$36) * (날씨6[월]=AJ$37) * (날씨6[일]='평균기온 삽입용'!$AD52), 날씨6[maxTa]),"")</f>
        <v>29.6</v>
      </c>
      <c r="AK52" cm="1">
        <f t="array" ref="AK52">IFERROR(_xlfn.XLOOKUP(1, (날씨6[stnNm]='평균기온 삽입용'!$AE$36) * (날씨6[월]=AK$37) * (날씨6[일]='평균기온 삽입용'!$AD52), 날씨6[maxTa]),"")</f>
        <v>29.4</v>
      </c>
      <c r="AL52" cm="1">
        <f t="array" ref="AL52">IFERROR(_xlfn.XLOOKUP(1, (날씨6[stnNm]='평균기온 삽입용'!$AE$36) * (날씨6[월]=AL$37) * (날씨6[일]='평균기온 삽입용'!$AD52), 날씨6[maxTa]),"")</f>
        <v>27.4</v>
      </c>
      <c r="AM52" cm="1">
        <f t="array" ref="AM52">IFERROR(_xlfn.XLOOKUP(1, (날씨6[stnNm]='평균기온 삽입용'!$AE$36) * (날씨6[월]=AM$37) * (날씨6[일]='평균기온 삽입용'!$AD52), 날씨6[maxTa]),"")</f>
        <v>26.9</v>
      </c>
      <c r="AN52" cm="1">
        <f t="array" ref="AN52">IFERROR(_xlfn.XLOOKUP(1, (날씨6[stnNm]='평균기온 삽입용'!$AE$36) * (날씨6[월]=AN$37) * (날씨6[일]='평균기온 삽입용'!$AD52), 날씨6[maxTa]),"")</f>
        <v>16.899999999999999</v>
      </c>
      <c r="AO52" cm="1">
        <f t="array" ref="AO52">IFERROR(_xlfn.XLOOKUP(1, (날씨6[stnNm]='평균기온 삽입용'!$AE$36) * (날씨6[월]=AO$37) * (날씨6[일]='평균기온 삽입용'!$AD52), 날씨6[maxTa]),"")</f>
        <v>14.5</v>
      </c>
      <c r="AP52" cm="1">
        <f t="array" ref="AP52">IFERROR(_xlfn.XLOOKUP(1, (날씨6[stnNm]='평균기온 삽입용'!$AE$36) * (날씨6[월]=AP$37) * (날씨6[일]='평균기온 삽입용'!$AD52), 날씨6[maxTa]),"")</f>
        <v>-6.1</v>
      </c>
    </row>
    <row r="53" spans="2:42" ht="15.95" customHeight="1" x14ac:dyDescent="0.3">
      <c r="B53" s="63">
        <v>16</v>
      </c>
      <c r="C53" cm="1">
        <f t="array" ref="C53">IFERROR(_xlfn.XLOOKUP(1, (날씨4[stnNm]='평균기온 삽입용'!$C$36) * (날씨4[월]=C$37) * (날씨4[일]='평균기온 삽입용'!$B53), 날씨4[maxTa]),"")</f>
        <v>3.2</v>
      </c>
      <c r="D53" cm="1">
        <f t="array" ref="D53">IFERROR(_xlfn.XLOOKUP(1, (날씨4[stnNm]='평균기온 삽입용'!$C$36) * (날씨4[월]=D$37) * (날씨4[일]='평균기온 삽입용'!$B53), 날씨4[maxTa]),"")</f>
        <v>3.7</v>
      </c>
      <c r="E53" cm="1">
        <f t="array" ref="E53">IFERROR(_xlfn.XLOOKUP(1, (날씨4[stnNm]='평균기온 삽입용'!$C$36) * (날씨4[월]=E$37) * (날씨4[일]='평균기온 삽입용'!$B53), 날씨4[maxTa]),"")</f>
        <v>9.1</v>
      </c>
      <c r="F53" cm="1">
        <f t="array" ref="F53">IFERROR(_xlfn.XLOOKUP(1, (날씨4[stnNm]='평균기온 삽입용'!$C$36) * (날씨4[월]=F$37) * (날씨4[일]='평균기온 삽입용'!$B53), 날씨4[maxTa]),"")</f>
        <v>18.5</v>
      </c>
      <c r="G53" cm="1">
        <f t="array" ref="G53">IFERROR(_xlfn.XLOOKUP(1, (날씨4[stnNm]='평균기온 삽입용'!$C$36) * (날씨4[월]=G$37) * (날씨4[일]='평균기온 삽입용'!$B53), 날씨4[maxTa]),"")</f>
        <v>22.8</v>
      </c>
      <c r="H53" cm="1">
        <f t="array" ref="H53">IFERROR(_xlfn.XLOOKUP(1, (날씨4[stnNm]='평균기온 삽입용'!$C$36) * (날씨4[월]=H$37) * (날씨4[일]='평균기온 삽입용'!$B53), 날씨4[maxTa]),"")</f>
        <v>26.7</v>
      </c>
      <c r="I53" cm="1">
        <f t="array" ref="I53">IFERROR(_xlfn.XLOOKUP(1, (날씨4[stnNm]='평균기온 삽입용'!$C$36) * (날씨4[월]=I$37) * (날씨4[일]='평균기온 삽입용'!$B53), 날씨4[maxTa]),"")</f>
        <v>32.4</v>
      </c>
      <c r="J53" cm="1">
        <f t="array" ref="J53">IFERROR(_xlfn.XLOOKUP(1, (날씨4[stnNm]='평균기온 삽입용'!$C$36) * (날씨4[월]=J$37) * (날씨4[일]='평균기온 삽입용'!$B53), 날씨4[maxTa]),"")</f>
        <v>31.5</v>
      </c>
      <c r="K53" cm="1">
        <f t="array" ref="K53">IFERROR(_xlfn.XLOOKUP(1, (날씨4[stnNm]='평균기온 삽입용'!$C$36) * (날씨4[월]=K$37) * (날씨4[일]='평균기온 삽입용'!$B53), 날씨4[maxTa]),"")</f>
        <v>24.7</v>
      </c>
      <c r="L53" cm="1">
        <f t="array" ref="L53">IFERROR(_xlfn.XLOOKUP(1, (날씨4[stnNm]='평균기온 삽입용'!$C$36) * (날씨4[월]=L$37) * (날씨4[일]='평균기온 삽입용'!$B53), 날씨4[maxTa]),"")</f>
        <v>19.5</v>
      </c>
      <c r="M53" cm="1">
        <f t="array" ref="M53">IFERROR(_xlfn.XLOOKUP(1, (날씨4[stnNm]='평균기온 삽입용'!$C$36) * (날씨4[월]=M$37) * (날씨4[일]='평균기온 삽입용'!$B53), 날씨4[maxTa]),"")</f>
        <v>10.9</v>
      </c>
      <c r="N53" cm="1">
        <f t="array" ref="N53">IFERROR(_xlfn.XLOOKUP(1, (날씨4[stnNm]='평균기온 삽입용'!$C$36) * (날씨4[월]=N$37) * (날씨4[일]='평균기온 삽입용'!$B53), 날씨4[maxTa]),"")</f>
        <v>1.5</v>
      </c>
      <c r="P53" s="63">
        <v>16</v>
      </c>
      <c r="Q53" cm="1">
        <f t="array" ref="Q53">IFERROR(_xlfn.XLOOKUP(1, (날씨5[stnNm]='평균기온 삽입용'!$Q$36) * (날씨5[월]=Q$37) * (날씨5[일]='평균기온 삽입용'!$P53), 날씨5[maxTa]),"")</f>
        <v>-2.6</v>
      </c>
      <c r="R53" cm="1">
        <f t="array" ref="R53">IFERROR(_xlfn.XLOOKUP(1, (날씨5[stnNm]='평균기온 삽입용'!$Q$36) * (날씨5[월]=R$37) * (날씨5[일]='평균기온 삽입용'!$P53), 날씨5[maxTa]),"")</f>
        <v>0</v>
      </c>
      <c r="S53" cm="1">
        <f t="array" ref="S53">IFERROR(_xlfn.XLOOKUP(1, (날씨5[stnNm]='평균기온 삽입용'!$Q$36) * (날씨5[월]=S$37) * (날씨5[일]='평균기온 삽입용'!$P53), 날씨5[maxTa]),"")</f>
        <v>7.4</v>
      </c>
      <c r="T53" cm="1">
        <f t="array" ref="T53">IFERROR(_xlfn.XLOOKUP(1, (날씨5[stnNm]='평균기온 삽입용'!$Q$36) * (날씨5[월]=T$37) * (날씨5[일]='평균기온 삽입용'!$P53), 날씨5[maxTa]),"")</f>
        <v>20.6</v>
      </c>
      <c r="U53" cm="1">
        <f t="array" ref="U53">IFERROR(_xlfn.XLOOKUP(1, (날씨5[stnNm]='평균기온 삽입용'!$Q$36) * (날씨5[월]=U$37) * (날씨5[일]='평균기온 삽입용'!$P53), 날씨5[maxTa]),"")</f>
        <v>29</v>
      </c>
      <c r="V53" cm="1">
        <f t="array" ref="V53">IFERROR(_xlfn.XLOOKUP(1, (날씨5[stnNm]='평균기온 삽입용'!$Q$36) * (날씨5[월]=V$37) * (날씨5[일]='평균기온 삽입용'!$P53), 날씨5[maxTa]),"")</f>
        <v>26.8</v>
      </c>
      <c r="W53" cm="1">
        <f t="array" ref="W53">IFERROR(_xlfn.XLOOKUP(1, (날씨5[stnNm]='평균기온 삽입용'!$Q$36) * (날씨5[월]=W$37) * (날씨5[일]='평균기온 삽입용'!$P53), 날씨5[maxTa]),"")</f>
        <v>28.4</v>
      </c>
      <c r="X53" cm="1">
        <f t="array" ref="X53">IFERROR(_xlfn.XLOOKUP(1, (날씨5[stnNm]='평균기온 삽입용'!$Q$36) * (날씨5[월]=X$37) * (날씨5[일]='평균기온 삽입용'!$P53), 날씨5[maxTa]),"")</f>
        <v>28.6</v>
      </c>
      <c r="Y53" cm="1">
        <f t="array" ref="Y53">IFERROR(_xlfn.XLOOKUP(1, (날씨5[stnNm]='평균기온 삽입용'!$Q$36) * (날씨5[월]=Y$37) * (날씨5[일]='평균기온 삽입용'!$P53), 날씨5[maxTa]),"")</f>
        <v>28.5</v>
      </c>
      <c r="Z53" cm="1">
        <f t="array" ref="Z53">IFERROR(_xlfn.XLOOKUP(1, (날씨5[stnNm]='평균기온 삽입용'!$Q$36) * (날씨5[월]=Z$37) * (날씨5[일]='평균기온 삽입용'!$P53), 날씨5[maxTa]),"")</f>
        <v>18.7</v>
      </c>
      <c r="AA53" cm="1">
        <f t="array" ref="AA53">IFERROR(_xlfn.XLOOKUP(1, (날씨5[stnNm]='평균기온 삽입용'!$Q$36) * (날씨5[월]=AA$37) * (날씨5[일]='평균기온 삽입용'!$P53), 날씨5[maxTa]),"")</f>
        <v>13.5</v>
      </c>
      <c r="AB53" cm="1">
        <f t="array" ref="AB53">IFERROR(_xlfn.XLOOKUP(1, (날씨5[stnNm]='평균기온 삽입용'!$Q$36) * (날씨5[월]=AB$37) * (날씨5[일]='평균기온 삽입용'!$P53), 날씨5[maxTa]),"")</f>
        <v>11.3</v>
      </c>
      <c r="AD53" s="63">
        <v>16</v>
      </c>
      <c r="AE53" cm="1">
        <f t="array" ref="AE53">IFERROR(_xlfn.XLOOKUP(1, (날씨6[stnNm]='평균기온 삽입용'!$AE$36) * (날씨6[월]=AE$37) * (날씨6[일]='평균기온 삽입용'!$AD53), 날씨6[maxTa]),"")</f>
        <v>2.2999999999999998</v>
      </c>
      <c r="AF53" cm="1">
        <f t="array" ref="AF53">IFERROR(_xlfn.XLOOKUP(1, (날씨6[stnNm]='평균기온 삽입용'!$AE$36) * (날씨6[월]=AF$37) * (날씨6[일]='평균기온 삽입용'!$AD53), 날씨6[maxTa]),"")</f>
        <v>4.0999999999999996</v>
      </c>
      <c r="AG53" cm="1">
        <f t="array" ref="AG53">IFERROR(_xlfn.XLOOKUP(1, (날씨6[stnNm]='평균기온 삽입용'!$AE$36) * (날씨6[월]=AG$37) * (날씨6[일]='평균기온 삽입용'!$AD53), 날씨6[maxTa]),"")</f>
        <v>8.5</v>
      </c>
      <c r="AH53" cm="1">
        <f t="array" ref="AH53">IFERROR(_xlfn.XLOOKUP(1, (날씨6[stnNm]='평균기온 삽입용'!$AE$36) * (날씨6[월]=AH$37) * (날씨6[일]='평균기온 삽입용'!$AD53), 날씨6[maxTa]),"")</f>
        <v>22.7</v>
      </c>
      <c r="AI53" cm="1">
        <f t="array" ref="AI53">IFERROR(_xlfn.XLOOKUP(1, (날씨6[stnNm]='평균기온 삽입용'!$AE$36) * (날씨6[월]=AI$37) * (날씨6[일]='평균기온 삽입용'!$AD53), 날씨6[maxTa]),"")</f>
        <v>20.6</v>
      </c>
      <c r="AJ53" cm="1">
        <f t="array" ref="AJ53">IFERROR(_xlfn.XLOOKUP(1, (날씨6[stnNm]='평균기온 삽입용'!$AE$36) * (날씨6[월]=AJ$37) * (날씨6[일]='평균기온 삽입용'!$AD53), 날씨6[maxTa]),"")</f>
        <v>29.3</v>
      </c>
      <c r="AK53" cm="1">
        <f t="array" ref="AK53">IFERROR(_xlfn.XLOOKUP(1, (날씨6[stnNm]='평균기온 삽입용'!$AE$36) * (날씨6[월]=AK$37) * (날씨6[일]='평균기온 삽입용'!$AD53), 날씨6[maxTa]),"")</f>
        <v>29.1</v>
      </c>
      <c r="AL53" cm="1">
        <f t="array" ref="AL53">IFERROR(_xlfn.XLOOKUP(1, (날씨6[stnNm]='평균기온 삽입용'!$AE$36) * (날씨6[월]=AL$37) * (날씨6[일]='평균기온 삽입용'!$AD53), 날씨6[maxTa]),"")</f>
        <v>29.7</v>
      </c>
      <c r="AM53" cm="1">
        <f t="array" ref="AM53">IFERROR(_xlfn.XLOOKUP(1, (날씨6[stnNm]='평균기온 삽입용'!$AE$36) * (날씨6[월]=AM$37) * (날씨6[일]='평균기온 삽입용'!$AD53), 날씨6[maxTa]),"")</f>
        <v>23.7</v>
      </c>
      <c r="AN53" cm="1">
        <f t="array" ref="AN53">IFERROR(_xlfn.XLOOKUP(1, (날씨6[stnNm]='평균기온 삽입용'!$AE$36) * (날씨6[월]=AN$37) * (날씨6[일]='평균기온 삽입용'!$AD53), 날씨6[maxTa]),"")</f>
        <v>12.8</v>
      </c>
      <c r="AO53" cm="1">
        <f t="array" ref="AO53">IFERROR(_xlfn.XLOOKUP(1, (날씨6[stnNm]='평균기온 삽입용'!$AE$36) * (날씨6[월]=AO$37) * (날씨6[일]='평균기온 삽입용'!$AD53), 날씨6[maxTa]),"")</f>
        <v>17.7</v>
      </c>
      <c r="AP53" cm="1">
        <f t="array" ref="AP53">IFERROR(_xlfn.XLOOKUP(1, (날씨6[stnNm]='평균기온 삽입용'!$AE$36) * (날씨6[월]=AP$37) * (날씨6[일]='평균기온 삽입용'!$AD53), 날씨6[maxTa]),"")</f>
        <v>-5.3</v>
      </c>
    </row>
    <row r="54" spans="2:42" ht="15.95" customHeight="1" x14ac:dyDescent="0.3">
      <c r="B54" s="63">
        <v>17</v>
      </c>
      <c r="C54" cm="1">
        <f t="array" ref="C54">IFERROR(_xlfn.XLOOKUP(1, (날씨4[stnNm]='평균기온 삽입용'!$C$36) * (날씨4[월]=C$37) * (날씨4[일]='평균기온 삽입용'!$B54), 날씨4[maxTa]),"")</f>
        <v>7.7</v>
      </c>
      <c r="D54" cm="1">
        <f t="array" ref="D54">IFERROR(_xlfn.XLOOKUP(1, (날씨4[stnNm]='평균기온 삽입용'!$C$36) * (날씨4[월]=D$37) * (날씨4[일]='평균기온 삽입용'!$B54), 날씨4[maxTa]),"")</f>
        <v>0.9</v>
      </c>
      <c r="E54" cm="1">
        <f t="array" ref="E54">IFERROR(_xlfn.XLOOKUP(1, (날씨4[stnNm]='평균기온 삽입용'!$C$36) * (날씨4[월]=E$37) * (날씨4[일]='평균기온 삽입용'!$B54), 날씨4[maxTa]),"")</f>
        <v>12.2</v>
      </c>
      <c r="F54" cm="1">
        <f t="array" ref="F54">IFERROR(_xlfn.XLOOKUP(1, (날씨4[stnNm]='평균기온 삽입용'!$C$36) * (날씨4[월]=F$37) * (날씨4[일]='평균기온 삽입용'!$B54), 날씨4[maxTa]),"")</f>
        <v>20.5</v>
      </c>
      <c r="G54" cm="1">
        <f t="array" ref="G54">IFERROR(_xlfn.XLOOKUP(1, (날씨4[stnNm]='평균기온 삽입용'!$C$36) * (날씨4[월]=G$37) * (날씨4[일]='평균기온 삽입용'!$B54), 날씨4[maxTa]),"")</f>
        <v>21.5</v>
      </c>
      <c r="H54" cm="1">
        <f t="array" ref="H54">IFERROR(_xlfn.XLOOKUP(1, (날씨4[stnNm]='평균기온 삽입용'!$C$36) * (날씨4[월]=H$37) * (날씨4[일]='평균기온 삽입용'!$B54), 날씨4[maxTa]),"")</f>
        <v>26.6</v>
      </c>
      <c r="I54" cm="1">
        <f t="array" ref="I54">IFERROR(_xlfn.XLOOKUP(1, (날씨4[stnNm]='평균기온 삽입용'!$C$36) * (날씨4[월]=I$37) * (날씨4[일]='평균기온 삽입용'!$B54), 날씨4[maxTa]),"")</f>
        <v>31.6</v>
      </c>
      <c r="J54" cm="1">
        <f t="array" ref="J54">IFERROR(_xlfn.XLOOKUP(1, (날씨4[stnNm]='평균기온 삽입용'!$C$36) * (날씨4[월]=J$37) * (날씨4[일]='평균기온 삽입용'!$B54), 날씨4[maxTa]),"")</f>
        <v>30.1</v>
      </c>
      <c r="K54" cm="1">
        <f t="array" ref="K54">IFERROR(_xlfn.XLOOKUP(1, (날씨4[stnNm]='평균기온 삽입용'!$C$36) * (날씨4[월]=K$37) * (날씨4[일]='평균기온 삽입용'!$B54), 날씨4[maxTa]),"")</f>
        <v>26.9</v>
      </c>
      <c r="L54" cm="1">
        <f t="array" ref="L54">IFERROR(_xlfn.XLOOKUP(1, (날씨4[stnNm]='평균기온 삽입용'!$C$36) * (날씨4[월]=L$37) * (날씨4[일]='평균기온 삽입용'!$B54), 날씨4[maxTa]),"")</f>
        <v>18</v>
      </c>
      <c r="M54" cm="1">
        <f t="array" ref="M54">IFERROR(_xlfn.XLOOKUP(1, (날씨4[stnNm]='평균기온 삽입용'!$C$36) * (날씨4[월]=M$37) * (날씨4[일]='평균기온 삽입용'!$B54), 날씨4[maxTa]),"")</f>
        <v>7.8</v>
      </c>
      <c r="N54" cm="1">
        <f t="array" ref="N54">IFERROR(_xlfn.XLOOKUP(1, (날씨4[stnNm]='평균기온 삽입용'!$C$36) * (날씨4[월]=N$37) * (날씨4[일]='평균기온 삽입용'!$B54), 날씨4[maxTa]),"")</f>
        <v>3.8</v>
      </c>
      <c r="P54" s="63">
        <v>17</v>
      </c>
      <c r="Q54" cm="1">
        <f t="array" ref="Q54">IFERROR(_xlfn.XLOOKUP(1, (날씨5[stnNm]='평균기온 삽입용'!$Q$36) * (날씨5[월]=Q$37) * (날씨5[일]='평균기온 삽입용'!$P54), 날씨5[maxTa]),"")</f>
        <v>3</v>
      </c>
      <c r="R54" cm="1">
        <f t="array" ref="R54">IFERROR(_xlfn.XLOOKUP(1, (날씨5[stnNm]='평균기온 삽입용'!$Q$36) * (날씨5[월]=R$37) * (날씨5[일]='평균기온 삽입용'!$P54), 날씨5[maxTa]),"")</f>
        <v>2.8</v>
      </c>
      <c r="S54" cm="1">
        <f t="array" ref="S54">IFERROR(_xlfn.XLOOKUP(1, (날씨5[stnNm]='평균기온 삽입용'!$Q$36) * (날씨5[월]=S$37) * (날씨5[일]='평균기온 삽입용'!$P54), 날씨5[maxTa]),"")</f>
        <v>11.1</v>
      </c>
      <c r="T54" cm="1">
        <f t="array" ref="T54">IFERROR(_xlfn.XLOOKUP(1, (날씨5[stnNm]='평균기온 삽입용'!$Q$36) * (날씨5[월]=T$37) * (날씨5[일]='평균기온 삽입용'!$P54), 날씨5[maxTa]),"")</f>
        <v>22.4</v>
      </c>
      <c r="U54" cm="1">
        <f t="array" ref="U54">IFERROR(_xlfn.XLOOKUP(1, (날씨5[stnNm]='평균기온 삽입용'!$Q$36) * (날씨5[월]=U$37) * (날씨5[일]='평균기온 삽입용'!$P54), 날씨5[maxTa]),"")</f>
        <v>27.5</v>
      </c>
      <c r="V54" cm="1">
        <f t="array" ref="V54">IFERROR(_xlfn.XLOOKUP(1, (날씨5[stnNm]='평균기온 삽입용'!$Q$36) * (날씨5[월]=V$37) * (날씨5[일]='평균기온 삽입용'!$P54), 날씨5[maxTa]),"")</f>
        <v>26.6</v>
      </c>
      <c r="W54" cm="1">
        <f t="array" ref="W54">IFERROR(_xlfn.XLOOKUP(1, (날씨5[stnNm]='평균기온 삽입용'!$Q$36) * (날씨5[월]=W$37) * (날씨5[일]='평균기온 삽입용'!$P54), 날씨5[maxTa]),"")</f>
        <v>28.1</v>
      </c>
      <c r="X54" cm="1">
        <f t="array" ref="X54">IFERROR(_xlfn.XLOOKUP(1, (날씨5[stnNm]='평균기온 삽입용'!$Q$36) * (날씨5[월]=X$37) * (날씨5[일]='평균기온 삽입용'!$P54), 날씨5[maxTa]),"")</f>
        <v>28.5</v>
      </c>
      <c r="Y54" cm="1">
        <f t="array" ref="Y54">IFERROR(_xlfn.XLOOKUP(1, (날씨5[stnNm]='평균기온 삽입용'!$Q$36) * (날씨5[월]=Y$37) * (날씨5[일]='평균기온 삽입용'!$P54), 날씨5[maxTa]),"")</f>
        <v>26.5</v>
      </c>
      <c r="Z54" cm="1">
        <f t="array" ref="Z54">IFERROR(_xlfn.XLOOKUP(1, (날씨5[stnNm]='평균기온 삽입용'!$Q$36) * (날씨5[월]=Z$37) * (날씨5[일]='평균기온 삽입용'!$P54), 날씨5[maxTa]),"")</f>
        <v>21.4</v>
      </c>
      <c r="AA54" cm="1">
        <f t="array" ref="AA54">IFERROR(_xlfn.XLOOKUP(1, (날씨5[stnNm]='평균기온 삽입용'!$Q$36) * (날씨5[월]=AA$37) * (날씨5[일]='평균기온 삽입용'!$P54), 날씨5[maxTa]),"")</f>
        <v>9.1</v>
      </c>
      <c r="AB54" cm="1">
        <f t="array" ref="AB54">IFERROR(_xlfn.XLOOKUP(1, (날씨5[stnNm]='평균기온 삽입용'!$Q$36) * (날씨5[월]=AB$37) * (날씨5[일]='평균기온 삽입용'!$P54), 날씨5[maxTa]),"")</f>
        <v>9.8000000000000007</v>
      </c>
      <c r="AD54" s="63">
        <v>17</v>
      </c>
      <c r="AE54" cm="1">
        <f t="array" ref="AE54">IFERROR(_xlfn.XLOOKUP(1, (날씨6[stnNm]='평균기온 삽입용'!$AE$36) * (날씨6[월]=AE$37) * (날씨6[일]='평균기온 삽입용'!$AD54), 날씨6[maxTa]),"")</f>
        <v>4.8</v>
      </c>
      <c r="AF54" cm="1">
        <f t="array" ref="AF54">IFERROR(_xlfn.XLOOKUP(1, (날씨6[stnNm]='평균기온 삽입용'!$AE$36) * (날씨6[월]=AF$37) * (날씨6[일]='평균기온 삽입용'!$AD54), 날씨6[maxTa]),"")</f>
        <v>-5.4</v>
      </c>
      <c r="AG54" cm="1">
        <f t="array" ref="AG54">IFERROR(_xlfn.XLOOKUP(1, (날씨6[stnNm]='평균기온 삽입용'!$AE$36) * (날씨6[월]=AG$37) * (날씨6[일]='평균기온 삽입용'!$AD54), 날씨6[maxTa]),"")</f>
        <v>8.8000000000000007</v>
      </c>
      <c r="AH54" cm="1">
        <f t="array" ref="AH54">IFERROR(_xlfn.XLOOKUP(1, (날씨6[stnNm]='평균기온 삽입용'!$AE$36) * (날씨6[월]=AH$37) * (날씨6[일]='평균기온 삽입용'!$AD54), 날씨6[maxTa]),"")</f>
        <v>12.1</v>
      </c>
      <c r="AI54" cm="1">
        <f t="array" ref="AI54">IFERROR(_xlfn.XLOOKUP(1, (날씨6[stnNm]='평균기온 삽입용'!$AE$36) * (날씨6[월]=AI$37) * (날씨6[일]='평균기온 삽입용'!$AD54), 날씨6[maxTa]),"")</f>
        <v>23.4</v>
      </c>
      <c r="AJ54" cm="1">
        <f t="array" ref="AJ54">IFERROR(_xlfn.XLOOKUP(1, (날씨6[stnNm]='평균기온 삽입용'!$AE$36) * (날씨6[월]=AJ$37) * (날씨6[일]='평균기온 삽입용'!$AD54), 날씨6[maxTa]),"")</f>
        <v>30</v>
      </c>
      <c r="AK54" cm="1">
        <f t="array" ref="AK54">IFERROR(_xlfn.XLOOKUP(1, (날씨6[stnNm]='평균기온 삽입용'!$AE$36) * (날씨6[월]=AK$37) * (날씨6[일]='평균기온 삽입용'!$AD54), 날씨6[maxTa]),"")</f>
        <v>30.6</v>
      </c>
      <c r="AL54" cm="1">
        <f t="array" ref="AL54">IFERROR(_xlfn.XLOOKUP(1, (날씨6[stnNm]='평균기온 삽입용'!$AE$36) * (날씨6[월]=AL$37) * (날씨6[일]='평균기온 삽입용'!$AD54), 날씨6[maxTa]),"")</f>
        <v>28.9</v>
      </c>
      <c r="AM54" cm="1">
        <f t="array" ref="AM54">IFERROR(_xlfn.XLOOKUP(1, (날씨6[stnNm]='평균기온 삽입용'!$AE$36) * (날씨6[월]=AM$37) * (날씨6[일]='평균기온 삽입용'!$AD54), 날씨6[maxTa]),"")</f>
        <v>22.9</v>
      </c>
      <c r="AN54" cm="1">
        <f t="array" ref="AN54">IFERROR(_xlfn.XLOOKUP(1, (날씨6[stnNm]='평균기온 삽입용'!$AE$36) * (날씨6[월]=AN$37) * (날씨6[일]='평균기온 삽입용'!$AD54), 날씨6[maxTa]),"")</f>
        <v>17</v>
      </c>
      <c r="AO54" cm="1">
        <f t="array" ref="AO54">IFERROR(_xlfn.XLOOKUP(1, (날씨6[stnNm]='평균기온 삽입용'!$AE$36) * (날씨6[월]=AO$37) * (날씨6[일]='평균기온 삽입용'!$AD54), 날씨6[maxTa]),"")</f>
        <v>16.899999999999999</v>
      </c>
      <c r="AP54" cm="1">
        <f t="array" ref="AP54">IFERROR(_xlfn.XLOOKUP(1, (날씨6[stnNm]='평균기온 삽입용'!$AE$36) * (날씨6[월]=AP$37) * (날씨6[일]='평균기온 삽입용'!$AD54), 날씨6[maxTa]),"")</f>
        <v>-2.4</v>
      </c>
    </row>
    <row r="55" spans="2:42" ht="15.95" customHeight="1" x14ac:dyDescent="0.3">
      <c r="B55" s="63">
        <v>18</v>
      </c>
      <c r="C55" cm="1">
        <f t="array" ref="C55">IFERROR(_xlfn.XLOOKUP(1, (날씨4[stnNm]='평균기온 삽입용'!$C$36) * (날씨4[월]=C$37) * (날씨4[일]='평균기온 삽입용'!$B55), 날씨4[maxTa]),"")</f>
        <v>3</v>
      </c>
      <c r="D55" cm="1">
        <f t="array" ref="D55">IFERROR(_xlfn.XLOOKUP(1, (날씨4[stnNm]='평균기온 삽입용'!$C$36) * (날씨4[월]=D$37) * (날씨4[일]='평균기온 삽입용'!$B55), 날씨4[maxTa]),"")</f>
        <v>4.0999999999999996</v>
      </c>
      <c r="E55" cm="1">
        <f t="array" ref="E55">IFERROR(_xlfn.XLOOKUP(1, (날씨4[stnNm]='평균기온 삽입용'!$C$36) * (날씨4[월]=E$37) * (날씨4[일]='평균기온 삽입용'!$B55), 날씨4[maxTa]),"")</f>
        <v>10.6</v>
      </c>
      <c r="F55" cm="1">
        <f t="array" ref="F55">IFERROR(_xlfn.XLOOKUP(1, (날씨4[stnNm]='평균기온 삽입용'!$C$36) * (날씨4[월]=F$37) * (날씨4[일]='평균기온 삽입용'!$B55), 날씨4[maxTa]),"")</f>
        <v>20.399999999999999</v>
      </c>
      <c r="G55" cm="1">
        <f t="array" ref="G55">IFERROR(_xlfn.XLOOKUP(1, (날씨4[stnNm]='평균기온 삽입용'!$C$36) * (날씨4[월]=G$37) * (날씨4[일]='평균기온 삽입용'!$B55), 날씨4[maxTa]),"")</f>
        <v>16.2</v>
      </c>
      <c r="H55" cm="1">
        <f t="array" ref="H55">IFERROR(_xlfn.XLOOKUP(1, (날씨4[stnNm]='평균기온 삽입용'!$C$36) * (날씨4[월]=H$37) * (날씨4[일]='평균기온 삽입용'!$B55), 날씨4[maxTa]),"")</f>
        <v>30</v>
      </c>
      <c r="I55" cm="1">
        <f t="array" ref="I55">IFERROR(_xlfn.XLOOKUP(1, (날씨4[stnNm]='평균기온 삽입용'!$C$36) * (날씨4[월]=I$37) * (날씨4[일]='평균기온 삽입용'!$B55), 날씨4[maxTa]),"")</f>
        <v>31.8</v>
      </c>
      <c r="J55" cm="1">
        <f t="array" ref="J55">IFERROR(_xlfn.XLOOKUP(1, (날씨4[stnNm]='평균기온 삽입용'!$C$36) * (날씨4[월]=J$37) * (날씨4[일]='평균기온 삽입용'!$B55), 날씨4[maxTa]),"")</f>
        <v>28.2</v>
      </c>
      <c r="K55" cm="1">
        <f t="array" ref="K55">IFERROR(_xlfn.XLOOKUP(1, (날씨4[stnNm]='평균기온 삽입용'!$C$36) * (날씨4[월]=K$37) * (날씨4[일]='평균기온 삽입용'!$B55), 날씨4[maxTa]),"")</f>
        <v>26.7</v>
      </c>
      <c r="L55" cm="1">
        <f t="array" ref="L55">IFERROR(_xlfn.XLOOKUP(1, (날씨4[stnNm]='평균기온 삽입용'!$C$36) * (날씨4[월]=L$37) * (날씨4[일]='평균기온 삽입용'!$B55), 날씨4[maxTa]),"")</f>
        <v>15.4</v>
      </c>
      <c r="M55" cm="1">
        <f t="array" ref="M55">IFERROR(_xlfn.XLOOKUP(1, (날씨4[stnNm]='평균기온 삽입용'!$C$36) * (날씨4[월]=M$37) * (날씨4[일]='평균기온 삽입용'!$B55), 날씨4[maxTa]),"")</f>
        <v>8.9</v>
      </c>
      <c r="N55" cm="1">
        <f t="array" ref="N55">IFERROR(_xlfn.XLOOKUP(1, (날씨4[stnNm]='평균기온 삽입용'!$C$36) * (날씨4[월]=N$37) * (날씨4[일]='평균기온 삽입용'!$B55), 날씨4[maxTa]),"")</f>
        <v>6</v>
      </c>
      <c r="P55" s="63">
        <v>18</v>
      </c>
      <c r="Q55" cm="1">
        <f t="array" ref="Q55">IFERROR(_xlfn.XLOOKUP(1, (날씨5[stnNm]='평균기온 삽입용'!$Q$36) * (날씨5[월]=Q$37) * (날씨5[일]='평균기온 삽입용'!$P55), 날씨5[maxTa]),"")</f>
        <v>4.5999999999999996</v>
      </c>
      <c r="R55" cm="1">
        <f t="array" ref="R55">IFERROR(_xlfn.XLOOKUP(1, (날씨5[stnNm]='평균기온 삽입용'!$Q$36) * (날씨5[월]=R$37) * (날씨5[일]='평균기온 삽입용'!$P55), 날씨5[maxTa]),"")</f>
        <v>4.9000000000000004</v>
      </c>
      <c r="S55" cm="1">
        <f t="array" ref="S55">IFERROR(_xlfn.XLOOKUP(1, (날씨5[stnNm]='평균기온 삽입용'!$Q$36) * (날씨5[월]=S$37) * (날씨5[일]='평균기온 삽입용'!$P55), 날씨5[maxTa]),"")</f>
        <v>13.2</v>
      </c>
      <c r="T55" cm="1">
        <f t="array" ref="T55">IFERROR(_xlfn.XLOOKUP(1, (날씨5[stnNm]='평균기온 삽입용'!$Q$36) * (날씨5[월]=T$37) * (날씨5[일]='평균기온 삽입용'!$P55), 날씨5[maxTa]),"")</f>
        <v>13.8</v>
      </c>
      <c r="U55" cm="1">
        <f t="array" ref="U55">IFERROR(_xlfn.XLOOKUP(1, (날씨5[stnNm]='평균기온 삽입용'!$Q$36) * (날씨5[월]=U$37) * (날씨5[일]='평균기온 삽입용'!$P55), 날씨5[maxTa]),"")</f>
        <v>27.6</v>
      </c>
      <c r="V55" cm="1">
        <f t="array" ref="V55">IFERROR(_xlfn.XLOOKUP(1, (날씨5[stnNm]='평균기온 삽입용'!$Q$36) * (날씨5[월]=V$37) * (날씨5[일]='평균기온 삽입용'!$P55), 날씨5[maxTa]),"")</f>
        <v>18.899999999999999</v>
      </c>
      <c r="W55" cm="1">
        <f t="array" ref="W55">IFERROR(_xlfn.XLOOKUP(1, (날씨5[stnNm]='평균기온 삽입용'!$Q$36) * (날씨5[월]=W$37) * (날씨5[일]='평균기온 삽입용'!$P55), 날씨5[maxTa]),"")</f>
        <v>31.5</v>
      </c>
      <c r="X55" cm="1">
        <f t="array" ref="X55">IFERROR(_xlfn.XLOOKUP(1, (날씨5[stnNm]='평균기온 삽입용'!$Q$36) * (날씨5[월]=X$37) * (날씨5[일]='평균기온 삽입용'!$P55), 날씨5[maxTa]),"")</f>
        <v>28.4</v>
      </c>
      <c r="Y55" cm="1">
        <f t="array" ref="Y55">IFERROR(_xlfn.XLOOKUP(1, (날씨5[stnNm]='평균기온 삽입용'!$Q$36) * (날씨5[월]=Y$37) * (날씨5[일]='평균기온 삽입용'!$P55), 날씨5[maxTa]),"")</f>
        <v>24.4</v>
      </c>
      <c r="Z55" cm="1">
        <f t="array" ref="Z55">IFERROR(_xlfn.XLOOKUP(1, (날씨5[stnNm]='평균기온 삽입용'!$Q$36) * (날씨5[월]=Z$37) * (날씨5[일]='평균기온 삽입용'!$P55), 날씨5[maxTa]),"")</f>
        <v>22</v>
      </c>
      <c r="AA55" cm="1">
        <f t="array" ref="AA55">IFERROR(_xlfn.XLOOKUP(1, (날씨5[stnNm]='평균기온 삽입용'!$Q$36) * (날씨5[월]=AA$37) * (날씨5[일]='평균기온 삽입용'!$P55), 날씨5[maxTa]),"")</f>
        <v>12.1</v>
      </c>
      <c r="AB55" cm="1">
        <f t="array" ref="AB55">IFERROR(_xlfn.XLOOKUP(1, (날씨5[stnNm]='평균기온 삽입용'!$Q$36) * (날씨5[월]=AB$37) * (날씨5[일]='평균기온 삽입용'!$P55), 날씨5[maxTa]),"")</f>
        <v>3.3</v>
      </c>
      <c r="AD55" s="63">
        <v>18</v>
      </c>
      <c r="AE55" cm="1">
        <f t="array" ref="AE55">IFERROR(_xlfn.XLOOKUP(1, (날씨6[stnNm]='평균기온 삽입용'!$AE$36) * (날씨6[월]=AE$37) * (날씨6[일]='평균기온 삽입용'!$AD55), 날씨6[maxTa]),"")</f>
        <v>5.2</v>
      </c>
      <c r="AF55" cm="1">
        <f t="array" ref="AF55">IFERROR(_xlfn.XLOOKUP(1, (날씨6[stnNm]='평균기온 삽입용'!$AE$36) * (날씨6[월]=AF$37) * (날씨6[일]='평균기온 삽입용'!$AD55), 날씨6[maxTa]),"")</f>
        <v>-0.7</v>
      </c>
      <c r="AG55" cm="1">
        <f t="array" ref="AG55">IFERROR(_xlfn.XLOOKUP(1, (날씨6[stnNm]='평균기온 삽입용'!$AE$36) * (날씨6[월]=AG$37) * (날씨6[일]='평균기온 삽입용'!$AD55), 날씨6[maxTa]),"")</f>
        <v>16.2</v>
      </c>
      <c r="AH55" cm="1">
        <f t="array" ref="AH55">IFERROR(_xlfn.XLOOKUP(1, (날씨6[stnNm]='평균기온 삽입용'!$AE$36) * (날씨6[월]=AH$37) * (날씨6[일]='평균기온 삽입용'!$AD55), 날씨6[maxTa]),"")</f>
        <v>19.5</v>
      </c>
      <c r="AI55" cm="1">
        <f t="array" ref="AI55">IFERROR(_xlfn.XLOOKUP(1, (날씨6[stnNm]='평균기온 삽입용'!$AE$36) * (날씨6[월]=AI$37) * (날씨6[일]='평균기온 삽입용'!$AD55), 날씨6[maxTa]),"")</f>
        <v>26.5</v>
      </c>
      <c r="AJ55" cm="1">
        <f t="array" ref="AJ55">IFERROR(_xlfn.XLOOKUP(1, (날씨6[stnNm]='평균기온 삽입용'!$AE$36) * (날씨6[월]=AJ$37) * (날씨6[일]='평균기온 삽입용'!$AD55), 날씨6[maxTa]),"")</f>
        <v>25</v>
      </c>
      <c r="AK55" cm="1">
        <f t="array" ref="AK55">IFERROR(_xlfn.XLOOKUP(1, (날씨6[stnNm]='평균기온 삽입용'!$AE$36) * (날씨6[월]=AK$37) * (날씨6[일]='평균기온 삽입용'!$AD55), 날씨6[maxTa]),"")</f>
        <v>29.2</v>
      </c>
      <c r="AL55" cm="1">
        <f t="array" ref="AL55">IFERROR(_xlfn.XLOOKUP(1, (날씨6[stnNm]='평균기온 삽입용'!$AE$36) * (날씨6[월]=AL$37) * (날씨6[일]='평균기온 삽입용'!$AD55), 날씨6[maxTa]),"")</f>
        <v>30.7</v>
      </c>
      <c r="AM55" cm="1">
        <f t="array" ref="AM55">IFERROR(_xlfn.XLOOKUP(1, (날씨6[stnNm]='평균기온 삽입용'!$AE$36) * (날씨6[월]=AM$37) * (날씨6[일]='평균기온 삽입용'!$AD55), 날씨6[maxTa]),"")</f>
        <v>24.2</v>
      </c>
      <c r="AN55" cm="1">
        <f t="array" ref="AN55">IFERROR(_xlfn.XLOOKUP(1, (날씨6[stnNm]='평균기온 삽입용'!$AE$36) * (날씨6[월]=AN$37) * (날씨6[일]='평균기온 삽입용'!$AD55), 날씨6[maxTa]),"")</f>
        <v>18.7</v>
      </c>
      <c r="AO55" cm="1">
        <f t="array" ref="AO55">IFERROR(_xlfn.XLOOKUP(1, (날씨6[stnNm]='평균기온 삽입용'!$AE$36) * (날씨6[월]=AO$37) * (날씨6[일]='평균기온 삽입용'!$AD55), 날씨6[maxTa]),"")</f>
        <v>19.3</v>
      </c>
      <c r="AP55" cm="1">
        <f t="array" ref="AP55">IFERROR(_xlfn.XLOOKUP(1, (날씨6[stnNm]='평균기온 삽입용'!$AE$36) * (날씨6[월]=AP$37) * (날씨6[일]='평균기온 삽입용'!$AD55), 날씨6[maxTa]),"")</f>
        <v>0.8</v>
      </c>
    </row>
    <row r="56" spans="2:42" ht="15.95" customHeight="1" x14ac:dyDescent="0.3">
      <c r="B56" s="63">
        <v>19</v>
      </c>
      <c r="C56" cm="1">
        <f t="array" ref="C56">IFERROR(_xlfn.XLOOKUP(1, (날씨4[stnNm]='평균기온 삽입용'!$C$36) * (날씨4[월]=C$37) * (날씨4[일]='평균기온 삽입용'!$B56), 날씨4[maxTa]),"")</f>
        <v>4.5</v>
      </c>
      <c r="D56" cm="1">
        <f t="array" ref="D56">IFERROR(_xlfn.XLOOKUP(1, (날씨4[stnNm]='평균기온 삽입용'!$C$36) * (날씨4[월]=D$37) * (날씨4[일]='평균기온 삽입용'!$B56), 날씨4[maxTa]),"")</f>
        <v>6.6</v>
      </c>
      <c r="E56" cm="1">
        <f t="array" ref="E56">IFERROR(_xlfn.XLOOKUP(1, (날씨4[stnNm]='평균기온 삽입용'!$C$36) * (날씨4[월]=E$37) * (날씨4[일]='평균기온 삽입용'!$B56), 날씨4[maxTa]),"")</f>
        <v>11.6</v>
      </c>
      <c r="F56" cm="1">
        <f t="array" ref="F56">IFERROR(_xlfn.XLOOKUP(1, (날씨4[stnNm]='평균기온 삽입용'!$C$36) * (날씨4[월]=F$37) * (날씨4[일]='평균기온 삽입용'!$B56), 날씨4[maxTa]),"")</f>
        <v>20.9</v>
      </c>
      <c r="G56" cm="1">
        <f t="array" ref="G56">IFERROR(_xlfn.XLOOKUP(1, (날씨4[stnNm]='평균기온 삽입용'!$C$36) * (날씨4[월]=G$37) * (날씨4[일]='평균기온 삽입용'!$B56), 날씨4[maxTa]),"")</f>
        <v>24.2</v>
      </c>
      <c r="H56" cm="1">
        <f t="array" ref="H56">IFERROR(_xlfn.XLOOKUP(1, (날씨4[stnNm]='평균기온 삽입용'!$C$36) * (날씨4[월]=H$37) * (날씨4[일]='평균기온 삽입용'!$B56), 날씨4[maxTa]),"")</f>
        <v>27</v>
      </c>
      <c r="I56" cm="1">
        <f t="array" ref="I56">IFERROR(_xlfn.XLOOKUP(1, (날씨4[stnNm]='평균기온 삽입용'!$C$36) * (날씨4[월]=I$37) * (날씨4[일]='평균기온 삽입용'!$B56), 날씨4[maxTa]),"")</f>
        <v>32.200000000000003</v>
      </c>
      <c r="J56" cm="1">
        <f t="array" ref="J56">IFERROR(_xlfn.XLOOKUP(1, (날씨4[stnNm]='평균기온 삽입용'!$C$36) * (날씨4[월]=J$37) * (날씨4[일]='평균기온 삽입용'!$B56), 날씨4[maxTa]),"")</f>
        <v>29.8</v>
      </c>
      <c r="K56" cm="1">
        <f t="array" ref="K56">IFERROR(_xlfn.XLOOKUP(1, (날씨4[stnNm]='평균기온 삽입용'!$C$36) * (날씨4[월]=K$37) * (날씨4[일]='평균기온 삽입용'!$B56), 날씨4[maxTa]),"")</f>
        <v>27.1</v>
      </c>
      <c r="L56" cm="1">
        <f t="array" ref="L56">IFERROR(_xlfn.XLOOKUP(1, (날씨4[stnNm]='평균기온 삽입용'!$C$36) * (날씨4[월]=L$37) * (날씨4[일]='평균기온 삽입용'!$B56), 날씨4[maxTa]),"")</f>
        <v>19.5</v>
      </c>
      <c r="M56" cm="1">
        <f t="array" ref="M56">IFERROR(_xlfn.XLOOKUP(1, (날씨4[stnNm]='평균기온 삽입용'!$C$36) * (날씨4[월]=M$37) * (날씨4[일]='평균기온 삽입용'!$B56), 날씨4[maxTa]),"")</f>
        <v>9.6999999999999993</v>
      </c>
      <c r="N56" cm="1">
        <f t="array" ref="N56">IFERROR(_xlfn.XLOOKUP(1, (날씨4[stnNm]='평균기온 삽입용'!$C$36) * (날씨4[월]=N$37) * (날씨4[일]='평균기온 삽입용'!$B56), 날씨4[maxTa]),"")</f>
        <v>7.6</v>
      </c>
      <c r="P56" s="63">
        <v>19</v>
      </c>
      <c r="Q56" cm="1">
        <f t="array" ref="Q56">IFERROR(_xlfn.XLOOKUP(1, (날씨5[stnNm]='평균기온 삽입용'!$Q$36) * (날씨5[월]=Q$37) * (날씨5[일]='평균기온 삽입용'!$P56), 날씨5[maxTa]),"")</f>
        <v>1.9</v>
      </c>
      <c r="R56" cm="1">
        <f t="array" ref="R56">IFERROR(_xlfn.XLOOKUP(1, (날씨5[stnNm]='평균기온 삽입용'!$Q$36) * (날씨5[월]=R$37) * (날씨5[일]='평균기온 삽입용'!$P56), 날씨5[maxTa]),"")</f>
        <v>2</v>
      </c>
      <c r="S56" cm="1">
        <f t="array" ref="S56">IFERROR(_xlfn.XLOOKUP(1, (날씨5[stnNm]='평균기온 삽입용'!$Q$36) * (날씨5[월]=S$37) * (날씨5[일]='평균기온 삽입용'!$P56), 날씨5[maxTa]),"")</f>
        <v>17.100000000000001</v>
      </c>
      <c r="T56" cm="1">
        <f t="array" ref="T56">IFERROR(_xlfn.XLOOKUP(1, (날씨5[stnNm]='평균기온 삽입용'!$Q$36) * (날씨5[월]=T$37) * (날씨5[일]='평균기온 삽입용'!$P56), 날씨5[maxTa]),"")</f>
        <v>19.100000000000001</v>
      </c>
      <c r="U56" cm="1">
        <f t="array" ref="U56">IFERROR(_xlfn.XLOOKUP(1, (날씨5[stnNm]='평균기온 삽입용'!$Q$36) * (날씨5[월]=U$37) * (날씨5[일]='평균기온 삽입용'!$P56), 날씨5[maxTa]),"")</f>
        <v>20.6</v>
      </c>
      <c r="V56" cm="1">
        <f t="array" ref="V56">IFERROR(_xlfn.XLOOKUP(1, (날씨5[stnNm]='평균기온 삽입용'!$Q$36) * (날씨5[월]=V$37) * (날씨5[일]='평균기온 삽입용'!$P56), 날씨5[maxTa]),"")</f>
        <v>23.5</v>
      </c>
      <c r="W56" cm="1">
        <f t="array" ref="W56">IFERROR(_xlfn.XLOOKUP(1, (날씨5[stnNm]='평균기온 삽입용'!$Q$36) * (날씨5[월]=W$37) * (날씨5[일]='평균기온 삽입용'!$P56), 날씨5[maxTa]),"")</f>
        <v>34.1</v>
      </c>
      <c r="X56" cm="1">
        <f t="array" ref="X56">IFERROR(_xlfn.XLOOKUP(1, (날씨5[stnNm]='평균기온 삽입용'!$Q$36) * (날씨5[월]=X$37) * (날씨5[일]='평균기온 삽입용'!$P56), 날씨5[maxTa]),"")</f>
        <v>30.3</v>
      </c>
      <c r="Y56" cm="1">
        <f t="array" ref="Y56">IFERROR(_xlfn.XLOOKUP(1, (날씨5[stnNm]='평균기온 삽입용'!$Q$36) * (날씨5[월]=Y$37) * (날씨5[일]='평균기온 삽입용'!$P56), 날씨5[maxTa]),"")</f>
        <v>23.5</v>
      </c>
      <c r="Z56" cm="1">
        <f t="array" ref="Z56">IFERROR(_xlfn.XLOOKUP(1, (날씨5[stnNm]='평균기온 삽입용'!$Q$36) * (날씨5[월]=Z$37) * (날씨5[일]='평균기온 삽입용'!$P56), 날씨5[maxTa]),"")</f>
        <v>20.9</v>
      </c>
      <c r="AA56" cm="1">
        <f t="array" ref="AA56">IFERROR(_xlfn.XLOOKUP(1, (날씨5[stnNm]='평균기온 삽입용'!$Q$36) * (날씨5[월]=AA$37) * (날씨5[일]='평균기온 삽입용'!$P56), 날씨5[maxTa]),"")</f>
        <v>3.1</v>
      </c>
      <c r="AB56" cm="1">
        <f t="array" ref="AB56">IFERROR(_xlfn.XLOOKUP(1, (날씨5[stnNm]='평균기온 삽입용'!$Q$36) * (날씨5[월]=AB$37) * (날씨5[일]='평균기온 삽입용'!$P56), 날씨5[maxTa]),"")</f>
        <v>2.2000000000000002</v>
      </c>
      <c r="AD56" s="63">
        <v>19</v>
      </c>
      <c r="AE56" cm="1">
        <f t="array" ref="AE56">IFERROR(_xlfn.XLOOKUP(1, (날씨6[stnNm]='평균기온 삽입용'!$AE$36) * (날씨6[월]=AE$37) * (날씨6[일]='평균기온 삽입용'!$AD56), 날씨6[maxTa]),"")</f>
        <v>3.4</v>
      </c>
      <c r="AF56" cm="1">
        <f t="array" ref="AF56">IFERROR(_xlfn.XLOOKUP(1, (날씨6[stnNm]='평균기온 삽입용'!$AE$36) * (날씨6[월]=AF$37) * (날씨6[일]='평균기온 삽입용'!$AD56), 날씨6[maxTa]),"")</f>
        <v>5.4</v>
      </c>
      <c r="AG56" cm="1">
        <f t="array" ref="AG56">IFERROR(_xlfn.XLOOKUP(1, (날씨6[stnNm]='평균기온 삽입용'!$AE$36) * (날씨6[월]=AG$37) * (날씨6[일]='평균기온 삽입용'!$AD56), 날씨6[maxTa]),"")</f>
        <v>11.9</v>
      </c>
      <c r="AH56" cm="1">
        <f t="array" ref="AH56">IFERROR(_xlfn.XLOOKUP(1, (날씨6[stnNm]='평균기온 삽입용'!$AE$36) * (날씨6[월]=AH$37) * (날씨6[일]='평균기온 삽입용'!$AD56), 날씨6[maxTa]),"")</f>
        <v>16.5</v>
      </c>
      <c r="AI56" cm="1">
        <f t="array" ref="AI56">IFERROR(_xlfn.XLOOKUP(1, (날씨6[stnNm]='평균기온 삽입용'!$AE$36) * (날씨6[월]=AI$37) * (날씨6[일]='평균기온 삽입용'!$AD56), 날씨6[maxTa]),"")</f>
        <v>14.8</v>
      </c>
      <c r="AJ56" cm="1">
        <f t="array" ref="AJ56">IFERROR(_xlfn.XLOOKUP(1, (날씨6[stnNm]='평균기온 삽입용'!$AE$36) * (날씨6[월]=AJ$37) * (날씨6[일]='평균기온 삽입용'!$AD56), 날씨6[maxTa]),"")</f>
        <v>28.9</v>
      </c>
      <c r="AK56" cm="1">
        <f t="array" ref="AK56">IFERROR(_xlfn.XLOOKUP(1, (날씨6[stnNm]='평균기온 삽입용'!$AE$36) * (날씨6[월]=AK$37) * (날씨6[일]='평균기온 삽입용'!$AD56), 날씨6[maxTa]),"")</f>
        <v>27.2</v>
      </c>
      <c r="AL56" cm="1">
        <f t="array" ref="AL56">IFERROR(_xlfn.XLOOKUP(1, (날씨6[stnNm]='평균기온 삽입용'!$AE$36) * (날씨6[월]=AL$37) * (날씨6[일]='평균기온 삽입용'!$AD56), 날씨6[maxTa]),"")</f>
        <v>30.3</v>
      </c>
      <c r="AM56" cm="1">
        <f t="array" ref="AM56">IFERROR(_xlfn.XLOOKUP(1, (날씨6[stnNm]='평균기온 삽입용'!$AE$36) * (날씨6[월]=AM$37) * (날씨6[일]='평균기온 삽입용'!$AD56), 날씨6[maxTa]),"")</f>
        <v>24.8</v>
      </c>
      <c r="AN56" cm="1">
        <f t="array" ref="AN56">IFERROR(_xlfn.XLOOKUP(1, (날씨6[stnNm]='평균기온 삽입용'!$AE$36) * (날씨6[월]=AN$37) * (날씨6[일]='평균기온 삽입용'!$AD56), 날씨6[maxTa]),"")</f>
        <v>20.5</v>
      </c>
      <c r="AO56" cm="1">
        <f t="array" ref="AO56">IFERROR(_xlfn.XLOOKUP(1, (날씨6[stnNm]='평균기온 삽입용'!$AE$36) * (날씨6[월]=AO$37) * (날씨6[일]='평균기온 삽입용'!$AD56), 날씨6[maxTa]),"")</f>
        <v>19.8</v>
      </c>
      <c r="AP56" cm="1">
        <f t="array" ref="AP56">IFERROR(_xlfn.XLOOKUP(1, (날씨6[stnNm]='평균기온 삽입용'!$AE$36) * (날씨6[월]=AP$37) * (날씨6[일]='평균기온 삽입용'!$AD56), 날씨6[maxTa]),"")</f>
        <v>-2.2999999999999998</v>
      </c>
    </row>
    <row r="57" spans="2:42" ht="15.95" customHeight="1" x14ac:dyDescent="0.3">
      <c r="B57" s="63">
        <v>20</v>
      </c>
      <c r="C57" cm="1">
        <f t="array" ref="C57">IFERROR(_xlfn.XLOOKUP(1, (날씨4[stnNm]='평균기온 삽입용'!$C$36) * (날씨4[월]=C$37) * (날씨4[일]='평균기온 삽입용'!$B57), 날씨4[maxTa]),"")</f>
        <v>4.7</v>
      </c>
      <c r="D57" cm="1">
        <f t="array" ref="D57">IFERROR(_xlfn.XLOOKUP(1, (날씨4[stnNm]='평균기온 삽입용'!$C$36) * (날씨4[월]=D$37) * (날씨4[일]='평균기온 삽입용'!$B57), 날씨4[maxTa]),"")</f>
        <v>5.0999999999999996</v>
      </c>
      <c r="E57" cm="1">
        <f t="array" ref="E57">IFERROR(_xlfn.XLOOKUP(1, (날씨4[stnNm]='평균기온 삽입용'!$C$36) * (날씨4[월]=E$37) * (날씨4[일]='평균기온 삽입용'!$B57), 날씨4[maxTa]),"")</f>
        <v>7</v>
      </c>
      <c r="F57" cm="1">
        <f t="array" ref="F57">IFERROR(_xlfn.XLOOKUP(1, (날씨4[stnNm]='평균기온 삽입용'!$C$36) * (날씨4[월]=F$37) * (날씨4[일]='평균기온 삽입용'!$B57), 날씨4[maxTa]),"")</f>
        <v>27.1</v>
      </c>
      <c r="G57" cm="1">
        <f t="array" ref="G57">IFERROR(_xlfn.XLOOKUP(1, (날씨4[stnNm]='평균기온 삽입용'!$C$36) * (날씨4[월]=G$37) * (날씨4[일]='평균기온 삽입용'!$B57), 날씨4[maxTa]),"")</f>
        <v>21.9</v>
      </c>
      <c r="H57" cm="1">
        <f t="array" ref="H57">IFERROR(_xlfn.XLOOKUP(1, (날씨4[stnNm]='평균기온 삽입용'!$C$36) * (날씨4[월]=H$37) * (날씨4[일]='평균기온 삽입용'!$B57), 날씨4[maxTa]),"")</f>
        <v>28.8</v>
      </c>
      <c r="I57" cm="1">
        <f t="array" ref="I57">IFERROR(_xlfn.XLOOKUP(1, (날씨4[stnNm]='평균기온 삽입용'!$C$36) * (날씨4[월]=I$37) * (날씨4[일]='평균기온 삽입용'!$B57), 날씨4[maxTa]),"")</f>
        <v>32.700000000000003</v>
      </c>
      <c r="J57" cm="1">
        <f t="array" ref="J57">IFERROR(_xlfn.XLOOKUP(1, (날씨4[stnNm]='평균기온 삽입용'!$C$36) * (날씨4[월]=J$37) * (날씨4[일]='평균기온 삽입용'!$B57), 날씨4[maxTa]),"")</f>
        <v>31.4</v>
      </c>
      <c r="K57" cm="1">
        <f t="array" ref="K57">IFERROR(_xlfn.XLOOKUP(1, (날씨4[stnNm]='평균기온 삽입용'!$C$36) * (날씨4[월]=K$37) * (날씨4[일]='평균기온 삽입용'!$B57), 날씨4[maxTa]),"")</f>
        <v>20.3</v>
      </c>
      <c r="L57" cm="1">
        <f t="array" ref="L57">IFERROR(_xlfn.XLOOKUP(1, (날씨4[stnNm]='평균기온 삽입용'!$C$36) * (날씨4[월]=L$37) * (날씨4[일]='평균기온 삽입용'!$B57), 날씨4[maxTa]),"")</f>
        <v>20.100000000000001</v>
      </c>
      <c r="M57" cm="1">
        <f t="array" ref="M57">IFERROR(_xlfn.XLOOKUP(1, (날씨4[stnNm]='평균기온 삽입용'!$C$36) * (날씨4[월]=M$37) * (날씨4[일]='평균기온 삽입용'!$B57), 날씨4[maxTa]),"")</f>
        <v>10.7</v>
      </c>
      <c r="N57" cm="1">
        <f t="array" ref="N57">IFERROR(_xlfn.XLOOKUP(1, (날씨4[stnNm]='평균기온 삽입용'!$C$36) * (날씨4[월]=N$37) * (날씨4[일]='평균기온 삽입용'!$B57), 날씨4[maxTa]),"")</f>
        <v>8.4</v>
      </c>
      <c r="P57" s="63">
        <v>20</v>
      </c>
      <c r="Q57" cm="1">
        <f t="array" ref="Q57">IFERROR(_xlfn.XLOOKUP(1, (날씨5[stnNm]='평균기온 삽입용'!$Q$36) * (날씨5[월]=Q$37) * (날씨5[일]='평균기온 삽입용'!$P57), 날씨5[maxTa]),"")</f>
        <v>0.7</v>
      </c>
      <c r="R57" cm="1">
        <f t="array" ref="R57">IFERROR(_xlfn.XLOOKUP(1, (날씨5[stnNm]='평균기온 삽입용'!$Q$36) * (날씨5[월]=R$37) * (날씨5[일]='평균기온 삽입용'!$P57), 날씨5[maxTa]),"")</f>
        <v>3.5</v>
      </c>
      <c r="S57" cm="1">
        <f t="array" ref="S57">IFERROR(_xlfn.XLOOKUP(1, (날씨5[stnNm]='평균기온 삽입용'!$Q$36) * (날씨5[월]=S$37) * (날씨5[일]='평균기온 삽입용'!$P57), 날씨5[maxTa]),"")</f>
        <v>14.1</v>
      </c>
      <c r="T57" cm="1">
        <f t="array" ref="T57">IFERROR(_xlfn.XLOOKUP(1, (날씨5[stnNm]='평균기온 삽입용'!$Q$36) * (날씨5[월]=T$37) * (날씨5[일]='평균기온 삽입용'!$P57), 날씨5[maxTa]),"")</f>
        <v>18.7</v>
      </c>
      <c r="U57" cm="1">
        <f t="array" ref="U57">IFERROR(_xlfn.XLOOKUP(1, (날씨5[stnNm]='평균기온 삽입용'!$Q$36) * (날씨5[월]=U$37) * (날씨5[일]='평균기온 삽입용'!$P57), 날씨5[maxTa]),"")</f>
        <v>19.5</v>
      </c>
      <c r="V57" cm="1">
        <f t="array" ref="V57">IFERROR(_xlfn.XLOOKUP(1, (날씨5[stnNm]='평균기온 삽입용'!$Q$36) * (날씨5[월]=V$37) * (날씨5[일]='평균기온 삽입용'!$P57), 날씨5[maxTa]),"")</f>
        <v>27.1</v>
      </c>
      <c r="W57" cm="1">
        <f t="array" ref="W57">IFERROR(_xlfn.XLOOKUP(1, (날씨5[stnNm]='평균기온 삽입용'!$Q$36) * (날씨5[월]=W$37) * (날씨5[일]='평균기온 삽입용'!$P57), 날씨5[maxTa]),"")</f>
        <v>29.9</v>
      </c>
      <c r="X57" cm="1">
        <f t="array" ref="X57">IFERROR(_xlfn.XLOOKUP(1, (날씨5[stnNm]='평균기온 삽입용'!$Q$36) * (날씨5[월]=X$37) * (날씨5[일]='평균기온 삽입용'!$P57), 날씨5[maxTa]),"")</f>
        <v>31.2</v>
      </c>
      <c r="Y57" cm="1">
        <f t="array" ref="Y57">IFERROR(_xlfn.XLOOKUP(1, (날씨5[stnNm]='평균기온 삽입용'!$Q$36) * (날씨5[월]=Y$37) * (날씨5[일]='평균기온 삽입용'!$P57), 날씨5[maxTa]),"")</f>
        <v>22.5</v>
      </c>
      <c r="Z57" cm="1">
        <f t="array" ref="Z57">IFERROR(_xlfn.XLOOKUP(1, (날씨5[stnNm]='평균기온 삽입용'!$Q$36) * (날씨5[월]=Z$37) * (날씨5[일]='평균기온 삽입용'!$P57), 날씨5[maxTa]),"")</f>
        <v>21</v>
      </c>
      <c r="AA57" cm="1">
        <f t="array" ref="AA57">IFERROR(_xlfn.XLOOKUP(1, (날씨5[stnNm]='평균기온 삽입용'!$Q$36) * (날씨5[월]=AA$37) * (날씨5[일]='평균기온 삽입용'!$P57), 날씨5[maxTa]),"")</f>
        <v>4.3</v>
      </c>
      <c r="AB57" cm="1">
        <f t="array" ref="AB57">IFERROR(_xlfn.XLOOKUP(1, (날씨5[stnNm]='평균기온 삽입용'!$Q$36) * (날씨5[월]=AB$37) * (날씨5[일]='평균기온 삽입용'!$P57), 날씨5[maxTa]),"")</f>
        <v>1.3</v>
      </c>
      <c r="AD57" s="63">
        <v>20</v>
      </c>
      <c r="AE57" cm="1">
        <f t="array" ref="AE57">IFERROR(_xlfn.XLOOKUP(1, (날씨6[stnNm]='평균기온 삽입용'!$AE$36) * (날씨6[월]=AE$37) * (날씨6[일]='평균기온 삽입용'!$AD57), 날씨6[maxTa]),"")</f>
        <v>4.0999999999999996</v>
      </c>
      <c r="AF57" cm="1">
        <f t="array" ref="AF57">IFERROR(_xlfn.XLOOKUP(1, (날씨6[stnNm]='평균기온 삽입용'!$AE$36) * (날씨6[월]=AF$37) * (날씨6[일]='평균기온 삽입용'!$AD57), 날씨6[maxTa]),"")</f>
        <v>9.4</v>
      </c>
      <c r="AG57" cm="1">
        <f t="array" ref="AG57">IFERROR(_xlfn.XLOOKUP(1, (날씨6[stnNm]='평균기온 삽입용'!$AE$36) * (날씨6[월]=AG$37) * (날씨6[일]='평균기온 삽입용'!$AD57), 날씨6[maxTa]),"")</f>
        <v>14.2</v>
      </c>
      <c r="AH57" cm="1">
        <f t="array" ref="AH57">IFERROR(_xlfn.XLOOKUP(1, (날씨6[stnNm]='평균기온 삽입용'!$AE$36) * (날씨6[월]=AH$37) * (날씨6[일]='평균기온 삽입용'!$AD57), 날씨6[maxTa]),"")</f>
        <v>11.7</v>
      </c>
      <c r="AI57" cm="1">
        <f t="array" ref="AI57">IFERROR(_xlfn.XLOOKUP(1, (날씨6[stnNm]='평균기온 삽입용'!$AE$36) * (날씨6[월]=AI$37) * (날씨6[일]='평균기온 삽입용'!$AD57), 날씨6[maxTa]),"")</f>
        <v>18.7</v>
      </c>
      <c r="AJ57" cm="1">
        <f t="array" ref="AJ57">IFERROR(_xlfn.XLOOKUP(1, (날씨6[stnNm]='평균기온 삽입용'!$AE$36) * (날씨6[월]=AJ$37) * (날씨6[일]='평균기온 삽입용'!$AD57), 날씨6[maxTa]),"")</f>
        <v>29.5</v>
      </c>
      <c r="AK57" cm="1">
        <f t="array" ref="AK57">IFERROR(_xlfn.XLOOKUP(1, (날씨6[stnNm]='평균기온 삽입용'!$AE$36) * (날씨6[월]=AK$37) * (날씨6[일]='평균기온 삽입용'!$AD57), 날씨6[maxTa]),"")</f>
        <v>27.5</v>
      </c>
      <c r="AL57" cm="1">
        <f t="array" ref="AL57">IFERROR(_xlfn.XLOOKUP(1, (날씨6[stnNm]='평균기온 삽입용'!$AE$36) * (날씨6[월]=AL$37) * (날씨6[일]='평균기온 삽입용'!$AD57), 날씨6[maxTa]),"")</f>
        <v>30.8</v>
      </c>
      <c r="AM57" cm="1">
        <f t="array" ref="AM57">IFERROR(_xlfn.XLOOKUP(1, (날씨6[stnNm]='평균기온 삽입용'!$AE$36) * (날씨6[월]=AM$37) * (날씨6[일]='평균기온 삽입용'!$AD57), 날씨6[maxTa]),"")</f>
        <v>22.9</v>
      </c>
      <c r="AN57" cm="1">
        <f t="array" ref="AN57">IFERROR(_xlfn.XLOOKUP(1, (날씨6[stnNm]='평균기온 삽입용'!$AE$36) * (날씨6[월]=AN$37) * (날씨6[일]='평균기온 삽입용'!$AD57), 날씨6[maxTa]),"")</f>
        <v>21.7</v>
      </c>
      <c r="AO57" cm="1">
        <f t="array" ref="AO57">IFERROR(_xlfn.XLOOKUP(1, (날씨6[stnNm]='평균기온 삽입용'!$AE$36) * (날씨6[월]=AO$37) * (날씨6[일]='평균기온 삽입용'!$AD57), 날씨6[maxTa]),"")</f>
        <v>5.7</v>
      </c>
      <c r="AP57" cm="1">
        <f t="array" ref="AP57">IFERROR(_xlfn.XLOOKUP(1, (날씨6[stnNm]='평균기온 삽입용'!$AE$36) * (날씨6[월]=AP$37) * (날씨6[일]='평균기온 삽입용'!$AD57), 날씨6[maxTa]),"")</f>
        <v>-0.4</v>
      </c>
    </row>
    <row r="58" spans="2:42" ht="15.95" customHeight="1" x14ac:dyDescent="0.3">
      <c r="B58" s="63">
        <v>21</v>
      </c>
      <c r="C58" cm="1">
        <f t="array" ref="C58">IFERROR(_xlfn.XLOOKUP(1, (날씨4[stnNm]='평균기온 삽입용'!$C$36) * (날씨4[월]=C$37) * (날씨4[일]='평균기온 삽입용'!$B58), 날씨4[maxTa]),"")</f>
        <v>4.0999999999999996</v>
      </c>
      <c r="D58" cm="1">
        <f t="array" ref="D58">IFERROR(_xlfn.XLOOKUP(1, (날씨4[stnNm]='평균기온 삽입용'!$C$36) * (날씨4[월]=D$37) * (날씨4[일]='평균기온 삽입용'!$B58), 날씨4[maxTa]),"")</f>
        <v>3.4</v>
      </c>
      <c r="E58" cm="1">
        <f t="array" ref="E58">IFERROR(_xlfn.XLOOKUP(1, (날씨4[stnNm]='평균기온 삽입용'!$C$36) * (날씨4[월]=E$37) * (날씨4[일]='평균기온 삽입용'!$B58), 날씨4[maxTa]),"")</f>
        <v>4.3</v>
      </c>
      <c r="F58" cm="1">
        <f t="array" ref="F58">IFERROR(_xlfn.XLOOKUP(1, (날씨4[stnNm]='평균기온 삽입용'!$C$36) * (날씨4[월]=F$37) * (날씨4[일]='평균기온 삽입용'!$B58), 날씨4[maxTa]),"")</f>
        <v>26.3</v>
      </c>
      <c r="G58" cm="1">
        <f t="array" ref="G58">IFERROR(_xlfn.XLOOKUP(1, (날씨4[stnNm]='평균기온 삽입용'!$C$36) * (날씨4[월]=G$37) * (날씨4[일]='평균기온 삽입용'!$B58), 날씨4[maxTa]),"")</f>
        <v>25.1</v>
      </c>
      <c r="H58" cm="1">
        <f t="array" ref="H58">IFERROR(_xlfn.XLOOKUP(1, (날씨4[stnNm]='평균기온 삽입용'!$C$36) * (날씨4[월]=H$37) * (날씨4[일]='평균기온 삽입용'!$B58), 날씨4[maxTa]),"")</f>
        <v>27.9</v>
      </c>
      <c r="I58" cm="1">
        <f t="array" ref="I58">IFERROR(_xlfn.XLOOKUP(1, (날씨4[stnNm]='평균기온 삽입용'!$C$36) * (날씨4[월]=I$37) * (날씨4[일]='평균기온 삽입용'!$B58), 날씨4[maxTa]),"")</f>
        <v>35.299999999999997</v>
      </c>
      <c r="J58" cm="1">
        <f t="array" ref="J58">IFERROR(_xlfn.XLOOKUP(1, (날씨4[stnNm]='평균기온 삽입용'!$C$36) * (날씨4[월]=J$37) * (날씨4[일]='평균기온 삽입용'!$B58), 날씨4[maxTa]),"")</f>
        <v>29.6</v>
      </c>
      <c r="K58" cm="1">
        <f t="array" ref="K58">IFERROR(_xlfn.XLOOKUP(1, (날씨4[stnNm]='평균기온 삽입용'!$C$36) * (날씨4[월]=K$37) * (날씨4[일]='평균기온 삽입용'!$B58), 날씨4[maxTa]),"")</f>
        <v>21</v>
      </c>
      <c r="L58" cm="1">
        <f t="array" ref="L58">IFERROR(_xlfn.XLOOKUP(1, (날씨4[stnNm]='평균기온 삽입용'!$C$36) * (날씨4[월]=L$37) * (날씨4[일]='평균기온 삽입용'!$B58), 날씨4[maxTa]),"")</f>
        <v>20</v>
      </c>
      <c r="M58" cm="1">
        <f t="array" ref="M58">IFERROR(_xlfn.XLOOKUP(1, (날씨4[stnNm]='평균기온 삽입용'!$C$36) * (날씨4[월]=M$37) * (날씨4[일]='평균기온 삽입용'!$B58), 날씨4[maxTa]),"")</f>
        <v>7</v>
      </c>
      <c r="N58" cm="1">
        <f t="array" ref="N58">IFERROR(_xlfn.XLOOKUP(1, (날씨4[stnNm]='평균기온 삽입용'!$C$36) * (날씨4[월]=N$37) * (날씨4[일]='평균기온 삽입용'!$B58), 날씨4[maxTa]),"")</f>
        <v>10.9</v>
      </c>
      <c r="P58" s="63">
        <v>21</v>
      </c>
      <c r="Q58" cm="1">
        <f t="array" ref="Q58">IFERROR(_xlfn.XLOOKUP(1, (날씨5[stnNm]='평균기온 삽입용'!$Q$36) * (날씨5[월]=Q$37) * (날씨5[일]='평균기온 삽입용'!$P58), 날씨5[maxTa]),"")</f>
        <v>1.7</v>
      </c>
      <c r="R58" cm="1">
        <f t="array" ref="R58">IFERROR(_xlfn.XLOOKUP(1, (날씨5[stnNm]='평균기온 삽입용'!$Q$36) * (날씨5[월]=R$37) * (날씨5[일]='평균기온 삽입용'!$P58), 날씨5[maxTa]),"")</f>
        <v>7.4</v>
      </c>
      <c r="S58" cm="1">
        <f t="array" ref="S58">IFERROR(_xlfn.XLOOKUP(1, (날씨5[stnNm]='평균기온 삽입용'!$Q$36) * (날씨5[월]=S$37) * (날씨5[일]='평균기온 삽입용'!$P58), 날씨5[maxTa]),"")</f>
        <v>11.1</v>
      </c>
      <c r="T58" cm="1">
        <f t="array" ref="T58">IFERROR(_xlfn.XLOOKUP(1, (날씨5[stnNm]='평균기온 삽입용'!$Q$36) * (날씨5[월]=T$37) * (날씨5[일]='평균기온 삽입용'!$P58), 날씨5[maxTa]),"")</f>
        <v>21.5</v>
      </c>
      <c r="U58" cm="1">
        <f t="array" ref="U58">IFERROR(_xlfn.XLOOKUP(1, (날씨5[stnNm]='평균기온 삽입용'!$Q$36) * (날씨5[월]=U$37) * (날씨5[일]='평균기온 삽입용'!$P58), 날씨5[maxTa]),"")</f>
        <v>23.4</v>
      </c>
      <c r="V58" cm="1">
        <f t="array" ref="V58">IFERROR(_xlfn.XLOOKUP(1, (날씨5[stnNm]='평균기온 삽입용'!$Q$36) * (날씨5[월]=V$37) * (날씨5[일]='평균기온 삽입용'!$P58), 날씨5[maxTa]),"")</f>
        <v>26.6</v>
      </c>
      <c r="W58" cm="1">
        <f t="array" ref="W58">IFERROR(_xlfn.XLOOKUP(1, (날씨5[stnNm]='평균기온 삽입용'!$Q$36) * (날씨5[월]=W$37) * (날씨5[일]='평균기온 삽입용'!$P58), 날씨5[maxTa]),"")</f>
        <v>25.6</v>
      </c>
      <c r="X58" cm="1">
        <f t="array" ref="X58">IFERROR(_xlfn.XLOOKUP(1, (날씨5[stnNm]='평균기온 삽입용'!$Q$36) * (날씨5[월]=X$37) * (날씨5[일]='평균기온 삽입용'!$P58), 날씨5[maxTa]),"")</f>
        <v>27.8</v>
      </c>
      <c r="Y58" cm="1">
        <f t="array" ref="Y58">IFERROR(_xlfn.XLOOKUP(1, (날씨5[stnNm]='평균기온 삽입용'!$Q$36) * (날씨5[월]=Y$37) * (날씨5[일]='평균기온 삽입용'!$P58), 날씨5[maxTa]),"")</f>
        <v>20.6</v>
      </c>
      <c r="Z58" cm="1">
        <f t="array" ref="Z58">IFERROR(_xlfn.XLOOKUP(1, (날씨5[stnNm]='평균기온 삽입용'!$Q$36) * (날씨5[월]=Z$37) * (날씨5[일]='평균기온 삽입용'!$P58), 날씨5[maxTa]),"")</f>
        <v>23.4</v>
      </c>
      <c r="AA58" cm="1">
        <f t="array" ref="AA58">IFERROR(_xlfn.XLOOKUP(1, (날씨5[stnNm]='평균기온 삽입용'!$Q$36) * (날씨5[월]=AA$37) * (날씨5[일]='평균기온 삽입용'!$P58), 날씨5[maxTa]),"")</f>
        <v>7.2</v>
      </c>
      <c r="AB58" cm="1">
        <f t="array" ref="AB58">IFERROR(_xlfn.XLOOKUP(1, (날씨5[stnNm]='평균기온 삽입용'!$Q$36) * (날씨5[월]=AB$37) * (날씨5[일]='평균기온 삽입용'!$P58), 날씨5[maxTa]),"")</f>
        <v>0.5</v>
      </c>
      <c r="AD58" s="63">
        <v>21</v>
      </c>
      <c r="AE58" cm="1">
        <f t="array" ref="AE58">IFERROR(_xlfn.XLOOKUP(1, (날씨6[stnNm]='평균기온 삽입용'!$AE$36) * (날씨6[월]=AE$37) * (날씨6[일]='평균기온 삽입용'!$AD58), 날씨6[maxTa]),"")</f>
        <v>4</v>
      </c>
      <c r="AF58" cm="1">
        <f t="array" ref="AF58">IFERROR(_xlfn.XLOOKUP(1, (날씨6[stnNm]='평균기온 삽입용'!$AE$36) * (날씨6[월]=AF$37) * (날씨6[일]='평균기온 삽입용'!$AD58), 날씨6[maxTa]),"")</f>
        <v>9.1999999999999993</v>
      </c>
      <c r="AG58" cm="1">
        <f t="array" ref="AG58">IFERROR(_xlfn.XLOOKUP(1, (날씨6[stnNm]='평균기온 삽입용'!$AE$36) * (날씨6[월]=AG$37) * (날씨6[일]='평균기온 삽입용'!$AD58), 날씨6[maxTa]),"")</f>
        <v>18</v>
      </c>
      <c r="AH58" cm="1">
        <f t="array" ref="AH58">IFERROR(_xlfn.XLOOKUP(1, (날씨6[stnNm]='평균기온 삽입용'!$AE$36) * (날씨6[월]=AH$37) * (날씨6[일]='평균기온 삽입용'!$AD58), 날씨6[maxTa]),"")</f>
        <v>10.3</v>
      </c>
      <c r="AI58" cm="1">
        <f t="array" ref="AI58">IFERROR(_xlfn.XLOOKUP(1, (날씨6[stnNm]='평균기온 삽입용'!$AE$36) * (날씨6[월]=AI$37) * (날씨6[일]='평균기온 삽입용'!$AD58), 날씨6[maxTa]),"")</f>
        <v>21.2</v>
      </c>
      <c r="AJ58" cm="1">
        <f t="array" ref="AJ58">IFERROR(_xlfn.XLOOKUP(1, (날씨6[stnNm]='평균기온 삽입용'!$AE$36) * (날씨6[월]=AJ$37) * (날씨6[일]='평균기온 삽입용'!$AD58), 날씨6[maxTa]),"")</f>
        <v>31.4</v>
      </c>
      <c r="AK58" cm="1">
        <f t="array" ref="AK58">IFERROR(_xlfn.XLOOKUP(1, (날씨6[stnNm]='평균기온 삽입용'!$AE$36) * (날씨6[월]=AK$37) * (날씨6[일]='평균기온 삽입용'!$AD58), 날씨6[maxTa]),"")</f>
        <v>29.3</v>
      </c>
      <c r="AL58" cm="1">
        <f t="array" ref="AL58">IFERROR(_xlfn.XLOOKUP(1, (날씨6[stnNm]='평균기온 삽입용'!$AE$36) * (날씨6[월]=AL$37) * (날씨6[일]='평균기온 삽입용'!$AD58), 날씨6[maxTa]),"")</f>
        <v>23.4</v>
      </c>
      <c r="AM58" cm="1">
        <f t="array" ref="AM58">IFERROR(_xlfn.XLOOKUP(1, (날씨6[stnNm]='평균기온 삽입용'!$AE$36) * (날씨6[월]=AM$37) * (날씨6[일]='평균기온 삽입용'!$AD58), 날씨6[maxTa]),"")</f>
        <v>23.2</v>
      </c>
      <c r="AN58" cm="1">
        <f t="array" ref="AN58">IFERROR(_xlfn.XLOOKUP(1, (날씨6[stnNm]='평균기온 삽입용'!$AE$36) * (날씨6[월]=AN$37) * (날씨6[일]='평균기온 삽입용'!$AD58), 날씨6[maxTa]),"")</f>
        <v>16.5</v>
      </c>
      <c r="AO58" cm="1">
        <f t="array" ref="AO58">IFERROR(_xlfn.XLOOKUP(1, (날씨6[stnNm]='평균기온 삽입용'!$AE$36) * (날씨6[월]=AO$37) * (날씨6[일]='평균기온 삽입용'!$AD58), 날씨6[maxTa]),"")</f>
        <v>10</v>
      </c>
      <c r="AP58" cm="1">
        <f t="array" ref="AP58">IFERROR(_xlfn.XLOOKUP(1, (날씨6[stnNm]='평균기온 삽입용'!$AE$36) * (날씨6[월]=AP$37) * (날씨6[일]='평균기온 삽입용'!$AD58), 날씨6[maxTa]),"")</f>
        <v>2.5</v>
      </c>
    </row>
    <row r="59" spans="2:42" ht="15.95" customHeight="1" x14ac:dyDescent="0.3">
      <c r="B59" s="63">
        <v>22</v>
      </c>
      <c r="C59" cm="1">
        <f t="array" ref="C59">IFERROR(_xlfn.XLOOKUP(1, (날씨4[stnNm]='평균기온 삽입용'!$C$36) * (날씨4[월]=C$37) * (날씨4[일]='평균기온 삽입용'!$B59), 날씨4[maxTa]),"")</f>
        <v>2.5</v>
      </c>
      <c r="D59" cm="1">
        <f t="array" ref="D59">IFERROR(_xlfn.XLOOKUP(1, (날씨4[stnNm]='평균기온 삽입용'!$C$36) * (날씨4[월]=D$37) * (날씨4[일]='평균기온 삽입용'!$B59), 날씨4[maxTa]),"")</f>
        <v>5.2</v>
      </c>
      <c r="E59" cm="1">
        <f t="array" ref="E59">IFERROR(_xlfn.XLOOKUP(1, (날씨4[stnNm]='평균기온 삽입용'!$C$36) * (날씨4[월]=E$37) * (날씨4[일]='평균기온 삽입용'!$B59), 날씨4[maxTa]),"")</f>
        <v>13.5</v>
      </c>
      <c r="F59" cm="1">
        <f t="array" ref="F59">IFERROR(_xlfn.XLOOKUP(1, (날씨4[stnNm]='평균기온 삽입용'!$C$36) * (날씨4[월]=F$37) * (날씨4[일]='평균기온 삽입용'!$B59), 날씨4[maxTa]),"")</f>
        <v>19.399999999999999</v>
      </c>
      <c r="G59" cm="1">
        <f t="array" ref="G59">IFERROR(_xlfn.XLOOKUP(1, (날씨4[stnNm]='평균기온 삽입용'!$C$36) * (날씨4[월]=G$37) * (날씨4[일]='평균기온 삽입용'!$B59), 날씨4[maxTa]),"")</f>
        <v>22.3</v>
      </c>
      <c r="H59" cm="1">
        <f t="array" ref="H59">IFERROR(_xlfn.XLOOKUP(1, (날씨4[stnNm]='평균기온 삽입용'!$C$36) * (날씨4[월]=H$37) * (날씨4[일]='평균기온 삽입용'!$B59), 날씨4[maxTa]),"")</f>
        <v>31.5</v>
      </c>
      <c r="I59" cm="1">
        <f t="array" ref="I59">IFERROR(_xlfn.XLOOKUP(1, (날씨4[stnNm]='평균기온 삽입용'!$C$36) * (날씨4[월]=I$37) * (날씨4[일]='평균기온 삽입용'!$B59), 날씨4[maxTa]),"")</f>
        <v>34.9</v>
      </c>
      <c r="J59" cm="1">
        <f t="array" ref="J59">IFERROR(_xlfn.XLOOKUP(1, (날씨4[stnNm]='평균기온 삽입용'!$C$36) * (날씨4[월]=J$37) * (날씨4[일]='평균기온 삽입용'!$B59), 날씨4[maxTa]),"")</f>
        <v>32.799999999999997</v>
      </c>
      <c r="K59" cm="1">
        <f t="array" ref="K59">IFERROR(_xlfn.XLOOKUP(1, (날씨4[stnNm]='평균기온 삽입용'!$C$36) * (날씨4[월]=K$37) * (날씨4[일]='평균기온 삽입용'!$B59), 날씨4[maxTa]),"")</f>
        <v>24.9</v>
      </c>
      <c r="L59" cm="1">
        <f t="array" ref="L59">IFERROR(_xlfn.XLOOKUP(1, (날씨4[stnNm]='평균기온 삽입용'!$C$36) * (날씨4[월]=L$37) * (날씨4[일]='평균기온 삽입용'!$B59), 날씨4[maxTa]),"")</f>
        <v>19.2</v>
      </c>
      <c r="M59" cm="1">
        <f t="array" ref="M59">IFERROR(_xlfn.XLOOKUP(1, (날씨4[stnNm]='평균기온 삽입용'!$C$36) * (날씨4[월]=M$37) * (날씨4[일]='평균기온 삽입용'!$B59), 날씨4[maxTa]),"")</f>
        <v>5.9</v>
      </c>
      <c r="N59" cm="1">
        <f t="array" ref="N59">IFERROR(_xlfn.XLOOKUP(1, (날씨4[stnNm]='평균기온 삽입용'!$C$36) * (날씨4[월]=N$37) * (날씨4[일]='평균기온 삽입용'!$B59), 날씨4[maxTa]),"")</f>
        <v>11.4</v>
      </c>
      <c r="P59" s="63">
        <v>22</v>
      </c>
      <c r="Q59" cm="1">
        <f t="array" ref="Q59">IFERROR(_xlfn.XLOOKUP(1, (날씨5[stnNm]='평균기온 삽입용'!$Q$36) * (날씨5[월]=Q$37) * (날씨5[일]='평균기온 삽입용'!$P59), 날씨5[maxTa]),"")</f>
        <v>6.3</v>
      </c>
      <c r="R59" cm="1">
        <f t="array" ref="R59">IFERROR(_xlfn.XLOOKUP(1, (날씨5[stnNm]='평균기온 삽입용'!$Q$36) * (날씨5[월]=R$37) * (날씨5[일]='평균기온 삽입용'!$P59), 날씨5[maxTa]),"")</f>
        <v>10.4</v>
      </c>
      <c r="S59" cm="1">
        <f t="array" ref="S59">IFERROR(_xlfn.XLOOKUP(1, (날씨5[stnNm]='평균기온 삽입용'!$Q$36) * (날씨5[월]=S$37) * (날씨5[일]='평균기온 삽입용'!$P59), 날씨5[maxTa]),"")</f>
        <v>7.6</v>
      </c>
      <c r="T59" cm="1">
        <f t="array" ref="T59">IFERROR(_xlfn.XLOOKUP(1, (날씨5[stnNm]='평균기온 삽입용'!$Q$36) * (날씨5[월]=T$37) * (날씨5[일]='평균기온 삽입용'!$P59), 날씨5[maxTa]),"")</f>
        <v>27.6</v>
      </c>
      <c r="U59" cm="1">
        <f t="array" ref="U59">IFERROR(_xlfn.XLOOKUP(1, (날씨5[stnNm]='평균기온 삽입용'!$Q$36) * (날씨5[월]=U$37) * (날씨5[일]='평균기온 삽입용'!$P59), 날씨5[maxTa]),"")</f>
        <v>25.9</v>
      </c>
      <c r="V59" cm="1">
        <f t="array" ref="V59">IFERROR(_xlfn.XLOOKUP(1, (날씨5[stnNm]='평균기온 삽입용'!$Q$36) * (날씨5[월]=V$37) * (날씨5[일]='평균기온 삽입용'!$P59), 날씨5[maxTa]),"")</f>
        <v>28.6</v>
      </c>
      <c r="W59" cm="1">
        <f t="array" ref="W59">IFERROR(_xlfn.XLOOKUP(1, (날씨5[stnNm]='평균기온 삽입용'!$Q$36) * (날씨5[월]=W$37) * (날씨5[일]='평균기온 삽입용'!$P59), 날씨5[maxTa]),"")</f>
        <v>30.7</v>
      </c>
      <c r="X59" cm="1">
        <f t="array" ref="X59">IFERROR(_xlfn.XLOOKUP(1, (날씨5[stnNm]='평균기온 삽입용'!$Q$36) * (날씨5[월]=X$37) * (날씨5[일]='평균기온 삽입용'!$P59), 날씨5[maxTa]),"")</f>
        <v>29.6</v>
      </c>
      <c r="Y59" cm="1">
        <f t="array" ref="Y59">IFERROR(_xlfn.XLOOKUP(1, (날씨5[stnNm]='평균기온 삽입용'!$Q$36) * (날씨5[월]=Y$37) * (날씨5[일]='평균기온 삽입용'!$P59), 날씨5[maxTa]),"")</f>
        <v>19.399999999999999</v>
      </c>
      <c r="Z59" cm="1">
        <f t="array" ref="Z59">IFERROR(_xlfn.XLOOKUP(1, (날씨5[stnNm]='평균기온 삽입용'!$Q$36) * (날씨5[월]=Z$37) * (날씨5[일]='평균기온 삽입용'!$P59), 날씨5[maxTa]),"")</f>
        <v>23.5</v>
      </c>
      <c r="AA59" cm="1">
        <f t="array" ref="AA59">IFERROR(_xlfn.XLOOKUP(1, (날씨5[stnNm]='평균기온 삽입용'!$Q$36) * (날씨5[월]=AA$37) * (날씨5[일]='평균기온 삽입용'!$P59), 날씨5[maxTa]),"")</f>
        <v>15.5</v>
      </c>
      <c r="AB59" cm="1">
        <f t="array" ref="AB59">IFERROR(_xlfn.XLOOKUP(1, (날씨5[stnNm]='평균기온 삽입용'!$Q$36) * (날씨5[월]=AB$37) * (날씨5[일]='평균기온 삽입용'!$P59), 날씨5[maxTa]),"")</f>
        <v>5.8</v>
      </c>
      <c r="AD59" s="63">
        <v>22</v>
      </c>
      <c r="AE59" cm="1">
        <f t="array" ref="AE59">IFERROR(_xlfn.XLOOKUP(1, (날씨6[stnNm]='평균기온 삽입용'!$AE$36) * (날씨6[월]=AE$37) * (날씨6[일]='평균기온 삽입용'!$AD59), 날씨6[maxTa]),"")</f>
        <v>7.2</v>
      </c>
      <c r="AF59" cm="1">
        <f t="array" ref="AF59">IFERROR(_xlfn.XLOOKUP(1, (날씨6[stnNm]='평균기온 삽입용'!$AE$36) * (날씨6[월]=AF$37) * (날씨6[일]='평균기온 삽입용'!$AD59), 날씨6[maxTa]),"")</f>
        <v>6.3</v>
      </c>
      <c r="AG59" cm="1">
        <f t="array" ref="AG59">IFERROR(_xlfn.XLOOKUP(1, (날씨6[stnNm]='평균기온 삽입용'!$AE$36) * (날씨6[월]=AG$37) * (날씨6[일]='평균기온 삽입용'!$AD59), 날씨6[maxTa]),"")</f>
        <v>16.100000000000001</v>
      </c>
      <c r="AH59" cm="1">
        <f t="array" ref="AH59">IFERROR(_xlfn.XLOOKUP(1, (날씨6[stnNm]='평균기온 삽입용'!$AE$36) * (날씨6[월]=AH$37) * (날씨6[일]='평균기온 삽입용'!$AD59), 날씨6[maxTa]),"")</f>
        <v>8.4</v>
      </c>
      <c r="AI59" cm="1">
        <f t="array" ref="AI59">IFERROR(_xlfn.XLOOKUP(1, (날씨6[stnNm]='평균기온 삽입용'!$AE$36) * (날씨6[월]=AI$37) * (날씨6[일]='평균기온 삽입용'!$AD59), 날씨6[maxTa]),"")</f>
        <v>20.3</v>
      </c>
      <c r="AJ59" cm="1">
        <f t="array" ref="AJ59">IFERROR(_xlfn.XLOOKUP(1, (날씨6[stnNm]='평균기온 삽입용'!$AE$36) * (날씨6[월]=AJ$37) * (날씨6[일]='평균기온 삽입용'!$AD59), 날씨6[maxTa]),"")</f>
        <v>33.6</v>
      </c>
      <c r="AK59" cm="1">
        <f t="array" ref="AK59">IFERROR(_xlfn.XLOOKUP(1, (날씨6[stnNm]='평균기온 삽입용'!$AE$36) * (날씨6[월]=AK$37) * (날씨6[일]='평균기온 삽입용'!$AD59), 날씨6[maxTa]),"")</f>
        <v>28.5</v>
      </c>
      <c r="AL59" cm="1">
        <f t="array" ref="AL59">IFERROR(_xlfn.XLOOKUP(1, (날씨6[stnNm]='평균기온 삽입용'!$AE$36) * (날씨6[월]=AL$37) * (날씨6[일]='평균기온 삽입용'!$AD59), 날씨6[maxTa]),"")</f>
        <v>28.1</v>
      </c>
      <c r="AM59" cm="1">
        <f t="array" ref="AM59">IFERROR(_xlfn.XLOOKUP(1, (날씨6[stnNm]='평균기온 삽입용'!$AE$36) * (날씨6[월]=AM$37) * (날씨6[일]='평균기온 삽입용'!$AD59), 날씨6[maxTa]),"")</f>
        <v>24.5</v>
      </c>
      <c r="AN59" cm="1">
        <f t="array" ref="AN59">IFERROR(_xlfn.XLOOKUP(1, (날씨6[stnNm]='평균기온 삽입용'!$AE$36) * (날씨6[월]=AN$37) * (날씨6[일]='평균기온 삽입용'!$AD59), 날씨6[maxTa]),"")</f>
        <v>16.7</v>
      </c>
      <c r="AO59" cm="1">
        <f t="array" ref="AO59">IFERROR(_xlfn.XLOOKUP(1, (날씨6[stnNm]='평균기온 삽입용'!$AE$36) * (날씨6[월]=AO$37) * (날씨6[일]='평균기온 삽입용'!$AD59), 날씨6[maxTa]),"")</f>
        <v>6.9</v>
      </c>
      <c r="AP59" cm="1">
        <f t="array" ref="AP59">IFERROR(_xlfn.XLOOKUP(1, (날씨6[stnNm]='평균기온 삽입용'!$AE$36) * (날씨6[월]=AP$37) * (날씨6[일]='평균기온 삽입용'!$AD59), 날씨6[maxTa]),"")</f>
        <v>5</v>
      </c>
    </row>
    <row r="60" spans="2:42" ht="15.95" customHeight="1" x14ac:dyDescent="0.3">
      <c r="B60" s="63">
        <v>23</v>
      </c>
      <c r="C60" cm="1">
        <f t="array" ref="C60">IFERROR(_xlfn.XLOOKUP(1, (날씨4[stnNm]='평균기온 삽입용'!$C$36) * (날씨4[월]=C$37) * (날씨4[일]='평균기온 삽입용'!$B60), 날씨4[maxTa]),"")</f>
        <v>-6</v>
      </c>
      <c r="D60" cm="1">
        <f t="array" ref="D60">IFERROR(_xlfn.XLOOKUP(1, (날씨4[stnNm]='평균기온 삽입용'!$C$36) * (날씨4[월]=D$37) * (날씨4[일]='평균기온 삽입용'!$B60), 날씨4[maxTa]),"")</f>
        <v>6.5</v>
      </c>
      <c r="E60" cm="1">
        <f t="array" ref="E60">IFERROR(_xlfn.XLOOKUP(1, (날씨4[stnNm]='평균기온 삽입용'!$C$36) * (날씨4[월]=E$37) * (날씨4[일]='평균기온 삽입용'!$B60), 날씨4[maxTa]),"")</f>
        <v>12.4</v>
      </c>
      <c r="F60" cm="1">
        <f t="array" ref="F60">IFERROR(_xlfn.XLOOKUP(1, (날씨4[stnNm]='평균기온 삽입용'!$C$36) * (날씨4[월]=F$37) * (날씨4[일]='평균기온 삽입용'!$B60), 날씨4[maxTa]),"")</f>
        <v>8.6999999999999993</v>
      </c>
      <c r="G60" cm="1">
        <f t="array" ref="G60">IFERROR(_xlfn.XLOOKUP(1, (날씨4[stnNm]='평균기온 삽입용'!$C$36) * (날씨4[월]=G$37) * (날씨4[일]='평균기온 삽입용'!$B60), 날씨4[maxTa]),"")</f>
        <v>22.8</v>
      </c>
      <c r="H60" cm="1">
        <f t="array" ref="H60">IFERROR(_xlfn.XLOOKUP(1, (날씨4[stnNm]='평균기온 삽입용'!$C$36) * (날씨4[월]=H$37) * (날씨4[일]='평균기온 삽입용'!$B60), 날씨4[maxTa]),"")</f>
        <v>29.2</v>
      </c>
      <c r="I60" cm="1">
        <f t="array" ref="I60">IFERROR(_xlfn.XLOOKUP(1, (날씨4[stnNm]='평균기온 삽입용'!$C$36) * (날씨4[월]=I$37) * (날씨4[일]='평균기온 삽입용'!$B60), 날씨4[maxTa]),"")</f>
        <v>33.1</v>
      </c>
      <c r="J60" cm="1">
        <f t="array" ref="J60">IFERROR(_xlfn.XLOOKUP(1, (날씨4[stnNm]='평균기온 삽입용'!$C$36) * (날씨4[월]=J$37) * (날씨4[일]='평균기온 삽입용'!$B60), 날씨4[maxTa]),"")</f>
        <v>27.2</v>
      </c>
      <c r="K60" cm="1">
        <f t="array" ref="K60">IFERROR(_xlfn.XLOOKUP(1, (날씨4[stnNm]='평균기온 삽입용'!$C$36) * (날씨4[월]=K$37) * (날씨4[일]='평균기온 삽입용'!$B60), 날씨4[maxTa]),"")</f>
        <v>23.3</v>
      </c>
      <c r="L60" cm="1">
        <f t="array" ref="L60">IFERROR(_xlfn.XLOOKUP(1, (날씨4[stnNm]='평균기온 삽입용'!$C$36) * (날씨4[월]=L$37) * (날씨4[일]='평균기온 삽입용'!$B60), 날씨4[maxTa]),"")</f>
        <v>16</v>
      </c>
      <c r="M60" cm="1">
        <f t="array" ref="M60">IFERROR(_xlfn.XLOOKUP(1, (날씨4[stnNm]='평균기온 삽입용'!$C$36) * (날씨4[월]=M$37) * (날씨4[일]='평균기온 삽입용'!$B60), 날씨4[maxTa]),"")</f>
        <v>5</v>
      </c>
      <c r="N60" cm="1">
        <f t="array" ref="N60">IFERROR(_xlfn.XLOOKUP(1, (날씨4[stnNm]='평균기온 삽입용'!$C$36) * (날씨4[월]=N$37) * (날씨4[일]='평균기온 삽입용'!$B60), 날씨4[maxTa]),"")</f>
        <v>6.6</v>
      </c>
      <c r="P60" s="63">
        <v>23</v>
      </c>
      <c r="Q60" cm="1">
        <f t="array" ref="Q60">IFERROR(_xlfn.XLOOKUP(1, (날씨5[stnNm]='평균기온 삽입용'!$Q$36) * (날씨5[월]=Q$37) * (날씨5[일]='평균기온 삽입용'!$P60), 날씨5[maxTa]),"")</f>
        <v>6.1</v>
      </c>
      <c r="R60" cm="1">
        <f t="array" ref="R60">IFERROR(_xlfn.XLOOKUP(1, (날씨5[stnNm]='평균기온 삽입용'!$Q$36) * (날씨5[월]=R$37) * (날씨5[일]='평균기온 삽입용'!$P60), 날씨5[maxTa]),"")</f>
        <v>13.2</v>
      </c>
      <c r="S60" cm="1">
        <f t="array" ref="S60">IFERROR(_xlfn.XLOOKUP(1, (날씨5[stnNm]='평균기온 삽입용'!$Q$36) * (날씨5[월]=S$37) * (날씨5[일]='평균기온 삽입용'!$P60), 날씨5[maxTa]),"")</f>
        <v>6.4</v>
      </c>
      <c r="T60" cm="1">
        <f t="array" ref="T60">IFERROR(_xlfn.XLOOKUP(1, (날씨5[stnNm]='평균기온 삽입용'!$Q$36) * (날씨5[월]=T$37) * (날씨5[일]='평균기온 삽입용'!$P60), 날씨5[maxTa]),"")</f>
        <v>25.8</v>
      </c>
      <c r="U60" cm="1">
        <f t="array" ref="U60">IFERROR(_xlfn.XLOOKUP(1, (날씨5[stnNm]='평균기온 삽입용'!$Q$36) * (날씨5[월]=U$37) * (날씨5[일]='평균기온 삽입용'!$P60), 날씨5[maxTa]),"")</f>
        <v>27.9</v>
      </c>
      <c r="V60" cm="1">
        <f t="array" ref="V60">IFERROR(_xlfn.XLOOKUP(1, (날씨5[stnNm]='평균기온 삽입용'!$Q$36) * (날씨5[월]=V$37) * (날씨5[일]='평균기온 삽입용'!$P60), 날씨5[maxTa]),"")</f>
        <v>29.3</v>
      </c>
      <c r="W60" cm="1">
        <f t="array" ref="W60">IFERROR(_xlfn.XLOOKUP(1, (날씨5[stnNm]='평균기온 삽입용'!$Q$36) * (날씨5[월]=W$37) * (날씨5[일]='평균기온 삽입용'!$P60), 날씨5[maxTa]),"")</f>
        <v>30.5</v>
      </c>
      <c r="X60" cm="1">
        <f t="array" ref="X60">IFERROR(_xlfn.XLOOKUP(1, (날씨5[stnNm]='평균기온 삽입용'!$Q$36) * (날씨5[월]=X$37) * (날씨5[일]='평균기온 삽입용'!$P60), 날씨5[maxTa]),"")</f>
        <v>28.3</v>
      </c>
      <c r="Y60" cm="1">
        <f t="array" ref="Y60">IFERROR(_xlfn.XLOOKUP(1, (날씨5[stnNm]='평균기온 삽입용'!$Q$36) * (날씨5[월]=Y$37) * (날씨5[일]='평균기온 삽입용'!$P60), 날씨5[maxTa]),"")</f>
        <v>23.6</v>
      </c>
      <c r="Z60" cm="1">
        <f t="array" ref="Z60">IFERROR(_xlfn.XLOOKUP(1, (날씨5[stnNm]='평균기온 삽입용'!$Q$36) * (날씨5[월]=Z$37) * (날씨5[일]='평균기온 삽입용'!$P60), 날씨5[maxTa]),"")</f>
        <v>20.3</v>
      </c>
      <c r="AA60" cm="1">
        <f t="array" ref="AA60">IFERROR(_xlfn.XLOOKUP(1, (날씨5[stnNm]='평균기온 삽입용'!$Q$36) * (날씨5[월]=AA$37) * (날씨5[일]='평균기온 삽입용'!$P60), 날씨5[maxTa]),"")</f>
        <v>15.4</v>
      </c>
      <c r="AB60" cm="1">
        <f t="array" ref="AB60">IFERROR(_xlfn.XLOOKUP(1, (날씨5[stnNm]='평균기온 삽입용'!$Q$36) * (날씨5[월]=AB$37) * (날씨5[일]='평균기온 삽입용'!$P60), 날씨5[maxTa]),"")</f>
        <v>3.5</v>
      </c>
      <c r="AD60" s="63">
        <v>23</v>
      </c>
      <c r="AE60" cm="1">
        <f t="array" ref="AE60">IFERROR(_xlfn.XLOOKUP(1, (날씨6[stnNm]='평균기온 삽입용'!$AE$36) * (날씨6[월]=AE$37) * (날씨6[일]='평균기온 삽입용'!$AD60), 날씨6[maxTa]),"")</f>
        <v>9.4</v>
      </c>
      <c r="AF60" cm="1">
        <f t="array" ref="AF60">IFERROR(_xlfn.XLOOKUP(1, (날씨6[stnNm]='평균기온 삽입용'!$AE$36) * (날씨6[월]=AF$37) * (날씨6[일]='평균기온 삽입용'!$AD60), 날씨6[maxTa]),"")</f>
        <v>6.7</v>
      </c>
      <c r="AG60" cm="1">
        <f t="array" ref="AG60">IFERROR(_xlfn.XLOOKUP(1, (날씨6[stnNm]='평균기온 삽입용'!$AE$36) * (날씨6[월]=AG$37) * (날씨6[일]='평균기온 삽입용'!$AD60), 날씨6[maxTa]),"")</f>
        <v>16.100000000000001</v>
      </c>
      <c r="AH60" cm="1">
        <f t="array" ref="AH60">IFERROR(_xlfn.XLOOKUP(1, (날씨6[stnNm]='평균기온 삽입용'!$AE$36) * (날씨6[월]=AH$37) * (날씨6[일]='평균기온 삽입용'!$AD60), 날씨6[maxTa]),"")</f>
        <v>13.4</v>
      </c>
      <c r="AI60" cm="1">
        <f t="array" ref="AI60">IFERROR(_xlfn.XLOOKUP(1, (날씨6[stnNm]='평균기온 삽입용'!$AE$36) * (날씨6[월]=AI$37) * (날씨6[일]='평균기온 삽입용'!$AD60), 날씨6[maxTa]),"")</f>
        <v>24</v>
      </c>
      <c r="AJ60" cm="1">
        <f t="array" ref="AJ60">IFERROR(_xlfn.XLOOKUP(1, (날씨6[stnNm]='평균기온 삽입용'!$AE$36) * (날씨6[월]=AJ$37) * (날씨6[일]='평균기온 삽입용'!$AD60), 날씨6[maxTa]),"")</f>
        <v>30.4</v>
      </c>
      <c r="AK60" cm="1">
        <f t="array" ref="AK60">IFERROR(_xlfn.XLOOKUP(1, (날씨6[stnNm]='평균기온 삽입용'!$AE$36) * (날씨6[월]=AK$37) * (날씨6[일]='평균기온 삽입용'!$AD60), 날씨6[maxTa]),"")</f>
        <v>23.8</v>
      </c>
      <c r="AL60" cm="1">
        <f t="array" ref="AL60">IFERROR(_xlfn.XLOOKUP(1, (날씨6[stnNm]='평균기온 삽입용'!$AE$36) * (날씨6[월]=AL$37) * (날씨6[일]='평균기온 삽입용'!$AD60), 날씨6[maxTa]),"")</f>
        <v>29.3</v>
      </c>
      <c r="AM60" cm="1">
        <f t="array" ref="AM60">IFERROR(_xlfn.XLOOKUP(1, (날씨6[stnNm]='평균기온 삽입용'!$AE$36) * (날씨6[월]=AM$37) * (날씨6[일]='평균기온 삽입용'!$AD60), 날씨6[maxTa]),"")</f>
        <v>22.6</v>
      </c>
      <c r="AN60" cm="1">
        <f t="array" ref="AN60">IFERROR(_xlfn.XLOOKUP(1, (날씨6[stnNm]='평균기온 삽입용'!$AE$36) * (날씨6[월]=AN$37) * (날씨6[일]='평균기온 삽입용'!$AD60), 날씨6[maxTa]),"")</f>
        <v>12.3</v>
      </c>
      <c r="AO60" cm="1">
        <f t="array" ref="AO60">IFERROR(_xlfn.XLOOKUP(1, (날씨6[stnNm]='평균기온 삽입용'!$AE$36) * (날씨6[월]=AO$37) * (날씨6[일]='평균기온 삽입용'!$AD60), 날씨6[maxTa]),"")</f>
        <v>4.2</v>
      </c>
      <c r="AP60" cm="1">
        <f t="array" ref="AP60">IFERROR(_xlfn.XLOOKUP(1, (날씨6[stnNm]='평균기온 삽입용'!$AE$36) * (날씨6[월]=AP$37) * (날씨6[일]='평균기온 삽입용'!$AD60), 날씨6[maxTa]),"")</f>
        <v>6.4</v>
      </c>
    </row>
    <row r="61" spans="2:42" ht="15.95" customHeight="1" x14ac:dyDescent="0.3">
      <c r="B61" s="63">
        <v>24</v>
      </c>
      <c r="C61" cm="1">
        <f t="array" ref="C61">IFERROR(_xlfn.XLOOKUP(1, (날씨4[stnNm]='평균기온 삽입용'!$C$36) * (날씨4[월]=C$37) * (날씨4[일]='평균기온 삽입용'!$B61), 날씨4[maxTa]),"")</f>
        <v>-11.8</v>
      </c>
      <c r="D61" cm="1">
        <f t="array" ref="D61">IFERROR(_xlfn.XLOOKUP(1, (날씨4[stnNm]='평균기온 삽입용'!$C$36) * (날씨4[월]=D$37) * (날씨4[일]='평균기온 삽입용'!$B61), 날씨4[maxTa]),"")</f>
        <v>6.2</v>
      </c>
      <c r="E61" cm="1">
        <f t="array" ref="E61">IFERROR(_xlfn.XLOOKUP(1, (날씨4[stnNm]='평균기온 삽입용'!$C$36) * (날씨4[월]=E$37) * (날씨4[일]='평균기온 삽입용'!$B61), 날씨4[maxTa]),"")</f>
        <v>14.9</v>
      </c>
      <c r="F61" cm="1">
        <f t="array" ref="F61">IFERROR(_xlfn.XLOOKUP(1, (날씨4[stnNm]='평균기온 삽입용'!$C$36) * (날씨4[월]=F$37) * (날씨4[일]='평균기온 삽입용'!$B61), 날씨4[maxTa]),"")</f>
        <v>12.4</v>
      </c>
      <c r="G61" cm="1">
        <f t="array" ref="G61">IFERROR(_xlfn.XLOOKUP(1, (날씨4[stnNm]='평균기온 삽입용'!$C$36) * (날씨4[월]=G$37) * (날씨4[일]='평균기온 삽입용'!$B61), 날씨4[maxTa]),"")</f>
        <v>24.7</v>
      </c>
      <c r="H61" cm="1">
        <f t="array" ref="H61">IFERROR(_xlfn.XLOOKUP(1, (날씨4[stnNm]='평균기온 삽입용'!$C$36) * (날씨4[월]=H$37) * (날씨4[일]='평균기온 삽입용'!$B61), 날씨4[maxTa]),"")</f>
        <v>31.9</v>
      </c>
      <c r="I61" cm="1">
        <f t="array" ref="I61">IFERROR(_xlfn.XLOOKUP(1, (날씨4[stnNm]='평균기온 삽입용'!$C$36) * (날씨4[월]=I$37) * (날씨4[일]='평균기온 삽입용'!$B61), 날씨4[maxTa]),"")</f>
        <v>35.5</v>
      </c>
      <c r="J61" cm="1">
        <f t="array" ref="J61">IFERROR(_xlfn.XLOOKUP(1, (날씨4[stnNm]='평균기온 삽입용'!$C$36) * (날씨4[월]=J$37) * (날씨4[일]='평균기온 삽입용'!$B61), 날씨4[maxTa]),"")</f>
        <v>24.2</v>
      </c>
      <c r="K61" cm="1">
        <f t="array" ref="K61">IFERROR(_xlfn.XLOOKUP(1, (날씨4[stnNm]='평균기온 삽입용'!$C$36) * (날씨4[월]=K$37) * (날씨4[일]='평균기온 삽입용'!$B61), 날씨4[maxTa]),"")</f>
        <v>20.5</v>
      </c>
      <c r="L61" cm="1">
        <f t="array" ref="L61">IFERROR(_xlfn.XLOOKUP(1, (날씨4[stnNm]='평균기온 삽입용'!$C$36) * (날씨4[월]=L$37) * (날씨4[일]='평균기온 삽입용'!$B61), 날씨4[maxTa]),"")</f>
        <v>17.399999999999999</v>
      </c>
      <c r="M61" cm="1">
        <f t="array" ref="M61">IFERROR(_xlfn.XLOOKUP(1, (날씨4[stnNm]='평균기온 삽입용'!$C$36) * (날씨4[월]=M$37) * (날씨4[일]='평균기온 삽입용'!$B61), 날씨4[maxTa]),"")</f>
        <v>2.1</v>
      </c>
      <c r="N61" cm="1">
        <f t="array" ref="N61">IFERROR(_xlfn.XLOOKUP(1, (날씨4[stnNm]='평균기온 삽입용'!$C$36) * (날씨4[월]=N$37) * (날씨4[일]='평균기온 삽입용'!$B61), 날씨4[maxTa]),"")</f>
        <v>1.4</v>
      </c>
      <c r="P61" s="63">
        <v>24</v>
      </c>
      <c r="Q61" cm="1">
        <f t="array" ref="Q61">IFERROR(_xlfn.XLOOKUP(1, (날씨5[stnNm]='평균기온 삽입용'!$Q$36) * (날씨5[월]=Q$37) * (날씨5[일]='평균기온 삽입용'!$P61), 날씨5[maxTa]),"")</f>
        <v>5.0999999999999996</v>
      </c>
      <c r="R61" cm="1">
        <f t="array" ref="R61">IFERROR(_xlfn.XLOOKUP(1, (날씨5[stnNm]='평균기온 삽입용'!$Q$36) * (날씨5[월]=R$37) * (날씨5[일]='평균기온 삽입용'!$P61), 날씨5[maxTa]),"")</f>
        <v>11.9</v>
      </c>
      <c r="S61" cm="1">
        <f t="array" ref="S61">IFERROR(_xlfn.XLOOKUP(1, (날씨5[stnNm]='평균기온 삽입용'!$Q$36) * (날씨5[월]=S$37) * (날씨5[일]='평균기온 삽입용'!$P61), 날씨5[maxTa]),"")</f>
        <v>9.1999999999999993</v>
      </c>
      <c r="T61" cm="1">
        <f t="array" ref="T61">IFERROR(_xlfn.XLOOKUP(1, (날씨5[stnNm]='평균기온 삽입용'!$Q$36) * (날씨5[월]=T$37) * (날씨5[일]='평균기온 삽입용'!$P61), 날씨5[maxTa]),"")</f>
        <v>26.8</v>
      </c>
      <c r="U61" cm="1">
        <f t="array" ref="U61">IFERROR(_xlfn.XLOOKUP(1, (날씨5[stnNm]='평균기온 삽입용'!$Q$36) * (날씨5[월]=U$37) * (날씨5[일]='평균기온 삽입용'!$P61), 날씨5[maxTa]),"")</f>
        <v>32.5</v>
      </c>
      <c r="V61" cm="1">
        <f t="array" ref="V61">IFERROR(_xlfn.XLOOKUP(1, (날씨5[stnNm]='평균기온 삽입용'!$Q$36) * (날씨5[월]=V$37) * (날씨5[일]='평균기온 삽입용'!$P61), 날씨5[maxTa]),"")</f>
        <v>29.5</v>
      </c>
      <c r="W61" cm="1">
        <f t="array" ref="W61">IFERROR(_xlfn.XLOOKUP(1, (날씨5[stnNm]='평균기온 삽입용'!$Q$36) * (날씨5[월]=W$37) * (날씨5[일]='평균기온 삽입용'!$P61), 날씨5[maxTa]),"")</f>
        <v>29</v>
      </c>
      <c r="X61" cm="1">
        <f t="array" ref="X61">IFERROR(_xlfn.XLOOKUP(1, (날씨5[stnNm]='평균기온 삽입용'!$Q$36) * (날씨5[월]=X$37) * (날씨5[일]='평균기온 삽입용'!$P61), 날씨5[maxTa]),"")</f>
        <v>26.7</v>
      </c>
      <c r="Y61" cm="1">
        <f t="array" ref="Y61">IFERROR(_xlfn.XLOOKUP(1, (날씨5[stnNm]='평균기온 삽입용'!$Q$36) * (날씨5[월]=Y$37) * (날씨5[일]='평균기온 삽입용'!$P61), 날씨5[maxTa]),"")</f>
        <v>24.7</v>
      </c>
      <c r="Z61" cm="1">
        <f t="array" ref="Z61">IFERROR(_xlfn.XLOOKUP(1, (날씨5[stnNm]='평균기온 삽입용'!$Q$36) * (날씨5[월]=Z$37) * (날씨5[일]='평균기온 삽입용'!$P61), 날씨5[maxTa]),"")</f>
        <v>22.4</v>
      </c>
      <c r="AA61" cm="1">
        <f t="array" ref="AA61">IFERROR(_xlfn.XLOOKUP(1, (날씨5[stnNm]='평균기온 삽입용'!$Q$36) * (날씨5[월]=AA$37) * (날씨5[일]='평균기온 삽입용'!$P61), 날씨5[maxTa]),"")</f>
        <v>10.1</v>
      </c>
      <c r="AB61" cm="1">
        <f t="array" ref="AB61">IFERROR(_xlfn.XLOOKUP(1, (날씨5[stnNm]='평균기온 삽입용'!$Q$36) * (날씨5[월]=AB$37) * (날씨5[일]='평균기온 삽입용'!$P61), 날씨5[maxTa]),"")</f>
        <v>3.7</v>
      </c>
      <c r="AD61" s="63">
        <v>24</v>
      </c>
      <c r="AE61" cm="1">
        <f t="array" ref="AE61">IFERROR(_xlfn.XLOOKUP(1, (날씨6[stnNm]='평균기온 삽입용'!$AE$36) * (날씨6[월]=AE$37) * (날씨6[일]='평균기온 삽입용'!$AD61), 날씨6[maxTa]),"")</f>
        <v>7.1</v>
      </c>
      <c r="AF61" cm="1">
        <f t="array" ref="AF61">IFERROR(_xlfn.XLOOKUP(1, (날씨6[stnNm]='평균기온 삽입용'!$AE$36) * (날씨6[월]=AF$37) * (날씨6[일]='평균기온 삽입용'!$AD61), 날씨6[maxTa]),"")</f>
        <v>9.8000000000000007</v>
      </c>
      <c r="AG61" cm="1">
        <f t="array" ref="AG61">IFERROR(_xlfn.XLOOKUP(1, (날씨6[stnNm]='평균기온 삽입용'!$AE$36) * (날씨6[월]=AG$37) * (날씨6[일]='평균기온 삽입용'!$AD61), 날씨6[maxTa]),"")</f>
        <v>17.5</v>
      </c>
      <c r="AH61" cm="1">
        <f t="array" ref="AH61">IFERROR(_xlfn.XLOOKUP(1, (날씨6[stnNm]='평균기온 삽입용'!$AE$36) * (날씨6[월]=AH$37) * (날씨6[일]='평균기온 삽입용'!$AD61), 날씨6[maxTa]),"")</f>
        <v>15.2</v>
      </c>
      <c r="AI61" cm="1">
        <f t="array" ref="AI61">IFERROR(_xlfn.XLOOKUP(1, (날씨6[stnNm]='평균기온 삽입용'!$AE$36) * (날씨6[월]=AI$37) * (날씨6[일]='평균기온 삽입용'!$AD61), 날씨6[maxTa]),"")</f>
        <v>22.1</v>
      </c>
      <c r="AJ61" cm="1">
        <f t="array" ref="AJ61">IFERROR(_xlfn.XLOOKUP(1, (날씨6[stnNm]='평균기온 삽입용'!$AE$36) * (날씨6[월]=AJ$37) * (날씨6[일]='평균기온 삽입용'!$AD61), 날씨6[maxTa]),"")</f>
        <v>23.6</v>
      </c>
      <c r="AK61" cm="1">
        <f t="array" ref="AK61">IFERROR(_xlfn.XLOOKUP(1, (날씨6[stnNm]='평균기온 삽입용'!$AE$36) * (날씨6[월]=AK$37) * (날씨6[일]='평균기온 삽입용'!$AD61), 날씨6[maxTa]),"")</f>
        <v>25.9</v>
      </c>
      <c r="AL61" cm="1">
        <f t="array" ref="AL61">IFERROR(_xlfn.XLOOKUP(1, (날씨6[stnNm]='평균기온 삽입용'!$AE$36) * (날씨6[월]=AL$37) * (날씨6[일]='평균기온 삽입용'!$AD61), 날씨6[maxTa]),"")</f>
        <v>30.3</v>
      </c>
      <c r="AM61" cm="1">
        <f t="array" ref="AM61">IFERROR(_xlfn.XLOOKUP(1, (날씨6[stnNm]='평균기온 삽입용'!$AE$36) * (날씨6[월]=AM$37) * (날씨6[일]='평균기온 삽입용'!$AD61), 날씨6[maxTa]),"")</f>
        <v>22.9</v>
      </c>
      <c r="AN61" cm="1">
        <f t="array" ref="AN61">IFERROR(_xlfn.XLOOKUP(1, (날씨6[stnNm]='평균기온 삽입용'!$AE$36) * (날씨6[월]=AN$37) * (날씨6[일]='평균기온 삽입용'!$AD61), 날씨6[maxTa]),"")</f>
        <v>12.8</v>
      </c>
      <c r="AO61" cm="1">
        <f t="array" ref="AO61">IFERROR(_xlfn.XLOOKUP(1, (날씨6[stnNm]='평균기온 삽입용'!$AE$36) * (날씨6[월]=AO$37) * (날씨6[일]='평균기온 삽입용'!$AD61), 날씨6[maxTa]),"")</f>
        <v>4.8</v>
      </c>
      <c r="AP61" cm="1">
        <f t="array" ref="AP61">IFERROR(_xlfn.XLOOKUP(1, (날씨6[stnNm]='평균기온 삽입용'!$AE$36) * (날씨6[월]=AP$37) * (날씨6[일]='평균기온 삽입용'!$AD61), 날씨6[maxTa]),"")</f>
        <v>5.8</v>
      </c>
    </row>
    <row r="62" spans="2:42" ht="15.95" customHeight="1" x14ac:dyDescent="0.3">
      <c r="B62" s="63">
        <v>25</v>
      </c>
      <c r="C62" cm="1">
        <f t="array" ref="C62">IFERROR(_xlfn.XLOOKUP(1, (날씨4[stnNm]='평균기온 삽입용'!$C$36) * (날씨4[월]=C$37) * (날씨4[일]='평균기온 삽입용'!$B62), 날씨4[maxTa]),"")</f>
        <v>-10.9</v>
      </c>
      <c r="D62" cm="1">
        <f t="array" ref="D62">IFERROR(_xlfn.XLOOKUP(1, (날씨4[stnNm]='평균기온 삽입용'!$C$36) * (날씨4[월]=D$37) * (날씨4[일]='평균기온 삽입용'!$B62), 날씨4[maxTa]),"")</f>
        <v>7.3</v>
      </c>
      <c r="E62" cm="1">
        <f t="array" ref="E62">IFERROR(_xlfn.XLOOKUP(1, (날씨4[stnNm]='평균기온 삽입용'!$C$36) * (날씨4[월]=E$37) * (날씨4[일]='평균기온 삽입용'!$B62), 날씨4[maxTa]),"")</f>
        <v>17.899999999999999</v>
      </c>
      <c r="F62" cm="1">
        <f t="array" ref="F62">IFERROR(_xlfn.XLOOKUP(1, (날씨4[stnNm]='평균기온 삽입용'!$C$36) * (날씨4[월]=F$37) * (날씨4[일]='평균기온 삽입용'!$B62), 날씨4[maxTa]),"")</f>
        <v>23.9</v>
      </c>
      <c r="G62" cm="1">
        <f t="array" ref="G62">IFERROR(_xlfn.XLOOKUP(1, (날씨4[stnNm]='평균기온 삽입용'!$C$36) * (날씨4[월]=G$37) * (날씨4[일]='평균기온 삽입용'!$B62), 날씨4[maxTa]),"")</f>
        <v>26.3</v>
      </c>
      <c r="H62" cm="1">
        <f t="array" ref="H62">IFERROR(_xlfn.XLOOKUP(1, (날씨4[stnNm]='평균기온 삽입용'!$C$36) * (날씨4[월]=H$37) * (날씨4[일]='평균기온 삽입용'!$B62), 날씨4[maxTa]),"")</f>
        <v>32.299999999999997</v>
      </c>
      <c r="I62" cm="1">
        <f t="array" ref="I62">IFERROR(_xlfn.XLOOKUP(1, (날씨4[stnNm]='평균기온 삽입용'!$C$36) * (날씨4[월]=I$37) * (날씨4[일]='평균기온 삽입용'!$B62), 날씨4[maxTa]),"")</f>
        <v>33.299999999999997</v>
      </c>
      <c r="J62" cm="1">
        <f t="array" ref="J62">IFERROR(_xlfn.XLOOKUP(1, (날씨4[stnNm]='평균기온 삽입용'!$C$36) * (날씨4[월]=J$37) * (날씨4[일]='평균기온 삽입용'!$B62), 날씨4[maxTa]),"")</f>
        <v>28.8</v>
      </c>
      <c r="K62" cm="1">
        <f t="array" ref="K62">IFERROR(_xlfn.XLOOKUP(1, (날씨4[stnNm]='평균기온 삽입용'!$C$36) * (날씨4[월]=K$37) * (날씨4[일]='평균기온 삽입용'!$B62), 날씨4[maxTa]),"")</f>
        <v>23.3</v>
      </c>
      <c r="L62" cm="1">
        <f t="array" ref="L62">IFERROR(_xlfn.XLOOKUP(1, (날씨4[stnNm]='평균기온 삽입용'!$C$36) * (날씨4[월]=L$37) * (날씨4[일]='평균기온 삽입용'!$B62), 날씨4[maxTa]),"")</f>
        <v>20.7</v>
      </c>
      <c r="M62" cm="1">
        <f t="array" ref="M62">IFERROR(_xlfn.XLOOKUP(1, (날씨4[stnNm]='평균기온 삽입용'!$C$36) * (날씨4[월]=M$37) * (날씨4[일]='평균기온 삽입용'!$B62), 날씨4[maxTa]),"")</f>
        <v>5.0999999999999996</v>
      </c>
      <c r="N62" cm="1">
        <f t="array" ref="N62">IFERROR(_xlfn.XLOOKUP(1, (날씨4[stnNm]='평균기온 삽입용'!$C$36) * (날씨4[월]=N$37) * (날씨4[일]='평균기온 삽입용'!$B62), 날씨4[maxTa]),"")</f>
        <v>4.5</v>
      </c>
      <c r="P62" s="63">
        <v>25</v>
      </c>
      <c r="Q62" cm="1">
        <f t="array" ref="Q62">IFERROR(_xlfn.XLOOKUP(1, (날씨5[stnNm]='평균기온 삽입용'!$Q$36) * (날씨5[월]=Q$37) * (날씨5[일]='평균기온 삽입용'!$P62), 날씨5[maxTa]),"")</f>
        <v>1.7</v>
      </c>
      <c r="R62" cm="1">
        <f t="array" ref="R62">IFERROR(_xlfn.XLOOKUP(1, (날씨5[stnNm]='평균기온 삽입용'!$Q$36) * (날씨5[월]=R$37) * (날씨5[일]='평균기온 삽입용'!$P62), 날씨5[maxTa]),"")</f>
        <v>9.6</v>
      </c>
      <c r="S62" cm="1">
        <f t="array" ref="S62">IFERROR(_xlfn.XLOOKUP(1, (날씨5[stnNm]='평균기온 삽입용'!$Q$36) * (날씨5[월]=S$37) * (날씨5[일]='평균기온 삽입용'!$P62), 날씨5[maxTa]),"")</f>
        <v>9.4</v>
      </c>
      <c r="T62" cm="1">
        <f t="array" ref="T62">IFERROR(_xlfn.XLOOKUP(1, (날씨5[stnNm]='평균기온 삽입용'!$Q$36) * (날씨5[월]=T$37) * (날씨5[일]='평균기온 삽입용'!$P62), 날씨5[maxTa]),"")</f>
        <v>16.100000000000001</v>
      </c>
      <c r="U62" cm="1">
        <f t="array" ref="U62">IFERROR(_xlfn.XLOOKUP(1, (날씨5[stnNm]='평균기온 삽입용'!$Q$36) * (날씨5[월]=U$37) * (날씨5[일]='평균기온 삽입용'!$P62), 날씨5[maxTa]),"")</f>
        <v>28</v>
      </c>
      <c r="V62" cm="1">
        <f t="array" ref="V62">IFERROR(_xlfn.XLOOKUP(1, (날씨5[stnNm]='평균기온 삽입용'!$Q$36) * (날씨5[월]=V$37) * (날씨5[일]='평균기온 삽입용'!$P62), 날씨5[maxTa]),"")</f>
        <v>30.6</v>
      </c>
      <c r="W62" cm="1">
        <f t="array" ref="W62">IFERROR(_xlfn.XLOOKUP(1, (날씨5[stnNm]='평균기온 삽입용'!$Q$36) * (날씨5[월]=W$37) * (날씨5[일]='평균기온 삽입용'!$P62), 날씨5[maxTa]),"")</f>
        <v>29.3</v>
      </c>
      <c r="X62" cm="1">
        <f t="array" ref="X62">IFERROR(_xlfn.XLOOKUP(1, (날씨5[stnNm]='평균기온 삽입용'!$Q$36) * (날씨5[월]=X$37) * (날씨5[일]='평균기온 삽입용'!$P62), 날씨5[maxTa]),"")</f>
        <v>28.9</v>
      </c>
      <c r="Y62" cm="1">
        <f t="array" ref="Y62">IFERROR(_xlfn.XLOOKUP(1, (날씨5[stnNm]='평균기온 삽입용'!$Q$36) * (날씨5[월]=Y$37) * (날씨5[일]='평균기온 삽입용'!$P62), 날씨5[maxTa]),"")</f>
        <v>25.1</v>
      </c>
      <c r="Z62" cm="1">
        <f t="array" ref="Z62">IFERROR(_xlfn.XLOOKUP(1, (날씨5[stnNm]='평균기온 삽입용'!$Q$36) * (날씨5[월]=Z$37) * (날씨5[일]='평균기온 삽입용'!$P62), 날씨5[maxTa]),"")</f>
        <v>20.8</v>
      </c>
      <c r="AA62" cm="1">
        <f t="array" ref="AA62">IFERROR(_xlfn.XLOOKUP(1, (날씨5[stnNm]='평균기온 삽입용'!$Q$36) * (날씨5[월]=AA$37) * (날씨5[일]='평균기온 삽입용'!$P62), 날씨5[maxTa]),"")</f>
        <v>6.9</v>
      </c>
      <c r="AB62" cm="1">
        <f t="array" ref="AB62">IFERROR(_xlfn.XLOOKUP(1, (날씨5[stnNm]='평균기온 삽입용'!$Q$36) * (날씨5[월]=AB$37) * (날씨5[일]='평균기온 삽입용'!$P62), 날씨5[maxTa]),"")</f>
        <v>6.2</v>
      </c>
      <c r="AD62" s="63">
        <v>25</v>
      </c>
      <c r="AE62" cm="1">
        <f t="array" ref="AE62">IFERROR(_xlfn.XLOOKUP(1, (날씨6[stnNm]='평균기온 삽입용'!$AE$36) * (날씨6[월]=AE$37) * (날씨6[일]='평균기온 삽입용'!$AD62), 날씨6[maxTa]),"")</f>
        <v>8.1999999999999993</v>
      </c>
      <c r="AF62" cm="1">
        <f t="array" ref="AF62">IFERROR(_xlfn.XLOOKUP(1, (날씨6[stnNm]='평균기온 삽입용'!$AE$36) * (날씨6[월]=AF$37) * (날씨6[일]='평균기온 삽입용'!$AD62), 날씨6[maxTa]),"")</f>
        <v>8.8000000000000007</v>
      </c>
      <c r="AG62" cm="1">
        <f t="array" ref="AG62">IFERROR(_xlfn.XLOOKUP(1, (날씨6[stnNm]='평균기온 삽입용'!$AE$36) * (날씨6[월]=AG$37) * (날씨6[일]='평균기온 삽입용'!$AD62), 날씨6[maxTa]),"")</f>
        <v>19.399999999999999</v>
      </c>
      <c r="AH62" cm="1">
        <f t="array" ref="AH62">IFERROR(_xlfn.XLOOKUP(1, (날씨6[stnNm]='평균기온 삽입용'!$AE$36) * (날씨6[월]=AH$37) * (날씨6[일]='평균기온 삽입용'!$AD62), 날씨6[maxTa]),"")</f>
        <v>16.8</v>
      </c>
      <c r="AI62" cm="1">
        <f t="array" ref="AI62">IFERROR(_xlfn.XLOOKUP(1, (날씨6[stnNm]='평균기온 삽입용'!$AE$36) * (날씨6[월]=AI$37) * (날씨6[일]='평균기온 삽입용'!$AD62), 날씨6[maxTa]),"")</f>
        <v>22.4</v>
      </c>
      <c r="AJ62" cm="1">
        <f t="array" ref="AJ62">IFERROR(_xlfn.XLOOKUP(1, (날씨6[stnNm]='평균기온 삽입용'!$AE$36) * (날씨6[월]=AJ$37) * (날씨6[일]='평균기온 삽입용'!$AD62), 날씨6[maxTa]),"")</f>
        <v>22.5</v>
      </c>
      <c r="AK62" cm="1">
        <f t="array" ref="AK62">IFERROR(_xlfn.XLOOKUP(1, (날씨6[stnNm]='평균기온 삽입용'!$AE$36) * (날씨6[월]=AK$37) * (날씨6[일]='평균기온 삽입용'!$AD62), 날씨6[maxTa]),"")</f>
        <v>26.5</v>
      </c>
      <c r="AL62" cm="1">
        <f t="array" ref="AL62">IFERROR(_xlfn.XLOOKUP(1, (날씨6[stnNm]='평균기온 삽입용'!$AE$36) * (날씨6[월]=AL$37) * (날씨6[일]='평균기온 삽입용'!$AD62), 날씨6[maxTa]),"")</f>
        <v>32.1</v>
      </c>
      <c r="AM62" cm="1">
        <f t="array" ref="AM62">IFERROR(_xlfn.XLOOKUP(1, (날씨6[stnNm]='평균기온 삽입용'!$AE$36) * (날씨6[월]=AM$37) * (날씨6[일]='평균기온 삽입용'!$AD62), 날씨6[maxTa]),"")</f>
        <v>23.1</v>
      </c>
      <c r="AN62" cm="1">
        <f t="array" ref="AN62">IFERROR(_xlfn.XLOOKUP(1, (날씨6[stnNm]='평균기온 삽입용'!$AE$36) * (날씨6[월]=AN$37) * (날씨6[일]='평균기온 삽입용'!$AD62), 날씨6[maxTa]),"")</f>
        <v>17.100000000000001</v>
      </c>
      <c r="AO62" cm="1">
        <f t="array" ref="AO62">IFERROR(_xlfn.XLOOKUP(1, (날씨6[stnNm]='평균기온 삽입용'!$AE$36) * (날씨6[월]=AO$37) * (날씨6[일]='평균기온 삽입용'!$AD62), 날씨6[maxTa]),"")</f>
        <v>6.2</v>
      </c>
      <c r="AP62" cm="1">
        <f t="array" ref="AP62">IFERROR(_xlfn.XLOOKUP(1, (날씨6[stnNm]='평균기온 삽입용'!$AE$36) * (날씨6[월]=AP$37) * (날씨6[일]='평균기온 삽입용'!$AD62), 날씨6[maxTa]),"")</f>
        <v>1.5</v>
      </c>
    </row>
    <row r="63" spans="2:42" ht="15.95" customHeight="1" x14ac:dyDescent="0.3">
      <c r="B63" s="63">
        <v>26</v>
      </c>
      <c r="C63" cm="1">
        <f t="array" ref="C63">IFERROR(_xlfn.XLOOKUP(1, (날씨4[stnNm]='평균기온 삽입용'!$C$36) * (날씨4[월]=C$37) * (날씨4[일]='평균기온 삽입용'!$B63), 날씨4[maxTa]),"")</f>
        <v>-12</v>
      </c>
      <c r="D63" cm="1">
        <f t="array" ref="D63">IFERROR(_xlfn.XLOOKUP(1, (날씨4[stnNm]='평균기온 삽입용'!$C$36) * (날씨4[월]=D$37) * (날씨4[일]='평균기온 삽입용'!$B63), 날씨4[maxTa]),"")</f>
        <v>9.8000000000000007</v>
      </c>
      <c r="E63" cm="1">
        <f t="array" ref="E63">IFERROR(_xlfn.XLOOKUP(1, (날씨4[stnNm]='평균기온 삽입용'!$C$36) * (날씨4[월]=E$37) * (날씨4[일]='평균기온 삽입용'!$B63), 날씨4[maxTa]),"")</f>
        <v>18.2</v>
      </c>
      <c r="F63" cm="1">
        <f t="array" ref="F63">IFERROR(_xlfn.XLOOKUP(1, (날씨4[stnNm]='평균기온 삽입용'!$C$36) * (날씨4[월]=F$37) * (날씨4[일]='평균기온 삽입용'!$B63), 날씨4[maxTa]),"")</f>
        <v>22.6</v>
      </c>
      <c r="G63" cm="1">
        <f t="array" ref="G63">IFERROR(_xlfn.XLOOKUP(1, (날씨4[stnNm]='평균기온 삽입용'!$C$36) * (날씨4[월]=G$37) * (날씨4[일]='평균기온 삽입용'!$B63), 날씨4[maxTa]),"")</f>
        <v>29</v>
      </c>
      <c r="H63" cm="1">
        <f t="array" ref="H63">IFERROR(_xlfn.XLOOKUP(1, (날씨4[stnNm]='평균기온 삽입용'!$C$36) * (날씨4[월]=H$37) * (날씨4[일]='평균기온 삽입용'!$B63), 날씨4[maxTa]),"")</f>
        <v>24</v>
      </c>
      <c r="I63" cm="1">
        <f t="array" ref="I63">IFERROR(_xlfn.XLOOKUP(1, (날씨4[stnNm]='평균기온 삽입용'!$C$36) * (날씨4[월]=I$37) * (날씨4[일]='평균기온 삽입용'!$B63), 날씨4[maxTa]),"")</f>
        <v>32</v>
      </c>
      <c r="J63" cm="1">
        <f t="array" ref="J63">IFERROR(_xlfn.XLOOKUP(1, (날씨4[stnNm]='평균기온 삽입용'!$C$36) * (날씨4[월]=J$37) * (날씨4[일]='평균기온 삽입용'!$B63), 날씨4[maxTa]),"")</f>
        <v>29.9</v>
      </c>
      <c r="K63" cm="1">
        <f t="array" ref="K63">IFERROR(_xlfn.XLOOKUP(1, (날씨4[stnNm]='평균기온 삽입용'!$C$36) * (날씨4[월]=K$37) * (날씨4[일]='평균기온 삽입용'!$B63), 날씨4[maxTa]),"")</f>
        <v>23.2</v>
      </c>
      <c r="L63" cm="1">
        <f t="array" ref="L63">IFERROR(_xlfn.XLOOKUP(1, (날씨4[stnNm]='평균기온 삽입용'!$C$36) * (날씨4[월]=L$37) * (날씨4[일]='평균기온 삽입용'!$B63), 날씨4[maxTa]),"")</f>
        <v>13.3</v>
      </c>
      <c r="M63" cm="1">
        <f t="array" ref="M63">IFERROR(_xlfn.XLOOKUP(1, (날씨4[stnNm]='평균기온 삽입용'!$C$36) * (날씨4[월]=M$37) * (날씨4[일]='평균기온 삽입용'!$B63), 날씨4[maxTa]),"")</f>
        <v>11.4</v>
      </c>
      <c r="N63" cm="1">
        <f t="array" ref="N63">IFERROR(_xlfn.XLOOKUP(1, (날씨4[stnNm]='평균기온 삽입용'!$C$36) * (날씨4[월]=N$37) * (날씨4[일]='평균기온 삽입용'!$B63), 날씨4[maxTa]),"")</f>
        <v>1.6</v>
      </c>
      <c r="P63" s="63">
        <v>26</v>
      </c>
      <c r="Q63" cm="1">
        <f t="array" ref="Q63">IFERROR(_xlfn.XLOOKUP(1, (날씨5[stnNm]='평균기온 삽입용'!$Q$36) * (날씨5[월]=Q$37) * (날씨5[일]='평균기온 삽입용'!$P63), 날씨5[maxTa]),"")</f>
        <v>2</v>
      </c>
      <c r="R63" cm="1">
        <f t="array" ref="R63">IFERROR(_xlfn.XLOOKUP(1, (날씨5[stnNm]='평균기온 삽입용'!$Q$36) * (날씨5[월]=R$37) * (날씨5[일]='평균기온 삽입용'!$P63), 날씨5[maxTa]),"")</f>
        <v>10.8</v>
      </c>
      <c r="S63" cm="1">
        <f t="array" ref="S63">IFERROR(_xlfn.XLOOKUP(1, (날씨5[stnNm]='평균기온 삽입용'!$Q$36) * (날씨5[월]=S$37) * (날씨5[일]='평균기온 삽입용'!$P63), 날씨5[maxTa]),"")</f>
        <v>16.600000000000001</v>
      </c>
      <c r="T63" cm="1">
        <f t="array" ref="T63">IFERROR(_xlfn.XLOOKUP(1, (날씨5[stnNm]='평균기온 삽입용'!$Q$36) * (날씨5[월]=T$37) * (날씨5[일]='평균기온 삽입용'!$P63), 날씨5[maxTa]),"")</f>
        <v>10.199999999999999</v>
      </c>
      <c r="U63" cm="1">
        <f t="array" ref="U63">IFERROR(_xlfn.XLOOKUP(1, (날씨5[stnNm]='평균기온 삽입용'!$Q$36) * (날씨5[월]=U$37) * (날씨5[일]='평균기온 삽입용'!$P63), 날씨5[maxTa]),"")</f>
        <v>29.4</v>
      </c>
      <c r="V63" cm="1">
        <f t="array" ref="V63">IFERROR(_xlfn.XLOOKUP(1, (날씨5[stnNm]='평균기온 삽입용'!$Q$36) * (날씨5[월]=V$37) * (날씨5[일]='평균기온 삽입용'!$P63), 날씨5[maxTa]),"")</f>
        <v>28.1</v>
      </c>
      <c r="W63" cm="1">
        <f t="array" ref="W63">IFERROR(_xlfn.XLOOKUP(1, (날씨5[stnNm]='평균기온 삽입용'!$Q$36) * (날씨5[월]=W$37) * (날씨5[일]='평균기온 삽입용'!$P63), 날씨5[maxTa]),"")</f>
        <v>25.3</v>
      </c>
      <c r="X63" cm="1">
        <f t="array" ref="X63">IFERROR(_xlfn.XLOOKUP(1, (날씨5[stnNm]='평균기온 삽입용'!$Q$36) * (날씨5[월]=X$37) * (날씨5[일]='평균기온 삽입용'!$P63), 날씨5[maxTa]),"")</f>
        <v>29.5</v>
      </c>
      <c r="Y63" cm="1">
        <f t="array" ref="Y63">IFERROR(_xlfn.XLOOKUP(1, (날씨5[stnNm]='평균기온 삽입용'!$Q$36) * (날씨5[월]=Y$37) * (날씨5[일]='평균기온 삽입용'!$P63), 날씨5[maxTa]),"")</f>
        <v>27.3</v>
      </c>
      <c r="Z63" cm="1">
        <f t="array" ref="Z63">IFERROR(_xlfn.XLOOKUP(1, (날씨5[stnNm]='평균기온 삽입용'!$Q$36) * (날씨5[월]=Z$37) * (날씨5[일]='평균기온 삽입용'!$P63), 날씨5[maxTa]),"")</f>
        <v>13.9</v>
      </c>
      <c r="AA63" cm="1">
        <f t="array" ref="AA63">IFERROR(_xlfn.XLOOKUP(1, (날씨5[stnNm]='평균기온 삽입용'!$Q$36) * (날씨5[월]=AA$37) * (날씨5[일]='평균기온 삽입용'!$P63), 날씨5[maxTa]),"")</f>
        <v>12.1</v>
      </c>
      <c r="AB63" cm="1">
        <f t="array" ref="AB63">IFERROR(_xlfn.XLOOKUP(1, (날씨5[stnNm]='평균기온 삽입용'!$Q$36) * (날씨5[월]=AB$37) * (날씨5[일]='평균기온 삽입용'!$P63), 날씨5[maxTa]),"")</f>
        <v>3.7</v>
      </c>
      <c r="AD63" s="63">
        <v>26</v>
      </c>
      <c r="AE63" cm="1">
        <f t="array" ref="AE63">IFERROR(_xlfn.XLOOKUP(1, (날씨6[stnNm]='평균기온 삽입용'!$AE$36) * (날씨6[월]=AE$37) * (날씨6[일]='평균기온 삽입용'!$AD63), 날씨6[maxTa]),"")</f>
        <v>11</v>
      </c>
      <c r="AF63" cm="1">
        <f t="array" ref="AF63">IFERROR(_xlfn.XLOOKUP(1, (날씨6[stnNm]='평균기온 삽입용'!$AE$36) * (날씨6[월]=AF$37) * (날씨6[일]='평균기온 삽입용'!$AD63), 날씨6[maxTa]),"")</f>
        <v>8.6999999999999993</v>
      </c>
      <c r="AG63" cm="1">
        <f t="array" ref="AG63">IFERROR(_xlfn.XLOOKUP(1, (날씨6[stnNm]='평균기온 삽입용'!$AE$36) * (날씨6[월]=AG$37) * (날씨6[일]='평균기온 삽입용'!$AD63), 날씨6[maxTa]),"")</f>
        <v>19.899999999999999</v>
      </c>
      <c r="AH63" cm="1">
        <f t="array" ref="AH63">IFERROR(_xlfn.XLOOKUP(1, (날씨6[stnNm]='평균기온 삽입용'!$AE$36) * (날씨6[월]=AH$37) * (날씨6[일]='평균기온 삽입용'!$AD63), 날씨6[maxTa]),"")</f>
        <v>17.3</v>
      </c>
      <c r="AI63" cm="1">
        <f t="array" ref="AI63">IFERROR(_xlfn.XLOOKUP(1, (날씨6[stnNm]='평균기온 삽입용'!$AE$36) * (날씨6[월]=AI$37) * (날씨6[일]='평균기온 삽입용'!$AD63), 날씨6[maxTa]),"")</f>
        <v>21</v>
      </c>
      <c r="AJ63" cm="1">
        <f t="array" ref="AJ63">IFERROR(_xlfn.XLOOKUP(1, (날씨6[stnNm]='평균기온 삽입용'!$AE$36) * (날씨6[월]=AJ$37) * (날씨6[일]='평균기온 삽입용'!$AD63), 날씨6[maxTa]),"")</f>
        <v>24.8</v>
      </c>
      <c r="AK63" cm="1">
        <f t="array" ref="AK63">IFERROR(_xlfn.XLOOKUP(1, (날씨6[stnNm]='평균기온 삽입용'!$AE$36) * (날씨6[월]=AK$37) * (날씨6[일]='평균기온 삽입용'!$AD63), 날씨6[maxTa]),"")</f>
        <v>27</v>
      </c>
      <c r="AL63" cm="1">
        <f t="array" ref="AL63">IFERROR(_xlfn.XLOOKUP(1, (날씨6[stnNm]='평균기온 삽입용'!$AE$36) * (날씨6[월]=AL$37) * (날씨6[일]='평균기온 삽입용'!$AD63), 날씨6[maxTa]),"")</f>
        <v>34.9</v>
      </c>
      <c r="AM63" cm="1">
        <f t="array" ref="AM63">IFERROR(_xlfn.XLOOKUP(1, (날씨6[stnNm]='평균기온 삽입용'!$AE$36) * (날씨6[월]=AM$37) * (날씨6[일]='평균기온 삽입용'!$AD63), 날씨6[maxTa]),"")</f>
        <v>22.8</v>
      </c>
      <c r="AN63" cm="1">
        <f t="array" ref="AN63">IFERROR(_xlfn.XLOOKUP(1, (날씨6[stnNm]='평균기온 삽입용'!$AE$36) * (날씨6[월]=AN$37) * (날씨6[일]='평균기온 삽입용'!$AD63), 날씨6[maxTa]),"")</f>
        <v>18.3</v>
      </c>
      <c r="AO63" cm="1">
        <f t="array" ref="AO63">IFERROR(_xlfn.XLOOKUP(1, (날씨6[stnNm]='평균기온 삽입용'!$AE$36) * (날씨6[월]=AO$37) * (날씨6[일]='평균기온 삽입용'!$AD63), 날씨6[maxTa]),"")</f>
        <v>9.1999999999999993</v>
      </c>
      <c r="AP63" cm="1">
        <f t="array" ref="AP63">IFERROR(_xlfn.XLOOKUP(1, (날씨6[stnNm]='평균기온 삽입용'!$AE$36) * (날씨6[월]=AP$37) * (날씨6[일]='평균기온 삽입용'!$AD63), 날씨6[maxTa]),"")</f>
        <v>6.2</v>
      </c>
    </row>
    <row r="64" spans="2:42" ht="15.95" customHeight="1" x14ac:dyDescent="0.3">
      <c r="B64" s="63">
        <v>27</v>
      </c>
      <c r="C64" cm="1">
        <f t="array" ref="C64">IFERROR(_xlfn.XLOOKUP(1, (날씨4[stnNm]='평균기온 삽입용'!$C$36) * (날씨4[월]=C$37) * (날씨4[일]='평균기온 삽입용'!$B64), 날씨4[maxTa]),"")</f>
        <v>-5.2</v>
      </c>
      <c r="D64" cm="1">
        <f t="array" ref="D64">IFERROR(_xlfn.XLOOKUP(1, (날씨4[stnNm]='평균기온 삽입용'!$C$36) * (날씨4[월]=D$37) * (날씨4[일]='평균기온 삽입용'!$B64), 날씨4[maxTa]),"")</f>
        <v>4</v>
      </c>
      <c r="E64" cm="1">
        <f t="array" ref="E64">IFERROR(_xlfn.XLOOKUP(1, (날씨4[stnNm]='평균기온 삽입용'!$C$36) * (날씨4[월]=E$37) * (날씨4[일]='평균기온 삽입용'!$B64), 날씨4[maxTa]),"")</f>
        <v>20.5</v>
      </c>
      <c r="F64" cm="1">
        <f t="array" ref="F64">IFERROR(_xlfn.XLOOKUP(1, (날씨4[stnNm]='평균기온 삽입용'!$C$36) * (날씨4[월]=F$37) * (날씨4[일]='평균기온 삽입용'!$B64), 날씨4[maxTa]),"")</f>
        <v>23.1</v>
      </c>
      <c r="G64" cm="1">
        <f t="array" ref="G64">IFERROR(_xlfn.XLOOKUP(1, (날씨4[stnNm]='평균기온 삽입용'!$C$36) * (날씨4[월]=G$37) * (날씨4[일]='평균기온 삽입용'!$B64), 날씨4[maxTa]),"")</f>
        <v>25.1</v>
      </c>
      <c r="H64" cm="1">
        <f t="array" ref="H64">IFERROR(_xlfn.XLOOKUP(1, (날씨4[stnNm]='평균기온 삽입용'!$C$36) * (날씨4[월]=H$37) * (날씨4[일]='평균기온 삽입용'!$B64), 날씨4[maxTa]),"")</f>
        <v>24.4</v>
      </c>
      <c r="I64" cm="1">
        <f t="array" ref="I64">IFERROR(_xlfn.XLOOKUP(1, (날씨4[stnNm]='평균기온 삽입용'!$C$36) * (날씨4[월]=I$37) * (날씨4[일]='평균기온 삽입용'!$B64), 날씨4[maxTa]),"")</f>
        <v>34.5</v>
      </c>
      <c r="J64" cm="1">
        <f t="array" ref="J64">IFERROR(_xlfn.XLOOKUP(1, (날씨4[stnNm]='평균기온 삽입용'!$C$36) * (날씨4[월]=J$37) * (날씨4[일]='평균기온 삽입용'!$B64), 날씨4[maxTa]),"")</f>
        <v>30.8</v>
      </c>
      <c r="K64" cm="1">
        <f t="array" ref="K64">IFERROR(_xlfn.XLOOKUP(1, (날씨4[stnNm]='평균기온 삽입용'!$C$36) * (날씨4[월]=K$37) * (날씨4[일]='평균기온 삽입용'!$B64), 날씨4[maxTa]),"")</f>
        <v>23.6</v>
      </c>
      <c r="L64" cm="1">
        <f t="array" ref="L64">IFERROR(_xlfn.XLOOKUP(1, (날씨4[stnNm]='평균기온 삽입용'!$C$36) * (날씨4[월]=L$37) * (날씨4[일]='평균기온 삽입용'!$B64), 날씨4[maxTa]),"")</f>
        <v>9.6</v>
      </c>
      <c r="M64" cm="1">
        <f t="array" ref="M64">IFERROR(_xlfn.XLOOKUP(1, (날씨4[stnNm]='평균기온 삽입용'!$C$36) * (날씨4[월]=M$37) * (날씨4[일]='평균기온 삽입용'!$B64), 날씨4[maxTa]),"")</f>
        <v>10.7</v>
      </c>
      <c r="N64" cm="1">
        <f t="array" ref="N64">IFERROR(_xlfn.XLOOKUP(1, (날씨4[stnNm]='평균기온 삽입용'!$C$36) * (날씨4[월]=N$37) * (날씨4[일]='평균기온 삽입용'!$B64), 날씨4[maxTa]),"")</f>
        <v>-7.8</v>
      </c>
      <c r="P64" s="63">
        <v>27</v>
      </c>
      <c r="Q64" cm="1">
        <f t="array" ref="Q64">IFERROR(_xlfn.XLOOKUP(1, (날씨5[stnNm]='평균기온 삽입용'!$Q$36) * (날씨5[월]=Q$37) * (날씨5[일]='평균기온 삽입용'!$P64), 날씨5[maxTa]),"")</f>
        <v>3.8</v>
      </c>
      <c r="R64" cm="1">
        <f t="array" ref="R64">IFERROR(_xlfn.XLOOKUP(1, (날씨5[stnNm]='평균기온 삽입용'!$Q$36) * (날씨5[월]=R$37) * (날씨5[일]='평균기온 삽입용'!$P64), 날씨5[maxTa]),"")</f>
        <v>12.2</v>
      </c>
      <c r="S64" cm="1">
        <f t="array" ref="S64">IFERROR(_xlfn.XLOOKUP(1, (날씨5[stnNm]='평균기온 삽입용'!$Q$36) * (날씨5[월]=S$37) * (날씨5[일]='평균기온 삽입용'!$P64), 날씨5[maxTa]),"")</f>
        <v>14.8</v>
      </c>
      <c r="T64" cm="1">
        <f t="array" ref="T64">IFERROR(_xlfn.XLOOKUP(1, (날씨5[stnNm]='평균기온 삽입용'!$Q$36) * (날씨5[월]=T$37) * (날씨5[일]='평균기온 삽입용'!$P64), 날씨5[maxTa]),"")</f>
        <v>17.8</v>
      </c>
      <c r="U64" cm="1">
        <f t="array" ref="U64">IFERROR(_xlfn.XLOOKUP(1, (날씨5[stnNm]='평균기온 삽입용'!$Q$36) * (날씨5[월]=U$37) * (날씨5[일]='평균기온 삽입용'!$P64), 날씨5[maxTa]),"")</f>
        <v>20.7</v>
      </c>
      <c r="V64" cm="1">
        <f t="array" ref="V64">IFERROR(_xlfn.XLOOKUP(1, (날씨5[stnNm]='평균기온 삽입용'!$Q$36) * (날씨5[월]=V$37) * (날씨5[일]='평균기온 삽입용'!$P64), 날씨5[maxTa]),"")</f>
        <v>32.1</v>
      </c>
      <c r="W64" cm="1">
        <f t="array" ref="W64">IFERROR(_xlfn.XLOOKUP(1, (날씨5[stnNm]='평균기온 삽입용'!$Q$36) * (날씨5[월]=W$37) * (날씨5[일]='평균기온 삽입용'!$P64), 날씨5[maxTa]),"")</f>
        <v>32.200000000000003</v>
      </c>
      <c r="X64" cm="1">
        <f t="array" ref="X64">IFERROR(_xlfn.XLOOKUP(1, (날씨5[stnNm]='평균기온 삽입용'!$Q$36) * (날씨5[월]=X$37) * (날씨5[일]='평균기온 삽입용'!$P64), 날씨5[maxTa]),"")</f>
        <v>28.8</v>
      </c>
      <c r="Y64" cm="1">
        <f t="array" ref="Y64">IFERROR(_xlfn.XLOOKUP(1, (날씨5[stnNm]='평균기온 삽입용'!$Q$36) * (날씨5[월]=Y$37) * (날씨5[일]='평균기온 삽입용'!$P64), 날씨5[maxTa]),"")</f>
        <v>25.9</v>
      </c>
      <c r="Z64" cm="1">
        <f t="array" ref="Z64">IFERROR(_xlfn.XLOOKUP(1, (날씨5[stnNm]='평균기온 삽입용'!$Q$36) * (날씨5[월]=Z$37) * (날씨5[일]='평균기온 삽입용'!$P64), 날씨5[maxTa]),"")</f>
        <v>15</v>
      </c>
      <c r="AA64" cm="1">
        <f t="array" ref="AA64">IFERROR(_xlfn.XLOOKUP(1, (날씨5[stnNm]='평균기온 삽입용'!$Q$36) * (날씨5[월]=AA$37) * (날씨5[일]='평균기온 삽입용'!$P64), 날씨5[maxTa]),"")</f>
        <v>5.8</v>
      </c>
      <c r="AB64" cm="1">
        <f t="array" ref="AB64">IFERROR(_xlfn.XLOOKUP(1, (날씨5[stnNm]='평균기온 삽입용'!$Q$36) * (날씨5[월]=AB$37) * (날씨5[일]='평균기온 삽입용'!$P64), 날씨5[maxTa]),"")</f>
        <v>1.1000000000000001</v>
      </c>
      <c r="AD64" s="63">
        <v>27</v>
      </c>
      <c r="AE64" cm="1">
        <f t="array" ref="AE64">IFERROR(_xlfn.XLOOKUP(1, (날씨6[stnNm]='평균기온 삽입용'!$AE$36) * (날씨6[월]=AE$37) * (날씨6[일]='평균기온 삽입용'!$AD64), 날씨6[maxTa]),"")</f>
        <v>6.5</v>
      </c>
      <c r="AF64" cm="1">
        <f t="array" ref="AF64">IFERROR(_xlfn.XLOOKUP(1, (날씨6[stnNm]='평균기온 삽입용'!$AE$36) * (날씨6[월]=AF$37) * (날씨6[일]='평균기온 삽입용'!$AD64), 날씨6[maxTa]),"")</f>
        <v>10.3</v>
      </c>
      <c r="AG64" cm="1">
        <f t="array" ref="AG64">IFERROR(_xlfn.XLOOKUP(1, (날씨6[stnNm]='평균기온 삽입용'!$AE$36) * (날씨6[월]=AG$37) * (날씨6[일]='평균기온 삽입용'!$AD64), 날씨6[maxTa]),"")</f>
        <v>15.6</v>
      </c>
      <c r="AH64" cm="1">
        <f t="array" ref="AH64">IFERROR(_xlfn.XLOOKUP(1, (날씨6[stnNm]='평균기온 삽입용'!$AE$36) * (날씨6[월]=AH$37) * (날씨6[일]='평균기온 삽입용'!$AD64), 날씨6[maxTa]),"")</f>
        <v>17.2</v>
      </c>
      <c r="AI64" cm="1">
        <f t="array" ref="AI64">IFERROR(_xlfn.XLOOKUP(1, (날씨6[stnNm]='평균기온 삽입용'!$AE$36) * (날씨6[월]=AI$37) * (날씨6[일]='평균기온 삽입용'!$AD64), 날씨6[maxTa]),"")</f>
        <v>24.2</v>
      </c>
      <c r="AJ64" cm="1">
        <f t="array" ref="AJ64">IFERROR(_xlfn.XLOOKUP(1, (날씨6[stnNm]='평균기온 삽입용'!$AE$36) * (날씨6[월]=AJ$37) * (날씨6[일]='평균기온 삽입용'!$AD64), 날씨6[maxTa]),"")</f>
        <v>28.4</v>
      </c>
      <c r="AK64" cm="1">
        <f t="array" ref="AK64">IFERROR(_xlfn.XLOOKUP(1, (날씨6[stnNm]='평균기온 삽입용'!$AE$36) * (날씨6[월]=AK$37) * (날씨6[일]='평균기온 삽입용'!$AD64), 날씨6[maxTa]),"")</f>
        <v>24.1</v>
      </c>
      <c r="AL64" cm="1">
        <f t="array" ref="AL64">IFERROR(_xlfn.XLOOKUP(1, (날씨6[stnNm]='평균기온 삽입용'!$AE$36) * (날씨6[월]=AL$37) * (날씨6[일]='평균기온 삽입용'!$AD64), 날씨6[maxTa]),"")</f>
        <v>30.1</v>
      </c>
      <c r="AM64" cm="1">
        <f t="array" ref="AM64">IFERROR(_xlfn.XLOOKUP(1, (날씨6[stnNm]='평균기온 삽입용'!$AE$36) * (날씨6[월]=AM$37) * (날씨6[일]='평균기온 삽입용'!$AD64), 날씨6[maxTa]),"")</f>
        <v>24.5</v>
      </c>
      <c r="AN64" cm="1">
        <f t="array" ref="AN64">IFERROR(_xlfn.XLOOKUP(1, (날씨6[stnNm]='평균기온 삽입용'!$AE$36) * (날씨6[월]=AN$37) * (날씨6[일]='평균기온 삽입용'!$AD64), 날씨6[maxTa]),"")</f>
        <v>18.8</v>
      </c>
      <c r="AO64" cm="1">
        <f t="array" ref="AO64">IFERROR(_xlfn.XLOOKUP(1, (날씨6[stnNm]='평균기온 삽입용'!$AE$36) * (날씨6[월]=AO$37) * (날씨6[일]='평균기온 삽입용'!$AD64), 날씨6[maxTa]),"")</f>
        <v>6.5</v>
      </c>
      <c r="AP64" cm="1">
        <f t="array" ref="AP64">IFERROR(_xlfn.XLOOKUP(1, (날씨6[stnNm]='평균기온 삽입용'!$AE$36) * (날씨6[월]=AP$37) * (날씨6[일]='평균기온 삽입용'!$AD64), 날씨6[maxTa]),"")</f>
        <v>9.6</v>
      </c>
    </row>
    <row r="65" spans="2:42" ht="15.95" customHeight="1" x14ac:dyDescent="0.3">
      <c r="B65" s="63">
        <v>28</v>
      </c>
      <c r="C65" cm="1">
        <f t="array" ref="C65">IFERROR(_xlfn.XLOOKUP(1, (날씨4[stnNm]='평균기온 삽입용'!$C$36) * (날씨4[월]=C$37) * (날씨4[일]='평균기온 삽입용'!$B65), 날씨4[maxTa]),"")</f>
        <v>-2.5</v>
      </c>
      <c r="D65" cm="1">
        <f t="array" ref="D65">IFERROR(_xlfn.XLOOKUP(1, (날씨4[stnNm]='평균기온 삽입용'!$C$36) * (날씨4[월]=D$37) * (날씨4[일]='평균기온 삽입용'!$B65), 날씨4[maxTa]),"")</f>
        <v>6.7</v>
      </c>
      <c r="E65" cm="1">
        <f t="array" ref="E65">IFERROR(_xlfn.XLOOKUP(1, (날씨4[stnNm]='평균기온 삽입용'!$C$36) * (날씨4[월]=E$37) * (날씨4[일]='평균기온 삽입용'!$B65), 날씨4[maxTa]),"")</f>
        <v>19.7</v>
      </c>
      <c r="F65" cm="1">
        <f t="array" ref="F65">IFERROR(_xlfn.XLOOKUP(1, (날씨4[stnNm]='평균기온 삽입용'!$C$36) * (날씨4[월]=F$37) * (날씨4[일]='평균기온 삽입용'!$B65), 날씨4[maxTa]),"")</f>
        <v>23.4</v>
      </c>
      <c r="G65" cm="1">
        <f t="array" ref="G65">IFERROR(_xlfn.XLOOKUP(1, (날씨4[stnNm]='평균기온 삽입용'!$C$36) * (날씨4[월]=G$37) * (날씨4[일]='평균기온 삽입용'!$B65), 날씨4[maxTa]),"")</f>
        <v>28.9</v>
      </c>
      <c r="H65" cm="1">
        <f t="array" ref="H65">IFERROR(_xlfn.XLOOKUP(1, (날씨4[stnNm]='평균기온 삽입용'!$C$36) * (날씨4[월]=H$37) * (날씨4[일]='평균기온 삽입용'!$B65), 날씨4[maxTa]),"")</f>
        <v>29.5</v>
      </c>
      <c r="I65" cm="1">
        <f t="array" ref="I65">IFERROR(_xlfn.XLOOKUP(1, (날씨4[stnNm]='평균기온 삽입용'!$C$36) * (날씨4[월]=I$37) * (날씨4[일]='평균기온 삽입용'!$B65), 날씨4[maxTa]),"")</f>
        <v>36</v>
      </c>
      <c r="J65" cm="1">
        <f t="array" ref="J65">IFERROR(_xlfn.XLOOKUP(1, (날씨4[stnNm]='평균기온 삽입용'!$C$36) * (날씨4[월]=J$37) * (날씨4[일]='평균기온 삽입용'!$B65), 날씨4[maxTa]),"")</f>
        <v>29.5</v>
      </c>
      <c r="K65" cm="1">
        <f t="array" ref="K65">IFERROR(_xlfn.XLOOKUP(1, (날씨4[stnNm]='평균기온 삽입용'!$C$36) * (날씨4[월]=K$37) * (날씨4[일]='평균기온 삽입용'!$B65), 날씨4[maxTa]),"")</f>
        <v>22</v>
      </c>
      <c r="L65" cm="1">
        <f t="array" ref="L65">IFERROR(_xlfn.XLOOKUP(1, (날씨4[stnNm]='평균기온 삽입용'!$C$36) * (날씨4[월]=L$37) * (날씨4[일]='평균기온 삽입용'!$B65), 날씨4[maxTa]),"")</f>
        <v>10.199999999999999</v>
      </c>
      <c r="M65" cm="1">
        <f t="array" ref="M65">IFERROR(_xlfn.XLOOKUP(1, (날씨4[stnNm]='평균기온 삽입용'!$C$36) * (날씨4[월]=M$37) * (날씨4[일]='평균기온 삽입용'!$B65), 날씨4[maxTa]),"")</f>
        <v>8.6</v>
      </c>
      <c r="N65" cm="1">
        <f t="array" ref="N65">IFERROR(_xlfn.XLOOKUP(1, (날씨4[stnNm]='평균기온 삽입용'!$C$36) * (날씨4[월]=N$37) * (날씨4[일]='평균기온 삽입용'!$B65), 날씨4[maxTa]),"")</f>
        <v>-7.7</v>
      </c>
      <c r="P65" s="63">
        <v>28</v>
      </c>
      <c r="Q65" cm="1">
        <f t="array" ref="Q65">IFERROR(_xlfn.XLOOKUP(1, (날씨5[stnNm]='평균기온 삽입용'!$Q$36) * (날씨5[월]=Q$37) * (날씨5[일]='평균기온 삽입용'!$P65), 날씨5[maxTa]),"")</f>
        <v>2.8</v>
      </c>
      <c r="R65" cm="1">
        <f t="array" ref="R65">IFERROR(_xlfn.XLOOKUP(1, (날씨5[stnNm]='평균기온 삽입용'!$Q$36) * (날씨5[월]=R$37) * (날씨5[일]='평균기온 삽입용'!$P65), 날씨5[maxTa]),"")</f>
        <v>11.7</v>
      </c>
      <c r="S65" cm="1">
        <f t="array" ref="S65">IFERROR(_xlfn.XLOOKUP(1, (날씨5[stnNm]='평균기온 삽입용'!$Q$36) * (날씨5[월]=S$37) * (날씨5[일]='평균기온 삽입용'!$P65), 날씨5[maxTa]),"")</f>
        <v>13.4</v>
      </c>
      <c r="T65" cm="1">
        <f t="array" ref="T65">IFERROR(_xlfn.XLOOKUP(1, (날씨5[stnNm]='평균기온 삽입용'!$Q$36) * (날씨5[월]=T$37) * (날씨5[일]='평균기온 삽입용'!$P65), 날씨5[maxTa]),"")</f>
        <v>15.2</v>
      </c>
      <c r="U65" cm="1">
        <f t="array" ref="U65">IFERROR(_xlfn.XLOOKUP(1, (날씨5[stnNm]='평균기온 삽입용'!$Q$36) * (날씨5[월]=U$37) * (날씨5[일]='평균기온 삽입용'!$P65), 날씨5[maxTa]),"")</f>
        <v>23.7</v>
      </c>
      <c r="V65" cm="1">
        <f t="array" ref="V65">IFERROR(_xlfn.XLOOKUP(1, (날씨5[stnNm]='평균기온 삽입용'!$Q$36) * (날씨5[월]=V$37) * (날씨5[일]='평균기온 삽입용'!$P65), 날씨5[maxTa]),"")</f>
        <v>28.8</v>
      </c>
      <c r="W65" cm="1">
        <f t="array" ref="W65">IFERROR(_xlfn.XLOOKUP(1, (날씨5[stnNm]='평균기온 삽입용'!$Q$36) * (날씨5[월]=W$37) * (날씨5[일]='평균기온 삽입용'!$P65), 날씨5[maxTa]),"")</f>
        <v>26</v>
      </c>
      <c r="X65" cm="1">
        <f t="array" ref="X65">IFERROR(_xlfn.XLOOKUP(1, (날씨5[stnNm]='평균기온 삽입용'!$Q$36) * (날씨5[월]=X$37) * (날씨5[일]='평균기온 삽입용'!$P65), 날씨5[maxTa]),"")</f>
        <v>29.4</v>
      </c>
      <c r="Y65" cm="1">
        <f t="array" ref="Y65">IFERROR(_xlfn.XLOOKUP(1, (날씨5[stnNm]='평균기온 삽입용'!$Q$36) * (날씨5[월]=Y$37) * (날씨5[일]='평균기온 삽입용'!$P65), 날씨5[maxTa]),"")</f>
        <v>26.7</v>
      </c>
      <c r="Z65" cm="1">
        <f t="array" ref="Z65">IFERROR(_xlfn.XLOOKUP(1, (날씨5[stnNm]='평균기온 삽입용'!$Q$36) * (날씨5[월]=Z$37) * (날씨5[일]='평균기온 삽입용'!$P65), 날씨5[maxTa]),"")</f>
        <v>16.2</v>
      </c>
      <c r="AA65" cm="1">
        <f t="array" ref="AA65">IFERROR(_xlfn.XLOOKUP(1, (날씨5[stnNm]='평균기온 삽입용'!$Q$36) * (날씨5[월]=AA$37) * (날씨5[일]='평균기온 삽입용'!$P65), 날씨5[maxTa]),"")</f>
        <v>9</v>
      </c>
      <c r="AB65" cm="1">
        <f t="array" ref="AB65">IFERROR(_xlfn.XLOOKUP(1, (날씨5[stnNm]='평균기온 삽입용'!$Q$36) * (날씨5[월]=AB$37) * (날씨5[일]='평균기온 삽입용'!$P65), 날씨5[maxTa]),"")</f>
        <v>4.5</v>
      </c>
      <c r="AD65" s="63">
        <v>28</v>
      </c>
      <c r="AE65" cm="1">
        <f t="array" ref="AE65">IFERROR(_xlfn.XLOOKUP(1, (날씨6[stnNm]='평균기온 삽입용'!$AE$36) * (날씨6[월]=AE$37) * (날씨6[일]='평균기온 삽입용'!$AD65), 날씨6[maxTa]),"")</f>
        <v>10</v>
      </c>
      <c r="AF65" cm="1">
        <f t="array" ref="AF65">IFERROR(_xlfn.XLOOKUP(1, (날씨6[stnNm]='평균기온 삽입용'!$AE$36) * (날씨6[월]=AF$37) * (날씨6[일]='평균기온 삽입용'!$AD65), 날씨6[maxTa]),"")</f>
        <v>4.8</v>
      </c>
      <c r="AG65" cm="1">
        <f t="array" ref="AG65">IFERROR(_xlfn.XLOOKUP(1, (날씨6[stnNm]='평균기온 삽입용'!$AE$36) * (날씨6[월]=AG$37) * (날씨6[일]='평균기온 삽입용'!$AD65), 날씨6[maxTa]),"")</f>
        <v>12.6</v>
      </c>
      <c r="AH65" cm="1">
        <f t="array" ref="AH65">IFERROR(_xlfn.XLOOKUP(1, (날씨6[stnNm]='평균기온 삽입용'!$AE$36) * (날씨6[월]=AH$37) * (날씨6[일]='평균기온 삽입용'!$AD65), 날씨6[maxTa]),"")</f>
        <v>19.8</v>
      </c>
      <c r="AI65" cm="1">
        <f t="array" ref="AI65">IFERROR(_xlfn.XLOOKUP(1, (날씨6[stnNm]='평균기온 삽입용'!$AE$36) * (날씨6[월]=AI$37) * (날씨6[일]='평균기온 삽입용'!$AD65), 날씨6[maxTa]),"")</f>
        <v>21.6</v>
      </c>
      <c r="AJ65" cm="1">
        <f t="array" ref="AJ65">IFERROR(_xlfn.XLOOKUP(1, (날씨6[stnNm]='평균기온 삽입용'!$AE$36) * (날씨6[월]=AJ$37) * (날씨6[일]='평균기온 삽입용'!$AD65), 날씨6[maxTa]),"")</f>
        <v>29.1</v>
      </c>
      <c r="AK65" cm="1">
        <f t="array" ref="AK65">IFERROR(_xlfn.XLOOKUP(1, (날씨6[stnNm]='평균기온 삽입용'!$AE$36) * (날씨6[월]=AK$37) * (날씨6[일]='평균기온 삽입용'!$AD65), 날씨6[maxTa]),"")</f>
        <v>27.7</v>
      </c>
      <c r="AL65" cm="1">
        <f t="array" ref="AL65">IFERROR(_xlfn.XLOOKUP(1, (날씨6[stnNm]='평균기온 삽입용'!$AE$36) * (날씨6[월]=AL$37) * (날씨6[일]='평균기온 삽입용'!$AD65), 날씨6[maxTa]),"")</f>
        <v>29.6</v>
      </c>
      <c r="AM65" cm="1">
        <f t="array" ref="AM65">IFERROR(_xlfn.XLOOKUP(1, (날씨6[stnNm]='평균기온 삽입용'!$AE$36) * (날씨6[월]=AM$37) * (날씨6[일]='평균기온 삽입용'!$AD65), 날씨6[maxTa]),"")</f>
        <v>24.6</v>
      </c>
      <c r="AN65" cm="1">
        <f t="array" ref="AN65">IFERROR(_xlfn.XLOOKUP(1, (날씨6[stnNm]='평균기온 삽입용'!$AE$36) * (날씨6[월]=AN$37) * (날씨6[일]='평균기온 삽입용'!$AD65), 날씨6[maxTa]),"")</f>
        <v>17.7</v>
      </c>
      <c r="AO65" cm="1">
        <f t="array" ref="AO65">IFERROR(_xlfn.XLOOKUP(1, (날씨6[stnNm]='평균기온 삽입용'!$AE$36) * (날씨6[월]=AO$37) * (날씨6[일]='평균기온 삽입용'!$AD65), 날씨6[maxTa]),"")</f>
        <v>1.7</v>
      </c>
      <c r="AP65" cm="1">
        <f t="array" ref="AP65">IFERROR(_xlfn.XLOOKUP(1, (날씨6[stnNm]='평균기온 삽입용'!$AE$36) * (날씨6[월]=AP$37) * (날씨6[일]='평균기온 삽입용'!$AD65), 날씨6[maxTa]),"")</f>
        <v>9.9</v>
      </c>
    </row>
    <row r="66" spans="2:42" ht="15.95" customHeight="1" x14ac:dyDescent="0.3">
      <c r="B66" s="63">
        <v>29</v>
      </c>
      <c r="C66" cm="1">
        <f t="array" ref="C66">IFERROR(_xlfn.XLOOKUP(1, (날씨4[stnNm]='평균기온 삽입용'!$C$36) * (날씨4[월]=C$37) * (날씨4[일]='평균기온 삽입용'!$B66), 날씨4[maxTa]),"")</f>
        <v>-6.3</v>
      </c>
      <c r="D66" t="str" cm="1">
        <f t="array" ref="D66">IFERROR(_xlfn.XLOOKUP(1, (날씨4[stnNm]='평균기온 삽입용'!$C$36) * (날씨4[월]=D$37) * (날씨4[일]='평균기온 삽입용'!$B66), 날씨4[maxTa]),"")</f>
        <v/>
      </c>
      <c r="E66" cm="1">
        <f t="array" ref="E66">IFERROR(_xlfn.XLOOKUP(1, (날씨4[stnNm]='평균기온 삽입용'!$C$36) * (날씨4[월]=E$37) * (날씨4[일]='평균기온 삽입용'!$B66), 날씨4[maxTa]),"")</f>
        <v>21.9</v>
      </c>
      <c r="F66" cm="1">
        <f t="array" ref="F66">IFERROR(_xlfn.XLOOKUP(1, (날씨4[stnNm]='평균기온 삽입용'!$C$36) * (날씨4[월]=F$37) * (날씨4[일]='평균기온 삽입용'!$B66), 날씨4[maxTa]),"")</f>
        <v>22.9</v>
      </c>
      <c r="G66" cm="1">
        <f t="array" ref="G66">IFERROR(_xlfn.XLOOKUP(1, (날씨4[stnNm]='평균기온 삽입용'!$C$36) * (날씨4[월]=G$37) * (날씨4[일]='평균기온 삽입용'!$B66), 날씨4[maxTa]),"")</f>
        <v>26</v>
      </c>
      <c r="H66" cm="1">
        <f t="array" ref="H66">IFERROR(_xlfn.XLOOKUP(1, (날씨4[stnNm]='평균기온 삽입용'!$C$36) * (날씨4[월]=H$37) * (날씨4[일]='평균기온 삽입용'!$B66), 날씨4[maxTa]),"")</f>
        <v>29.9</v>
      </c>
      <c r="I66" cm="1">
        <f t="array" ref="I66">IFERROR(_xlfn.XLOOKUP(1, (날씨4[stnNm]='평균기온 삽입용'!$C$36) * (날씨4[월]=I$37) * (날씨4[일]='평균기온 삽입용'!$B66), 날씨4[maxTa]),"")</f>
        <v>33.9</v>
      </c>
      <c r="J66" cm="1">
        <f t="array" ref="J66">IFERROR(_xlfn.XLOOKUP(1, (날씨4[stnNm]='평균기온 삽입용'!$C$36) * (날씨4[월]=J$37) * (날씨4[일]='평균기온 삽입용'!$B66), 날씨4[maxTa]),"")</f>
        <v>23.2</v>
      </c>
      <c r="K66" cm="1">
        <f t="array" ref="K66">IFERROR(_xlfn.XLOOKUP(1, (날씨4[stnNm]='평균기온 삽입용'!$C$36) * (날씨4[월]=K$37) * (날씨4[일]='평균기온 삽입용'!$B66), 날씨4[maxTa]),"")</f>
        <v>25.5</v>
      </c>
      <c r="L66" cm="1">
        <f t="array" ref="L66">IFERROR(_xlfn.XLOOKUP(1, (날씨4[stnNm]='평균기온 삽입용'!$C$36) * (날씨4[월]=L$37) * (날씨4[일]='평균기온 삽입용'!$B66), 날씨4[maxTa]),"")</f>
        <v>10.4</v>
      </c>
      <c r="M66" cm="1">
        <f t="array" ref="M66">IFERROR(_xlfn.XLOOKUP(1, (날씨4[stnNm]='평균기온 삽입용'!$C$36) * (날씨4[월]=M$37) * (날씨4[일]='평균기온 삽입용'!$B66), 날씨4[maxTa]),"")</f>
        <v>5.5</v>
      </c>
      <c r="N66" cm="1">
        <f t="array" ref="N66">IFERROR(_xlfn.XLOOKUP(1, (날씨4[stnNm]='평균기온 삽입용'!$C$36) * (날씨4[월]=N$37) * (날씨4[일]='평균기온 삽입용'!$B66), 날씨4[maxTa]),"")</f>
        <v>-4.4000000000000004</v>
      </c>
      <c r="P66" s="63">
        <v>29</v>
      </c>
      <c r="Q66" cm="1">
        <f t="array" ref="Q66">IFERROR(_xlfn.XLOOKUP(1, (날씨5[stnNm]='평균기온 삽입용'!$Q$36) * (날씨5[월]=Q$37) * (날씨5[일]='평균기온 삽입용'!$P66), 날씨5[maxTa]),"")</f>
        <v>5.3</v>
      </c>
      <c r="R66" t="str" cm="1">
        <f t="array" ref="R66">IFERROR(_xlfn.XLOOKUP(1, (날씨5[stnNm]='평균기온 삽입용'!$Q$36) * (날씨5[월]=R$37) * (날씨5[일]='평균기온 삽입용'!$P66), 날씨5[maxTa]),"")</f>
        <v/>
      </c>
      <c r="S66" cm="1">
        <f t="array" ref="S66">IFERROR(_xlfn.XLOOKUP(1, (날씨5[stnNm]='평균기온 삽입용'!$Q$36) * (날씨5[월]=S$37) * (날씨5[일]='평균기온 삽입용'!$P66), 날씨5[maxTa]),"")</f>
        <v>14.2</v>
      </c>
      <c r="T66" cm="1">
        <f t="array" ref="T66">IFERROR(_xlfn.XLOOKUP(1, (날씨5[stnNm]='평균기온 삽입용'!$Q$36) * (날씨5[월]=T$37) * (날씨5[일]='평균기온 삽입용'!$P66), 날씨5[maxTa]),"")</f>
        <v>17.7</v>
      </c>
      <c r="U66" cm="1">
        <f t="array" ref="U66">IFERROR(_xlfn.XLOOKUP(1, (날씨5[stnNm]='평균기온 삽입용'!$Q$36) * (날씨5[월]=U$37) * (날씨5[일]='평균기온 삽입용'!$P66), 날씨5[maxTa]),"")</f>
        <v>26.3</v>
      </c>
      <c r="V66" cm="1">
        <f t="array" ref="V66">IFERROR(_xlfn.XLOOKUP(1, (날씨5[stnNm]='평균기온 삽입용'!$Q$36) * (날씨5[월]=V$37) * (날씨5[일]='평균기온 삽입용'!$P66), 날씨5[maxTa]),"")</f>
        <v>27.1</v>
      </c>
      <c r="W66" cm="1">
        <f t="array" ref="W66">IFERROR(_xlfn.XLOOKUP(1, (날씨5[stnNm]='평균기온 삽입용'!$Q$36) * (날씨5[월]=W$37) * (날씨5[일]='평균기온 삽입용'!$P66), 날씨5[maxTa]),"")</f>
        <v>29.8</v>
      </c>
      <c r="X66" cm="1">
        <f t="array" ref="X66">IFERROR(_xlfn.XLOOKUP(1, (날씨5[stnNm]='평균기온 삽입용'!$Q$36) * (날씨5[월]=X$37) * (날씨5[일]='평균기온 삽입용'!$P66), 날씨5[maxTa]),"")</f>
        <v>25.8</v>
      </c>
      <c r="Y66" cm="1">
        <f t="array" ref="Y66">IFERROR(_xlfn.XLOOKUP(1, (날씨5[stnNm]='평균기온 삽입용'!$Q$36) * (날씨5[월]=Y$37) * (날씨5[일]='평균기온 삽입용'!$P66), 날씨5[maxTa]),"")</f>
        <v>26.6</v>
      </c>
      <c r="Z66" cm="1">
        <f t="array" ref="Z66">IFERROR(_xlfn.XLOOKUP(1, (날씨5[stnNm]='평균기온 삽입용'!$Q$36) * (날씨5[월]=Z$37) * (날씨5[일]='평균기온 삽입용'!$P66), 날씨5[maxTa]),"")</f>
        <v>16.2</v>
      </c>
      <c r="AA66" cm="1">
        <f t="array" ref="AA66">IFERROR(_xlfn.XLOOKUP(1, (날씨5[stnNm]='평균기온 삽입용'!$Q$36) * (날씨5[월]=AA$37) * (날씨5[일]='평균기온 삽입용'!$P66), 날씨5[maxTa]),"")</f>
        <v>6.2</v>
      </c>
      <c r="AB66" cm="1">
        <f t="array" ref="AB66">IFERROR(_xlfn.XLOOKUP(1, (날씨5[stnNm]='평균기온 삽입용'!$Q$36) * (날씨5[월]=AB$37) * (날씨5[일]='평균기온 삽입용'!$P66), 날씨5[maxTa]),"")</f>
        <v>7</v>
      </c>
      <c r="AD66" s="63">
        <v>29</v>
      </c>
      <c r="AE66" cm="1">
        <f t="array" ref="AE66">IFERROR(_xlfn.XLOOKUP(1, (날씨6[stnNm]='평균기온 삽입용'!$AE$36) * (날씨6[월]=AE$37) * (날씨6[일]='평균기온 삽입용'!$AD66), 날씨6[maxTa]),"")</f>
        <v>9.1</v>
      </c>
      <c r="AF66" cm="1">
        <f t="array" ref="AF66">IFERROR(_xlfn.XLOOKUP(1, (날씨6[stnNm]='평균기온 삽입용'!$AE$36) * (날씨6[월]=AF$37) * (날씨6[일]='평균기온 삽입용'!$AD66), 날씨6[maxTa]),"")</f>
        <v>10.9</v>
      </c>
      <c r="AG66" cm="1">
        <f t="array" ref="AG66">IFERROR(_xlfn.XLOOKUP(1, (날씨6[stnNm]='평균기온 삽입용'!$AE$36) * (날씨6[월]=AG$37) * (날씨6[일]='평균기온 삽입용'!$AD66), 날씨6[maxTa]),"")</f>
        <v>15.3</v>
      </c>
      <c r="AH66" cm="1">
        <f t="array" ref="AH66">IFERROR(_xlfn.XLOOKUP(1, (날씨6[stnNm]='평균기온 삽입용'!$AE$36) * (날씨6[월]=AH$37) * (날씨6[일]='평균기온 삽입용'!$AD66), 날씨6[maxTa]),"")</f>
        <v>21.4</v>
      </c>
      <c r="AI66" cm="1">
        <f t="array" ref="AI66">IFERROR(_xlfn.XLOOKUP(1, (날씨6[stnNm]='평균기온 삽입용'!$AE$36) * (날씨6[월]=AI$37) * (날씨6[일]='평균기온 삽입용'!$AD66), 날씨6[maxTa]),"")</f>
        <v>27</v>
      </c>
      <c r="AJ66" cm="1">
        <f t="array" ref="AJ66">IFERROR(_xlfn.XLOOKUP(1, (날씨6[stnNm]='평균기온 삽입용'!$AE$36) * (날씨6[월]=AJ$37) * (날씨6[일]='평균기온 삽입용'!$AD66), 날씨6[maxTa]),"")</f>
        <v>26.7</v>
      </c>
      <c r="AK66" cm="1">
        <f t="array" ref="AK66">IFERROR(_xlfn.XLOOKUP(1, (날씨6[stnNm]='평균기온 삽입용'!$AE$36) * (날씨6[월]=AK$37) * (날씨6[일]='평균기온 삽입용'!$AD66), 날씨6[maxTa]),"")</f>
        <v>27.3</v>
      </c>
      <c r="AL66" cm="1">
        <f t="array" ref="AL66">IFERROR(_xlfn.XLOOKUP(1, (날씨6[stnNm]='평균기온 삽입용'!$AE$36) * (날씨6[월]=AL$37) * (날씨6[일]='평균기온 삽입용'!$AD66), 날씨6[maxTa]),"")</f>
        <v>30.8</v>
      </c>
      <c r="AM66" cm="1">
        <f t="array" ref="AM66">IFERROR(_xlfn.XLOOKUP(1, (날씨6[stnNm]='평균기온 삽입용'!$AE$36) * (날씨6[월]=AM$37) * (날씨6[일]='평균기온 삽입용'!$AD66), 날씨6[maxTa]),"")</f>
        <v>23.2</v>
      </c>
      <c r="AN66" cm="1">
        <f t="array" ref="AN66">IFERROR(_xlfn.XLOOKUP(1, (날씨6[stnNm]='평균기온 삽입용'!$AE$36) * (날씨6[월]=AN$37) * (날씨6[일]='평균기온 삽입용'!$AD66), 날씨6[maxTa]),"")</f>
        <v>16.100000000000001</v>
      </c>
      <c r="AO66" cm="1">
        <f t="array" ref="AO66">IFERROR(_xlfn.XLOOKUP(1, (날씨6[stnNm]='평균기온 삽입용'!$AE$36) * (날씨6[월]=AO$37) * (날씨6[일]='평균기온 삽입용'!$AD66), 날씨6[maxTa]),"")</f>
        <v>1.7</v>
      </c>
      <c r="AP66" cm="1">
        <f t="array" ref="AP66">IFERROR(_xlfn.XLOOKUP(1, (날씨6[stnNm]='평균기온 삽입용'!$AE$36) * (날씨6[월]=AP$37) * (날씨6[일]='평균기온 삽입용'!$AD66), 날씨6[maxTa]),"")</f>
        <v>1.1000000000000001</v>
      </c>
    </row>
    <row r="67" spans="2:42" ht="15.95" customHeight="1" x14ac:dyDescent="0.3">
      <c r="B67" s="63">
        <v>30</v>
      </c>
      <c r="C67" cm="1">
        <f t="array" ref="C67">IFERROR(_xlfn.XLOOKUP(1, (날씨4[stnNm]='평균기온 삽입용'!$C$36) * (날씨4[월]=C$37) * (날씨4[일]='평균기온 삽입용'!$B67), 날씨4[maxTa]),"")</f>
        <v>-1.7</v>
      </c>
      <c r="D67" t="str" cm="1">
        <f t="array" ref="D67">IFERROR(_xlfn.XLOOKUP(1, (날씨4[stnNm]='평균기온 삽입용'!$C$36) * (날씨4[월]=D$37) * (날씨4[일]='평균기온 삽입용'!$B67), 날씨4[maxTa]),"")</f>
        <v/>
      </c>
      <c r="E67" cm="1">
        <f t="array" ref="E67">IFERROR(_xlfn.XLOOKUP(1, (날씨4[stnNm]='평균기온 삽입용'!$C$36) * (날씨4[월]=E$37) * (날씨4[일]='평균기온 삽입용'!$B67), 날씨4[maxTa]),"")</f>
        <v>21.4</v>
      </c>
      <c r="F67" cm="1">
        <f t="array" ref="F67">IFERROR(_xlfn.XLOOKUP(1, (날씨4[stnNm]='평균기온 삽입용'!$C$36) * (날씨4[월]=F$37) * (날씨4[일]='평균기온 삽입용'!$B67), 날씨4[maxTa]),"")</f>
        <v>24.4</v>
      </c>
      <c r="G67" cm="1">
        <f t="array" ref="G67">IFERROR(_xlfn.XLOOKUP(1, (날씨4[stnNm]='평균기온 삽입용'!$C$36) * (날씨4[월]=G$37) * (날씨4[일]='평균기온 삽입용'!$B67), 날씨4[maxTa]),"")</f>
        <v>25.8</v>
      </c>
      <c r="H67" cm="1">
        <f t="array" ref="H67">IFERROR(_xlfn.XLOOKUP(1, (날씨4[stnNm]='평균기온 삽입용'!$C$36) * (날씨4[월]=H$37) * (날씨4[일]='평균기온 삽입용'!$B67), 날씨4[maxTa]),"")</f>
        <v>30</v>
      </c>
      <c r="I67" cm="1">
        <f t="array" ref="I67">IFERROR(_xlfn.XLOOKUP(1, (날씨4[stnNm]='평균기온 삽입용'!$C$36) * (날씨4[월]=I$37) * (날씨4[일]='평균기온 삽입용'!$B67), 날씨4[maxTa]),"")</f>
        <v>35.299999999999997</v>
      </c>
      <c r="J67" cm="1">
        <f t="array" ref="J67">IFERROR(_xlfn.XLOOKUP(1, (날씨4[stnNm]='평균기온 삽입용'!$C$36) * (날씨4[월]=J$37) * (날씨4[일]='평균기온 삽입용'!$B67), 날씨4[maxTa]),"")</f>
        <v>29.8</v>
      </c>
      <c r="K67" cm="1">
        <f t="array" ref="K67">IFERROR(_xlfn.XLOOKUP(1, (날씨4[stnNm]='평균기온 삽입용'!$C$36) * (날씨4[월]=K$37) * (날씨4[일]='평균기온 삽입용'!$B67), 날씨4[maxTa]),"")</f>
        <v>21</v>
      </c>
      <c r="L67" cm="1">
        <f t="array" ref="L67">IFERROR(_xlfn.XLOOKUP(1, (날씨4[stnNm]='평균기온 삽입용'!$C$36) * (날씨4[월]=L$37) * (날씨4[일]='평균기온 삽입용'!$B67), 날씨4[maxTa]),"")</f>
        <v>10.5</v>
      </c>
      <c r="M67" cm="1">
        <f t="array" ref="M67">IFERROR(_xlfn.XLOOKUP(1, (날씨4[stnNm]='평균기온 삽입용'!$C$36) * (날씨4[월]=M$37) * (날씨4[일]='평균기온 삽입용'!$B67), 날씨4[maxTa]),"")</f>
        <v>6.6</v>
      </c>
      <c r="N67" cm="1">
        <f t="array" ref="N67">IFERROR(_xlfn.XLOOKUP(1, (날씨4[stnNm]='평균기온 삽입용'!$C$36) * (날씨4[월]=N$37) * (날씨4[일]='평균기온 삽입용'!$B67), 날씨4[maxTa]),"")</f>
        <v>-2.5</v>
      </c>
      <c r="P67" s="63">
        <v>30</v>
      </c>
      <c r="Q67" cm="1">
        <f t="array" ref="Q67">IFERROR(_xlfn.XLOOKUP(1, (날씨5[stnNm]='평균기온 삽입용'!$Q$36) * (날씨5[월]=Q$37) * (날씨5[일]='평균기온 삽입용'!$P67), 날씨5[maxTa]),"")</f>
        <v>5.8</v>
      </c>
      <c r="R67" t="str" cm="1">
        <f t="array" ref="R67">IFERROR(_xlfn.XLOOKUP(1, (날씨5[stnNm]='평균기온 삽입용'!$Q$36) * (날씨5[월]=R$37) * (날씨5[일]='평균기온 삽입용'!$P67), 날씨5[maxTa]),"")</f>
        <v/>
      </c>
      <c r="S67" cm="1">
        <f t="array" ref="S67">IFERROR(_xlfn.XLOOKUP(1, (날씨5[stnNm]='평균기온 삽입용'!$Q$36) * (날씨5[월]=S$37) * (날씨5[일]='평균기온 삽입용'!$P67), 날씨5[maxTa]),"")</f>
        <v>8.4</v>
      </c>
      <c r="T67" cm="1">
        <f t="array" ref="T67">IFERROR(_xlfn.XLOOKUP(1, (날씨5[stnNm]='평균기온 삽입용'!$Q$36) * (날씨5[월]=T$37) * (날씨5[일]='평균기온 삽입용'!$P67), 날씨5[maxTa]),"")</f>
        <v>21.8</v>
      </c>
      <c r="U67" cm="1">
        <f t="array" ref="U67">IFERROR(_xlfn.XLOOKUP(1, (날씨5[stnNm]='평균기온 삽입용'!$Q$36) * (날씨5[월]=U$37) * (날씨5[일]='평균기온 삽입용'!$P67), 날씨5[maxTa]),"")</f>
        <v>25.7</v>
      </c>
      <c r="V67" cm="1">
        <f t="array" ref="V67">IFERROR(_xlfn.XLOOKUP(1, (날씨5[stnNm]='평균기온 삽입용'!$Q$36) * (날씨5[월]=V$37) * (날씨5[일]='평균기온 삽입용'!$P67), 날씨5[maxTa]),"")</f>
        <v>28.9</v>
      </c>
      <c r="W67" cm="1">
        <f t="array" ref="W67">IFERROR(_xlfn.XLOOKUP(1, (날씨5[stnNm]='평균기온 삽입용'!$Q$36) * (날씨5[월]=W$37) * (날씨5[일]='평균기온 삽입용'!$P67), 날씨5[maxTa]),"")</f>
        <v>28.4</v>
      </c>
      <c r="X67" cm="1">
        <f t="array" ref="X67">IFERROR(_xlfn.XLOOKUP(1, (날씨5[stnNm]='평균기온 삽입용'!$Q$36) * (날씨5[월]=X$37) * (날씨5[일]='평균기온 삽입용'!$P67), 날씨5[maxTa]),"")</f>
        <v>25.7</v>
      </c>
      <c r="Y67" cm="1">
        <f t="array" ref="Y67">IFERROR(_xlfn.XLOOKUP(1, (날씨5[stnNm]='평균기온 삽입용'!$Q$36) * (날씨5[월]=Y$37) * (날씨5[일]='평균기온 삽입용'!$P67), 날씨5[maxTa]),"")</f>
        <v>28</v>
      </c>
      <c r="Z67" cm="1">
        <f t="array" ref="Z67">IFERROR(_xlfn.XLOOKUP(1, (날씨5[stnNm]='평균기온 삽입용'!$Q$36) * (날씨5[월]=Z$37) * (날씨5[일]='평균기온 삽입용'!$P67), 날씨5[maxTa]),"")</f>
        <v>15.6</v>
      </c>
      <c r="AA67" cm="1">
        <f t="array" ref="AA67">IFERROR(_xlfn.XLOOKUP(1, (날씨5[stnNm]='평균기온 삽입용'!$Q$36) * (날씨5[월]=AA$37) * (날씨5[일]='평균기온 삽입용'!$P67), 날씨5[maxTa]),"")</f>
        <v>8.6999999999999993</v>
      </c>
      <c r="AB67" cm="1">
        <f t="array" ref="AB67">IFERROR(_xlfn.XLOOKUP(1, (날씨5[stnNm]='평균기온 삽입용'!$Q$36) * (날씨5[월]=AB$37) * (날씨5[일]='평균기온 삽입용'!$P67), 날씨5[maxTa]),"")</f>
        <v>3.9</v>
      </c>
      <c r="AD67" s="63">
        <v>30</v>
      </c>
      <c r="AE67" cm="1">
        <f t="array" ref="AE67">IFERROR(_xlfn.XLOOKUP(1, (날씨6[stnNm]='평균기온 삽입용'!$AE$36) * (날씨6[월]=AE$37) * (날씨6[일]='평균기온 삽입용'!$AD67), 날씨6[maxTa]),"")</f>
        <v>9</v>
      </c>
      <c r="AF67" t="str" cm="1">
        <f t="array" ref="AF67">IFERROR(_xlfn.XLOOKUP(1, (날씨6[stnNm]='평균기온 삽입용'!$AE$36) * (날씨6[월]=AF$37) * (날씨6[일]='평균기온 삽입용'!$AD67), 날씨6[maxTa]),"")</f>
        <v/>
      </c>
      <c r="AG67" cm="1">
        <f t="array" ref="AG67">IFERROR(_xlfn.XLOOKUP(1, (날씨6[stnNm]='평균기온 삽입용'!$AE$36) * (날씨6[월]=AG$37) * (날씨6[일]='평균기온 삽입용'!$AD67), 날씨6[maxTa]),"")</f>
        <v>17</v>
      </c>
      <c r="AH67" cm="1">
        <f t="array" ref="AH67">IFERROR(_xlfn.XLOOKUP(1, (날씨6[stnNm]='평균기온 삽입용'!$AE$36) * (날씨6[월]=AH$37) * (날씨6[일]='평균기온 삽입용'!$AD67), 날씨6[maxTa]),"")</f>
        <v>22.8</v>
      </c>
      <c r="AI67" cm="1">
        <f t="array" ref="AI67">IFERROR(_xlfn.XLOOKUP(1, (날씨6[stnNm]='평균기온 삽입용'!$AE$36) * (날씨6[월]=AI$37) * (날씨6[일]='평균기온 삽입용'!$AD67), 날씨6[maxTa]),"")</f>
        <v>28.8</v>
      </c>
      <c r="AJ67" cm="1">
        <f t="array" ref="AJ67">IFERROR(_xlfn.XLOOKUP(1, (날씨6[stnNm]='평균기온 삽입용'!$AE$36) * (날씨6[월]=AJ$37) * (날씨6[일]='평균기온 삽입용'!$AD67), 날씨6[maxTa]),"")</f>
        <v>21.4</v>
      </c>
      <c r="AK67" cm="1">
        <f t="array" ref="AK67">IFERROR(_xlfn.XLOOKUP(1, (날씨6[stnNm]='평균기온 삽입용'!$AE$36) * (날씨6[월]=AK$37) * (날씨6[일]='평균기온 삽입용'!$AD67), 날씨6[maxTa]),"")</f>
        <v>29.3</v>
      </c>
      <c r="AL67" cm="1">
        <f t="array" ref="AL67">IFERROR(_xlfn.XLOOKUP(1, (날씨6[stnNm]='평균기온 삽입용'!$AE$36) * (날씨6[월]=AL$37) * (날씨6[일]='평균기온 삽입용'!$AD67), 날씨6[maxTa]),"")</f>
        <v>32.1</v>
      </c>
      <c r="AM67" cm="1">
        <f t="array" ref="AM67">IFERROR(_xlfn.XLOOKUP(1, (날씨6[stnNm]='평균기온 삽입용'!$AE$36) * (날씨6[월]=AM$37) * (날씨6[일]='평균기온 삽입용'!$AD67), 날씨6[maxTa]),"")</f>
        <v>22.3</v>
      </c>
      <c r="AN67" cm="1">
        <f t="array" ref="AN67">IFERROR(_xlfn.XLOOKUP(1, (날씨6[stnNm]='평균기온 삽입용'!$AE$36) * (날씨6[월]=AN$37) * (날씨6[일]='평균기온 삽입용'!$AD67), 날씨6[maxTa]),"")</f>
        <v>17.8</v>
      </c>
      <c r="AO67" cm="1">
        <f t="array" ref="AO67">IFERROR(_xlfn.XLOOKUP(1, (날씨6[stnNm]='평균기온 삽입용'!$AE$36) * (날씨6[월]=AO$37) * (날씨6[일]='평균기온 삽입용'!$AD67), 날씨6[maxTa]),"")</f>
        <v>2.9</v>
      </c>
      <c r="AP67" cm="1">
        <f t="array" ref="AP67">IFERROR(_xlfn.XLOOKUP(1, (날씨6[stnNm]='평균기온 삽입용'!$AE$36) * (날씨6[월]=AP$37) * (날씨6[일]='평균기온 삽입용'!$AD67), 날씨6[maxTa]),"")</f>
        <v>-7.3</v>
      </c>
    </row>
    <row r="68" spans="2:42" ht="15.95" customHeight="1" x14ac:dyDescent="0.3">
      <c r="B68" s="63">
        <v>31</v>
      </c>
      <c r="C68" cm="1">
        <f t="array" ref="C68">IFERROR(_xlfn.XLOOKUP(1, (날씨4[stnNm]='평균기온 삽입용'!$C$36) * (날씨4[월]=C$37) * (날씨4[일]='평균기온 삽입용'!$B68), 날씨4[maxTa]),"")</f>
        <v>-1</v>
      </c>
      <c r="D68" t="str" cm="1">
        <f t="array" ref="D68">IFERROR(_xlfn.XLOOKUP(1, (날씨4[stnNm]='평균기온 삽입용'!$C$36) * (날씨4[월]=D$37) * (날씨4[일]='평균기온 삽입용'!$B68), 날씨4[maxTa]),"")</f>
        <v/>
      </c>
      <c r="E68" cm="1">
        <f t="array" ref="E68">IFERROR(_xlfn.XLOOKUP(1, (날씨4[stnNm]='평균기온 삽입용'!$C$36) * (날씨4[월]=E$37) * (날씨4[일]='평균기온 삽입용'!$B68), 날씨4[maxTa]),"")</f>
        <v>19.3</v>
      </c>
      <c r="F68" t="str" cm="1">
        <f t="array" ref="F68">IFERROR(_xlfn.XLOOKUP(1, (날씨4[stnNm]='평균기온 삽입용'!$C$36) * (날씨4[월]=F$37) * (날씨4[일]='평균기온 삽입용'!$B68), 날씨4[maxTa]),"")</f>
        <v/>
      </c>
      <c r="G68" cm="1">
        <f t="array" ref="G68">IFERROR(_xlfn.XLOOKUP(1, (날씨4[stnNm]='평균기온 삽입용'!$C$36) * (날씨4[월]=G$37) * (날씨4[일]='평균기온 삽입용'!$B68), 날씨4[maxTa]),"")</f>
        <v>27.3</v>
      </c>
      <c r="H68" t="str" cm="1">
        <f t="array" ref="H68">IFERROR(_xlfn.XLOOKUP(1, (날씨4[stnNm]='평균기온 삽입용'!$C$36) * (날씨4[월]=H$37) * (날씨4[일]='평균기온 삽입용'!$B68), 날씨4[maxTa]),"")</f>
        <v/>
      </c>
      <c r="I68" cm="1">
        <f t="array" ref="I68">IFERROR(_xlfn.XLOOKUP(1, (날씨4[stnNm]='평균기온 삽입용'!$C$36) * (날씨4[월]=I$37) * (날씨4[일]='평균기온 삽입용'!$B68), 날씨4[maxTa]),"")</f>
        <v>34.700000000000003</v>
      </c>
      <c r="J68" cm="1">
        <f t="array" ref="J68">IFERROR(_xlfn.XLOOKUP(1, (날씨4[stnNm]='평균기온 삽입용'!$C$36) * (날씨4[월]=J$37) * (날씨4[일]='평균기온 삽입용'!$B68), 날씨4[maxTa]),"")</f>
        <v>29</v>
      </c>
      <c r="K68" t="str" cm="1">
        <f t="array" ref="K68">IFERROR(_xlfn.XLOOKUP(1, (날씨4[stnNm]='평균기온 삽입용'!$C$36) * (날씨4[월]=K$37) * (날씨4[일]='평균기온 삽입용'!$B68), 날씨4[maxTa]),"")</f>
        <v/>
      </c>
      <c r="L68" cm="1">
        <f t="array" ref="L68">IFERROR(_xlfn.XLOOKUP(1, (날씨4[stnNm]='평균기온 삽입용'!$C$36) * (날씨4[월]=L$37) * (날씨4[일]='평균기온 삽입용'!$B68), 날씨4[maxTa]),"")</f>
        <v>11.9</v>
      </c>
      <c r="M68" t="str" cm="1">
        <f t="array" ref="M68">IFERROR(_xlfn.XLOOKUP(1, (날씨4[stnNm]='평균기온 삽입용'!$C$36) * (날씨4[월]=M$37) * (날씨4[일]='평균기온 삽입용'!$B68), 날씨4[maxTa]),"")</f>
        <v/>
      </c>
      <c r="N68" cm="1">
        <f t="array" ref="N68">IFERROR(_xlfn.XLOOKUP(1, (날씨4[stnNm]='평균기온 삽입용'!$C$36) * (날씨4[월]=N$37) * (날씨4[일]='평균기온 삽입용'!$B68), 날씨4[maxTa]),"")</f>
        <v>-0.6</v>
      </c>
      <c r="P68" s="63">
        <v>31</v>
      </c>
      <c r="Q68" cm="1">
        <f t="array" ref="Q68">IFERROR(_xlfn.XLOOKUP(1, (날씨5[stnNm]='평균기온 삽입용'!$Q$36) * (날씨5[월]=Q$37) * (날씨5[일]='평균기온 삽입용'!$P68), 날씨5[maxTa]),"")</f>
        <v>1.2</v>
      </c>
      <c r="R68" t="str" cm="1">
        <f t="array" ref="R68">IFERROR(_xlfn.XLOOKUP(1, (날씨5[stnNm]='평균기온 삽입용'!$Q$36) * (날씨5[월]=R$37) * (날씨5[일]='평균기온 삽입용'!$P68), 날씨5[maxTa]),"")</f>
        <v/>
      </c>
      <c r="S68" cm="1">
        <f t="array" ref="S68">IFERROR(_xlfn.XLOOKUP(1, (날씨5[stnNm]='평균기온 삽입용'!$Q$36) * (날씨5[월]=S$37) * (날씨5[일]='평균기온 삽입용'!$P68), 날씨5[maxTa]),"")</f>
        <v>6.5</v>
      </c>
      <c r="T68" t="str" cm="1">
        <f t="array" ref="T68">IFERROR(_xlfn.XLOOKUP(1, (날씨5[stnNm]='평균기온 삽입용'!$Q$36) * (날씨5[월]=T$37) * (날씨5[일]='평균기온 삽입용'!$P68), 날씨5[maxTa]),"")</f>
        <v/>
      </c>
      <c r="U68" cm="1">
        <f t="array" ref="U68">IFERROR(_xlfn.XLOOKUP(1, (날씨5[stnNm]='평균기온 삽입용'!$Q$36) * (날씨5[월]=U$37) * (날씨5[일]='평균기온 삽입용'!$P68), 날씨5[maxTa]),"")</f>
        <v>23.5</v>
      </c>
      <c r="V68" t="str" cm="1">
        <f t="array" ref="V68">IFERROR(_xlfn.XLOOKUP(1, (날씨5[stnNm]='평균기온 삽입용'!$Q$36) * (날씨5[월]=V$37) * (날씨5[일]='평균기온 삽입용'!$P68), 날씨5[maxTa]),"")</f>
        <v/>
      </c>
      <c r="W68" cm="1">
        <f t="array" ref="W68">IFERROR(_xlfn.XLOOKUP(1, (날씨5[stnNm]='평균기온 삽입용'!$Q$36) * (날씨5[월]=W$37) * (날씨5[일]='평균기온 삽입용'!$P68), 날씨5[maxTa]),"")</f>
        <v>27.3</v>
      </c>
      <c r="X68" cm="1">
        <f t="array" ref="X68">IFERROR(_xlfn.XLOOKUP(1, (날씨5[stnNm]='평균기온 삽입용'!$Q$36) * (날씨5[월]=X$37) * (날씨5[일]='평균기온 삽입용'!$P68), 날씨5[maxTa]),"")</f>
        <v>27</v>
      </c>
      <c r="Y68" t="str" cm="1">
        <f t="array" ref="Y68">IFERROR(_xlfn.XLOOKUP(1, (날씨5[stnNm]='평균기온 삽입용'!$Q$36) * (날씨5[월]=Y$37) * (날씨5[일]='평균기온 삽입용'!$P68), 날씨5[maxTa]),"")</f>
        <v/>
      </c>
      <c r="Z68" cm="1">
        <f t="array" ref="Z68">IFERROR(_xlfn.XLOOKUP(1, (날씨5[stnNm]='평균기온 삽입용'!$Q$36) * (날씨5[월]=Z$37) * (날씨5[일]='평균기온 삽입용'!$P68), 날씨5[maxTa]),"")</f>
        <v>18.899999999999999</v>
      </c>
      <c r="AA68" t="str" cm="1">
        <f t="array" ref="AA68">IFERROR(_xlfn.XLOOKUP(1, (날씨5[stnNm]='평균기온 삽입용'!$Q$36) * (날씨5[월]=AA$37) * (날씨5[일]='평균기온 삽입용'!$P68), 날씨5[maxTa]),"")</f>
        <v/>
      </c>
      <c r="AB68" cm="1">
        <f t="array" ref="AB68">IFERROR(_xlfn.XLOOKUP(1, (날씨5[stnNm]='평균기온 삽입용'!$Q$36) * (날씨5[월]=AB$37) * (날씨5[일]='평균기온 삽입용'!$P68), 날씨5[maxTa]),"")</f>
        <v>-5.0999999999999996</v>
      </c>
      <c r="AD68" s="63">
        <v>31</v>
      </c>
      <c r="AE68" cm="1">
        <f t="array" ref="AE68">IFERROR(_xlfn.XLOOKUP(1, (날씨6[stnNm]='평균기온 삽입용'!$AE$36) * (날씨6[월]=AE$37) * (날씨6[일]='평균기온 삽입용'!$AD68), 날씨6[maxTa]),"")</f>
        <v>7.8</v>
      </c>
      <c r="AF68" t="str" cm="1">
        <f t="array" ref="AF68">IFERROR(_xlfn.XLOOKUP(1, (날씨6[stnNm]='평균기온 삽입용'!$AE$36) * (날씨6[월]=AF$37) * (날씨6[일]='평균기온 삽입용'!$AD68), 날씨6[maxTa]),"")</f>
        <v/>
      </c>
      <c r="AG68" cm="1">
        <f t="array" ref="AG68">IFERROR(_xlfn.XLOOKUP(1, (날씨6[stnNm]='평균기온 삽입용'!$AE$36) * (날씨6[월]=AG$37) * (날씨6[일]='평균기온 삽입용'!$AD68), 날씨6[maxTa]),"")</f>
        <v>18.7</v>
      </c>
      <c r="AH68" t="str" cm="1">
        <f t="array" ref="AH68">IFERROR(_xlfn.XLOOKUP(1, (날씨6[stnNm]='평균기온 삽입용'!$AE$36) * (날씨6[월]=AH$37) * (날씨6[일]='평균기온 삽입용'!$AD68), 날씨6[maxTa]),"")</f>
        <v/>
      </c>
      <c r="AI68" cm="1">
        <f t="array" ref="AI68">IFERROR(_xlfn.XLOOKUP(1, (날씨6[stnNm]='평균기온 삽입용'!$AE$36) * (날씨6[월]=AI$37) * (날씨6[일]='평균기온 삽입용'!$AD68), 날씨6[maxTa]),"")</f>
        <v>27.1</v>
      </c>
      <c r="AJ68" t="str" cm="1">
        <f t="array" ref="AJ68">IFERROR(_xlfn.XLOOKUP(1, (날씨6[stnNm]='평균기온 삽입용'!$AE$36) * (날씨6[월]=AJ$37) * (날씨6[일]='평균기온 삽입용'!$AD68), 날씨6[maxTa]),"")</f>
        <v/>
      </c>
      <c r="AK68" cm="1">
        <f t="array" ref="AK68">IFERROR(_xlfn.XLOOKUP(1, (날씨6[stnNm]='평균기온 삽입용'!$AE$36) * (날씨6[월]=AK$37) * (날씨6[일]='평균기온 삽입용'!$AD68), 날씨6[maxTa]),"")</f>
        <v>30</v>
      </c>
      <c r="AL68" cm="1">
        <f t="array" ref="AL68">IFERROR(_xlfn.XLOOKUP(1, (날씨6[stnNm]='평균기온 삽입용'!$AE$36) * (날씨6[월]=AL$37) * (날씨6[일]='평균기온 삽입용'!$AD68), 날씨6[maxTa]),"")</f>
        <v>28</v>
      </c>
      <c r="AM68" t="str" cm="1">
        <f t="array" ref="AM68">IFERROR(_xlfn.XLOOKUP(1, (날씨6[stnNm]='평균기온 삽입용'!$AE$36) * (날씨6[월]=AM$37) * (날씨6[일]='평균기온 삽입용'!$AD68), 날씨6[maxTa]),"")</f>
        <v/>
      </c>
      <c r="AN68" cm="1">
        <f t="array" ref="AN68">IFERROR(_xlfn.XLOOKUP(1, (날씨6[stnNm]='평균기온 삽입용'!$AE$36) * (날씨6[월]=AN$37) * (날씨6[일]='평균기온 삽입용'!$AD68), 날씨6[maxTa]),"")</f>
        <v>16.7</v>
      </c>
      <c r="AO68" t="str" cm="1">
        <f t="array" ref="AO68">IFERROR(_xlfn.XLOOKUP(1, (날씨6[stnNm]='평균기온 삽입용'!$AE$36) * (날씨6[월]=AO$37) * (날씨6[일]='평균기온 삽입용'!$AD68), 날씨6[maxTa]),"")</f>
        <v/>
      </c>
      <c r="AP68" cm="1">
        <f t="array" ref="AP68">IFERROR(_xlfn.XLOOKUP(1, (날씨6[stnNm]='평균기온 삽입용'!$AE$36) * (날씨6[월]=AP$37) * (날씨6[일]='평균기온 삽입용'!$AD68), 날씨6[maxTa]),"")</f>
        <v>-5.3</v>
      </c>
    </row>
    <row r="69" spans="2:42" ht="15.95" customHeight="1" x14ac:dyDescent="0.3"/>
    <row r="70" spans="2:42" ht="15.95" customHeight="1" x14ac:dyDescent="0.3">
      <c r="C70" t="str">
        <f>가동률!$P$9</f>
        <v>철원</v>
      </c>
      <c r="D70">
        <f>가동률!$P$10-4</f>
        <v>2021</v>
      </c>
      <c r="Q70" t="str">
        <f>가동률!$P$9</f>
        <v>철원</v>
      </c>
      <c r="R70">
        <f>가동률!$P$10-3</f>
        <v>2022</v>
      </c>
      <c r="AE70" t="str">
        <f>가동률!$P$9</f>
        <v>철원</v>
      </c>
      <c r="AF70">
        <f>가동률!$P$10-2</f>
        <v>2023</v>
      </c>
    </row>
    <row r="71" spans="2:42" ht="15.95" customHeight="1" x14ac:dyDescent="0.3">
      <c r="C71" s="64">
        <v>1</v>
      </c>
      <c r="D71" s="64">
        <v>2</v>
      </c>
      <c r="E71" s="64">
        <v>3</v>
      </c>
      <c r="F71" s="64">
        <v>4</v>
      </c>
      <c r="G71" s="64">
        <v>5</v>
      </c>
      <c r="H71" s="64">
        <v>6</v>
      </c>
      <c r="I71" s="64">
        <v>7</v>
      </c>
      <c r="J71" s="64">
        <v>8</v>
      </c>
      <c r="K71" s="64">
        <v>9</v>
      </c>
      <c r="L71" s="64">
        <v>10</v>
      </c>
      <c r="M71" s="64">
        <v>11</v>
      </c>
      <c r="N71" s="64">
        <v>12</v>
      </c>
      <c r="Q71" s="64">
        <v>1</v>
      </c>
      <c r="R71" s="64">
        <v>2</v>
      </c>
      <c r="S71" s="64">
        <v>3</v>
      </c>
      <c r="T71" s="64">
        <v>4</v>
      </c>
      <c r="U71" s="64">
        <v>5</v>
      </c>
      <c r="V71" s="64">
        <v>6</v>
      </c>
      <c r="W71" s="64">
        <v>7</v>
      </c>
      <c r="X71" s="64">
        <v>8</v>
      </c>
      <c r="Y71" s="64">
        <v>9</v>
      </c>
      <c r="Z71" s="64">
        <v>10</v>
      </c>
      <c r="AA71" s="64">
        <v>11</v>
      </c>
      <c r="AB71" s="64">
        <v>12</v>
      </c>
      <c r="AE71" s="64">
        <v>1</v>
      </c>
      <c r="AF71" s="64">
        <v>2</v>
      </c>
      <c r="AG71" s="64">
        <v>3</v>
      </c>
      <c r="AH71" s="64">
        <v>4</v>
      </c>
      <c r="AI71" s="64">
        <v>5</v>
      </c>
      <c r="AJ71" s="64">
        <v>6</v>
      </c>
      <c r="AK71" s="64">
        <v>7</v>
      </c>
      <c r="AL71" s="64">
        <v>8</v>
      </c>
      <c r="AM71" s="64">
        <v>9</v>
      </c>
      <c r="AN71" s="64">
        <v>10</v>
      </c>
      <c r="AO71" s="64">
        <v>11</v>
      </c>
      <c r="AP71" s="64">
        <v>12</v>
      </c>
    </row>
    <row r="72" spans="2:42" ht="15.95" customHeight="1" x14ac:dyDescent="0.3">
      <c r="B72" s="63">
        <v>1</v>
      </c>
      <c r="C72" cm="1">
        <f t="array" ref="C72">IFERROR(_xlfn.XLOOKUP(1, (날씨7[stnNm]='평균기온 삽입용'!$C$70) * (날씨7[월]=C$71) * (날씨7[일]='평균기온 삽입용'!$B72), 날씨7[maxTa]),"")</f>
        <v>-1</v>
      </c>
      <c r="D72" cm="1">
        <f t="array" ref="D72">IFERROR(_xlfn.XLOOKUP(1, (날씨7[stnNm]='평균기온 삽입용'!$C$70) * (날씨7[월]=D$71) * (날씨7[일]='평균기온 삽입용'!$B72), 날씨7[maxTa]),"")</f>
        <v>10.199999999999999</v>
      </c>
      <c r="E72" cm="1">
        <f t="array" ref="E72">IFERROR(_xlfn.XLOOKUP(1, (날씨7[stnNm]='평균기온 삽입용'!$C$70) * (날씨7[월]=E$71) * (날씨7[일]='평균기온 삽입용'!$B72), 날씨7[maxTa]),"")</f>
        <v>4.5</v>
      </c>
      <c r="F72" cm="1">
        <f t="array" ref="F72">IFERROR(_xlfn.XLOOKUP(1, (날씨7[stnNm]='평균기온 삽입용'!$C$70) * (날씨7[월]=F$71) * (날씨7[일]='평균기온 삽입용'!$B72), 날씨7[maxTa]),"")</f>
        <v>22.9</v>
      </c>
      <c r="G72" cm="1">
        <f t="array" ref="G72">IFERROR(_xlfn.XLOOKUP(1, (날씨7[stnNm]='평균기온 삽입용'!$C$70) * (날씨7[월]=G$71) * (날씨7[일]='평균기온 삽입용'!$B72), 날씨7[maxTa]),"")</f>
        <v>11.5</v>
      </c>
      <c r="H72" cm="1">
        <f t="array" ref="H72">IFERROR(_xlfn.XLOOKUP(1, (날씨7[stnNm]='평균기온 삽입용'!$C$70) * (날씨7[월]=H$71) * (날씨7[일]='평균기온 삽입용'!$B72), 날씨7[maxTa]),"")</f>
        <v>21</v>
      </c>
      <c r="I72" cm="1">
        <f t="array" ref="I72">IFERROR(_xlfn.XLOOKUP(1, (날씨7[stnNm]='평균기온 삽입용'!$C$70) * (날씨7[월]=I$71) * (날씨7[일]='평균기온 삽입용'!$B72), 날씨7[maxTa]),"")</f>
        <v>29.7</v>
      </c>
      <c r="J72" cm="1">
        <f t="array" ref="J72">IFERROR(_xlfn.XLOOKUP(1, (날씨7[stnNm]='평균기온 삽입용'!$C$70) * (날씨7[월]=J$71) * (날씨7[일]='평균기온 삽입용'!$B72), 날씨7[maxTa]),"")</f>
        <v>28.9</v>
      </c>
      <c r="K72" cm="1">
        <f t="array" ref="K72">IFERROR(_xlfn.XLOOKUP(1, (날씨7[stnNm]='평균기온 삽입용'!$C$70) * (날씨7[월]=K$71) * (날씨7[일]='평균기온 삽입용'!$B72), 날씨7[maxTa]),"")</f>
        <v>24.7</v>
      </c>
      <c r="L72" cm="1">
        <f t="array" ref="L72">IFERROR(_xlfn.XLOOKUP(1, (날씨7[stnNm]='평균기온 삽입용'!$C$70) * (날씨7[월]=L$71) * (날씨7[일]='평균기온 삽입용'!$B72), 날씨7[maxTa]),"")</f>
        <v>26.4</v>
      </c>
      <c r="M72" cm="1">
        <f t="array" ref="M72">IFERROR(_xlfn.XLOOKUP(1, (날씨7[stnNm]='평균기온 삽입용'!$C$70) * (날씨7[월]=M$71) * (날씨7[일]='평균기온 삽입용'!$B72), 날씨7[maxTa]),"")</f>
        <v>15.8</v>
      </c>
      <c r="N72" cm="1">
        <f t="array" ref="N72">IFERROR(_xlfn.XLOOKUP(1, (날씨7[stnNm]='평균기온 삽입용'!$C$70) * (날씨7[월]=N$71) * (날씨7[일]='평균기온 삽입용'!$B72), 날씨7[maxTa]),"")</f>
        <v>-0.2</v>
      </c>
      <c r="P72" s="63">
        <v>1</v>
      </c>
      <c r="Q72" cm="1">
        <f t="array" ref="Q72">IFERROR(_xlfn.XLOOKUP(1, (날씨8[stnNm]='평균기온 삽입용'!$Q$70) * (날씨8[월]=Q$71) * (날씨8[일]='평균기온 삽입용'!$P72), 날씨8[maxTa]),"")</f>
        <v>0.5</v>
      </c>
      <c r="R72" cm="1">
        <f t="array" ref="R72">IFERROR(_xlfn.XLOOKUP(1, (날씨8[stnNm]='평균기온 삽입용'!$Q$70) * (날씨8[월]=R$71) * (날씨8[일]='평균기온 삽입용'!$P72), 날씨8[maxTa]),"")</f>
        <v>-0.5</v>
      </c>
      <c r="S72" cm="1">
        <f t="array" ref="S72">IFERROR(_xlfn.XLOOKUP(1, (날씨8[stnNm]='평균기온 삽입용'!$Q$70) * (날씨8[월]=S$71) * (날씨8[일]='평균기온 삽입용'!$P72), 날씨8[maxTa]),"")</f>
        <v>8.1</v>
      </c>
      <c r="T72" cm="1">
        <f t="array" ref="T72">IFERROR(_xlfn.XLOOKUP(1, (날씨8[stnNm]='평균기온 삽입용'!$Q$70) * (날씨8[월]=T$71) * (날씨8[일]='평균기온 삽입용'!$P72), 날씨8[maxTa]),"")</f>
        <v>14</v>
      </c>
      <c r="U72" cm="1">
        <f t="array" ref="U72">IFERROR(_xlfn.XLOOKUP(1, (날씨8[stnNm]='평균기온 삽입용'!$Q$70) * (날씨8[월]=U$71) * (날씨8[일]='평균기온 삽입용'!$P72), 날씨8[maxTa]),"")</f>
        <v>18.100000000000001</v>
      </c>
      <c r="V72" cm="1">
        <f t="array" ref="V72">IFERROR(_xlfn.XLOOKUP(1, (날씨8[stnNm]='평균기온 삽입용'!$Q$70) * (날씨8[월]=V$71) * (날씨8[일]='평균기온 삽입용'!$P72), 날씨8[maxTa]),"")</f>
        <v>27.1</v>
      </c>
      <c r="W72" cm="1">
        <f t="array" ref="W72">IFERROR(_xlfn.XLOOKUP(1, (날씨8[stnNm]='평균기온 삽입용'!$Q$70) * (날씨8[월]=W$71) * (날씨8[일]='평균기온 삽입용'!$P72), 날씨8[maxTa]),"")</f>
        <v>30.9</v>
      </c>
      <c r="X72" cm="1">
        <f t="array" ref="X72">IFERROR(_xlfn.XLOOKUP(1, (날씨8[stnNm]='평균기온 삽입용'!$Q$70) * (날씨8[월]=X$71) * (날씨8[일]='평균기온 삽입용'!$P72), 날씨8[maxTa]),"")</f>
        <v>32</v>
      </c>
      <c r="Y72" cm="1">
        <f t="array" ref="Y72">IFERROR(_xlfn.XLOOKUP(1, (날씨8[stnNm]='평균기온 삽입용'!$Q$70) * (날씨8[월]=Y$71) * (날씨8[일]='평균기온 삽입용'!$P72), 날씨8[maxTa]),"")</f>
        <v>28.6</v>
      </c>
      <c r="Z72" cm="1">
        <f t="array" ref="Z72">IFERROR(_xlfn.XLOOKUP(1, (날씨8[stnNm]='평균기온 삽입용'!$Q$70) * (날씨8[월]=Z$71) * (날씨8[일]='평균기온 삽입용'!$P72), 날씨8[maxTa]),"")</f>
        <v>26.3</v>
      </c>
      <c r="AA72" cm="1">
        <f t="array" ref="AA72">IFERROR(_xlfn.XLOOKUP(1, (날씨8[stnNm]='평균기온 삽입용'!$Q$70) * (날씨8[월]=AA$71) * (날씨8[일]='평균기온 삽입용'!$P72), 날씨8[maxTa]),"")</f>
        <v>17.100000000000001</v>
      </c>
      <c r="AB72" cm="1">
        <f t="array" ref="AB72">IFERROR(_xlfn.XLOOKUP(1, (날씨8[stnNm]='평균기온 삽입용'!$Q$70) * (날씨8[월]=AB$71) * (날씨8[일]='평균기온 삽입용'!$P72), 날씨8[maxTa]),"")</f>
        <v>-2.5</v>
      </c>
      <c r="AD72" s="63">
        <v>1</v>
      </c>
      <c r="AE72" cm="1">
        <f t="array" ref="AE72">IFERROR(_xlfn.XLOOKUP(1, (날씨9[stnNm]='평균기온 삽입용'!$AE$70) * (날씨9[월]=AE$71) * (날씨9[일]='평균기온 삽입용'!$AD72), 날씨9[maxTa]),"")</f>
        <v>1.9</v>
      </c>
      <c r="AF72" cm="1">
        <f t="array" ref="AF72">IFERROR(_xlfn.XLOOKUP(1, (날씨9[stnNm]='평균기온 삽입용'!$AE$70) * (날씨9[월]=AF$71) * (날씨9[일]='평균기온 삽입용'!$AD72), 날씨9[maxTa]),"")</f>
        <v>4.5</v>
      </c>
      <c r="AG72" cm="1">
        <f t="array" ref="AG72">IFERROR(_xlfn.XLOOKUP(1, (날씨9[stnNm]='평균기온 삽입용'!$AE$70) * (날씨9[월]=AG$71) * (날씨9[일]='평균기온 삽입용'!$AD72), 날씨9[maxTa]),"")</f>
        <v>8.8000000000000007</v>
      </c>
      <c r="AH72" cm="1">
        <f t="array" ref="AH72">IFERROR(_xlfn.XLOOKUP(1, (날씨9[stnNm]='평균기온 삽입용'!$AE$70) * (날씨9[월]=AH$71) * (날씨9[일]='평균기온 삽입용'!$AD72), 날씨9[maxTa]),"")</f>
        <v>24.2</v>
      </c>
      <c r="AI72" cm="1">
        <f t="array" ref="AI72">IFERROR(_xlfn.XLOOKUP(1, (날씨9[stnNm]='평균기온 삽입용'!$AE$70) * (날씨9[월]=AI$71) * (날씨9[일]='평균기온 삽입용'!$AD72), 날씨9[maxTa]),"")</f>
        <v>19.899999999999999</v>
      </c>
      <c r="AJ72" cm="1">
        <f t="array" ref="AJ72">IFERROR(_xlfn.XLOOKUP(1, (날씨9[stnNm]='평균기온 삽입용'!$AE$70) * (날씨9[월]=AJ$71) * (날씨9[일]='평균기온 삽입용'!$AD72), 날씨9[maxTa]),"")</f>
        <v>25.8</v>
      </c>
      <c r="AK72" cm="1">
        <f t="array" ref="AK72">IFERROR(_xlfn.XLOOKUP(1, (날씨9[stnNm]='평균기온 삽입용'!$AE$70) * (날씨9[월]=AK$71) * (날씨9[일]='평균기온 삽입용'!$AD72), 날씨9[maxTa]),"")</f>
        <v>32.200000000000003</v>
      </c>
      <c r="AL72" cm="1">
        <f t="array" ref="AL72">IFERROR(_xlfn.XLOOKUP(1, (날씨9[stnNm]='평균기온 삽입용'!$AE$70) * (날씨9[월]=AL$71) * (날씨9[일]='평균기온 삽입용'!$AD72), 날씨9[maxTa]),"")</f>
        <v>33.799999999999997</v>
      </c>
      <c r="AM72" cm="1">
        <f t="array" ref="AM72">IFERROR(_xlfn.XLOOKUP(1, (날씨9[stnNm]='평균기온 삽입용'!$AE$70) * (날씨9[월]=AM$71) * (날씨9[일]='평균기온 삽입용'!$AD72), 날씨9[maxTa]),"")</f>
        <v>27.9</v>
      </c>
      <c r="AN72" cm="1">
        <f t="array" ref="AN72">IFERROR(_xlfn.XLOOKUP(1, (날씨9[stnNm]='평균기온 삽입용'!$AE$70) * (날씨9[월]=AN$71) * (날씨9[일]='평균기온 삽입용'!$AD72), 날씨9[maxTa]),"")</f>
        <v>22.5</v>
      </c>
      <c r="AO72" cm="1">
        <f t="array" ref="AO72">IFERROR(_xlfn.XLOOKUP(1, (날씨9[stnNm]='평균기온 삽입용'!$AE$70) * (날씨9[월]=AO$71) * (날씨9[일]='평균기온 삽입용'!$AD72), 날씨9[maxTa]),"")</f>
        <v>19.5</v>
      </c>
      <c r="AP72" cm="1">
        <f t="array" ref="AP72">IFERROR(_xlfn.XLOOKUP(1, (날씨9[stnNm]='평균기온 삽입용'!$AE$70) * (날씨9[월]=AP$71) * (날씨9[일]='평균기온 삽입용'!$AD72), 날씨9[maxTa]),"")</f>
        <v>-0.7</v>
      </c>
    </row>
    <row r="73" spans="2:42" ht="15.95" customHeight="1" x14ac:dyDescent="0.3">
      <c r="B73" s="63">
        <v>2</v>
      </c>
      <c r="C73" cm="1">
        <f t="array" ref="C73">IFERROR(_xlfn.XLOOKUP(1, (날씨7[stnNm]='평균기온 삽입용'!$C$70) * (날씨7[월]=C$71) * (날씨7[일]='평균기온 삽입용'!$B73), 날씨7[maxTa]),"")</f>
        <v>-2.5</v>
      </c>
      <c r="D73" cm="1">
        <f t="array" ref="D73">IFERROR(_xlfn.XLOOKUP(1, (날씨7[stnNm]='평균기온 삽입용'!$C$70) * (날씨7[월]=D$71) * (날씨7[일]='평균기온 삽입용'!$B73), 날씨7[maxTa]),"")</f>
        <v>-3.1</v>
      </c>
      <c r="E73" cm="1">
        <f t="array" ref="E73">IFERROR(_xlfn.XLOOKUP(1, (날씨7[stnNm]='평균기온 삽입용'!$C$70) * (날씨7[월]=E$71) * (날씨7[일]='평균기온 삽입용'!$B73), 날씨7[maxTa]),"")</f>
        <v>3.9</v>
      </c>
      <c r="F73" cm="1">
        <f t="array" ref="F73">IFERROR(_xlfn.XLOOKUP(1, (날씨7[stnNm]='평균기온 삽입용'!$C$70) * (날씨7[월]=F$71) * (날씨7[일]='평균기온 삽입용'!$B73), 날씨7[maxTa]),"")</f>
        <v>23.6</v>
      </c>
      <c r="G73" cm="1">
        <f t="array" ref="G73">IFERROR(_xlfn.XLOOKUP(1, (날씨7[stnNm]='평균기온 삽입용'!$C$70) * (날씨7[월]=G$71) * (날씨7[일]='평균기온 삽입용'!$B73), 날씨7[maxTa]),"")</f>
        <v>19.3</v>
      </c>
      <c r="H73" cm="1">
        <f t="array" ref="H73">IFERROR(_xlfn.XLOOKUP(1, (날씨7[stnNm]='평균기온 삽입용'!$C$70) * (날씨7[월]=H$71) * (날씨7[일]='평균기온 삽입용'!$B73), 날씨7[maxTa]),"")</f>
        <v>28.8</v>
      </c>
      <c r="I73" cm="1">
        <f t="array" ref="I73">IFERROR(_xlfn.XLOOKUP(1, (날씨7[stnNm]='평균기온 삽입용'!$C$70) * (날씨7[월]=I$71) * (날씨7[일]='평균기온 삽입용'!$B73), 날씨7[maxTa]),"")</f>
        <v>29.9</v>
      </c>
      <c r="J73" cm="1">
        <f t="array" ref="J73">IFERROR(_xlfn.XLOOKUP(1, (날씨7[stnNm]='평균기온 삽입용'!$C$70) * (날씨7[월]=J$71) * (날씨7[일]='평균기온 삽입용'!$B73), 날씨7[maxTa]),"")</f>
        <v>28.9</v>
      </c>
      <c r="K73" cm="1">
        <f t="array" ref="K73">IFERROR(_xlfn.XLOOKUP(1, (날씨7[stnNm]='평균기온 삽입용'!$C$70) * (날씨7[월]=K$71) * (날씨7[일]='평균기온 삽입용'!$B73), 날씨7[maxTa]),"")</f>
        <v>27.2</v>
      </c>
      <c r="L73" cm="1">
        <f t="array" ref="L73">IFERROR(_xlfn.XLOOKUP(1, (날씨7[stnNm]='평균기온 삽입용'!$C$70) * (날씨7[월]=L$71) * (날씨7[일]='평균기온 삽입용'!$B73), 날씨7[maxTa]),"")</f>
        <v>24.8</v>
      </c>
      <c r="M73" cm="1">
        <f t="array" ref="M73">IFERROR(_xlfn.XLOOKUP(1, (날씨7[stnNm]='평균기온 삽입용'!$C$70) * (날씨7[월]=M$71) * (날씨7[일]='평균기온 삽입용'!$B73), 날씨7[maxTa]),"")</f>
        <v>16.399999999999999</v>
      </c>
      <c r="N73" cm="1">
        <f t="array" ref="N73">IFERROR(_xlfn.XLOOKUP(1, (날씨7[stnNm]='평균기온 삽입용'!$C$70) * (날씨7[월]=N$71) * (날씨7[일]='평균기온 삽입용'!$B73), 날씨7[maxTa]),"")</f>
        <v>4.4000000000000004</v>
      </c>
      <c r="P73" s="63">
        <v>2</v>
      </c>
      <c r="Q73" cm="1">
        <f t="array" ref="Q73">IFERROR(_xlfn.XLOOKUP(1, (날씨8[stnNm]='평균기온 삽입용'!$Q$70) * (날씨8[월]=Q$71) * (날씨8[일]='평균기온 삽입용'!$P73), 날씨8[maxTa]),"")</f>
        <v>2.2999999999999998</v>
      </c>
      <c r="R73" cm="1">
        <f t="array" ref="R73">IFERROR(_xlfn.XLOOKUP(1, (날씨8[stnNm]='평균기온 삽입용'!$Q$70) * (날씨8[월]=R$71) * (날씨8[일]='평균기온 삽입용'!$P73), 날씨8[maxTa]),"")</f>
        <v>-0.7</v>
      </c>
      <c r="S73" cm="1">
        <f t="array" ref="S73">IFERROR(_xlfn.XLOOKUP(1, (날씨8[stnNm]='평균기온 삽입용'!$Q$70) * (날씨8[월]=S$71) * (날씨8[일]='평균기온 삽입용'!$P73), 날씨8[maxTa]),"")</f>
        <v>8.3000000000000007</v>
      </c>
      <c r="T73" cm="1">
        <f t="array" ref="T73">IFERROR(_xlfn.XLOOKUP(1, (날씨8[stnNm]='평균기온 삽입용'!$Q$70) * (날씨8[월]=T$71) * (날씨8[일]='평균기온 삽입용'!$P73), 날씨8[maxTa]),"")</f>
        <v>14.4</v>
      </c>
      <c r="U73" cm="1">
        <f t="array" ref="U73">IFERROR(_xlfn.XLOOKUP(1, (날씨8[stnNm]='평균기온 삽입용'!$Q$70) * (날씨8[월]=U$71) * (날씨8[일]='평균기온 삽입용'!$P73), 날씨8[maxTa]),"")</f>
        <v>17.600000000000001</v>
      </c>
      <c r="V73" cm="1">
        <f t="array" ref="V73">IFERROR(_xlfn.XLOOKUP(1, (날씨8[stnNm]='평균기온 삽입용'!$Q$70) * (날씨8[월]=V$71) * (날씨8[일]='평균기온 삽입용'!$P73), 날씨8[maxTa]),"")</f>
        <v>26.3</v>
      </c>
      <c r="W73" cm="1">
        <f t="array" ref="W73">IFERROR(_xlfn.XLOOKUP(1, (날씨8[stnNm]='평균기온 삽입용'!$Q$70) * (날씨8[월]=W$71) * (날씨8[일]='평균기온 삽입용'!$P73), 날씨8[maxTa]),"")</f>
        <v>31.6</v>
      </c>
      <c r="X73" cm="1">
        <f t="array" ref="X73">IFERROR(_xlfn.XLOOKUP(1, (날씨8[stnNm]='평균기온 삽입용'!$Q$70) * (날씨8[월]=X$71) * (날씨8[일]='평균기온 삽입용'!$P73), 날씨8[maxTa]),"")</f>
        <v>27.7</v>
      </c>
      <c r="Y73" cm="1">
        <f t="array" ref="Y73">IFERROR(_xlfn.XLOOKUP(1, (날씨8[stnNm]='평균기온 삽입용'!$Q$70) * (날씨8[월]=Y$71) * (날씨8[일]='평균기온 삽입용'!$P73), 날씨8[maxTa]),"")</f>
        <v>29.1</v>
      </c>
      <c r="Z73" cm="1">
        <f t="array" ref="Z73">IFERROR(_xlfn.XLOOKUP(1, (날씨8[stnNm]='평균기온 삽입용'!$Q$70) * (날씨8[월]=Z$71) * (날씨8[일]='평균기온 삽입용'!$P73), 날씨8[maxTa]),"")</f>
        <v>21</v>
      </c>
      <c r="AA73" cm="1">
        <f t="array" ref="AA73">IFERROR(_xlfn.XLOOKUP(1, (날씨8[stnNm]='평균기온 삽입용'!$Q$70) * (날씨8[월]=AA$71) * (날씨8[일]='평균기온 삽입용'!$P73), 날씨8[maxTa]),"")</f>
        <v>16.899999999999999</v>
      </c>
      <c r="AB73" cm="1">
        <f t="array" ref="AB73">IFERROR(_xlfn.XLOOKUP(1, (날씨8[stnNm]='평균기온 삽입용'!$Q$70) * (날씨8[월]=AB$71) * (날씨8[일]='평균기온 삽입용'!$P73), 날씨8[maxTa]),"")</f>
        <v>-0.3</v>
      </c>
      <c r="AD73" s="63">
        <v>2</v>
      </c>
      <c r="AE73" cm="1">
        <f t="array" ref="AE73">IFERROR(_xlfn.XLOOKUP(1, (날씨9[stnNm]='평균기온 삽입용'!$AE$70) * (날씨9[월]=AE$71) * (날씨9[일]='평균기온 삽입용'!$AD73), 날씨9[maxTa]),"")</f>
        <v>-2.4</v>
      </c>
      <c r="AF73" cm="1">
        <f t="array" ref="AF73">IFERROR(_xlfn.XLOOKUP(1, (날씨9[stnNm]='평균기온 삽입용'!$AE$70) * (날씨9[월]=AF$71) * (날씨9[일]='평균기온 삽입용'!$AD73), 날씨9[maxTa]),"")</f>
        <v>0.3</v>
      </c>
      <c r="AG73" cm="1">
        <f t="array" ref="AG73">IFERROR(_xlfn.XLOOKUP(1, (날씨9[stnNm]='평균기온 삽입용'!$AE$70) * (날씨9[월]=AG$71) * (날씨9[일]='평균기온 삽입용'!$AD73), 날씨9[maxTa]),"")</f>
        <v>5.7</v>
      </c>
      <c r="AH73" cm="1">
        <f t="array" ref="AH73">IFERROR(_xlfn.XLOOKUP(1, (날씨9[stnNm]='평균기온 삽입용'!$AE$70) * (날씨9[월]=AH$71) * (날씨9[일]='평균기온 삽입용'!$AD73), 날씨9[maxTa]),"")</f>
        <v>23.6</v>
      </c>
      <c r="AI73" cm="1">
        <f t="array" ref="AI73">IFERROR(_xlfn.XLOOKUP(1, (날씨9[stnNm]='평균기온 삽입용'!$AE$70) * (날씨9[월]=AI$71) * (날씨9[일]='평균기온 삽입용'!$AD73), 날씨9[maxTa]),"")</f>
        <v>22.8</v>
      </c>
      <c r="AJ73" cm="1">
        <f t="array" ref="AJ73">IFERROR(_xlfn.XLOOKUP(1, (날씨9[stnNm]='평균기온 삽입용'!$AE$70) * (날씨9[월]=AJ$71) * (날씨9[일]='평균기온 삽입용'!$AD73), 날씨9[maxTa]),"")</f>
        <v>25.4</v>
      </c>
      <c r="AK73" cm="1">
        <f t="array" ref="AK73">IFERROR(_xlfn.XLOOKUP(1, (날씨9[stnNm]='평균기온 삽입용'!$AE$70) * (날씨9[월]=AK$71) * (날씨9[일]='평균기온 삽입용'!$AD73), 날씨9[maxTa]),"")</f>
        <v>30.4</v>
      </c>
      <c r="AL73" cm="1">
        <f t="array" ref="AL73">IFERROR(_xlfn.XLOOKUP(1, (날씨9[stnNm]='평균기온 삽입용'!$AE$70) * (날씨9[월]=AL$71) * (날씨9[일]='평균기온 삽입용'!$AD73), 날씨9[maxTa]),"")</f>
        <v>32.5</v>
      </c>
      <c r="AM73" cm="1">
        <f t="array" ref="AM73">IFERROR(_xlfn.XLOOKUP(1, (날씨9[stnNm]='평균기온 삽입용'!$AE$70) * (날씨9[월]=AM$71) * (날씨9[일]='평균기온 삽입용'!$AD73), 날씨9[maxTa]),"")</f>
        <v>29.5</v>
      </c>
      <c r="AN73" cm="1">
        <f t="array" ref="AN73">IFERROR(_xlfn.XLOOKUP(1, (날씨9[stnNm]='평균기온 삽입용'!$AE$70) * (날씨9[월]=AN$71) * (날씨9[일]='평균기온 삽입용'!$AD73), 날씨9[maxTa]),"")</f>
        <v>22.8</v>
      </c>
      <c r="AO73" cm="1">
        <f t="array" ref="AO73">IFERROR(_xlfn.XLOOKUP(1, (날씨9[stnNm]='평균기온 삽입용'!$AE$70) * (날씨9[월]=AO$71) * (날씨9[일]='평균기온 삽입용'!$AD73), 날씨9[maxTa]),"")</f>
        <v>24.6</v>
      </c>
      <c r="AP73" cm="1">
        <f t="array" ref="AP73">IFERROR(_xlfn.XLOOKUP(1, (날씨9[stnNm]='평균기온 삽입용'!$AE$70) * (날씨9[월]=AP$71) * (날씨9[일]='평균기온 삽입용'!$AD73), 날씨9[maxTa]),"")</f>
        <v>5.8</v>
      </c>
    </row>
    <row r="74" spans="2:42" ht="15.95" customHeight="1" x14ac:dyDescent="0.3">
      <c r="B74" s="63">
        <v>3</v>
      </c>
      <c r="C74" cm="1">
        <f t="array" ref="C74">IFERROR(_xlfn.XLOOKUP(1, (날씨7[stnNm]='평균기온 삽입용'!$C$70) * (날씨7[월]=C$71) * (날씨7[일]='평균기온 삽입용'!$B74), 날씨7[maxTa]),"")</f>
        <v>-2.8</v>
      </c>
      <c r="D74" cm="1">
        <f t="array" ref="D74">IFERROR(_xlfn.XLOOKUP(1, (날씨7[stnNm]='평균기온 삽입용'!$C$70) * (날씨7[월]=D$71) * (날씨7[일]='평균기온 삽입용'!$B74), 날씨7[maxTa]),"")</f>
        <v>-0.2</v>
      </c>
      <c r="E74" cm="1">
        <f t="array" ref="E74">IFERROR(_xlfn.XLOOKUP(1, (날씨7[stnNm]='평균기온 삽입용'!$C$70) * (날씨7[월]=E$71) * (날씨7[일]='평균기온 삽입용'!$B74), 날씨7[maxTa]),"")</f>
        <v>7.6</v>
      </c>
      <c r="F74" cm="1">
        <f t="array" ref="F74">IFERROR(_xlfn.XLOOKUP(1, (날씨7[stnNm]='평균기온 삽입용'!$C$70) * (날씨7[월]=F$71) * (날씨7[일]='평균기온 삽입용'!$B74), 날씨7[maxTa]),"")</f>
        <v>13.4</v>
      </c>
      <c r="G74" cm="1">
        <f t="array" ref="G74">IFERROR(_xlfn.XLOOKUP(1, (날씨7[stnNm]='평균기온 삽입용'!$C$70) * (날씨7[월]=G$71) * (날씨7[일]='평균기온 삽입용'!$B74), 날씨7[maxTa]),"")</f>
        <v>19.5</v>
      </c>
      <c r="H74" cm="1">
        <f t="array" ref="H74">IFERROR(_xlfn.XLOOKUP(1, (날씨7[stnNm]='평균기온 삽입용'!$C$70) * (날씨7[월]=H$71) * (날씨7[일]='평균기온 삽입용'!$B74), 날씨7[maxTa]),"")</f>
        <v>22</v>
      </c>
      <c r="I74" cm="1">
        <f t="array" ref="I74">IFERROR(_xlfn.XLOOKUP(1, (날씨7[stnNm]='평균기온 삽입용'!$C$70) * (날씨7[월]=I$71) * (날씨7[일]='평균기온 삽입용'!$B74), 날씨7[maxTa]),"")</f>
        <v>25.2</v>
      </c>
      <c r="J74" cm="1">
        <f t="array" ref="J74">IFERROR(_xlfn.XLOOKUP(1, (날씨7[stnNm]='평균기온 삽입용'!$C$70) * (날씨7[월]=J$71) * (날씨7[일]='평균기온 삽입용'!$B74), 날씨7[maxTa]),"")</f>
        <v>31.8</v>
      </c>
      <c r="K74" cm="1">
        <f t="array" ref="K74">IFERROR(_xlfn.XLOOKUP(1, (날씨7[stnNm]='평균기온 삽입용'!$C$70) * (날씨7[월]=K$71) * (날씨7[일]='평균기온 삽입용'!$B74), 날씨7[maxTa]),"")</f>
        <v>28.1</v>
      </c>
      <c r="L74" cm="1">
        <f t="array" ref="L74">IFERROR(_xlfn.XLOOKUP(1, (날씨7[stnNm]='평균기온 삽입용'!$C$70) * (날씨7[월]=L$71) * (날씨7[일]='평균기온 삽입용'!$B74), 날씨7[maxTa]),"")</f>
        <v>27.6</v>
      </c>
      <c r="M74" cm="1">
        <f t="array" ref="M74">IFERROR(_xlfn.XLOOKUP(1, (날씨7[stnNm]='평균기온 삽입용'!$C$70) * (날씨7[월]=M$71) * (날씨7[일]='평균기온 삽입용'!$B74), 날씨7[maxTa]),"")</f>
        <v>16.7</v>
      </c>
      <c r="N74" cm="1">
        <f t="array" ref="N74">IFERROR(_xlfn.XLOOKUP(1, (날씨7[stnNm]='평균기온 삽입용'!$C$70) * (날씨7[월]=N$71) * (날씨7[일]='평균기온 삽입용'!$B74), 날씨7[maxTa]),"")</f>
        <v>4.2</v>
      </c>
      <c r="P74" s="63">
        <v>3</v>
      </c>
      <c r="Q74" cm="1">
        <f t="array" ref="Q74">IFERROR(_xlfn.XLOOKUP(1, (날씨8[stnNm]='평균기온 삽입용'!$Q$70) * (날씨8[월]=Q$71) * (날씨8[일]='평균기온 삽입용'!$P74), 날씨8[maxTa]),"")</f>
        <v>0</v>
      </c>
      <c r="R74" cm="1">
        <f t="array" ref="R74">IFERROR(_xlfn.XLOOKUP(1, (날씨8[stnNm]='평균기온 삽입용'!$Q$70) * (날씨8[월]=R$71) * (날씨8[일]='평균기온 삽입용'!$P74), 날씨8[maxTa]),"")</f>
        <v>-0.2</v>
      </c>
      <c r="S74" cm="1">
        <f t="array" ref="S74">IFERROR(_xlfn.XLOOKUP(1, (날씨8[stnNm]='평균기온 삽입용'!$Q$70) * (날씨8[월]=S$71) * (날씨8[일]='평균기온 삽입용'!$P74), 날씨8[maxTa]),"")</f>
        <v>10.7</v>
      </c>
      <c r="T74" cm="1">
        <f t="array" ref="T74">IFERROR(_xlfn.XLOOKUP(1, (날씨8[stnNm]='평균기온 삽입용'!$Q$70) * (날씨8[월]=T$71) * (날씨8[일]='평균기온 삽입용'!$P74), 날씨8[maxTa]),"")</f>
        <v>16.399999999999999</v>
      </c>
      <c r="U74" cm="1">
        <f t="array" ref="U74">IFERROR(_xlfn.XLOOKUP(1, (날씨8[stnNm]='평균기온 삽입용'!$Q$70) * (날씨8[월]=U$71) * (날씨8[일]='평균기온 삽입용'!$P74), 날씨8[maxTa]),"")</f>
        <v>19.5</v>
      </c>
      <c r="V74" cm="1">
        <f t="array" ref="V74">IFERROR(_xlfn.XLOOKUP(1, (날씨8[stnNm]='평균기온 삽입용'!$Q$70) * (날씨8[월]=V$71) * (날씨8[일]='평균기온 삽입용'!$P74), 날씨8[maxTa]),"")</f>
        <v>30.7</v>
      </c>
      <c r="W74" cm="1">
        <f t="array" ref="W74">IFERROR(_xlfn.XLOOKUP(1, (날씨8[stnNm]='평균기온 삽입용'!$Q$70) * (날씨8[월]=W$71) * (날씨8[일]='평균기온 삽입용'!$P74), 날씨8[maxTa]),"")</f>
        <v>32.299999999999997</v>
      </c>
      <c r="X74" cm="1">
        <f t="array" ref="X74">IFERROR(_xlfn.XLOOKUP(1, (날씨8[stnNm]='평균기온 삽입용'!$Q$70) * (날씨8[월]=X$71) * (날씨8[일]='평균기온 삽입용'!$P74), 날씨8[maxTa]),"")</f>
        <v>28.8</v>
      </c>
      <c r="Y74" cm="1">
        <f t="array" ref="Y74">IFERROR(_xlfn.XLOOKUP(1, (날씨8[stnNm]='평균기온 삽입용'!$Q$70) * (날씨8[월]=Y$71) * (날씨8[일]='평균기온 삽입용'!$P74), 날씨8[maxTa]),"")</f>
        <v>28.2</v>
      </c>
      <c r="Z74" cm="1">
        <f t="array" ref="Z74">IFERROR(_xlfn.XLOOKUP(1, (날씨8[stnNm]='평균기온 삽입용'!$Q$70) * (날씨8[월]=Z$71) * (날씨8[일]='평균기온 삽입용'!$P74), 날씨8[maxTa]),"")</f>
        <v>22.7</v>
      </c>
      <c r="AA74" cm="1">
        <f t="array" ref="AA74">IFERROR(_xlfn.XLOOKUP(1, (날씨8[stnNm]='평균기온 삽입용'!$Q$70) * (날씨8[월]=AA$71) * (날씨8[일]='평균기온 삽입용'!$P74), 날씨8[maxTa]),"")</f>
        <v>10.9</v>
      </c>
      <c r="AB74" cm="1">
        <f t="array" ref="AB74">IFERROR(_xlfn.XLOOKUP(1, (날씨8[stnNm]='평균기온 삽입용'!$Q$70) * (날씨8[월]=AB$71) * (날씨8[일]='평균기온 삽입용'!$P74), 날씨8[maxTa]),"")</f>
        <v>3.6</v>
      </c>
      <c r="AD74" s="63">
        <v>3</v>
      </c>
      <c r="AE74" cm="1">
        <f t="array" ref="AE74">IFERROR(_xlfn.XLOOKUP(1, (날씨9[stnNm]='평균기온 삽입용'!$AE$70) * (날씨9[월]=AE$71) * (날씨9[일]='평균기온 삽입용'!$AD74), 날씨9[maxTa]),"")</f>
        <v>-1.7</v>
      </c>
      <c r="AF74" cm="1">
        <f t="array" ref="AF74">IFERROR(_xlfn.XLOOKUP(1, (날씨9[stnNm]='평균기온 삽입용'!$AE$70) * (날씨9[월]=AF$71) * (날씨9[일]='평균기온 삽입용'!$AD74), 날씨9[maxTa]),"")</f>
        <v>2</v>
      </c>
      <c r="AG74" cm="1">
        <f t="array" ref="AG74">IFERROR(_xlfn.XLOOKUP(1, (날씨9[stnNm]='평균기온 삽입용'!$AE$70) * (날씨9[월]=AG$71) * (날씨9[일]='평균기온 삽입용'!$AD74), 날씨9[maxTa]),"")</f>
        <v>9</v>
      </c>
      <c r="AH74" cm="1">
        <f t="array" ref="AH74">IFERROR(_xlfn.XLOOKUP(1, (날씨9[stnNm]='평균기온 삽입용'!$AE$70) * (날씨9[월]=AH$71) * (날씨9[일]='평균기온 삽입용'!$AD74), 날씨9[maxTa]),"")</f>
        <v>24.7</v>
      </c>
      <c r="AI74" cm="1">
        <f t="array" ref="AI74">IFERROR(_xlfn.XLOOKUP(1, (날씨9[stnNm]='평균기온 삽입용'!$AE$70) * (날씨9[월]=AI$71) * (날씨9[일]='평균기온 삽입용'!$AD74), 날씨9[maxTa]),"")</f>
        <v>24.6</v>
      </c>
      <c r="AJ74" cm="1">
        <f t="array" ref="AJ74">IFERROR(_xlfn.XLOOKUP(1, (날씨9[stnNm]='평균기온 삽입용'!$AE$70) * (날씨9[월]=AJ$71) * (날씨9[일]='평균기온 삽입용'!$AD74), 날씨9[maxTa]),"")</f>
        <v>27.5</v>
      </c>
      <c r="AK74" cm="1">
        <f t="array" ref="AK74">IFERROR(_xlfn.XLOOKUP(1, (날씨9[stnNm]='평균기온 삽입용'!$AE$70) * (날씨9[월]=AK$71) * (날씨9[일]='평균기온 삽입용'!$AD74), 날씨9[maxTa]),"")</f>
        <v>32.9</v>
      </c>
      <c r="AL74" cm="1">
        <f t="array" ref="AL74">IFERROR(_xlfn.XLOOKUP(1, (날씨9[stnNm]='평균기온 삽입용'!$AE$70) * (날씨9[월]=AL$71) * (날씨9[일]='평균기온 삽입용'!$AD74), 날씨9[maxTa]),"")</f>
        <v>32.200000000000003</v>
      </c>
      <c r="AM74" cm="1">
        <f t="array" ref="AM74">IFERROR(_xlfn.XLOOKUP(1, (날씨9[stnNm]='평균기온 삽입용'!$AE$70) * (날씨9[월]=AM$71) * (날씨9[일]='평균기온 삽입용'!$AD74), 날씨9[maxTa]),"")</f>
        <v>29</v>
      </c>
      <c r="AN74" cm="1">
        <f t="array" ref="AN74">IFERROR(_xlfn.XLOOKUP(1, (날씨9[stnNm]='평균기온 삽입용'!$AE$70) * (날씨9[월]=AN$71) * (날씨9[일]='평균기온 삽입용'!$AD74), 날씨9[maxTa]),"")</f>
        <v>21.7</v>
      </c>
      <c r="AO74" cm="1">
        <f t="array" ref="AO74">IFERROR(_xlfn.XLOOKUP(1, (날씨9[stnNm]='평균기온 삽입용'!$AE$70) * (날씨9[월]=AO$71) * (날씨9[일]='평균기온 삽입용'!$AD74), 날씨9[maxTa]),"")</f>
        <v>20.100000000000001</v>
      </c>
      <c r="AP74" cm="1">
        <f t="array" ref="AP74">IFERROR(_xlfn.XLOOKUP(1, (날씨9[stnNm]='평균기온 삽입용'!$AE$70) * (날씨9[월]=AP$71) * (날씨9[일]='평균기온 삽입용'!$AD74), 날씨9[maxTa]),"")</f>
        <v>4</v>
      </c>
    </row>
    <row r="75" spans="2:42" ht="15.95" customHeight="1" x14ac:dyDescent="0.3">
      <c r="B75" s="63">
        <v>4</v>
      </c>
      <c r="C75" cm="1">
        <f t="array" ref="C75">IFERROR(_xlfn.XLOOKUP(1, (날씨7[stnNm]='평균기온 삽입용'!$C$70) * (날씨7[월]=C$71) * (날씨7[일]='평균기온 삽입용'!$B75), 날씨7[maxTa]),"")</f>
        <v>-0.7</v>
      </c>
      <c r="D75" cm="1">
        <f t="array" ref="D75">IFERROR(_xlfn.XLOOKUP(1, (날씨7[stnNm]='평균기온 삽입용'!$C$70) * (날씨7[월]=D$71) * (날씨7[일]='평균기온 삽입용'!$B75), 날씨7[maxTa]),"")</f>
        <v>-0.6</v>
      </c>
      <c r="E75" cm="1">
        <f t="array" ref="E75">IFERROR(_xlfn.XLOOKUP(1, (날씨7[stnNm]='평균기온 삽입용'!$C$70) * (날씨7[월]=E$71) * (날씨7[일]='평균기온 삽입용'!$B75), 날씨7[maxTa]),"")</f>
        <v>11.2</v>
      </c>
      <c r="F75" cm="1">
        <f t="array" ref="F75">IFERROR(_xlfn.XLOOKUP(1, (날씨7[stnNm]='평균기온 삽입용'!$C$70) * (날씨7[월]=F$71) * (날씨7[일]='평균기온 삽입용'!$B75), 날씨7[maxTa]),"")</f>
        <v>14.1</v>
      </c>
      <c r="G75" cm="1">
        <f t="array" ref="G75">IFERROR(_xlfn.XLOOKUP(1, (날씨7[stnNm]='평균기온 삽입용'!$C$70) * (날씨7[월]=G$71) * (날씨7[일]='평균기온 삽입용'!$B75), 날씨7[maxTa]),"")</f>
        <v>14.7</v>
      </c>
      <c r="H75" cm="1">
        <f t="array" ref="H75">IFERROR(_xlfn.XLOOKUP(1, (날씨7[stnNm]='평균기온 삽입용'!$C$70) * (날씨7[월]=H$71) * (날씨7[일]='평균기온 삽입용'!$B75), 날씨7[maxTa]),"")</f>
        <v>23.5</v>
      </c>
      <c r="I75" cm="1">
        <f t="array" ref="I75">IFERROR(_xlfn.XLOOKUP(1, (날씨7[stnNm]='평균기온 삽입용'!$C$70) * (날씨7[월]=I$71) * (날씨7[일]='평균기온 삽입용'!$B75), 날씨7[maxTa]),"")</f>
        <v>24</v>
      </c>
      <c r="J75" cm="1">
        <f t="array" ref="J75">IFERROR(_xlfn.XLOOKUP(1, (날씨7[stnNm]='평균기온 삽입용'!$C$70) * (날씨7[월]=J$71) * (날씨7[일]='평균기온 삽입용'!$B75), 날씨7[maxTa]),"")</f>
        <v>31.7</v>
      </c>
      <c r="K75" cm="1">
        <f t="array" ref="K75">IFERROR(_xlfn.XLOOKUP(1, (날씨7[stnNm]='평균기온 삽입용'!$C$70) * (날씨7[월]=K$71) * (날씨7[일]='평균기온 삽입용'!$B75), 날씨7[maxTa]),"")</f>
        <v>27.5</v>
      </c>
      <c r="L75" cm="1">
        <f t="array" ref="L75">IFERROR(_xlfn.XLOOKUP(1, (날씨7[stnNm]='평균기온 삽입용'!$C$70) * (날씨7[월]=L$71) * (날씨7[일]='평균기온 삽입용'!$B75), 날씨7[maxTa]),"")</f>
        <v>23.8</v>
      </c>
      <c r="M75" cm="1">
        <f t="array" ref="M75">IFERROR(_xlfn.XLOOKUP(1, (날씨7[stnNm]='평균기온 삽입용'!$C$70) * (날씨7[월]=M$71) * (날씨7[일]='평균기온 삽입용'!$B75), 날씨7[maxTa]),"")</f>
        <v>15.6</v>
      </c>
      <c r="N75" cm="1">
        <f t="array" ref="N75">IFERROR(_xlfn.XLOOKUP(1, (날씨7[stnNm]='평균기온 삽입용'!$C$70) * (날씨7[월]=N$71) * (날씨7[일]='평균기온 삽입용'!$B75), 날씨7[maxTa]),"")</f>
        <v>4.8</v>
      </c>
      <c r="P75" s="63">
        <v>4</v>
      </c>
      <c r="Q75" cm="1">
        <f t="array" ref="Q75">IFERROR(_xlfn.XLOOKUP(1, (날씨8[stnNm]='평균기온 삽입용'!$Q$70) * (날씨8[월]=Q$71) * (날씨8[일]='평균기온 삽입용'!$P75), 날씨8[maxTa]),"")</f>
        <v>-0.1</v>
      </c>
      <c r="R75" cm="1">
        <f t="array" ref="R75">IFERROR(_xlfn.XLOOKUP(1, (날씨8[stnNm]='평균기온 삽입용'!$Q$70) * (날씨8[월]=R$71) * (날씨8[일]='평균기온 삽입용'!$P75), 날씨8[maxTa]),"")</f>
        <v>-2.2000000000000002</v>
      </c>
      <c r="S75" cm="1">
        <f t="array" ref="S75">IFERROR(_xlfn.XLOOKUP(1, (날씨8[stnNm]='평균기온 삽입용'!$Q$70) * (날씨8[월]=S$71) * (날씨8[일]='평균기온 삽입용'!$P75), 날씨8[maxTa]),"")</f>
        <v>12.2</v>
      </c>
      <c r="T75" cm="1">
        <f t="array" ref="T75">IFERROR(_xlfn.XLOOKUP(1, (날씨8[stnNm]='평균기온 삽입용'!$Q$70) * (날씨8[월]=T$71) * (날씨8[일]='평균기온 삽입용'!$P75), 날씨8[maxTa]),"")</f>
        <v>16.7</v>
      </c>
      <c r="U75" cm="1">
        <f t="array" ref="U75">IFERROR(_xlfn.XLOOKUP(1, (날씨8[stnNm]='평균기온 삽입용'!$Q$70) * (날씨8[월]=U$71) * (날씨8[일]='평균기온 삽입용'!$P75), 날씨8[maxTa]),"")</f>
        <v>24.8</v>
      </c>
      <c r="V75" cm="1">
        <f t="array" ref="V75">IFERROR(_xlfn.XLOOKUP(1, (날씨8[stnNm]='평균기온 삽입용'!$Q$70) * (날씨8[월]=V$71) * (날씨8[일]='평균기온 삽입용'!$P75), 날씨8[maxTa]),"")</f>
        <v>26.8</v>
      </c>
      <c r="W75" cm="1">
        <f t="array" ref="W75">IFERROR(_xlfn.XLOOKUP(1, (날씨8[stnNm]='평균기온 삽입용'!$Q$70) * (날씨8[월]=W$71) * (날씨8[일]='평균기온 삽입용'!$P75), 날씨8[maxTa]),"")</f>
        <v>31.6</v>
      </c>
      <c r="X75" cm="1">
        <f t="array" ref="X75">IFERROR(_xlfn.XLOOKUP(1, (날씨8[stnNm]='평균기온 삽입용'!$Q$70) * (날씨8[월]=X$71) * (날씨8[일]='평균기온 삽입용'!$P75), 날씨8[maxTa]),"")</f>
        <v>31.3</v>
      </c>
      <c r="Y75" cm="1">
        <f t="array" ref="Y75">IFERROR(_xlfn.XLOOKUP(1, (날씨8[stnNm]='평균기온 삽입용'!$Q$70) * (날씨8[월]=Y$71) * (날씨8[일]='평균기온 삽입용'!$P75), 날씨8[maxTa]),"")</f>
        <v>22.8</v>
      </c>
      <c r="Z75" cm="1">
        <f t="array" ref="Z75">IFERROR(_xlfn.XLOOKUP(1, (날씨8[stnNm]='평균기온 삽입용'!$Q$70) * (날씨8[월]=Z$71) * (날씨8[일]='평균기온 삽입용'!$P75), 날씨8[maxTa]),"")</f>
        <v>21.7</v>
      </c>
      <c r="AA75" cm="1">
        <f t="array" ref="AA75">IFERROR(_xlfn.XLOOKUP(1, (날씨8[stnNm]='평균기온 삽입용'!$Q$70) * (날씨8[월]=AA$71) * (날씨8[일]='평균기온 삽입용'!$P75), 날씨8[maxTa]),"")</f>
        <v>8.3000000000000007</v>
      </c>
      <c r="AB75" cm="1">
        <f t="array" ref="AB75">IFERROR(_xlfn.XLOOKUP(1, (날씨8[stnNm]='평균기온 삽입용'!$Q$70) * (날씨8[월]=AB$71) * (날씨8[일]='평균기온 삽입용'!$P75), 날씨8[maxTa]),"")</f>
        <v>-1.8</v>
      </c>
      <c r="AD75" s="63">
        <v>4</v>
      </c>
      <c r="AE75" cm="1">
        <f t="array" ref="AE75">IFERROR(_xlfn.XLOOKUP(1, (날씨9[stnNm]='평균기온 삽입용'!$AE$70) * (날씨9[월]=AE$71) * (날씨9[일]='평균기온 삽입용'!$AD75), 날씨9[maxTa]),"")</f>
        <v>0.7</v>
      </c>
      <c r="AF75" cm="1">
        <f t="array" ref="AF75">IFERROR(_xlfn.XLOOKUP(1, (날씨9[stnNm]='평균기온 삽입용'!$AE$70) * (날씨9[월]=AF$71) * (날씨9[일]='평균기온 삽입용'!$AD75), 날씨9[maxTa]),"")</f>
        <v>3.3</v>
      </c>
      <c r="AG75" cm="1">
        <f t="array" ref="AG75">IFERROR(_xlfn.XLOOKUP(1, (날씨9[stnNm]='평균기온 삽입용'!$AE$70) * (날씨9[월]=AG$71) * (날씨9[일]='평균기온 삽입용'!$AD75), 날씨9[maxTa]),"")</f>
        <v>13.9</v>
      </c>
      <c r="AH75" cm="1">
        <f t="array" ref="AH75">IFERROR(_xlfn.XLOOKUP(1, (날씨9[stnNm]='평균기온 삽입용'!$AE$70) * (날씨9[월]=AH$71) * (날씨9[일]='평균기온 삽입용'!$AD75), 날씨9[maxTa]),"")</f>
        <v>22.1</v>
      </c>
      <c r="AI75" cm="1">
        <f t="array" ref="AI75">IFERROR(_xlfn.XLOOKUP(1, (날씨9[stnNm]='평균기온 삽입용'!$AE$70) * (날씨9[월]=AI$71) * (날씨9[일]='평균기온 삽입용'!$AD75), 날씨9[maxTa]),"")</f>
        <v>24.1</v>
      </c>
      <c r="AJ75" cm="1">
        <f t="array" ref="AJ75">IFERROR(_xlfn.XLOOKUP(1, (날씨9[stnNm]='평균기온 삽입용'!$AE$70) * (날씨9[월]=AJ$71) * (날씨9[일]='평균기온 삽입용'!$AD75), 날씨9[maxTa]),"")</f>
        <v>26.7</v>
      </c>
      <c r="AK75" cm="1">
        <f t="array" ref="AK75">IFERROR(_xlfn.XLOOKUP(1, (날씨9[stnNm]='평균기온 삽입용'!$AE$70) * (날씨9[월]=AK$71) * (날씨9[일]='평균기온 삽입용'!$AD75), 날씨9[maxTa]),"")</f>
        <v>31.1</v>
      </c>
      <c r="AL75" cm="1">
        <f t="array" ref="AL75">IFERROR(_xlfn.XLOOKUP(1, (날씨9[stnNm]='평균기온 삽입용'!$AE$70) * (날씨9[월]=AL$71) * (날씨9[일]='평균기온 삽입용'!$AD75), 날씨9[maxTa]),"")</f>
        <v>32.9</v>
      </c>
      <c r="AM75" cm="1">
        <f t="array" ref="AM75">IFERROR(_xlfn.XLOOKUP(1, (날씨9[stnNm]='평균기온 삽입용'!$AE$70) * (날씨9[월]=AM$71) * (날씨9[일]='평균기온 삽입용'!$AD75), 날씨9[maxTa]),"")</f>
        <v>29.9</v>
      </c>
      <c r="AN75" cm="1">
        <f t="array" ref="AN75">IFERROR(_xlfn.XLOOKUP(1, (날씨9[stnNm]='평균기온 삽입용'!$AE$70) * (날씨9[월]=AN$71) * (날씨9[일]='평균기온 삽입용'!$AD75), 날씨9[maxTa]),"")</f>
        <v>21.4</v>
      </c>
      <c r="AO75" cm="1">
        <f t="array" ref="AO75">IFERROR(_xlfn.XLOOKUP(1, (날씨9[stnNm]='평균기온 삽입용'!$AE$70) * (날씨9[월]=AO$71) * (날씨9[일]='평균기온 삽입용'!$AD75), 날씨9[maxTa]),"")</f>
        <v>20.6</v>
      </c>
      <c r="AP75" cm="1">
        <f t="array" ref="AP75">IFERROR(_xlfn.XLOOKUP(1, (날씨9[stnNm]='평균기온 삽입용'!$AE$70) * (날씨9[월]=AP$71) * (날씨9[일]='평균기온 삽입용'!$AD75), 날씨9[maxTa]),"")</f>
        <v>6.7</v>
      </c>
    </row>
    <row r="76" spans="2:42" ht="15.95" customHeight="1" x14ac:dyDescent="0.3">
      <c r="B76" s="63">
        <v>5</v>
      </c>
      <c r="C76" cm="1">
        <f t="array" ref="C76">IFERROR(_xlfn.XLOOKUP(1, (날씨7[stnNm]='평균기온 삽입용'!$C$70) * (날씨7[월]=C$71) * (날씨7[일]='평균기온 삽입용'!$B76), 날씨7[maxTa]),"")</f>
        <v>-4.3</v>
      </c>
      <c r="D76" cm="1">
        <f t="array" ref="D76">IFERROR(_xlfn.XLOOKUP(1, (날씨7[stnNm]='평균기온 삽입용'!$C$70) * (날씨7[월]=D$71) * (날씨7[일]='평균기온 삽입용'!$B76), 날씨7[maxTa]),"")</f>
        <v>4.2</v>
      </c>
      <c r="E76" cm="1">
        <f t="array" ref="E76">IFERROR(_xlfn.XLOOKUP(1, (날씨7[stnNm]='평균기온 삽입용'!$C$70) * (날씨7[월]=E$71) * (날씨7[일]='평균기온 삽입용'!$B76), 날씨7[maxTa]),"")</f>
        <v>15</v>
      </c>
      <c r="F76" cm="1">
        <f t="array" ref="F76">IFERROR(_xlfn.XLOOKUP(1, (날씨7[stnNm]='평균기온 삽입용'!$C$70) * (날씨7[월]=F$71) * (날씨7[일]='평균기온 삽입용'!$B76), 날씨7[maxTa]),"")</f>
        <v>17.7</v>
      </c>
      <c r="G76" cm="1">
        <f t="array" ref="G76">IFERROR(_xlfn.XLOOKUP(1, (날씨7[stnNm]='평균기온 삽입용'!$C$70) * (날씨7[월]=G$71) * (날씨7[일]='평균기온 삽입용'!$B76), 날씨7[maxTa]),"")</f>
        <v>18.8</v>
      </c>
      <c r="H76" cm="1">
        <f t="array" ref="H76">IFERROR(_xlfn.XLOOKUP(1, (날씨7[stnNm]='평균기온 삽입용'!$C$70) * (날씨7[월]=H$71) * (날씨7[일]='평균기온 삽입용'!$B76), 날씨7[maxTa]),"")</f>
        <v>25.4</v>
      </c>
      <c r="I76" cm="1">
        <f t="array" ref="I76">IFERROR(_xlfn.XLOOKUP(1, (날씨7[stnNm]='평균기온 삽입용'!$C$70) * (날씨7[월]=I$71) * (날씨7[일]='평균기온 삽입용'!$B76), 날씨7[maxTa]),"")</f>
        <v>26.4</v>
      </c>
      <c r="J76" cm="1">
        <f t="array" ref="J76">IFERROR(_xlfn.XLOOKUP(1, (날씨7[stnNm]='평균기온 삽입용'!$C$70) * (날씨7[월]=J$71) * (날씨7[일]='평균기온 삽입용'!$B76), 날씨7[maxTa]),"")</f>
        <v>32.1</v>
      </c>
      <c r="K76" cm="1">
        <f t="array" ref="K76">IFERROR(_xlfn.XLOOKUP(1, (날씨7[stnNm]='평균기온 삽입용'!$C$70) * (날씨7[월]=K$71) * (날씨7[일]='평균기온 삽입용'!$B76), 날씨7[maxTa]),"")</f>
        <v>27</v>
      </c>
      <c r="L76" cm="1">
        <f t="array" ref="L76">IFERROR(_xlfn.XLOOKUP(1, (날씨7[stnNm]='평균기온 삽입용'!$C$70) * (날씨7[월]=L$71) * (날씨7[일]='평균기온 삽입용'!$B76), 날씨7[maxTa]),"")</f>
        <v>22.8</v>
      </c>
      <c r="M76" cm="1">
        <f t="array" ref="M76">IFERROR(_xlfn.XLOOKUP(1, (날씨7[stnNm]='평균기온 삽입용'!$C$70) * (날씨7[월]=M$71) * (날씨7[일]='평균기온 삽입용'!$B76), 날씨7[maxTa]),"")</f>
        <v>19</v>
      </c>
      <c r="N76" cm="1">
        <f t="array" ref="N76">IFERROR(_xlfn.XLOOKUP(1, (날씨7[stnNm]='평균기온 삽입용'!$C$70) * (날씨7[월]=N$71) * (날씨7[일]='평균기온 삽입용'!$B76), 날씨7[maxTa]),"")</f>
        <v>8.6999999999999993</v>
      </c>
      <c r="P76" s="63">
        <v>5</v>
      </c>
      <c r="Q76" cm="1">
        <f t="array" ref="Q76">IFERROR(_xlfn.XLOOKUP(1, (날씨8[stnNm]='평균기온 삽입용'!$Q$70) * (날씨8[월]=Q$71) * (날씨8[일]='평균기온 삽입용'!$P76), 날씨8[maxTa]),"")</f>
        <v>1.3</v>
      </c>
      <c r="R76" cm="1">
        <f t="array" ref="R76">IFERROR(_xlfn.XLOOKUP(1, (날씨8[stnNm]='평균기온 삽입용'!$Q$70) * (날씨8[월]=R$71) * (날씨8[일]='평균기온 삽입용'!$P76), 날씨8[maxTa]),"")</f>
        <v>-3.1</v>
      </c>
      <c r="S76" cm="1">
        <f t="array" ref="S76">IFERROR(_xlfn.XLOOKUP(1, (날씨8[stnNm]='평균기온 삽입용'!$Q$70) * (날씨8[월]=S$71) * (날씨8[일]='평균기온 삽입용'!$P76), 날씨8[maxTa]),"")</f>
        <v>5.4</v>
      </c>
      <c r="T76" cm="1">
        <f t="array" ref="T76">IFERROR(_xlfn.XLOOKUP(1, (날씨8[stnNm]='평균기온 삽입용'!$Q$70) * (날씨8[월]=T$71) * (날씨8[일]='평균기온 삽입용'!$P76), 날씨8[maxTa]),"")</f>
        <v>15.7</v>
      </c>
      <c r="U76" cm="1">
        <f t="array" ref="U76">IFERROR(_xlfn.XLOOKUP(1, (날씨8[stnNm]='평균기온 삽입용'!$Q$70) * (날씨8[월]=U$71) * (날씨8[일]='평균기온 삽입용'!$P76), 날씨8[maxTa]),"")</f>
        <v>24.7</v>
      </c>
      <c r="V76" cm="1">
        <f t="array" ref="V76">IFERROR(_xlfn.XLOOKUP(1, (날씨8[stnNm]='평균기온 삽입용'!$Q$70) * (날씨8[월]=V$71) * (날씨8[일]='평균기온 삽입용'!$P76), 날씨8[maxTa]),"")</f>
        <v>24.7</v>
      </c>
      <c r="W76" cm="1">
        <f t="array" ref="W76">IFERROR(_xlfn.XLOOKUP(1, (날씨8[stnNm]='평균기온 삽입용'!$Q$70) * (날씨8[월]=W$71) * (날씨8[일]='평균기온 삽입용'!$P76), 날씨8[maxTa]),"")</f>
        <v>32.9</v>
      </c>
      <c r="X76" cm="1">
        <f t="array" ref="X76">IFERROR(_xlfn.XLOOKUP(1, (날씨8[stnNm]='평균기온 삽입용'!$Q$70) * (날씨8[월]=X$71) * (날씨8[일]='평균기온 삽입용'!$P76), 날씨8[maxTa]),"")</f>
        <v>31.9</v>
      </c>
      <c r="Y76" cm="1">
        <f t="array" ref="Y76">IFERROR(_xlfn.XLOOKUP(1, (날씨8[stnNm]='평균기온 삽입용'!$Q$70) * (날씨8[월]=Y$71) * (날씨8[일]='평균기온 삽입용'!$P76), 날씨8[maxTa]),"")</f>
        <v>22</v>
      </c>
      <c r="Z76" cm="1">
        <f t="array" ref="Z76">IFERROR(_xlfn.XLOOKUP(1, (날씨8[stnNm]='평균기온 삽입용'!$Q$70) * (날씨8[월]=Z$71) * (날씨8[일]='평균기온 삽입용'!$P76), 날씨8[maxTa]),"")</f>
        <v>18.100000000000001</v>
      </c>
      <c r="AA76" cm="1">
        <f t="array" ref="AA76">IFERROR(_xlfn.XLOOKUP(1, (날씨8[stnNm]='평균기온 삽입용'!$Q$70) * (날씨8[월]=AA$71) * (날씨8[일]='평균기온 삽입용'!$P76), 날씨8[maxTa]),"")</f>
        <v>12</v>
      </c>
      <c r="AB76" cm="1">
        <f t="array" ref="AB76">IFERROR(_xlfn.XLOOKUP(1, (날씨8[stnNm]='평균기온 삽입용'!$Q$70) * (날씨8[월]=AB$71) * (날씨8[일]='평균기온 삽입용'!$P76), 날씨8[maxTa]),"")</f>
        <v>0</v>
      </c>
      <c r="AD76" s="63">
        <v>5</v>
      </c>
      <c r="AE76" cm="1">
        <f t="array" ref="AE76">IFERROR(_xlfn.XLOOKUP(1, (날씨9[stnNm]='평균기온 삽입용'!$AE$70) * (날씨9[월]=AE$71) * (날씨9[일]='평균기온 삽입용'!$AD76), 날씨9[maxTa]),"")</f>
        <v>2.8</v>
      </c>
      <c r="AF76" cm="1">
        <f t="array" ref="AF76">IFERROR(_xlfn.XLOOKUP(1, (날씨9[stnNm]='평균기온 삽입용'!$AE$70) * (날씨9[월]=AF$71) * (날씨9[일]='평균기온 삽입용'!$AD76), 날씨9[maxTa]),"")</f>
        <v>5.2</v>
      </c>
      <c r="AG76" cm="1">
        <f t="array" ref="AG76">IFERROR(_xlfn.XLOOKUP(1, (날씨9[stnNm]='평균기온 삽입용'!$AE$70) * (날씨9[월]=AG$71) * (날씨9[일]='평균기온 삽입용'!$AD76), 날씨9[maxTa]),"")</f>
        <v>14.7</v>
      </c>
      <c r="AH76" cm="1">
        <f t="array" ref="AH76">IFERROR(_xlfn.XLOOKUP(1, (날씨9[stnNm]='평균기온 삽입용'!$AE$70) * (날씨9[월]=AH$71) * (날씨9[일]='평균기온 삽입용'!$AD76), 날씨9[maxTa]),"")</f>
        <v>14.2</v>
      </c>
      <c r="AI76" cm="1">
        <f t="array" ref="AI76">IFERROR(_xlfn.XLOOKUP(1, (날씨9[stnNm]='평균기온 삽입용'!$AE$70) * (날씨9[월]=AI$71) * (날씨9[일]='평균기온 삽입용'!$AD76), 날씨9[maxTa]),"")</f>
        <v>18</v>
      </c>
      <c r="AJ76" cm="1">
        <f t="array" ref="AJ76">IFERROR(_xlfn.XLOOKUP(1, (날씨9[stnNm]='평균기온 삽입용'!$AE$70) * (날씨9[월]=AJ$71) * (날씨9[일]='평균기온 삽입용'!$AD76), 날씨9[maxTa]),"")</f>
        <v>27.1</v>
      </c>
      <c r="AK76" cm="1">
        <f t="array" ref="AK76">IFERROR(_xlfn.XLOOKUP(1, (날씨9[stnNm]='평균기온 삽입용'!$AE$70) * (날씨9[월]=AK$71) * (날씨9[일]='평균기온 삽입용'!$AD76), 날씨9[maxTa]),"")</f>
        <v>28.1</v>
      </c>
      <c r="AL76" cm="1">
        <f t="array" ref="AL76">IFERROR(_xlfn.XLOOKUP(1, (날씨9[stnNm]='평균기온 삽입용'!$AE$70) * (날씨9[월]=AL$71) * (날씨9[일]='평균기온 삽입용'!$AD76), 날씨9[maxTa]),"")</f>
        <v>33.4</v>
      </c>
      <c r="AM76" cm="1">
        <f t="array" ref="AM76">IFERROR(_xlfn.XLOOKUP(1, (날씨9[stnNm]='평균기온 삽입용'!$AE$70) * (날씨9[월]=AM$71) * (날씨9[일]='평균기온 삽입용'!$AD76), 날씨9[maxTa]),"")</f>
        <v>31.8</v>
      </c>
      <c r="AN76" cm="1">
        <f t="array" ref="AN76">IFERROR(_xlfn.XLOOKUP(1, (날씨9[stnNm]='평균기온 삽입용'!$AE$70) * (날씨9[월]=AN$71) * (날씨9[일]='평균기온 삽입용'!$AD76), 날씨9[maxTa]),"")</f>
        <v>17.8</v>
      </c>
      <c r="AO76" cm="1">
        <f t="array" ref="AO76">IFERROR(_xlfn.XLOOKUP(1, (날씨9[stnNm]='평균기온 삽입용'!$AE$70) * (날씨9[월]=AO$71) * (날씨9[일]='평균기온 삽입용'!$AD76), 날씨9[maxTa]),"")</f>
        <v>20.100000000000001</v>
      </c>
      <c r="AP76" cm="1">
        <f t="array" ref="AP76">IFERROR(_xlfn.XLOOKUP(1, (날씨9[stnNm]='평균기온 삽입용'!$AE$70) * (날씨9[월]=AP$71) * (날씨9[일]='평균기온 삽입용'!$AD76), 날씨9[maxTa]),"")</f>
        <v>11.1</v>
      </c>
    </row>
    <row r="77" spans="2:42" ht="15.95" customHeight="1" x14ac:dyDescent="0.3">
      <c r="B77" s="63">
        <v>6</v>
      </c>
      <c r="C77" cm="1">
        <f t="array" ref="C77">IFERROR(_xlfn.XLOOKUP(1, (날씨7[stnNm]='평균기온 삽입용'!$C$70) * (날씨7[월]=C$71) * (날씨7[일]='평균기온 삽입용'!$B77), 날씨7[maxTa]),"")</f>
        <v>-4.9000000000000004</v>
      </c>
      <c r="D77" cm="1">
        <f t="array" ref="D77">IFERROR(_xlfn.XLOOKUP(1, (날씨7[stnNm]='평균기온 삽입용'!$C$70) * (날씨7[월]=D$71) * (날씨7[일]='평균기온 삽입용'!$B77), 날씨7[maxTa]),"")</f>
        <v>9.4</v>
      </c>
      <c r="E77" cm="1">
        <f t="array" ref="E77">IFERROR(_xlfn.XLOOKUP(1, (날씨7[stnNm]='평균기온 삽입용'!$C$70) * (날씨7[월]=E$71) * (날씨7[일]='평균기온 삽입용'!$B77), 날씨7[maxTa]),"")</f>
        <v>4</v>
      </c>
      <c r="F77" cm="1">
        <f t="array" ref="F77">IFERROR(_xlfn.XLOOKUP(1, (날씨7[stnNm]='평균기온 삽입용'!$C$70) * (날씨7[월]=F$71) * (날씨7[일]='평균기온 삽입용'!$B77), 날씨7[maxTa]),"")</f>
        <v>19.100000000000001</v>
      </c>
      <c r="G77" cm="1">
        <f t="array" ref="G77">IFERROR(_xlfn.XLOOKUP(1, (날씨7[stnNm]='평균기온 삽입용'!$C$70) * (날씨7[월]=G$71) * (날씨7[일]='평균기온 삽입용'!$B77), 날씨7[maxTa]),"")</f>
        <v>22.6</v>
      </c>
      <c r="H77" cm="1">
        <f t="array" ref="H77">IFERROR(_xlfn.XLOOKUP(1, (날씨7[stnNm]='평균기온 삽입용'!$C$70) * (날씨7[월]=H$71) * (날씨7[일]='평균기온 삽입용'!$B77), 날씨7[maxTa]),"")</f>
        <v>27.2</v>
      </c>
      <c r="I77" cm="1">
        <f t="array" ref="I77">IFERROR(_xlfn.XLOOKUP(1, (날씨7[stnNm]='평균기온 삽입용'!$C$70) * (날씨7[월]=I$71) * (날씨7[일]='평균기온 삽입용'!$B77), 날씨7[maxTa]),"")</f>
        <v>29.4</v>
      </c>
      <c r="J77" cm="1">
        <f t="array" ref="J77">IFERROR(_xlfn.XLOOKUP(1, (날씨7[stnNm]='평균기온 삽입용'!$C$70) * (날씨7[월]=J$71) * (날씨7[일]='평균기온 삽입용'!$B77), 날씨7[maxTa]),"")</f>
        <v>30.8</v>
      </c>
      <c r="K77" cm="1">
        <f t="array" ref="K77">IFERROR(_xlfn.XLOOKUP(1, (날씨7[stnNm]='평균기온 삽입용'!$C$70) * (날씨7[월]=K$71) * (날씨7[일]='평균기온 삽입용'!$B77), 날씨7[maxTa]),"")</f>
        <v>26.6</v>
      </c>
      <c r="L77" cm="1">
        <f t="array" ref="L77">IFERROR(_xlfn.XLOOKUP(1, (날씨7[stnNm]='평균기온 삽입용'!$C$70) * (날씨7[월]=L$71) * (날씨7[일]='평균기온 삽입용'!$B77), 날씨7[maxTa]),"")</f>
        <v>17.3</v>
      </c>
      <c r="M77" cm="1">
        <f t="array" ref="M77">IFERROR(_xlfn.XLOOKUP(1, (날씨7[stnNm]='평균기온 삽입용'!$C$70) * (날씨7[월]=M$71) * (날씨7[일]='평균기온 삽입용'!$B77), 날씨7[maxTa]),"")</f>
        <v>20.100000000000001</v>
      </c>
      <c r="N77" cm="1">
        <f t="array" ref="N77">IFERROR(_xlfn.XLOOKUP(1, (날씨7[stnNm]='평균기온 삽입용'!$C$70) * (날씨7[월]=N$71) * (날씨7[일]='평균기온 삽입용'!$B77), 날씨7[maxTa]),"")</f>
        <v>9.6999999999999993</v>
      </c>
      <c r="P77" s="63">
        <v>6</v>
      </c>
      <c r="Q77" cm="1">
        <f t="array" ref="Q77">IFERROR(_xlfn.XLOOKUP(1, (날씨8[stnNm]='평균기온 삽입용'!$Q$70) * (날씨8[월]=Q$71) * (날씨8[일]='평균기온 삽입용'!$P77), 날씨8[maxTa]),"")</f>
        <v>2.5</v>
      </c>
      <c r="R77" cm="1">
        <f t="array" ref="R77">IFERROR(_xlfn.XLOOKUP(1, (날씨8[stnNm]='평균기온 삽입용'!$Q$70) * (날씨8[월]=R$71) * (날씨8[일]='평균기온 삽입용'!$P77), 날씨8[maxTa]),"")</f>
        <v>0.8</v>
      </c>
      <c r="S77" cm="1">
        <f t="array" ref="S77">IFERROR(_xlfn.XLOOKUP(1, (날씨8[stnNm]='평균기온 삽입용'!$Q$70) * (날씨8[월]=S$71) * (날씨8[일]='평균기온 삽입용'!$P77), 날씨8[maxTa]),"")</f>
        <v>6.3</v>
      </c>
      <c r="T77" cm="1">
        <f t="array" ref="T77">IFERROR(_xlfn.XLOOKUP(1, (날씨8[stnNm]='평균기온 삽입용'!$Q$70) * (날씨8[월]=T$71) * (날씨8[일]='평균기온 삽입용'!$P77), 날씨8[maxTa]),"")</f>
        <v>17</v>
      </c>
      <c r="U77" cm="1">
        <f t="array" ref="U77">IFERROR(_xlfn.XLOOKUP(1, (날씨8[stnNm]='평균기온 삽입용'!$Q$70) * (날씨8[월]=U$71) * (날씨8[일]='평균기온 삽입용'!$P77), 날씨8[maxTa]),"")</f>
        <v>24.3</v>
      </c>
      <c r="V77" cm="1">
        <f t="array" ref="V77">IFERROR(_xlfn.XLOOKUP(1, (날씨8[stnNm]='평균기온 삽입용'!$Q$70) * (날씨8[월]=V$71) * (날씨8[일]='평균기온 삽입용'!$P77), 날씨8[maxTa]),"")</f>
        <v>20.399999999999999</v>
      </c>
      <c r="W77" cm="1">
        <f t="array" ref="W77">IFERROR(_xlfn.XLOOKUP(1, (날씨8[stnNm]='평균기온 삽입용'!$Q$70) * (날씨8[월]=W$71) * (날씨8[일]='평균기온 삽입용'!$P77), 날씨8[maxTa]),"")</f>
        <v>30.8</v>
      </c>
      <c r="X77" cm="1">
        <f t="array" ref="X77">IFERROR(_xlfn.XLOOKUP(1, (날씨8[stnNm]='평균기온 삽입용'!$Q$70) * (날씨8[월]=X$71) * (날씨8[일]='평균기온 삽입용'!$P77), 날씨8[maxTa]),"")</f>
        <v>30.4</v>
      </c>
      <c r="Y77" cm="1">
        <f t="array" ref="Y77">IFERROR(_xlfn.XLOOKUP(1, (날씨8[stnNm]='평균기온 삽입용'!$Q$70) * (날씨8[월]=Y$71) * (날씨8[일]='평균기온 삽입용'!$P77), 날씨8[maxTa]),"")</f>
        <v>25.5</v>
      </c>
      <c r="Z77" cm="1">
        <f t="array" ref="Z77">IFERROR(_xlfn.XLOOKUP(1, (날씨8[stnNm]='평균기온 삽입용'!$Q$70) * (날씨8[월]=Z$71) * (날씨8[일]='평균기온 삽입용'!$P77), 날씨8[maxTa]),"")</f>
        <v>17.399999999999999</v>
      </c>
      <c r="AA77" cm="1">
        <f t="array" ref="AA77">IFERROR(_xlfn.XLOOKUP(1, (날씨8[stnNm]='평균기온 삽입용'!$Q$70) * (날씨8[월]=AA$71) * (날씨8[일]='평균기온 삽입용'!$P77), 날씨8[maxTa]),"")</f>
        <v>14.3</v>
      </c>
      <c r="AB77" cm="1">
        <f t="array" ref="AB77">IFERROR(_xlfn.XLOOKUP(1, (날씨8[stnNm]='평균기온 삽입용'!$Q$70) * (날씨8[월]=AB$71) * (날씨8[일]='평균기온 삽입용'!$P77), 날씨8[maxTa]),"")</f>
        <v>2</v>
      </c>
      <c r="AD77" s="63">
        <v>6</v>
      </c>
      <c r="AE77" cm="1">
        <f t="array" ref="AE77">IFERROR(_xlfn.XLOOKUP(1, (날씨9[stnNm]='평균기온 삽입용'!$AE$70) * (날씨9[월]=AE$71) * (날씨9[일]='평균기온 삽입용'!$AD77), 날씨9[maxTa]),"")</f>
        <v>3.2</v>
      </c>
      <c r="AF77" cm="1">
        <f t="array" ref="AF77">IFERROR(_xlfn.XLOOKUP(1, (날씨9[stnNm]='평균기온 삽입용'!$AE$70) * (날씨9[월]=AF$71) * (날씨9[일]='평균기온 삽입용'!$AD77), 날씨9[maxTa]),"")</f>
        <v>6.3</v>
      </c>
      <c r="AG77" cm="1">
        <f t="array" ref="AG77">IFERROR(_xlfn.XLOOKUP(1, (날씨9[stnNm]='평균기온 삽입용'!$AE$70) * (날씨9[월]=AG$71) * (날씨9[일]='평균기온 삽입용'!$AD77), 날씨9[maxTa]),"")</f>
        <v>15.3</v>
      </c>
      <c r="AH77" cm="1">
        <f t="array" ref="AH77">IFERROR(_xlfn.XLOOKUP(1, (날씨9[stnNm]='평균기온 삽입용'!$AE$70) * (날씨9[월]=AH$71) * (날씨9[일]='평균기온 삽입용'!$AD77), 날씨9[maxTa]),"")</f>
        <v>9.5</v>
      </c>
      <c r="AI77" cm="1">
        <f t="array" ref="AI77">IFERROR(_xlfn.XLOOKUP(1, (날씨9[stnNm]='평균기온 삽입용'!$AE$70) * (날씨9[월]=AI$71) * (날씨9[일]='평균기온 삽입용'!$AD77), 날씨9[maxTa]),"")</f>
        <v>12.5</v>
      </c>
      <c r="AJ77" cm="1">
        <f t="array" ref="AJ77">IFERROR(_xlfn.XLOOKUP(1, (날씨9[stnNm]='평균기온 삽입용'!$AE$70) * (날씨9[월]=AJ$71) * (날씨9[일]='평균기온 삽입용'!$AD77), 날씨9[maxTa]),"")</f>
        <v>23.8</v>
      </c>
      <c r="AK77" cm="1">
        <f t="array" ref="AK77">IFERROR(_xlfn.XLOOKUP(1, (날씨9[stnNm]='평균기온 삽입용'!$AE$70) * (날씨9[월]=AK$71) * (날씨9[일]='평균기온 삽입용'!$AD77), 날씨9[maxTa]),"")</f>
        <v>31.3</v>
      </c>
      <c r="AL77" cm="1">
        <f t="array" ref="AL77">IFERROR(_xlfn.XLOOKUP(1, (날씨9[stnNm]='평균기온 삽입용'!$AE$70) * (날씨9[월]=AL$71) * (날씨9[일]='평균기온 삽입용'!$AD77), 날씨9[maxTa]),"")</f>
        <v>33.299999999999997</v>
      </c>
      <c r="AM77" cm="1">
        <f t="array" ref="AM77">IFERROR(_xlfn.XLOOKUP(1, (날씨9[stnNm]='평균기온 삽입용'!$AE$70) * (날씨9[월]=AM$71) * (날씨9[일]='평균기온 삽입용'!$AD77), 날씨9[maxTa]),"")</f>
        <v>31.3</v>
      </c>
      <c r="AN77" cm="1">
        <f t="array" ref="AN77">IFERROR(_xlfn.XLOOKUP(1, (날씨9[stnNm]='평균기온 삽입용'!$AE$70) * (날씨9[월]=AN$71) * (날씨9[일]='평균기온 삽입용'!$AD77), 날씨9[maxTa]),"")</f>
        <v>19.7</v>
      </c>
      <c r="AO77" cm="1">
        <f t="array" ref="AO77">IFERROR(_xlfn.XLOOKUP(1, (날씨9[stnNm]='평균기온 삽입용'!$AE$70) * (날씨9[월]=AO$71) * (날씨9[일]='평균기온 삽입용'!$AD77), 날씨9[maxTa]),"")</f>
        <v>19.600000000000001</v>
      </c>
      <c r="AP77" cm="1">
        <f t="array" ref="AP77">IFERROR(_xlfn.XLOOKUP(1, (날씨9[stnNm]='평균기온 삽입용'!$AE$70) * (날씨9[월]=AP$71) * (날씨9[일]='평균기온 삽입용'!$AD77), 날씨9[maxTa]),"")</f>
        <v>9.6999999999999993</v>
      </c>
    </row>
    <row r="78" spans="2:42" ht="15.95" customHeight="1" x14ac:dyDescent="0.3">
      <c r="B78" s="63">
        <v>7</v>
      </c>
      <c r="C78" cm="1">
        <f t="array" ref="C78">IFERROR(_xlfn.XLOOKUP(1, (날씨7[stnNm]='평균기온 삽입용'!$C$70) * (날씨7[월]=C$71) * (날씨7[일]='평균기온 삽입용'!$B78), 날씨7[maxTa]),"")</f>
        <v>-8.6</v>
      </c>
      <c r="D78" cm="1">
        <f t="array" ref="D78">IFERROR(_xlfn.XLOOKUP(1, (날씨7[stnNm]='평균기온 삽입용'!$C$70) * (날씨7[월]=D$71) * (날씨7[일]='평균기온 삽입용'!$B78), 날씨7[maxTa]),"")</f>
        <v>7.1</v>
      </c>
      <c r="E78" cm="1">
        <f t="array" ref="E78">IFERROR(_xlfn.XLOOKUP(1, (날씨7[stnNm]='평균기온 삽입용'!$C$70) * (날씨7[월]=E$71) * (날씨7[일]='평균기온 삽입용'!$B78), 날씨7[maxTa]),"")</f>
        <v>10.4</v>
      </c>
      <c r="F78" cm="1">
        <f t="array" ref="F78">IFERROR(_xlfn.XLOOKUP(1, (날씨7[stnNm]='평균기온 삽입용'!$C$70) * (날씨7[월]=F$71) * (날씨7[일]='평균기온 삽입용'!$B78), 날씨7[maxTa]),"")</f>
        <v>19.600000000000001</v>
      </c>
      <c r="G78" cm="1">
        <f t="array" ref="G78">IFERROR(_xlfn.XLOOKUP(1, (날씨7[stnNm]='평균기온 삽입용'!$C$70) * (날씨7[월]=G$71) * (날씨7[일]='평균기온 삽입용'!$B78), 날씨7[maxTa]),"")</f>
        <v>18.8</v>
      </c>
      <c r="H78" cm="1">
        <f t="array" ref="H78">IFERROR(_xlfn.XLOOKUP(1, (날씨7[stnNm]='평균기온 삽입용'!$C$70) * (날씨7[월]=H$71) * (날씨7[일]='평균기온 삽입용'!$B78), 날씨7[maxTa]),"")</f>
        <v>24.1</v>
      </c>
      <c r="I78" cm="1">
        <f t="array" ref="I78">IFERROR(_xlfn.XLOOKUP(1, (날씨7[stnNm]='평균기온 삽입용'!$C$70) * (날씨7[월]=I$71) * (날씨7[일]='평균기온 삽입용'!$B78), 날씨7[maxTa]),"")</f>
        <v>30</v>
      </c>
      <c r="J78" cm="1">
        <f t="array" ref="J78">IFERROR(_xlfn.XLOOKUP(1, (날씨7[stnNm]='평균기온 삽입용'!$C$70) * (날씨7[월]=J$71) * (날씨7[일]='평균기온 삽입용'!$B78), 날씨7[maxTa]),"")</f>
        <v>31.3</v>
      </c>
      <c r="K78" cm="1">
        <f t="array" ref="K78">IFERROR(_xlfn.XLOOKUP(1, (날씨7[stnNm]='평균기온 삽입용'!$C$70) * (날씨7[월]=K$71) * (날씨7[일]='평균기온 삽입용'!$B78), 날씨7[maxTa]),"")</f>
        <v>18.7</v>
      </c>
      <c r="L78" cm="1">
        <f t="array" ref="L78">IFERROR(_xlfn.XLOOKUP(1, (날씨7[stnNm]='평균기온 삽입용'!$C$70) * (날씨7[월]=L$71) * (날씨7[일]='평균기온 삽입용'!$B78), 날씨7[maxTa]),"")</f>
        <v>20.9</v>
      </c>
      <c r="M78" cm="1">
        <f t="array" ref="M78">IFERROR(_xlfn.XLOOKUP(1, (날씨7[stnNm]='평균기온 삽입용'!$C$70) * (날씨7[월]=M$71) * (날씨7[일]='평균기온 삽입용'!$B78), 날씨7[maxTa]),"")</f>
        <v>19.899999999999999</v>
      </c>
      <c r="N78" cm="1">
        <f t="array" ref="N78">IFERROR(_xlfn.XLOOKUP(1, (날씨7[stnNm]='평균기온 삽입용'!$C$70) * (날씨7[월]=N$71) * (날씨7[일]='평균기온 삽입용'!$B78), 날씨7[maxTa]),"")</f>
        <v>11.1</v>
      </c>
      <c r="P78" s="63">
        <v>7</v>
      </c>
      <c r="Q78" cm="1">
        <f t="array" ref="Q78">IFERROR(_xlfn.XLOOKUP(1, (날씨8[stnNm]='평균기온 삽입용'!$Q$70) * (날씨8[월]=Q$71) * (날씨8[일]='평균기온 삽입용'!$P78), 날씨8[maxTa]),"")</f>
        <v>3.1</v>
      </c>
      <c r="R78" cm="1">
        <f t="array" ref="R78">IFERROR(_xlfn.XLOOKUP(1, (날씨8[stnNm]='평균기온 삽입용'!$Q$70) * (날씨8[월]=R$71) * (날씨8[일]='평균기온 삽입용'!$P78), 날씨8[maxTa]),"")</f>
        <v>1.1000000000000001</v>
      </c>
      <c r="S78" cm="1">
        <f t="array" ref="S78">IFERROR(_xlfn.XLOOKUP(1, (날씨8[stnNm]='평균기온 삽입용'!$Q$70) * (날씨8[월]=S$71) * (날씨8[일]='평균기온 삽입용'!$P78), 날씨8[maxTa]),"")</f>
        <v>7.9</v>
      </c>
      <c r="T78" cm="1">
        <f t="array" ref="T78">IFERROR(_xlfn.XLOOKUP(1, (날씨8[stnNm]='평균기온 삽입용'!$Q$70) * (날씨8[월]=T$71) * (날씨8[일]='평균기온 삽입용'!$P78), 날씨8[maxTa]),"")</f>
        <v>16.2</v>
      </c>
      <c r="U78" cm="1">
        <f t="array" ref="U78">IFERROR(_xlfn.XLOOKUP(1, (날씨8[stnNm]='평균기온 삽입용'!$Q$70) * (날씨8[월]=U$71) * (날씨8[일]='평균기온 삽입용'!$P78), 날씨8[maxTa]),"")</f>
        <v>21.1</v>
      </c>
      <c r="V78" cm="1">
        <f t="array" ref="V78">IFERROR(_xlfn.XLOOKUP(1, (날씨8[stnNm]='평균기온 삽입용'!$Q$70) * (날씨8[월]=V$71) * (날씨8[일]='평균기온 삽입용'!$P78), 날씨8[maxTa]),"")</f>
        <v>22.8</v>
      </c>
      <c r="W78" cm="1">
        <f t="array" ref="W78">IFERROR(_xlfn.XLOOKUP(1, (날씨8[stnNm]='평균기온 삽입용'!$Q$70) * (날씨8[월]=W$71) * (날씨8[일]='평균기온 삽입용'!$P78), 날씨8[maxTa]),"")</f>
        <v>30</v>
      </c>
      <c r="X78" cm="1">
        <f t="array" ref="X78">IFERROR(_xlfn.XLOOKUP(1, (날씨8[stnNm]='평균기온 삽입용'!$Q$70) * (날씨8[월]=X$71) * (날씨8[일]='평균기온 삽입용'!$P78), 날씨8[maxTa]),"")</f>
        <v>29.8</v>
      </c>
      <c r="Y78" cm="1">
        <f t="array" ref="Y78">IFERROR(_xlfn.XLOOKUP(1, (날씨8[stnNm]='평균기온 삽입용'!$Q$70) * (날씨8[월]=Y$71) * (날씨8[일]='평균기온 삽입용'!$P78), 날씨8[maxTa]),"")</f>
        <v>26.2</v>
      </c>
      <c r="Z78" cm="1">
        <f t="array" ref="Z78">IFERROR(_xlfn.XLOOKUP(1, (날씨8[stnNm]='평균기온 삽입용'!$Q$70) * (날씨8[월]=Z$71) * (날씨8[일]='평균기온 삽입용'!$P78), 날씨8[maxTa]),"")</f>
        <v>17.5</v>
      </c>
      <c r="AA78" cm="1">
        <f t="array" ref="AA78">IFERROR(_xlfn.XLOOKUP(1, (날씨8[stnNm]='평균기온 삽입용'!$Q$70) * (날씨8[월]=AA$71) * (날씨8[일]='평균기온 삽입용'!$P78), 날씨8[maxTa]),"")</f>
        <v>14.4</v>
      </c>
      <c r="AB78" cm="1">
        <f t="array" ref="AB78">IFERROR(_xlfn.XLOOKUP(1, (날씨8[stnNm]='평균기온 삽입용'!$Q$70) * (날씨8[월]=AB$71) * (날씨8[일]='평균기온 삽입용'!$P78), 날씨8[maxTa]),"")</f>
        <v>7.2</v>
      </c>
      <c r="AD78" s="63">
        <v>7</v>
      </c>
      <c r="AE78" cm="1">
        <f t="array" ref="AE78">IFERROR(_xlfn.XLOOKUP(1, (날씨9[stnNm]='평균기온 삽입용'!$AE$70) * (날씨9[월]=AE$71) * (날씨9[일]='평균기온 삽입용'!$AD78), 날씨9[maxTa]),"")</f>
        <v>1.4</v>
      </c>
      <c r="AF78" cm="1">
        <f t="array" ref="AF78">IFERROR(_xlfn.XLOOKUP(1, (날씨9[stnNm]='평균기온 삽입용'!$AE$70) * (날씨9[월]=AF$71) * (날씨9[일]='평균기온 삽입용'!$AD78), 날씨9[maxTa]),"")</f>
        <v>7.8</v>
      </c>
      <c r="AG78" cm="1">
        <f t="array" ref="AG78">IFERROR(_xlfn.XLOOKUP(1, (날씨9[stnNm]='평균기온 삽입용'!$AE$70) * (날씨9[월]=AG$71) * (날씨9[일]='평균기온 삽입용'!$AD78), 날씨9[maxTa]),"")</f>
        <v>17.100000000000001</v>
      </c>
      <c r="AH78" cm="1">
        <f t="array" ref="AH78">IFERROR(_xlfn.XLOOKUP(1, (날씨9[stnNm]='평균기온 삽입용'!$AE$70) * (날씨9[월]=AH$71) * (날씨9[일]='평균기온 삽입용'!$AD78), 날씨9[maxTa]),"")</f>
        <v>14</v>
      </c>
      <c r="AI78" cm="1">
        <f t="array" ref="AI78">IFERROR(_xlfn.XLOOKUP(1, (날씨9[stnNm]='평균기온 삽입용'!$AE$70) * (날씨9[월]=AI$71) * (날씨9[일]='평균기온 삽입용'!$AD78), 날씨9[maxTa]),"")</f>
        <v>17.899999999999999</v>
      </c>
      <c r="AJ78" cm="1">
        <f t="array" ref="AJ78">IFERROR(_xlfn.XLOOKUP(1, (날씨9[stnNm]='평균기온 삽입용'!$AE$70) * (날씨9[월]=AJ$71) * (날씨9[일]='평균기온 삽입용'!$AD78), 날씨9[maxTa]),"")</f>
        <v>25.6</v>
      </c>
      <c r="AK78" cm="1">
        <f t="array" ref="AK78">IFERROR(_xlfn.XLOOKUP(1, (날씨9[stnNm]='평균기온 삽입용'!$AE$70) * (날씨9[월]=AK$71) * (날씨9[일]='평균기온 삽입용'!$AD78), 날씨9[maxTa]),"")</f>
        <v>33.299999999999997</v>
      </c>
      <c r="AL78" cm="1">
        <f t="array" ref="AL78">IFERROR(_xlfn.XLOOKUP(1, (날씨9[stnNm]='평균기온 삽입용'!$AE$70) * (날씨9[월]=AL$71) * (날씨9[일]='평균기온 삽입용'!$AD78), 날씨9[maxTa]),"")</f>
        <v>31.7</v>
      </c>
      <c r="AM78" cm="1">
        <f t="array" ref="AM78">IFERROR(_xlfn.XLOOKUP(1, (날씨9[stnNm]='평균기온 삽입용'!$AE$70) * (날씨9[월]=AM$71) * (날씨9[일]='평균기온 삽입용'!$AD78), 날씨9[maxTa]),"")</f>
        <v>31</v>
      </c>
      <c r="AN78" cm="1">
        <f t="array" ref="AN78">IFERROR(_xlfn.XLOOKUP(1, (날씨9[stnNm]='평균기온 삽입용'!$AE$70) * (날씨9[월]=AN$71) * (날씨9[일]='평균기온 삽입용'!$AD78), 날씨9[maxTa]),"")</f>
        <v>21.6</v>
      </c>
      <c r="AO78" cm="1">
        <f t="array" ref="AO78">IFERROR(_xlfn.XLOOKUP(1, (날씨9[stnNm]='평균기온 삽입용'!$AE$70) * (날씨9[월]=AO$71) * (날씨9[일]='평균기온 삽입용'!$AD78), 날씨9[maxTa]),"")</f>
        <v>7.7</v>
      </c>
      <c r="AP78" cm="1">
        <f t="array" ref="AP78">IFERROR(_xlfn.XLOOKUP(1, (날씨9[stnNm]='평균기온 삽입용'!$AE$70) * (날씨9[월]=AP$71) * (날씨9[일]='평균기온 삽입용'!$AD78), 날씨9[maxTa]),"")</f>
        <v>9.9</v>
      </c>
    </row>
    <row r="79" spans="2:42" ht="15.95" customHeight="1" x14ac:dyDescent="0.3">
      <c r="B79" s="63">
        <v>8</v>
      </c>
      <c r="C79" cm="1">
        <f t="array" ref="C79">IFERROR(_xlfn.XLOOKUP(1, (날씨7[stnNm]='평균기온 삽입용'!$C$70) * (날씨7[월]=C$71) * (날씨7[일]='평균기온 삽입용'!$B79), 날씨7[maxTa]),"")</f>
        <v>-12.6</v>
      </c>
      <c r="D79" cm="1">
        <f t="array" ref="D79">IFERROR(_xlfn.XLOOKUP(1, (날씨7[stnNm]='평균기온 삽입용'!$C$70) * (날씨7[월]=D$71) * (날씨7[일]='평균기온 삽입용'!$B79), 날씨7[maxTa]),"")</f>
        <v>-0.4</v>
      </c>
      <c r="E79" cm="1">
        <f t="array" ref="E79">IFERROR(_xlfn.XLOOKUP(1, (날씨7[stnNm]='평균기온 삽입용'!$C$70) * (날씨7[월]=E$71) * (날씨7[일]='평균기온 삽입용'!$B79), 날씨7[maxTa]),"")</f>
        <v>12.5</v>
      </c>
      <c r="F79" cm="1">
        <f t="array" ref="F79">IFERROR(_xlfn.XLOOKUP(1, (날씨7[stnNm]='평균기온 삽입용'!$C$70) * (날씨7[월]=F$71) * (날씨7[일]='평균기온 삽입용'!$B79), 날씨7[maxTa]),"")</f>
        <v>17.2</v>
      </c>
      <c r="G79" cm="1">
        <f t="array" ref="G79">IFERROR(_xlfn.XLOOKUP(1, (날씨7[stnNm]='평균기온 삽입용'!$C$70) * (날씨7[월]=G$71) * (날씨7[일]='평균기온 삽입용'!$B79), 날씨7[maxTa]),"")</f>
        <v>20.399999999999999</v>
      </c>
      <c r="H79" cm="1">
        <f t="array" ref="H79">IFERROR(_xlfn.XLOOKUP(1, (날씨7[stnNm]='평균기온 삽입용'!$C$70) * (날씨7[월]=H$71) * (날씨7[일]='평균기온 삽입용'!$B79), 날씨7[maxTa]),"")</f>
        <v>26.3</v>
      </c>
      <c r="I79" cm="1">
        <f t="array" ref="I79">IFERROR(_xlfn.XLOOKUP(1, (날씨7[stnNm]='평균기온 삽입용'!$C$70) * (날씨7[월]=I$71) * (날씨7[일]='평균기온 삽입용'!$B79), 날씨7[maxTa]),"")</f>
        <v>30.7</v>
      </c>
      <c r="J79" cm="1">
        <f t="array" ref="J79">IFERROR(_xlfn.XLOOKUP(1, (날씨7[stnNm]='평균기온 삽입용'!$C$70) * (날씨7[월]=J$71) * (날씨7[일]='평균기온 삽입용'!$B79), 날씨7[maxTa]),"")</f>
        <v>30.9</v>
      </c>
      <c r="K79" cm="1">
        <f t="array" ref="K79">IFERROR(_xlfn.XLOOKUP(1, (날씨7[stnNm]='평균기온 삽입용'!$C$70) * (날씨7[월]=K$71) * (날씨7[일]='평균기온 삽입용'!$B79), 날씨7[maxTa]),"")</f>
        <v>27</v>
      </c>
      <c r="L79" cm="1">
        <f t="array" ref="L79">IFERROR(_xlfn.XLOOKUP(1, (날씨7[stnNm]='평균기온 삽입용'!$C$70) * (날씨7[월]=L$71) * (날씨7[일]='평균기온 삽입용'!$B79), 날씨7[maxTa]),"")</f>
        <v>20</v>
      </c>
      <c r="M79" cm="1">
        <f t="array" ref="M79">IFERROR(_xlfn.XLOOKUP(1, (날씨7[stnNm]='평균기온 삽입용'!$C$70) * (날씨7[월]=M$71) * (날씨7[일]='평균기온 삽입용'!$B79), 날씨7[maxTa]),"")</f>
        <v>14.8</v>
      </c>
      <c r="N79" cm="1">
        <f t="array" ref="N79">IFERROR(_xlfn.XLOOKUP(1, (날씨7[stnNm]='평균기온 삽입용'!$C$70) * (날씨7[월]=N$71) * (날씨7[일]='평균기온 삽입용'!$B79), 날씨7[maxTa]),"")</f>
        <v>10.4</v>
      </c>
      <c r="P79" s="63">
        <v>8</v>
      </c>
      <c r="Q79" cm="1">
        <f t="array" ref="Q79">IFERROR(_xlfn.XLOOKUP(1, (날씨8[stnNm]='평균기온 삽입용'!$Q$70) * (날씨8[월]=Q$71) * (날씨8[일]='평균기온 삽입용'!$P79), 날씨8[maxTa]),"")</f>
        <v>2.8</v>
      </c>
      <c r="R79" cm="1">
        <f t="array" ref="R79">IFERROR(_xlfn.XLOOKUP(1, (날씨8[stnNm]='평균기온 삽입용'!$Q$70) * (날씨8[월]=R$71) * (날씨8[일]='평균기온 삽입용'!$P79), 날씨8[maxTa]),"")</f>
        <v>4.9000000000000004</v>
      </c>
      <c r="S79" cm="1">
        <f t="array" ref="S79">IFERROR(_xlfn.XLOOKUP(1, (날씨8[stnNm]='평균기온 삽입용'!$Q$70) * (날씨8[월]=S$71) * (날씨8[일]='평균기온 삽입용'!$P79), 날씨8[maxTa]),"")</f>
        <v>11.3</v>
      </c>
      <c r="T79" cm="1">
        <f t="array" ref="T79">IFERROR(_xlfn.XLOOKUP(1, (날씨8[stnNm]='평균기온 삽입용'!$Q$70) * (날씨8[월]=T$71) * (날씨8[일]='평균기온 삽입용'!$P79), 날씨8[maxTa]),"")</f>
        <v>20</v>
      </c>
      <c r="U79" cm="1">
        <f t="array" ref="U79">IFERROR(_xlfn.XLOOKUP(1, (날씨8[stnNm]='평균기온 삽입용'!$Q$70) * (날씨8[월]=U$71) * (날씨8[일]='평균기온 삽입용'!$P79), 날씨8[maxTa]),"")</f>
        <v>16.5</v>
      </c>
      <c r="V79" cm="1">
        <f t="array" ref="V79">IFERROR(_xlfn.XLOOKUP(1, (날씨8[stnNm]='평균기온 삽입용'!$Q$70) * (날씨8[월]=V$71) * (날씨8[일]='평균기온 삽입용'!$P79), 날씨8[maxTa]),"")</f>
        <v>24</v>
      </c>
      <c r="W79" cm="1">
        <f t="array" ref="W79">IFERROR(_xlfn.XLOOKUP(1, (날씨8[stnNm]='평균기온 삽입용'!$Q$70) * (날씨8[월]=W$71) * (날씨8[일]='평균기온 삽입용'!$P79), 날씨8[maxTa]),"")</f>
        <v>25.6</v>
      </c>
      <c r="X79" cm="1">
        <f t="array" ref="X79">IFERROR(_xlfn.XLOOKUP(1, (날씨8[stnNm]='평균기온 삽입용'!$Q$70) * (날씨8[월]=X$71) * (날씨8[일]='평균기온 삽입용'!$P79), 날씨8[maxTa]),"")</f>
        <v>27.4</v>
      </c>
      <c r="Y79" cm="1">
        <f t="array" ref="Y79">IFERROR(_xlfn.XLOOKUP(1, (날씨8[stnNm]='평균기온 삽입용'!$Q$70) * (날씨8[월]=Y$71) * (날씨8[일]='평균기온 삽입용'!$P79), 날씨8[maxTa]),"")</f>
        <v>28</v>
      </c>
      <c r="Z79" cm="1">
        <f t="array" ref="Z79">IFERROR(_xlfn.XLOOKUP(1, (날씨8[stnNm]='평균기온 삽입용'!$Q$70) * (날씨8[월]=Z$71) * (날씨8[일]='평균기온 삽입용'!$P79), 날씨8[maxTa]),"")</f>
        <v>19.600000000000001</v>
      </c>
      <c r="AA79" cm="1">
        <f t="array" ref="AA79">IFERROR(_xlfn.XLOOKUP(1, (날씨8[stnNm]='평균기온 삽입용'!$Q$70) * (날씨8[월]=AA$71) * (날씨8[일]='평균기온 삽입용'!$P79), 날씨8[maxTa]),"")</f>
        <v>15.1</v>
      </c>
      <c r="AB79" cm="1">
        <f t="array" ref="AB79">IFERROR(_xlfn.XLOOKUP(1, (날씨8[stnNm]='평균기온 삽입용'!$Q$70) * (날씨8[월]=AB$71) * (날씨8[일]='평균기온 삽입용'!$P79), 날씨8[maxTa]),"")</f>
        <v>7</v>
      </c>
      <c r="AD79" s="63">
        <v>8</v>
      </c>
      <c r="AE79" cm="1">
        <f t="array" ref="AE79">IFERROR(_xlfn.XLOOKUP(1, (날씨9[stnNm]='평균기온 삽입용'!$AE$70) * (날씨9[월]=AE$71) * (날씨9[일]='평균기온 삽입용'!$AD79), 날씨9[maxTa]),"")</f>
        <v>2</v>
      </c>
      <c r="AF79" cm="1">
        <f t="array" ref="AF79">IFERROR(_xlfn.XLOOKUP(1, (날씨9[stnNm]='평균기온 삽입용'!$AE$70) * (날씨9[월]=AF$71) * (날씨9[일]='평균기온 삽입용'!$AD79), 날씨9[maxTa]),"")</f>
        <v>6.9</v>
      </c>
      <c r="AG79" cm="1">
        <f t="array" ref="AG79">IFERROR(_xlfn.XLOOKUP(1, (날씨9[stnNm]='평균기온 삽입용'!$AE$70) * (날씨9[월]=AG$71) * (날씨9[일]='평균기온 삽입용'!$AD79), 날씨9[maxTa]),"")</f>
        <v>14.7</v>
      </c>
      <c r="AH79" cm="1">
        <f t="array" ref="AH79">IFERROR(_xlfn.XLOOKUP(1, (날씨9[stnNm]='평균기온 삽입용'!$AE$70) * (날씨9[월]=AH$71) * (날씨9[일]='평균기온 삽입용'!$AD79), 날씨9[maxTa]),"")</f>
        <v>13.9</v>
      </c>
      <c r="AI79" cm="1">
        <f t="array" ref="AI79">IFERROR(_xlfn.XLOOKUP(1, (날씨9[stnNm]='평균기온 삽입용'!$AE$70) * (날씨9[월]=AI$71) * (날씨9[일]='평균기온 삽입용'!$AD79), 날씨9[maxTa]),"")</f>
        <v>22.8</v>
      </c>
      <c r="AJ79" cm="1">
        <f t="array" ref="AJ79">IFERROR(_xlfn.XLOOKUP(1, (날씨9[stnNm]='평균기온 삽입용'!$AE$70) * (날씨9[월]=AJ$71) * (날씨9[일]='평균기온 삽입용'!$AD79), 날씨9[maxTa]),"")</f>
        <v>23.5</v>
      </c>
      <c r="AK79" cm="1">
        <f t="array" ref="AK79">IFERROR(_xlfn.XLOOKUP(1, (날씨9[stnNm]='평균기온 삽입용'!$AE$70) * (날씨9[월]=AK$71) * (날씨9[일]='평균기온 삽입용'!$AD79), 날씨9[maxTa]),"")</f>
        <v>31.5</v>
      </c>
      <c r="AL79" cm="1">
        <f t="array" ref="AL79">IFERROR(_xlfn.XLOOKUP(1, (날씨9[stnNm]='평균기온 삽입용'!$AE$70) * (날씨9[월]=AL$71) * (날씨9[일]='평균기온 삽입용'!$AD79), 날씨9[maxTa]),"")</f>
        <v>33.700000000000003</v>
      </c>
      <c r="AM79" cm="1">
        <f t="array" ref="AM79">IFERROR(_xlfn.XLOOKUP(1, (날씨9[stnNm]='평균기온 삽입용'!$AE$70) * (날씨9[월]=AM$71) * (날씨9[일]='평균기온 삽입용'!$AD79), 날씨9[maxTa]),"")</f>
        <v>29.2</v>
      </c>
      <c r="AN79" cm="1">
        <f t="array" ref="AN79">IFERROR(_xlfn.XLOOKUP(1, (날씨9[stnNm]='평균기온 삽입용'!$AE$70) * (날씨9[월]=AN$71) * (날씨9[일]='평균기온 삽입용'!$AD79), 날씨9[maxTa]),"")</f>
        <v>20.399999999999999</v>
      </c>
      <c r="AO79" cm="1">
        <f t="array" ref="AO79">IFERROR(_xlfn.XLOOKUP(1, (날씨9[stnNm]='평균기온 삽입용'!$AE$70) * (날씨9[월]=AO$71) * (날씨9[일]='평균기온 삽입용'!$AD79), 날씨9[maxTa]),"")</f>
        <v>15.3</v>
      </c>
      <c r="AP79" cm="1">
        <f t="array" ref="AP79">IFERROR(_xlfn.XLOOKUP(1, (날씨9[stnNm]='평균기온 삽입용'!$AE$70) * (날씨9[월]=AP$71) * (날씨9[일]='평균기온 삽입용'!$AD79), 날씨9[maxTa]),"")</f>
        <v>15.3</v>
      </c>
    </row>
    <row r="80" spans="2:42" ht="15.95" customHeight="1" x14ac:dyDescent="0.3">
      <c r="B80" s="63">
        <v>9</v>
      </c>
      <c r="C80" cm="1">
        <f t="array" ref="C80">IFERROR(_xlfn.XLOOKUP(1, (날씨7[stnNm]='평균기온 삽입용'!$C$70) * (날씨7[월]=C$71) * (날씨7[일]='평균기온 삽입용'!$B80), 날씨7[maxTa]),"")</f>
        <v>-9.1</v>
      </c>
      <c r="D80" cm="1">
        <f t="array" ref="D80">IFERROR(_xlfn.XLOOKUP(1, (날씨7[stnNm]='평균기온 삽입용'!$C$70) * (날씨7[월]=D$71) * (날씨7[일]='평균기온 삽입용'!$B80), 날씨7[maxTa]),"")</f>
        <v>2.8</v>
      </c>
      <c r="E80" cm="1">
        <f t="array" ref="E80">IFERROR(_xlfn.XLOOKUP(1, (날씨7[stnNm]='평균기온 삽입용'!$C$70) * (날씨7[월]=E$71) * (날씨7[일]='평균기온 삽입용'!$B80), 날씨7[maxTa]),"")</f>
        <v>12.3</v>
      </c>
      <c r="F80" cm="1">
        <f t="array" ref="F80">IFERROR(_xlfn.XLOOKUP(1, (날씨7[stnNm]='평균기온 삽입용'!$C$70) * (날씨7[월]=F$71) * (날씨7[일]='평균기온 삽입용'!$B80), 날씨7[maxTa]),"")</f>
        <v>17.399999999999999</v>
      </c>
      <c r="G80" cm="1">
        <f t="array" ref="G80">IFERROR(_xlfn.XLOOKUP(1, (날씨7[stnNm]='평균기온 삽입용'!$C$70) * (날씨7[월]=G$71) * (날씨7[일]='평균기온 삽입용'!$B80), 날씨7[maxTa]),"")</f>
        <v>21</v>
      </c>
      <c r="H80" cm="1">
        <f t="array" ref="H80">IFERROR(_xlfn.XLOOKUP(1, (날씨7[stnNm]='평균기온 삽입용'!$C$70) * (날씨7[월]=H$71) * (날씨7[일]='평균기온 삽입용'!$B80), 날씨7[maxTa]),"")</f>
        <v>29.7</v>
      </c>
      <c r="I80" cm="1">
        <f t="array" ref="I80">IFERROR(_xlfn.XLOOKUP(1, (날씨7[stnNm]='평균기온 삽입용'!$C$70) * (날씨7[월]=I$71) * (날씨7[일]='평균기온 삽입용'!$B80), 날씨7[maxTa]),"")</f>
        <v>28.9</v>
      </c>
      <c r="J80" cm="1">
        <f t="array" ref="J80">IFERROR(_xlfn.XLOOKUP(1, (날씨7[stnNm]='평균기온 삽입용'!$C$70) * (날씨7[월]=J$71) * (날씨7[일]='평균기온 삽입용'!$B80), 날씨7[maxTa]),"")</f>
        <v>31.4</v>
      </c>
      <c r="K80" cm="1">
        <f t="array" ref="K80">IFERROR(_xlfn.XLOOKUP(1, (날씨7[stnNm]='평균기온 삽입용'!$C$70) * (날씨7[월]=K$71) * (날씨7[일]='평균기온 삽입용'!$B80), 날씨7[maxTa]),"")</f>
        <v>27.9</v>
      </c>
      <c r="L80" cm="1">
        <f t="array" ref="L80">IFERROR(_xlfn.XLOOKUP(1, (날씨7[stnNm]='평균기온 삽입용'!$C$70) * (날씨7[월]=L$71) * (날씨7[일]='평균기온 삽입용'!$B80), 날씨7[maxTa]),"")</f>
        <v>24.4</v>
      </c>
      <c r="M80" cm="1">
        <f t="array" ref="M80">IFERROR(_xlfn.XLOOKUP(1, (날씨7[stnNm]='평균기온 삽입용'!$C$70) * (날씨7[월]=M$71) * (날씨7[일]='평균기온 삽입용'!$B80), 날씨7[maxTa]),"")</f>
        <v>6.9</v>
      </c>
      <c r="N80" cm="1">
        <f t="array" ref="N80">IFERROR(_xlfn.XLOOKUP(1, (날씨7[stnNm]='평균기온 삽입용'!$C$70) * (날씨7[월]=N$71) * (날씨7[일]='평균기온 삽입용'!$B80), 날씨7[maxTa]),"")</f>
        <v>6.6</v>
      </c>
      <c r="P80" s="63">
        <v>9</v>
      </c>
      <c r="Q80" cm="1">
        <f t="array" ref="Q80">IFERROR(_xlfn.XLOOKUP(1, (날씨8[stnNm]='평균기온 삽입용'!$Q$70) * (날씨8[월]=Q$71) * (날씨8[일]='평균기온 삽입용'!$P80), 날씨8[maxTa]),"")</f>
        <v>4.5</v>
      </c>
      <c r="R80" cm="1">
        <f t="array" ref="R80">IFERROR(_xlfn.XLOOKUP(1, (날씨8[stnNm]='평균기온 삽입용'!$Q$70) * (날씨8[월]=R$71) * (날씨8[일]='평균기온 삽입용'!$P80), 날씨8[maxTa]),"")</f>
        <v>5.8</v>
      </c>
      <c r="S80" cm="1">
        <f t="array" ref="S80">IFERROR(_xlfn.XLOOKUP(1, (날씨8[stnNm]='평균기온 삽입용'!$Q$70) * (날씨8[월]=S$71) * (날씨8[일]='평균기온 삽입용'!$P80), 날씨8[maxTa]),"")</f>
        <v>14.1</v>
      </c>
      <c r="T80" cm="1">
        <f t="array" ref="T80">IFERROR(_xlfn.XLOOKUP(1, (날씨8[stnNm]='평균기온 삽입용'!$Q$70) * (날씨8[월]=T$71) * (날씨8[일]='평균기온 삽입용'!$P80), 날씨8[maxTa]),"")</f>
        <v>23.9</v>
      </c>
      <c r="U80" cm="1">
        <f t="array" ref="U80">IFERROR(_xlfn.XLOOKUP(1, (날씨8[stnNm]='평균기온 삽입용'!$Q$70) * (날씨8[월]=U$71) * (날씨8[일]='평균기온 삽입용'!$P80), 날씨8[maxTa]),"")</f>
        <v>24.8</v>
      </c>
      <c r="V80" cm="1">
        <f t="array" ref="V80">IFERROR(_xlfn.XLOOKUP(1, (날씨8[stnNm]='평균기온 삽입용'!$Q$70) * (날씨8[월]=V$71) * (날씨8[일]='평균기온 삽입용'!$P80), 날씨8[maxTa]),"")</f>
        <v>20.8</v>
      </c>
      <c r="W80" cm="1">
        <f t="array" ref="W80">IFERROR(_xlfn.XLOOKUP(1, (날씨8[stnNm]='평균기온 삽입용'!$Q$70) * (날씨8[월]=W$71) * (날씨8[일]='평균기온 삽입용'!$P80), 날씨8[maxTa]),"")</f>
        <v>30.5</v>
      </c>
      <c r="X80" cm="1">
        <f t="array" ref="X80">IFERROR(_xlfn.XLOOKUP(1, (날씨8[stnNm]='평균기온 삽입용'!$Q$70) * (날씨8[월]=X$71) * (날씨8[일]='평균기온 삽입용'!$P80), 날씨8[maxTa]),"")</f>
        <v>26.8</v>
      </c>
      <c r="Y80" cm="1">
        <f t="array" ref="Y80">IFERROR(_xlfn.XLOOKUP(1, (날씨8[stnNm]='평균기온 삽입용'!$Q$70) * (날씨8[월]=Y$71) * (날씨8[일]='평균기온 삽입용'!$P80), 날씨8[maxTa]),"")</f>
        <v>29.1</v>
      </c>
      <c r="Z80" cm="1">
        <f t="array" ref="Z80">IFERROR(_xlfn.XLOOKUP(1, (날씨8[stnNm]='평균기온 삽입용'!$Q$70) * (날씨8[월]=Z$71) * (날씨8[일]='평균기온 삽입용'!$P80), 날씨8[maxTa]),"")</f>
        <v>12.7</v>
      </c>
      <c r="AA80" cm="1">
        <f t="array" ref="AA80">IFERROR(_xlfn.XLOOKUP(1, (날씨8[stnNm]='평균기온 삽입용'!$Q$70) * (날씨8[월]=AA$71) * (날씨8[일]='평균기온 삽입용'!$P80), 날씨8[maxTa]),"")</f>
        <v>14.1</v>
      </c>
      <c r="AB80" cm="1">
        <f t="array" ref="AB80">IFERROR(_xlfn.XLOOKUP(1, (날씨8[stnNm]='평균기온 삽입용'!$Q$70) * (날씨8[월]=AB$71) * (날씨8[일]='평균기온 삽입용'!$P80), 날씨8[maxTa]),"")</f>
        <v>7.7</v>
      </c>
      <c r="AD80" s="63">
        <v>9</v>
      </c>
      <c r="AE80" cm="1">
        <f t="array" ref="AE80">IFERROR(_xlfn.XLOOKUP(1, (날씨9[stnNm]='평균기온 삽입용'!$AE$70) * (날씨9[월]=AE$71) * (날씨9[일]='평균기온 삽입용'!$AD80), 날씨9[maxTa]),"")</f>
        <v>5.2</v>
      </c>
      <c r="AF80" cm="1">
        <f t="array" ref="AF80">IFERROR(_xlfn.XLOOKUP(1, (날씨9[stnNm]='평균기온 삽입용'!$AE$70) * (날씨9[월]=AF$71) * (날씨9[일]='평균기온 삽입용'!$AD80), 날씨9[maxTa]),"")</f>
        <v>8.3000000000000007</v>
      </c>
      <c r="AG80" cm="1">
        <f t="array" ref="AG80">IFERROR(_xlfn.XLOOKUP(1, (날씨9[stnNm]='평균기온 삽입용'!$AE$70) * (날씨9[월]=AG$71) * (날씨9[일]='평균기온 삽입용'!$AD80), 날씨9[maxTa]),"")</f>
        <v>12.1</v>
      </c>
      <c r="AH80" cm="1">
        <f t="array" ref="AH80">IFERROR(_xlfn.XLOOKUP(1, (날씨9[stnNm]='평균기온 삽입용'!$AE$70) * (날씨9[월]=AH$71) * (날씨9[일]='평균기온 삽입용'!$AD80), 날씨9[maxTa]),"")</f>
        <v>17.600000000000001</v>
      </c>
      <c r="AI80" cm="1">
        <f t="array" ref="AI80">IFERROR(_xlfn.XLOOKUP(1, (날씨9[stnNm]='평균기온 삽입용'!$AE$70) * (날씨9[월]=AI$71) * (날씨9[일]='평균기온 삽입용'!$AD80), 날씨9[maxTa]),"")</f>
        <v>24.8</v>
      </c>
      <c r="AJ80" cm="1">
        <f t="array" ref="AJ80">IFERROR(_xlfn.XLOOKUP(1, (날씨9[stnNm]='평균기온 삽입용'!$AE$70) * (날씨9[월]=AJ$71) * (날씨9[일]='평균기온 삽입용'!$AD80), 날씨9[maxTa]),"")</f>
        <v>26.8</v>
      </c>
      <c r="AK80" cm="1">
        <f t="array" ref="AK80">IFERROR(_xlfn.XLOOKUP(1, (날씨9[stnNm]='평균기온 삽입용'!$AE$70) * (날씨9[월]=AK$71) * (날씨9[일]='평균기온 삽입용'!$AD80), 날씨9[maxTa]),"")</f>
        <v>26.6</v>
      </c>
      <c r="AL80" cm="1">
        <f t="array" ref="AL80">IFERROR(_xlfn.XLOOKUP(1, (날씨9[stnNm]='평균기온 삽입용'!$AE$70) * (날씨9[월]=AL$71) * (날씨9[일]='평균기온 삽입용'!$AD80), 날씨9[maxTa]),"")</f>
        <v>29.7</v>
      </c>
      <c r="AM80" cm="1">
        <f t="array" ref="AM80">IFERROR(_xlfn.XLOOKUP(1, (날씨9[stnNm]='평균기온 삽입용'!$AE$70) * (날씨9[월]=AM$71) * (날씨9[일]='평균기온 삽입용'!$AD80), 날씨9[maxTa]),"")</f>
        <v>30.3</v>
      </c>
      <c r="AN80" cm="1">
        <f t="array" ref="AN80">IFERROR(_xlfn.XLOOKUP(1, (날씨9[stnNm]='평균기온 삽입용'!$AE$70) * (날씨9[월]=AN$71) * (날씨9[일]='평균기온 삽입용'!$AD80), 날씨9[maxTa]),"")</f>
        <v>20.2</v>
      </c>
      <c r="AO80" cm="1">
        <f t="array" ref="AO80">IFERROR(_xlfn.XLOOKUP(1, (날씨9[stnNm]='평균기온 삽입용'!$AE$70) * (날씨9[월]=AO$71) * (날씨9[일]='평균기온 삽입용'!$AD80), 날씨9[maxTa]),"")</f>
        <v>16</v>
      </c>
      <c r="AP80" cm="1">
        <f t="array" ref="AP80">IFERROR(_xlfn.XLOOKUP(1, (날씨9[stnNm]='평균기온 삽입용'!$AE$70) * (날씨9[월]=AP$71) * (날씨9[일]='평균기온 삽입용'!$AD80), 날씨9[maxTa]),"")</f>
        <v>15.6</v>
      </c>
    </row>
    <row r="81" spans="2:42" ht="15.95" customHeight="1" x14ac:dyDescent="0.3">
      <c r="B81" s="63">
        <v>10</v>
      </c>
      <c r="C81" cm="1">
        <f t="array" ref="C81">IFERROR(_xlfn.XLOOKUP(1, (날씨7[stnNm]='평균기온 삽입용'!$C$70) * (날씨7[월]=C$71) * (날씨7[일]='평균기온 삽입용'!$B81), 날씨7[maxTa]),"")</f>
        <v>-4</v>
      </c>
      <c r="D81" cm="1">
        <f t="array" ref="D81">IFERROR(_xlfn.XLOOKUP(1, (날씨7[stnNm]='평균기온 삽입용'!$C$70) * (날씨7[월]=D$71) * (날씨7[일]='평균기온 삽입용'!$B81), 날씨7[maxTa]),"")</f>
        <v>6</v>
      </c>
      <c r="E81" cm="1">
        <f t="array" ref="E81">IFERROR(_xlfn.XLOOKUP(1, (날씨7[stnNm]='평균기온 삽입용'!$C$70) * (날씨7[월]=E$71) * (날씨7[일]='평균기온 삽입용'!$B81), 날씨7[maxTa]),"")</f>
        <v>15.9</v>
      </c>
      <c r="F81" cm="1">
        <f t="array" ref="F81">IFERROR(_xlfn.XLOOKUP(1, (날씨7[stnNm]='평균기온 삽입용'!$C$70) * (날씨7[월]=F$71) * (날씨7[일]='평균기온 삽입용'!$B81), 날씨7[maxTa]),"")</f>
        <v>18.3</v>
      </c>
      <c r="G81" cm="1">
        <f t="array" ref="G81">IFERROR(_xlfn.XLOOKUP(1, (날씨7[stnNm]='평균기온 삽입용'!$C$70) * (날씨7[월]=G$71) * (날씨7[일]='평균기온 삽입용'!$B81), 날씨7[maxTa]),"")</f>
        <v>17.899999999999999</v>
      </c>
      <c r="H81" cm="1">
        <f t="array" ref="H81">IFERROR(_xlfn.XLOOKUP(1, (날씨7[stnNm]='평균기온 삽입용'!$C$70) * (날씨7[월]=H$71) * (날씨7[일]='평균기온 삽입용'!$B81), 날씨7[maxTa]),"")</f>
        <v>29.8</v>
      </c>
      <c r="I81" cm="1">
        <f t="array" ref="I81">IFERROR(_xlfn.XLOOKUP(1, (날씨7[stnNm]='평균기온 삽입용'!$C$70) * (날씨7[월]=I$71) * (날씨7[일]='평균기온 삽입용'!$B81), 날씨7[maxTa]),"")</f>
        <v>28.6</v>
      </c>
      <c r="J81" cm="1">
        <f t="array" ref="J81">IFERROR(_xlfn.XLOOKUP(1, (날씨7[stnNm]='평균기온 삽입용'!$C$70) * (날씨7[월]=J$71) * (날씨7[일]='평균기온 삽입용'!$B81), 날씨7[maxTa]),"")</f>
        <v>30.7</v>
      </c>
      <c r="K81" cm="1">
        <f t="array" ref="K81">IFERROR(_xlfn.XLOOKUP(1, (날씨7[stnNm]='평균기온 삽입용'!$C$70) * (날씨7[월]=K$71) * (날씨7[일]='평균기온 삽입용'!$B81), 날씨7[maxTa]),"")</f>
        <v>27.4</v>
      </c>
      <c r="L81" cm="1">
        <f t="array" ref="L81">IFERROR(_xlfn.XLOOKUP(1, (날씨7[stnNm]='평균기온 삽입용'!$C$70) * (날씨7[월]=L$71) * (날씨7[일]='평균기온 삽입용'!$B81), 날씨7[maxTa]),"")</f>
        <v>21.6</v>
      </c>
      <c r="M81" cm="1">
        <f t="array" ref="M81">IFERROR(_xlfn.XLOOKUP(1, (날씨7[stnNm]='평균기온 삽입용'!$C$70) * (날씨7[월]=M$71) * (날씨7[일]='평균기온 삽입용'!$B81), 날씨7[maxTa]),"")</f>
        <v>5.5</v>
      </c>
      <c r="N81" cm="1">
        <f t="array" ref="N81">IFERROR(_xlfn.XLOOKUP(1, (날씨7[stnNm]='평균기온 삽입용'!$C$70) * (날씨7[월]=N$71) * (날씨7[일]='평균기온 삽입용'!$B81), 날씨7[maxTa]),"")</f>
        <v>5.0999999999999996</v>
      </c>
      <c r="P81" s="63">
        <v>10</v>
      </c>
      <c r="Q81" cm="1">
        <f t="array" ref="Q81">IFERROR(_xlfn.XLOOKUP(1, (날씨8[stnNm]='평균기온 삽입용'!$Q$70) * (날씨8[월]=Q$71) * (날씨8[일]='평균기온 삽입용'!$P81), 날씨8[maxTa]),"")</f>
        <v>4.0999999999999996</v>
      </c>
      <c r="R81" cm="1">
        <f t="array" ref="R81">IFERROR(_xlfn.XLOOKUP(1, (날씨8[stnNm]='평균기온 삽입용'!$Q$70) * (날씨8[월]=R$71) * (날씨8[일]='평균기온 삽입용'!$P81), 날씨8[maxTa]),"")</f>
        <v>6.8</v>
      </c>
      <c r="S81" cm="1">
        <f t="array" ref="S81">IFERROR(_xlfn.XLOOKUP(1, (날씨8[stnNm]='평균기온 삽입용'!$Q$70) * (날씨8[월]=S$71) * (날씨8[일]='평균기온 삽입용'!$P81), 날씨8[maxTa]),"")</f>
        <v>16</v>
      </c>
      <c r="T81" cm="1">
        <f t="array" ref="T81">IFERROR(_xlfn.XLOOKUP(1, (날씨8[stnNm]='평균기온 삽입용'!$Q$70) * (날씨8[월]=T$71) * (날씨8[일]='평균기온 삽입용'!$P81), 날씨8[maxTa]),"")</f>
        <v>24.6</v>
      </c>
      <c r="U81" cm="1">
        <f t="array" ref="U81">IFERROR(_xlfn.XLOOKUP(1, (날씨8[stnNm]='평균기온 삽입용'!$Q$70) * (날씨8[월]=U$71) * (날씨8[일]='평균기온 삽입용'!$P81), 날씨8[maxTa]),"")</f>
        <v>25.3</v>
      </c>
      <c r="V81" cm="1">
        <f t="array" ref="V81">IFERROR(_xlfn.XLOOKUP(1, (날씨8[stnNm]='평균기온 삽입용'!$Q$70) * (날씨8[월]=V$71) * (날씨8[일]='평균기온 삽입용'!$P81), 날씨8[maxTa]),"")</f>
        <v>22</v>
      </c>
      <c r="W81" cm="1">
        <f t="array" ref="W81">IFERROR(_xlfn.XLOOKUP(1, (날씨8[stnNm]='평균기온 삽입용'!$Q$70) * (날씨8[월]=W$71) * (날씨8[일]='평균기온 삽입용'!$P81), 날씨8[maxTa]),"")</f>
        <v>32.700000000000003</v>
      </c>
      <c r="X81" cm="1">
        <f t="array" ref="X81">IFERROR(_xlfn.XLOOKUP(1, (날씨8[stnNm]='평균기온 삽입용'!$Q$70) * (날씨8[월]=X$71) * (날씨8[일]='평균기온 삽입용'!$P81), 날씨8[maxTa]),"")</f>
        <v>29.8</v>
      </c>
      <c r="Y81" cm="1">
        <f t="array" ref="Y81">IFERROR(_xlfn.XLOOKUP(1, (날씨8[stnNm]='평균기온 삽입용'!$Q$70) * (날씨8[월]=Y$71) * (날씨8[일]='평균기온 삽입용'!$P81), 날씨8[maxTa]),"")</f>
        <v>28.7</v>
      </c>
      <c r="Z81" cm="1">
        <f t="array" ref="Z81">IFERROR(_xlfn.XLOOKUP(1, (날씨8[stnNm]='평균기온 삽입용'!$Q$70) * (날씨8[월]=Z$71) * (날씨8[일]='평균기온 삽입용'!$P81), 날씨8[maxTa]),"")</f>
        <v>10.6</v>
      </c>
      <c r="AA81" cm="1">
        <f t="array" ref="AA81">IFERROR(_xlfn.XLOOKUP(1, (날씨8[stnNm]='평균기온 삽입용'!$Q$70) * (날씨8[월]=AA$71) * (날씨8[일]='평균기온 삽입용'!$P81), 날씨8[maxTa]),"")</f>
        <v>17</v>
      </c>
      <c r="AB81" cm="1">
        <f t="array" ref="AB81">IFERROR(_xlfn.XLOOKUP(1, (날씨8[stnNm]='평균기온 삽입용'!$Q$70) * (날씨8[월]=AB$71) * (날씨8[일]='평균기온 삽입용'!$P81), 날씨8[maxTa]),"")</f>
        <v>5.6</v>
      </c>
      <c r="AD81" s="63">
        <v>10</v>
      </c>
      <c r="AE81" cm="1">
        <f t="array" ref="AE81">IFERROR(_xlfn.XLOOKUP(1, (날씨9[stnNm]='평균기온 삽입용'!$AE$70) * (날씨9[월]=AE$71) * (날씨9[일]='평균기온 삽입용'!$AD81), 날씨9[maxTa]),"")</f>
        <v>5.5</v>
      </c>
      <c r="AF81" cm="1">
        <f t="array" ref="AF81">IFERROR(_xlfn.XLOOKUP(1, (날씨9[stnNm]='평균기온 삽입용'!$AE$70) * (날씨9[월]=AF$71) * (날씨9[일]='평균기온 삽입용'!$AD81), 날씨9[maxTa]),"")</f>
        <v>5.3</v>
      </c>
      <c r="AG81" cm="1">
        <f t="array" ref="AG81">IFERROR(_xlfn.XLOOKUP(1, (날씨9[stnNm]='평균기온 삽입용'!$AE$70) * (날씨9[월]=AG$71) * (날씨9[일]='평균기온 삽입용'!$AD81), 날씨9[maxTa]),"")</f>
        <v>20.2</v>
      </c>
      <c r="AH81" cm="1">
        <f t="array" ref="AH81">IFERROR(_xlfn.XLOOKUP(1, (날씨9[stnNm]='평균기온 삽입용'!$AE$70) * (날씨9[월]=AH$71) * (날씨9[일]='평균기온 삽입용'!$AD81), 날씨9[maxTa]),"")</f>
        <v>18.8</v>
      </c>
      <c r="AI81" cm="1">
        <f t="array" ref="AI81">IFERROR(_xlfn.XLOOKUP(1, (날씨9[stnNm]='평균기온 삽입용'!$AE$70) * (날씨9[월]=AI$71) * (날씨9[일]='평균기온 삽입용'!$AD81), 날씨9[maxTa]),"")</f>
        <v>25</v>
      </c>
      <c r="AJ81" cm="1">
        <f t="array" ref="AJ81">IFERROR(_xlfn.XLOOKUP(1, (날씨9[stnNm]='평균기온 삽입용'!$AE$70) * (날씨9[월]=AJ$71) * (날씨9[일]='평균기온 삽입용'!$AD81), 날씨9[maxTa]),"")</f>
        <v>27.1</v>
      </c>
      <c r="AK81" cm="1">
        <f t="array" ref="AK81">IFERROR(_xlfn.XLOOKUP(1, (날씨9[stnNm]='평균기온 삽입용'!$AE$70) * (날씨9[월]=AK$71) * (날씨9[일]='평균기온 삽입용'!$AD81), 날씨9[maxTa]),"")</f>
        <v>30.3</v>
      </c>
      <c r="AL81" cm="1">
        <f t="array" ref="AL81">IFERROR(_xlfn.XLOOKUP(1, (날씨9[stnNm]='평균기온 삽입용'!$AE$70) * (날씨9[월]=AL$71) * (날씨9[일]='평균기온 삽입용'!$AD81), 날씨9[maxTa]),"")</f>
        <v>22.7</v>
      </c>
      <c r="AM81" cm="1">
        <f t="array" ref="AM81">IFERROR(_xlfn.XLOOKUP(1, (날씨9[stnNm]='평균기온 삽입용'!$AE$70) * (날씨9[월]=AM$71) * (날씨9[일]='평균기온 삽입용'!$AD81), 날씨9[maxTa]),"")</f>
        <v>28.9</v>
      </c>
      <c r="AN81" cm="1">
        <f t="array" ref="AN81">IFERROR(_xlfn.XLOOKUP(1, (날씨9[stnNm]='평균기온 삽입용'!$AE$70) * (날씨9[월]=AN$71) * (날씨9[일]='평균기온 삽입용'!$AD81), 날씨9[maxTa]),"")</f>
        <v>21.9</v>
      </c>
      <c r="AO81" cm="1">
        <f t="array" ref="AO81">IFERROR(_xlfn.XLOOKUP(1, (날씨9[stnNm]='평균기온 삽입용'!$AE$70) * (날씨9[월]=AO$71) * (날씨9[일]='평균기온 삽입용'!$AD81), 날씨9[maxTa]),"")</f>
        <v>7.3</v>
      </c>
      <c r="AP81" cm="1">
        <f t="array" ref="AP81">IFERROR(_xlfn.XLOOKUP(1, (날씨9[stnNm]='평균기온 삽입용'!$AE$70) * (날씨9[월]=AP$71) * (날씨9[일]='평균기온 삽입용'!$AD81), 날씨9[maxTa]),"")</f>
        <v>13.5</v>
      </c>
    </row>
    <row r="82" spans="2:42" ht="15.95" customHeight="1" x14ac:dyDescent="0.3">
      <c r="B82" s="63">
        <v>11</v>
      </c>
      <c r="C82" cm="1">
        <f t="array" ref="C82">IFERROR(_xlfn.XLOOKUP(1, (날씨7[stnNm]='평균기온 삽입용'!$C$70) * (날씨7[월]=C$71) * (날씨7[일]='평균기온 삽입용'!$B82), 날씨7[maxTa]),"")</f>
        <v>-4.7</v>
      </c>
      <c r="D82" cm="1">
        <f t="array" ref="D82">IFERROR(_xlfn.XLOOKUP(1, (날씨7[stnNm]='평균기온 삽입용'!$C$70) * (날씨7[월]=D$71) * (날씨7[일]='평균기온 삽입용'!$B82), 날씨7[maxTa]),"")</f>
        <v>9.1999999999999993</v>
      </c>
      <c r="E82" cm="1">
        <f t="array" ref="E82">IFERROR(_xlfn.XLOOKUP(1, (날씨7[stnNm]='평균기온 삽입용'!$C$70) * (날씨7[월]=E$71) * (날씨7[일]='평균기온 삽입용'!$B82), 날씨7[maxTa]),"")</f>
        <v>15.9</v>
      </c>
      <c r="F82" cm="1">
        <f t="array" ref="F82">IFERROR(_xlfn.XLOOKUP(1, (날씨7[stnNm]='평균기온 삽입용'!$C$70) * (날씨7[월]=F$71) * (날씨7[일]='평균기온 삽입용'!$B82), 날씨7[maxTa]),"")</f>
        <v>20.9</v>
      </c>
      <c r="G82" cm="1">
        <f t="array" ref="G82">IFERROR(_xlfn.XLOOKUP(1, (날씨7[stnNm]='평균기온 삽입용'!$C$70) * (날씨7[월]=G$71) * (날씨7[일]='평균기온 삽입용'!$B82), 날씨7[maxTa]),"")</f>
        <v>27.3</v>
      </c>
      <c r="H82" cm="1">
        <f t="array" ref="H82">IFERROR(_xlfn.XLOOKUP(1, (날씨7[stnNm]='평균기온 삽입용'!$C$70) * (날씨7[월]=H$71) * (날씨7[일]='평균기온 삽입용'!$B82), 날씨7[maxTa]),"")</f>
        <v>24.2</v>
      </c>
      <c r="I82" cm="1">
        <f t="array" ref="I82">IFERROR(_xlfn.XLOOKUP(1, (날씨7[stnNm]='평균기온 삽입용'!$C$70) * (날씨7[월]=I$71) * (날씨7[일]='평균기온 삽입용'!$B82), 날씨7[maxTa]),"")</f>
        <v>28.3</v>
      </c>
      <c r="J82" cm="1">
        <f t="array" ref="J82">IFERROR(_xlfn.XLOOKUP(1, (날씨7[stnNm]='평균기온 삽입용'!$C$70) * (날씨7[월]=J$71) * (날씨7[일]='평균기온 삽입용'!$B82), 날씨7[maxTa]),"")</f>
        <v>31.1</v>
      </c>
      <c r="K82" cm="1">
        <f t="array" ref="K82">IFERROR(_xlfn.XLOOKUP(1, (날씨7[stnNm]='평균기온 삽입용'!$C$70) * (날씨7[월]=K$71) * (날씨7[일]='평균기온 삽입용'!$B82), 날씨7[maxTa]),"")</f>
        <v>27.3</v>
      </c>
      <c r="L82" cm="1">
        <f t="array" ref="L82">IFERROR(_xlfn.XLOOKUP(1, (날씨7[stnNm]='평균기온 삽입용'!$C$70) * (날씨7[월]=L$71) * (날씨7[일]='평균기온 삽입용'!$B82), 날씨7[maxTa]),"")</f>
        <v>20.2</v>
      </c>
      <c r="M82" cm="1">
        <f t="array" ref="M82">IFERROR(_xlfn.XLOOKUP(1, (날씨7[stnNm]='평균기온 삽입용'!$C$70) * (날씨7[월]=M$71) * (날씨7[일]='평균기온 삽입용'!$B82), 날씨7[maxTa]),"")</f>
        <v>8.6</v>
      </c>
      <c r="N82" cm="1">
        <f t="array" ref="N82">IFERROR(_xlfn.XLOOKUP(1, (날씨7[stnNm]='평균기온 삽입용'!$C$70) * (날씨7[월]=N$71) * (날씨7[일]='평균기온 삽입용'!$B82), 날씨7[maxTa]),"")</f>
        <v>6.6</v>
      </c>
      <c r="P82" s="63">
        <v>11</v>
      </c>
      <c r="Q82" cm="1">
        <f t="array" ref="Q82">IFERROR(_xlfn.XLOOKUP(1, (날씨8[stnNm]='평균기온 삽입용'!$Q$70) * (날씨8[월]=Q$71) * (날씨8[일]='평균기온 삽입용'!$P82), 날씨8[maxTa]),"")</f>
        <v>-1.7</v>
      </c>
      <c r="R82" cm="1">
        <f t="array" ref="R82">IFERROR(_xlfn.XLOOKUP(1, (날씨8[stnNm]='평균기온 삽입용'!$Q$70) * (날씨8[월]=R$71) * (날씨8[일]='평균기온 삽입용'!$P82), 날씨8[maxTa]),"")</f>
        <v>7.7</v>
      </c>
      <c r="S82" cm="1">
        <f t="array" ref="S82">IFERROR(_xlfn.XLOOKUP(1, (날씨8[stnNm]='평균기온 삽입용'!$Q$70) * (날씨8[월]=S$71) * (날씨8[일]='평균기온 삽입용'!$P82), 날씨8[maxTa]),"")</f>
        <v>17</v>
      </c>
      <c r="T82" cm="1">
        <f t="array" ref="T82">IFERROR(_xlfn.XLOOKUP(1, (날씨8[stnNm]='평균기온 삽입용'!$Q$70) * (날씨8[월]=T$71) * (날씨8[일]='평균기온 삽입용'!$P82), 날씨8[maxTa]),"")</f>
        <v>25.8</v>
      </c>
      <c r="U82" cm="1">
        <f t="array" ref="U82">IFERROR(_xlfn.XLOOKUP(1, (날씨8[stnNm]='평균기온 삽입용'!$Q$70) * (날씨8[월]=U$71) * (날씨8[일]='평균기온 삽입용'!$P82), 날씨8[maxTa]),"")</f>
        <v>24</v>
      </c>
      <c r="V82" cm="1">
        <f t="array" ref="V82">IFERROR(_xlfn.XLOOKUP(1, (날씨8[stnNm]='평균기온 삽입용'!$Q$70) * (날씨8[월]=V$71) * (날씨8[일]='평균기온 삽입용'!$P82), 날씨8[maxTa]),"")</f>
        <v>28.2</v>
      </c>
      <c r="W82" cm="1">
        <f t="array" ref="W82">IFERROR(_xlfn.XLOOKUP(1, (날씨8[stnNm]='평균기온 삽입용'!$Q$70) * (날씨8[월]=W$71) * (날씨8[일]='평균기온 삽입용'!$P82), 날씨8[maxTa]),"")</f>
        <v>27.9</v>
      </c>
      <c r="X82" cm="1">
        <f t="array" ref="X82">IFERROR(_xlfn.XLOOKUP(1, (날씨8[stnNm]='평균기온 삽입용'!$Q$70) * (날씨8[월]=X$71) * (날씨8[일]='평균기온 삽입용'!$P82), 날씨8[maxTa]),"")</f>
        <v>29.5</v>
      </c>
      <c r="Y82" cm="1">
        <f t="array" ref="Y82">IFERROR(_xlfn.XLOOKUP(1, (날씨8[stnNm]='평균기온 삽입용'!$Q$70) * (날씨8[월]=Y$71) * (날씨8[일]='평균기온 삽입용'!$P82), 날씨8[maxTa]),"")</f>
        <v>24.6</v>
      </c>
      <c r="Z82" cm="1">
        <f t="array" ref="Z82">IFERROR(_xlfn.XLOOKUP(1, (날씨8[stnNm]='평균기온 삽입용'!$Q$70) * (날씨8[월]=Z$71) * (날씨8[일]='평균기온 삽입용'!$P82), 날씨8[maxTa]),"")</f>
        <v>15</v>
      </c>
      <c r="AA82" cm="1">
        <f t="array" ref="AA82">IFERROR(_xlfn.XLOOKUP(1, (날씨8[stnNm]='평균기온 삽입용'!$Q$70) * (날씨8[월]=AA$71) * (날씨8[일]='평균기온 삽입용'!$P82), 날씨8[maxTa]),"")</f>
        <v>20.6</v>
      </c>
      <c r="AB82" cm="1">
        <f t="array" ref="AB82">IFERROR(_xlfn.XLOOKUP(1, (날씨8[stnNm]='평균기온 삽입용'!$Q$70) * (날씨8[월]=AB$71) * (날씨8[일]='평균기온 삽입용'!$P82), 날씨8[maxTa]),"")</f>
        <v>6</v>
      </c>
      <c r="AD82" s="63">
        <v>11</v>
      </c>
      <c r="AE82" cm="1">
        <f t="array" ref="AE82">IFERROR(_xlfn.XLOOKUP(1, (날씨9[stnNm]='평균기온 삽입용'!$AE$70) * (날씨9[월]=AE$71) * (날씨9[일]='평균기온 삽입용'!$AD82), 날씨9[maxTa]),"")</f>
        <v>6.5</v>
      </c>
      <c r="AF82" cm="1">
        <f t="array" ref="AF82">IFERROR(_xlfn.XLOOKUP(1, (날씨9[stnNm]='평균기온 삽입용'!$AE$70) * (날씨9[월]=AF$71) * (날씨9[일]='평균기온 삽입용'!$AD82), 날씨9[maxTa]),"")</f>
        <v>6.2</v>
      </c>
      <c r="AG82" cm="1">
        <f t="array" ref="AG82">IFERROR(_xlfn.XLOOKUP(1, (날씨9[stnNm]='평균기온 삽입용'!$AE$70) * (날씨9[월]=AG$71) * (날씨9[일]='평균기온 삽입용'!$AD82), 날씨9[maxTa]),"")</f>
        <v>22.2</v>
      </c>
      <c r="AH82" cm="1">
        <f t="array" ref="AH82">IFERROR(_xlfn.XLOOKUP(1, (날씨9[stnNm]='평균기온 삽입용'!$AE$70) * (날씨9[월]=AH$71) * (날씨9[일]='평균기온 삽입용'!$AD82), 날씨9[maxTa]),"")</f>
        <v>14.9</v>
      </c>
      <c r="AI82" cm="1">
        <f t="array" ref="AI82">IFERROR(_xlfn.XLOOKUP(1, (날씨9[stnNm]='평균기온 삽입용'!$AE$70) * (날씨9[월]=AI$71) * (날씨9[일]='평균기온 삽입용'!$AD82), 날씨9[maxTa]),"")</f>
        <v>26</v>
      </c>
      <c r="AJ82" cm="1">
        <f t="array" ref="AJ82">IFERROR(_xlfn.XLOOKUP(1, (날씨9[stnNm]='평균기온 삽입용'!$AE$70) * (날씨9[월]=AJ$71) * (날씨9[일]='평균기온 삽입용'!$AD82), 날씨9[maxTa]),"")</f>
        <v>26.7</v>
      </c>
      <c r="AK82" cm="1">
        <f t="array" ref="AK82">IFERROR(_xlfn.XLOOKUP(1, (날씨9[stnNm]='평균기온 삽입용'!$AE$70) * (날씨9[월]=AK$71) * (날씨9[일]='평균기온 삽입용'!$AD82), 날씨9[maxTa]),"")</f>
        <v>26.4</v>
      </c>
      <c r="AL82" cm="1">
        <f t="array" ref="AL82">IFERROR(_xlfn.XLOOKUP(1, (날씨9[stnNm]='평균기온 삽입용'!$AE$70) * (날씨9[월]=AL$71) * (날씨9[일]='평균기온 삽입용'!$AD82), 날씨9[maxTa]),"")</f>
        <v>23.2</v>
      </c>
      <c r="AM82" cm="1">
        <f t="array" ref="AM82">IFERROR(_xlfn.XLOOKUP(1, (날씨9[stnNm]='평균기온 삽입용'!$AE$70) * (날씨9[월]=AM$71) * (날씨9[일]='평균기온 삽입용'!$AD82), 날씨9[maxTa]),"")</f>
        <v>28.9</v>
      </c>
      <c r="AN82" cm="1">
        <f t="array" ref="AN82">IFERROR(_xlfn.XLOOKUP(1, (날씨9[stnNm]='평균기온 삽입용'!$AE$70) * (날씨9[월]=AN$71) * (날씨9[일]='평균기온 삽입용'!$AD82), 날씨9[maxTa]),"")</f>
        <v>22.4</v>
      </c>
      <c r="AO82" cm="1">
        <f t="array" ref="AO82">IFERROR(_xlfn.XLOOKUP(1, (날씨9[stnNm]='평균기온 삽입용'!$AE$70) * (날씨9[월]=AO$71) * (날씨9[일]='평균기온 삽입용'!$AD82), 날씨9[maxTa]),"")</f>
        <v>5.6</v>
      </c>
      <c r="AP82" cm="1">
        <f t="array" ref="AP82">IFERROR(_xlfn.XLOOKUP(1, (날씨9[stnNm]='평균기온 삽입용'!$AE$70) * (날씨9[월]=AP$71) * (날씨9[일]='평균기온 삽입용'!$AD82), 날씨9[maxTa]),"")</f>
        <v>8.5</v>
      </c>
    </row>
    <row r="83" spans="2:42" ht="15.95" customHeight="1" x14ac:dyDescent="0.3">
      <c r="B83" s="63">
        <v>12</v>
      </c>
      <c r="C83" cm="1">
        <f t="array" ref="C83">IFERROR(_xlfn.XLOOKUP(1, (날씨7[stnNm]='평균기온 삽입용'!$C$70) * (날씨7[월]=C$71) * (날씨7[일]='평균기온 삽입용'!$B83), 날씨7[maxTa]),"")</f>
        <v>-0.5</v>
      </c>
      <c r="D83" cm="1">
        <f t="array" ref="D83">IFERROR(_xlfn.XLOOKUP(1, (날씨7[stnNm]='평균기온 삽입용'!$C$70) * (날씨7[월]=D$71) * (날씨7[일]='평균기온 삽입용'!$B83), 날씨7[maxTa]),"")</f>
        <v>12.9</v>
      </c>
      <c r="E83" cm="1">
        <f t="array" ref="E83">IFERROR(_xlfn.XLOOKUP(1, (날씨7[stnNm]='평균기온 삽입용'!$C$70) * (날씨7[월]=E$71) * (날씨7[일]='평균기온 삽입용'!$B83), 날씨7[maxTa]),"")</f>
        <v>13.9</v>
      </c>
      <c r="F83" cm="1">
        <f t="array" ref="F83">IFERROR(_xlfn.XLOOKUP(1, (날씨7[stnNm]='평균기온 삽입용'!$C$70) * (날씨7[월]=F$71) * (날씨7[일]='평균기온 삽입용'!$B83), 날씨7[maxTa]),"")</f>
        <v>18.100000000000001</v>
      </c>
      <c r="G83" cm="1">
        <f t="array" ref="G83">IFERROR(_xlfn.XLOOKUP(1, (날씨7[stnNm]='평균기온 삽입용'!$C$70) * (날씨7[월]=G$71) * (날씨7[일]='평균기온 삽입용'!$B83), 날씨7[maxTa]),"")</f>
        <v>26.7</v>
      </c>
      <c r="H83" cm="1">
        <f t="array" ref="H83">IFERROR(_xlfn.XLOOKUP(1, (날씨7[stnNm]='평균기온 삽입용'!$C$70) * (날씨7[월]=H$71) * (날씨7[일]='평균기온 삽입용'!$B83), 날씨7[maxTa]),"")</f>
        <v>29.4</v>
      </c>
      <c r="I83" cm="1">
        <f t="array" ref="I83">IFERROR(_xlfn.XLOOKUP(1, (날씨7[stnNm]='평균기온 삽입용'!$C$70) * (날씨7[월]=I$71) * (날씨7[일]='평균기온 삽입용'!$B83), 날씨7[maxTa]),"")</f>
        <v>31.1</v>
      </c>
      <c r="J83" cm="1">
        <f t="array" ref="J83">IFERROR(_xlfn.XLOOKUP(1, (날씨7[stnNm]='평균기온 삽입용'!$C$70) * (날씨7[월]=J$71) * (날씨7[일]='평균기온 삽입용'!$B83), 날씨7[maxTa]),"")</f>
        <v>30.1</v>
      </c>
      <c r="K83" cm="1">
        <f t="array" ref="K83">IFERROR(_xlfn.XLOOKUP(1, (날씨7[stnNm]='평균기온 삽입용'!$C$70) * (날씨7[월]=K$71) * (날씨7[일]='평균기온 삽입용'!$B83), 날씨7[maxTa]),"")</f>
        <v>28.3</v>
      </c>
      <c r="L83" cm="1">
        <f t="array" ref="L83">IFERROR(_xlfn.XLOOKUP(1, (날씨7[stnNm]='평균기온 삽입용'!$C$70) * (날씨7[월]=L$71) * (날씨7[일]='평균기온 삽입용'!$B83), 날씨7[maxTa]),"")</f>
        <v>21.1</v>
      </c>
      <c r="M83" cm="1">
        <f t="array" ref="M83">IFERROR(_xlfn.XLOOKUP(1, (날씨7[stnNm]='평균기온 삽입용'!$C$70) * (날씨7[월]=M$71) * (날씨7[일]='평균기온 삽입용'!$B83), 날씨7[maxTa]),"")</f>
        <v>7.4</v>
      </c>
      <c r="N83" cm="1">
        <f t="array" ref="N83">IFERROR(_xlfn.XLOOKUP(1, (날씨7[stnNm]='평균기온 삽입용'!$C$70) * (날씨7[월]=N$71) * (날씨7[일]='평균기온 삽입용'!$B83), 날씨7[maxTa]),"")</f>
        <v>3.2</v>
      </c>
      <c r="P83" s="63">
        <v>12</v>
      </c>
      <c r="Q83" cm="1">
        <f t="array" ref="Q83">IFERROR(_xlfn.XLOOKUP(1, (날씨8[stnNm]='평균기온 삽입용'!$Q$70) * (날씨8[월]=Q$71) * (날씨8[일]='평균기온 삽입용'!$P83), 날씨8[maxTa]),"")</f>
        <v>-4.9000000000000004</v>
      </c>
      <c r="R83" cm="1">
        <f t="array" ref="R83">IFERROR(_xlfn.XLOOKUP(1, (날씨8[stnNm]='평균기온 삽입용'!$Q$70) * (날씨8[월]=R$71) * (날씨8[일]='평균기온 삽입용'!$P83), 날씨8[maxTa]),"")</f>
        <v>9.6999999999999993</v>
      </c>
      <c r="S83" cm="1">
        <f t="array" ref="S83">IFERROR(_xlfn.XLOOKUP(1, (날씨8[stnNm]='평균기온 삽입용'!$Q$70) * (날씨8[월]=S$71) * (날씨8[일]='평균기온 삽입용'!$P83), 날씨8[maxTa]),"")</f>
        <v>17.899999999999999</v>
      </c>
      <c r="T83" cm="1">
        <f t="array" ref="T83">IFERROR(_xlfn.XLOOKUP(1, (날씨8[stnNm]='평균기온 삽입용'!$Q$70) * (날씨8[월]=T$71) * (날씨8[일]='평균기온 삽입용'!$P83), 날씨8[maxTa]),"")</f>
        <v>24.5</v>
      </c>
      <c r="U83" cm="1">
        <f t="array" ref="U83">IFERROR(_xlfn.XLOOKUP(1, (날씨8[stnNm]='평균기온 삽입용'!$Q$70) * (날씨8[월]=U$71) * (날씨8[일]='평균기온 삽입용'!$P83), 날씨8[maxTa]),"")</f>
        <v>24.9</v>
      </c>
      <c r="V83" cm="1">
        <f t="array" ref="V83">IFERROR(_xlfn.XLOOKUP(1, (날씨8[stnNm]='평균기온 삽입용'!$Q$70) * (날씨8[월]=V$71) * (날씨8[일]='평균기온 삽입용'!$P83), 날씨8[maxTa]),"")</f>
        <v>28.3</v>
      </c>
      <c r="W83" cm="1">
        <f t="array" ref="W83">IFERROR(_xlfn.XLOOKUP(1, (날씨8[stnNm]='평균기온 삽입용'!$Q$70) * (날씨8[월]=W$71) * (날씨8[일]='평균기온 삽입용'!$P83), 날씨8[maxTa]),"")</f>
        <v>28.7</v>
      </c>
      <c r="X83" cm="1">
        <f t="array" ref="X83">IFERROR(_xlfn.XLOOKUP(1, (날씨8[stnNm]='평균기온 삽입용'!$Q$70) * (날씨8[월]=X$71) * (날씨8[일]='평균기온 삽입용'!$P83), 날씨8[maxTa]),"")</f>
        <v>30.7</v>
      </c>
      <c r="Y83" cm="1">
        <f t="array" ref="Y83">IFERROR(_xlfn.XLOOKUP(1, (날씨8[stnNm]='평균기온 삽입용'!$Q$70) * (날씨8[월]=Y$71) * (날씨8[일]='평균기온 삽입용'!$P83), 날씨8[maxTa]),"")</f>
        <v>26.5</v>
      </c>
      <c r="Z83" cm="1">
        <f t="array" ref="Z83">IFERROR(_xlfn.XLOOKUP(1, (날씨8[stnNm]='평균기온 삽입용'!$Q$70) * (날씨8[월]=Z$71) * (날씨8[일]='평균기온 삽입용'!$P83), 날씨8[maxTa]),"")</f>
        <v>20.100000000000001</v>
      </c>
      <c r="AA83" cm="1">
        <f t="array" ref="AA83">IFERROR(_xlfn.XLOOKUP(1, (날씨8[stnNm]='평균기온 삽입용'!$Q$70) * (날씨8[월]=AA$71) * (날씨8[일]='평균기온 삽입용'!$P83), 날씨8[maxTa]),"")</f>
        <v>20.5</v>
      </c>
      <c r="AB83" cm="1">
        <f t="array" ref="AB83">IFERROR(_xlfn.XLOOKUP(1, (날씨8[stnNm]='평균기온 삽입용'!$Q$70) * (날씨8[월]=AB$71) * (날씨8[일]='평균기온 삽입용'!$P83), 날씨8[maxTa]),"")</f>
        <v>4.7</v>
      </c>
      <c r="AD83" s="63">
        <v>12</v>
      </c>
      <c r="AE83" cm="1">
        <f t="array" ref="AE83">IFERROR(_xlfn.XLOOKUP(1, (날씨9[stnNm]='평균기온 삽입용'!$AE$70) * (날씨9[월]=AE$71) * (날씨9[일]='평균기온 삽입용'!$AD83), 날씨9[maxTa]),"")</f>
        <v>9.6999999999999993</v>
      </c>
      <c r="AF83" cm="1">
        <f t="array" ref="AF83">IFERROR(_xlfn.XLOOKUP(1, (날씨9[stnNm]='평균기온 삽입용'!$AE$70) * (날씨9[월]=AF$71) * (날씨9[일]='평균기온 삽입용'!$AD83), 날씨9[maxTa]),"")</f>
        <v>6.1</v>
      </c>
      <c r="AG83" cm="1">
        <f t="array" ref="AG83">IFERROR(_xlfn.XLOOKUP(1, (날씨9[stnNm]='평균기온 삽입용'!$AE$70) * (날씨9[월]=AG$71) * (날씨9[일]='평균기온 삽입용'!$AD83), 날씨9[maxTa]),"")</f>
        <v>8.1999999999999993</v>
      </c>
      <c r="AH83" cm="1">
        <f t="array" ref="AH83">IFERROR(_xlfn.XLOOKUP(1, (날씨9[stnNm]='평균기온 삽입용'!$AE$70) * (날씨9[월]=AH$71) * (날씨9[일]='평균기온 삽입용'!$AD83), 날씨9[maxTa]),"")</f>
        <v>14.7</v>
      </c>
      <c r="AI83" cm="1">
        <f t="array" ref="AI83">IFERROR(_xlfn.XLOOKUP(1, (날씨9[stnNm]='평균기온 삽입용'!$AE$70) * (날씨9[월]=AI$71) * (날씨9[일]='평균기온 삽입용'!$AD83), 날씨9[maxTa]),"")</f>
        <v>23.1</v>
      </c>
      <c r="AJ83" cm="1">
        <f t="array" ref="AJ83">IFERROR(_xlfn.XLOOKUP(1, (날씨9[stnNm]='평균기온 삽입용'!$AE$70) * (날씨9[월]=AJ$71) * (날씨9[일]='평균기온 삽입용'!$AD83), 날씨9[maxTa]),"")</f>
        <v>25.9</v>
      </c>
      <c r="AK83" cm="1">
        <f t="array" ref="AK83">IFERROR(_xlfn.XLOOKUP(1, (날씨9[stnNm]='평균기온 삽입용'!$AE$70) * (날씨9[월]=AK$71) * (날씨9[일]='평균기온 삽입용'!$AD83), 날씨9[maxTa]),"")</f>
        <v>28.6</v>
      </c>
      <c r="AL83" cm="1">
        <f t="array" ref="AL83">IFERROR(_xlfn.XLOOKUP(1, (날씨9[stnNm]='평균기온 삽입용'!$AE$70) * (날씨9[월]=AL$71) * (날씨9[일]='평균기온 삽입용'!$AD83), 날씨9[maxTa]),"")</f>
        <v>27.4</v>
      </c>
      <c r="AM83" cm="1">
        <f t="array" ref="AM83">IFERROR(_xlfn.XLOOKUP(1, (날씨9[stnNm]='평균기온 삽입용'!$AE$70) * (날씨9[월]=AM$71) * (날씨9[일]='평균기온 삽입용'!$AD83), 날씨9[maxTa]),"")</f>
        <v>29.4</v>
      </c>
      <c r="AN83" cm="1">
        <f t="array" ref="AN83">IFERROR(_xlfn.XLOOKUP(1, (날씨9[stnNm]='평균기온 삽입용'!$AE$70) * (날씨9[월]=AN$71) * (날씨9[일]='평균기온 삽입용'!$AD83), 날씨9[maxTa]),"")</f>
        <v>22.4</v>
      </c>
      <c r="AO83" cm="1">
        <f t="array" ref="AO83">IFERROR(_xlfn.XLOOKUP(1, (날씨9[stnNm]='평균기온 삽입용'!$AE$70) * (날씨9[월]=AO$71) * (날씨9[일]='평균기온 삽입용'!$AD83), 날씨9[maxTa]),"")</f>
        <v>4.5</v>
      </c>
      <c r="AP83" cm="1">
        <f t="array" ref="AP83">IFERROR(_xlfn.XLOOKUP(1, (날씨9[stnNm]='평균기온 삽입용'!$AE$70) * (날씨9[월]=AP$71) * (날씨9[일]='평균기온 삽입용'!$AD83), 날씨9[maxTa]),"")</f>
        <v>6.6</v>
      </c>
    </row>
    <row r="84" spans="2:42" ht="15.95" customHeight="1" x14ac:dyDescent="0.3">
      <c r="B84" s="63">
        <v>13</v>
      </c>
      <c r="C84" cm="1">
        <f t="array" ref="C84">IFERROR(_xlfn.XLOOKUP(1, (날씨7[stnNm]='평균기온 삽입용'!$C$70) * (날씨7[월]=C$71) * (날씨7[일]='평균기온 삽입용'!$B84), 날씨7[maxTa]),"")</f>
        <v>6.5</v>
      </c>
      <c r="D84" cm="1">
        <f t="array" ref="D84">IFERROR(_xlfn.XLOOKUP(1, (날씨7[stnNm]='평균기온 삽입용'!$C$70) * (날씨7[월]=D$71) * (날씨7[일]='평균기온 삽입용'!$B84), 날씨7[maxTa]),"")</f>
        <v>14.7</v>
      </c>
      <c r="E84" cm="1">
        <f t="array" ref="E84">IFERROR(_xlfn.XLOOKUP(1, (날씨7[stnNm]='평균기온 삽입용'!$C$70) * (날씨7[월]=E$71) * (날씨7[일]='평균기온 삽입용'!$B84), 날씨7[maxTa]),"")</f>
        <v>14</v>
      </c>
      <c r="F84" cm="1">
        <f t="array" ref="F84">IFERROR(_xlfn.XLOOKUP(1, (날씨7[stnNm]='평균기온 삽입용'!$C$70) * (날씨7[월]=F$71) * (날씨7[일]='평균기온 삽입용'!$B84), 날씨7[maxTa]),"")</f>
        <v>12.9</v>
      </c>
      <c r="G84" cm="1">
        <f t="array" ref="G84">IFERROR(_xlfn.XLOOKUP(1, (날씨7[stnNm]='평균기온 삽입용'!$C$70) * (날씨7[월]=G$71) * (날씨7[일]='평균기온 삽입용'!$B84), 날씨7[maxTa]),"")</f>
        <v>28.3</v>
      </c>
      <c r="H84" cm="1">
        <f t="array" ref="H84">IFERROR(_xlfn.XLOOKUP(1, (날씨7[stnNm]='평균기온 삽입용'!$C$70) * (날씨7[월]=H$71) * (날씨7[일]='평균기온 삽입용'!$B84), 날씨7[maxTa]),"")</f>
        <v>31.1</v>
      </c>
      <c r="I84" cm="1">
        <f t="array" ref="I84">IFERROR(_xlfn.XLOOKUP(1, (날씨7[stnNm]='평균기온 삽입용'!$C$70) * (날씨7[월]=I$71) * (날씨7[일]='평균기온 삽입용'!$B84), 날씨7[maxTa]),"")</f>
        <v>32.5</v>
      </c>
      <c r="J84" cm="1">
        <f t="array" ref="J84">IFERROR(_xlfn.XLOOKUP(1, (날씨7[stnNm]='평균기온 삽입용'!$C$70) * (날씨7[월]=J$71) * (날씨7[일]='평균기온 삽입용'!$B84), 날씨7[maxTa]),"")</f>
        <v>29.2</v>
      </c>
      <c r="K84" cm="1">
        <f t="array" ref="K84">IFERROR(_xlfn.XLOOKUP(1, (날씨7[stnNm]='평균기온 삽입용'!$C$70) * (날씨7[월]=K$71) * (날씨7[일]='평균기온 삽입용'!$B84), 날씨7[maxTa]),"")</f>
        <v>28.9</v>
      </c>
      <c r="L84" cm="1">
        <f t="array" ref="L84">IFERROR(_xlfn.XLOOKUP(1, (날씨7[stnNm]='평균기온 삽입용'!$C$70) * (날씨7[월]=L$71) * (날씨7[일]='평균기온 삽입용'!$B84), 날씨7[maxTa]),"")</f>
        <v>23.8</v>
      </c>
      <c r="M84" cm="1">
        <f t="array" ref="M84">IFERROR(_xlfn.XLOOKUP(1, (날씨7[stnNm]='평균기온 삽입용'!$C$70) * (날씨7[월]=M$71) * (날씨7[일]='평균기온 삽입용'!$B84), 날씨7[maxTa]),"")</f>
        <v>12.1</v>
      </c>
      <c r="N84" cm="1">
        <f t="array" ref="N84">IFERROR(_xlfn.XLOOKUP(1, (날씨7[stnNm]='평균기온 삽입용'!$C$70) * (날씨7[월]=N$71) * (날씨7[일]='평균기온 삽입용'!$B84), 날씨7[maxTa]),"")</f>
        <v>0.4</v>
      </c>
      <c r="P84" s="63">
        <v>13</v>
      </c>
      <c r="Q84" cm="1">
        <f t="array" ref="Q84">IFERROR(_xlfn.XLOOKUP(1, (날씨8[stnNm]='평균기온 삽입용'!$Q$70) * (날씨8[월]=Q$71) * (날씨8[일]='평균기온 삽입용'!$P84), 날씨8[maxTa]),"")</f>
        <v>-4.5999999999999996</v>
      </c>
      <c r="R84" cm="1">
        <f t="array" ref="R84">IFERROR(_xlfn.XLOOKUP(1, (날씨8[stnNm]='평균기온 삽입용'!$Q$70) * (날씨8[월]=R$71) * (날씨8[일]='평균기온 삽입용'!$P84), 날씨8[maxTa]),"")</f>
        <v>7.7</v>
      </c>
      <c r="S84" cm="1">
        <f t="array" ref="S84">IFERROR(_xlfn.XLOOKUP(1, (날씨8[stnNm]='평균기온 삽입용'!$Q$70) * (날씨8[월]=S$71) * (날씨8[일]='평균기온 삽입용'!$P84), 날씨8[maxTa]),"")</f>
        <v>11.5</v>
      </c>
      <c r="T84" cm="1">
        <f t="array" ref="T84">IFERROR(_xlfn.XLOOKUP(1, (날씨8[stnNm]='평균기온 삽입용'!$Q$70) * (날씨8[월]=T$71) * (날씨8[일]='평균기온 삽입용'!$P84), 날씨8[maxTa]),"")</f>
        <v>14.2</v>
      </c>
      <c r="U84" cm="1">
        <f t="array" ref="U84">IFERROR(_xlfn.XLOOKUP(1, (날씨8[stnNm]='평균기온 삽입용'!$Q$70) * (날씨8[월]=U$71) * (날씨8[일]='평균기온 삽입용'!$P84), 날씨8[maxTa]),"")</f>
        <v>22.9</v>
      </c>
      <c r="V84" cm="1">
        <f t="array" ref="V84">IFERROR(_xlfn.XLOOKUP(1, (날씨8[stnNm]='평균기온 삽입용'!$Q$70) * (날씨8[월]=V$71) * (날씨8[일]='평균기온 삽입용'!$P84), 날씨8[maxTa]),"")</f>
        <v>25.2</v>
      </c>
      <c r="W84" cm="1">
        <f t="array" ref="W84">IFERROR(_xlfn.XLOOKUP(1, (날씨8[stnNm]='평균기온 삽입용'!$Q$70) * (날씨8[월]=W$71) * (날씨8[일]='평균기온 삽입용'!$P84), 날씨8[maxTa]),"")</f>
        <v>23.8</v>
      </c>
      <c r="X84" cm="1">
        <f t="array" ref="X84">IFERROR(_xlfn.XLOOKUP(1, (날씨8[stnNm]='평균기온 삽입용'!$Q$70) * (날씨8[월]=X$71) * (날씨8[일]='평균기온 삽입용'!$P84), 날씨8[maxTa]),"")</f>
        <v>25.7</v>
      </c>
      <c r="Y84" cm="1">
        <f t="array" ref="Y84">IFERROR(_xlfn.XLOOKUP(1, (날씨8[stnNm]='평균기온 삽입용'!$Q$70) * (날씨8[월]=Y$71) * (날씨8[일]='평균기온 삽입용'!$P84), 날씨8[maxTa]),"")</f>
        <v>27.3</v>
      </c>
      <c r="Z84" cm="1">
        <f t="array" ref="Z84">IFERROR(_xlfn.XLOOKUP(1, (날씨8[stnNm]='평균기온 삽입용'!$Q$70) * (날씨8[월]=Z$71) * (날씨8[일]='평균기온 삽입용'!$P84), 날씨8[maxTa]),"")</f>
        <v>21</v>
      </c>
      <c r="AA84" cm="1">
        <f t="array" ref="AA84">IFERROR(_xlfn.XLOOKUP(1, (날씨8[stnNm]='평균기온 삽입용'!$Q$70) * (날씨8[월]=AA$71) * (날씨8[일]='평균기온 삽입용'!$P84), 날씨8[maxTa]),"")</f>
        <v>17.2</v>
      </c>
      <c r="AB84" cm="1">
        <f t="array" ref="AB84">IFERROR(_xlfn.XLOOKUP(1, (날씨8[stnNm]='평균기온 삽입용'!$Q$70) * (날씨8[월]=AB$71) * (날씨8[일]='평균기온 삽입용'!$P84), 날씨8[maxTa]),"")</f>
        <v>1.8</v>
      </c>
      <c r="AD84" s="63">
        <v>13</v>
      </c>
      <c r="AE84" cm="1">
        <f t="array" ref="AE84">IFERROR(_xlfn.XLOOKUP(1, (날씨9[stnNm]='평균기온 삽입용'!$AE$70) * (날씨9[월]=AE$71) * (날씨9[일]='평균기온 삽입용'!$AD84), 날씨9[maxTa]),"")</f>
        <v>5.0999999999999996</v>
      </c>
      <c r="AF84" cm="1">
        <f t="array" ref="AF84">IFERROR(_xlfn.XLOOKUP(1, (날씨9[stnNm]='평균기온 삽입용'!$AE$70) * (날씨9[월]=AF$71) * (날씨9[일]='평균기온 삽입용'!$AD84), 날씨9[maxTa]),"")</f>
        <v>6.7</v>
      </c>
      <c r="AG84" cm="1">
        <f t="array" ref="AG84">IFERROR(_xlfn.XLOOKUP(1, (날씨9[stnNm]='평균기온 삽입용'!$AE$70) * (날씨9[월]=AG$71) * (날씨9[일]='평균기온 삽입용'!$AD84), 날씨9[maxTa]),"")</f>
        <v>6.1</v>
      </c>
      <c r="AH84" cm="1">
        <f t="array" ref="AH84">IFERROR(_xlfn.XLOOKUP(1, (날씨9[stnNm]='평균기온 삽입용'!$AE$70) * (날씨9[월]=AH$71) * (날씨9[일]='평균기온 삽입용'!$AD84), 날씨9[maxTa]),"")</f>
        <v>17.8</v>
      </c>
      <c r="AI84" cm="1">
        <f t="array" ref="AI84">IFERROR(_xlfn.XLOOKUP(1, (날씨9[stnNm]='평균기온 삽입용'!$AE$70) * (날씨9[월]=AI$71) * (날씨9[일]='평균기온 삽입용'!$AD84), 날씨9[maxTa]),"")</f>
        <v>23</v>
      </c>
      <c r="AJ84" cm="1">
        <f t="array" ref="AJ84">IFERROR(_xlfn.XLOOKUP(1, (날씨9[stnNm]='평균기온 삽입용'!$AE$70) * (날씨9[월]=AJ$71) * (날씨9[일]='평균기온 삽입용'!$AD84), 날씨9[maxTa]),"")</f>
        <v>25.9</v>
      </c>
      <c r="AK84" cm="1">
        <f t="array" ref="AK84">IFERROR(_xlfn.XLOOKUP(1, (날씨9[stnNm]='평균기온 삽입용'!$AE$70) * (날씨9[월]=AK$71) * (날씨9[일]='평균기온 삽입용'!$AD84), 날씨9[maxTa]),"")</f>
        <v>26.9</v>
      </c>
      <c r="AL84" cm="1">
        <f t="array" ref="AL84">IFERROR(_xlfn.XLOOKUP(1, (날씨9[stnNm]='평균기온 삽입용'!$AE$70) * (날씨9[월]=AL$71) * (날씨9[일]='평균기온 삽입용'!$AD84), 날씨9[maxTa]),"")</f>
        <v>29.9</v>
      </c>
      <c r="AM84" cm="1">
        <f t="array" ref="AM84">IFERROR(_xlfn.XLOOKUP(1, (날씨9[stnNm]='평균기온 삽입용'!$AE$70) * (날씨9[월]=AM$71) * (날씨9[일]='평균기온 삽입용'!$AD84), 날씨9[maxTa]),"")</f>
        <v>22.8</v>
      </c>
      <c r="AN84" cm="1">
        <f t="array" ref="AN84">IFERROR(_xlfn.XLOOKUP(1, (날씨9[stnNm]='평균기온 삽입용'!$AE$70) * (날씨9[월]=AN$71) * (날씨9[일]='평균기온 삽입용'!$AD84), 날씨9[maxTa]),"")</f>
        <v>21.5</v>
      </c>
      <c r="AO84" cm="1">
        <f t="array" ref="AO84">IFERROR(_xlfn.XLOOKUP(1, (날씨9[stnNm]='평균기온 삽입용'!$AE$70) * (날씨9[월]=AO$71) * (날씨9[일]='평균기온 삽입용'!$AD84), 날씨9[maxTa]),"")</f>
        <v>5.8</v>
      </c>
      <c r="AP84" cm="1">
        <f t="array" ref="AP84">IFERROR(_xlfn.XLOOKUP(1, (날씨9[stnNm]='평균기온 삽입용'!$AE$70) * (날씨9[월]=AP$71) * (날씨9[일]='평균기온 삽입용'!$AD84), 날씨9[maxTa]),"")</f>
        <v>10.4</v>
      </c>
    </row>
    <row r="85" spans="2:42" ht="15.95" customHeight="1" x14ac:dyDescent="0.3">
      <c r="B85" s="63">
        <v>14</v>
      </c>
      <c r="C85" cm="1">
        <f t="array" ref="C85">IFERROR(_xlfn.XLOOKUP(1, (날씨7[stnNm]='평균기온 삽입용'!$C$70) * (날씨7[월]=C$71) * (날씨7[일]='평균기온 삽입용'!$B85), 날씨7[maxTa]),"")</f>
        <v>5.0999999999999996</v>
      </c>
      <c r="D85" cm="1">
        <f t="array" ref="D85">IFERROR(_xlfn.XLOOKUP(1, (날씨7[stnNm]='평균기온 삽입용'!$C$70) * (날씨7[월]=D$71) * (날씨7[일]='평균기온 삽입용'!$B85), 날씨7[maxTa]),"")</f>
        <v>13.4</v>
      </c>
      <c r="E85" cm="1">
        <f t="array" ref="E85">IFERROR(_xlfn.XLOOKUP(1, (날씨7[stnNm]='평균기온 삽입용'!$C$70) * (날씨7[월]=E$71) * (날씨7[일]='평균기온 삽입용'!$B85), 날씨7[maxTa]),"")</f>
        <v>13.2</v>
      </c>
      <c r="F85" cm="1">
        <f t="array" ref="F85">IFERROR(_xlfn.XLOOKUP(1, (날씨7[stnNm]='평균기온 삽입용'!$C$70) * (날씨7[월]=F$71) * (날씨7[일]='평균기온 삽입용'!$B85), 날씨7[maxTa]),"")</f>
        <v>13.9</v>
      </c>
      <c r="G85" cm="1">
        <f t="array" ref="G85">IFERROR(_xlfn.XLOOKUP(1, (날씨7[stnNm]='평균기온 삽입용'!$C$70) * (날씨7[월]=G$71) * (날씨7[일]='평균기온 삽입용'!$B85), 날씨7[maxTa]),"")</f>
        <v>29.7</v>
      </c>
      <c r="H85" cm="1">
        <f t="array" ref="H85">IFERROR(_xlfn.XLOOKUP(1, (날씨7[stnNm]='평균기온 삽입용'!$C$70) * (날씨7[월]=H$71) * (날씨7[일]='평균기온 삽입용'!$B85), 날씨7[maxTa]),"")</f>
        <v>30.1</v>
      </c>
      <c r="I85" cm="1">
        <f t="array" ref="I85">IFERROR(_xlfn.XLOOKUP(1, (날씨7[stnNm]='평균기온 삽입용'!$C$70) * (날씨7[월]=I$71) * (날씨7[일]='평균기온 삽입용'!$B85), 날씨7[maxTa]),"")</f>
        <v>33.200000000000003</v>
      </c>
      <c r="J85" cm="1">
        <f t="array" ref="J85">IFERROR(_xlfn.XLOOKUP(1, (날씨7[stnNm]='평균기온 삽입용'!$C$70) * (날씨7[월]=J$71) * (날씨7[일]='평균기온 삽입용'!$B85), 날씨7[maxTa]),"")</f>
        <v>27.8</v>
      </c>
      <c r="K85" cm="1">
        <f t="array" ref="K85">IFERROR(_xlfn.XLOOKUP(1, (날씨7[stnNm]='평균기온 삽입용'!$C$70) * (날씨7[월]=K$71) * (날씨7[일]='평균기온 삽입용'!$B85), 날씨7[maxTa]),"")</f>
        <v>29.6</v>
      </c>
      <c r="L85" cm="1">
        <f t="array" ref="L85">IFERROR(_xlfn.XLOOKUP(1, (날씨7[stnNm]='평균기온 삽입용'!$C$70) * (날씨7[월]=L$71) * (날씨7[일]='평균기온 삽입용'!$B85), 날씨7[maxTa]),"")</f>
        <v>23.1</v>
      </c>
      <c r="M85" cm="1">
        <f t="array" ref="M85">IFERROR(_xlfn.XLOOKUP(1, (날씨7[stnNm]='평균기온 삽입용'!$C$70) * (날씨7[월]=M$71) * (날씨7[일]='평균기온 삽입용'!$B85), 날씨7[maxTa]),"")</f>
        <v>15.1</v>
      </c>
      <c r="N85" cm="1">
        <f t="array" ref="N85">IFERROR(_xlfn.XLOOKUP(1, (날씨7[stnNm]='평균기온 삽입용'!$C$70) * (날씨7[월]=N$71) * (날씨7[일]='평균기온 삽입용'!$B85), 날씨7[maxTa]),"")</f>
        <v>6.1</v>
      </c>
      <c r="P85" s="63">
        <v>14</v>
      </c>
      <c r="Q85" cm="1">
        <f t="array" ref="Q85">IFERROR(_xlfn.XLOOKUP(1, (날씨8[stnNm]='평균기온 삽입용'!$Q$70) * (날씨8[월]=Q$71) * (날씨8[일]='평균기온 삽입용'!$P85), 날씨8[maxTa]),"")</f>
        <v>-1.1000000000000001</v>
      </c>
      <c r="R85" cm="1">
        <f t="array" ref="R85">IFERROR(_xlfn.XLOOKUP(1, (날씨8[stnNm]='평균기온 삽입용'!$Q$70) * (날씨8[월]=R$71) * (날씨8[일]='평균기온 삽입용'!$P85), 날씨8[maxTa]),"")</f>
        <v>6.8</v>
      </c>
      <c r="S85" cm="1">
        <f t="array" ref="S85">IFERROR(_xlfn.XLOOKUP(1, (날씨8[stnNm]='평균기온 삽입용'!$Q$70) * (날씨8[월]=S$71) * (날씨8[일]='평균기온 삽입용'!$P85), 날씨8[maxTa]),"")</f>
        <v>10.199999999999999</v>
      </c>
      <c r="T85" cm="1">
        <f t="array" ref="T85">IFERROR(_xlfn.XLOOKUP(1, (날씨8[stnNm]='평균기온 삽입용'!$Q$70) * (날씨8[월]=T$71) * (날씨8[일]='평균기온 삽입용'!$P85), 날씨8[maxTa]),"")</f>
        <v>16.2</v>
      </c>
      <c r="U85" cm="1">
        <f t="array" ref="U85">IFERROR(_xlfn.XLOOKUP(1, (날씨8[stnNm]='평균기온 삽입용'!$Q$70) * (날씨8[월]=U$71) * (날씨8[일]='평균기온 삽입용'!$P85), 날씨8[maxTa]),"")</f>
        <v>19.3</v>
      </c>
      <c r="V85" cm="1">
        <f t="array" ref="V85">IFERROR(_xlfn.XLOOKUP(1, (날씨8[stnNm]='평균기온 삽입용'!$Q$70) * (날씨8[월]=V$71) * (날씨8[일]='평균기온 삽입용'!$P85), 날씨8[maxTa]),"")</f>
        <v>24.8</v>
      </c>
      <c r="W85" cm="1">
        <f t="array" ref="W85">IFERROR(_xlfn.XLOOKUP(1, (날씨8[stnNm]='평균기온 삽입용'!$Q$70) * (날씨8[월]=W$71) * (날씨8[일]='평균기온 삽입용'!$P85), 날씨8[maxTa]),"")</f>
        <v>29.3</v>
      </c>
      <c r="X85" cm="1">
        <f t="array" ref="X85">IFERROR(_xlfn.XLOOKUP(1, (날씨8[stnNm]='평균기온 삽입용'!$Q$70) * (날씨8[월]=X$71) * (날씨8[일]='평균기온 삽입용'!$P85), 날씨8[maxTa]),"")</f>
        <v>30.2</v>
      </c>
      <c r="Y85" cm="1">
        <f t="array" ref="Y85">IFERROR(_xlfn.XLOOKUP(1, (날씨8[stnNm]='평균기온 삽입용'!$Q$70) * (날씨8[월]=Y$71) * (날씨8[일]='평균기온 삽입용'!$P85), 날씨8[maxTa]),"")</f>
        <v>26</v>
      </c>
      <c r="Z85" cm="1">
        <f t="array" ref="Z85">IFERROR(_xlfn.XLOOKUP(1, (날씨8[stnNm]='평균기온 삽입용'!$Q$70) * (날씨8[월]=Z$71) * (날씨8[일]='평균기온 삽입용'!$P85), 날씨8[maxTa]),"")</f>
        <v>21.3</v>
      </c>
      <c r="AA85" cm="1">
        <f t="array" ref="AA85">IFERROR(_xlfn.XLOOKUP(1, (날씨8[stnNm]='평균기온 삽입용'!$Q$70) * (날씨8[월]=AA$71) * (날씨8[일]='평균기온 삽입용'!$P85), 날씨8[maxTa]),"")</f>
        <v>13.1</v>
      </c>
      <c r="AB85" cm="1">
        <f t="array" ref="AB85">IFERROR(_xlfn.XLOOKUP(1, (날씨8[stnNm]='평균기온 삽입용'!$Q$70) * (날씨8[월]=AB$71) * (날씨8[일]='평균기온 삽입용'!$P85), 날씨8[maxTa]),"")</f>
        <v>-7.6</v>
      </c>
      <c r="AD85" s="63">
        <v>14</v>
      </c>
      <c r="AE85" cm="1">
        <f t="array" ref="AE85">IFERROR(_xlfn.XLOOKUP(1, (날씨9[stnNm]='평균기온 삽입용'!$AE$70) * (날씨9[월]=AE$71) * (날씨9[일]='평균기온 삽입용'!$AD85), 날씨9[maxTa]),"")</f>
        <v>5.2</v>
      </c>
      <c r="AF85" cm="1">
        <f t="array" ref="AF85">IFERROR(_xlfn.XLOOKUP(1, (날씨9[stnNm]='평균기온 삽입용'!$AE$70) * (날씨9[월]=AF$71) * (날씨9[일]='평균기온 삽입용'!$AD85), 날씨9[maxTa]),"")</f>
        <v>4.9000000000000004</v>
      </c>
      <c r="AG85" cm="1">
        <f t="array" ref="AG85">IFERROR(_xlfn.XLOOKUP(1, (날씨9[stnNm]='평균기온 삽입용'!$AE$70) * (날씨9[월]=AG$71) * (날씨9[일]='평균기온 삽입용'!$AD85), 날씨9[maxTa]),"")</f>
        <v>14</v>
      </c>
      <c r="AH85" cm="1">
        <f t="array" ref="AH85">IFERROR(_xlfn.XLOOKUP(1, (날씨9[stnNm]='평균기온 삽입용'!$AE$70) * (날씨9[월]=AH$71) * (날씨9[일]='평균기온 삽입용'!$AD85), 날씨9[maxTa]),"")</f>
        <v>18.5</v>
      </c>
      <c r="AI85" cm="1">
        <f t="array" ref="AI85">IFERROR(_xlfn.XLOOKUP(1, (날씨9[stnNm]='평균기온 삽입용'!$AE$70) * (날씨9[월]=AI$71) * (날씨9[일]='평균기온 삽입용'!$AD85), 날씨9[maxTa]),"")</f>
        <v>22.1</v>
      </c>
      <c r="AJ85" cm="1">
        <f t="array" ref="AJ85">IFERROR(_xlfn.XLOOKUP(1, (날씨9[stnNm]='평균기온 삽입용'!$AE$70) * (날씨9[월]=AJ$71) * (날씨9[일]='평균기온 삽입용'!$AD85), 날씨9[maxTa]),"")</f>
        <v>26.3</v>
      </c>
      <c r="AK85" cm="1">
        <f t="array" ref="AK85">IFERROR(_xlfn.XLOOKUP(1, (날씨9[stnNm]='평균기온 삽입용'!$AE$70) * (날씨9[월]=AK$71) * (날씨9[일]='평균기온 삽입용'!$AD85), 날씨9[maxTa]),"")</f>
        <v>26.4</v>
      </c>
      <c r="AL85" cm="1">
        <f t="array" ref="AL85">IFERROR(_xlfn.XLOOKUP(1, (날씨9[stnNm]='평균기온 삽입용'!$AE$70) * (날씨9[월]=AL$71) * (날씨9[일]='평균기온 삽입용'!$AD85), 날씨9[maxTa]),"")</f>
        <v>32.4</v>
      </c>
      <c r="AM85" cm="1">
        <f t="array" ref="AM85">IFERROR(_xlfn.XLOOKUP(1, (날씨9[stnNm]='평균기온 삽입용'!$AE$70) * (날씨9[월]=AM$71) * (날씨9[일]='평균기온 삽입용'!$AD85), 날씨9[maxTa]),"")</f>
        <v>26.6</v>
      </c>
      <c r="AN85" cm="1">
        <f t="array" ref="AN85">IFERROR(_xlfn.XLOOKUP(1, (날씨9[stnNm]='평균기온 삽입용'!$AE$70) * (날씨9[월]=AN$71) * (날씨9[일]='평균기온 삽입용'!$AD85), 날씨9[maxTa]),"")</f>
        <v>16.2</v>
      </c>
      <c r="AO85" cm="1">
        <f t="array" ref="AO85">IFERROR(_xlfn.XLOOKUP(1, (날씨9[stnNm]='평균기온 삽입용'!$AE$70) * (날씨9[월]=AO$71) * (날씨9[일]='평균기온 삽입용'!$AD85), 날씨9[maxTa]),"")</f>
        <v>9.1</v>
      </c>
      <c r="AP85" cm="1">
        <f t="array" ref="AP85">IFERROR(_xlfn.XLOOKUP(1, (날씨9[stnNm]='평균기온 삽입용'!$AE$70) * (날씨9[월]=AP$71) * (날씨9[일]='평균기온 삽입용'!$AD85), 날씨9[maxTa]),"")</f>
        <v>5.2</v>
      </c>
    </row>
    <row r="86" spans="2:42" ht="15.95" customHeight="1" x14ac:dyDescent="0.3">
      <c r="B86" s="63">
        <v>15</v>
      </c>
      <c r="C86" cm="1">
        <f t="array" ref="C86">IFERROR(_xlfn.XLOOKUP(1, (날씨7[stnNm]='평균기온 삽입용'!$C$70) * (날씨7[월]=C$71) * (날씨7[일]='평균기온 삽입용'!$B86), 날씨7[maxTa]),"")</f>
        <v>8.1999999999999993</v>
      </c>
      <c r="D86" cm="1">
        <f t="array" ref="D86">IFERROR(_xlfn.XLOOKUP(1, (날씨7[stnNm]='평균기온 삽입용'!$C$70) * (날씨7[월]=D$71) * (날씨7[일]='평균기온 삽입용'!$B86), 날씨7[maxTa]),"")</f>
        <v>6.2</v>
      </c>
      <c r="E86" cm="1">
        <f t="array" ref="E86">IFERROR(_xlfn.XLOOKUP(1, (날씨7[stnNm]='평균기온 삽입용'!$C$70) * (날씨7[월]=E$71) * (날씨7[일]='평균기온 삽입용'!$B86), 날씨7[maxTa]),"")</f>
        <v>14.6</v>
      </c>
      <c r="F86" cm="1">
        <f t="array" ref="F86">IFERROR(_xlfn.XLOOKUP(1, (날씨7[stnNm]='평균기온 삽입용'!$C$70) * (날씨7[월]=F$71) * (날씨7[일]='평균기온 삽입용'!$B86), 날씨7[maxTa]),"")</f>
        <v>17.899999999999999</v>
      </c>
      <c r="G86" cm="1">
        <f t="array" ref="G86">IFERROR(_xlfn.XLOOKUP(1, (날씨7[stnNm]='평균기온 삽입용'!$C$70) * (날씨7[월]=G$71) * (날씨7[일]='평균기온 삽입용'!$B86), 날씨7[maxTa]),"")</f>
        <v>26.4</v>
      </c>
      <c r="H86" cm="1">
        <f t="array" ref="H86">IFERROR(_xlfn.XLOOKUP(1, (날씨7[stnNm]='평균기온 삽입용'!$C$70) * (날씨7[월]=H$71) * (날씨7[일]='평균기온 삽입용'!$B86), 날씨7[maxTa]),"")</f>
        <v>25.2</v>
      </c>
      <c r="I86" cm="1">
        <f t="array" ref="I86">IFERROR(_xlfn.XLOOKUP(1, (날씨7[stnNm]='평균기온 삽입용'!$C$70) * (날씨7[월]=I$71) * (날씨7[일]='평균기온 삽입용'!$B86), 날씨7[maxTa]),"")</f>
        <v>33.799999999999997</v>
      </c>
      <c r="J86" cm="1">
        <f t="array" ref="J86">IFERROR(_xlfn.XLOOKUP(1, (날씨7[stnNm]='평균기온 삽입용'!$C$70) * (날씨7[월]=J$71) * (날씨7[일]='평균기온 삽입용'!$B86), 날씨7[maxTa]),"")</f>
        <v>30.3</v>
      </c>
      <c r="K86" cm="1">
        <f t="array" ref="K86">IFERROR(_xlfn.XLOOKUP(1, (날씨7[stnNm]='평균기온 삽입용'!$C$70) * (날씨7[월]=K$71) * (날씨7[일]='평균기온 삽입용'!$B86), 날씨7[maxTa]),"")</f>
        <v>26.8</v>
      </c>
      <c r="L86" cm="1">
        <f t="array" ref="L86">IFERROR(_xlfn.XLOOKUP(1, (날씨7[stnNm]='평균기온 삽입용'!$C$70) * (날씨7[월]=L$71) * (날씨7[일]='평균기온 삽입용'!$B86), 날씨7[maxTa]),"")</f>
        <v>23.1</v>
      </c>
      <c r="M86" cm="1">
        <f t="array" ref="M86">IFERROR(_xlfn.XLOOKUP(1, (날씨7[stnNm]='평균기온 삽입용'!$C$70) * (날씨7[월]=M$71) * (날씨7[일]='평균기온 삽입용'!$B86), 날씨7[maxTa]),"")</f>
        <v>13.7</v>
      </c>
      <c r="N86" cm="1">
        <f t="array" ref="N86">IFERROR(_xlfn.XLOOKUP(1, (날씨7[stnNm]='평균기온 삽입용'!$C$70) * (날씨7[월]=N$71) * (날씨7[일]='평균기온 삽입용'!$B86), 날씨7[maxTa]),"")</f>
        <v>9.1999999999999993</v>
      </c>
      <c r="P86" s="63">
        <v>15</v>
      </c>
      <c r="Q86" cm="1">
        <f t="array" ref="Q86">IFERROR(_xlfn.XLOOKUP(1, (날씨8[stnNm]='평균기온 삽입용'!$Q$70) * (날씨8[월]=Q$71) * (날씨8[일]='평균기온 삽입용'!$P86), 날씨8[maxTa]),"")</f>
        <v>0.1</v>
      </c>
      <c r="R86" cm="1">
        <f t="array" ref="R86">IFERROR(_xlfn.XLOOKUP(1, (날씨8[stnNm]='평균기온 삽입용'!$Q$70) * (날씨8[월]=R$71) * (날씨8[일]='평균기온 삽입용'!$P86), 날씨8[maxTa]),"")</f>
        <v>-2.5</v>
      </c>
      <c r="S86" cm="1">
        <f t="array" ref="S86">IFERROR(_xlfn.XLOOKUP(1, (날씨8[stnNm]='평균기온 삽입용'!$Q$70) * (날씨8[월]=S$71) * (날씨8[일]='평균기온 삽입용'!$P86), 날씨8[maxTa]),"")</f>
        <v>11.7</v>
      </c>
      <c r="T86" cm="1">
        <f t="array" ref="T86">IFERROR(_xlfn.XLOOKUP(1, (날씨8[stnNm]='평균기온 삽입용'!$Q$70) * (날씨8[월]=T$71) * (날씨8[일]='평균기온 삽입용'!$P86), 날씨8[maxTa]),"")</f>
        <v>18.5</v>
      </c>
      <c r="U86" cm="1">
        <f t="array" ref="U86">IFERROR(_xlfn.XLOOKUP(1, (날씨8[stnNm]='평균기온 삽입용'!$Q$70) * (날씨8[월]=U$71) * (날씨8[일]='평균기온 삽입용'!$P86), 날씨8[maxTa]),"")</f>
        <v>21.3</v>
      </c>
      <c r="V86" cm="1">
        <f t="array" ref="V86">IFERROR(_xlfn.XLOOKUP(1, (날씨8[stnNm]='평균기온 삽입용'!$Q$70) * (날씨8[월]=V$71) * (날씨8[일]='평균기온 삽입용'!$P86), 날씨8[maxTa]),"")</f>
        <v>17.2</v>
      </c>
      <c r="W86" cm="1">
        <f t="array" ref="W86">IFERROR(_xlfn.XLOOKUP(1, (날씨8[stnNm]='평균기온 삽입용'!$Q$70) * (날씨8[월]=W$71) * (날씨8[일]='평균기온 삽입용'!$P86), 날씨8[maxTa]),"")</f>
        <v>29.5</v>
      </c>
      <c r="X86" cm="1">
        <f t="array" ref="X86">IFERROR(_xlfn.XLOOKUP(1, (날씨8[stnNm]='평균기온 삽입용'!$Q$70) * (날씨8[월]=X$71) * (날씨8[일]='평균기온 삽입용'!$P86), 날씨8[maxTa]),"")</f>
        <v>28.4</v>
      </c>
      <c r="Y86" cm="1">
        <f t="array" ref="Y86">IFERROR(_xlfn.XLOOKUP(1, (날씨8[stnNm]='평균기온 삽입용'!$Q$70) * (날씨8[월]=Y$71) * (날씨8[일]='평균기온 삽입용'!$P86), 날씨8[maxTa]),"")</f>
        <v>27.7</v>
      </c>
      <c r="Z86" cm="1">
        <f t="array" ref="Z86">IFERROR(_xlfn.XLOOKUP(1, (날씨8[stnNm]='평균기온 삽입용'!$Q$70) * (날씨8[월]=Z$71) * (날씨8[일]='평균기온 삽입용'!$P86), 날씨8[maxTa]),"")</f>
        <v>23</v>
      </c>
      <c r="AA86" cm="1">
        <f t="array" ref="AA86">IFERROR(_xlfn.XLOOKUP(1, (날씨8[stnNm]='평균기온 삽입용'!$Q$70) * (날씨8[월]=AA$71) * (날씨8[일]='평균기온 삽입용'!$P86), 날씨8[maxTa]),"")</f>
        <v>11.8</v>
      </c>
      <c r="AB86" cm="1">
        <f t="array" ref="AB86">IFERROR(_xlfn.XLOOKUP(1, (날씨8[stnNm]='평균기온 삽입용'!$Q$70) * (날씨8[월]=AB$71) * (날씨8[일]='평균기온 삽입용'!$P86), 날씨8[maxTa]),"")</f>
        <v>-4</v>
      </c>
      <c r="AD86" s="63">
        <v>15</v>
      </c>
      <c r="AE86" cm="1">
        <f t="array" ref="AE86">IFERROR(_xlfn.XLOOKUP(1, (날씨9[stnNm]='평균기온 삽입용'!$AE$70) * (날씨9[월]=AE$71) * (날씨9[일]='평균기온 삽입용'!$AD86), 날씨9[maxTa]),"")</f>
        <v>0.7</v>
      </c>
      <c r="AF86" cm="1">
        <f t="array" ref="AF86">IFERROR(_xlfn.XLOOKUP(1, (날씨9[stnNm]='평균기온 삽입용'!$AE$70) * (날씨9[월]=AF$71) * (날씨9[일]='평균기온 삽입용'!$AD86), 날씨9[maxTa]),"")</f>
        <v>6.2</v>
      </c>
      <c r="AG86" cm="1">
        <f t="array" ref="AG86">IFERROR(_xlfn.XLOOKUP(1, (날씨9[stnNm]='평균기온 삽입용'!$AE$70) * (날씨9[월]=AG$71) * (날씨9[일]='평균기온 삽입용'!$AD86), 날씨9[maxTa]),"")</f>
        <v>11.7</v>
      </c>
      <c r="AH86" cm="1">
        <f t="array" ref="AH86">IFERROR(_xlfn.XLOOKUP(1, (날씨9[stnNm]='평균기온 삽입용'!$AE$70) * (날씨9[월]=AH$71) * (날씨9[일]='평균기온 삽입용'!$AD86), 날씨9[maxTa]),"")</f>
        <v>15.3</v>
      </c>
      <c r="AI86" cm="1">
        <f t="array" ref="AI86">IFERROR(_xlfn.XLOOKUP(1, (날씨9[stnNm]='평균기온 삽입용'!$AE$70) * (날씨9[월]=AI$71) * (날씨9[일]='평균기온 삽입용'!$AD86), 날씨9[maxTa]),"")</f>
        <v>26.1</v>
      </c>
      <c r="AJ86" cm="1">
        <f t="array" ref="AJ86">IFERROR(_xlfn.XLOOKUP(1, (날씨9[stnNm]='평균기온 삽입용'!$AE$70) * (날씨9[월]=AJ$71) * (날씨9[일]='평균기온 삽입용'!$AD86), 날씨9[maxTa]),"")</f>
        <v>27.7</v>
      </c>
      <c r="AK86" cm="1">
        <f t="array" ref="AK86">IFERROR(_xlfn.XLOOKUP(1, (날씨9[stnNm]='평균기온 삽입용'!$AE$70) * (날씨9[월]=AK$71) * (날씨9[일]='평균기온 삽입용'!$AD86), 날씨9[maxTa]),"")</f>
        <v>27.2</v>
      </c>
      <c r="AL86" cm="1">
        <f t="array" ref="AL86">IFERROR(_xlfn.XLOOKUP(1, (날씨9[stnNm]='평균기온 삽입용'!$AE$70) * (날씨9[월]=AL$71) * (날씨9[일]='평균기온 삽입용'!$AD86), 날씨9[maxTa]),"")</f>
        <v>31.1</v>
      </c>
      <c r="AM86" cm="1">
        <f t="array" ref="AM86">IFERROR(_xlfn.XLOOKUP(1, (날씨9[stnNm]='평균기온 삽입용'!$AE$70) * (날씨9[월]=AM$71) * (날씨9[일]='평균기온 삽입용'!$AD86), 날씨9[maxTa]),"")</f>
        <v>24.3</v>
      </c>
      <c r="AN86" cm="1">
        <f t="array" ref="AN86">IFERROR(_xlfn.XLOOKUP(1, (날씨9[stnNm]='평균기온 삽입용'!$AE$70) * (날씨9[월]=AN$71) * (날씨9[일]='평균기온 삽입용'!$AD86), 날씨9[maxTa]),"")</f>
        <v>19.5</v>
      </c>
      <c r="AO86" cm="1">
        <f t="array" ref="AO86">IFERROR(_xlfn.XLOOKUP(1, (날씨9[stnNm]='평균기온 삽입용'!$AE$70) * (날씨9[월]=AO$71) * (날씨9[일]='평균기온 삽입용'!$AD86), 날씨9[maxTa]),"")</f>
        <v>11.2</v>
      </c>
      <c r="AP86" cm="1">
        <f t="array" ref="AP86">IFERROR(_xlfn.XLOOKUP(1, (날씨9[stnNm]='평균기온 삽입용'!$AE$70) * (날씨9[월]=AP$71) * (날씨9[일]='평균기온 삽입용'!$AD86), 날씨9[maxTa]),"")</f>
        <v>3.4</v>
      </c>
    </row>
    <row r="87" spans="2:42" ht="15.95" customHeight="1" x14ac:dyDescent="0.3">
      <c r="B87" s="63">
        <v>16</v>
      </c>
      <c r="C87" cm="1">
        <f t="array" ref="C87">IFERROR(_xlfn.XLOOKUP(1, (날씨7[stnNm]='평균기온 삽입용'!$C$70) * (날씨7[월]=C$71) * (날씨7[일]='평균기온 삽입용'!$B87), 날씨7[maxTa]),"")</f>
        <v>-2.2000000000000002</v>
      </c>
      <c r="D87" cm="1">
        <f t="array" ref="D87">IFERROR(_xlfn.XLOOKUP(1, (날씨7[stnNm]='평균기온 삽입용'!$C$70) * (날씨7[월]=D$71) * (날씨7[일]='평균기온 삽입용'!$B87), 날씨7[maxTa]),"")</f>
        <v>-1.3</v>
      </c>
      <c r="E87" cm="1">
        <f t="array" ref="E87">IFERROR(_xlfn.XLOOKUP(1, (날씨7[stnNm]='평균기온 삽입용'!$C$70) * (날씨7[월]=E$71) * (날씨7[일]='평균기온 삽입용'!$B87), 날씨7[maxTa]),"")</f>
        <v>12.9</v>
      </c>
      <c r="F87" cm="1">
        <f t="array" ref="F87">IFERROR(_xlfn.XLOOKUP(1, (날씨7[stnNm]='평균기온 삽입용'!$C$70) * (날씨7[월]=F$71) * (날씨7[일]='평균기온 삽입용'!$B87), 날씨7[maxTa]),"")</f>
        <v>15.2</v>
      </c>
      <c r="G87" cm="1">
        <f t="array" ref="G87">IFERROR(_xlfn.XLOOKUP(1, (날씨7[stnNm]='평균기온 삽입용'!$C$70) * (날씨7[월]=G$71) * (날씨7[일]='평균기온 삽입용'!$B87), 날씨7[maxTa]),"")</f>
        <v>19.5</v>
      </c>
      <c r="H87" cm="1">
        <f t="array" ref="H87">IFERROR(_xlfn.XLOOKUP(1, (날씨7[stnNm]='평균기온 삽입용'!$C$70) * (날씨7[월]=H$71) * (날씨7[일]='평균기온 삽입용'!$B87), 날씨7[maxTa]),"")</f>
        <v>27.7</v>
      </c>
      <c r="I87" cm="1">
        <f t="array" ref="I87">IFERROR(_xlfn.XLOOKUP(1, (날씨7[stnNm]='평균기온 삽입용'!$C$70) * (날씨7[월]=I$71) * (날씨7[일]='평균기온 삽입용'!$B87), 날씨7[maxTa]),"")</f>
        <v>33.700000000000003</v>
      </c>
      <c r="J87" cm="1">
        <f t="array" ref="J87">IFERROR(_xlfn.XLOOKUP(1, (날씨7[stnNm]='평균기온 삽입용'!$C$70) * (날씨7[월]=J$71) * (날씨7[일]='평균기온 삽입용'!$B87), 날씨7[maxTa]),"")</f>
        <v>30.8</v>
      </c>
      <c r="K87" cm="1">
        <f t="array" ref="K87">IFERROR(_xlfn.XLOOKUP(1, (날씨7[stnNm]='평균기온 삽입용'!$C$70) * (날씨7[월]=K$71) * (날씨7[일]='평균기온 삽입용'!$B87), 날씨7[maxTa]),"")</f>
        <v>27.5</v>
      </c>
      <c r="L87" cm="1">
        <f t="array" ref="L87">IFERROR(_xlfn.XLOOKUP(1, (날씨7[stnNm]='평균기온 삽입용'!$C$70) * (날씨7[월]=L$71) * (날씨7[일]='평균기온 삽입용'!$B87), 날씨7[maxTa]),"")</f>
        <v>15.6</v>
      </c>
      <c r="M87" cm="1">
        <f t="array" ref="M87">IFERROR(_xlfn.XLOOKUP(1, (날씨7[stnNm]='평균기온 삽입용'!$C$70) * (날씨7[월]=M$71) * (날씨7[일]='평균기온 삽입용'!$B87), 날씨7[maxTa]),"")</f>
        <v>12.7</v>
      </c>
      <c r="N87" cm="1">
        <f t="array" ref="N87">IFERROR(_xlfn.XLOOKUP(1, (날씨7[stnNm]='평균기온 삽입용'!$C$70) * (날씨7[월]=N$71) * (날씨7[일]='평균기온 삽입용'!$B87), 날씨7[maxTa]),"")</f>
        <v>8</v>
      </c>
      <c r="P87" s="63">
        <v>16</v>
      </c>
      <c r="Q87" cm="1">
        <f t="array" ref="Q87">IFERROR(_xlfn.XLOOKUP(1, (날씨8[stnNm]='평균기온 삽입용'!$Q$70) * (날씨8[월]=Q$71) * (날씨8[일]='평균기온 삽입용'!$P87), 날씨8[maxTa]),"")</f>
        <v>0.7</v>
      </c>
      <c r="R87" cm="1">
        <f t="array" ref="R87">IFERROR(_xlfn.XLOOKUP(1, (날씨8[stnNm]='평균기온 삽입용'!$Q$70) * (날씨8[월]=R$71) * (날씨8[일]='평균기온 삽입용'!$P87), 날씨8[maxTa]),"")</f>
        <v>-5.2</v>
      </c>
      <c r="S87" cm="1">
        <f t="array" ref="S87">IFERROR(_xlfn.XLOOKUP(1, (날씨8[stnNm]='평균기온 삽입용'!$Q$70) * (날씨8[월]=S$71) * (날씨8[일]='평균기온 삽입용'!$P87), 날씨8[maxTa]),"")</f>
        <v>16.399999999999999</v>
      </c>
      <c r="T87" cm="1">
        <f t="array" ref="T87">IFERROR(_xlfn.XLOOKUP(1, (날씨8[stnNm]='평균기온 삽입용'!$Q$70) * (날씨8[월]=T$71) * (날씨8[일]='평균기온 삽입용'!$P87), 날씨8[maxTa]),"")</f>
        <v>19.399999999999999</v>
      </c>
      <c r="U87" cm="1">
        <f t="array" ref="U87">IFERROR(_xlfn.XLOOKUP(1, (날씨8[stnNm]='평균기온 삽입용'!$Q$70) * (날씨8[월]=U$71) * (날씨8[일]='평균기온 삽입용'!$P87), 날씨8[maxTa]),"")</f>
        <v>23.4</v>
      </c>
      <c r="V87" cm="1">
        <f t="array" ref="V87">IFERROR(_xlfn.XLOOKUP(1, (날씨8[stnNm]='평균기온 삽입용'!$Q$70) * (날씨8[월]=V$71) * (날씨8[일]='평균기온 삽입용'!$P87), 날씨8[maxTa]),"")</f>
        <v>23.5</v>
      </c>
      <c r="W87" cm="1">
        <f t="array" ref="W87">IFERROR(_xlfn.XLOOKUP(1, (날씨8[stnNm]='평균기온 삽입용'!$Q$70) * (날씨8[월]=W$71) * (날씨8[일]='평균기온 삽입용'!$P87), 날씨8[maxTa]),"")</f>
        <v>27.3</v>
      </c>
      <c r="X87" cm="1">
        <f t="array" ref="X87">IFERROR(_xlfn.XLOOKUP(1, (날씨8[stnNm]='평균기온 삽입용'!$Q$70) * (날씨8[월]=X$71) * (날씨8[일]='평균기온 삽입용'!$P87), 날씨8[maxTa]),"")</f>
        <v>29.7</v>
      </c>
      <c r="Y87" cm="1">
        <f t="array" ref="Y87">IFERROR(_xlfn.XLOOKUP(1, (날씨8[stnNm]='평균기온 삽입용'!$Q$70) * (날씨8[월]=Y$71) * (날씨8[일]='평균기온 삽입용'!$P87), 날씨8[maxTa]),"")</f>
        <v>29.4</v>
      </c>
      <c r="Z87" cm="1">
        <f t="array" ref="Z87">IFERROR(_xlfn.XLOOKUP(1, (날씨8[stnNm]='평균기온 삽입용'!$Q$70) * (날씨8[월]=Z$71) * (날씨8[일]='평균기온 삽입용'!$P87), 날씨8[maxTa]),"")</f>
        <v>17</v>
      </c>
      <c r="AA87" cm="1">
        <f t="array" ref="AA87">IFERROR(_xlfn.XLOOKUP(1, (날씨8[stnNm]='평균기온 삽입용'!$Q$70) * (날씨8[월]=AA$71) * (날씨8[일]='평균기온 삽입용'!$P87), 날씨8[maxTa]),"")</f>
        <v>11.3</v>
      </c>
      <c r="AB87" cm="1">
        <f t="array" ref="AB87">IFERROR(_xlfn.XLOOKUP(1, (날씨8[stnNm]='평균기온 삽입용'!$Q$70) * (날씨8[월]=AB$71) * (날씨8[일]='평균기온 삽입용'!$P87), 날씨8[maxTa]),"")</f>
        <v>-4.7</v>
      </c>
      <c r="AD87" s="63">
        <v>16</v>
      </c>
      <c r="AE87" cm="1">
        <f t="array" ref="AE87">IFERROR(_xlfn.XLOOKUP(1, (날씨9[stnNm]='평균기온 삽입용'!$AE$70) * (날씨9[월]=AE$71) * (날씨9[일]='평균기온 삽입용'!$AD87), 날씨9[maxTa]),"")</f>
        <v>-3.4</v>
      </c>
      <c r="AF87" cm="1">
        <f t="array" ref="AF87">IFERROR(_xlfn.XLOOKUP(1, (날씨9[stnNm]='평균기온 삽입용'!$AE$70) * (날씨9[월]=AF$71) * (날씨9[일]='평균기온 삽입용'!$AD87), 날씨9[maxTa]),"")</f>
        <v>4.0999999999999996</v>
      </c>
      <c r="AG87" cm="1">
        <f t="array" ref="AG87">IFERROR(_xlfn.XLOOKUP(1, (날씨9[stnNm]='평균기온 삽입용'!$AE$70) * (날씨9[월]=AG$71) * (날씨9[일]='평균기온 삽입용'!$AD87), 날씨9[maxTa]),"")</f>
        <v>9.1</v>
      </c>
      <c r="AH87" cm="1">
        <f t="array" ref="AH87">IFERROR(_xlfn.XLOOKUP(1, (날씨9[stnNm]='평균기온 삽입용'!$AE$70) * (날씨9[월]=AH$71) * (날씨9[일]='평균기온 삽입용'!$AD87), 날씨9[maxTa]),"")</f>
        <v>15.5</v>
      </c>
      <c r="AI87" cm="1">
        <f t="array" ref="AI87">IFERROR(_xlfn.XLOOKUP(1, (날씨9[stnNm]='평균기온 삽입용'!$AE$70) * (날씨9[월]=AI$71) * (날씨9[일]='평균기온 삽입용'!$AD87), 날씨9[maxTa]),"")</f>
        <v>30.1</v>
      </c>
      <c r="AJ87" cm="1">
        <f t="array" ref="AJ87">IFERROR(_xlfn.XLOOKUP(1, (날씨9[stnNm]='평균기온 삽입용'!$AE$70) * (날씨9[월]=AJ$71) * (날씨9[일]='평균기온 삽입용'!$AD87), 날씨9[maxTa]),"")</f>
        <v>28.8</v>
      </c>
      <c r="AK87" cm="1">
        <f t="array" ref="AK87">IFERROR(_xlfn.XLOOKUP(1, (날씨9[stnNm]='평균기온 삽입용'!$AE$70) * (날씨9[월]=AK$71) * (날씨9[일]='평균기온 삽입용'!$AD87), 날씨9[maxTa]),"")</f>
        <v>27.2</v>
      </c>
      <c r="AL87" cm="1">
        <f t="array" ref="AL87">IFERROR(_xlfn.XLOOKUP(1, (날씨9[stnNm]='평균기온 삽입용'!$AE$70) * (날씨9[월]=AL$71) * (날씨9[일]='평균기온 삽입용'!$AD87), 날씨9[maxTa]),"")</f>
        <v>31.3</v>
      </c>
      <c r="AM87" cm="1">
        <f t="array" ref="AM87">IFERROR(_xlfn.XLOOKUP(1, (날씨9[stnNm]='평균기온 삽입용'!$AE$70) * (날씨9[월]=AM$71) * (날씨9[일]='평균기온 삽입용'!$AD87), 날씨9[maxTa]),"")</f>
        <v>27.1</v>
      </c>
      <c r="AN87" cm="1">
        <f t="array" ref="AN87">IFERROR(_xlfn.XLOOKUP(1, (날씨9[stnNm]='평균기온 삽입용'!$AE$70) * (날씨9[월]=AN$71) * (날씨9[일]='평균기온 삽입용'!$AD87), 날씨9[maxTa]),"")</f>
        <v>18.7</v>
      </c>
      <c r="AO87" cm="1">
        <f t="array" ref="AO87">IFERROR(_xlfn.XLOOKUP(1, (날씨9[stnNm]='평균기온 삽입용'!$AE$70) * (날씨9[월]=AO$71) * (날씨9[일]='평균기온 삽입용'!$AD87), 날씨9[maxTa]),"")</f>
        <v>5</v>
      </c>
      <c r="AP87" cm="1">
        <f t="array" ref="AP87">IFERROR(_xlfn.XLOOKUP(1, (날씨9[stnNm]='평균기온 삽입용'!$AE$70) * (날씨9[월]=AP$71) * (날씨9[일]='평균기온 삽입용'!$AD87), 날씨9[maxTa]),"")</f>
        <v>1.7</v>
      </c>
    </row>
    <row r="88" spans="2:42" ht="15.95" customHeight="1" x14ac:dyDescent="0.3">
      <c r="B88" s="63">
        <v>17</v>
      </c>
      <c r="C88" cm="1">
        <f t="array" ref="C88">IFERROR(_xlfn.XLOOKUP(1, (날씨7[stnNm]='평균기온 삽입용'!$C$70) * (날씨7[월]=C$71) * (날씨7[일]='평균기온 삽입용'!$B88), 날씨7[maxTa]),"")</f>
        <v>-3.3</v>
      </c>
      <c r="D88" cm="1">
        <f t="array" ref="D88">IFERROR(_xlfn.XLOOKUP(1, (날씨7[stnNm]='평균기온 삽입용'!$C$70) * (날씨7[월]=D$71) * (날씨7[일]='평균기온 삽입용'!$B88), 날씨7[maxTa]),"")</f>
        <v>-6</v>
      </c>
      <c r="E88" cm="1">
        <f t="array" ref="E88">IFERROR(_xlfn.XLOOKUP(1, (날씨7[stnNm]='평균기온 삽입용'!$C$70) * (날씨7[월]=E$71) * (날씨7[일]='평균기온 삽입용'!$B88), 날씨7[maxTa]),"")</f>
        <v>17.600000000000001</v>
      </c>
      <c r="F88" cm="1">
        <f t="array" ref="F88">IFERROR(_xlfn.XLOOKUP(1, (날씨7[stnNm]='평균기온 삽입용'!$C$70) * (날씨7[월]=F$71) * (날씨7[일]='평균기온 삽입용'!$B88), 날씨7[maxTa]),"")</f>
        <v>11.1</v>
      </c>
      <c r="G88" cm="1">
        <f t="array" ref="G88">IFERROR(_xlfn.XLOOKUP(1, (날씨7[stnNm]='평균기온 삽입용'!$C$70) * (날씨7[월]=G$71) * (날씨7[일]='평균기온 삽입용'!$B88), 날씨7[maxTa]),"")</f>
        <v>18.600000000000001</v>
      </c>
      <c r="H88" cm="1">
        <f t="array" ref="H88">IFERROR(_xlfn.XLOOKUP(1, (날씨7[stnNm]='평균기온 삽입용'!$C$70) * (날씨7[월]=H$71) * (날씨7[일]='평균기온 삽입용'!$B88), 날씨7[maxTa]),"")</f>
        <v>22.7</v>
      </c>
      <c r="I88" cm="1">
        <f t="array" ref="I88">IFERROR(_xlfn.XLOOKUP(1, (날씨7[stnNm]='평균기온 삽입용'!$C$70) * (날씨7[월]=I$71) * (날씨7[일]='평균기온 삽입용'!$B88), 날씨7[maxTa]),"")</f>
        <v>32.299999999999997</v>
      </c>
      <c r="J88" cm="1">
        <f t="array" ref="J88">IFERROR(_xlfn.XLOOKUP(1, (날씨7[stnNm]='평균기온 삽입용'!$C$70) * (날씨7[월]=J$71) * (날씨7[일]='평균기온 삽입용'!$B88), 날씨7[maxTa]),"")</f>
        <v>29.4</v>
      </c>
      <c r="K88" cm="1">
        <f t="array" ref="K88">IFERROR(_xlfn.XLOOKUP(1, (날씨7[stnNm]='평균기온 삽입용'!$C$70) * (날씨7[월]=K$71) * (날씨7[일]='평균기온 삽입용'!$B88), 날씨7[maxTa]),"")</f>
        <v>27.4</v>
      </c>
      <c r="L88" cm="1">
        <f t="array" ref="L88">IFERROR(_xlfn.XLOOKUP(1, (날씨7[stnNm]='평균기온 삽입용'!$C$70) * (날씨7[월]=L$71) * (날씨7[일]='평균기온 삽입용'!$B88), 날씨7[maxTa]),"")</f>
        <v>10.3</v>
      </c>
      <c r="M88" cm="1">
        <f t="array" ref="M88">IFERROR(_xlfn.XLOOKUP(1, (날씨7[stnNm]='평균기온 삽입용'!$C$70) * (날씨7[월]=M$71) * (날씨7[일]='평균기온 삽입용'!$B88), 날씨7[maxTa]),"")</f>
        <v>11.4</v>
      </c>
      <c r="N88" cm="1">
        <f t="array" ref="N88">IFERROR(_xlfn.XLOOKUP(1, (날씨7[stnNm]='평균기온 삽입용'!$C$70) * (날씨7[월]=N$71) * (날씨7[일]='평균기온 삽입용'!$B88), 날씨7[maxTa]),"")</f>
        <v>2.8</v>
      </c>
      <c r="P88" s="63">
        <v>17</v>
      </c>
      <c r="Q88" cm="1">
        <f t="array" ref="Q88">IFERROR(_xlfn.XLOOKUP(1, (날씨8[stnNm]='평균기온 삽입용'!$Q$70) * (날씨8[월]=Q$71) * (날씨8[일]='평균기온 삽입용'!$P88), 날씨8[maxTa]),"")</f>
        <v>-2.2999999999999998</v>
      </c>
      <c r="R88" cm="1">
        <f t="array" ref="R88">IFERROR(_xlfn.XLOOKUP(1, (날씨8[stnNm]='평균기온 삽입용'!$Q$70) * (날씨8[월]=R$71) * (날씨8[일]='평균기온 삽입용'!$P88), 날씨8[maxTa]),"")</f>
        <v>-1.5</v>
      </c>
      <c r="S88" cm="1">
        <f t="array" ref="S88">IFERROR(_xlfn.XLOOKUP(1, (날씨8[stnNm]='평균기온 삽입용'!$Q$70) * (날씨8[월]=S$71) * (날씨8[일]='평균기온 삽입용'!$P88), 날씨8[maxTa]),"")</f>
        <v>15.6</v>
      </c>
      <c r="T88" cm="1">
        <f t="array" ref="T88">IFERROR(_xlfn.XLOOKUP(1, (날씨8[stnNm]='평균기온 삽입용'!$Q$70) * (날씨8[월]=T$71) * (날씨8[일]='평균기온 삽입용'!$P88), 날씨8[maxTa]),"")</f>
        <v>21.4</v>
      </c>
      <c r="U88" cm="1">
        <f t="array" ref="U88">IFERROR(_xlfn.XLOOKUP(1, (날씨8[stnNm]='평균기온 삽입용'!$Q$70) * (날씨8[월]=U$71) * (날씨8[일]='평균기온 삽입용'!$P88), 날씨8[maxTa]),"")</f>
        <v>25.9</v>
      </c>
      <c r="V88" cm="1">
        <f t="array" ref="V88">IFERROR(_xlfn.XLOOKUP(1, (날씨8[stnNm]='평균기온 삽입용'!$Q$70) * (날씨8[월]=V$71) * (날씨8[일]='평균기온 삽입용'!$P88), 날씨8[maxTa]),"")</f>
        <v>27.2</v>
      </c>
      <c r="W88" cm="1">
        <f t="array" ref="W88">IFERROR(_xlfn.XLOOKUP(1, (날씨8[stnNm]='평균기온 삽입용'!$Q$70) * (날씨8[월]=W$71) * (날씨8[일]='평균기온 삽입용'!$P88), 날씨8[maxTa]),"")</f>
        <v>28.2</v>
      </c>
      <c r="X88" cm="1">
        <f t="array" ref="X88">IFERROR(_xlfn.XLOOKUP(1, (날씨8[stnNm]='평균기온 삽입용'!$Q$70) * (날씨8[월]=X$71) * (날씨8[일]='평균기온 삽입용'!$P88), 날씨8[maxTa]),"")</f>
        <v>30.1</v>
      </c>
      <c r="Y88" cm="1">
        <f t="array" ref="Y88">IFERROR(_xlfn.XLOOKUP(1, (날씨8[stnNm]='평균기온 삽입용'!$Q$70) * (날씨8[월]=Y$71) * (날씨8[일]='평균기온 삽입용'!$P88), 날씨8[maxTa]),"")</f>
        <v>28.4</v>
      </c>
      <c r="Z88" cm="1">
        <f t="array" ref="Z88">IFERROR(_xlfn.XLOOKUP(1, (날씨8[stnNm]='평균기온 삽입용'!$Q$70) * (날씨8[월]=Z$71) * (날씨8[일]='평균기온 삽입용'!$P88), 날씨8[maxTa]),"")</f>
        <v>13.8</v>
      </c>
      <c r="AA88" cm="1">
        <f t="array" ref="AA88">IFERROR(_xlfn.XLOOKUP(1, (날씨8[stnNm]='평균기온 삽입용'!$Q$70) * (날씨8[월]=AA$71) * (날씨8[일]='평균기온 삽입용'!$P88), 날씨8[maxTa]),"")</f>
        <v>14.8</v>
      </c>
      <c r="AB88" cm="1">
        <f t="array" ref="AB88">IFERROR(_xlfn.XLOOKUP(1, (날씨8[stnNm]='평균기온 삽입용'!$Q$70) * (날씨8[월]=AB$71) * (날씨8[일]='평균기온 삽입용'!$P88), 날씨8[maxTa]),"")</f>
        <v>-5.3</v>
      </c>
      <c r="AD88" s="63">
        <v>17</v>
      </c>
      <c r="AE88" cm="1">
        <f t="array" ref="AE88">IFERROR(_xlfn.XLOOKUP(1, (날씨9[stnNm]='평균기온 삽입용'!$AE$70) * (날씨9[월]=AE$71) * (날씨9[일]='평균기온 삽입용'!$AD88), 날씨9[maxTa]),"")</f>
        <v>-3.4</v>
      </c>
      <c r="AF88" cm="1">
        <f t="array" ref="AF88">IFERROR(_xlfn.XLOOKUP(1, (날씨9[stnNm]='평균기온 삽입용'!$AE$70) * (날씨9[월]=AF$71) * (날씨9[일]='평균기온 삽입용'!$AD88), 날씨9[maxTa]),"")</f>
        <v>7</v>
      </c>
      <c r="AG88" cm="1">
        <f t="array" ref="AG88">IFERROR(_xlfn.XLOOKUP(1, (날씨9[stnNm]='평균기온 삽입용'!$AE$70) * (날씨9[월]=AG$71) * (날씨9[일]='평균기온 삽입용'!$AD88), 날씨9[maxTa]),"")</f>
        <v>13.1</v>
      </c>
      <c r="AH88" cm="1">
        <f t="array" ref="AH88">IFERROR(_xlfn.XLOOKUP(1, (날씨9[stnNm]='평균기온 삽입용'!$AE$70) * (날씨9[월]=AH$71) * (날씨9[일]='평균기온 삽입용'!$AD88), 날씨9[maxTa]),"")</f>
        <v>15.4</v>
      </c>
      <c r="AI88" cm="1">
        <f t="array" ref="AI88">IFERROR(_xlfn.XLOOKUP(1, (날씨9[stnNm]='평균기온 삽입용'!$AE$70) * (날씨9[월]=AI$71) * (날씨9[일]='평균기온 삽입용'!$AD88), 날씨9[maxTa]),"")</f>
        <v>28.1</v>
      </c>
      <c r="AJ88" cm="1">
        <f t="array" ref="AJ88">IFERROR(_xlfn.XLOOKUP(1, (날씨9[stnNm]='평균기온 삽입용'!$AE$70) * (날씨9[월]=AJ$71) * (날씨9[일]='평균기온 삽입용'!$AD88), 날씨9[maxTa]),"")</f>
        <v>30.3</v>
      </c>
      <c r="AK88" cm="1">
        <f t="array" ref="AK88">IFERROR(_xlfn.XLOOKUP(1, (날씨9[stnNm]='평균기온 삽입용'!$AE$70) * (날씨9[월]=AK$71) * (날씨9[일]='평균기온 삽입용'!$AD88), 날씨9[maxTa]),"")</f>
        <v>26.2</v>
      </c>
      <c r="AL88" cm="1">
        <f t="array" ref="AL88">IFERROR(_xlfn.XLOOKUP(1, (날씨9[stnNm]='평균기온 삽입용'!$AE$70) * (날씨9[월]=AL$71) * (날씨9[일]='평균기온 삽입용'!$AD88), 날씨9[maxTa]),"")</f>
        <v>32.299999999999997</v>
      </c>
      <c r="AM88" cm="1">
        <f t="array" ref="AM88">IFERROR(_xlfn.XLOOKUP(1, (날씨9[stnNm]='평균기온 삽입용'!$AE$70) * (날씨9[월]=AM$71) * (날씨9[일]='평균기온 삽입용'!$AD88), 날씨9[maxTa]),"")</f>
        <v>28.3</v>
      </c>
      <c r="AN88" cm="1">
        <f t="array" ref="AN88">IFERROR(_xlfn.XLOOKUP(1, (날씨9[stnNm]='평균기온 삽입용'!$AE$70) * (날씨9[월]=AN$71) * (날씨9[일]='평균기온 삽입용'!$AD88), 날씨9[maxTa]),"")</f>
        <v>19</v>
      </c>
      <c r="AO88" cm="1">
        <f t="array" ref="AO88">IFERROR(_xlfn.XLOOKUP(1, (날씨9[stnNm]='평균기온 삽입용'!$AE$70) * (날씨9[월]=AO$71) * (날씨9[일]='평균기온 삽입용'!$AD88), 날씨9[maxTa]),"")</f>
        <v>3.7</v>
      </c>
      <c r="AP88" cm="1">
        <f t="array" ref="AP88">IFERROR(_xlfn.XLOOKUP(1, (날씨9[stnNm]='평균기온 삽입용'!$AE$70) * (날씨9[월]=AP$71) * (날씨9[일]='평균기온 삽입용'!$AD88), 날씨9[maxTa]),"")</f>
        <v>-8.5</v>
      </c>
    </row>
    <row r="89" spans="2:42" ht="15.95" customHeight="1" x14ac:dyDescent="0.3">
      <c r="B89" s="63">
        <v>18</v>
      </c>
      <c r="C89" cm="1">
        <f t="array" ref="C89">IFERROR(_xlfn.XLOOKUP(1, (날씨7[stnNm]='평균기온 삽입용'!$C$70) * (날씨7[월]=C$71) * (날씨7[일]='평균기온 삽입용'!$B89), 날씨7[maxTa]),"")</f>
        <v>-1.1000000000000001</v>
      </c>
      <c r="D89" cm="1">
        <f t="array" ref="D89">IFERROR(_xlfn.XLOOKUP(1, (날씨7[stnNm]='평균기온 삽입용'!$C$70) * (날씨7[월]=D$71) * (날씨7[일]='평균기온 삽입용'!$B89), 날씨7[maxTa]),"")</f>
        <v>-1.9</v>
      </c>
      <c r="E89" cm="1">
        <f t="array" ref="E89">IFERROR(_xlfn.XLOOKUP(1, (날씨7[stnNm]='평균기온 삽입용'!$C$70) * (날씨7[월]=E$71) * (날씨7[일]='평균기온 삽입용'!$B89), 날씨7[maxTa]),"")</f>
        <v>17.399999999999999</v>
      </c>
      <c r="F89" cm="1">
        <f t="array" ref="F89">IFERROR(_xlfn.XLOOKUP(1, (날씨7[stnNm]='평균기온 삽입용'!$C$70) * (날씨7[월]=F$71) * (날씨7[일]='평균기온 삽입용'!$B89), 날씨7[maxTa]),"")</f>
        <v>16.100000000000001</v>
      </c>
      <c r="G89" cm="1">
        <f t="array" ref="G89">IFERROR(_xlfn.XLOOKUP(1, (날씨7[stnNm]='평균기온 삽입용'!$C$70) * (날씨7[월]=G$71) * (날씨7[일]='평균기온 삽입용'!$B89), 날씨7[maxTa]),"")</f>
        <v>24.4</v>
      </c>
      <c r="H89" cm="1">
        <f t="array" ref="H89">IFERROR(_xlfn.XLOOKUP(1, (날씨7[stnNm]='평균기온 삽입용'!$C$70) * (날씨7[월]=H$71) * (날씨7[일]='평균기온 삽입용'!$B89), 날씨7[maxTa]),"")</f>
        <v>25.5</v>
      </c>
      <c r="I89" cm="1">
        <f t="array" ref="I89">IFERROR(_xlfn.XLOOKUP(1, (날씨7[stnNm]='평균기온 삽입용'!$C$70) * (날씨7[월]=I$71) * (날씨7[일]='평균기온 삽입용'!$B89), 날씨7[maxTa]),"")</f>
        <v>33.1</v>
      </c>
      <c r="J89" cm="1">
        <f t="array" ref="J89">IFERROR(_xlfn.XLOOKUP(1, (날씨7[stnNm]='평균기온 삽입용'!$C$70) * (날씨7[월]=J$71) * (날씨7[일]='평균기온 삽입용'!$B89), 날씨7[maxTa]),"")</f>
        <v>28.7</v>
      </c>
      <c r="K89" cm="1">
        <f t="array" ref="K89">IFERROR(_xlfn.XLOOKUP(1, (날씨7[stnNm]='평균기온 삽입용'!$C$70) * (날씨7[월]=K$71) * (날씨7[일]='평균기온 삽입용'!$B89), 날씨7[maxTa]),"")</f>
        <v>28.4</v>
      </c>
      <c r="L89" cm="1">
        <f t="array" ref="L89">IFERROR(_xlfn.XLOOKUP(1, (날씨7[stnNm]='평균기온 삽입용'!$C$70) * (날씨7[월]=L$71) * (날씨7[일]='평균기온 삽입용'!$B89), 날씨7[maxTa]),"")</f>
        <v>10.5</v>
      </c>
      <c r="M89" cm="1">
        <f t="array" ref="M89">IFERROR(_xlfn.XLOOKUP(1, (날씨7[stnNm]='평균기온 삽입용'!$C$70) * (날씨7[월]=M$71) * (날씨7[일]='평균기온 삽입용'!$B89), 날씨7[maxTa]),"")</f>
        <v>13.8</v>
      </c>
      <c r="N89" cm="1">
        <f t="array" ref="N89">IFERROR(_xlfn.XLOOKUP(1, (날씨7[stnNm]='평균기온 삽입용'!$C$70) * (날씨7[월]=N$71) * (날씨7[일]='평균기온 삽입용'!$B89), 날씨7[maxTa]),"")</f>
        <v>-2.8</v>
      </c>
      <c r="P89" s="63">
        <v>18</v>
      </c>
      <c r="Q89" cm="1">
        <f t="array" ref="Q89">IFERROR(_xlfn.XLOOKUP(1, (날씨8[stnNm]='평균기온 삽입용'!$Q$70) * (날씨8[월]=Q$71) * (날씨8[일]='평균기온 삽입용'!$P89), 날씨8[maxTa]),"")</f>
        <v>-1.7</v>
      </c>
      <c r="R89" cm="1">
        <f t="array" ref="R89">IFERROR(_xlfn.XLOOKUP(1, (날씨8[stnNm]='평균기온 삽입용'!$Q$70) * (날씨8[월]=R$71) * (날씨8[일]='평균기온 삽입용'!$P89), 날씨8[maxTa]),"")</f>
        <v>4.2</v>
      </c>
      <c r="S89" cm="1">
        <f t="array" ref="S89">IFERROR(_xlfn.XLOOKUP(1, (날씨8[stnNm]='평균기온 삽입용'!$Q$70) * (날씨8[월]=S$71) * (날씨8[일]='평균기온 삽입용'!$P89), 날씨8[maxTa]),"")</f>
        <v>7.4</v>
      </c>
      <c r="T89" cm="1">
        <f t="array" ref="T89">IFERROR(_xlfn.XLOOKUP(1, (날씨8[stnNm]='평균기온 삽입용'!$Q$70) * (날씨8[월]=T$71) * (날씨8[일]='평균기온 삽입용'!$P89), 날씨8[maxTa]),"")</f>
        <v>21.5</v>
      </c>
      <c r="U89" cm="1">
        <f t="array" ref="U89">IFERROR(_xlfn.XLOOKUP(1, (날씨8[stnNm]='평균기온 삽입용'!$Q$70) * (날씨8[월]=U$71) * (날씨8[일]='평균기온 삽입용'!$P89), 날씨8[maxTa]),"")</f>
        <v>24</v>
      </c>
      <c r="V89" cm="1">
        <f t="array" ref="V89">IFERROR(_xlfn.XLOOKUP(1, (날씨8[stnNm]='평균기온 삽입용'!$Q$70) * (날씨8[월]=V$71) * (날씨8[일]='평균기온 삽입용'!$P89), 날씨8[maxTa]),"")</f>
        <v>24.4</v>
      </c>
      <c r="W89" cm="1">
        <f t="array" ref="W89">IFERROR(_xlfn.XLOOKUP(1, (날씨8[stnNm]='평균기온 삽입용'!$Q$70) * (날씨8[월]=W$71) * (날씨8[일]='평균기온 삽입용'!$P89), 날씨8[maxTa]),"")</f>
        <v>30.4</v>
      </c>
      <c r="X89" cm="1">
        <f t="array" ref="X89">IFERROR(_xlfn.XLOOKUP(1, (날씨8[stnNm]='평균기온 삽입용'!$Q$70) * (날씨8[월]=X$71) * (날씨8[일]='평균기온 삽입용'!$P89), 날씨8[maxTa]),"")</f>
        <v>29.3</v>
      </c>
      <c r="Y89" cm="1">
        <f t="array" ref="Y89">IFERROR(_xlfn.XLOOKUP(1, (날씨8[stnNm]='평균기온 삽입용'!$Q$70) * (날씨8[월]=Y$71) * (날씨8[일]='평균기온 삽입용'!$P89), 날씨8[maxTa]),"")</f>
        <v>31.6</v>
      </c>
      <c r="Z89" cm="1">
        <f t="array" ref="Z89">IFERROR(_xlfn.XLOOKUP(1, (날씨8[stnNm]='평균기온 삽입용'!$Q$70) * (날씨8[월]=Z$71) * (날씨8[일]='평균기온 삽입용'!$P89), 날씨8[maxTa]),"")</f>
        <v>13.1</v>
      </c>
      <c r="AA89" cm="1">
        <f t="array" ref="AA89">IFERROR(_xlfn.XLOOKUP(1, (날씨8[stnNm]='평균기온 삽입용'!$Q$70) * (날씨8[월]=AA$71) * (날씨8[일]='평균기온 삽입용'!$P89), 날씨8[maxTa]),"")</f>
        <v>16</v>
      </c>
      <c r="AB89" cm="1">
        <f t="array" ref="AB89">IFERROR(_xlfn.XLOOKUP(1, (날씨8[stnNm]='평균기온 삽입용'!$Q$70) * (날씨8[월]=AB$71) * (날씨8[일]='평균기온 삽입용'!$P89), 날씨8[maxTa]),"")</f>
        <v>-8.1</v>
      </c>
      <c r="AD89" s="63">
        <v>18</v>
      </c>
      <c r="AE89" cm="1">
        <f t="array" ref="AE89">IFERROR(_xlfn.XLOOKUP(1, (날씨9[stnNm]='평균기온 삽입용'!$AE$70) * (날씨9[월]=AE$71) * (날씨9[일]='평균기온 삽입용'!$AD89), 날씨9[maxTa]),"")</f>
        <v>-0.2</v>
      </c>
      <c r="AF89" cm="1">
        <f t="array" ref="AF89">IFERROR(_xlfn.XLOOKUP(1, (날씨9[stnNm]='평균기온 삽입용'!$AE$70) * (날씨9[월]=AF$71) * (날씨9[일]='평균기온 삽입용'!$AD89), 날씨9[maxTa]),"")</f>
        <v>4.9000000000000004</v>
      </c>
      <c r="AG89" cm="1">
        <f t="array" ref="AG89">IFERROR(_xlfn.XLOOKUP(1, (날씨9[stnNm]='평균기온 삽입용'!$AE$70) * (날씨9[월]=AG$71) * (날씨9[일]='평균기온 삽입용'!$AD89), 날씨9[maxTa]),"")</f>
        <v>14</v>
      </c>
      <c r="AH89" cm="1">
        <f t="array" ref="AH89">IFERROR(_xlfn.XLOOKUP(1, (날씨9[stnNm]='평균기온 삽입용'!$AE$70) * (날씨9[월]=AH$71) * (날씨9[일]='평균기온 삽입용'!$AD89), 날씨9[maxTa]),"")</f>
        <v>18.7</v>
      </c>
      <c r="AI89" cm="1">
        <f t="array" ref="AI89">IFERROR(_xlfn.XLOOKUP(1, (날씨9[stnNm]='평균기온 삽입용'!$AE$70) * (날씨9[월]=AI$71) * (날씨9[일]='평균기온 삽입용'!$AD89), 날씨9[maxTa]),"")</f>
        <v>27</v>
      </c>
      <c r="AJ89" cm="1">
        <f t="array" ref="AJ89">IFERROR(_xlfn.XLOOKUP(1, (날씨9[stnNm]='평균기온 삽입용'!$AE$70) * (날씨9[월]=AJ$71) * (날씨9[일]='평균기온 삽입용'!$AD89), 날씨9[maxTa]),"")</f>
        <v>33.299999999999997</v>
      </c>
      <c r="AK89" cm="1">
        <f t="array" ref="AK89">IFERROR(_xlfn.XLOOKUP(1, (날씨9[stnNm]='평균기온 삽입용'!$AE$70) * (날씨9[월]=AK$71) * (날씨9[일]='평균기온 삽입용'!$AD89), 날씨9[maxTa]),"")</f>
        <v>28.7</v>
      </c>
      <c r="AL89" cm="1">
        <f t="array" ref="AL89">IFERROR(_xlfn.XLOOKUP(1, (날씨9[stnNm]='평균기온 삽입용'!$AE$70) * (날씨9[월]=AL$71) * (날씨9[일]='평균기온 삽입용'!$AD89), 날씨9[maxTa]),"")</f>
        <v>33.4</v>
      </c>
      <c r="AM89" cm="1">
        <f t="array" ref="AM89">IFERROR(_xlfn.XLOOKUP(1, (날씨9[stnNm]='평균기온 삽입용'!$AE$70) * (날씨9[월]=AM$71) * (날씨9[일]='평균기온 삽입용'!$AD89), 날씨9[maxTa]),"")</f>
        <v>28.6</v>
      </c>
      <c r="AN89" cm="1">
        <f t="array" ref="AN89">IFERROR(_xlfn.XLOOKUP(1, (날씨9[stnNm]='평균기온 삽입용'!$AE$70) * (날씨9[월]=AN$71) * (날씨9[일]='평균기온 삽입용'!$AD89), 날씨9[maxTa]),"")</f>
        <v>19.899999999999999</v>
      </c>
      <c r="AO89" cm="1">
        <f t="array" ref="AO89">IFERROR(_xlfn.XLOOKUP(1, (날씨9[stnNm]='평균기온 삽입용'!$AE$70) * (날씨9[월]=AO$71) * (날씨9[일]='평균기온 삽입용'!$AD89), 날씨9[maxTa]),"")</f>
        <v>4.3</v>
      </c>
      <c r="AP89" cm="1">
        <f t="array" ref="AP89">IFERROR(_xlfn.XLOOKUP(1, (날씨9[stnNm]='평균기온 삽입용'!$AE$70) * (날씨9[월]=AP$71) * (날씨9[일]='평균기온 삽입용'!$AD89), 날씨9[maxTa]),"")</f>
        <v>-6.6</v>
      </c>
    </row>
    <row r="90" spans="2:42" ht="15.95" customHeight="1" x14ac:dyDescent="0.3">
      <c r="B90" s="63">
        <v>19</v>
      </c>
      <c r="C90" cm="1">
        <f t="array" ref="C90">IFERROR(_xlfn.XLOOKUP(1, (날씨7[stnNm]='평균기온 삽입용'!$C$70) * (날씨7[월]=C$71) * (날씨7[일]='평균기온 삽입용'!$B90), 날씨7[maxTa]),"")</f>
        <v>-3.1</v>
      </c>
      <c r="D90" cm="1">
        <f t="array" ref="D90">IFERROR(_xlfn.XLOOKUP(1, (날씨7[stnNm]='평균기온 삽입용'!$C$70) * (날씨7[월]=D$71) * (날씨7[일]='평균기온 삽입용'!$B90), 날씨7[maxTa]),"")</f>
        <v>6.4</v>
      </c>
      <c r="E90" cm="1">
        <f t="array" ref="E90">IFERROR(_xlfn.XLOOKUP(1, (날씨7[stnNm]='평균기온 삽입용'!$C$70) * (날씨7[월]=E$71) * (날씨7[일]='평균기온 삽입용'!$B90), 날씨7[maxTa]),"")</f>
        <v>18.7</v>
      </c>
      <c r="F90" cm="1">
        <f t="array" ref="F90">IFERROR(_xlfn.XLOOKUP(1, (날씨7[stnNm]='평균기온 삽입용'!$C$70) * (날씨7[월]=F$71) * (날씨7[일]='평균기온 삽입용'!$B90), 날씨7[maxTa]),"")</f>
        <v>20.8</v>
      </c>
      <c r="G90" cm="1">
        <f t="array" ref="G90">IFERROR(_xlfn.XLOOKUP(1, (날씨7[stnNm]='평균기온 삽입용'!$C$70) * (날씨7[월]=G$71) * (날씨7[일]='평균기온 삽입용'!$B90), 날씨7[maxTa]),"")</f>
        <v>26.8</v>
      </c>
      <c r="H90" cm="1">
        <f t="array" ref="H90">IFERROR(_xlfn.XLOOKUP(1, (날씨7[stnNm]='평균기온 삽입용'!$C$70) * (날씨7[월]=H$71) * (날씨7[일]='평균기온 삽입용'!$B90), 날씨7[maxTa]),"")</f>
        <v>27.1</v>
      </c>
      <c r="I90" cm="1">
        <f t="array" ref="I90">IFERROR(_xlfn.XLOOKUP(1, (날씨7[stnNm]='평균기온 삽입용'!$C$70) * (날씨7[월]=I$71) * (날씨7[일]='평균기온 삽입용'!$B90), 날씨7[maxTa]),"")</f>
        <v>30.9</v>
      </c>
      <c r="J90" cm="1">
        <f t="array" ref="J90">IFERROR(_xlfn.XLOOKUP(1, (날씨7[stnNm]='평균기온 삽입용'!$C$70) * (날씨7[월]=J$71) * (날씨7[일]='평균기온 삽입용'!$B90), 날씨7[maxTa]),"")</f>
        <v>30.3</v>
      </c>
      <c r="K90" cm="1">
        <f t="array" ref="K90">IFERROR(_xlfn.XLOOKUP(1, (날씨7[stnNm]='평균기온 삽입용'!$C$70) * (날씨7[월]=K$71) * (날씨7[일]='평균기온 삽입용'!$B90), 날씨7[maxTa]),"")</f>
        <v>24.4</v>
      </c>
      <c r="L90" cm="1">
        <f t="array" ref="L90">IFERROR(_xlfn.XLOOKUP(1, (날씨7[stnNm]='평균기온 삽입용'!$C$70) * (날씨7[월]=L$71) * (날씨7[일]='평균기온 삽입용'!$B90), 날씨7[maxTa]),"")</f>
        <v>14.3</v>
      </c>
      <c r="M90" cm="1">
        <f t="array" ref="M90">IFERROR(_xlfn.XLOOKUP(1, (날씨7[stnNm]='평균기온 삽입용'!$C$70) * (날씨7[월]=M$71) * (날씨7[일]='평균기온 삽입용'!$B90), 날씨7[maxTa]),"")</f>
        <v>16.600000000000001</v>
      </c>
      <c r="N90" cm="1">
        <f t="array" ref="N90">IFERROR(_xlfn.XLOOKUP(1, (날씨7[stnNm]='평균기온 삽입용'!$C$70) * (날씨7[월]=N$71) * (날씨7[일]='평균기온 삽입용'!$B90), 날씨7[maxTa]),"")</f>
        <v>3</v>
      </c>
      <c r="P90" s="63">
        <v>19</v>
      </c>
      <c r="Q90" cm="1">
        <f t="array" ref="Q90">IFERROR(_xlfn.XLOOKUP(1, (날씨8[stnNm]='평균기온 삽입용'!$Q$70) * (날씨8[월]=Q$71) * (날씨8[일]='평균기온 삽입용'!$P90), 날씨8[maxTa]),"")</f>
        <v>-3.4</v>
      </c>
      <c r="R90" cm="1">
        <f t="array" ref="R90">IFERROR(_xlfn.XLOOKUP(1, (날씨8[stnNm]='평균기온 삽입용'!$Q$70) * (날씨8[월]=R$71) * (날씨8[일]='평균기온 삽입용'!$P90), 날씨8[maxTa]),"")</f>
        <v>2.2000000000000002</v>
      </c>
      <c r="S90" cm="1">
        <f t="array" ref="S90">IFERROR(_xlfn.XLOOKUP(1, (날씨8[stnNm]='평균기온 삽입용'!$Q$70) * (날씨8[월]=S$71) * (날씨8[일]='평균기온 삽입용'!$P90), 날씨8[maxTa]),"")</f>
        <v>7.3</v>
      </c>
      <c r="T90" cm="1">
        <f t="array" ref="T90">IFERROR(_xlfn.XLOOKUP(1, (날씨8[stnNm]='평균기온 삽입용'!$Q$70) * (날씨8[월]=T$71) * (날씨8[일]='평균기온 삽입용'!$P90), 날씨8[maxTa]),"")</f>
        <v>21.9</v>
      </c>
      <c r="U90" cm="1">
        <f t="array" ref="U90">IFERROR(_xlfn.XLOOKUP(1, (날씨8[stnNm]='평균기온 삽입용'!$Q$70) * (날씨8[월]=U$71) * (날씨8[일]='평균기온 삽입용'!$P90), 날씨8[maxTa]),"")</f>
        <v>25.5</v>
      </c>
      <c r="V90" cm="1">
        <f t="array" ref="V90">IFERROR(_xlfn.XLOOKUP(1, (날씨8[stnNm]='평균기온 삽입용'!$Q$70) * (날씨8[월]=V$71) * (날씨8[일]='평균기온 삽입용'!$P90), 날씨8[maxTa]),"")</f>
        <v>25.6</v>
      </c>
      <c r="W90" cm="1">
        <f t="array" ref="W90">IFERROR(_xlfn.XLOOKUP(1, (날씨8[stnNm]='평균기온 삽입용'!$Q$70) * (날씨8[월]=W$71) * (날씨8[일]='평균기온 삽입용'!$P90), 날씨8[maxTa]),"")</f>
        <v>30.3</v>
      </c>
      <c r="X90" cm="1">
        <f t="array" ref="X90">IFERROR(_xlfn.XLOOKUP(1, (날씨8[stnNm]='평균기온 삽입용'!$Q$70) * (날씨8[월]=X$71) * (날씨8[일]='평균기온 삽입용'!$P90), 날씨8[maxTa]),"")</f>
        <v>26.4</v>
      </c>
      <c r="Y90" cm="1">
        <f t="array" ref="Y90">IFERROR(_xlfn.XLOOKUP(1, (날씨8[stnNm]='평균기온 삽입용'!$Q$70) * (날씨8[월]=Y$71) * (날씨8[일]='평균기온 삽입용'!$P90), 날씨8[maxTa]),"")</f>
        <v>24.7</v>
      </c>
      <c r="Z90" cm="1">
        <f t="array" ref="Z90">IFERROR(_xlfn.XLOOKUP(1, (날씨8[stnNm]='평균기온 삽입용'!$Q$70) * (날씨8[월]=Z$71) * (날씨8[일]='평균기온 삽입용'!$P90), 날씨8[maxTa]),"")</f>
        <v>15.5</v>
      </c>
      <c r="AA90" cm="1">
        <f t="array" ref="AA90">IFERROR(_xlfn.XLOOKUP(1, (날씨8[stnNm]='평균기온 삽입용'!$Q$70) * (날씨8[월]=AA$71) * (날씨8[일]='평균기온 삽입용'!$P90), 날씨8[maxTa]),"")</f>
        <v>17.7</v>
      </c>
      <c r="AB90" cm="1">
        <f t="array" ref="AB90">IFERROR(_xlfn.XLOOKUP(1, (날씨8[stnNm]='평균기온 삽입용'!$Q$70) * (날씨8[월]=AB$71) * (날씨8[일]='평균기온 삽입용'!$P90), 날씨8[maxTa]),"")</f>
        <v>-4.5</v>
      </c>
      <c r="AD90" s="63">
        <v>19</v>
      </c>
      <c r="AE90" cm="1">
        <f t="array" ref="AE90">IFERROR(_xlfn.XLOOKUP(1, (날씨9[stnNm]='평균기온 삽입용'!$AE$70) * (날씨9[월]=AE$71) * (날씨9[일]='평균기온 삽입용'!$AD90), 날씨9[maxTa]),"")</f>
        <v>1.8</v>
      </c>
      <c r="AF90" cm="1">
        <f t="array" ref="AF90">IFERROR(_xlfn.XLOOKUP(1, (날씨9[stnNm]='평균기온 삽입용'!$AE$70) * (날씨9[월]=AF$71) * (날씨9[일]='평균기온 삽입용'!$AD90), 날씨9[maxTa]),"")</f>
        <v>4.9000000000000004</v>
      </c>
      <c r="AG90" cm="1">
        <f t="array" ref="AG90">IFERROR(_xlfn.XLOOKUP(1, (날씨9[stnNm]='평균기온 삽입용'!$AE$70) * (날씨9[월]=AG$71) * (날씨9[일]='평균기온 삽입용'!$AD90), 날씨9[maxTa]),"")</f>
        <v>15.2</v>
      </c>
      <c r="AH90" cm="1">
        <f t="array" ref="AH90">IFERROR(_xlfn.XLOOKUP(1, (날씨9[stnNm]='평균기온 삽입용'!$AE$70) * (날씨9[월]=AH$71) * (날씨9[일]='평균기온 삽입용'!$AD90), 날씨9[maxTa]),"")</f>
        <v>27</v>
      </c>
      <c r="AI90" cm="1">
        <f t="array" ref="AI90">IFERROR(_xlfn.XLOOKUP(1, (날씨9[stnNm]='평균기온 삽입용'!$AE$70) * (날씨9[월]=AI$71) * (날씨9[일]='평균기온 삽입용'!$AD90), 날씨9[maxTa]),"")</f>
        <v>25.8</v>
      </c>
      <c r="AJ90" cm="1">
        <f t="array" ref="AJ90">IFERROR(_xlfn.XLOOKUP(1, (날씨9[stnNm]='평균기온 삽입용'!$AE$70) * (날씨9[월]=AJ$71) * (날씨9[일]='평균기온 삽입용'!$AD90), 날씨9[maxTa]),"")</f>
        <v>32.4</v>
      </c>
      <c r="AK90" cm="1">
        <f t="array" ref="AK90">IFERROR(_xlfn.XLOOKUP(1, (날씨9[stnNm]='평균기온 삽입용'!$AE$70) * (날씨9[월]=AK$71) * (날씨9[일]='평균기온 삽입용'!$AD90), 날씨9[maxTa]),"")</f>
        <v>31.6</v>
      </c>
      <c r="AL90" cm="1">
        <f t="array" ref="AL90">IFERROR(_xlfn.XLOOKUP(1, (날씨9[stnNm]='평균기온 삽입용'!$AE$70) * (날씨9[월]=AL$71) * (날씨9[일]='평균기온 삽입용'!$AD90), 날씨9[maxTa]),"")</f>
        <v>32.6</v>
      </c>
      <c r="AM90" cm="1">
        <f t="array" ref="AM90">IFERROR(_xlfn.XLOOKUP(1, (날씨9[stnNm]='평균기온 삽입용'!$AE$70) * (날씨9[월]=AM$71) * (날씨9[일]='평균기온 삽입용'!$AD90), 날씨9[maxTa]),"")</f>
        <v>26.9</v>
      </c>
      <c r="AN90" cm="1">
        <f t="array" ref="AN90">IFERROR(_xlfn.XLOOKUP(1, (날씨9[stnNm]='평균기온 삽입용'!$AE$70) * (날씨9[월]=AN$71) * (날씨9[일]='평균기온 삽입용'!$AD90), 날씨9[maxTa]),"")</f>
        <v>20.100000000000001</v>
      </c>
      <c r="AO90" cm="1">
        <f t="array" ref="AO90">IFERROR(_xlfn.XLOOKUP(1, (날씨9[stnNm]='평균기온 삽입용'!$AE$70) * (날씨9[월]=AO$71) * (날씨9[일]='평균기온 삽입용'!$AD90), 날씨9[maxTa]),"")</f>
        <v>11.7</v>
      </c>
      <c r="AP90" cm="1">
        <f t="array" ref="AP90">IFERROR(_xlfn.XLOOKUP(1, (날씨9[stnNm]='평균기온 삽입용'!$AE$70) * (날씨9[월]=AP$71) * (날씨9[일]='평균기온 삽입용'!$AD90), 날씨9[maxTa]),"")</f>
        <v>-2.7</v>
      </c>
    </row>
    <row r="91" spans="2:42" ht="15.95" customHeight="1" x14ac:dyDescent="0.3">
      <c r="B91" s="63">
        <v>20</v>
      </c>
      <c r="C91" cm="1">
        <f t="array" ref="C91">IFERROR(_xlfn.XLOOKUP(1, (날씨7[stnNm]='평균기온 삽입용'!$C$70) * (날씨7[월]=C$71) * (날씨7[일]='평균기온 삽입용'!$B91), 날씨7[maxTa]),"")</f>
        <v>5.5</v>
      </c>
      <c r="D91" cm="1">
        <f t="array" ref="D91">IFERROR(_xlfn.XLOOKUP(1, (날씨7[stnNm]='평균기온 삽입용'!$C$70) * (날씨7[월]=D$71) * (날씨7[일]='평균기온 삽입용'!$B91), 날씨7[maxTa]),"")</f>
        <v>13.2</v>
      </c>
      <c r="E91" cm="1">
        <f t="array" ref="E91">IFERROR(_xlfn.XLOOKUP(1, (날씨7[stnNm]='평균기온 삽입용'!$C$70) * (날씨7[월]=E$71) * (날씨7[일]='평균기온 삽입용'!$B91), 날씨7[maxTa]),"")</f>
        <v>9.1999999999999993</v>
      </c>
      <c r="F91" cm="1">
        <f t="array" ref="F91">IFERROR(_xlfn.XLOOKUP(1, (날씨7[stnNm]='평균기온 삽입용'!$C$70) * (날씨7[월]=F$71) * (날씨7[일]='평균기온 삽입용'!$B91), 날씨7[maxTa]),"")</f>
        <v>23.4</v>
      </c>
      <c r="G91" cm="1">
        <f t="array" ref="G91">IFERROR(_xlfn.XLOOKUP(1, (날씨7[stnNm]='평균기온 삽입용'!$C$70) * (날씨7[월]=G$71) * (날씨7[일]='평균기온 삽입용'!$B91), 날씨7[maxTa]),"")</f>
        <v>22.4</v>
      </c>
      <c r="H91" cm="1">
        <f t="array" ref="H91">IFERROR(_xlfn.XLOOKUP(1, (날씨7[stnNm]='평균기온 삽입용'!$C$70) * (날씨7[월]=H$71) * (날씨7[일]='평균기온 삽입용'!$B91), 날씨7[maxTa]),"")</f>
        <v>29</v>
      </c>
      <c r="I91" cm="1">
        <f t="array" ref="I91">IFERROR(_xlfn.XLOOKUP(1, (날씨7[stnNm]='평균기온 삽입용'!$C$70) * (날씨7[월]=I$71) * (날씨7[일]='평균기온 삽입용'!$B91), 날씨7[maxTa]),"")</f>
        <v>32.6</v>
      </c>
      <c r="J91" cm="1">
        <f t="array" ref="J91">IFERROR(_xlfn.XLOOKUP(1, (날씨7[stnNm]='평균기온 삽입용'!$C$70) * (날씨7[월]=J$71) * (날씨7[일]='평균기온 삽입용'!$B91), 날씨7[maxTa]),"")</f>
        <v>30.7</v>
      </c>
      <c r="K91" cm="1">
        <f t="array" ref="K91">IFERROR(_xlfn.XLOOKUP(1, (날씨7[stnNm]='평균기온 삽입용'!$C$70) * (날씨7[월]=K$71) * (날씨7[일]='평균기온 삽입용'!$B91), 날씨7[maxTa]),"")</f>
        <v>28.4</v>
      </c>
      <c r="L91" cm="1">
        <f t="array" ref="L91">IFERROR(_xlfn.XLOOKUP(1, (날씨7[stnNm]='평균기온 삽입용'!$C$70) * (날씨7[월]=L$71) * (날씨7[일]='평균기온 삽입용'!$B91), 날씨7[maxTa]),"")</f>
        <v>14.2</v>
      </c>
      <c r="M91" cm="1">
        <f t="array" ref="M91">IFERROR(_xlfn.XLOOKUP(1, (날씨7[stnNm]='평균기온 삽입용'!$C$70) * (날씨7[월]=M$71) * (날씨7[일]='평균기온 삽입용'!$B91), 날씨7[maxTa]),"")</f>
        <v>15.8</v>
      </c>
      <c r="N91" cm="1">
        <f t="array" ref="N91">IFERROR(_xlfn.XLOOKUP(1, (날씨7[stnNm]='평균기온 삽입용'!$C$70) * (날씨7[월]=N$71) * (날씨7[일]='평균기온 삽입용'!$B91), 날씨7[maxTa]),"")</f>
        <v>9.3000000000000007</v>
      </c>
      <c r="P91" s="63">
        <v>20</v>
      </c>
      <c r="Q91" cm="1">
        <f t="array" ref="Q91">IFERROR(_xlfn.XLOOKUP(1, (날씨8[stnNm]='평균기온 삽입용'!$Q$70) * (날씨8[월]=Q$71) * (날씨8[일]='평균기온 삽입용'!$P91), 날씨8[maxTa]),"")</f>
        <v>-0.2</v>
      </c>
      <c r="R91" cm="1">
        <f t="array" ref="R91">IFERROR(_xlfn.XLOOKUP(1, (날씨8[stnNm]='평균기온 삽입용'!$Q$70) * (날씨8[월]=R$71) * (날씨8[일]='평균기온 삽입용'!$P91), 날씨8[maxTa]),"")</f>
        <v>-1.6</v>
      </c>
      <c r="S91" cm="1">
        <f t="array" ref="S91">IFERROR(_xlfn.XLOOKUP(1, (날씨8[stnNm]='평균기온 삽입용'!$Q$70) * (날씨8[월]=S$71) * (날씨8[일]='평균기온 삽입용'!$P91), 날씨8[maxTa]),"")</f>
        <v>8.1</v>
      </c>
      <c r="T91" cm="1">
        <f t="array" ref="T91">IFERROR(_xlfn.XLOOKUP(1, (날씨8[stnNm]='평균기온 삽입용'!$Q$70) * (날씨8[월]=T$71) * (날씨8[일]='평균기온 삽입용'!$P91), 날씨8[maxTa]),"")</f>
        <v>22</v>
      </c>
      <c r="U91" cm="1">
        <f t="array" ref="U91">IFERROR(_xlfn.XLOOKUP(1, (날씨8[stnNm]='평균기온 삽입용'!$Q$70) * (날씨8[월]=U$71) * (날씨8[일]='평균기온 삽입용'!$P91), 날씨8[maxTa]),"")</f>
        <v>25.3</v>
      </c>
      <c r="V91" cm="1">
        <f t="array" ref="V91">IFERROR(_xlfn.XLOOKUP(1, (날씨8[stnNm]='평균기온 삽입용'!$Q$70) * (날씨8[월]=V$71) * (날씨8[일]='평균기온 삽입용'!$P91), 날씨8[maxTa]),"")</f>
        <v>29</v>
      </c>
      <c r="W91" cm="1">
        <f t="array" ref="W91">IFERROR(_xlfn.XLOOKUP(1, (날씨8[stnNm]='평균기온 삽입용'!$Q$70) * (날씨8[월]=W$71) * (날씨8[일]='평균기온 삽입용'!$P91), 날씨8[maxTa]),"")</f>
        <v>28.9</v>
      </c>
      <c r="X91" cm="1">
        <f t="array" ref="X91">IFERROR(_xlfn.XLOOKUP(1, (날씨8[stnNm]='평균기온 삽입용'!$Q$70) * (날씨8[월]=X$71) * (날씨8[일]='평균기온 삽입용'!$P91), 날씨8[maxTa]),"")</f>
        <v>32.200000000000003</v>
      </c>
      <c r="Y91" cm="1">
        <f t="array" ref="Y91">IFERROR(_xlfn.XLOOKUP(1, (날씨8[stnNm]='평균기온 삽입용'!$Q$70) * (날씨8[월]=Y$71) * (날씨8[일]='평균기온 삽입용'!$P91), 날씨8[maxTa]),"")</f>
        <v>22.5</v>
      </c>
      <c r="Z91" cm="1">
        <f t="array" ref="Z91">IFERROR(_xlfn.XLOOKUP(1, (날씨8[stnNm]='평균기온 삽입용'!$Q$70) * (날씨8[월]=Z$71) * (날씨8[일]='평균기온 삽입용'!$P91), 날씨8[maxTa]),"")</f>
        <v>19</v>
      </c>
      <c r="AA91" cm="1">
        <f t="array" ref="AA91">IFERROR(_xlfn.XLOOKUP(1, (날씨8[stnNm]='평균기온 삽입용'!$Q$70) * (날씨8[월]=AA$71) * (날씨8[일]='평균기온 삽입용'!$P91), 날씨8[maxTa]),"")</f>
        <v>17.5</v>
      </c>
      <c r="AB91" cm="1">
        <f t="array" ref="AB91">IFERROR(_xlfn.XLOOKUP(1, (날씨8[stnNm]='평균기온 삽입용'!$Q$70) * (날씨8[월]=AB$71) * (날씨8[일]='평균기온 삽입용'!$P91), 날씨8[maxTa]),"")</f>
        <v>0.3</v>
      </c>
      <c r="AD91" s="63">
        <v>20</v>
      </c>
      <c r="AE91" cm="1">
        <f t="array" ref="AE91">IFERROR(_xlfn.XLOOKUP(1, (날씨9[stnNm]='평균기온 삽입용'!$AE$70) * (날씨9[월]=AE$71) * (날씨9[일]='평균기온 삽입용'!$AD91), 날씨9[maxTa]),"")</f>
        <v>1.8</v>
      </c>
      <c r="AF91" cm="1">
        <f t="array" ref="AF91">IFERROR(_xlfn.XLOOKUP(1, (날씨9[stnNm]='평균기온 삽입용'!$AE$70) * (날씨9[월]=AF$71) * (날씨9[일]='평균기온 삽입용'!$AD91), 날씨9[maxTa]),"")</f>
        <v>1.8</v>
      </c>
      <c r="AG91" cm="1">
        <f t="array" ref="AG91">IFERROR(_xlfn.XLOOKUP(1, (날씨9[stnNm]='평균기온 삽입용'!$AE$70) * (날씨9[월]=AG$71) * (날씨9[일]='평균기온 삽입용'!$AD91), 날씨9[maxTa]),"")</f>
        <v>15.9</v>
      </c>
      <c r="AH91" cm="1">
        <f t="array" ref="AH91">IFERROR(_xlfn.XLOOKUP(1, (날씨9[stnNm]='평균기온 삽입용'!$AE$70) * (날씨9[월]=AH$71) * (날씨9[일]='평균기온 삽입용'!$AD91), 날씨9[maxTa]),"")</f>
        <v>16.8</v>
      </c>
      <c r="AI91" cm="1">
        <f t="array" ref="AI91">IFERROR(_xlfn.XLOOKUP(1, (날씨9[stnNm]='평균기온 삽입용'!$AE$70) * (날씨9[월]=AI$71) * (날씨9[일]='평균기온 삽입용'!$AD91), 날씨9[maxTa]),"")</f>
        <v>26.4</v>
      </c>
      <c r="AJ91" cm="1">
        <f t="array" ref="AJ91">IFERROR(_xlfn.XLOOKUP(1, (날씨9[stnNm]='평균기온 삽입용'!$AE$70) * (날씨9[월]=AJ$71) * (날씨9[일]='평균기온 삽입용'!$AD91), 날씨9[maxTa]),"")</f>
        <v>25</v>
      </c>
      <c r="AK91" cm="1">
        <f t="array" ref="AK91">IFERROR(_xlfn.XLOOKUP(1, (날씨9[stnNm]='평균기온 삽입용'!$AE$70) * (날씨9[월]=AK$71) * (날씨9[일]='평균기온 삽입용'!$AD91), 날씨9[maxTa]),"")</f>
        <v>32</v>
      </c>
      <c r="AL91" cm="1">
        <f t="array" ref="AL91">IFERROR(_xlfn.XLOOKUP(1, (날씨9[stnNm]='평균기온 삽입용'!$AE$70) * (날씨9[월]=AL$71) * (날씨9[일]='평균기온 삽입용'!$AD91), 날씨9[maxTa]),"")</f>
        <v>31</v>
      </c>
      <c r="AM91" cm="1">
        <f t="array" ref="AM91">IFERROR(_xlfn.XLOOKUP(1, (날씨9[stnNm]='평균기온 삽입용'!$AE$70) * (날씨9[월]=AM$71) * (날씨9[일]='평균기온 삽입용'!$AD91), 날씨9[maxTa]),"")</f>
        <v>21.4</v>
      </c>
      <c r="AN91" cm="1">
        <f t="array" ref="AN91">IFERROR(_xlfn.XLOOKUP(1, (날씨9[stnNm]='평균기온 삽입용'!$AE$70) * (날씨9[월]=AN$71) * (날씨9[일]='평균기온 삽입용'!$AD91), 날씨9[maxTa]),"")</f>
        <v>13.6</v>
      </c>
      <c r="AO91" cm="1">
        <f t="array" ref="AO91">IFERROR(_xlfn.XLOOKUP(1, (날씨9[stnNm]='평균기온 삽입용'!$AE$70) * (날씨9[월]=AO$71) * (날씨9[일]='평균기온 삽입용'!$AD91), 날씨9[maxTa]),"")</f>
        <v>10.6</v>
      </c>
      <c r="AP91" cm="1">
        <f t="array" ref="AP91">IFERROR(_xlfn.XLOOKUP(1, (날씨9[stnNm]='평균기온 삽입용'!$AE$70) * (날씨9[월]=AP$71) * (날씨9[일]='평균기온 삽입용'!$AD91), 날씨9[maxTa]),"")</f>
        <v>-5.0999999999999996</v>
      </c>
    </row>
    <row r="92" spans="2:42" ht="15.95" customHeight="1" x14ac:dyDescent="0.3">
      <c r="B92" s="63">
        <v>21</v>
      </c>
      <c r="C92" cm="1">
        <f t="array" ref="C92">IFERROR(_xlfn.XLOOKUP(1, (날씨7[stnNm]='평균기온 삽입용'!$C$70) * (날씨7[월]=C$71) * (날씨7[일]='평균기온 삽입용'!$B92), 날씨7[maxTa]),"")</f>
        <v>6.7</v>
      </c>
      <c r="D92" cm="1">
        <f t="array" ref="D92">IFERROR(_xlfn.XLOOKUP(1, (날씨7[stnNm]='평균기온 삽입용'!$C$70) * (날씨7[월]=D$71) * (날씨7[일]='평균기온 삽입용'!$B92), 날씨7[maxTa]),"")</f>
        <v>17.3</v>
      </c>
      <c r="E92" cm="1">
        <f t="array" ref="E92">IFERROR(_xlfn.XLOOKUP(1, (날씨7[stnNm]='평균기온 삽입용'!$C$70) * (날씨7[월]=E$71) * (날씨7[일]='평균기온 삽입용'!$B92), 날씨7[maxTa]),"")</f>
        <v>8.6</v>
      </c>
      <c r="F92" cm="1">
        <f t="array" ref="F92">IFERROR(_xlfn.XLOOKUP(1, (날씨7[stnNm]='평균기온 삽입용'!$C$70) * (날씨7[월]=F$71) * (날씨7[일]='평균기온 삽입용'!$B92), 날씨7[maxTa]),"")</f>
        <v>28</v>
      </c>
      <c r="G92" cm="1">
        <f t="array" ref="G92">IFERROR(_xlfn.XLOOKUP(1, (날씨7[stnNm]='평균기온 삽입용'!$C$70) * (날씨7[월]=G$71) * (날씨7[일]='평균기온 삽입용'!$B92), 날씨7[maxTa]),"")</f>
        <v>19</v>
      </c>
      <c r="H92" cm="1">
        <f t="array" ref="H92">IFERROR(_xlfn.XLOOKUP(1, (날씨7[stnNm]='평균기온 삽입용'!$C$70) * (날씨7[월]=H$71) * (날씨7[일]='평균기온 삽입용'!$B92), 날씨7[maxTa]),"")</f>
        <v>27.2</v>
      </c>
      <c r="I92" cm="1">
        <f t="array" ref="I92">IFERROR(_xlfn.XLOOKUP(1, (날씨7[stnNm]='평균기온 삽입용'!$C$70) * (날씨7[월]=I$71) * (날씨7[일]='평균기온 삽입용'!$B92), 날씨7[maxTa]),"")</f>
        <v>35</v>
      </c>
      <c r="J92" cm="1">
        <f t="array" ref="J92">IFERROR(_xlfn.XLOOKUP(1, (날씨7[stnNm]='평균기온 삽입용'!$C$70) * (날씨7[월]=J$71) * (날씨7[일]='평균기온 삽입용'!$B92), 날씨7[maxTa]),"")</f>
        <v>24.9</v>
      </c>
      <c r="K92" cm="1">
        <f t="array" ref="K92">IFERROR(_xlfn.XLOOKUP(1, (날씨7[stnNm]='평균기온 삽입용'!$C$70) * (날씨7[월]=K$71) * (날씨7[일]='평균기온 삽입용'!$B92), 날씨7[maxTa]),"")</f>
        <v>25.7</v>
      </c>
      <c r="L92" cm="1">
        <f t="array" ref="L92">IFERROR(_xlfn.XLOOKUP(1, (날씨7[stnNm]='평균기온 삽입용'!$C$70) * (날씨7[월]=L$71) * (날씨7[일]='평균기온 삽입용'!$B92), 날씨7[maxTa]),"")</f>
        <v>14.4</v>
      </c>
      <c r="M92" cm="1">
        <f t="array" ref="M92">IFERROR(_xlfn.XLOOKUP(1, (날씨7[stnNm]='평균기온 삽입용'!$C$70) * (날씨7[월]=M$71) * (날씨7[일]='평균기온 삽입용'!$B92), 날씨7[maxTa]),"")</f>
        <v>13.6</v>
      </c>
      <c r="N92" cm="1">
        <f t="array" ref="N92">IFERROR(_xlfn.XLOOKUP(1, (날씨7[stnNm]='평균기온 삽입용'!$C$70) * (날씨7[월]=N$71) * (날씨7[일]='평균기온 삽입용'!$B92), 날씨7[maxTa]),"")</f>
        <v>8.6999999999999993</v>
      </c>
      <c r="P92" s="63">
        <v>21</v>
      </c>
      <c r="Q92" cm="1">
        <f t="array" ref="Q92">IFERROR(_xlfn.XLOOKUP(1, (날씨8[stnNm]='평균기온 삽입용'!$Q$70) * (날씨8[월]=Q$71) * (날씨8[일]='평균기온 삽입용'!$P92), 날씨8[maxTa]),"")</f>
        <v>2.6</v>
      </c>
      <c r="R92" cm="1">
        <f t="array" ref="R92">IFERROR(_xlfn.XLOOKUP(1, (날씨8[stnNm]='평균기온 삽입용'!$Q$70) * (날씨8[월]=R$71) * (날씨8[일]='평균기온 삽입용'!$P92), 날씨8[maxTa]),"")</f>
        <v>1.6</v>
      </c>
      <c r="S92" cm="1">
        <f t="array" ref="S92">IFERROR(_xlfn.XLOOKUP(1, (날씨8[stnNm]='평균기온 삽입용'!$Q$70) * (날씨8[월]=S$71) * (날씨8[일]='평균기온 삽입용'!$P92), 날씨8[maxTa]),"")</f>
        <v>9.9</v>
      </c>
      <c r="T92" cm="1">
        <f t="array" ref="T92">IFERROR(_xlfn.XLOOKUP(1, (날씨8[stnNm]='평균기온 삽입용'!$Q$70) * (날씨8[월]=T$71) * (날씨8[일]='평균기온 삽입용'!$P92), 날씨8[maxTa]),"")</f>
        <v>21.7</v>
      </c>
      <c r="U92" cm="1">
        <f t="array" ref="U92">IFERROR(_xlfn.XLOOKUP(1, (날씨8[stnNm]='평균기온 삽입용'!$Q$70) * (날씨8[월]=U$71) * (날씨8[일]='평균기온 삽입용'!$P92), 날씨8[maxTa]),"")</f>
        <v>25.8</v>
      </c>
      <c r="V92" cm="1">
        <f t="array" ref="V92">IFERROR(_xlfn.XLOOKUP(1, (날씨8[stnNm]='평균기온 삽입용'!$Q$70) * (날씨8[월]=V$71) * (날씨8[일]='평균기온 삽입용'!$P92), 날씨8[maxTa]),"")</f>
        <v>31.7</v>
      </c>
      <c r="W92" cm="1">
        <f t="array" ref="W92">IFERROR(_xlfn.XLOOKUP(1, (날씨8[stnNm]='평균기온 삽입용'!$Q$70) * (날씨8[월]=W$71) * (날씨8[일]='평균기온 삽입용'!$P92), 날씨8[maxTa]),"")</f>
        <v>25.4</v>
      </c>
      <c r="X92" cm="1">
        <f t="array" ref="X92">IFERROR(_xlfn.XLOOKUP(1, (날씨8[stnNm]='평균기온 삽입용'!$Q$70) * (날씨8[월]=X$71) * (날씨8[일]='평균기온 삽입용'!$P92), 날씨8[maxTa]),"")</f>
        <v>30.8</v>
      </c>
      <c r="Y92" cm="1">
        <f t="array" ref="Y92">IFERROR(_xlfn.XLOOKUP(1, (날씨8[stnNm]='평균기온 삽입용'!$Q$70) * (날씨8[월]=Y$71) * (날씨8[일]='평균기온 삽입용'!$P92), 날씨8[maxTa]),"")</f>
        <v>23.5</v>
      </c>
      <c r="Z92" cm="1">
        <f t="array" ref="Z92">IFERROR(_xlfn.XLOOKUP(1, (날씨8[stnNm]='평균기온 삽입용'!$Q$70) * (날씨8[월]=Z$71) * (날씨8[일]='평균기온 삽입용'!$P92), 날씨8[maxTa]),"")</f>
        <v>18.5</v>
      </c>
      <c r="AA92" cm="1">
        <f t="array" ref="AA92">IFERROR(_xlfn.XLOOKUP(1, (날씨8[stnNm]='평균기온 삽입용'!$Q$70) * (날씨8[월]=AA$71) * (날씨8[일]='평균기온 삽입용'!$P92), 날씨8[maxTa]),"")</f>
        <v>12.9</v>
      </c>
      <c r="AB92" cm="1">
        <f t="array" ref="AB92">IFERROR(_xlfn.XLOOKUP(1, (날씨8[stnNm]='평균기온 삽입용'!$Q$70) * (날씨8[월]=AB$71) * (날씨8[일]='평균기온 삽입용'!$P92), 날씨8[maxTa]),"")</f>
        <v>0.8</v>
      </c>
      <c r="AD92" s="63">
        <v>21</v>
      </c>
      <c r="AE92" cm="1">
        <f t="array" ref="AE92">IFERROR(_xlfn.XLOOKUP(1, (날씨9[stnNm]='평균기온 삽입용'!$AE$70) * (날씨9[월]=AE$71) * (날씨9[일]='평균기온 삽입용'!$AD92), 날씨9[maxTa]),"")</f>
        <v>-1.7</v>
      </c>
      <c r="AF92" cm="1">
        <f t="array" ref="AF92">IFERROR(_xlfn.XLOOKUP(1, (날씨9[stnNm]='평균기온 삽입용'!$AE$70) * (날씨9[월]=AF$71) * (날씨9[일]='평균기온 삽입용'!$AD92), 날씨9[maxTa]),"")</f>
        <v>3</v>
      </c>
      <c r="AG92" cm="1">
        <f t="array" ref="AG92">IFERROR(_xlfn.XLOOKUP(1, (날씨9[stnNm]='평균기온 삽입용'!$AE$70) * (날씨9[월]=AG$71) * (날씨9[일]='평균기온 삽입용'!$AD92), 날씨9[maxTa]),"")</f>
        <v>21.6</v>
      </c>
      <c r="AH92" cm="1">
        <f t="array" ref="AH92">IFERROR(_xlfn.XLOOKUP(1, (날씨9[stnNm]='평균기온 삽입용'!$AE$70) * (날씨9[월]=AH$71) * (날씨9[일]='평균기온 삽입용'!$AD92), 날씨9[maxTa]),"")</f>
        <v>20.8</v>
      </c>
      <c r="AI92" cm="1">
        <f t="array" ref="AI92">IFERROR(_xlfn.XLOOKUP(1, (날씨9[stnNm]='평균기온 삽입용'!$AE$70) * (날씨9[월]=AI$71) * (날씨9[일]='평균기온 삽입용'!$AD92), 날씨9[maxTa]),"")</f>
        <v>22.4</v>
      </c>
      <c r="AJ92" cm="1">
        <f t="array" ref="AJ92">IFERROR(_xlfn.XLOOKUP(1, (날씨9[stnNm]='평균기온 삽입용'!$AE$70) * (날씨9[월]=AJ$71) * (날씨9[일]='평균기온 삽입용'!$AD92), 날씨9[maxTa]),"")</f>
        <v>22.7</v>
      </c>
      <c r="AK92" cm="1">
        <f t="array" ref="AK92">IFERROR(_xlfn.XLOOKUP(1, (날씨9[stnNm]='평균기온 삽입용'!$AE$70) * (날씨9[월]=AK$71) * (날씨9[일]='평균기온 삽입용'!$AD92), 날씨9[maxTa]),"")</f>
        <v>32.799999999999997</v>
      </c>
      <c r="AL92" cm="1">
        <f t="array" ref="AL92">IFERROR(_xlfn.XLOOKUP(1, (날씨9[stnNm]='평균기온 삽입용'!$AE$70) * (날씨9[월]=AL$71) * (날씨9[일]='평균기온 삽입용'!$AD92), 날씨9[maxTa]),"")</f>
        <v>32.299999999999997</v>
      </c>
      <c r="AM92" cm="1">
        <f t="array" ref="AM92">IFERROR(_xlfn.XLOOKUP(1, (날씨9[stnNm]='평균기온 삽입용'!$AE$70) * (날씨9[월]=AM$71) * (날씨9[일]='평균기온 삽입용'!$AD92), 날씨9[maxTa]),"")</f>
        <v>22.8</v>
      </c>
      <c r="AN92" cm="1">
        <f t="array" ref="AN92">IFERROR(_xlfn.XLOOKUP(1, (날씨9[stnNm]='평균기온 삽입용'!$AE$70) * (날씨9[월]=AN$71) * (날씨9[일]='평균기온 삽입용'!$AD92), 날씨9[maxTa]),"")</f>
        <v>14.8</v>
      </c>
      <c r="AO92" cm="1">
        <f t="array" ref="AO92">IFERROR(_xlfn.XLOOKUP(1, (날씨9[stnNm]='평균기온 삽입용'!$AE$70) * (날씨9[월]=AO$71) * (날씨9[일]='평균기온 삽입용'!$AD92), 날씨9[maxTa]),"")</f>
        <v>13.1</v>
      </c>
      <c r="AP92" cm="1">
        <f t="array" ref="AP92">IFERROR(_xlfn.XLOOKUP(1, (날씨9[stnNm]='평균기온 삽입용'!$AE$70) * (날씨9[월]=AP$71) * (날씨9[일]='평균기온 삽입용'!$AD92), 날씨9[maxTa]),"")</f>
        <v>-10.199999999999999</v>
      </c>
    </row>
    <row r="93" spans="2:42" ht="15.95" customHeight="1" x14ac:dyDescent="0.3">
      <c r="B93" s="63">
        <v>22</v>
      </c>
      <c r="C93" cm="1">
        <f t="array" ref="C93">IFERROR(_xlfn.XLOOKUP(1, (날씨7[stnNm]='평균기온 삽입용'!$C$70) * (날씨7[월]=C$71) * (날씨7[일]='평균기온 삽입용'!$B93), 날씨7[maxTa]),"")</f>
        <v>7</v>
      </c>
      <c r="D93" cm="1">
        <f t="array" ref="D93">IFERROR(_xlfn.XLOOKUP(1, (날씨7[stnNm]='평균기온 삽입용'!$C$70) * (날씨7[월]=D$71) * (날씨7[일]='평균기온 삽입용'!$B93), 날씨7[maxTa]),"")</f>
        <v>12.3</v>
      </c>
      <c r="E93" cm="1">
        <f t="array" ref="E93">IFERROR(_xlfn.XLOOKUP(1, (날씨7[stnNm]='평균기온 삽입용'!$C$70) * (날씨7[월]=E$71) * (날씨7[일]='평균기온 삽입용'!$B93), 날씨7[maxTa]),"")</f>
        <v>10.8</v>
      </c>
      <c r="F93" cm="1">
        <f t="array" ref="F93">IFERROR(_xlfn.XLOOKUP(1, (날씨7[stnNm]='평균기온 삽입용'!$C$70) * (날씨7[월]=F$71) * (날씨7[일]='평균기온 삽입용'!$B93), 날씨7[maxTa]),"")</f>
        <v>27.5</v>
      </c>
      <c r="G93" cm="1">
        <f t="array" ref="G93">IFERROR(_xlfn.XLOOKUP(1, (날씨7[stnNm]='평균기온 삽입용'!$C$70) * (날씨7[월]=G$71) * (날씨7[일]='평균기온 삽입용'!$B93), 날씨7[maxTa]),"")</f>
        <v>25.6</v>
      </c>
      <c r="H93" cm="1">
        <f t="array" ref="H93">IFERROR(_xlfn.XLOOKUP(1, (날씨7[stnNm]='평균기온 삽입용'!$C$70) * (날씨7[월]=H$71) * (날씨7[일]='평균기온 삽입용'!$B93), 날씨7[maxTa]),"")</f>
        <v>27</v>
      </c>
      <c r="I93" cm="1">
        <f t="array" ref="I93">IFERROR(_xlfn.XLOOKUP(1, (날씨7[stnNm]='평균기온 삽입용'!$C$70) * (날씨7[월]=I$71) * (날씨7[일]='평균기온 삽입용'!$B93), 날씨7[maxTa]),"")</f>
        <v>34.700000000000003</v>
      </c>
      <c r="J93" cm="1">
        <f t="array" ref="J93">IFERROR(_xlfn.XLOOKUP(1, (날씨7[stnNm]='평균기온 삽입용'!$C$70) * (날씨7[월]=J$71) * (날씨7[일]='평균기온 삽입용'!$B93), 날씨7[maxTa]),"")</f>
        <v>28.7</v>
      </c>
      <c r="K93" cm="1">
        <f t="array" ref="K93">IFERROR(_xlfn.XLOOKUP(1, (날씨7[stnNm]='평균기온 삽입용'!$C$70) * (날씨7[월]=K$71) * (날씨7[일]='평균기온 삽입용'!$B93), 날씨7[maxTa]),"")</f>
        <v>23.9</v>
      </c>
      <c r="L93" cm="1">
        <f t="array" ref="L93">IFERROR(_xlfn.XLOOKUP(1, (날씨7[stnNm]='평균기온 삽입용'!$C$70) * (날씨7[월]=L$71) * (날씨7[일]='평균기온 삽입용'!$B93), 날씨7[maxTa]),"")</f>
        <v>16.399999999999999</v>
      </c>
      <c r="M93" cm="1">
        <f t="array" ref="M93">IFERROR(_xlfn.XLOOKUP(1, (날씨7[stnNm]='평균기온 삽입용'!$C$70) * (날씨7[월]=M$71) * (날씨7[일]='평균기온 삽입용'!$B93), 날씨7[maxTa]),"")</f>
        <v>7.7</v>
      </c>
      <c r="N93" cm="1">
        <f t="array" ref="N93">IFERROR(_xlfn.XLOOKUP(1, (날씨7[stnNm]='평균기온 삽입용'!$C$70) * (날씨7[월]=N$71) * (날씨7[일]='평균기온 삽입용'!$B93), 날씨7[maxTa]),"")</f>
        <v>7.4</v>
      </c>
      <c r="P93" s="63">
        <v>22</v>
      </c>
      <c r="Q93" cm="1">
        <f t="array" ref="Q93">IFERROR(_xlfn.XLOOKUP(1, (날씨8[stnNm]='평균기온 삽입용'!$Q$70) * (날씨8[월]=Q$71) * (날씨8[일]='평균기온 삽입용'!$P93), 날씨8[maxTa]),"")</f>
        <v>5</v>
      </c>
      <c r="R93" cm="1">
        <f t="array" ref="R93">IFERROR(_xlfn.XLOOKUP(1, (날씨8[stnNm]='평균기온 삽입용'!$Q$70) * (날씨8[월]=R$71) * (날씨8[일]='평균기온 삽입용'!$P93), 날씨8[maxTa]),"")</f>
        <v>-0.9</v>
      </c>
      <c r="S93" cm="1">
        <f t="array" ref="S93">IFERROR(_xlfn.XLOOKUP(1, (날씨8[stnNm]='평균기온 삽입용'!$Q$70) * (날씨8[월]=S$71) * (날씨8[일]='평균기온 삽입용'!$P93), 날씨8[maxTa]),"")</f>
        <v>12.4</v>
      </c>
      <c r="T93" cm="1">
        <f t="array" ref="T93">IFERROR(_xlfn.XLOOKUP(1, (날씨8[stnNm]='평균기온 삽입용'!$Q$70) * (날씨8[월]=T$71) * (날씨8[일]='평균기온 삽입용'!$P93), 날씨8[maxTa]),"")</f>
        <v>15.3</v>
      </c>
      <c r="U93" cm="1">
        <f t="array" ref="U93">IFERROR(_xlfn.XLOOKUP(1, (날씨8[stnNm]='평균기온 삽입용'!$Q$70) * (날씨8[월]=U$71) * (날씨8[일]='평균기온 삽입용'!$P93), 날씨8[maxTa]),"")</f>
        <v>22.6</v>
      </c>
      <c r="V93" cm="1">
        <f t="array" ref="V93">IFERROR(_xlfn.XLOOKUP(1, (날씨8[stnNm]='평균기온 삽입용'!$Q$70) * (날씨8[월]=V$71) * (날씨8[일]='평균기온 삽입용'!$P93), 날씨8[maxTa]),"")</f>
        <v>30</v>
      </c>
      <c r="W93" cm="1">
        <f t="array" ref="W93">IFERROR(_xlfn.XLOOKUP(1, (날씨8[stnNm]='평균기온 삽입용'!$Q$70) * (날씨8[월]=W$71) * (날씨8[일]='평균기온 삽입용'!$P93), 날씨8[maxTa]),"")</f>
        <v>29.3</v>
      </c>
      <c r="X93" cm="1">
        <f t="array" ref="X93">IFERROR(_xlfn.XLOOKUP(1, (날씨8[stnNm]='평균기온 삽입용'!$Q$70) * (날씨8[월]=X$71) * (날씨8[일]='평균기온 삽입용'!$P93), 날씨8[maxTa]),"")</f>
        <v>28.5</v>
      </c>
      <c r="Y93" cm="1">
        <f t="array" ref="Y93">IFERROR(_xlfn.XLOOKUP(1, (날씨8[stnNm]='평균기온 삽입용'!$Q$70) * (날씨8[월]=Y$71) * (날씨8[일]='평균기온 삽입용'!$P93), 날씨8[maxTa]),"")</f>
        <v>23.4</v>
      </c>
      <c r="Z93" cm="1">
        <f t="array" ref="Z93">IFERROR(_xlfn.XLOOKUP(1, (날씨8[stnNm]='평균기온 삽입용'!$Q$70) * (날씨8[월]=Z$71) * (날씨8[일]='평균기온 삽입용'!$P93), 날씨8[maxTa]),"")</f>
        <v>19.100000000000001</v>
      </c>
      <c r="AA93" cm="1">
        <f t="array" ref="AA93">IFERROR(_xlfn.XLOOKUP(1, (날씨8[stnNm]='평균기온 삽입용'!$Q$70) * (날씨8[월]=AA$71) * (날씨8[일]='평균기온 삽입용'!$P93), 날씨8[maxTa]),"")</f>
        <v>13.4</v>
      </c>
      <c r="AB93" cm="1">
        <f t="array" ref="AB93">IFERROR(_xlfn.XLOOKUP(1, (날씨8[stnNm]='평균기온 삽입용'!$Q$70) * (날씨8[월]=AB$71) * (날씨8[일]='평균기온 삽입용'!$P93), 날씨8[maxTa]),"")</f>
        <v>-4.5</v>
      </c>
      <c r="AD93" s="63">
        <v>22</v>
      </c>
      <c r="AE93" cm="1">
        <f t="array" ref="AE93">IFERROR(_xlfn.XLOOKUP(1, (날씨9[stnNm]='평균기온 삽입용'!$AE$70) * (날씨9[월]=AE$71) * (날씨9[일]='평균기온 삽입용'!$AD93), 날씨9[maxTa]),"")</f>
        <v>0.5</v>
      </c>
      <c r="AF93" cm="1">
        <f t="array" ref="AF93">IFERROR(_xlfn.XLOOKUP(1, (날씨9[stnNm]='평균기온 삽입용'!$AE$70) * (날씨9[월]=AF$71) * (날씨9[일]='평균기온 삽입용'!$AD93), 날씨9[maxTa]),"")</f>
        <v>6.3</v>
      </c>
      <c r="AG93" cm="1">
        <f t="array" ref="AG93">IFERROR(_xlfn.XLOOKUP(1, (날씨9[stnNm]='평균기온 삽입용'!$AE$70) * (날씨9[월]=AG$71) * (날씨9[일]='평균기온 삽입용'!$AD93), 날씨9[maxTa]),"")</f>
        <v>23.4</v>
      </c>
      <c r="AH93" cm="1">
        <f t="array" ref="AH93">IFERROR(_xlfn.XLOOKUP(1, (날씨9[stnNm]='평균기온 삽입용'!$AE$70) * (날씨9[월]=AH$71) * (날씨9[일]='평균기온 삽입용'!$AD93), 날씨9[maxTa]),"")</f>
        <v>20.3</v>
      </c>
      <c r="AI93" cm="1">
        <f t="array" ref="AI93">IFERROR(_xlfn.XLOOKUP(1, (날씨9[stnNm]='평균기온 삽입용'!$AE$70) * (날씨9[월]=AI$71) * (날씨9[일]='평균기온 삽입용'!$AD93), 날씨9[maxTa]),"")</f>
        <v>25.3</v>
      </c>
      <c r="AJ93" cm="1">
        <f t="array" ref="AJ93">IFERROR(_xlfn.XLOOKUP(1, (날씨9[stnNm]='평균기온 삽입용'!$AE$70) * (날씨9[월]=AJ$71) * (날씨9[일]='평균기온 삽입용'!$AD93), 날씨9[maxTa]),"")</f>
        <v>26.1</v>
      </c>
      <c r="AK93" cm="1">
        <f t="array" ref="AK93">IFERROR(_xlfn.XLOOKUP(1, (날씨9[stnNm]='평균기온 삽입용'!$AE$70) * (날씨9[월]=AK$71) * (날씨9[일]='평균기온 삽입용'!$AD93), 날씨9[maxTa]),"")</f>
        <v>33.6</v>
      </c>
      <c r="AL93" cm="1">
        <f t="array" ref="AL93">IFERROR(_xlfn.XLOOKUP(1, (날씨9[stnNm]='평균기온 삽입용'!$AE$70) * (날씨9[월]=AL$71) * (날씨9[일]='평균기온 삽입용'!$AD93), 날씨9[maxTa]),"")</f>
        <v>30.1</v>
      </c>
      <c r="AM93" cm="1">
        <f t="array" ref="AM93">IFERROR(_xlfn.XLOOKUP(1, (날씨9[stnNm]='평균기온 삽입용'!$AE$70) * (날씨9[월]=AM$71) * (날씨9[일]='평균기온 삽입용'!$AD93), 날씨9[maxTa]),"")</f>
        <v>25.3</v>
      </c>
      <c r="AN93" cm="1">
        <f t="array" ref="AN93">IFERROR(_xlfn.XLOOKUP(1, (날씨9[stnNm]='평균기온 삽입용'!$AE$70) * (날씨9[월]=AN$71) * (날씨9[일]='평균기온 삽입용'!$AD93), 날씨9[maxTa]),"")</f>
        <v>17</v>
      </c>
      <c r="AO93" cm="1">
        <f t="array" ref="AO93">IFERROR(_xlfn.XLOOKUP(1, (날씨9[stnNm]='평균기온 삽입용'!$AE$70) * (날씨9[월]=AO$71) * (날씨9[일]='평균기온 삽입용'!$AD93), 날씨9[maxTa]),"")</f>
        <v>12.8</v>
      </c>
      <c r="AP93" cm="1">
        <f t="array" ref="AP93">IFERROR(_xlfn.XLOOKUP(1, (날씨9[stnNm]='평균기온 삽입용'!$AE$70) * (날씨9[월]=AP$71) * (날씨9[일]='평균기온 삽입용'!$AD93), 날씨9[maxTa]),"")</f>
        <v>-10</v>
      </c>
    </row>
    <row r="94" spans="2:42" ht="15.95" customHeight="1" x14ac:dyDescent="0.3">
      <c r="B94" s="63">
        <v>23</v>
      </c>
      <c r="C94" cm="1">
        <f t="array" ref="C94">IFERROR(_xlfn.XLOOKUP(1, (날씨7[stnNm]='평균기온 삽입용'!$C$70) * (날씨7[월]=C$71) * (날씨7[일]='평균기온 삽입용'!$B94), 날씨7[maxTa]),"")</f>
        <v>7.3</v>
      </c>
      <c r="D94" cm="1">
        <f t="array" ref="D94">IFERROR(_xlfn.XLOOKUP(1, (날씨7[stnNm]='평균기온 삽입용'!$C$70) * (날씨7[월]=D$71) * (날씨7[일]='평균기온 삽입용'!$B94), 날씨7[maxTa]),"")</f>
        <v>3.9</v>
      </c>
      <c r="E94" cm="1">
        <f t="array" ref="E94">IFERROR(_xlfn.XLOOKUP(1, (날씨7[stnNm]='평균기온 삽입용'!$C$70) * (날씨7[월]=E$71) * (날씨7[일]='평균기온 삽입용'!$B94), 날씨7[maxTa]),"")</f>
        <v>16</v>
      </c>
      <c r="F94" cm="1">
        <f t="array" ref="F94">IFERROR(_xlfn.XLOOKUP(1, (날씨7[stnNm]='평균기온 삽입용'!$C$70) * (날씨7[월]=F$71) * (날씨7[일]='평균기온 삽입용'!$B94), 날씨7[maxTa]),"")</f>
        <v>20.399999999999999</v>
      </c>
      <c r="G94" cm="1">
        <f t="array" ref="G94">IFERROR(_xlfn.XLOOKUP(1, (날씨7[stnNm]='평균기온 삽입용'!$C$70) * (날씨7[월]=G$71) * (날씨7[일]='평균기온 삽입용'!$B94), 날씨7[maxTa]),"")</f>
        <v>24.7</v>
      </c>
      <c r="H94" cm="1">
        <f t="array" ref="H94">IFERROR(_xlfn.XLOOKUP(1, (날씨7[stnNm]='평균기온 삽입용'!$C$70) * (날씨7[월]=H$71) * (날씨7[일]='평균기온 삽입용'!$B94), 날씨7[maxTa]),"")</f>
        <v>27.4</v>
      </c>
      <c r="I94" cm="1">
        <f t="array" ref="I94">IFERROR(_xlfn.XLOOKUP(1, (날씨7[stnNm]='평균기온 삽입용'!$C$70) * (날씨7[월]=I$71) * (날씨7[일]='평균기온 삽입용'!$B94), 날씨7[maxTa]),"")</f>
        <v>34.799999999999997</v>
      </c>
      <c r="J94" cm="1">
        <f t="array" ref="J94">IFERROR(_xlfn.XLOOKUP(1, (날씨7[stnNm]='평균기온 삽입용'!$C$70) * (날씨7[월]=J$71) * (날씨7[일]='평균기온 삽입용'!$B94), 날씨7[maxTa]),"")</f>
        <v>22.3</v>
      </c>
      <c r="K94" cm="1">
        <f t="array" ref="K94">IFERROR(_xlfn.XLOOKUP(1, (날씨7[stnNm]='평균기온 삽입용'!$C$70) * (날씨7[월]=K$71) * (날씨7[일]='평균기온 삽입용'!$B94), 날씨7[maxTa]),"")</f>
        <v>23.8</v>
      </c>
      <c r="L94" cm="1">
        <f t="array" ref="L94">IFERROR(_xlfn.XLOOKUP(1, (날씨7[stnNm]='평균기온 삽입용'!$C$70) * (날씨7[월]=L$71) * (날씨7[일]='평균기온 삽입용'!$B94), 날씨7[maxTa]),"")</f>
        <v>17.100000000000001</v>
      </c>
      <c r="M94" cm="1">
        <f t="array" ref="M94">IFERROR(_xlfn.XLOOKUP(1, (날씨7[stnNm]='평균기온 삽입용'!$C$70) * (날씨7[월]=M$71) * (날씨7[일]='평균기온 삽입용'!$B94), 날씨7[maxTa]),"")</f>
        <v>1.7</v>
      </c>
      <c r="N94" cm="1">
        <f t="array" ref="N94">IFERROR(_xlfn.XLOOKUP(1, (날씨7[stnNm]='평균기온 삽입용'!$C$70) * (날씨7[월]=N$71) * (날씨7[일]='평균기온 삽입용'!$B94), 날씨7[maxTa]),"")</f>
        <v>5.9</v>
      </c>
      <c r="P94" s="63">
        <v>23</v>
      </c>
      <c r="Q94" cm="1">
        <f t="array" ref="Q94">IFERROR(_xlfn.XLOOKUP(1, (날씨8[stnNm]='평균기온 삽입용'!$Q$70) * (날씨8[월]=Q$71) * (날씨8[일]='평균기온 삽입용'!$P94), 날씨8[maxTa]),"")</f>
        <v>6.5</v>
      </c>
      <c r="R94" cm="1">
        <f t="array" ref="R94">IFERROR(_xlfn.XLOOKUP(1, (날씨8[stnNm]='평균기온 삽입용'!$Q$70) * (날씨8[월]=R$71) * (날씨8[일]='평균기온 삽입용'!$P94), 날씨8[maxTa]),"")</f>
        <v>-1.1000000000000001</v>
      </c>
      <c r="S94" cm="1">
        <f t="array" ref="S94">IFERROR(_xlfn.XLOOKUP(1, (날씨8[stnNm]='평균기온 삽입용'!$Q$70) * (날씨8[월]=S$71) * (날씨8[일]='평균기온 삽입용'!$P94), 날씨8[maxTa]),"")</f>
        <v>7.2</v>
      </c>
      <c r="T94" cm="1">
        <f t="array" ref="T94">IFERROR(_xlfn.XLOOKUP(1, (날씨8[stnNm]='평균기온 삽입용'!$Q$70) * (날씨8[월]=T$71) * (날씨8[일]='평균기온 삽입용'!$P94), 날씨8[maxTa]),"")</f>
        <v>24.8</v>
      </c>
      <c r="U94" cm="1">
        <f t="array" ref="U94">IFERROR(_xlfn.XLOOKUP(1, (날씨8[stnNm]='평균기온 삽입용'!$Q$70) * (날씨8[월]=U$71) * (날씨8[일]='평균기온 삽입용'!$P94), 날씨8[maxTa]),"")</f>
        <v>29.1</v>
      </c>
      <c r="V94" cm="1">
        <f t="array" ref="V94">IFERROR(_xlfn.XLOOKUP(1, (날씨8[stnNm]='평균기온 삽입용'!$Q$70) * (날씨8[월]=V$71) * (날씨8[일]='평균기온 삽입용'!$P94), 날씨8[maxTa]),"")</f>
        <v>25.2</v>
      </c>
      <c r="W94" cm="1">
        <f t="array" ref="W94">IFERROR(_xlfn.XLOOKUP(1, (날씨8[stnNm]='평균기온 삽입용'!$Q$70) * (날씨8[월]=W$71) * (날씨8[일]='평균기온 삽입용'!$P94), 날씨8[maxTa]),"")</f>
        <v>27.7</v>
      </c>
      <c r="X94" cm="1">
        <f t="array" ref="X94">IFERROR(_xlfn.XLOOKUP(1, (날씨8[stnNm]='평균기온 삽입용'!$Q$70) * (날씨8[월]=X$71) * (날씨8[일]='평균기온 삽입용'!$P94), 날씨8[maxTa]),"")</f>
        <v>29.1</v>
      </c>
      <c r="Y94" cm="1">
        <f t="array" ref="Y94">IFERROR(_xlfn.XLOOKUP(1, (날씨8[stnNm]='평균기온 삽입용'!$Q$70) * (날씨8[월]=Y$71) * (날씨8[일]='평균기온 삽입용'!$P94), 날씨8[maxTa]),"")</f>
        <v>21.3</v>
      </c>
      <c r="Z94" cm="1">
        <f t="array" ref="Z94">IFERROR(_xlfn.XLOOKUP(1, (날씨8[stnNm]='평균기온 삽입용'!$Q$70) * (날씨8[월]=Z$71) * (날씨8[일]='평균기온 삽입용'!$P94), 날씨8[maxTa]),"")</f>
        <v>18.2</v>
      </c>
      <c r="AA94" cm="1">
        <f t="array" ref="AA94">IFERROR(_xlfn.XLOOKUP(1, (날씨8[stnNm]='평균기온 삽입용'!$Q$70) * (날씨8[월]=AA$71) * (날씨8[일]='평균기온 삽입용'!$P94), 날씨8[maxTa]),"")</f>
        <v>14.5</v>
      </c>
      <c r="AB94" cm="1">
        <f t="array" ref="AB94">IFERROR(_xlfn.XLOOKUP(1, (날씨8[stnNm]='평균기온 삽입용'!$Q$70) * (날씨8[월]=AB$71) * (날씨8[일]='평균기온 삽입용'!$P94), 날씨8[maxTa]),"")</f>
        <v>-11.6</v>
      </c>
      <c r="AD94" s="63">
        <v>23</v>
      </c>
      <c r="AE94" cm="1">
        <f t="array" ref="AE94">IFERROR(_xlfn.XLOOKUP(1, (날씨9[stnNm]='평균기온 삽입용'!$AE$70) * (날씨9[월]=AE$71) * (날씨9[일]='평균기온 삽입용'!$AD94), 날씨9[maxTa]),"")</f>
        <v>2.4</v>
      </c>
      <c r="AF94" cm="1">
        <f t="array" ref="AF94">IFERROR(_xlfn.XLOOKUP(1, (날씨9[stnNm]='평균기온 삽입용'!$AE$70) * (날씨9[월]=AF$71) * (날씨9[일]='평균기온 삽입용'!$AD94), 날씨9[maxTa]),"")</f>
        <v>8.4</v>
      </c>
      <c r="AG94" cm="1">
        <f t="array" ref="AG94">IFERROR(_xlfn.XLOOKUP(1, (날씨9[stnNm]='평균기온 삽입용'!$AE$70) * (날씨9[월]=AG$71) * (날씨9[일]='평균기온 삽입용'!$AD94), 날씨9[maxTa]),"")</f>
        <v>23</v>
      </c>
      <c r="AH94" cm="1">
        <f t="array" ref="AH94">IFERROR(_xlfn.XLOOKUP(1, (날씨9[stnNm]='평균기온 삽입용'!$AE$70) * (날씨9[월]=AH$71) * (날씨9[일]='평균기온 삽입용'!$AD94), 날씨9[maxTa]),"")</f>
        <v>21.4</v>
      </c>
      <c r="AI94" cm="1">
        <f t="array" ref="AI94">IFERROR(_xlfn.XLOOKUP(1, (날씨9[stnNm]='평균기온 삽입용'!$AE$70) * (날씨9[월]=AI$71) * (날씨9[일]='평균기온 삽입용'!$AD94), 날씨9[maxTa]),"")</f>
        <v>24.9</v>
      </c>
      <c r="AJ94" cm="1">
        <f t="array" ref="AJ94">IFERROR(_xlfn.XLOOKUP(1, (날씨9[stnNm]='평균기온 삽입용'!$AE$70) * (날씨9[월]=AJ$71) * (날씨9[일]='평균기온 삽입용'!$AD94), 날씨9[maxTa]),"")</f>
        <v>28.5</v>
      </c>
      <c r="AK94" cm="1">
        <f t="array" ref="AK94">IFERROR(_xlfn.XLOOKUP(1, (날씨9[stnNm]='평균기온 삽입용'!$AE$70) * (날씨9[월]=AK$71) * (날씨9[일]='평균기온 삽입용'!$AD94), 날씨9[maxTa]),"")</f>
        <v>25.9</v>
      </c>
      <c r="AL94" cm="1">
        <f t="array" ref="AL94">IFERROR(_xlfn.XLOOKUP(1, (날씨9[stnNm]='평균기온 삽입용'!$AE$70) * (날씨9[월]=AL$71) * (날씨9[일]='평균기온 삽입용'!$AD94), 날씨9[maxTa]),"")</f>
        <v>25.7</v>
      </c>
      <c r="AM94" cm="1">
        <f t="array" ref="AM94">IFERROR(_xlfn.XLOOKUP(1, (날씨9[stnNm]='평균기온 삽입용'!$AE$70) * (날씨9[월]=AM$71) * (날씨9[일]='평균기온 삽입용'!$AD94), 날씨9[maxTa]),"")</f>
        <v>26</v>
      </c>
      <c r="AN94" cm="1">
        <f t="array" ref="AN94">IFERROR(_xlfn.XLOOKUP(1, (날씨9[stnNm]='평균기온 삽입용'!$AE$70) * (날씨9[월]=AN$71) * (날씨9[일]='평균기온 삽입용'!$AD94), 날씨9[maxTa]),"")</f>
        <v>19.600000000000001</v>
      </c>
      <c r="AO94" cm="1">
        <f t="array" ref="AO94">IFERROR(_xlfn.XLOOKUP(1, (날씨9[stnNm]='평균기온 삽입용'!$AE$70) * (날씨9[월]=AO$71) * (날씨9[일]='평균기온 삽입용'!$AD94), 날씨9[maxTa]),"")</f>
        <v>13.5</v>
      </c>
      <c r="AP94" cm="1">
        <f t="array" ref="AP94">IFERROR(_xlfn.XLOOKUP(1, (날씨9[stnNm]='평균기온 삽입용'!$AE$70) * (날씨9[월]=AP$71) * (날씨9[일]='평균기온 삽입용'!$AD94), 날씨9[maxTa]),"")</f>
        <v>-3.2</v>
      </c>
    </row>
    <row r="95" spans="2:42" ht="15.95" customHeight="1" x14ac:dyDescent="0.3">
      <c r="B95" s="63">
        <v>24</v>
      </c>
      <c r="C95" cm="1">
        <f t="array" ref="C95">IFERROR(_xlfn.XLOOKUP(1, (날씨7[stnNm]='평균기온 삽입용'!$C$70) * (날씨7[월]=C$71) * (날씨7[일]='평균기온 삽입용'!$B95), 날씨7[maxTa]),"")</f>
        <v>11.7</v>
      </c>
      <c r="D95" cm="1">
        <f t="array" ref="D95">IFERROR(_xlfn.XLOOKUP(1, (날씨7[stnNm]='평균기온 삽입용'!$C$70) * (날씨7[월]=D$71) * (날씨7[일]='평균기온 삽입용'!$B95), 날씨7[maxTa]),"")</f>
        <v>9.4</v>
      </c>
      <c r="E95" cm="1">
        <f t="array" ref="E95">IFERROR(_xlfn.XLOOKUP(1, (날씨7[stnNm]='평균기온 삽입용'!$C$70) * (날씨7[월]=E$71) * (날씨7[일]='평균기온 삽입용'!$B95), 날씨7[maxTa]),"")</f>
        <v>15.7</v>
      </c>
      <c r="F95" cm="1">
        <f t="array" ref="F95">IFERROR(_xlfn.XLOOKUP(1, (날씨7[stnNm]='평균기온 삽입용'!$C$70) * (날씨7[월]=F$71) * (날씨7[일]='평균기온 삽입용'!$B95), 날씨7[maxTa]),"")</f>
        <v>21.5</v>
      </c>
      <c r="G95" cm="1">
        <f t="array" ref="G95">IFERROR(_xlfn.XLOOKUP(1, (날씨7[stnNm]='평균기온 삽입용'!$C$70) * (날씨7[월]=G$71) * (날씨7[일]='평균기온 삽입용'!$B95), 날씨7[maxTa]),"")</f>
        <v>24.1</v>
      </c>
      <c r="H95" cm="1">
        <f t="array" ref="H95">IFERROR(_xlfn.XLOOKUP(1, (날씨7[stnNm]='평균기온 삽입용'!$C$70) * (날씨7[월]=H$71) * (날씨7[일]='평균기온 삽입용'!$B95), 날씨7[maxTa]),"")</f>
        <v>27.9</v>
      </c>
      <c r="I95" cm="1">
        <f t="array" ref="I95">IFERROR(_xlfn.XLOOKUP(1, (날씨7[stnNm]='평균기온 삽입용'!$C$70) * (날씨7[월]=I$71) * (날씨7[일]='평균기온 삽입용'!$B95), 날씨7[maxTa]),"")</f>
        <v>35.4</v>
      </c>
      <c r="J95" cm="1">
        <f t="array" ref="J95">IFERROR(_xlfn.XLOOKUP(1, (날씨7[stnNm]='평균기온 삽입용'!$C$70) * (날씨7[월]=J$71) * (날씨7[일]='평균기온 삽입용'!$B95), 날씨7[maxTa]),"")</f>
        <v>23.4</v>
      </c>
      <c r="K95" cm="1">
        <f t="array" ref="K95">IFERROR(_xlfn.XLOOKUP(1, (날씨7[stnNm]='평균기온 삽입용'!$C$70) * (날씨7[월]=K$71) * (날씨7[일]='평균기온 삽입용'!$B95), 날씨7[maxTa]),"")</f>
        <v>26.3</v>
      </c>
      <c r="L95" cm="1">
        <f t="array" ref="L95">IFERROR(_xlfn.XLOOKUP(1, (날씨7[stnNm]='평균기온 삽입용'!$C$70) * (날씨7[월]=L$71) * (날씨7[일]='평균기온 삽입용'!$B95), 날씨7[maxTa]),"")</f>
        <v>17.100000000000001</v>
      </c>
      <c r="M95" cm="1">
        <f t="array" ref="M95">IFERROR(_xlfn.XLOOKUP(1, (날씨7[stnNm]='평균기온 삽입용'!$C$70) * (날씨7[월]=M$71) * (날씨7[일]='평균기온 삽입용'!$B95), 날씨7[maxTa]),"")</f>
        <v>7.7</v>
      </c>
      <c r="N95" cm="1">
        <f t="array" ref="N95">IFERROR(_xlfn.XLOOKUP(1, (날씨7[stnNm]='평균기온 삽입용'!$C$70) * (날씨7[월]=N$71) * (날씨7[일]='평균기온 삽입용'!$B95), 날씨7[maxTa]),"")</f>
        <v>1.5</v>
      </c>
      <c r="P95" s="63">
        <v>24</v>
      </c>
      <c r="Q95" cm="1">
        <f t="array" ref="Q95">IFERROR(_xlfn.XLOOKUP(1, (날씨8[stnNm]='평균기온 삽입용'!$Q$70) * (날씨8[월]=Q$71) * (날씨8[일]='평균기온 삽입용'!$P95), 날씨8[maxTa]),"")</f>
        <v>7.2</v>
      </c>
      <c r="R95" cm="1">
        <f t="array" ref="R95">IFERROR(_xlfn.XLOOKUP(1, (날씨8[stnNm]='평균기온 삽입용'!$Q$70) * (날씨8[월]=R$71) * (날씨8[일]='평균기온 삽입용'!$P95), 날씨8[maxTa]),"")</f>
        <v>3.9</v>
      </c>
      <c r="S95" cm="1">
        <f t="array" ref="S95">IFERROR(_xlfn.XLOOKUP(1, (날씨8[stnNm]='평균기온 삽입용'!$Q$70) * (날씨8[월]=S$71) * (날씨8[일]='평균기온 삽입용'!$P95), 날씨8[maxTa]),"")</f>
        <v>9.6</v>
      </c>
      <c r="T95" cm="1">
        <f t="array" ref="T95">IFERROR(_xlfn.XLOOKUP(1, (날씨8[stnNm]='평균기온 삽입용'!$Q$70) * (날씨8[월]=T$71) * (날씨8[일]='평균기온 삽입용'!$P95), 날씨8[maxTa]),"")</f>
        <v>23.4</v>
      </c>
      <c r="U95" cm="1">
        <f t="array" ref="U95">IFERROR(_xlfn.XLOOKUP(1, (날씨8[stnNm]='평균기온 삽입용'!$Q$70) * (날씨8[월]=U$71) * (날씨8[일]='평균기온 삽입용'!$P95), 날씨8[maxTa]),"")</f>
        <v>29.5</v>
      </c>
      <c r="V95" cm="1">
        <f t="array" ref="V95">IFERROR(_xlfn.XLOOKUP(1, (날씨8[stnNm]='평균기온 삽입용'!$Q$70) * (날씨8[월]=V$71) * (날씨8[일]='평균기온 삽입용'!$P95), 날씨8[maxTa]),"")</f>
        <v>27.3</v>
      </c>
      <c r="W95" cm="1">
        <f t="array" ref="W95">IFERROR(_xlfn.XLOOKUP(1, (날씨8[stnNm]='평균기온 삽입용'!$Q$70) * (날씨8[월]=W$71) * (날씨8[일]='평균기온 삽입용'!$P95), 날씨8[maxTa]),"")</f>
        <v>27.6</v>
      </c>
      <c r="X95" cm="1">
        <f t="array" ref="X95">IFERROR(_xlfn.XLOOKUP(1, (날씨8[stnNm]='평균기온 삽입용'!$Q$70) * (날씨8[월]=X$71) * (날씨8[일]='평균기온 삽입용'!$P95), 날씨8[maxTa]),"")</f>
        <v>28.1</v>
      </c>
      <c r="Y95" cm="1">
        <f t="array" ref="Y95">IFERROR(_xlfn.XLOOKUP(1, (날씨8[stnNm]='평균기온 삽입용'!$Q$70) * (날씨8[월]=Y$71) * (날씨8[일]='평균기온 삽입용'!$P95), 날씨8[maxTa]),"")</f>
        <v>22.4</v>
      </c>
      <c r="Z95" cm="1">
        <f t="array" ref="Z95">IFERROR(_xlfn.XLOOKUP(1, (날씨8[stnNm]='평균기온 삽입용'!$Q$70) * (날씨8[월]=Z$71) * (날씨8[일]='평균기온 삽입용'!$P95), 날씨8[maxTa]),"")</f>
        <v>14.8</v>
      </c>
      <c r="AA95" cm="1">
        <f t="array" ref="AA95">IFERROR(_xlfn.XLOOKUP(1, (날씨8[stnNm]='평균기온 삽입용'!$Q$70) * (날씨8[월]=AA$71) * (날씨8[일]='평균기온 삽입용'!$P95), 날씨8[maxTa]),"")</f>
        <v>12.6</v>
      </c>
      <c r="AB95" cm="1">
        <f t="array" ref="AB95">IFERROR(_xlfn.XLOOKUP(1, (날씨8[stnNm]='평균기온 삽입용'!$Q$70) * (날씨8[월]=AB$71) * (날씨8[일]='평균기온 삽입용'!$P95), 날씨8[maxTa]),"")</f>
        <v>-5.0999999999999996</v>
      </c>
      <c r="AD95" s="63">
        <v>24</v>
      </c>
      <c r="AE95" cm="1">
        <f t="array" ref="AE95">IFERROR(_xlfn.XLOOKUP(1, (날씨9[stnNm]='평균기온 삽입용'!$AE$70) * (날씨9[월]=AE$71) * (날씨9[일]='평균기온 삽입용'!$AD95), 날씨9[maxTa]),"")</f>
        <v>-9.1999999999999993</v>
      </c>
      <c r="AF95" cm="1">
        <f t="array" ref="AF95">IFERROR(_xlfn.XLOOKUP(1, (날씨9[stnNm]='평균기온 삽입용'!$AE$70) * (날씨9[월]=AF$71) * (날씨9[일]='평균기온 삽입용'!$AD95), 날씨9[maxTa]),"")</f>
        <v>7.2</v>
      </c>
      <c r="AG95" cm="1">
        <f t="array" ref="AG95">IFERROR(_xlfn.XLOOKUP(1, (날씨9[stnNm]='평균기온 삽입용'!$AE$70) * (날씨9[월]=AG$71) * (날씨9[일]='평균기온 삽입용'!$AD95), 날씨9[maxTa]),"")</f>
        <v>17.7</v>
      </c>
      <c r="AH95" cm="1">
        <f t="array" ref="AH95">IFERROR(_xlfn.XLOOKUP(1, (날씨9[stnNm]='평균기온 삽입용'!$AE$70) * (날씨9[월]=AH$71) * (날씨9[일]='평균기온 삽입용'!$AD95), 날씨9[maxTa]),"")</f>
        <v>20.3</v>
      </c>
      <c r="AI95" cm="1">
        <f t="array" ref="AI95">IFERROR(_xlfn.XLOOKUP(1, (날씨9[stnNm]='평균기온 삽입용'!$AE$70) * (날씨9[월]=AI$71) * (날씨9[일]='평균기온 삽입용'!$AD95), 날씨9[maxTa]),"")</f>
        <v>26</v>
      </c>
      <c r="AJ95" cm="1">
        <f t="array" ref="AJ95">IFERROR(_xlfn.XLOOKUP(1, (날씨9[stnNm]='평균기온 삽입용'!$AE$70) * (날씨9[월]=AJ$71) * (날씨9[일]='평균기온 삽입용'!$AD95), 날씨9[maxTa]),"")</f>
        <v>30</v>
      </c>
      <c r="AK95" cm="1">
        <f t="array" ref="AK95">IFERROR(_xlfn.XLOOKUP(1, (날씨9[stnNm]='평균기온 삽입용'!$AE$70) * (날씨9[월]=AK$71) * (날씨9[일]='평균기온 삽입용'!$AD95), 날씨9[maxTa]),"")</f>
        <v>30.2</v>
      </c>
      <c r="AL95" cm="1">
        <f t="array" ref="AL95">IFERROR(_xlfn.XLOOKUP(1, (날씨9[stnNm]='평균기온 삽입용'!$AE$70) * (날씨9[월]=AL$71) * (날씨9[일]='평균기온 삽입용'!$AD95), 날씨9[maxTa]),"")</f>
        <v>25</v>
      </c>
      <c r="AM95" cm="1">
        <f t="array" ref="AM95">IFERROR(_xlfn.XLOOKUP(1, (날씨9[stnNm]='평균기온 삽입용'!$AE$70) * (날씨9[월]=AM$71) * (날씨9[일]='평균기온 삽입용'!$AD95), 날씨9[maxTa]),"")</f>
        <v>25</v>
      </c>
      <c r="AN95" cm="1">
        <f t="array" ref="AN95">IFERROR(_xlfn.XLOOKUP(1, (날씨9[stnNm]='평균기온 삽입용'!$AE$70) * (날씨9[월]=AN$71) * (날씨9[일]='평균기온 삽입용'!$AD95), 날씨9[maxTa]),"")</f>
        <v>19.3</v>
      </c>
      <c r="AO95" cm="1">
        <f t="array" ref="AO95">IFERROR(_xlfn.XLOOKUP(1, (날씨9[stnNm]='평균기온 삽입용'!$AE$70) * (날씨9[월]=AO$71) * (날씨9[일]='평균기온 삽입용'!$AD95), 날씨9[maxTa]),"")</f>
        <v>1</v>
      </c>
      <c r="AP95" cm="1">
        <f t="array" ref="AP95">IFERROR(_xlfn.XLOOKUP(1, (날씨9[stnNm]='평균기온 삽입용'!$AE$70) * (날씨9[월]=AP$71) * (날씨9[일]='평균기온 삽입용'!$AD95), 날씨9[maxTa]),"")</f>
        <v>-0.3</v>
      </c>
    </row>
    <row r="96" spans="2:42" ht="15.95" customHeight="1" x14ac:dyDescent="0.3">
      <c r="B96" s="63">
        <v>25</v>
      </c>
      <c r="C96" cm="1">
        <f t="array" ref="C96">IFERROR(_xlfn.XLOOKUP(1, (날씨7[stnNm]='평균기온 삽입용'!$C$70) * (날씨7[월]=C$71) * (날씨7[일]='평균기온 삽입용'!$B96), 날씨7[maxTa]),"")</f>
        <v>13.1</v>
      </c>
      <c r="D96" cm="1">
        <f t="array" ref="D96">IFERROR(_xlfn.XLOOKUP(1, (날씨7[stnNm]='평균기온 삽입용'!$C$70) * (날씨7[월]=D$71) * (날씨7[일]='평균기온 삽입용'!$B96), 날씨7[maxTa]),"")</f>
        <v>6.6</v>
      </c>
      <c r="E96" cm="1">
        <f t="array" ref="E96">IFERROR(_xlfn.XLOOKUP(1, (날씨7[stnNm]='평균기온 삽입용'!$C$70) * (날씨7[월]=E$71) * (날씨7[일]='평균기온 삽입용'!$B96), 날씨7[maxTa]),"")</f>
        <v>18.8</v>
      </c>
      <c r="F96" cm="1">
        <f t="array" ref="F96">IFERROR(_xlfn.XLOOKUP(1, (날씨7[stnNm]='평균기온 삽입용'!$C$70) * (날씨7[월]=F$71) * (날씨7[일]='평균기온 삽입용'!$B96), 날씨7[maxTa]),"")</f>
        <v>21.2</v>
      </c>
      <c r="G96" cm="1">
        <f t="array" ref="G96">IFERROR(_xlfn.XLOOKUP(1, (날씨7[stnNm]='평균기온 삽입용'!$C$70) * (날씨7[월]=G$71) * (날씨7[일]='평균기온 삽입용'!$B96), 날씨7[maxTa]),"")</f>
        <v>18.100000000000001</v>
      </c>
      <c r="H96" cm="1">
        <f t="array" ref="H96">IFERROR(_xlfn.XLOOKUP(1, (날씨7[stnNm]='평균기온 삽입용'!$C$70) * (날씨7[월]=H$71) * (날씨7[일]='평균기온 삽입용'!$B96), 날씨7[maxTa]),"")</f>
        <v>28.5</v>
      </c>
      <c r="I96" cm="1">
        <f t="array" ref="I96">IFERROR(_xlfn.XLOOKUP(1, (날씨7[stnNm]='평균기온 삽입용'!$C$70) * (날씨7[월]=I$71) * (날씨7[일]='평균기온 삽입용'!$B96), 날씨7[maxTa]),"")</f>
        <v>35.1</v>
      </c>
      <c r="J96" cm="1">
        <f t="array" ref="J96">IFERROR(_xlfn.XLOOKUP(1, (날씨7[stnNm]='평균기온 삽입용'!$C$70) * (날씨7[월]=J$71) * (날씨7[일]='평균기온 삽입용'!$B96), 날씨7[maxTa]),"")</f>
        <v>26.5</v>
      </c>
      <c r="K96" cm="1">
        <f t="array" ref="K96">IFERROR(_xlfn.XLOOKUP(1, (날씨7[stnNm]='평균기온 삽입용'!$C$70) * (날씨7[월]=K$71) * (날씨7[일]='평균기온 삽입용'!$B96), 날씨7[maxTa]),"")</f>
        <v>22.7</v>
      </c>
      <c r="L96" cm="1">
        <f t="array" ref="L96">IFERROR(_xlfn.XLOOKUP(1, (날씨7[stnNm]='평균기온 삽입용'!$C$70) * (날씨7[월]=L$71) * (날씨7[일]='평균기온 삽입용'!$B96), 날씨7[maxTa]),"")</f>
        <v>16.8</v>
      </c>
      <c r="M96" cm="1">
        <f t="array" ref="M96">IFERROR(_xlfn.XLOOKUP(1, (날씨7[stnNm]='평균기온 삽입용'!$C$70) * (날씨7[월]=M$71) * (날씨7[일]='평균기온 삽입용'!$B96), 날씨7[maxTa]),"")</f>
        <v>8.5</v>
      </c>
      <c r="N96" cm="1">
        <f t="array" ref="N96">IFERROR(_xlfn.XLOOKUP(1, (날씨7[stnNm]='평균기온 삽입용'!$C$70) * (날씨7[월]=N$71) * (날씨7[일]='평균기온 삽입용'!$B96), 날씨7[maxTa]),"")</f>
        <v>-7</v>
      </c>
      <c r="P96" s="63">
        <v>25</v>
      </c>
      <c r="Q96" cm="1">
        <f t="array" ref="Q96">IFERROR(_xlfn.XLOOKUP(1, (날씨8[stnNm]='평균기온 삽입용'!$Q$70) * (날씨8[월]=Q$71) * (날씨8[일]='평균기온 삽입용'!$P96), 날씨8[maxTa]),"")</f>
        <v>2.4</v>
      </c>
      <c r="R96" cm="1">
        <f t="array" ref="R96">IFERROR(_xlfn.XLOOKUP(1, (날씨8[stnNm]='평균기온 삽입용'!$Q$70) * (날씨8[월]=R$71) * (날씨8[일]='평균기온 삽입용'!$P96), 날씨8[maxTa]),"")</f>
        <v>7.9</v>
      </c>
      <c r="S96" cm="1">
        <f t="array" ref="S96">IFERROR(_xlfn.XLOOKUP(1, (날씨8[stnNm]='평균기온 삽입용'!$Q$70) * (날씨8[월]=S$71) * (날씨8[일]='평균기온 삽입용'!$P96), 날씨8[maxTa]),"")</f>
        <v>15.3</v>
      </c>
      <c r="T96" cm="1">
        <f t="array" ref="T96">IFERROR(_xlfn.XLOOKUP(1, (날씨8[stnNm]='평균기온 삽입용'!$Q$70) * (날씨8[월]=T$71) * (날씨8[일]='평균기온 삽입용'!$P96), 날씨8[maxTa]),"")</f>
        <v>23.1</v>
      </c>
      <c r="U96" cm="1">
        <f t="array" ref="U96">IFERROR(_xlfn.XLOOKUP(1, (날씨8[stnNm]='평균기온 삽입용'!$Q$70) * (날씨8[월]=U$71) * (날씨8[일]='평균기온 삽입용'!$P96), 날씨8[maxTa]),"")</f>
        <v>26</v>
      </c>
      <c r="V96" cm="1">
        <f t="array" ref="V96">IFERROR(_xlfn.XLOOKUP(1, (날씨8[stnNm]='평균기온 삽입용'!$Q$70) * (날씨8[월]=V$71) * (날씨8[일]='평균기온 삽입용'!$P96), 날씨8[maxTa]),"")</f>
        <v>30.1</v>
      </c>
      <c r="W96" cm="1">
        <f t="array" ref="W96">IFERROR(_xlfn.XLOOKUP(1, (날씨8[stnNm]='평균기온 삽입용'!$Q$70) * (날씨8[월]=W$71) * (날씨8[일]='평균기온 삽입용'!$P96), 날씨8[maxTa]),"")</f>
        <v>31</v>
      </c>
      <c r="X96" cm="1">
        <f t="array" ref="X96">IFERROR(_xlfn.XLOOKUP(1, (날씨8[stnNm]='평균기온 삽입용'!$Q$70) * (날씨8[월]=X$71) * (날씨8[일]='평균기온 삽입용'!$P96), 날씨8[maxTa]),"")</f>
        <v>23.5</v>
      </c>
      <c r="Y96" cm="1">
        <f t="array" ref="Y96">IFERROR(_xlfn.XLOOKUP(1, (날씨8[stnNm]='평균기온 삽입용'!$Q$70) * (날씨8[월]=Y$71) * (날씨8[일]='평균기온 삽입용'!$P96), 날씨8[maxTa]),"")</f>
        <v>23.4</v>
      </c>
      <c r="Z96" cm="1">
        <f t="array" ref="Z96">IFERROR(_xlfn.XLOOKUP(1, (날씨8[stnNm]='평균기온 삽입용'!$Q$70) * (날씨8[월]=Z$71) * (날씨8[일]='평균기온 삽입용'!$P96), 날씨8[maxTa]),"")</f>
        <v>16</v>
      </c>
      <c r="AA96" cm="1">
        <f t="array" ref="AA96">IFERROR(_xlfn.XLOOKUP(1, (날씨8[stnNm]='평균기온 삽입용'!$Q$70) * (날씨8[월]=AA$71) * (날씨8[일]='평균기온 삽입용'!$P96), 날씨8[maxTa]),"")</f>
        <v>15.8</v>
      </c>
      <c r="AB96" cm="1">
        <f t="array" ref="AB96">IFERROR(_xlfn.XLOOKUP(1, (날씨8[stnNm]='평균기온 삽입용'!$Q$70) * (날씨8[월]=AB$71) * (날씨8[일]='평균기온 삽입용'!$P96), 날씨8[maxTa]),"")</f>
        <v>-2.4</v>
      </c>
      <c r="AD96" s="63">
        <v>25</v>
      </c>
      <c r="AE96" cm="1">
        <f t="array" ref="AE96">IFERROR(_xlfn.XLOOKUP(1, (날씨9[stnNm]='평균기온 삽입용'!$AE$70) * (날씨9[월]=AE$71) * (날씨9[일]='평균기온 삽입용'!$AD96), 날씨9[maxTa]),"")</f>
        <v>-8.6</v>
      </c>
      <c r="AF96" cm="1">
        <f t="array" ref="AF96">IFERROR(_xlfn.XLOOKUP(1, (날씨9[stnNm]='평균기온 삽입용'!$AE$70) * (날씨9[월]=AF$71) * (날씨9[일]='평균기온 삽입용'!$AD96), 날씨9[maxTa]),"")</f>
        <v>5.0999999999999996</v>
      </c>
      <c r="AG96" cm="1">
        <f t="array" ref="AG96">IFERROR(_xlfn.XLOOKUP(1, (날씨9[stnNm]='평균기온 삽입용'!$AE$70) * (날씨9[월]=AG$71) * (날씨9[일]='평균기온 삽입용'!$AD96), 날씨9[maxTa]),"")</f>
        <v>17.100000000000001</v>
      </c>
      <c r="AH96" cm="1">
        <f t="array" ref="AH96">IFERROR(_xlfn.XLOOKUP(1, (날씨9[stnNm]='평균기온 삽입용'!$AE$70) * (날씨9[월]=AH$71) * (날씨9[일]='평균기온 삽입용'!$AD96), 날씨9[maxTa]),"")</f>
        <v>11</v>
      </c>
      <c r="AI96" cm="1">
        <f t="array" ref="AI96">IFERROR(_xlfn.XLOOKUP(1, (날씨9[stnNm]='평균기온 삽입용'!$AE$70) * (날씨9[월]=AI$71) * (날씨9[일]='평균기온 삽입용'!$AD96), 날씨9[maxTa]),"")</f>
        <v>25.9</v>
      </c>
      <c r="AJ96" cm="1">
        <f t="array" ref="AJ96">IFERROR(_xlfn.XLOOKUP(1, (날씨9[stnNm]='평균기온 삽입용'!$AE$70) * (날씨9[월]=AJ$71) * (날씨9[일]='평균기온 삽입용'!$AD96), 날씨9[maxTa]),"")</f>
        <v>32.1</v>
      </c>
      <c r="AK96" cm="1">
        <f t="array" ref="AK96">IFERROR(_xlfn.XLOOKUP(1, (날씨9[stnNm]='평균기온 삽입용'!$AE$70) * (날씨9[월]=AK$71) * (날씨9[일]='평균기온 삽입용'!$AD96), 날씨9[maxTa]),"")</f>
        <v>30.1</v>
      </c>
      <c r="AL96" cm="1">
        <f t="array" ref="AL96">IFERROR(_xlfn.XLOOKUP(1, (날씨9[stnNm]='평균기온 삽입용'!$AE$70) * (날씨9[월]=AL$71) * (날씨9[일]='평균기온 삽입용'!$AD96), 날씨9[maxTa]),"")</f>
        <v>29.8</v>
      </c>
      <c r="AM96" cm="1">
        <f t="array" ref="AM96">IFERROR(_xlfn.XLOOKUP(1, (날씨9[stnNm]='평균기온 삽입용'!$AE$70) * (날씨9[월]=AM$71) * (날씨9[일]='평균기온 삽입용'!$AD96), 날씨9[maxTa]),"")</f>
        <v>24.8</v>
      </c>
      <c r="AN96" cm="1">
        <f t="array" ref="AN96">IFERROR(_xlfn.XLOOKUP(1, (날씨9[stnNm]='평균기온 삽입용'!$AE$70) * (날씨9[월]=AN$71) * (날씨9[일]='평균기온 삽입용'!$AD96), 날씨9[maxTa]),"")</f>
        <v>20</v>
      </c>
      <c r="AO96" cm="1">
        <f t="array" ref="AO96">IFERROR(_xlfn.XLOOKUP(1, (날씨9[stnNm]='평균기온 삽입용'!$AE$70) * (날씨9[월]=AO$71) * (날씨9[일]='평균기온 삽입용'!$AD96), 날씨9[maxTa]),"")</f>
        <v>2.2999999999999998</v>
      </c>
      <c r="AP96" cm="1">
        <f t="array" ref="AP96">IFERROR(_xlfn.XLOOKUP(1, (날씨9[stnNm]='평균기온 삽입용'!$AE$70) * (날씨9[월]=AP$71) * (날씨9[일]='평균기온 삽입용'!$AD96), 날씨9[maxTa]),"")</f>
        <v>0</v>
      </c>
    </row>
    <row r="97" spans="2:42" ht="15.95" customHeight="1" x14ac:dyDescent="0.3">
      <c r="B97" s="63">
        <v>26</v>
      </c>
      <c r="C97" cm="1">
        <f t="array" ref="C97">IFERROR(_xlfn.XLOOKUP(1, (날씨7[stnNm]='평균기온 삽입용'!$C$70) * (날씨7[월]=C$71) * (날씨7[일]='평균기온 삽입용'!$B97), 날씨7[maxTa]),"")</f>
        <v>6.3</v>
      </c>
      <c r="D97" cm="1">
        <f t="array" ref="D97">IFERROR(_xlfn.XLOOKUP(1, (날씨7[stnNm]='평균기온 삽입용'!$C$70) * (날씨7[월]=D$71) * (날씨7[일]='평균기온 삽입용'!$B97), 날씨7[maxTa]),"")</f>
        <v>13.6</v>
      </c>
      <c r="E97" cm="1">
        <f t="array" ref="E97">IFERROR(_xlfn.XLOOKUP(1, (날씨7[stnNm]='평균기온 삽입용'!$C$70) * (날씨7[월]=E$71) * (날씨7[일]='평균기온 삽입용'!$B97), 날씨7[maxTa]),"")</f>
        <v>20.5</v>
      </c>
      <c r="F97" cm="1">
        <f t="array" ref="F97">IFERROR(_xlfn.XLOOKUP(1, (날씨7[stnNm]='평균기온 삽입용'!$C$70) * (날씨7[월]=F$71) * (날씨7[일]='평균기온 삽입용'!$B97), 날씨7[maxTa]),"")</f>
        <v>20.7</v>
      </c>
      <c r="G97" cm="1">
        <f t="array" ref="G97">IFERROR(_xlfn.XLOOKUP(1, (날씨7[stnNm]='평균기온 삽입용'!$C$70) * (날씨7[월]=G$71) * (날씨7[일]='평균기온 삽입용'!$B97), 날씨7[maxTa]),"")</f>
        <v>23.2</v>
      </c>
      <c r="H97" cm="1">
        <f t="array" ref="H97">IFERROR(_xlfn.XLOOKUP(1, (날씨7[stnNm]='평균기온 삽입용'!$C$70) * (날씨7[월]=H$71) * (날씨7[일]='평균기온 삽입용'!$B97), 날씨7[maxTa]),"")</f>
        <v>22.5</v>
      </c>
      <c r="I97" cm="1">
        <f t="array" ref="I97">IFERROR(_xlfn.XLOOKUP(1, (날씨7[stnNm]='평균기온 삽입용'!$C$70) * (날씨7[월]=I$71) * (날씨7[일]='평균기온 삽입용'!$B97), 날씨7[maxTa]),"")</f>
        <v>34.700000000000003</v>
      </c>
      <c r="J97" cm="1">
        <f t="array" ref="J97">IFERROR(_xlfn.XLOOKUP(1, (날씨7[stnNm]='평균기온 삽입용'!$C$70) * (날씨7[월]=J$71) * (날씨7[일]='평균기온 삽입용'!$B97), 날씨7[maxTa]),"")</f>
        <v>28.3</v>
      </c>
      <c r="K97" cm="1">
        <f t="array" ref="K97">IFERROR(_xlfn.XLOOKUP(1, (날씨7[stnNm]='평균기온 삽입용'!$C$70) * (날씨7[월]=K$71) * (날씨7[일]='평균기온 삽입용'!$B97), 날씨7[maxTa]),"")</f>
        <v>26.9</v>
      </c>
      <c r="L97" cm="1">
        <f t="array" ref="L97">IFERROR(_xlfn.XLOOKUP(1, (날씨7[stnNm]='평균기온 삽입용'!$C$70) * (날씨7[월]=L$71) * (날씨7[일]='평균기온 삽입용'!$B97), 날씨7[maxTa]),"")</f>
        <v>17.399999999999999</v>
      </c>
      <c r="M97" cm="1">
        <f t="array" ref="M97">IFERROR(_xlfn.XLOOKUP(1, (날씨7[stnNm]='평균기온 삽입용'!$C$70) * (날씨7[월]=M$71) * (날씨7[일]='평균기온 삽입용'!$B97), 날씨7[maxTa]),"")</f>
        <v>6.4</v>
      </c>
      <c r="N97" cm="1">
        <f t="array" ref="N97">IFERROR(_xlfn.XLOOKUP(1, (날씨7[stnNm]='평균기온 삽입용'!$C$70) * (날씨7[월]=N$71) * (날씨7[일]='평균기온 삽입용'!$B97), 날씨7[maxTa]),"")</f>
        <v>-9.3000000000000007</v>
      </c>
      <c r="P97" s="63">
        <v>26</v>
      </c>
      <c r="Q97" cm="1">
        <f t="array" ref="Q97">IFERROR(_xlfn.XLOOKUP(1, (날씨8[stnNm]='평균기온 삽입용'!$Q$70) * (날씨8[월]=Q$71) * (날씨8[일]='평균기온 삽입용'!$P97), 날씨8[maxTa]),"")</f>
        <v>4.9000000000000004</v>
      </c>
      <c r="R97" cm="1">
        <f t="array" ref="R97">IFERROR(_xlfn.XLOOKUP(1, (날씨8[stnNm]='평균기온 삽입용'!$Q$70) * (날씨8[월]=R$71) * (날씨8[일]='평균기온 삽입용'!$P97), 날씨8[maxTa]),"")</f>
        <v>8.1</v>
      </c>
      <c r="S97" cm="1">
        <f t="array" ref="S97">IFERROR(_xlfn.XLOOKUP(1, (날씨8[stnNm]='평균기온 삽입용'!$Q$70) * (날씨8[월]=S$71) * (날씨8[일]='평균기온 삽입용'!$P97), 날씨8[maxTa]),"")</f>
        <v>14.9</v>
      </c>
      <c r="T97" cm="1">
        <f t="array" ref="T97">IFERROR(_xlfn.XLOOKUP(1, (날씨8[stnNm]='평균기온 삽입용'!$Q$70) * (날씨8[월]=T$71) * (날씨8[일]='평균기온 삽입용'!$P97), 날씨8[maxTa]),"")</f>
        <v>28.8</v>
      </c>
      <c r="U97" cm="1">
        <f t="array" ref="U97">IFERROR(_xlfn.XLOOKUP(1, (날씨8[stnNm]='평균기온 삽입용'!$Q$70) * (날씨8[월]=U$71) * (날씨8[일]='평균기온 삽입용'!$P97), 날씨8[maxTa]),"")</f>
        <v>21.8</v>
      </c>
      <c r="V97" cm="1">
        <f t="array" ref="V97">IFERROR(_xlfn.XLOOKUP(1, (날씨8[stnNm]='평균기온 삽입용'!$Q$70) * (날씨8[월]=V$71) * (날씨8[일]='평균기온 삽입용'!$P97), 날씨8[maxTa]),"")</f>
        <v>26</v>
      </c>
      <c r="W97" cm="1">
        <f t="array" ref="W97">IFERROR(_xlfn.XLOOKUP(1, (날씨8[stnNm]='평균기온 삽입용'!$Q$70) * (날씨8[월]=W$71) * (날씨8[일]='평균기온 삽입용'!$P97), 날씨8[maxTa]),"")</f>
        <v>32.200000000000003</v>
      </c>
      <c r="X97" cm="1">
        <f t="array" ref="X97">IFERROR(_xlfn.XLOOKUP(1, (날씨8[stnNm]='평균기온 삽입용'!$Q$70) * (날씨8[월]=X$71) * (날씨8[일]='평균기온 삽입용'!$P97), 날씨8[maxTa]),"")</f>
        <v>28.5</v>
      </c>
      <c r="Y97" cm="1">
        <f t="array" ref="Y97">IFERROR(_xlfn.XLOOKUP(1, (날씨8[stnNm]='평균기온 삽입용'!$Q$70) * (날씨8[월]=Y$71) * (날씨8[일]='평균기온 삽입용'!$P97), 날씨8[maxTa]),"")</f>
        <v>24.4</v>
      </c>
      <c r="Z97" cm="1">
        <f t="array" ref="Z97">IFERROR(_xlfn.XLOOKUP(1, (날씨8[stnNm]='평균기온 삽입용'!$Q$70) * (날씨8[월]=Z$71) * (날씨8[일]='평균기온 삽입용'!$P97), 날씨8[maxTa]),"")</f>
        <v>17.7</v>
      </c>
      <c r="AA97" cm="1">
        <f t="array" ref="AA97">IFERROR(_xlfn.XLOOKUP(1, (날씨8[stnNm]='평균기온 삽입용'!$Q$70) * (날씨8[월]=AA$71) * (날씨8[일]='평균기온 삽입용'!$P97), 날씨8[maxTa]),"")</f>
        <v>12.3</v>
      </c>
      <c r="AB97" cm="1">
        <f t="array" ref="AB97">IFERROR(_xlfn.XLOOKUP(1, (날씨8[stnNm]='평균기온 삽입용'!$Q$70) * (날씨8[월]=AB$71) * (날씨8[일]='평균기온 삽입용'!$P97), 날씨8[maxTa]),"")</f>
        <v>-1.5</v>
      </c>
      <c r="AD97" s="63">
        <v>26</v>
      </c>
      <c r="AE97" cm="1">
        <f t="array" ref="AE97">IFERROR(_xlfn.XLOOKUP(1, (날씨9[stnNm]='평균기온 삽입용'!$AE$70) * (날씨9[월]=AE$71) * (날씨9[일]='평균기온 삽입용'!$AD97), 날씨9[maxTa]),"")</f>
        <v>-4.7</v>
      </c>
      <c r="AF97" cm="1">
        <f t="array" ref="AF97">IFERROR(_xlfn.XLOOKUP(1, (날씨9[stnNm]='평균기온 삽입용'!$AE$70) * (날씨9[월]=AF$71) * (날씨9[일]='평균기온 삽입용'!$AD97), 날씨9[maxTa]),"")</f>
        <v>8.3000000000000007</v>
      </c>
      <c r="AG97" cm="1">
        <f t="array" ref="AG97">IFERROR(_xlfn.XLOOKUP(1, (날씨9[stnNm]='평균기온 삽입용'!$AE$70) * (날씨9[월]=AG$71) * (날씨9[일]='평균기온 삽입용'!$AD97), 날씨9[maxTa]),"")</f>
        <v>14</v>
      </c>
      <c r="AH97" cm="1">
        <f t="array" ref="AH97">IFERROR(_xlfn.XLOOKUP(1, (날씨9[stnNm]='평균기온 삽입용'!$AE$70) * (날씨9[월]=AH$71) * (날씨9[일]='평균기온 삽입용'!$AD97), 날씨9[maxTa]),"")</f>
        <v>13.9</v>
      </c>
      <c r="AI97" cm="1">
        <f t="array" ref="AI97">IFERROR(_xlfn.XLOOKUP(1, (날씨9[stnNm]='평균기온 삽입용'!$AE$70) * (날씨9[월]=AI$71) * (날씨9[일]='평균기온 삽입용'!$AD97), 날씨9[maxTa]),"")</f>
        <v>24.6</v>
      </c>
      <c r="AJ97" cm="1">
        <f t="array" ref="AJ97">IFERROR(_xlfn.XLOOKUP(1, (날씨9[stnNm]='평균기온 삽입용'!$AE$70) * (날씨9[월]=AJ$71) * (날씨9[일]='평균기온 삽입용'!$AD97), 날씨9[maxTa]),"")</f>
        <v>24.6</v>
      </c>
      <c r="AK97" cm="1">
        <f t="array" ref="AK97">IFERROR(_xlfn.XLOOKUP(1, (날씨9[stnNm]='평균기온 삽입용'!$AE$70) * (날씨9[월]=AK$71) * (날씨9[일]='평균기온 삽입용'!$AD97), 날씨9[maxTa]),"")</f>
        <v>29.8</v>
      </c>
      <c r="AL97" cm="1">
        <f t="array" ref="AL97">IFERROR(_xlfn.XLOOKUP(1, (날씨9[stnNm]='평균기온 삽입용'!$AE$70) * (날씨9[월]=AL$71) * (날씨9[일]='평균기온 삽입용'!$AD97), 날씨9[maxTa]),"")</f>
        <v>29.3</v>
      </c>
      <c r="AM97" cm="1">
        <f t="array" ref="AM97">IFERROR(_xlfn.XLOOKUP(1, (날씨9[stnNm]='평균기온 삽입용'!$AE$70) * (날씨9[월]=AM$71) * (날씨9[일]='평균기온 삽입용'!$AD97), 날씨9[maxTa]),"")</f>
        <v>21.9</v>
      </c>
      <c r="AN97" cm="1">
        <f t="array" ref="AN97">IFERROR(_xlfn.XLOOKUP(1, (날씨9[stnNm]='평균기온 삽입용'!$AE$70) * (날씨9[월]=AN$71) * (날씨9[일]='평균기온 삽입용'!$AD97), 날씨9[maxTa]),"")</f>
        <v>18.3</v>
      </c>
      <c r="AO97" cm="1">
        <f t="array" ref="AO97">IFERROR(_xlfn.XLOOKUP(1, (날씨9[stnNm]='평균기온 삽입용'!$AE$70) * (날씨9[월]=AO$71) * (날씨9[일]='평균기온 삽입용'!$AD97), 날씨9[maxTa]),"")</f>
        <v>3.5</v>
      </c>
      <c r="AP97" cm="1">
        <f t="array" ref="AP97">IFERROR(_xlfn.XLOOKUP(1, (날씨9[stnNm]='평균기온 삽입용'!$AE$70) * (날씨9[월]=AP$71) * (날씨9[일]='평균기온 삽입용'!$AD97), 날씨9[maxTa]),"")</f>
        <v>4.8</v>
      </c>
    </row>
    <row r="98" spans="2:42" ht="15.95" customHeight="1" x14ac:dyDescent="0.3">
      <c r="B98" s="63">
        <v>27</v>
      </c>
      <c r="C98" cm="1">
        <f t="array" ref="C98">IFERROR(_xlfn.XLOOKUP(1, (날씨7[stnNm]='평균기온 삽입용'!$C$70) * (날씨7[월]=C$71) * (날씨7[일]='평균기온 삽입용'!$B98), 날씨7[maxTa]),"")</f>
        <v>5.8</v>
      </c>
      <c r="D98" cm="1">
        <f t="array" ref="D98">IFERROR(_xlfn.XLOOKUP(1, (날씨7[stnNm]='평균기온 삽입용'!$C$70) * (날씨7[월]=D$71) * (날씨7[일]='평균기온 삽입용'!$B98), 날씨7[maxTa]),"")</f>
        <v>14.4</v>
      </c>
      <c r="E98" cm="1">
        <f t="array" ref="E98">IFERROR(_xlfn.XLOOKUP(1, (날씨7[stnNm]='평균기온 삽입용'!$C$70) * (날씨7[월]=E$71) * (날씨7[일]='평균기온 삽입용'!$B98), 날씨7[maxTa]),"")</f>
        <v>15.3</v>
      </c>
      <c r="F98" cm="1">
        <f t="array" ref="F98">IFERROR(_xlfn.XLOOKUP(1, (날씨7[stnNm]='평균기온 삽입용'!$C$70) * (날씨7[월]=F$71) * (날씨7[일]='평균기온 삽입용'!$B98), 날씨7[maxTa]),"")</f>
        <v>18.100000000000001</v>
      </c>
      <c r="G98" cm="1">
        <f t="array" ref="G98">IFERROR(_xlfn.XLOOKUP(1, (날씨7[stnNm]='평균기온 삽입용'!$C$70) * (날씨7[월]=G$71) * (날씨7[일]='평균기온 삽입용'!$B98), 날씨7[maxTa]),"")</f>
        <v>18.399999999999999</v>
      </c>
      <c r="H98" cm="1">
        <f t="array" ref="H98">IFERROR(_xlfn.XLOOKUP(1, (날씨7[stnNm]='평균기온 삽입용'!$C$70) * (날씨7[월]=H$71) * (날씨7[일]='평균기온 삽입용'!$B98), 날씨7[maxTa]),"")</f>
        <v>30</v>
      </c>
      <c r="I98" cm="1">
        <f t="array" ref="I98">IFERROR(_xlfn.XLOOKUP(1, (날씨7[stnNm]='평균기온 삽입용'!$C$70) * (날씨7[월]=I$71) * (날씨7[일]='평균기온 삽입용'!$B98), 날씨7[maxTa]),"")</f>
        <v>35.700000000000003</v>
      </c>
      <c r="J98" cm="1">
        <f t="array" ref="J98">IFERROR(_xlfn.XLOOKUP(1, (날씨7[stnNm]='평균기온 삽입용'!$C$70) * (날씨7[월]=J$71) * (날씨7[일]='평균기온 삽입용'!$B98), 날씨7[maxTa]),"")</f>
        <v>23.9</v>
      </c>
      <c r="K98" cm="1">
        <f t="array" ref="K98">IFERROR(_xlfn.XLOOKUP(1, (날씨7[stnNm]='평균기온 삽입용'!$C$70) * (날씨7[월]=K$71) * (날씨7[일]='평균기온 삽입용'!$B98), 날씨7[maxTa]),"")</f>
        <v>22.8</v>
      </c>
      <c r="L98" cm="1">
        <f t="array" ref="L98">IFERROR(_xlfn.XLOOKUP(1, (날씨7[stnNm]='평균기온 삽입용'!$C$70) * (날씨7[월]=L$71) * (날씨7[일]='평균기온 삽입용'!$B98), 날씨7[maxTa]),"")</f>
        <v>16.8</v>
      </c>
      <c r="M98" cm="1">
        <f t="array" ref="M98">IFERROR(_xlfn.XLOOKUP(1, (날씨7[stnNm]='평균기온 삽입용'!$C$70) * (날씨7[월]=M$71) * (날씨7[일]='평균기온 삽입용'!$B98), 날씨7[maxTa]),"")</f>
        <v>7.8</v>
      </c>
      <c r="N98" cm="1">
        <f t="array" ref="N98">IFERROR(_xlfn.XLOOKUP(1, (날씨7[stnNm]='평균기온 삽입용'!$C$70) * (날씨7[월]=N$71) * (날씨7[일]='평균기온 삽입용'!$B98), 날씨7[maxTa]),"")</f>
        <v>-6.2</v>
      </c>
      <c r="P98" s="63">
        <v>27</v>
      </c>
      <c r="Q98" cm="1">
        <f t="array" ref="Q98">IFERROR(_xlfn.XLOOKUP(1, (날씨8[stnNm]='평균기온 삽입용'!$Q$70) * (날씨8[월]=Q$71) * (날씨8[일]='평균기온 삽입용'!$P98), 날씨8[maxTa]),"")</f>
        <v>3.6</v>
      </c>
      <c r="R98" cm="1">
        <f t="array" ref="R98">IFERROR(_xlfn.XLOOKUP(1, (날씨8[stnNm]='평균기온 삽입용'!$Q$70) * (날씨8[월]=R$71) * (날씨8[일]='평균기온 삽입용'!$P98), 날씨8[maxTa]),"")</f>
        <v>8.4</v>
      </c>
      <c r="S98" cm="1">
        <f t="array" ref="S98">IFERROR(_xlfn.XLOOKUP(1, (날씨8[stnNm]='평균기온 삽입용'!$Q$70) * (날씨8[월]=S$71) * (날씨8[일]='평균기온 삽입용'!$P98), 날씨8[maxTa]),"")</f>
        <v>12.1</v>
      </c>
      <c r="T98" cm="1">
        <f t="array" ref="T98">IFERROR(_xlfn.XLOOKUP(1, (날씨8[stnNm]='평균기온 삽입용'!$Q$70) * (날씨8[월]=T$71) * (날씨8[일]='평균기온 삽입용'!$P98), 날씨8[maxTa]),"")</f>
        <v>22.8</v>
      </c>
      <c r="U98" cm="1">
        <f t="array" ref="U98">IFERROR(_xlfn.XLOOKUP(1, (날씨8[stnNm]='평균기온 삽입용'!$Q$70) * (날씨8[월]=U$71) * (날씨8[일]='평균기온 삽입용'!$P98), 날씨8[maxTa]),"")</f>
        <v>23.4</v>
      </c>
      <c r="V98" cm="1">
        <f t="array" ref="V98">IFERROR(_xlfn.XLOOKUP(1, (날씨8[stnNm]='평균기온 삽입용'!$Q$70) * (날씨8[월]=V$71) * (날씨8[일]='평균기온 삽입용'!$P98), 날씨8[maxTa]),"")</f>
        <v>27.5</v>
      </c>
      <c r="W98" cm="1">
        <f t="array" ref="W98">IFERROR(_xlfn.XLOOKUP(1, (날씨8[stnNm]='평균기온 삽입용'!$Q$70) * (날씨8[월]=W$71) * (날씨8[일]='평균기온 삽입용'!$P98), 날씨8[maxTa]),"")</f>
        <v>32.5</v>
      </c>
      <c r="X98" cm="1">
        <f t="array" ref="X98">IFERROR(_xlfn.XLOOKUP(1, (날씨8[stnNm]='평균기온 삽입용'!$Q$70) * (날씨8[월]=X$71) * (날씨8[일]='평균기온 삽입용'!$P98), 날씨8[maxTa]),"")</f>
        <v>23.6</v>
      </c>
      <c r="Y98" cm="1">
        <f t="array" ref="Y98">IFERROR(_xlfn.XLOOKUP(1, (날씨8[stnNm]='평균기온 삽입용'!$Q$70) * (날씨8[월]=Y$71) * (날씨8[일]='평균기온 삽입용'!$P98), 날씨8[maxTa]),"")</f>
        <v>27.1</v>
      </c>
      <c r="Z98" cm="1">
        <f t="array" ref="Z98">IFERROR(_xlfn.XLOOKUP(1, (날씨8[stnNm]='평균기온 삽입용'!$Q$70) * (날씨8[월]=Z$71) * (날씨8[일]='평균기온 삽입용'!$P98), 날씨8[maxTa]),"")</f>
        <v>18.5</v>
      </c>
      <c r="AA98" cm="1">
        <f t="array" ref="AA98">IFERROR(_xlfn.XLOOKUP(1, (날씨8[stnNm]='평균기온 삽입용'!$Q$70) * (날씨8[월]=AA$71) * (날씨8[일]='평균기온 삽입용'!$P98), 날씨8[maxTa]),"")</f>
        <v>10.8</v>
      </c>
      <c r="AB98" cm="1">
        <f t="array" ref="AB98">IFERROR(_xlfn.XLOOKUP(1, (날씨8[stnNm]='평균기온 삽입용'!$Q$70) * (날씨8[월]=AB$71) * (날씨8[일]='평균기온 삽입용'!$P98), 날씨8[maxTa]),"")</f>
        <v>1.1000000000000001</v>
      </c>
      <c r="AD98" s="63">
        <v>27</v>
      </c>
      <c r="AE98" cm="1">
        <f t="array" ref="AE98">IFERROR(_xlfn.XLOOKUP(1, (날씨9[stnNm]='평균기온 삽입용'!$AE$70) * (날씨9[월]=AE$71) * (날씨9[일]='평균기온 삽입용'!$AD98), 날씨9[maxTa]),"")</f>
        <v>-5</v>
      </c>
      <c r="AF98" cm="1">
        <f t="array" ref="AF98">IFERROR(_xlfn.XLOOKUP(1, (날씨9[stnNm]='평균기온 삽입용'!$AE$70) * (날씨9[월]=AF$71) * (날씨9[일]='평균기온 삽입용'!$AD98), 날씨9[maxTa]),"")</f>
        <v>10.9</v>
      </c>
      <c r="AG98" cm="1">
        <f t="array" ref="AG98">IFERROR(_xlfn.XLOOKUP(1, (날씨9[stnNm]='평균기온 삽입용'!$AE$70) * (날씨9[월]=AG$71) * (날씨9[일]='평균기온 삽입용'!$AD98), 날씨9[maxTa]),"")</f>
        <v>13.2</v>
      </c>
      <c r="AH98" cm="1">
        <f t="array" ref="AH98">IFERROR(_xlfn.XLOOKUP(1, (날씨9[stnNm]='평균기온 삽입용'!$AE$70) * (날씨9[월]=AH$71) * (날씨9[일]='평균기온 삽입용'!$AD98), 날씨9[maxTa]),"")</f>
        <v>19.7</v>
      </c>
      <c r="AI98" cm="1">
        <f t="array" ref="AI98">IFERROR(_xlfn.XLOOKUP(1, (날씨9[stnNm]='평균기온 삽입용'!$AE$70) * (날씨9[월]=AI$71) * (날씨9[일]='평균기온 삽입용'!$AD98), 날씨9[maxTa]),"")</f>
        <v>19.899999999999999</v>
      </c>
      <c r="AJ98" cm="1">
        <f t="array" ref="AJ98">IFERROR(_xlfn.XLOOKUP(1, (날씨9[stnNm]='평균기온 삽입용'!$AE$70) * (날씨9[월]=AJ$71) * (날씨9[일]='평균기온 삽입용'!$AD98), 날씨9[maxTa]),"")</f>
        <v>27.4</v>
      </c>
      <c r="AK98" cm="1">
        <f t="array" ref="AK98">IFERROR(_xlfn.XLOOKUP(1, (날씨9[stnNm]='평균기온 삽입용'!$AE$70) * (날씨9[월]=AK$71) * (날씨9[일]='평균기온 삽입용'!$AD98), 날씨9[maxTa]),"")</f>
        <v>31.7</v>
      </c>
      <c r="AL98" cm="1">
        <f t="array" ref="AL98">IFERROR(_xlfn.XLOOKUP(1, (날씨9[stnNm]='평균기온 삽입용'!$AE$70) * (날씨9[월]=AL$71) * (날씨9[일]='평균기온 삽입용'!$AD98), 날씨9[maxTa]),"")</f>
        <v>28.2</v>
      </c>
      <c r="AM98" cm="1">
        <f t="array" ref="AM98">IFERROR(_xlfn.XLOOKUP(1, (날씨9[stnNm]='평균기온 삽입용'!$AE$70) * (날씨9[월]=AM$71) * (날씨9[일]='평균기온 삽입용'!$AD98), 날씨9[maxTa]),"")</f>
        <v>23.5</v>
      </c>
      <c r="AN98" cm="1">
        <f t="array" ref="AN98">IFERROR(_xlfn.XLOOKUP(1, (날씨9[stnNm]='평균기온 삽입용'!$AE$70) * (날씨9[월]=AN$71) * (날씨9[일]='평균기온 삽입용'!$AD98), 날씨9[maxTa]),"")</f>
        <v>18.5</v>
      </c>
      <c r="AO98" cm="1">
        <f t="array" ref="AO98">IFERROR(_xlfn.XLOOKUP(1, (날씨9[stnNm]='평균기온 삽입용'!$AE$70) * (날씨9[월]=AO$71) * (날씨9[일]='평균기온 삽입용'!$AD98), 날씨9[maxTa]),"")</f>
        <v>6.5</v>
      </c>
      <c r="AP98" cm="1">
        <f t="array" ref="AP98">IFERROR(_xlfn.XLOOKUP(1, (날씨9[stnNm]='평균기온 삽입용'!$AE$70) * (날씨9[월]=AP$71) * (날씨9[일]='평균기온 삽입용'!$AD98), 날씨9[maxTa]),"")</f>
        <v>5</v>
      </c>
    </row>
    <row r="99" spans="2:42" ht="15.95" customHeight="1" x14ac:dyDescent="0.3">
      <c r="B99" s="63">
        <v>28</v>
      </c>
      <c r="C99" cm="1">
        <f t="array" ref="C99">IFERROR(_xlfn.XLOOKUP(1, (날씨7[stnNm]='평균기온 삽입용'!$C$70) * (날씨7[월]=C$71) * (날씨7[일]='평균기온 삽입용'!$B99), 날씨7[maxTa]),"")</f>
        <v>1.2</v>
      </c>
      <c r="D99" cm="1">
        <f t="array" ref="D99">IFERROR(_xlfn.XLOOKUP(1, (날씨7[stnNm]='평균기온 삽입용'!$C$70) * (날씨7[월]=D$71) * (날씨7[일]='평균기온 삽입용'!$B99), 날씨7[maxTa]),"")</f>
        <v>10.7</v>
      </c>
      <c r="E99" cm="1">
        <f t="array" ref="E99">IFERROR(_xlfn.XLOOKUP(1, (날씨7[stnNm]='평균기온 삽입용'!$C$70) * (날씨7[월]=E$71) * (날씨7[일]='평균기온 삽입용'!$B99), 날씨7[maxTa]),"")</f>
        <v>10.4</v>
      </c>
      <c r="F99" cm="1">
        <f t="array" ref="F99">IFERROR(_xlfn.XLOOKUP(1, (날씨7[stnNm]='평균기온 삽입용'!$C$70) * (날씨7[월]=F$71) * (날씨7[일]='평균기온 삽입용'!$B99), 날씨7[maxTa]),"")</f>
        <v>18</v>
      </c>
      <c r="G99" cm="1">
        <f t="array" ref="G99">IFERROR(_xlfn.XLOOKUP(1, (날씨7[stnNm]='평균기온 삽입용'!$C$70) * (날씨7[월]=G$71) * (날씨7[일]='평균기온 삽입용'!$B99), 날씨7[maxTa]),"")</f>
        <v>18.899999999999999</v>
      </c>
      <c r="H99" cm="1">
        <f t="array" ref="H99">IFERROR(_xlfn.XLOOKUP(1, (날씨7[stnNm]='평균기온 삽입용'!$C$70) * (날씨7[월]=H$71) * (날씨7[일]='평균기온 삽입용'!$B99), 날씨7[maxTa]),"")</f>
        <v>28</v>
      </c>
      <c r="I99" cm="1">
        <f t="array" ref="I99">IFERROR(_xlfn.XLOOKUP(1, (날씨7[stnNm]='평균기온 삽입용'!$C$70) * (날씨7[월]=I$71) * (날씨7[일]='평균기온 삽입용'!$B99), 날씨7[maxTa]),"")</f>
        <v>34</v>
      </c>
      <c r="J99" cm="1">
        <f t="array" ref="J99">IFERROR(_xlfn.XLOOKUP(1, (날씨7[stnNm]='평균기온 삽입용'!$C$70) * (날씨7[월]=J$71) * (날씨7[일]='평균기온 삽입용'!$B99), 날씨7[maxTa]),"")</f>
        <v>27.8</v>
      </c>
      <c r="K99" cm="1">
        <f t="array" ref="K99">IFERROR(_xlfn.XLOOKUP(1, (날씨7[stnNm]='평균기온 삽입용'!$C$70) * (날씨7[월]=K$71) * (날씨7[일]='평균기온 삽입용'!$B99), 날씨7[maxTa]),"")</f>
        <v>23.4</v>
      </c>
      <c r="L99" cm="1">
        <f t="array" ref="L99">IFERROR(_xlfn.XLOOKUP(1, (날씨7[stnNm]='평균기온 삽입용'!$C$70) * (날씨7[월]=L$71) * (날씨7[일]='평균기온 삽입용'!$B99), 날씨7[maxTa]),"")</f>
        <v>19.100000000000001</v>
      </c>
      <c r="M99" cm="1">
        <f t="array" ref="M99">IFERROR(_xlfn.XLOOKUP(1, (날씨7[stnNm]='평균기온 삽입용'!$C$70) * (날씨7[월]=M$71) * (날씨7[일]='평균기온 삽입용'!$B99), 날씨7[maxTa]),"")</f>
        <v>10.4</v>
      </c>
      <c r="N99" cm="1">
        <f t="array" ref="N99">IFERROR(_xlfn.XLOOKUP(1, (날씨7[stnNm]='평균기온 삽입용'!$C$70) * (날씨7[월]=N$71) * (날씨7[일]='평균기온 삽입용'!$B99), 날씨7[maxTa]),"")</f>
        <v>0.6</v>
      </c>
      <c r="P99" s="63">
        <v>28</v>
      </c>
      <c r="Q99" cm="1">
        <f t="array" ref="Q99">IFERROR(_xlfn.XLOOKUP(1, (날씨8[stnNm]='평균기온 삽입용'!$Q$70) * (날씨8[월]=Q$71) * (날씨8[일]='평균기온 삽입용'!$P99), 날씨8[maxTa]),"")</f>
        <v>1.3</v>
      </c>
      <c r="R99" cm="1">
        <f t="array" ref="R99">IFERROR(_xlfn.XLOOKUP(1, (날씨8[stnNm]='평균기온 삽입용'!$Q$70) * (날씨8[월]=R$71) * (날씨8[일]='평균기온 삽입용'!$P99), 날씨8[maxTa]),"")</f>
        <v>9.5</v>
      </c>
      <c r="S99" cm="1">
        <f t="array" ref="S99">IFERROR(_xlfn.XLOOKUP(1, (날씨8[stnNm]='평균기온 삽입용'!$Q$70) * (날씨8[월]=S$71) * (날씨8[일]='평균기온 삽입용'!$P99), 날씨8[maxTa]),"")</f>
        <v>14</v>
      </c>
      <c r="T99" cm="1">
        <f t="array" ref="T99">IFERROR(_xlfn.XLOOKUP(1, (날씨8[stnNm]='평균기온 삽입용'!$Q$70) * (날씨8[월]=T$71) * (날씨8[일]='평균기온 삽입용'!$P99), 날씨8[maxTa]),"")</f>
        <v>23.4</v>
      </c>
      <c r="U99" cm="1">
        <f t="array" ref="U99">IFERROR(_xlfn.XLOOKUP(1, (날씨8[stnNm]='평균기온 삽입용'!$Q$70) * (날씨8[월]=U$71) * (날씨8[일]='평균기온 삽입용'!$P99), 날씨8[maxTa]),"")</f>
        <v>29</v>
      </c>
      <c r="V99" cm="1">
        <f t="array" ref="V99">IFERROR(_xlfn.XLOOKUP(1, (날씨8[stnNm]='평균기온 삽입용'!$Q$70) * (날씨8[월]=V$71) * (날씨8[일]='평균기온 삽입용'!$P99), 날씨8[maxTa]),"")</f>
        <v>26.6</v>
      </c>
      <c r="W99" cm="1">
        <f t="array" ref="W99">IFERROR(_xlfn.XLOOKUP(1, (날씨8[stnNm]='평균기온 삽입용'!$Q$70) * (날씨8[월]=W$71) * (날씨8[일]='평균기온 삽입용'!$P99), 날씨8[maxTa]),"")</f>
        <v>32.799999999999997</v>
      </c>
      <c r="X99" cm="1">
        <f t="array" ref="X99">IFERROR(_xlfn.XLOOKUP(1, (날씨8[stnNm]='평균기온 삽입용'!$Q$70) * (날씨8[월]=X$71) * (날씨8[일]='평균기온 삽입용'!$P99), 날씨8[maxTa]),"")</f>
        <v>26.5</v>
      </c>
      <c r="Y99" cm="1">
        <f t="array" ref="Y99">IFERROR(_xlfn.XLOOKUP(1, (날씨8[stnNm]='평균기온 삽입용'!$Q$70) * (날씨8[월]=Y$71) * (날씨8[일]='평균기온 삽입용'!$P99), 날씨8[maxTa]),"")</f>
        <v>25</v>
      </c>
      <c r="Z99" cm="1">
        <f t="array" ref="Z99">IFERROR(_xlfn.XLOOKUP(1, (날씨8[stnNm]='평균기온 삽입용'!$Q$70) * (날씨8[월]=Z$71) * (날씨8[일]='평균기온 삽입용'!$P99), 날씨8[maxTa]),"")</f>
        <v>19.8</v>
      </c>
      <c r="AA99" cm="1">
        <f t="array" ref="AA99">IFERROR(_xlfn.XLOOKUP(1, (날씨8[stnNm]='평균기온 삽입용'!$Q$70) * (날씨8[월]=AA$71) * (날씨8[일]='평균기온 삽입용'!$P99), 날씨8[maxTa]),"")</f>
        <v>14.3</v>
      </c>
      <c r="AB99" cm="1">
        <f t="array" ref="AB99">IFERROR(_xlfn.XLOOKUP(1, (날씨8[stnNm]='평균기온 삽입용'!$Q$70) * (날씨8[월]=AB$71) * (날씨8[일]='평균기온 삽입용'!$P99), 날씨8[maxTa]),"")</f>
        <v>-2.2999999999999998</v>
      </c>
      <c r="AD99" s="63">
        <v>28</v>
      </c>
      <c r="AE99" cm="1">
        <f t="array" ref="AE99">IFERROR(_xlfn.XLOOKUP(1, (날씨9[stnNm]='평균기온 삽입용'!$AE$70) * (날씨9[월]=AE$71) * (날씨9[일]='평균기온 삽입용'!$AD99), 날씨9[maxTa]),"")</f>
        <v>-3.2</v>
      </c>
      <c r="AF99" cm="1">
        <f t="array" ref="AF99">IFERROR(_xlfn.XLOOKUP(1, (날씨9[stnNm]='평균기온 삽입용'!$AE$70) * (날씨9[월]=AF$71) * (날씨9[일]='평균기온 삽입용'!$AD99), 날씨9[maxTa]),"")</f>
        <v>7.7</v>
      </c>
      <c r="AG99" cm="1">
        <f t="array" ref="AG99">IFERROR(_xlfn.XLOOKUP(1, (날씨9[stnNm]='평균기온 삽입용'!$AE$70) * (날씨9[월]=AG$71) * (날씨9[일]='평균기온 삽입용'!$AD99), 날씨9[maxTa]),"")</f>
        <v>14.5</v>
      </c>
      <c r="AH99" cm="1">
        <f t="array" ref="AH99">IFERROR(_xlfn.XLOOKUP(1, (날씨9[stnNm]='평균기온 삽입용'!$AE$70) * (날씨9[월]=AH$71) * (날씨9[일]='평균기온 삽입용'!$AD99), 날씨9[maxTa]),"")</f>
        <v>20.399999999999999</v>
      </c>
      <c r="AI99" cm="1">
        <f t="array" ref="AI99">IFERROR(_xlfn.XLOOKUP(1, (날씨9[stnNm]='평균기온 삽입용'!$AE$70) * (날씨9[월]=AI$71) * (날씨9[일]='평균기온 삽입용'!$AD99), 날씨9[maxTa]),"")</f>
        <v>20</v>
      </c>
      <c r="AJ99" cm="1">
        <f t="array" ref="AJ99">IFERROR(_xlfn.XLOOKUP(1, (날씨9[stnNm]='평균기온 삽입용'!$AE$70) * (날씨9[월]=AJ$71) * (날씨9[일]='평균기온 삽입용'!$AD99), 날씨9[maxTa]),"")</f>
        <v>29.7</v>
      </c>
      <c r="AK99" cm="1">
        <f t="array" ref="AK99">IFERROR(_xlfn.XLOOKUP(1, (날씨9[stnNm]='평균기온 삽입용'!$AE$70) * (날씨9[월]=AK$71) * (날씨9[일]='평균기온 삽입용'!$AD99), 날씨9[maxTa]),"")</f>
        <v>33.1</v>
      </c>
      <c r="AL99" cm="1">
        <f t="array" ref="AL99">IFERROR(_xlfn.XLOOKUP(1, (날씨9[stnNm]='평균기온 삽입용'!$AE$70) * (날씨9[월]=AL$71) * (날씨9[일]='평균기온 삽입용'!$AD99), 날씨9[maxTa]),"")</f>
        <v>23.1</v>
      </c>
      <c r="AM99" cm="1">
        <f t="array" ref="AM99">IFERROR(_xlfn.XLOOKUP(1, (날씨9[stnNm]='평균기온 삽입용'!$AE$70) * (날씨9[월]=AM$71) * (날씨9[일]='평균기온 삽입용'!$AD99), 날씨9[maxTa]),"")</f>
        <v>25</v>
      </c>
      <c r="AN99" cm="1">
        <f t="array" ref="AN99">IFERROR(_xlfn.XLOOKUP(1, (날씨9[stnNm]='평균기온 삽입용'!$AE$70) * (날씨9[월]=AN$71) * (날씨9[일]='평균기온 삽입용'!$AD99), 날씨9[maxTa]),"")</f>
        <v>19.3</v>
      </c>
      <c r="AO99" cm="1">
        <f t="array" ref="AO99">IFERROR(_xlfn.XLOOKUP(1, (날씨9[stnNm]='평균기온 삽입용'!$AE$70) * (날씨9[월]=AO$71) * (날씨9[일]='평균기온 삽입용'!$AD99), 날씨9[maxTa]),"")</f>
        <v>3.6</v>
      </c>
      <c r="AP99" cm="1">
        <f t="array" ref="AP99">IFERROR(_xlfn.XLOOKUP(1, (날씨9[stnNm]='평균기온 삽입용'!$AE$70) * (날씨9[월]=AP$71) * (날씨9[일]='평균기온 삽입용'!$AD99), 날씨9[maxTa]),"")</f>
        <v>2.8</v>
      </c>
    </row>
    <row r="100" spans="2:42" ht="15.95" customHeight="1" x14ac:dyDescent="0.3">
      <c r="B100" s="63">
        <v>29</v>
      </c>
      <c r="C100" cm="1">
        <f t="array" ref="C100">IFERROR(_xlfn.XLOOKUP(1, (날씨7[stnNm]='평균기온 삽입용'!$C$70) * (날씨7[월]=C$71) * (날씨7[일]='평균기온 삽입용'!$B100), 날씨7[maxTa]),"")</f>
        <v>-6.5</v>
      </c>
      <c r="D100" t="str" cm="1">
        <f t="array" ref="D100">IFERROR(_xlfn.XLOOKUP(1, (날씨7[stnNm]='평균기온 삽입용'!$C$70) * (날씨7[월]=D$71) * (날씨7[일]='평균기온 삽입용'!$B100), 날씨7[maxTa]),"")</f>
        <v/>
      </c>
      <c r="E100" cm="1">
        <f t="array" ref="E100">IFERROR(_xlfn.XLOOKUP(1, (날씨7[stnNm]='평균기온 삽입용'!$C$70) * (날씨7[월]=E$71) * (날씨7[일]='평균기온 삽입용'!$B100), 날씨7[maxTa]),"")</f>
        <v>14.6</v>
      </c>
      <c r="F100" cm="1">
        <f t="array" ref="F100">IFERROR(_xlfn.XLOOKUP(1, (날씨7[stnNm]='평균기온 삽입용'!$C$70) * (날씨7[월]=F$71) * (날씨7[일]='평균기온 삽입용'!$B100), 날씨7[maxTa]),"")</f>
        <v>16</v>
      </c>
      <c r="G100" cm="1">
        <f t="array" ref="G100">IFERROR(_xlfn.XLOOKUP(1, (날씨7[stnNm]='평균기온 삽입용'!$C$70) * (날씨7[월]=G$71) * (날씨7[일]='평균기온 삽입용'!$B100), 날씨7[maxTa]),"")</f>
        <v>19.2</v>
      </c>
      <c r="H100" cm="1">
        <f t="array" ref="H100">IFERROR(_xlfn.XLOOKUP(1, (날씨7[stnNm]='평균기온 삽입용'!$C$70) * (날씨7[월]=H$71) * (날씨7[일]='평균기온 삽입용'!$B100), 날씨7[maxTa]),"")</f>
        <v>28.3</v>
      </c>
      <c r="I100" cm="1">
        <f t="array" ref="I100">IFERROR(_xlfn.XLOOKUP(1, (날씨7[stnNm]='평균기온 삽입용'!$C$70) * (날씨7[월]=I$71) * (날씨7[일]='평균기온 삽입용'!$B100), 날씨7[maxTa]),"")</f>
        <v>32.4</v>
      </c>
      <c r="J100" cm="1">
        <f t="array" ref="J100">IFERROR(_xlfn.XLOOKUP(1, (날씨7[stnNm]='평균기온 삽입용'!$C$70) * (날씨7[월]=J$71) * (날씨7[일]='평균기온 삽입용'!$B100), 날씨7[maxTa]),"")</f>
        <v>25.4</v>
      </c>
      <c r="K100" cm="1">
        <f t="array" ref="K100">IFERROR(_xlfn.XLOOKUP(1, (날씨7[stnNm]='평균기온 삽입용'!$C$70) * (날씨7[월]=K$71) * (날씨7[일]='평균기온 삽입용'!$B100), 날씨7[maxTa]),"")</f>
        <v>21.4</v>
      </c>
      <c r="L100" cm="1">
        <f t="array" ref="L100">IFERROR(_xlfn.XLOOKUP(1, (날씨7[stnNm]='평균기온 삽입용'!$C$70) * (날씨7[월]=L$71) * (날씨7[일]='평균기온 삽입용'!$B100), 날씨7[maxTa]),"")</f>
        <v>19.2</v>
      </c>
      <c r="M100" cm="1">
        <f t="array" ref="M100">IFERROR(_xlfn.XLOOKUP(1, (날씨7[stnNm]='평균기온 삽입용'!$C$70) * (날씨7[월]=M$71) * (날씨7[일]='평균기온 삽입용'!$B100), 날씨7[maxTa]),"")</f>
        <v>12.4</v>
      </c>
      <c r="N100" cm="1">
        <f t="array" ref="N100">IFERROR(_xlfn.XLOOKUP(1, (날씨7[stnNm]='평균기온 삽입용'!$C$70) * (날씨7[월]=N$71) * (날씨7[일]='평균기온 삽입용'!$B100), 날씨7[maxTa]),"")</f>
        <v>4.9000000000000004</v>
      </c>
      <c r="P100" s="63">
        <v>29</v>
      </c>
      <c r="Q100" cm="1">
        <f t="array" ref="Q100">IFERROR(_xlfn.XLOOKUP(1, (날씨8[stnNm]='평균기온 삽입용'!$Q$70) * (날씨8[월]=Q$71) * (날씨8[일]='평균기온 삽입용'!$P100), 날씨8[maxTa]),"")</f>
        <v>0.5</v>
      </c>
      <c r="R100" t="str" cm="1">
        <f t="array" ref="R100">IFERROR(_xlfn.XLOOKUP(1, (날씨8[stnNm]='평균기온 삽입용'!$Q$70) * (날씨8[월]=R$71) * (날씨8[일]='평균기온 삽입용'!$P100), 날씨8[maxTa]),"")</f>
        <v/>
      </c>
      <c r="S100" cm="1">
        <f t="array" ref="S100">IFERROR(_xlfn.XLOOKUP(1, (날씨8[stnNm]='평균기온 삽입용'!$Q$70) * (날씨8[월]=S$71) * (날씨8[일]='평균기온 삽입용'!$P100), 날씨8[maxTa]),"")</f>
        <v>14.8</v>
      </c>
      <c r="T100" cm="1">
        <f t="array" ref="T100">IFERROR(_xlfn.XLOOKUP(1, (날씨8[stnNm]='평균기온 삽입용'!$Q$70) * (날씨8[월]=T$71) * (날씨8[일]='평균기온 삽입용'!$P100), 날씨8[maxTa]),"")</f>
        <v>15.3</v>
      </c>
      <c r="U100" cm="1">
        <f t="array" ref="U100">IFERROR(_xlfn.XLOOKUP(1, (날씨8[stnNm]='평균기온 삽입용'!$Q$70) * (날씨8[월]=U$71) * (날씨8[일]='평균기온 삽입용'!$P100), 날씨8[maxTa]),"")</f>
        <v>26.7</v>
      </c>
      <c r="V100" cm="1">
        <f t="array" ref="V100">IFERROR(_xlfn.XLOOKUP(1, (날씨8[stnNm]='평균기온 삽입용'!$Q$70) * (날씨8[월]=V$71) * (날씨8[일]='평균기온 삽입용'!$P100), 날씨8[maxTa]),"")</f>
        <v>25.7</v>
      </c>
      <c r="W100" cm="1">
        <f t="array" ref="W100">IFERROR(_xlfn.XLOOKUP(1, (날씨8[stnNm]='평균기온 삽입용'!$Q$70) * (날씨8[월]=W$71) * (날씨8[일]='평균기온 삽입용'!$P100), 날씨8[maxTa]),"")</f>
        <v>33.799999999999997</v>
      </c>
      <c r="X100" cm="1">
        <f t="array" ref="X100">IFERROR(_xlfn.XLOOKUP(1, (날씨8[stnNm]='평균기온 삽입용'!$Q$70) * (날씨8[월]=X$71) * (날씨8[일]='평균기온 삽입용'!$P100), 날씨8[maxTa]),"")</f>
        <v>22.1</v>
      </c>
      <c r="Y100" cm="1">
        <f t="array" ref="Y100">IFERROR(_xlfn.XLOOKUP(1, (날씨8[stnNm]='평균기온 삽입용'!$Q$70) * (날씨8[월]=Y$71) * (날씨8[일]='평균기온 삽입용'!$P100), 날씨8[maxTa]),"")</f>
        <v>25.2</v>
      </c>
      <c r="Z100" cm="1">
        <f t="array" ref="Z100">IFERROR(_xlfn.XLOOKUP(1, (날씨8[stnNm]='평균기온 삽입용'!$Q$70) * (날씨8[월]=Z$71) * (날씨8[일]='평균기온 삽입용'!$P100), 날씨8[maxTa]),"")</f>
        <v>19.3</v>
      </c>
      <c r="AA100" cm="1">
        <f t="array" ref="AA100">IFERROR(_xlfn.XLOOKUP(1, (날씨8[stnNm]='평균기온 삽입용'!$Q$70) * (날씨8[월]=AA$71) * (날씨8[일]='평균기온 삽입용'!$P100), 날씨8[maxTa]),"")</f>
        <v>13.5</v>
      </c>
      <c r="AB100" cm="1">
        <f t="array" ref="AB100">IFERROR(_xlfn.XLOOKUP(1, (날씨8[stnNm]='평균기온 삽입용'!$Q$70) * (날씨8[월]=AB$71) * (날씨8[일]='평균기온 삽입용'!$P100), 날씨8[maxTa]),"")</f>
        <v>-0.7</v>
      </c>
      <c r="AD100" s="63">
        <v>29</v>
      </c>
      <c r="AE100" cm="1">
        <f t="array" ref="AE100">IFERROR(_xlfn.XLOOKUP(1, (날씨9[stnNm]='평균기온 삽입용'!$AE$70) * (날씨9[월]=AE$71) * (날씨9[일]='평균기온 삽입용'!$AD100), 날씨9[maxTa]),"")</f>
        <v>1.5</v>
      </c>
      <c r="AF100" t="str" cm="1">
        <f t="array" ref="AF100">IFERROR(_xlfn.XLOOKUP(1, (날씨9[stnNm]='평균기온 삽입용'!$AE$70) * (날씨9[월]=AF$71) * (날씨9[일]='평균기온 삽입용'!$AD100), 날씨9[maxTa]),"")</f>
        <v/>
      </c>
      <c r="AG100" cm="1">
        <f t="array" ref="AG100">IFERROR(_xlfn.XLOOKUP(1, (날씨9[stnNm]='평균기온 삽입용'!$AE$70) * (날씨9[월]=AG$71) * (날씨9[일]='평균기온 삽입용'!$AD100), 날씨9[maxTa]),"")</f>
        <v>18.600000000000001</v>
      </c>
      <c r="AH100" cm="1">
        <f t="array" ref="AH100">IFERROR(_xlfn.XLOOKUP(1, (날씨9[stnNm]='평균기온 삽입용'!$AE$70) * (날씨9[월]=AH$71) * (날씨9[일]='평균기온 삽입용'!$AD100), 날씨9[maxTa]),"")</f>
        <v>14.9</v>
      </c>
      <c r="AI100" cm="1">
        <f t="array" ref="AI100">IFERROR(_xlfn.XLOOKUP(1, (날씨9[stnNm]='평균기온 삽입용'!$AE$70) * (날씨9[월]=AI$71) * (날씨9[일]='평균기온 삽입용'!$AD100), 날씨9[maxTa]),"")</f>
        <v>29.8</v>
      </c>
      <c r="AJ100" cm="1">
        <f t="array" ref="AJ100">IFERROR(_xlfn.XLOOKUP(1, (날씨9[stnNm]='평균기온 삽입용'!$AE$70) * (날씨9[월]=AJ$71) * (날씨9[일]='평균기온 삽입용'!$AD100), 날씨9[maxTa]),"")</f>
        <v>24.4</v>
      </c>
      <c r="AK100" cm="1">
        <f t="array" ref="AK100">IFERROR(_xlfn.XLOOKUP(1, (날씨9[stnNm]='평균기온 삽입용'!$AE$70) * (날씨9[월]=AK$71) * (날씨9[일]='평균기온 삽입용'!$AD100), 날씨9[maxTa]),"")</f>
        <v>32.4</v>
      </c>
      <c r="AL100" cm="1">
        <f t="array" ref="AL100">IFERROR(_xlfn.XLOOKUP(1, (날씨9[stnNm]='평균기온 삽입용'!$AE$70) * (날씨9[월]=AL$71) * (날씨9[일]='평균기온 삽입용'!$AD100), 날씨9[maxTa]),"")</f>
        <v>25</v>
      </c>
      <c r="AM100" cm="1">
        <f t="array" ref="AM100">IFERROR(_xlfn.XLOOKUP(1, (날씨9[stnNm]='평균기온 삽입용'!$AE$70) * (날씨9[월]=AM$71) * (날씨9[일]='평균기온 삽입용'!$AD100), 날씨9[maxTa]),"")</f>
        <v>24.2</v>
      </c>
      <c r="AN100" cm="1">
        <f t="array" ref="AN100">IFERROR(_xlfn.XLOOKUP(1, (날씨9[stnNm]='평균기온 삽입용'!$AE$70) * (날씨9[월]=AN$71) * (날씨9[일]='평균기온 삽입용'!$AD100), 날씨9[maxTa]),"")</f>
        <v>19.899999999999999</v>
      </c>
      <c r="AO100" cm="1">
        <f t="array" ref="AO100">IFERROR(_xlfn.XLOOKUP(1, (날씨9[stnNm]='평균기온 삽입용'!$AE$70) * (날씨9[월]=AO$71) * (날씨9[일]='평균기온 삽입용'!$AD100), 날씨9[maxTa]),"")</f>
        <v>-0.8</v>
      </c>
      <c r="AP100" cm="1">
        <f t="array" ref="AP100">IFERROR(_xlfn.XLOOKUP(1, (날씨9[stnNm]='평균기온 삽입용'!$AE$70) * (날씨9[월]=AP$71) * (날씨9[일]='평균기온 삽입용'!$AD100), 날씨9[maxTa]),"")</f>
        <v>3.5</v>
      </c>
    </row>
    <row r="101" spans="2:42" ht="15.95" customHeight="1" x14ac:dyDescent="0.3">
      <c r="B101" s="63">
        <v>30</v>
      </c>
      <c r="C101" cm="1">
        <f t="array" ref="C101">IFERROR(_xlfn.XLOOKUP(1, (날씨7[stnNm]='평균기온 삽입용'!$C$70) * (날씨7[월]=C$71) * (날씨7[일]='평균기온 삽입용'!$B101), 날씨7[maxTa]),"")</f>
        <v>2.2999999999999998</v>
      </c>
      <c r="D101" t="str" cm="1">
        <f t="array" ref="D101">IFERROR(_xlfn.XLOOKUP(1, (날씨7[stnNm]='평균기온 삽입용'!$C$70) * (날씨7[월]=D$71) * (날씨7[일]='평균기온 삽입용'!$B101), 날씨7[maxTa]),"")</f>
        <v/>
      </c>
      <c r="E101" cm="1">
        <f t="array" ref="E101">IFERROR(_xlfn.XLOOKUP(1, (날씨7[stnNm]='평균기온 삽입용'!$C$70) * (날씨7[월]=E$71) * (날씨7[일]='평균기온 삽입용'!$B101), 날씨7[maxTa]),"")</f>
        <v>17.8</v>
      </c>
      <c r="F101" cm="1">
        <f t="array" ref="F101">IFERROR(_xlfn.XLOOKUP(1, (날씨7[stnNm]='평균기온 삽입용'!$C$70) * (날씨7[월]=F$71) * (날씨7[일]='평균기온 삽입용'!$B101), 날씨7[maxTa]),"")</f>
        <v>15.1</v>
      </c>
      <c r="G101" cm="1">
        <f t="array" ref="G101">IFERROR(_xlfn.XLOOKUP(1, (날씨7[stnNm]='평균기온 삽입용'!$C$70) * (날씨7[월]=G$71) * (날씨7[일]='평균기온 삽입용'!$B101), 날씨7[maxTa]),"")</f>
        <v>25.3</v>
      </c>
      <c r="H101" cm="1">
        <f t="array" ref="H101">IFERROR(_xlfn.XLOOKUP(1, (날씨7[stnNm]='평균기온 삽입용'!$C$70) * (날씨7[월]=H$71) * (날씨7[일]='평균기온 삽입용'!$B101), 날씨7[maxTa]),"")</f>
        <v>26.9</v>
      </c>
      <c r="I101" cm="1">
        <f t="array" ref="I101">IFERROR(_xlfn.XLOOKUP(1, (날씨7[stnNm]='평균기온 삽입용'!$C$70) * (날씨7[월]=I$71) * (날씨7[일]='평균기온 삽입용'!$B101), 날씨7[maxTa]),"")</f>
        <v>34.9</v>
      </c>
      <c r="J101" cm="1">
        <f t="array" ref="J101">IFERROR(_xlfn.XLOOKUP(1, (날씨7[stnNm]='평균기온 삽입용'!$C$70) * (날씨7[월]=J$71) * (날씨7[일]='평균기온 삽입용'!$B101), 날씨7[maxTa]),"")</f>
        <v>27.4</v>
      </c>
      <c r="K101" cm="1">
        <f t="array" ref="K101">IFERROR(_xlfn.XLOOKUP(1, (날씨7[stnNm]='평균기온 삽입용'!$C$70) * (날씨7[월]=K$71) * (날씨7[일]='평균기온 삽입용'!$B101), 날씨7[maxTa]),"")</f>
        <v>25.1</v>
      </c>
      <c r="L101" cm="1">
        <f t="array" ref="L101">IFERROR(_xlfn.XLOOKUP(1, (날씨7[stnNm]='평균기온 삽입용'!$C$70) * (날씨7[월]=L$71) * (날씨7[일]='평균기온 삽입용'!$B101), 날씨7[maxTa]),"")</f>
        <v>17.600000000000001</v>
      </c>
      <c r="M101" cm="1">
        <f t="array" ref="M101">IFERROR(_xlfn.XLOOKUP(1, (날씨7[stnNm]='평균기온 삽입용'!$C$70) * (날씨7[월]=M$71) * (날씨7[일]='평균기온 삽입용'!$B101), 날씨7[maxTa]),"")</f>
        <v>7.2</v>
      </c>
      <c r="N101" cm="1">
        <f t="array" ref="N101">IFERROR(_xlfn.XLOOKUP(1, (날씨7[stnNm]='평균기온 삽입용'!$C$70) * (날씨7[월]=N$71) * (날씨7[일]='평균기온 삽입용'!$B101), 날씨7[maxTa]),"")</f>
        <v>-1.3</v>
      </c>
      <c r="P101" s="63">
        <v>30</v>
      </c>
      <c r="Q101" cm="1">
        <f t="array" ref="Q101">IFERROR(_xlfn.XLOOKUP(1, (날씨8[stnNm]='평균기온 삽입용'!$Q$70) * (날씨8[월]=Q$71) * (날씨8[일]='평균기온 삽입용'!$P101), 날씨8[maxTa]),"")</f>
        <v>1.5</v>
      </c>
      <c r="R101" t="str" cm="1">
        <f t="array" ref="R101">IFERROR(_xlfn.XLOOKUP(1, (날씨8[stnNm]='평균기온 삽입용'!$Q$70) * (날씨8[월]=R$71) * (날씨8[일]='평균기온 삽입용'!$P101), 날씨8[maxTa]),"")</f>
        <v/>
      </c>
      <c r="S101" cm="1">
        <f t="array" ref="S101">IFERROR(_xlfn.XLOOKUP(1, (날씨8[stnNm]='평균기온 삽입용'!$Q$70) * (날씨8[월]=S$71) * (날씨8[일]='평균기온 삽입용'!$P101), 날씨8[maxTa]),"")</f>
        <v>13.8</v>
      </c>
      <c r="T101" cm="1">
        <f t="array" ref="T101">IFERROR(_xlfn.XLOOKUP(1, (날씨8[stnNm]='평균기온 삽입용'!$Q$70) * (날씨8[월]=T$71) * (날씨8[일]='평균기온 삽입용'!$P101), 날씨8[maxTa]),"")</f>
        <v>15.4</v>
      </c>
      <c r="U101" cm="1">
        <f t="array" ref="U101">IFERROR(_xlfn.XLOOKUP(1, (날씨8[stnNm]='평균기온 삽입용'!$Q$70) * (날씨8[월]=U$71) * (날씨8[일]='평균기온 삽입용'!$P101), 날씨8[maxTa]),"")</f>
        <v>23.2</v>
      </c>
      <c r="V101" cm="1">
        <f t="array" ref="V101">IFERROR(_xlfn.XLOOKUP(1, (날씨8[stnNm]='평균기온 삽입용'!$Q$70) * (날씨8[월]=V$71) * (날씨8[일]='평균기온 삽입용'!$P101), 날씨8[maxTa]),"")</f>
        <v>24</v>
      </c>
      <c r="W101" cm="1">
        <f t="array" ref="W101">IFERROR(_xlfn.XLOOKUP(1, (날씨8[stnNm]='평균기온 삽입용'!$Q$70) * (날씨8[월]=W$71) * (날씨8[일]='평균기온 삽입용'!$P101), 날씨8[maxTa]),"")</f>
        <v>34.5</v>
      </c>
      <c r="X101" cm="1">
        <f t="array" ref="X101">IFERROR(_xlfn.XLOOKUP(1, (날씨8[stnNm]='평균기온 삽입용'!$Q$70) * (날씨8[월]=X$71) * (날씨8[일]='평균기온 삽입용'!$P101), 날씨8[maxTa]),"")</f>
        <v>19</v>
      </c>
      <c r="Y101" cm="1">
        <f t="array" ref="Y101">IFERROR(_xlfn.XLOOKUP(1, (날씨8[stnNm]='평균기온 삽입용'!$Q$70) * (날씨8[월]=Y$71) * (날씨8[일]='평균기온 삽입용'!$P101), 날씨8[maxTa]),"")</f>
        <v>25.8</v>
      </c>
      <c r="Z101" cm="1">
        <f t="array" ref="Z101">IFERROR(_xlfn.XLOOKUP(1, (날씨8[stnNm]='평균기온 삽입용'!$Q$70) * (날씨8[월]=Z$71) * (날씨8[일]='평균기온 삽입용'!$P101), 날씨8[maxTa]),"")</f>
        <v>19.5</v>
      </c>
      <c r="AA101" cm="1">
        <f t="array" ref="AA101">IFERROR(_xlfn.XLOOKUP(1, (날씨8[stnNm]='평균기온 삽입용'!$Q$70) * (날씨8[월]=AA$71) * (날씨8[일]='평균기온 삽입용'!$P101), 날씨8[maxTa]),"")</f>
        <v>-2.5</v>
      </c>
      <c r="AB101" cm="1">
        <f t="array" ref="AB101">IFERROR(_xlfn.XLOOKUP(1, (날씨8[stnNm]='평균기온 삽입용'!$Q$70) * (날씨8[월]=AB$71) * (날씨8[일]='평균기온 삽입용'!$P101), 날씨8[maxTa]),"")</f>
        <v>0.2</v>
      </c>
      <c r="AD101" s="63">
        <v>30</v>
      </c>
      <c r="AE101" cm="1">
        <f t="array" ref="AE101">IFERROR(_xlfn.XLOOKUP(1, (날씨9[stnNm]='평균기온 삽입용'!$AE$70) * (날씨9[월]=AE$71) * (날씨9[일]='평균기온 삽입용'!$AD101), 날씨9[maxTa]),"")</f>
        <v>2.2999999999999998</v>
      </c>
      <c r="AF101" t="str" cm="1">
        <f t="array" ref="AF101">IFERROR(_xlfn.XLOOKUP(1, (날씨9[stnNm]='평균기온 삽입용'!$AE$70) * (날씨9[월]=AF$71) * (날씨9[일]='평균기온 삽입용'!$AD101), 날씨9[maxTa]),"")</f>
        <v/>
      </c>
      <c r="AG101" cm="1">
        <f t="array" ref="AG101">IFERROR(_xlfn.XLOOKUP(1, (날씨9[stnNm]='평균기온 삽입용'!$AE$70) * (날씨9[월]=AG$71) * (날씨9[일]='평균기온 삽입용'!$AD101), 날씨9[maxTa]),"")</f>
        <v>20.5</v>
      </c>
      <c r="AH101" cm="1">
        <f t="array" ref="AH101">IFERROR(_xlfn.XLOOKUP(1, (날씨9[stnNm]='평균기온 삽입용'!$AE$70) * (날씨9[월]=AH$71) * (날씨9[일]='평균기온 삽입용'!$AD101), 날씨9[maxTa]),"")</f>
        <v>16.7</v>
      </c>
      <c r="AI101" cm="1">
        <f t="array" ref="AI101">IFERROR(_xlfn.XLOOKUP(1, (날씨9[stnNm]='평균기온 삽입용'!$AE$70) * (날씨9[월]=AI$71) * (날씨9[일]='평균기온 삽입용'!$AD101), 날씨9[maxTa]),"")</f>
        <v>27.2</v>
      </c>
      <c r="AJ101" cm="1">
        <f t="array" ref="AJ101">IFERROR(_xlfn.XLOOKUP(1, (날씨9[stnNm]='평균기온 삽입용'!$AE$70) * (날씨9[월]=AJ$71) * (날씨9[일]='평균기온 삽입용'!$AD101), 날씨9[maxTa]),"")</f>
        <v>30.7</v>
      </c>
      <c r="AK101" cm="1">
        <f t="array" ref="AK101">IFERROR(_xlfn.XLOOKUP(1, (날씨9[stnNm]='평균기온 삽입용'!$AE$70) * (날씨9[월]=AK$71) * (날씨9[일]='평균기온 삽입용'!$AD101), 날씨9[maxTa]),"")</f>
        <v>32.799999999999997</v>
      </c>
      <c r="AL101" cm="1">
        <f t="array" ref="AL101">IFERROR(_xlfn.XLOOKUP(1, (날씨9[stnNm]='평균기온 삽입용'!$AE$70) * (날씨9[월]=AL$71) * (날씨9[일]='평균기온 삽입용'!$AD101), 날씨9[maxTa]),"")</f>
        <v>26.1</v>
      </c>
      <c r="AM101" cm="1">
        <f t="array" ref="AM101">IFERROR(_xlfn.XLOOKUP(1, (날씨9[stnNm]='평균기온 삽입용'!$AE$70) * (날씨9[월]=AM$71) * (날씨9[일]='평균기온 삽입용'!$AD101), 날씨9[maxTa]),"")</f>
        <v>22</v>
      </c>
      <c r="AN101" cm="1">
        <f t="array" ref="AN101">IFERROR(_xlfn.XLOOKUP(1, (날씨9[stnNm]='평균기온 삽입용'!$AE$70) * (날씨9[월]=AN$71) * (날씨9[일]='평균기온 삽입용'!$AD101), 날씨9[maxTa]),"")</f>
        <v>20.100000000000001</v>
      </c>
      <c r="AO101" cm="1">
        <f t="array" ref="AO101">IFERROR(_xlfn.XLOOKUP(1, (날씨9[stnNm]='평균기온 삽입용'!$AE$70) * (날씨9[월]=AO$71) * (날씨9[일]='평균기온 삽입용'!$AD101), 날씨9[maxTa]),"")</f>
        <v>-2.5</v>
      </c>
      <c r="AP101" cm="1">
        <f t="array" ref="AP101">IFERROR(_xlfn.XLOOKUP(1, (날씨9[stnNm]='평균기온 삽입용'!$AE$70) * (날씨9[월]=AP$71) * (날씨9[일]='평균기온 삽입용'!$AD101), 날씨9[maxTa]),"")</f>
        <v>0.1</v>
      </c>
    </row>
    <row r="102" spans="2:42" ht="15.95" customHeight="1" x14ac:dyDescent="0.3">
      <c r="B102" s="63">
        <v>31</v>
      </c>
      <c r="C102" cm="1">
        <f t="array" ref="C102">IFERROR(_xlfn.XLOOKUP(1, (날씨7[stnNm]='평균기온 삽입용'!$C$70) * (날씨7[월]=C$71) * (날씨7[일]='평균기온 삽입용'!$B102), 날씨7[maxTa]),"")</f>
        <v>7.4</v>
      </c>
      <c r="D102" t="str" cm="1">
        <f t="array" ref="D102">IFERROR(_xlfn.XLOOKUP(1, (날씨7[stnNm]='평균기온 삽입용'!$C$70) * (날씨7[월]=D$71) * (날씨7[일]='평균기온 삽입용'!$B102), 날씨7[maxTa]),"")</f>
        <v/>
      </c>
      <c r="E102" cm="1">
        <f t="array" ref="E102">IFERROR(_xlfn.XLOOKUP(1, (날씨7[stnNm]='평균기온 삽입용'!$C$70) * (날씨7[월]=E$71) * (날씨7[일]='평균기온 삽입용'!$B102), 날씨7[maxTa]),"")</f>
        <v>21.7</v>
      </c>
      <c r="F102" t="str" cm="1">
        <f t="array" ref="F102">IFERROR(_xlfn.XLOOKUP(1, (날씨7[stnNm]='평균기온 삽입용'!$C$70) * (날씨7[월]=F$71) * (날씨7[일]='평균기온 삽입용'!$B102), 날씨7[maxTa]),"")</f>
        <v/>
      </c>
      <c r="G102" cm="1">
        <f t="array" ref="G102">IFERROR(_xlfn.XLOOKUP(1, (날씨7[stnNm]='평균기온 삽입용'!$C$70) * (날씨7[월]=G$71) * (날씨7[일]='평균기온 삽입용'!$B102), 날씨7[maxTa]),"")</f>
        <v>23.4</v>
      </c>
      <c r="H102" t="str" cm="1">
        <f t="array" ref="H102">IFERROR(_xlfn.XLOOKUP(1, (날씨7[stnNm]='평균기온 삽입용'!$C$70) * (날씨7[월]=H$71) * (날씨7[일]='평균기온 삽입용'!$B102), 날씨7[maxTa]),"")</f>
        <v/>
      </c>
      <c r="I102" cm="1">
        <f t="array" ref="I102">IFERROR(_xlfn.XLOOKUP(1, (날씨7[stnNm]='평균기온 삽입용'!$C$70) * (날씨7[월]=I$71) * (날씨7[일]='평균기온 삽입용'!$B102), 날씨7[maxTa]),"")</f>
        <v>33.1</v>
      </c>
      <c r="J102" cm="1">
        <f t="array" ref="J102">IFERROR(_xlfn.XLOOKUP(1, (날씨7[stnNm]='평균기온 삽입용'!$C$70) * (날씨7[월]=J$71) * (날씨7[일]='평균기온 삽입용'!$B102), 날씨7[maxTa]),"")</f>
        <v>23.3</v>
      </c>
      <c r="K102" t="str" cm="1">
        <f t="array" ref="K102">IFERROR(_xlfn.XLOOKUP(1, (날씨7[stnNm]='평균기온 삽입용'!$C$70) * (날씨7[월]=K$71) * (날씨7[일]='평균기온 삽입용'!$B102), 날씨7[maxTa]),"")</f>
        <v/>
      </c>
      <c r="L102" cm="1">
        <f t="array" ref="L102">IFERROR(_xlfn.XLOOKUP(1, (날씨7[stnNm]='평균기온 삽입용'!$C$70) * (날씨7[월]=L$71) * (날씨7[일]='평균기온 삽입용'!$B102), 날씨7[maxTa]),"")</f>
        <v>18.5</v>
      </c>
      <c r="M102" t="str" cm="1">
        <f t="array" ref="M102">IFERROR(_xlfn.XLOOKUP(1, (날씨7[stnNm]='평균기온 삽입용'!$C$70) * (날씨7[월]=M$71) * (날씨7[일]='평균기온 삽입용'!$B102), 날씨7[maxTa]),"")</f>
        <v/>
      </c>
      <c r="N102" cm="1">
        <f t="array" ref="N102">IFERROR(_xlfn.XLOOKUP(1, (날씨7[stnNm]='평균기온 삽입용'!$C$70) * (날씨7[월]=N$71) * (날씨7[일]='평균기온 삽입용'!$B102), 날씨7[maxTa]),"")</f>
        <v>-4.5999999999999996</v>
      </c>
      <c r="P102" s="63">
        <v>31</v>
      </c>
      <c r="Q102" cm="1">
        <f t="array" ref="Q102">IFERROR(_xlfn.XLOOKUP(1, (날씨8[stnNm]='평균기온 삽입용'!$Q$70) * (날씨8[월]=Q$71) * (날씨8[일]='평균기온 삽입용'!$P102), 날씨8[maxTa]),"")</f>
        <v>3.6</v>
      </c>
      <c r="R102" t="str" cm="1">
        <f t="array" ref="R102">IFERROR(_xlfn.XLOOKUP(1, (날씨8[stnNm]='평균기온 삽입용'!$Q$70) * (날씨8[월]=R$71) * (날씨8[일]='평균기온 삽입용'!$P102), 날씨8[maxTa]),"")</f>
        <v/>
      </c>
      <c r="S102" cm="1">
        <f t="array" ref="S102">IFERROR(_xlfn.XLOOKUP(1, (날씨8[stnNm]='평균기온 삽입용'!$Q$70) * (날씨8[월]=S$71) * (날씨8[일]='평균기온 삽입용'!$P102), 날씨8[maxTa]),"")</f>
        <v>12.7</v>
      </c>
      <c r="T102" t="str" cm="1">
        <f t="array" ref="T102">IFERROR(_xlfn.XLOOKUP(1, (날씨8[stnNm]='평균기온 삽입용'!$Q$70) * (날씨8[월]=T$71) * (날씨8[일]='평균기온 삽입용'!$P102), 날씨8[maxTa]),"")</f>
        <v/>
      </c>
      <c r="U102" cm="1">
        <f t="array" ref="U102">IFERROR(_xlfn.XLOOKUP(1, (날씨8[stnNm]='평균기온 삽입용'!$Q$70) * (날씨8[월]=U$71) * (날씨8[일]='평균기온 삽입용'!$P102), 날씨8[maxTa]),"")</f>
        <v>26</v>
      </c>
      <c r="V102" t="str" cm="1">
        <f t="array" ref="V102">IFERROR(_xlfn.XLOOKUP(1, (날씨8[stnNm]='평균기온 삽입용'!$Q$70) * (날씨8[월]=V$71) * (날씨8[일]='평균기온 삽입용'!$P102), 날씨8[maxTa]),"")</f>
        <v/>
      </c>
      <c r="W102" cm="1">
        <f t="array" ref="W102">IFERROR(_xlfn.XLOOKUP(1, (날씨8[stnNm]='평균기온 삽입용'!$Q$70) * (날씨8[월]=W$71) * (날씨8[일]='평균기온 삽입용'!$P102), 날씨8[maxTa]),"")</f>
        <v>26.8</v>
      </c>
      <c r="X102" cm="1">
        <f t="array" ref="X102">IFERROR(_xlfn.XLOOKUP(1, (날씨8[stnNm]='평균기온 삽입용'!$Q$70) * (날씨8[월]=X$71) * (날씨8[일]='평균기온 삽입용'!$P102), 날씨8[maxTa]),"")</f>
        <v>25.4</v>
      </c>
      <c r="Y102" t="str" cm="1">
        <f t="array" ref="Y102">IFERROR(_xlfn.XLOOKUP(1, (날씨8[stnNm]='평균기온 삽입용'!$Q$70) * (날씨8[월]=Y$71) * (날씨8[일]='평균기온 삽입용'!$P102), 날씨8[maxTa]),"")</f>
        <v/>
      </c>
      <c r="Z102" cm="1">
        <f t="array" ref="Z102">IFERROR(_xlfn.XLOOKUP(1, (날씨8[stnNm]='평균기온 삽입용'!$Q$70) * (날씨8[월]=Z$71) * (날씨8[일]='평균기온 삽입용'!$P102), 날씨8[maxTa]),"")</f>
        <v>18.3</v>
      </c>
      <c r="AA102" t="str" cm="1">
        <f t="array" ref="AA102">IFERROR(_xlfn.XLOOKUP(1, (날씨8[stnNm]='평균기온 삽입용'!$Q$70) * (날씨8[월]=AA$71) * (날씨8[일]='평균기온 삽입용'!$P102), 날씨8[maxTa]),"")</f>
        <v/>
      </c>
      <c r="AB102" cm="1">
        <f t="array" ref="AB102">IFERROR(_xlfn.XLOOKUP(1, (날씨8[stnNm]='평균기온 삽입용'!$Q$70) * (날씨8[월]=AB$71) * (날씨8[일]='평균기온 삽입용'!$P102), 날씨8[maxTa]),"")</f>
        <v>1.3</v>
      </c>
      <c r="AD102" s="63">
        <v>31</v>
      </c>
      <c r="AE102" cm="1">
        <f t="array" ref="AE102">IFERROR(_xlfn.XLOOKUP(1, (날씨9[stnNm]='평균기온 삽입용'!$AE$70) * (날씨9[월]=AE$71) * (날씨9[일]='평균기온 삽입용'!$AD102), 날씨9[maxTa]),"")</f>
        <v>5.3</v>
      </c>
      <c r="AF102" t="str" cm="1">
        <f t="array" ref="AF102">IFERROR(_xlfn.XLOOKUP(1, (날씨9[stnNm]='평균기온 삽입용'!$AE$70) * (날씨9[월]=AF$71) * (날씨9[일]='평균기온 삽입용'!$AD102), 날씨9[maxTa]),"")</f>
        <v/>
      </c>
      <c r="AG102" cm="1">
        <f t="array" ref="AG102">IFERROR(_xlfn.XLOOKUP(1, (날씨9[stnNm]='평균기온 삽입용'!$AE$70) * (날씨9[월]=AG$71) * (날씨9[일]='평균기온 삽입용'!$AD102), 날씨9[maxTa]),"")</f>
        <v>23.7</v>
      </c>
      <c r="AH102" t="str" cm="1">
        <f t="array" ref="AH102">IFERROR(_xlfn.XLOOKUP(1, (날씨9[stnNm]='평균기온 삽입용'!$AE$70) * (날씨9[월]=AH$71) * (날씨9[일]='평균기온 삽입용'!$AD102), 날씨9[maxTa]),"")</f>
        <v/>
      </c>
      <c r="AI102" cm="1">
        <f t="array" ref="AI102">IFERROR(_xlfn.XLOOKUP(1, (날씨9[stnNm]='평균기온 삽입용'!$AE$70) * (날씨9[월]=AI$71) * (날씨9[일]='평균기온 삽입용'!$AD102), 날씨9[maxTa]),"")</f>
        <v>27</v>
      </c>
      <c r="AJ102" t="str" cm="1">
        <f t="array" ref="AJ102">IFERROR(_xlfn.XLOOKUP(1, (날씨9[stnNm]='평균기온 삽입용'!$AE$70) * (날씨9[월]=AJ$71) * (날씨9[일]='평균기온 삽입용'!$AD102), 날씨9[maxTa]),"")</f>
        <v/>
      </c>
      <c r="AK102" cm="1">
        <f t="array" ref="AK102">IFERROR(_xlfn.XLOOKUP(1, (날씨9[stnNm]='평균기온 삽입용'!$AE$70) * (날씨9[월]=AK$71) * (날씨9[일]='평균기온 삽입용'!$AD102), 날씨9[maxTa]),"")</f>
        <v>32.4</v>
      </c>
      <c r="AL102" cm="1">
        <f t="array" ref="AL102">IFERROR(_xlfn.XLOOKUP(1, (날씨9[stnNm]='평균기온 삽입용'!$AE$70) * (날씨9[월]=AL$71) * (날씨9[일]='평균기온 삽입용'!$AD102), 날씨9[maxTa]),"")</f>
        <v>27.5</v>
      </c>
      <c r="AM102" t="str" cm="1">
        <f t="array" ref="AM102">IFERROR(_xlfn.XLOOKUP(1, (날씨9[stnNm]='평균기온 삽입용'!$AE$70) * (날씨9[월]=AM$71) * (날씨9[일]='평균기온 삽입용'!$AD102), 날씨9[maxTa]),"")</f>
        <v/>
      </c>
      <c r="AN102" cm="1">
        <f t="array" ref="AN102">IFERROR(_xlfn.XLOOKUP(1, (날씨9[stnNm]='평균기온 삽입용'!$AE$70) * (날씨9[월]=AN$71) * (날씨9[일]='평균기온 삽입용'!$AD102), 날씨9[maxTa]),"")</f>
        <v>19.399999999999999</v>
      </c>
      <c r="AO102" t="str" cm="1">
        <f t="array" ref="AO102">IFERROR(_xlfn.XLOOKUP(1, (날씨9[stnNm]='평균기온 삽입용'!$AE$70) * (날씨9[월]=AO$71) * (날씨9[일]='평균기온 삽입용'!$AD102), 날씨9[maxTa]),"")</f>
        <v/>
      </c>
      <c r="AP102" cm="1">
        <f t="array" ref="AP102">IFERROR(_xlfn.XLOOKUP(1, (날씨9[stnNm]='평균기온 삽입용'!$AE$70) * (날씨9[월]=AP$71) * (날씨9[일]='평균기온 삽입용'!$AD102), 날씨9[maxTa]),"")</f>
        <v>5.5</v>
      </c>
    </row>
    <row r="103" spans="2:42" ht="15.95" customHeight="1" x14ac:dyDescent="0.3"/>
    <row r="104" spans="2:42" ht="15.95" customHeight="1" x14ac:dyDescent="0.3">
      <c r="C104" t="str">
        <f>가동률!$P$9</f>
        <v>철원</v>
      </c>
      <c r="D104">
        <f>가동률!$P$10-1</f>
        <v>2024</v>
      </c>
    </row>
    <row r="105" spans="2:42" ht="15.95" customHeight="1" x14ac:dyDescent="0.3">
      <c r="C105" s="64">
        <v>1</v>
      </c>
      <c r="D105" s="64">
        <v>2</v>
      </c>
      <c r="E105" s="64">
        <v>3</v>
      </c>
      <c r="F105" s="64">
        <v>4</v>
      </c>
      <c r="G105" s="64">
        <v>5</v>
      </c>
      <c r="H105" s="64">
        <v>6</v>
      </c>
      <c r="I105" s="64">
        <v>7</v>
      </c>
      <c r="J105" s="64">
        <v>8</v>
      </c>
      <c r="K105" s="64">
        <v>9</v>
      </c>
      <c r="L105" s="64">
        <v>10</v>
      </c>
      <c r="M105" s="64">
        <v>11</v>
      </c>
      <c r="N105" s="64">
        <v>12</v>
      </c>
    </row>
    <row r="106" spans="2:42" ht="15.95" customHeight="1" x14ac:dyDescent="0.3">
      <c r="B106" s="63">
        <v>1</v>
      </c>
      <c r="C106" cm="1">
        <f t="array" ref="C106">IFERROR(_xlfn.XLOOKUP(1, (날씨10[stnNm]='평균기온 삽입용'!$C$104) * (날씨10[월]=C$105) * (날씨10[일]='평균기온 삽입용'!$B106), 날씨10[maxTa]),"")</f>
        <v>5.3</v>
      </c>
      <c r="D106" cm="1">
        <f t="array" ref="D106">IFERROR(_xlfn.XLOOKUP(1, (날씨10[stnNm]='평균기온 삽입용'!$C$104) * (날씨10[월]=D$105) * (날씨10[일]='평균기온 삽입용'!$B106), 날씨10[maxTa]),"")</f>
        <v>6.8</v>
      </c>
      <c r="E106" cm="1">
        <f t="array" ref="E106">IFERROR(_xlfn.XLOOKUP(1, (날씨10[stnNm]='평균기온 삽입용'!$C$104) * (날씨10[월]=E$105) * (날씨10[일]='평균기온 삽입용'!$B106), 날씨10[maxTa]),"")</f>
        <v>-0.3</v>
      </c>
      <c r="F106" cm="1">
        <f t="array" ref="F106">IFERROR(_xlfn.XLOOKUP(1, (날씨10[stnNm]='평균기온 삽입용'!$C$104) * (날씨10[월]=F$105) * (날씨10[일]='평균기온 삽입용'!$B106), 날씨10[maxTa]),"")</f>
        <v>18.3</v>
      </c>
      <c r="G106" cm="1">
        <f t="array" ref="G106">IFERROR(_xlfn.XLOOKUP(1, (날씨10[stnNm]='평균기온 삽입용'!$C$104) * (날씨10[월]=G$105) * (날씨10[일]='평균기온 삽입용'!$B106), 날씨10[maxTa]),"")</f>
        <v>23.1</v>
      </c>
      <c r="H106" cm="1">
        <f t="array" ref="H106">IFERROR(_xlfn.XLOOKUP(1, (날씨10[stnNm]='평균기온 삽입용'!$C$104) * (날씨10[월]=H$105) * (날씨10[일]='평균기온 삽입용'!$B106), 날씨10[maxTa]),"")</f>
        <v>24.6</v>
      </c>
      <c r="I106" cm="1">
        <f t="array" ref="I106">IFERROR(_xlfn.XLOOKUP(1, (날씨10[stnNm]='평균기온 삽입용'!$C$104) * (날씨10[월]=I$105) * (날씨10[일]='평균기온 삽입용'!$B106), 날씨10[maxTa]),"")</f>
        <v>28.8</v>
      </c>
      <c r="J106" cm="1">
        <f t="array" ref="J106">IFERROR(_xlfn.XLOOKUP(1, (날씨10[stnNm]='평균기온 삽입용'!$C$104) * (날씨10[월]=J$105) * (날씨10[일]='평균기온 삽입용'!$B106), 날씨10[maxTa]),"")</f>
        <v>31.5</v>
      </c>
      <c r="K106" cm="1">
        <f t="array" ref="K106">IFERROR(_xlfn.XLOOKUP(1, (날씨10[stnNm]='평균기온 삽입용'!$C$104) * (날씨10[월]=K$105) * (날씨10[일]='평균기온 삽입용'!$B106), 날씨10[maxTa]),"")</f>
        <v>30.4</v>
      </c>
      <c r="L106" cm="1">
        <f t="array" ref="L106">IFERROR(_xlfn.XLOOKUP(1, (날씨10[stnNm]='평균기온 삽입용'!$C$104) * (날씨10[월]=L$105) * (날씨10[일]='평균기온 삽입용'!$B106), 날씨10[maxTa]),"")</f>
        <v>19.8</v>
      </c>
      <c r="M106" cm="1">
        <f t="array" ref="M106">IFERROR(_xlfn.XLOOKUP(1, (날씨10[stnNm]='평균기온 삽입용'!$C$104) * (날씨10[월]=M$105) * (날씨10[일]='평균기온 삽입용'!$B106), 날씨10[maxTa]),"")</f>
        <v>18.3</v>
      </c>
      <c r="N106" cm="1">
        <f t="array" ref="N106">IFERROR(_xlfn.XLOOKUP(1, (날씨10[stnNm]='평균기온 삽입용'!$C$104) * (날씨10[월]=N$105) * (날씨10[일]='평균기온 삽입용'!$B106), 날씨10[maxTa]),"")</f>
        <v>8.9</v>
      </c>
    </row>
    <row r="107" spans="2:42" ht="15.95" customHeight="1" x14ac:dyDescent="0.3">
      <c r="B107" s="63">
        <v>2</v>
      </c>
      <c r="C107" cm="1">
        <f t="array" ref="C107">IFERROR(_xlfn.XLOOKUP(1, (날씨10[stnNm]='평균기온 삽입용'!$C$104) * (날씨10[월]=C$105) * (날씨10[일]='평균기온 삽입용'!$B107), 날씨10[maxTa]),"")</f>
        <v>4</v>
      </c>
      <c r="D107" cm="1">
        <f t="array" ref="D107">IFERROR(_xlfn.XLOOKUP(1, (날씨10[stnNm]='평균기온 삽입용'!$C$104) * (날씨10[월]=D$105) * (날씨10[일]='평균기온 삽입용'!$B107), 날씨10[maxTa]),"")</f>
        <v>6.6</v>
      </c>
      <c r="E107" cm="1">
        <f t="array" ref="E107">IFERROR(_xlfn.XLOOKUP(1, (날씨10[stnNm]='평균기온 삽입용'!$C$104) * (날씨10[월]=E$105) * (날씨10[일]='평균기온 삽입용'!$B107), 날씨10[maxTa]),"")</f>
        <v>3.2</v>
      </c>
      <c r="F107" cm="1">
        <f t="array" ref="F107">IFERROR(_xlfn.XLOOKUP(1, (날씨10[stnNm]='평균기온 삽입용'!$C$104) * (날씨10[월]=F$105) * (날씨10[일]='평균기온 삽입용'!$B107), 날씨10[maxTa]),"")</f>
        <v>23.6</v>
      </c>
      <c r="G107" cm="1">
        <f t="array" ref="G107">IFERROR(_xlfn.XLOOKUP(1, (날씨10[stnNm]='평균기온 삽입용'!$C$104) * (날씨10[월]=G$105) * (날씨10[일]='평균기온 삽입용'!$B107), 날씨10[maxTa]),"")</f>
        <v>24.5</v>
      </c>
      <c r="H107" cm="1">
        <f t="array" ref="H107">IFERROR(_xlfn.XLOOKUP(1, (날씨10[stnNm]='평균기온 삽입용'!$C$104) * (날씨10[월]=H$105) * (날씨10[일]='평균기온 삽입용'!$B107), 날씨10[maxTa]),"")</f>
        <v>24.6</v>
      </c>
      <c r="I107" cm="1">
        <f t="array" ref="I107">IFERROR(_xlfn.XLOOKUP(1, (날씨10[stnNm]='평균기온 삽입용'!$C$104) * (날씨10[월]=I$105) * (날씨10[일]='평균기온 삽입용'!$B107), 날씨10[maxTa]),"")</f>
        <v>24.1</v>
      </c>
      <c r="J107" cm="1">
        <f t="array" ref="J107">IFERROR(_xlfn.XLOOKUP(1, (날씨10[stnNm]='평균기온 삽입용'!$C$104) * (날씨10[월]=J$105) * (날씨10[일]='평균기온 삽입용'!$B107), 날씨10[maxTa]),"")</f>
        <v>30.9</v>
      </c>
      <c r="K107" cm="1">
        <f t="array" ref="K107">IFERROR(_xlfn.XLOOKUP(1, (날씨10[stnNm]='평균기온 삽입용'!$C$104) * (날씨10[월]=K$105) * (날씨10[일]='평균기온 삽입용'!$B107), 날씨10[maxTa]),"")</f>
        <v>24.8</v>
      </c>
      <c r="L107" cm="1">
        <f t="array" ref="L107">IFERROR(_xlfn.XLOOKUP(1, (날씨10[stnNm]='평균기온 삽입용'!$C$104) * (날씨10[월]=L$105) * (날씨10[일]='평균기온 삽입용'!$B107), 날씨10[maxTa]),"")</f>
        <v>18.5</v>
      </c>
      <c r="M107" cm="1">
        <f t="array" ref="M107">IFERROR(_xlfn.XLOOKUP(1, (날씨10[stnNm]='평균기온 삽입용'!$C$104) * (날씨10[월]=M$105) * (날씨10[일]='평균기온 삽입용'!$B107), 날씨10[maxTa]),"")</f>
        <v>22.2</v>
      </c>
      <c r="N107" cm="1">
        <f t="array" ref="N107">IFERROR(_xlfn.XLOOKUP(1, (날씨10[stnNm]='평균기온 삽입용'!$C$104) * (날씨10[월]=N$105) * (날씨10[일]='평균기온 삽입용'!$B107), 날씨10[maxTa]),"")</f>
        <v>12.3</v>
      </c>
    </row>
    <row r="108" spans="2:42" ht="15.95" customHeight="1" x14ac:dyDescent="0.3">
      <c r="B108" s="63">
        <v>3</v>
      </c>
      <c r="C108" cm="1">
        <f t="array" ref="C108">IFERROR(_xlfn.XLOOKUP(1, (날씨10[stnNm]='평균기온 삽입용'!$C$104) * (날씨10[월]=C$105) * (날씨10[일]='평균기온 삽입용'!$B108), 날씨10[maxTa]),"")</f>
        <v>3.4</v>
      </c>
      <c r="D108" cm="1">
        <f t="array" ref="D108">IFERROR(_xlfn.XLOOKUP(1, (날씨10[stnNm]='평균기온 삽입용'!$C$104) * (날씨10[월]=D$105) * (날씨10[일]='평균기온 삽입용'!$B108), 날씨10[maxTa]),"")</f>
        <v>6.9</v>
      </c>
      <c r="E108" cm="1">
        <f t="array" ref="E108">IFERROR(_xlfn.XLOOKUP(1, (날씨10[stnNm]='평균기온 삽입용'!$C$104) * (날씨10[월]=E$105) * (날씨10[일]='평균기온 삽입용'!$B108), 날씨10[maxTa]),"")</f>
        <v>7.1</v>
      </c>
      <c r="F108" cm="1">
        <f t="array" ref="F108">IFERROR(_xlfn.XLOOKUP(1, (날씨10[stnNm]='평균기온 삽입용'!$C$104) * (날씨10[월]=F$105) * (날씨10[일]='평균기온 삽입용'!$B108), 날씨10[maxTa]),"")</f>
        <v>18</v>
      </c>
      <c r="G108" cm="1">
        <f t="array" ref="G108">IFERROR(_xlfn.XLOOKUP(1, (날씨10[stnNm]='평균기온 삽입용'!$C$104) * (날씨10[월]=G$105) * (날씨10[일]='평균기온 삽입용'!$B108), 날씨10[maxTa]),"")</f>
        <v>27.6</v>
      </c>
      <c r="H108" cm="1">
        <f t="array" ref="H108">IFERROR(_xlfn.XLOOKUP(1, (날씨10[stnNm]='평균기온 삽입용'!$C$104) * (날씨10[월]=H$105) * (날씨10[일]='평균기온 삽입용'!$B108), 날씨10[maxTa]),"")</f>
        <v>26.4</v>
      </c>
      <c r="I108" cm="1">
        <f t="array" ref="I108">IFERROR(_xlfn.XLOOKUP(1, (날씨10[stnNm]='평균기온 삽입용'!$C$104) * (날씨10[월]=I$105) * (날씨10[일]='평균기온 삽입용'!$B108), 날씨10[maxTa]),"")</f>
        <v>24.1</v>
      </c>
      <c r="J108" cm="1">
        <f t="array" ref="J108">IFERROR(_xlfn.XLOOKUP(1, (날씨10[stnNm]='평균기온 삽입용'!$C$104) * (날씨10[월]=J$105) * (날씨10[일]='평균기온 삽입용'!$B108), 날씨10[maxTa]),"")</f>
        <v>33.299999999999997</v>
      </c>
      <c r="K108" cm="1">
        <f t="array" ref="K108">IFERROR(_xlfn.XLOOKUP(1, (날씨10[stnNm]='평균기온 삽입용'!$C$104) * (날씨10[월]=K$105) * (날씨10[일]='평균기온 삽입용'!$B108), 날씨10[maxTa]),"")</f>
        <v>30</v>
      </c>
      <c r="L108" cm="1">
        <f t="array" ref="L108">IFERROR(_xlfn.XLOOKUP(1, (날씨10[stnNm]='평균기온 삽입용'!$C$104) * (날씨10[월]=L$105) * (날씨10[일]='평균기온 삽입용'!$B108), 날씨10[maxTa]),"")</f>
        <v>22</v>
      </c>
      <c r="M108" cm="1">
        <f t="array" ref="M108">IFERROR(_xlfn.XLOOKUP(1, (날씨10[stnNm]='평균기온 삽입용'!$C$104) * (날씨10[월]=M$105) * (날씨10[일]='평균기온 삽입용'!$B108), 날씨10[maxTa]),"")</f>
        <v>21.8</v>
      </c>
      <c r="N108" cm="1">
        <f t="array" ref="N108">IFERROR(_xlfn.XLOOKUP(1, (날씨10[stnNm]='평균기온 삽입용'!$C$104) * (날씨10[월]=N$105) * (날씨10[일]='평균기온 삽입용'!$B108), 날씨10[maxTa]),"")</f>
        <v>3.1</v>
      </c>
    </row>
    <row r="109" spans="2:42" ht="15.95" customHeight="1" x14ac:dyDescent="0.3">
      <c r="B109" s="63">
        <v>4</v>
      </c>
      <c r="C109" cm="1">
        <f t="array" ref="C109">IFERROR(_xlfn.XLOOKUP(1, (날씨10[stnNm]='평균기온 삽입용'!$C$104) * (날씨10[월]=C$105) * (날씨10[일]='평균기온 삽입용'!$B109), 날씨10[maxTa]),"")</f>
        <v>3.7</v>
      </c>
      <c r="D109" cm="1">
        <f t="array" ref="D109">IFERROR(_xlfn.XLOOKUP(1, (날씨10[stnNm]='평균기온 삽입용'!$C$104) * (날씨10[월]=D$105) * (날씨10[일]='평균기온 삽입용'!$B109), 날씨10[maxTa]),"")</f>
        <v>8.1</v>
      </c>
      <c r="E109" cm="1">
        <f t="array" ref="E109">IFERROR(_xlfn.XLOOKUP(1, (날씨10[stnNm]='평균기온 삽입용'!$C$104) * (날씨10[월]=E$105) * (날씨10[일]='평균기온 삽입용'!$B109), 날씨10[maxTa]),"")</f>
        <v>10.8</v>
      </c>
      <c r="F109" cm="1">
        <f t="array" ref="F109">IFERROR(_xlfn.XLOOKUP(1, (날씨10[stnNm]='평균기온 삽입용'!$C$104) * (날씨10[월]=F$105) * (날씨10[일]='평균기온 삽입용'!$B109), 날씨10[maxTa]),"")</f>
        <v>19.399999999999999</v>
      </c>
      <c r="G109" cm="1">
        <f t="array" ref="G109">IFERROR(_xlfn.XLOOKUP(1, (날씨10[stnNm]='평균기온 삽입용'!$C$104) * (날씨10[월]=G$105) * (날씨10[일]='평균기온 삽입용'!$B109), 날씨10[maxTa]),"")</f>
        <v>27.9</v>
      </c>
      <c r="H109" cm="1">
        <f t="array" ref="H109">IFERROR(_xlfn.XLOOKUP(1, (날씨10[stnNm]='평균기온 삽입용'!$C$104) * (날씨10[월]=H$105) * (날씨10[일]='평균기온 삽입용'!$B109), 날씨10[maxTa]),"")</f>
        <v>28</v>
      </c>
      <c r="I109" cm="1">
        <f t="array" ref="I109">IFERROR(_xlfn.XLOOKUP(1, (날씨10[stnNm]='평균기온 삽입용'!$C$104) * (날씨10[월]=I$105) * (날씨10[일]='평균기온 삽입용'!$B109), 날씨10[maxTa]),"")</f>
        <v>28.2</v>
      </c>
      <c r="J109" cm="1">
        <f t="array" ref="J109">IFERROR(_xlfn.XLOOKUP(1, (날씨10[stnNm]='평균기온 삽입용'!$C$104) * (날씨10[월]=J$105) * (날씨10[일]='평균기온 삽입용'!$B109), 날씨10[maxTa]),"")</f>
        <v>34.799999999999997</v>
      </c>
      <c r="K109" cm="1">
        <f t="array" ref="K109">IFERROR(_xlfn.XLOOKUP(1, (날씨10[stnNm]='평균기온 삽입용'!$C$104) * (날씨10[월]=K$105) * (날씨10[일]='평균기온 삽입용'!$B109), 날씨10[maxTa]),"")</f>
        <v>31.2</v>
      </c>
      <c r="L109" cm="1">
        <f t="array" ref="L109">IFERROR(_xlfn.XLOOKUP(1, (날씨10[stnNm]='평균기온 삽입용'!$C$104) * (날씨10[월]=L$105) * (날씨10[일]='평균기온 삽입용'!$B109), 날씨10[maxTa]),"")</f>
        <v>22.1</v>
      </c>
      <c r="M109" cm="1">
        <f t="array" ref="M109">IFERROR(_xlfn.XLOOKUP(1, (날씨10[stnNm]='평균기온 삽입용'!$C$104) * (날씨10[월]=M$105) * (날씨10[일]='평균기온 삽입용'!$B109), 날씨10[maxTa]),"")</f>
        <v>18.399999999999999</v>
      </c>
      <c r="N109" cm="1">
        <f t="array" ref="N109">IFERROR(_xlfn.XLOOKUP(1, (날씨10[stnNm]='평균기온 삽입용'!$C$104) * (날씨10[월]=N$105) * (날씨10[일]='평균기온 삽입용'!$B109), 날씨10[maxTa]),"")</f>
        <v>4.3</v>
      </c>
    </row>
    <row r="110" spans="2:42" ht="15.95" customHeight="1" x14ac:dyDescent="0.3">
      <c r="B110" s="63">
        <v>5</v>
      </c>
      <c r="C110" cm="1">
        <f t="array" ref="C110">IFERROR(_xlfn.XLOOKUP(1, (날씨10[stnNm]='평균기온 삽입용'!$C$104) * (날씨10[월]=C$105) * (날씨10[일]='평균기온 삽입용'!$B110), 날씨10[maxTa]),"")</f>
        <v>7.9</v>
      </c>
      <c r="D110" cm="1">
        <f t="array" ref="D110">IFERROR(_xlfn.XLOOKUP(1, (날씨10[stnNm]='평균기온 삽입용'!$C$104) * (날씨10[월]=D$105) * (날씨10[일]='평균기온 삽입용'!$B110), 날씨10[maxTa]),"")</f>
        <v>3</v>
      </c>
      <c r="E110" cm="1">
        <f t="array" ref="E110">IFERROR(_xlfn.XLOOKUP(1, (날씨10[stnNm]='평균기온 삽입용'!$C$104) * (날씨10[월]=E$105) * (날씨10[일]='평균기온 삽입용'!$B110), 날씨10[maxTa]),"")</f>
        <v>11.2</v>
      </c>
      <c r="F110" cm="1">
        <f t="array" ref="F110">IFERROR(_xlfn.XLOOKUP(1, (날씨10[stnNm]='평균기온 삽입용'!$C$104) * (날씨10[월]=F$105) * (날씨10[일]='평균기온 삽입용'!$B110), 날씨10[maxTa]),"")</f>
        <v>18.100000000000001</v>
      </c>
      <c r="G110" cm="1">
        <f t="array" ref="G110">IFERROR(_xlfn.XLOOKUP(1, (날씨10[stnNm]='평균기온 삽입용'!$C$104) * (날씨10[월]=G$105) * (날씨10[일]='평균기온 삽입용'!$B110), 날씨10[maxTa]),"")</f>
        <v>19.2</v>
      </c>
      <c r="H110" cm="1">
        <f t="array" ref="H110">IFERROR(_xlfn.XLOOKUP(1, (날씨10[stnNm]='평균기온 삽입용'!$C$104) * (날씨10[월]=H$105) * (날씨10[일]='평균기온 삽입용'!$B110), 날씨10[maxTa]),"")</f>
        <v>29.1</v>
      </c>
      <c r="I110" cm="1">
        <f t="array" ref="I110">IFERROR(_xlfn.XLOOKUP(1, (날씨10[stnNm]='평균기온 삽입용'!$C$104) * (날씨10[월]=I$105) * (날씨10[일]='평균기온 삽입용'!$B110), 날씨10[maxTa]),"")</f>
        <v>27</v>
      </c>
      <c r="J110" cm="1">
        <f t="array" ref="J110">IFERROR(_xlfn.XLOOKUP(1, (날씨10[stnNm]='평균기온 삽입용'!$C$104) * (날씨10[월]=J$105) * (날씨10[일]='평균기온 삽입용'!$B110), 날씨10[maxTa]),"")</f>
        <v>33.6</v>
      </c>
      <c r="K110" cm="1">
        <f t="array" ref="K110">IFERROR(_xlfn.XLOOKUP(1, (날씨10[stnNm]='평균기온 삽입용'!$C$104) * (날씨10[월]=K$105) * (날씨10[일]='평균기온 삽입용'!$B110), 날씨10[maxTa]),"")</f>
        <v>26.7</v>
      </c>
      <c r="L110" cm="1">
        <f t="array" ref="L110">IFERROR(_xlfn.XLOOKUP(1, (날씨10[stnNm]='평균기온 삽입용'!$C$104) * (날씨10[월]=L$105) * (날씨10[일]='평균기온 삽입용'!$B110), 날씨10[maxTa]),"")</f>
        <v>22.8</v>
      </c>
      <c r="M110" cm="1">
        <f t="array" ref="M110">IFERROR(_xlfn.XLOOKUP(1, (날씨10[stnNm]='평균기온 삽입용'!$C$104) * (날씨10[월]=M$105) * (날씨10[일]='평균기온 삽입용'!$B110), 날씨10[maxTa]),"")</f>
        <v>14.4</v>
      </c>
      <c r="N110" cm="1">
        <f t="array" ref="N110">IFERROR(_xlfn.XLOOKUP(1, (날씨10[stnNm]='평균기온 삽입용'!$C$104) * (날씨10[월]=N$105) * (날씨10[일]='평균기온 삽입용'!$B110), 날씨10[maxTa]),"")</f>
        <v>6.5</v>
      </c>
    </row>
    <row r="111" spans="2:42" ht="15.95" customHeight="1" x14ac:dyDescent="0.3">
      <c r="B111" s="63">
        <v>6</v>
      </c>
      <c r="C111" cm="1">
        <f t="array" ref="C111">IFERROR(_xlfn.XLOOKUP(1, (날씨10[stnNm]='평균기온 삽입용'!$C$104) * (날씨10[월]=C$105) * (날씨10[일]='평균기온 삽입용'!$B111), 날씨10[maxTa]),"")</f>
        <v>3.2</v>
      </c>
      <c r="D111" cm="1">
        <f t="array" ref="D111">IFERROR(_xlfn.XLOOKUP(1, (날씨10[stnNm]='평균기온 삽입용'!$C$104) * (날씨10[월]=D$105) * (날씨10[일]='평균기온 삽입용'!$B111), 날씨10[maxTa]),"")</f>
        <v>2.6</v>
      </c>
      <c r="E111" cm="1">
        <f t="array" ref="E111">IFERROR(_xlfn.XLOOKUP(1, (날씨10[stnNm]='평균기온 삽입용'!$C$104) * (날씨10[월]=E$105) * (날씨10[일]='평균기온 삽입용'!$B111), 날씨10[maxTa]),"")</f>
        <v>8.5</v>
      </c>
      <c r="F111" cm="1">
        <f t="array" ref="F111">IFERROR(_xlfn.XLOOKUP(1, (날씨10[stnNm]='평균기온 삽입용'!$C$104) * (날씨10[월]=F$105) * (날씨10[일]='평균기온 삽입용'!$B111), 날씨10[maxTa]),"")</f>
        <v>18.5</v>
      </c>
      <c r="G111" cm="1">
        <f t="array" ref="G111">IFERROR(_xlfn.XLOOKUP(1, (날씨10[stnNm]='평균기온 삽입용'!$C$104) * (날씨10[월]=G$105) * (날씨10[일]='평균기온 삽입용'!$B111), 날씨10[maxTa]),"")</f>
        <v>15.8</v>
      </c>
      <c r="H111" cm="1">
        <f t="array" ref="H111">IFERROR(_xlfn.XLOOKUP(1, (날씨10[stnNm]='평균기온 삽입용'!$C$104) * (날씨10[월]=H$105) * (날씨10[일]='평균기온 삽입용'!$B111), 날씨10[maxTa]),"")</f>
        <v>29.7</v>
      </c>
      <c r="I111" cm="1">
        <f t="array" ref="I111">IFERROR(_xlfn.XLOOKUP(1, (날씨10[stnNm]='평균기온 삽입용'!$C$104) * (날씨10[월]=I$105) * (날씨10[일]='평균기온 삽입용'!$B111), 날씨10[maxTa]),"")</f>
        <v>27.4</v>
      </c>
      <c r="J111" cm="1">
        <f t="array" ref="J111">IFERROR(_xlfn.XLOOKUP(1, (날씨10[stnNm]='평균기온 삽입용'!$C$104) * (날씨10[월]=J$105) * (날씨10[일]='평균기온 삽입용'!$B111), 날씨10[maxTa]),"")</f>
        <v>32.299999999999997</v>
      </c>
      <c r="K111" cm="1">
        <f t="array" ref="K111">IFERROR(_xlfn.XLOOKUP(1, (날씨10[stnNm]='평균기온 삽입용'!$C$104) * (날씨10[월]=K$105) * (날씨10[일]='평균기온 삽입용'!$B111), 날씨10[maxTa]),"")</f>
        <v>26.7</v>
      </c>
      <c r="L111" cm="1">
        <f t="array" ref="L111">IFERROR(_xlfn.XLOOKUP(1, (날씨10[stnNm]='평균기온 삽입용'!$C$104) * (날씨10[월]=L$105) * (날씨10[일]='평균기온 삽입용'!$B111), 날씨10[maxTa]),"")</f>
        <v>16</v>
      </c>
      <c r="M111" cm="1">
        <f t="array" ref="M111">IFERROR(_xlfn.XLOOKUP(1, (날씨10[stnNm]='평균기온 삽입용'!$C$104) * (날씨10[월]=M$105) * (날씨10[일]='평균기온 삽입용'!$B111), 날씨10[maxTa]),"")</f>
        <v>11.8</v>
      </c>
      <c r="N111" cm="1">
        <f t="array" ref="N111">IFERROR(_xlfn.XLOOKUP(1, (날씨10[stnNm]='평균기온 삽입용'!$C$104) * (날씨10[월]=N$105) * (날씨10[일]='평균기온 삽입용'!$B111), 날씨10[maxTa]),"")</f>
        <v>3.7</v>
      </c>
    </row>
    <row r="112" spans="2:42" ht="15.95" customHeight="1" x14ac:dyDescent="0.3">
      <c r="B112" s="63">
        <v>7</v>
      </c>
      <c r="C112" cm="1">
        <f t="array" ref="C112">IFERROR(_xlfn.XLOOKUP(1, (날씨10[stnNm]='평균기온 삽입용'!$C$104) * (날씨10[월]=C$105) * (날씨10[일]='평균기온 삽입용'!$B112), 날씨10[maxTa]),"")</f>
        <v>-2.7</v>
      </c>
      <c r="D112" cm="1">
        <f t="array" ref="D112">IFERROR(_xlfn.XLOOKUP(1, (날씨10[stnNm]='평균기온 삽입용'!$C$104) * (날씨10[월]=D$105) * (날씨10[일]='평균기온 삽입용'!$B112), 날씨10[maxTa]),"")</f>
        <v>3.1</v>
      </c>
      <c r="E112" cm="1">
        <f t="array" ref="E112">IFERROR(_xlfn.XLOOKUP(1, (날씨10[stnNm]='평균기온 삽입용'!$C$104) * (날씨10[월]=E$105) * (날씨10[일]='평균기온 삽입용'!$B112), 날씨10[maxTa]),"")</f>
        <v>3.8</v>
      </c>
      <c r="F112" cm="1">
        <f t="array" ref="F112">IFERROR(_xlfn.XLOOKUP(1, (날씨10[stnNm]='평균기온 삽입용'!$C$104) * (날씨10[월]=F$105) * (날씨10[일]='평균기온 삽입용'!$B112), 날씨10[maxTa]),"")</f>
        <v>22.5</v>
      </c>
      <c r="G112" cm="1">
        <f t="array" ref="G112">IFERROR(_xlfn.XLOOKUP(1, (날씨10[stnNm]='평균기온 삽입용'!$C$104) * (날씨10[월]=G$105) * (날씨10[일]='평균기온 삽입용'!$B112), 날씨10[maxTa]),"")</f>
        <v>16.8</v>
      </c>
      <c r="H112" cm="1">
        <f t="array" ref="H112">IFERROR(_xlfn.XLOOKUP(1, (날씨10[stnNm]='평균기온 삽입용'!$C$104) * (날씨10[월]=H$105) * (날씨10[일]='평균기온 삽입용'!$B112), 날씨10[maxTa]),"")</f>
        <v>27.3</v>
      </c>
      <c r="I112" cm="1">
        <f t="array" ref="I112">IFERROR(_xlfn.XLOOKUP(1, (날씨10[stnNm]='평균기온 삽입용'!$C$104) * (날씨10[월]=I$105) * (날씨10[일]='평균기온 삽입용'!$B112), 날씨10[maxTa]),"")</f>
        <v>28</v>
      </c>
      <c r="J112" cm="1">
        <f t="array" ref="J112">IFERROR(_xlfn.XLOOKUP(1, (날씨10[stnNm]='평균기온 삽입용'!$C$104) * (날씨10[월]=J$105) * (날씨10[일]='평균기온 삽입용'!$B112), 날씨10[maxTa]),"")</f>
        <v>31.8</v>
      </c>
      <c r="K112" cm="1">
        <f t="array" ref="K112">IFERROR(_xlfn.XLOOKUP(1, (날씨10[stnNm]='평균기온 삽입용'!$C$104) * (날씨10[월]=K$105) * (날씨10[일]='평균기온 삽입용'!$B112), 날씨10[maxTa]),"")</f>
        <v>29.6</v>
      </c>
      <c r="L112" cm="1">
        <f t="array" ref="L112">IFERROR(_xlfn.XLOOKUP(1, (날씨10[stnNm]='평균기온 삽입용'!$C$104) * (날씨10[월]=L$105) * (날씨10[일]='평균기온 삽입용'!$B112), 날씨10[maxTa]),"")</f>
        <v>19.399999999999999</v>
      </c>
      <c r="M112" cm="1">
        <f t="array" ref="M112">IFERROR(_xlfn.XLOOKUP(1, (날씨10[stnNm]='평균기온 삽입용'!$C$104) * (날씨10[월]=M$105) * (날씨10[일]='평균기온 삽입용'!$B112), 날씨10[maxTa]),"")</f>
        <v>14.1</v>
      </c>
      <c r="N112" cm="1">
        <f t="array" ref="N112">IFERROR(_xlfn.XLOOKUP(1, (날씨10[stnNm]='평균기온 삽입용'!$C$104) * (날씨10[월]=N$105) * (날씨10[일]='평균기온 삽입용'!$B112), 날씨10[maxTa]),"")</f>
        <v>2.2999999999999998</v>
      </c>
    </row>
    <row r="113" spans="2:14" ht="15.95" customHeight="1" x14ac:dyDescent="0.3">
      <c r="B113" s="63">
        <v>8</v>
      </c>
      <c r="C113" cm="1">
        <f t="array" ref="C113">IFERROR(_xlfn.XLOOKUP(1, (날씨10[stnNm]='평균기온 삽입용'!$C$104) * (날씨10[월]=C$105) * (날씨10[일]='평균기온 삽입용'!$B113), 날씨10[maxTa]),"")</f>
        <v>-1.6</v>
      </c>
      <c r="D113" cm="1">
        <f t="array" ref="D113">IFERROR(_xlfn.XLOOKUP(1, (날씨10[stnNm]='평균기온 삽입용'!$C$104) * (날씨10[월]=D$105) * (날씨10[일]='평균기온 삽입용'!$B113), 날씨10[maxTa]),"")</f>
        <v>5.3</v>
      </c>
      <c r="E113" cm="1">
        <f t="array" ref="E113">IFERROR(_xlfn.XLOOKUP(1, (날씨10[stnNm]='평균기온 삽입용'!$C$104) * (날씨10[월]=E$105) * (날씨10[일]='평균기온 삽입용'!$B113), 날씨10[maxTa]),"")</f>
        <v>5.6</v>
      </c>
      <c r="F113" cm="1">
        <f t="array" ref="F113">IFERROR(_xlfn.XLOOKUP(1, (날씨10[stnNm]='평균기온 삽입용'!$C$104) * (날씨10[월]=F$105) * (날씨10[일]='평균기온 삽입용'!$B113), 날씨10[maxTa]),"")</f>
        <v>23.3</v>
      </c>
      <c r="G113" cm="1">
        <f t="array" ref="G113">IFERROR(_xlfn.XLOOKUP(1, (날씨10[stnNm]='평균기온 삽입용'!$C$104) * (날씨10[월]=G$105) * (날씨10[일]='평균기온 삽입용'!$B113), 날씨10[maxTa]),"")</f>
        <v>21.4</v>
      </c>
      <c r="H113" cm="1">
        <f t="array" ref="H113">IFERROR(_xlfn.XLOOKUP(1, (날씨10[stnNm]='평균기온 삽입용'!$C$104) * (날씨10[월]=H$105) * (날씨10[일]='평균기온 삽입용'!$B113), 날씨10[maxTa]),"")</f>
        <v>21.8</v>
      </c>
      <c r="I113" cm="1">
        <f t="array" ref="I113">IFERROR(_xlfn.XLOOKUP(1, (날씨10[stnNm]='평균기온 삽입용'!$C$104) * (날씨10[월]=I$105) * (날씨10[일]='평균기온 삽입용'!$B113), 날씨10[maxTa]),"")</f>
        <v>25.3</v>
      </c>
      <c r="J113" cm="1">
        <f t="array" ref="J113">IFERROR(_xlfn.XLOOKUP(1, (날씨10[stnNm]='평균기온 삽입용'!$C$104) * (날씨10[월]=J$105) * (날씨10[일]='평균기온 삽입용'!$B113), 날씨10[maxTa]),"")</f>
        <v>31.6</v>
      </c>
      <c r="K113" cm="1">
        <f t="array" ref="K113">IFERROR(_xlfn.XLOOKUP(1, (날씨10[stnNm]='평균기온 삽입용'!$C$104) * (날씨10[월]=K$105) * (날씨10[일]='평균기온 삽입용'!$B113), 날씨10[maxTa]),"")</f>
        <v>30.8</v>
      </c>
      <c r="L113" cm="1">
        <f t="array" ref="L113">IFERROR(_xlfn.XLOOKUP(1, (날씨10[stnNm]='평균기온 삽입용'!$C$104) * (날씨10[월]=L$105) * (날씨10[일]='평균기온 삽입용'!$B113), 날씨10[maxTa]),"")</f>
        <v>20.7</v>
      </c>
      <c r="M113" cm="1">
        <f t="array" ref="M113">IFERROR(_xlfn.XLOOKUP(1, (날씨10[stnNm]='평균기온 삽입용'!$C$104) * (날씨10[월]=M$105) * (날씨10[일]='평균기온 삽입용'!$B113), 날씨10[maxTa]),"")</f>
        <v>16.8</v>
      </c>
      <c r="N113" cm="1">
        <f t="array" ref="N113">IFERROR(_xlfn.XLOOKUP(1, (날씨10[stnNm]='평균기온 삽입용'!$C$104) * (날씨10[월]=N$105) * (날씨10[일]='평균기온 삽입용'!$B113), 날씨10[maxTa]),"")</f>
        <v>2.7</v>
      </c>
    </row>
    <row r="114" spans="2:14" ht="15.95" customHeight="1" x14ac:dyDescent="0.3">
      <c r="B114" s="63">
        <v>9</v>
      </c>
      <c r="C114" cm="1">
        <f t="array" ref="C114">IFERROR(_xlfn.XLOOKUP(1, (날씨10[stnNm]='평균기온 삽입용'!$C$104) * (날씨10[월]=C$105) * (날씨10[일]='평균기온 삽입용'!$B114), 날씨10[maxTa]),"")</f>
        <v>-0.1</v>
      </c>
      <c r="D114" cm="1">
        <f t="array" ref="D114">IFERROR(_xlfn.XLOOKUP(1, (날씨10[stnNm]='평균기온 삽입용'!$C$104) * (날씨10[월]=D$105) * (날씨10[일]='평균기온 삽입용'!$B114), 날씨10[maxTa]),"")</f>
        <v>4.3</v>
      </c>
      <c r="E114" cm="1">
        <f t="array" ref="E114">IFERROR(_xlfn.XLOOKUP(1, (날씨10[stnNm]='평균기온 삽입용'!$C$104) * (날씨10[월]=E$105) * (날씨10[일]='평균기온 삽입용'!$B114), 날씨10[maxTa]),"")</f>
        <v>6.5</v>
      </c>
      <c r="F114" cm="1">
        <f t="array" ref="F114">IFERROR(_xlfn.XLOOKUP(1, (날씨10[stnNm]='평균기온 삽입용'!$C$104) * (날씨10[월]=F$105) * (날씨10[일]='평균기온 삽입용'!$B114), 날씨10[maxTa]),"")</f>
        <v>18.3</v>
      </c>
      <c r="G114" cm="1">
        <f t="array" ref="G114">IFERROR(_xlfn.XLOOKUP(1, (날씨10[stnNm]='평균기온 삽입용'!$C$104) * (날씨10[월]=G$105) * (날씨10[일]='평균기온 삽입용'!$B114), 날씨10[maxTa]),"")</f>
        <v>21.4</v>
      </c>
      <c r="H114" cm="1">
        <f t="array" ref="H114">IFERROR(_xlfn.XLOOKUP(1, (날씨10[stnNm]='평균기온 삽입용'!$C$104) * (날씨10[월]=H$105) * (날씨10[일]='평균기온 삽입용'!$B114), 날씨10[maxTa]),"")</f>
        <v>27.9</v>
      </c>
      <c r="I114" cm="1">
        <f t="array" ref="I114">IFERROR(_xlfn.XLOOKUP(1, (날씨10[stnNm]='평균기온 삽입용'!$C$104) * (날씨10[월]=I$105) * (날씨10[일]='평균기온 삽입용'!$B114), 날씨10[maxTa]),"")</f>
        <v>28.1</v>
      </c>
      <c r="J114" cm="1">
        <f t="array" ref="J114">IFERROR(_xlfn.XLOOKUP(1, (날씨10[stnNm]='평균기온 삽입용'!$C$104) * (날씨10[월]=J$105) * (날씨10[일]='평균기온 삽입용'!$B114), 날씨10[maxTa]),"")</f>
        <v>32.1</v>
      </c>
      <c r="K114" cm="1">
        <f t="array" ref="K114">IFERROR(_xlfn.XLOOKUP(1, (날씨10[stnNm]='평균기온 삽입용'!$C$104) * (날씨10[월]=K$105) * (날씨10[일]='평균기온 삽입용'!$B114), 날씨10[maxTa]),"")</f>
        <v>31.7</v>
      </c>
      <c r="L114" cm="1">
        <f t="array" ref="L114">IFERROR(_xlfn.XLOOKUP(1, (날씨10[stnNm]='평균기온 삽입용'!$C$104) * (날씨10[월]=L$105) * (날씨10[일]='평균기온 삽입용'!$B114), 날씨10[maxTa]),"")</f>
        <v>22.7</v>
      </c>
      <c r="M114" cm="1">
        <f t="array" ref="M114">IFERROR(_xlfn.XLOOKUP(1, (날씨10[stnNm]='평균기온 삽입용'!$C$104) * (날씨10[월]=M$105) * (날씨10[일]='평균기온 삽입용'!$B114), 날씨10[maxTa]),"")</f>
        <v>19</v>
      </c>
      <c r="N114" cm="1">
        <f t="array" ref="N114">IFERROR(_xlfn.XLOOKUP(1, (날씨10[stnNm]='평균기온 삽입용'!$C$104) * (날씨10[월]=N$105) * (날씨10[일]='평균기온 삽입용'!$B114), 날씨10[maxTa]),"")</f>
        <v>4.7</v>
      </c>
    </row>
    <row r="115" spans="2:14" ht="15.95" customHeight="1" x14ac:dyDescent="0.3">
      <c r="B115" s="63">
        <v>10</v>
      </c>
      <c r="C115" cm="1">
        <f t="array" ref="C115">IFERROR(_xlfn.XLOOKUP(1, (날씨10[stnNm]='평균기온 삽입용'!$C$104) * (날씨10[월]=C$105) * (날씨10[일]='평균기온 삽입용'!$B115), 날씨10[maxTa]),"")</f>
        <v>3.8</v>
      </c>
      <c r="D115" cm="1">
        <f t="array" ref="D115">IFERROR(_xlfn.XLOOKUP(1, (날씨10[stnNm]='평균기온 삽입용'!$C$104) * (날씨10[월]=D$105) * (날씨10[일]='평균기온 삽입용'!$B115), 날씨10[maxTa]),"")</f>
        <v>5.0999999999999996</v>
      </c>
      <c r="E115" cm="1">
        <f t="array" ref="E115">IFERROR(_xlfn.XLOOKUP(1, (날씨10[stnNm]='평균기온 삽입용'!$C$104) * (날씨10[월]=E$105) * (날씨10[일]='평균기온 삽입용'!$B115), 날씨10[maxTa]),"")</f>
        <v>9.8000000000000007</v>
      </c>
      <c r="F115" cm="1">
        <f t="array" ref="F115">IFERROR(_xlfn.XLOOKUP(1, (날씨10[stnNm]='평균기온 삽입용'!$C$104) * (날씨10[월]=F$105) * (날씨10[일]='평균기온 삽입용'!$B115), 날씨10[maxTa]),"")</f>
        <v>17.7</v>
      </c>
      <c r="G115" cm="1">
        <f t="array" ref="G115">IFERROR(_xlfn.XLOOKUP(1, (날씨10[stnNm]='평균기온 삽입용'!$C$104) * (날씨10[월]=G$105) * (날씨10[일]='평균기온 삽입용'!$B115), 날씨10[maxTa]),"")</f>
        <v>23.4</v>
      </c>
      <c r="H115" cm="1">
        <f t="array" ref="H115">IFERROR(_xlfn.XLOOKUP(1, (날씨10[stnNm]='평균기온 삽입용'!$C$104) * (날씨10[월]=H$105) * (날씨10[일]='평균기온 삽입용'!$B115), 날씨10[maxTa]),"")</f>
        <v>29.3</v>
      </c>
      <c r="I115" cm="1">
        <f t="array" ref="I115">IFERROR(_xlfn.XLOOKUP(1, (날씨10[stnNm]='평균기온 삽입용'!$C$104) * (날씨10[월]=I$105) * (날씨10[일]='평균기온 삽입용'!$B115), 날씨10[maxTa]),"")</f>
        <v>30.2</v>
      </c>
      <c r="J115" cm="1">
        <f t="array" ref="J115">IFERROR(_xlfn.XLOOKUP(1, (날씨10[stnNm]='평균기온 삽입용'!$C$104) * (날씨10[월]=J$105) * (날씨10[일]='평균기온 삽입용'!$B115), 날씨10[maxTa]),"")</f>
        <v>33.6</v>
      </c>
      <c r="K115" cm="1">
        <f t="array" ref="K115">IFERROR(_xlfn.XLOOKUP(1, (날씨10[stnNm]='평균기온 삽입용'!$C$104) * (날씨10[월]=K$105) * (날씨10[일]='평균기온 삽입용'!$B115), 날씨10[maxTa]),"")</f>
        <v>32.799999999999997</v>
      </c>
      <c r="L115" cm="1">
        <f t="array" ref="L115">IFERROR(_xlfn.XLOOKUP(1, (날씨10[stnNm]='평균기온 삽입용'!$C$104) * (날씨10[월]=L$105) * (날씨10[일]='평균기온 삽입용'!$B115), 날씨10[maxTa]),"")</f>
        <v>20.6</v>
      </c>
      <c r="M115" cm="1">
        <f t="array" ref="M115">IFERROR(_xlfn.XLOOKUP(1, (날씨10[stnNm]='평균기온 삽입용'!$C$104) * (날씨10[월]=M$105) * (날씨10[일]='평균기온 삽입용'!$B115), 날씨10[maxTa]),"")</f>
        <v>19.7</v>
      </c>
      <c r="N115" cm="1">
        <f t="array" ref="N115">IFERROR(_xlfn.XLOOKUP(1, (날씨10[stnNm]='평균기온 삽입용'!$C$104) * (날씨10[월]=N$105) * (날씨10[일]='평균기온 삽입용'!$B115), 날씨10[maxTa]),"")</f>
        <v>5.4</v>
      </c>
    </row>
    <row r="116" spans="2:14" ht="15.95" customHeight="1" x14ac:dyDescent="0.3">
      <c r="B116" s="63">
        <v>11</v>
      </c>
      <c r="C116" cm="1">
        <f t="array" ref="C116">IFERROR(_xlfn.XLOOKUP(1, (날씨10[stnNm]='평균기온 삽입용'!$C$104) * (날씨10[월]=C$105) * (날씨10[일]='평균기온 삽입용'!$B116), 날씨10[maxTa]),"")</f>
        <v>3.5</v>
      </c>
      <c r="D116" cm="1">
        <f t="array" ref="D116">IFERROR(_xlfn.XLOOKUP(1, (날씨10[stnNm]='평균기온 삽입용'!$C$104) * (날씨10[월]=D$105) * (날씨10[일]='평균기온 삽입용'!$B116), 날씨10[maxTa]),"")</f>
        <v>3.2</v>
      </c>
      <c r="E116" cm="1">
        <f t="array" ref="E116">IFERROR(_xlfn.XLOOKUP(1, (날씨10[stnNm]='평균기온 삽입용'!$C$104) * (날씨10[월]=E$105) * (날씨10[일]='평균기온 삽입용'!$B116), 날씨10[maxTa]),"")</f>
        <v>9.1999999999999993</v>
      </c>
      <c r="F116" cm="1">
        <f t="array" ref="F116">IFERROR(_xlfn.XLOOKUP(1, (날씨10[stnNm]='평균기온 삽입용'!$C$104) * (날씨10[월]=F$105) * (날씨10[일]='평균기온 삽입용'!$B116), 날씨10[maxTa]),"")</f>
        <v>18.7</v>
      </c>
      <c r="G116" cm="1">
        <f t="array" ref="G116">IFERROR(_xlfn.XLOOKUP(1, (날씨10[stnNm]='평균기온 삽입용'!$C$104) * (날씨10[월]=G$105) * (날씨10[일]='평균기온 삽입용'!$B116), 날씨10[maxTa]),"")</f>
        <v>20</v>
      </c>
      <c r="H116" cm="1">
        <f t="array" ref="H116">IFERROR(_xlfn.XLOOKUP(1, (날씨10[stnNm]='평균기온 삽입용'!$C$104) * (날씨10[월]=H$105) * (날씨10[일]='평균기온 삽입용'!$B116), 날씨10[maxTa]),"")</f>
        <v>30.6</v>
      </c>
      <c r="I116" cm="1">
        <f t="array" ref="I116">IFERROR(_xlfn.XLOOKUP(1, (날씨10[stnNm]='평균기온 삽입용'!$C$104) * (날씨10[월]=I$105) * (날씨10[일]='평균기온 삽입용'!$B116), 날씨10[maxTa]),"")</f>
        <v>30.7</v>
      </c>
      <c r="J116" cm="1">
        <f t="array" ref="J116">IFERROR(_xlfn.XLOOKUP(1, (날씨10[stnNm]='평균기온 삽입용'!$C$104) * (날씨10[월]=J$105) * (날씨10[일]='평균기온 삽입용'!$B116), 날씨10[maxTa]),"")</f>
        <v>33.4</v>
      </c>
      <c r="K116" cm="1">
        <f t="array" ref="K116">IFERROR(_xlfn.XLOOKUP(1, (날씨10[stnNm]='평균기온 삽입용'!$C$104) * (날씨10[월]=K$105) * (날씨10[일]='평균기온 삽입용'!$B116), 날씨10[maxTa]),"")</f>
        <v>33.9</v>
      </c>
      <c r="L116" cm="1">
        <f t="array" ref="L116">IFERROR(_xlfn.XLOOKUP(1, (날씨10[stnNm]='평균기온 삽입용'!$C$104) * (날씨10[월]=L$105) * (날씨10[일]='평균기온 삽입용'!$B116), 날씨10[maxTa]),"")</f>
        <v>22.6</v>
      </c>
      <c r="M116" cm="1">
        <f t="array" ref="M116">IFERROR(_xlfn.XLOOKUP(1, (날씨10[stnNm]='평균기온 삽입용'!$C$104) * (날씨10[월]=M$105) * (날씨10[일]='평균기온 삽입용'!$B116), 날씨10[maxTa]),"")</f>
        <v>20.8</v>
      </c>
      <c r="N116" cm="1">
        <f t="array" ref="N116">IFERROR(_xlfn.XLOOKUP(1, (날씨10[stnNm]='평균기온 삽입용'!$C$104) * (날씨10[월]=N$105) * (날씨10[일]='평균기온 삽입용'!$B116), 날씨10[maxTa]),"")</f>
        <v>7.1</v>
      </c>
    </row>
    <row r="117" spans="2:14" ht="15.95" customHeight="1" x14ac:dyDescent="0.3">
      <c r="B117" s="63">
        <v>12</v>
      </c>
      <c r="C117" cm="1">
        <f t="array" ref="C117">IFERROR(_xlfn.XLOOKUP(1, (날씨10[stnNm]='평균기온 삽입용'!$C$104) * (날씨10[월]=C$105) * (날씨10[일]='평균기온 삽입용'!$B117), 날씨10[maxTa]),"")</f>
        <v>2.9</v>
      </c>
      <c r="D117" cm="1">
        <f t="array" ref="D117">IFERROR(_xlfn.XLOOKUP(1, (날씨10[stnNm]='평균기온 삽입용'!$C$104) * (날씨10[월]=D$105) * (날씨10[일]='평균기온 삽입용'!$B117), 날씨10[maxTa]),"")</f>
        <v>8.4</v>
      </c>
      <c r="E117" cm="1">
        <f t="array" ref="E117">IFERROR(_xlfn.XLOOKUP(1, (날씨10[stnNm]='평균기온 삽입용'!$C$104) * (날씨10[월]=E$105) * (날씨10[일]='평균기온 삽입용'!$B117), 날씨10[maxTa]),"")</f>
        <v>10.3</v>
      </c>
      <c r="F117" cm="1">
        <f t="array" ref="F117">IFERROR(_xlfn.XLOOKUP(1, (날씨10[stnNm]='평균기온 삽입용'!$C$104) * (날씨10[월]=F$105) * (날씨10[일]='평균기온 삽입용'!$B117), 날씨10[maxTa]),"")</f>
        <v>23.9</v>
      </c>
      <c r="G117" cm="1">
        <f t="array" ref="G117">IFERROR(_xlfn.XLOOKUP(1, (날씨10[stnNm]='평균기온 삽입용'!$C$104) * (날씨10[월]=G$105) * (날씨10[일]='평균기온 삽입용'!$B117), 날씨10[maxTa]),"")</f>
        <v>21.3</v>
      </c>
      <c r="H117" cm="1">
        <f t="array" ref="H117">IFERROR(_xlfn.XLOOKUP(1, (날씨10[stnNm]='평균기온 삽입용'!$C$104) * (날씨10[월]=H$105) * (날씨10[일]='평균기온 삽입용'!$B117), 날씨10[maxTa]),"")</f>
        <v>30.1</v>
      </c>
      <c r="I117" cm="1">
        <f t="array" ref="I117">IFERROR(_xlfn.XLOOKUP(1, (날씨10[stnNm]='평균기온 삽입용'!$C$104) * (날씨10[월]=I$105) * (날씨10[일]='평균기온 삽입용'!$B117), 날씨10[maxTa]),"")</f>
        <v>29.9</v>
      </c>
      <c r="J117" cm="1">
        <f t="array" ref="J117">IFERROR(_xlfn.XLOOKUP(1, (날씨10[stnNm]='평균기온 삽입용'!$C$104) * (날씨10[월]=J$105) * (날씨10[일]='평균기온 삽입용'!$B117), 날씨10[maxTa]),"")</f>
        <v>33.9</v>
      </c>
      <c r="K117" cm="1">
        <f t="array" ref="K117">IFERROR(_xlfn.XLOOKUP(1, (날씨10[stnNm]='평균기온 삽입용'!$C$104) * (날씨10[월]=K$105) * (날씨10[일]='평균기온 삽입용'!$B117), 날씨10[maxTa]),"")</f>
        <v>26.7</v>
      </c>
      <c r="L117" cm="1">
        <f t="array" ref="L117">IFERROR(_xlfn.XLOOKUP(1, (날씨10[stnNm]='평균기온 삽입용'!$C$104) * (날씨10[월]=L$105) * (날씨10[일]='평균기온 삽입용'!$B117), 날씨10[maxTa]),"")</f>
        <v>22.5</v>
      </c>
      <c r="M117" cm="1">
        <f t="array" ref="M117">IFERROR(_xlfn.XLOOKUP(1, (날씨10[stnNm]='평균기온 삽입용'!$C$104) * (날씨10[월]=M$105) * (날씨10[일]='평균기온 삽입용'!$B117), 날씨10[maxTa]),"")</f>
        <v>18.3</v>
      </c>
      <c r="N117" cm="1">
        <f t="array" ref="N117">IFERROR(_xlfn.XLOOKUP(1, (날씨10[stnNm]='평균기온 삽입용'!$C$104) * (날씨10[월]=N$105) * (날씨10[일]='평균기온 삽입용'!$B117), 날씨10[maxTa]),"")</f>
        <v>3.6</v>
      </c>
    </row>
    <row r="118" spans="2:14" ht="15.95" customHeight="1" x14ac:dyDescent="0.3">
      <c r="B118" s="63">
        <v>13</v>
      </c>
      <c r="C118" cm="1">
        <f t="array" ref="C118">IFERROR(_xlfn.XLOOKUP(1, (날씨10[stnNm]='평균기온 삽입용'!$C$104) * (날씨10[월]=C$105) * (날씨10[일]='평균기온 삽입용'!$B118), 날씨10[maxTa]),"")</f>
        <v>3.5</v>
      </c>
      <c r="D118" cm="1">
        <f t="array" ref="D118">IFERROR(_xlfn.XLOOKUP(1, (날씨10[stnNm]='평균기온 삽입용'!$C$104) * (날씨10[월]=D$105) * (날씨10[일]='평균기온 삽입용'!$B118), 날씨10[maxTa]),"")</f>
        <v>12.9</v>
      </c>
      <c r="E118" cm="1">
        <f t="array" ref="E118">IFERROR(_xlfn.XLOOKUP(1, (날씨10[stnNm]='평균기온 삽입용'!$C$104) * (날씨10[월]=E$105) * (날씨10[일]='평균기온 삽입용'!$B118), 날씨10[maxTa]),"")</f>
        <v>12.1</v>
      </c>
      <c r="F118" cm="1">
        <f t="array" ref="F118">IFERROR(_xlfn.XLOOKUP(1, (날씨10[stnNm]='평균기온 삽입용'!$C$104) * (날씨10[월]=F$105) * (날씨10[일]='평균기온 삽입용'!$B118), 날씨10[maxTa]),"")</f>
        <v>27.1</v>
      </c>
      <c r="G118" cm="1">
        <f t="array" ref="G118">IFERROR(_xlfn.XLOOKUP(1, (날씨10[stnNm]='평균기온 삽입용'!$C$104) * (날씨10[월]=G$105) * (날씨10[일]='평균기온 삽입용'!$B118), 날씨10[maxTa]),"")</f>
        <v>24.3</v>
      </c>
      <c r="H118" cm="1">
        <f t="array" ref="H118">IFERROR(_xlfn.XLOOKUP(1, (날씨10[stnNm]='평균기온 삽입용'!$C$104) * (날씨10[월]=H$105) * (날씨10[일]='평균기온 삽입용'!$B118), 날씨10[maxTa]),"")</f>
        <v>32.200000000000003</v>
      </c>
      <c r="I118" cm="1">
        <f t="array" ref="I118">IFERROR(_xlfn.XLOOKUP(1, (날씨10[stnNm]='평균기온 삽입용'!$C$104) * (날씨10[월]=I$105) * (날씨10[일]='평균기온 삽입용'!$B118), 날씨10[maxTa]),"")</f>
        <v>32</v>
      </c>
      <c r="J118" cm="1">
        <f t="array" ref="J118">IFERROR(_xlfn.XLOOKUP(1, (날씨10[stnNm]='평균기온 삽입용'!$C$104) * (날씨10[월]=J$105) * (날씨10[일]='평균기온 삽입용'!$B118), 날씨10[maxTa]),"")</f>
        <v>34</v>
      </c>
      <c r="K118" cm="1">
        <f t="array" ref="K118">IFERROR(_xlfn.XLOOKUP(1, (날씨10[stnNm]='평균기온 삽입용'!$C$104) * (날씨10[월]=K$105) * (날씨10[일]='평균기온 삽입용'!$B118), 날씨10[maxTa]),"")</f>
        <v>27.5</v>
      </c>
      <c r="L118" cm="1">
        <f t="array" ref="L118">IFERROR(_xlfn.XLOOKUP(1, (날씨10[stnNm]='평균기온 삽입용'!$C$104) * (날씨10[월]=L$105) * (날씨10[일]='평균기온 삽입용'!$B118), 날씨10[maxTa]),"")</f>
        <v>22.7</v>
      </c>
      <c r="M118" cm="1">
        <f t="array" ref="M118">IFERROR(_xlfn.XLOOKUP(1, (날씨10[stnNm]='평균기온 삽입용'!$C$104) * (날씨10[월]=M$105) * (날씨10[일]='평균기온 삽입용'!$B118), 날씨10[maxTa]),"")</f>
        <v>19.5</v>
      </c>
      <c r="N118" cm="1">
        <f t="array" ref="N118">IFERROR(_xlfn.XLOOKUP(1, (날씨10[stnNm]='평균기온 삽입용'!$C$104) * (날씨10[월]=N$105) * (날씨10[일]='평균기온 삽입용'!$B118), 날씨10[maxTa]),"")</f>
        <v>3.9</v>
      </c>
    </row>
    <row r="119" spans="2:14" ht="15.95" customHeight="1" x14ac:dyDescent="0.3">
      <c r="B119" s="63">
        <v>14</v>
      </c>
      <c r="C119" cm="1">
        <f t="array" ref="C119">IFERROR(_xlfn.XLOOKUP(1, (날씨10[stnNm]='평균기온 삽입용'!$C$104) * (날씨10[월]=C$105) * (날씨10[일]='평균기온 삽입용'!$B119), 날씨10[maxTa]),"")</f>
        <v>0.8</v>
      </c>
      <c r="D119" cm="1">
        <f t="array" ref="D119">IFERROR(_xlfn.XLOOKUP(1, (날씨10[stnNm]='평균기온 삽입용'!$C$104) * (날씨10[월]=D$105) * (날씨10[일]='평균기온 삽입용'!$B119), 날씨10[maxTa]),"")</f>
        <v>17.399999999999999</v>
      </c>
      <c r="E119" cm="1">
        <f t="array" ref="E119">IFERROR(_xlfn.XLOOKUP(1, (날씨10[stnNm]='평균기온 삽입용'!$C$104) * (날씨10[월]=E$105) * (날씨10[일]='평균기온 삽입용'!$B119), 날씨10[maxTa]),"")</f>
        <v>14.5</v>
      </c>
      <c r="F119" cm="1">
        <f t="array" ref="F119">IFERROR(_xlfn.XLOOKUP(1, (날씨10[stnNm]='평균기온 삽입용'!$C$104) * (날씨10[월]=F$105) * (날씨10[일]='평균기온 삽입용'!$B119), 날씨10[maxTa]),"")</f>
        <v>29.9</v>
      </c>
      <c r="G119" cm="1">
        <f t="array" ref="G119">IFERROR(_xlfn.XLOOKUP(1, (날씨10[stnNm]='평균기온 삽입용'!$C$104) * (날씨10[월]=G$105) * (날씨10[일]='평균기온 삽입용'!$B119), 날씨10[maxTa]),"")</f>
        <v>24.7</v>
      </c>
      <c r="H119" cm="1">
        <f t="array" ref="H119">IFERROR(_xlfn.XLOOKUP(1, (날씨10[stnNm]='평균기온 삽입용'!$C$104) * (날씨10[월]=H$105) * (날씨10[일]='평균기온 삽입용'!$B119), 날씨10[maxTa]),"")</f>
        <v>31.8</v>
      </c>
      <c r="I119" cm="1">
        <f t="array" ref="I119">IFERROR(_xlfn.XLOOKUP(1, (날씨10[stnNm]='평균기온 삽입용'!$C$104) * (날씨10[월]=I$105) * (날씨10[일]='평균기온 삽입용'!$B119), 날씨10[maxTa]),"")</f>
        <v>31.3</v>
      </c>
      <c r="J119" cm="1">
        <f t="array" ref="J119">IFERROR(_xlfn.XLOOKUP(1, (날씨10[stnNm]='평균기온 삽입용'!$C$104) * (날씨10[월]=J$105) * (날씨10[일]='평균기온 삽입용'!$B119), 날씨10[maxTa]),"")</f>
        <v>35.700000000000003</v>
      </c>
      <c r="K119" cm="1">
        <f t="array" ref="K119">IFERROR(_xlfn.XLOOKUP(1, (날씨10[stnNm]='평균기온 삽입용'!$C$104) * (날씨10[월]=K$105) * (날씨10[일]='평균기온 삽입용'!$B119), 날씨10[maxTa]),"")</f>
        <v>29.6</v>
      </c>
      <c r="L119" cm="1">
        <f t="array" ref="L119">IFERROR(_xlfn.XLOOKUP(1, (날씨10[stnNm]='평균기온 삽입용'!$C$104) * (날씨10[월]=L$105) * (날씨10[일]='평균기온 삽입용'!$B119), 날씨10[maxTa]),"")</f>
        <v>21.5</v>
      </c>
      <c r="M119" cm="1">
        <f t="array" ref="M119">IFERROR(_xlfn.XLOOKUP(1, (날씨10[stnNm]='평균기온 삽입용'!$C$104) * (날씨10[월]=M$105) * (날씨10[일]='평균기온 삽입용'!$B119), 날씨10[maxTa]),"")</f>
        <v>16.8</v>
      </c>
      <c r="N119" cm="1">
        <f t="array" ref="N119">IFERROR(_xlfn.XLOOKUP(1, (날씨10[stnNm]='평균기온 삽입용'!$C$104) * (날씨10[월]=N$105) * (날씨10[일]='평균기온 삽입용'!$B119), 날씨10[maxTa]),"")</f>
        <v>0.7</v>
      </c>
    </row>
    <row r="120" spans="2:14" ht="15.95" customHeight="1" x14ac:dyDescent="0.3">
      <c r="B120" s="63">
        <v>15</v>
      </c>
      <c r="C120" cm="1">
        <f t="array" ref="C120">IFERROR(_xlfn.XLOOKUP(1, (날씨10[stnNm]='평균기온 삽입용'!$C$104) * (날씨10[월]=C$105) * (날씨10[일]='평균기온 삽입용'!$B120), 날씨10[maxTa]),"")</f>
        <v>-1.9</v>
      </c>
      <c r="D120" cm="1">
        <f t="array" ref="D120">IFERROR(_xlfn.XLOOKUP(1, (날씨10[stnNm]='평균기온 삽입용'!$C$104) * (날씨10[월]=D$105) * (날씨10[일]='평균기온 삽입용'!$B120), 날씨10[maxTa]),"")</f>
        <v>10.7</v>
      </c>
      <c r="E120" cm="1">
        <f t="array" ref="E120">IFERROR(_xlfn.XLOOKUP(1, (날씨10[stnNm]='평균기온 삽입용'!$C$104) * (날씨10[월]=E$105) * (날씨10[일]='평균기온 삽입용'!$B120), 날씨10[maxTa]),"")</f>
        <v>15.9</v>
      </c>
      <c r="F120" cm="1">
        <f t="array" ref="F120">IFERROR(_xlfn.XLOOKUP(1, (날씨10[stnNm]='평균기온 삽입용'!$C$104) * (날씨10[월]=F$105) * (날씨10[일]='평균기온 삽입용'!$B120), 날씨10[maxTa]),"")</f>
        <v>21</v>
      </c>
      <c r="G120" cm="1">
        <f t="array" ref="G120">IFERROR(_xlfn.XLOOKUP(1, (날씨10[stnNm]='평균기온 삽입용'!$C$104) * (날씨10[월]=G$105) * (날씨10[일]='평균기온 삽입용'!$B120), 날씨10[maxTa]),"")</f>
        <v>16.2</v>
      </c>
      <c r="H120" cm="1">
        <f t="array" ref="H120">IFERROR(_xlfn.XLOOKUP(1, (날씨10[stnNm]='평균기온 삽입용'!$C$104) * (날씨10[월]=H$105) * (날씨10[일]='평균기온 삽입용'!$B120), 날씨10[maxTa]),"")</f>
        <v>26.9</v>
      </c>
      <c r="I120" cm="1">
        <f t="array" ref="I120">IFERROR(_xlfn.XLOOKUP(1, (날씨10[stnNm]='평균기온 삽입용'!$C$104) * (날씨10[월]=I$105) * (날씨10[일]='평균기온 삽입용'!$B120), 날씨10[maxTa]),"")</f>
        <v>31</v>
      </c>
      <c r="J120" cm="1">
        <f t="array" ref="J120">IFERROR(_xlfn.XLOOKUP(1, (날씨10[stnNm]='평균기온 삽입용'!$C$104) * (날씨10[월]=J$105) * (날씨10[일]='평균기온 삽입용'!$B120), 날씨10[maxTa]),"")</f>
        <v>33.6</v>
      </c>
      <c r="K120" cm="1">
        <f t="array" ref="K120">IFERROR(_xlfn.XLOOKUP(1, (날씨10[stnNm]='평균기온 삽입용'!$C$104) * (날씨10[월]=K$105) * (날씨10[일]='평균기온 삽입용'!$B120), 날씨10[maxTa]),"")</f>
        <v>26.6</v>
      </c>
      <c r="L120" cm="1">
        <f t="array" ref="L120">IFERROR(_xlfn.XLOOKUP(1, (날씨10[stnNm]='평균기온 삽입용'!$C$104) * (날씨10[월]=L$105) * (날씨10[일]='평균기온 삽입용'!$B120), 날씨10[maxTa]),"")</f>
        <v>19.600000000000001</v>
      </c>
      <c r="M120" cm="1">
        <f t="array" ref="M120">IFERROR(_xlfn.XLOOKUP(1, (날씨10[stnNm]='평균기온 삽입용'!$C$104) * (날씨10[월]=M$105) * (날씨10[일]='평균기온 삽입용'!$B120), 날씨10[maxTa]),"")</f>
        <v>21.6</v>
      </c>
      <c r="N120" cm="1">
        <f t="array" ref="N120">IFERROR(_xlfn.XLOOKUP(1, (날씨10[stnNm]='평균기온 삽입용'!$C$104) * (날씨10[월]=N$105) * (날씨10[일]='평균기온 삽입용'!$B120), 날씨10[maxTa]),"")</f>
        <v>3.3</v>
      </c>
    </row>
    <row r="121" spans="2:14" ht="15.95" customHeight="1" x14ac:dyDescent="0.3">
      <c r="B121" s="63">
        <v>16</v>
      </c>
      <c r="C121" cm="1">
        <f t="array" ref="C121">IFERROR(_xlfn.XLOOKUP(1, (날씨10[stnNm]='평균기온 삽입용'!$C$104) * (날씨10[월]=C$105) * (날씨10[일]='평균기온 삽입용'!$B121), 날씨10[maxTa]),"")</f>
        <v>1.4</v>
      </c>
      <c r="D121" cm="1">
        <f t="array" ref="D121">IFERROR(_xlfn.XLOOKUP(1, (날씨10[stnNm]='평균기온 삽입용'!$C$104) * (날씨10[월]=D$105) * (날씨10[일]='평균기온 삽입용'!$B121), 날씨10[maxTa]),"")</f>
        <v>4.9000000000000004</v>
      </c>
      <c r="E121" cm="1">
        <f t="array" ref="E121">IFERROR(_xlfn.XLOOKUP(1, (날씨10[stnNm]='평균기온 삽입용'!$C$104) * (날씨10[월]=E$105) * (날씨10[일]='평균기온 삽입용'!$B121), 날씨10[maxTa]),"")</f>
        <v>16.600000000000001</v>
      </c>
      <c r="F121" cm="1">
        <f t="array" ref="F121">IFERROR(_xlfn.XLOOKUP(1, (날씨10[stnNm]='평균기온 삽입용'!$C$104) * (날씨10[월]=F$105) * (날씨10[일]='평균기온 삽입용'!$B121), 날씨10[maxTa]),"")</f>
        <v>16.5</v>
      </c>
      <c r="G121" cm="1">
        <f t="array" ref="G121">IFERROR(_xlfn.XLOOKUP(1, (날씨10[stnNm]='평균기온 삽입용'!$C$104) * (날씨10[월]=G$105) * (날씨10[일]='평균기온 삽입용'!$B121), 날씨10[maxTa]),"")</f>
        <v>19.7</v>
      </c>
      <c r="H121" cm="1">
        <f t="array" ref="H121">IFERROR(_xlfn.XLOOKUP(1, (날씨10[stnNm]='평균기온 삽입용'!$C$104) * (날씨10[월]=H$105) * (날씨10[일]='평균기온 삽입용'!$B121), 날씨10[maxTa]),"")</f>
        <v>28.9</v>
      </c>
      <c r="I121" cm="1">
        <f t="array" ref="I121">IFERROR(_xlfn.XLOOKUP(1, (날씨10[stnNm]='평균기온 삽입용'!$C$104) * (날씨10[월]=I$105) * (날씨10[일]='평균기온 삽입용'!$B121), 날씨10[maxTa]),"")</f>
        <v>32.1</v>
      </c>
      <c r="J121" cm="1">
        <f t="array" ref="J121">IFERROR(_xlfn.XLOOKUP(1, (날씨10[stnNm]='평균기온 삽입용'!$C$104) * (날씨10[월]=J$105) * (날씨10[일]='평균기온 삽입용'!$B121), 날씨10[maxTa]),"")</f>
        <v>33.799999999999997</v>
      </c>
      <c r="K121" cm="1">
        <f t="array" ref="K121">IFERROR(_xlfn.XLOOKUP(1, (날씨10[stnNm]='평균기온 삽입용'!$C$104) * (날씨10[월]=K$105) * (날씨10[일]='평균기온 삽입용'!$B121), 날씨10[maxTa]),"")</f>
        <v>26.6</v>
      </c>
      <c r="L121" cm="1">
        <f t="array" ref="L121">IFERROR(_xlfn.XLOOKUP(1, (날씨10[stnNm]='평균기온 삽입용'!$C$104) * (날씨10[월]=L$105) * (날씨10[일]='평균기온 삽입용'!$B121), 날씨10[maxTa]),"")</f>
        <v>23.5</v>
      </c>
      <c r="M121" cm="1">
        <f t="array" ref="M121">IFERROR(_xlfn.XLOOKUP(1, (날씨10[stnNm]='평균기온 삽입용'!$C$104) * (날씨10[월]=M$105) * (날씨10[일]='평균기온 삽입용'!$B121), 날씨10[maxTa]),"")</f>
        <v>21.1</v>
      </c>
      <c r="N121" cm="1">
        <f t="array" ref="N121">IFERROR(_xlfn.XLOOKUP(1, (날씨10[stnNm]='평균기온 삽입용'!$C$104) * (날씨10[월]=N$105) * (날씨10[일]='평균기온 삽입용'!$B121), 날씨10[maxTa]),"")</f>
        <v>2.7</v>
      </c>
    </row>
    <row r="122" spans="2:14" ht="15.95" customHeight="1" x14ac:dyDescent="0.3">
      <c r="B122" s="63">
        <v>17</v>
      </c>
      <c r="C122" cm="1">
        <f t="array" ref="C122">IFERROR(_xlfn.XLOOKUP(1, (날씨10[stnNm]='평균기온 삽입용'!$C$104) * (날씨10[월]=C$105) * (날씨10[일]='평균기온 삽입용'!$B122), 날씨10[maxTa]),"")</f>
        <v>0.6</v>
      </c>
      <c r="D122" cm="1">
        <f t="array" ref="D122">IFERROR(_xlfn.XLOOKUP(1, (날씨10[stnNm]='평균기온 삽입용'!$C$104) * (날씨10[월]=D$105) * (날씨10[일]='평균기온 삽입용'!$B122), 날씨10[maxTa]),"")</f>
        <v>8.9</v>
      </c>
      <c r="E122" cm="1">
        <f t="array" ref="E122">IFERROR(_xlfn.XLOOKUP(1, (날씨10[stnNm]='평균기온 삽입용'!$C$104) * (날씨10[월]=E$105) * (날씨10[일]='평균기온 삽입용'!$B122), 날씨10[maxTa]),"")</f>
        <v>11.8</v>
      </c>
      <c r="F122" cm="1">
        <f t="array" ref="F122">IFERROR(_xlfn.XLOOKUP(1, (날씨10[stnNm]='평균기온 삽입용'!$C$104) * (날씨10[월]=F$105) * (날씨10[일]='평균기온 삽입용'!$B122), 날씨10[maxTa]),"")</f>
        <v>22</v>
      </c>
      <c r="G122" cm="1">
        <f t="array" ref="G122">IFERROR(_xlfn.XLOOKUP(1, (날씨10[stnNm]='평균기온 삽입용'!$C$104) * (날씨10[월]=G$105) * (날씨10[일]='평균기온 삽입용'!$B122), 날씨10[maxTa]),"")</f>
        <v>24.5</v>
      </c>
      <c r="H122" cm="1">
        <f t="array" ref="H122">IFERROR(_xlfn.XLOOKUP(1, (날씨10[stnNm]='평균기온 삽입용'!$C$104) * (날씨10[월]=H$105) * (날씨10[일]='평균기온 삽입용'!$B122), 날씨10[maxTa]),"")</f>
        <v>29.5</v>
      </c>
      <c r="I122" cm="1">
        <f t="array" ref="I122">IFERROR(_xlfn.XLOOKUP(1, (날씨10[stnNm]='평균기온 삽입용'!$C$104) * (날씨10[월]=I$105) * (날씨10[일]='평균기온 삽입용'!$B122), 날씨10[maxTa]),"")</f>
        <v>26.5</v>
      </c>
      <c r="J122" cm="1">
        <f t="array" ref="J122">IFERROR(_xlfn.XLOOKUP(1, (날씨10[stnNm]='평균기온 삽입용'!$C$104) * (날씨10[월]=J$105) * (날씨10[일]='평균기온 삽입용'!$B122), 날씨10[maxTa]),"")</f>
        <v>33.9</v>
      </c>
      <c r="K122" cm="1">
        <f t="array" ref="K122">IFERROR(_xlfn.XLOOKUP(1, (날씨10[stnNm]='평균기온 삽입용'!$C$104) * (날씨10[월]=K$105) * (날씨10[일]='평균기온 삽입용'!$B122), 날씨10[maxTa]),"")</f>
        <v>30.4</v>
      </c>
      <c r="L122" cm="1">
        <f t="array" ref="L122">IFERROR(_xlfn.XLOOKUP(1, (날씨10[stnNm]='평균기온 삽입용'!$C$104) * (날씨10[월]=L$105) * (날씨10[일]='평균기온 삽입용'!$B122), 날씨10[maxTa]),"")</f>
        <v>24.3</v>
      </c>
      <c r="M122" cm="1">
        <f t="array" ref="M122">IFERROR(_xlfn.XLOOKUP(1, (날씨10[stnNm]='평균기온 삽입용'!$C$104) * (날씨10[월]=M$105) * (날씨10[일]='평균기온 삽입용'!$B122), 날씨10[maxTa]),"")</f>
        <v>14</v>
      </c>
      <c r="N122" cm="1">
        <f t="array" ref="N122">IFERROR(_xlfn.XLOOKUP(1, (날씨10[stnNm]='평균기온 삽입용'!$C$104) * (날씨10[월]=N$105) * (날씨10[일]='평균기온 삽입용'!$B122), 날씨10[maxTa]),"")</f>
        <v>1.5</v>
      </c>
    </row>
    <row r="123" spans="2:14" ht="15.95" customHeight="1" x14ac:dyDescent="0.3">
      <c r="B123" s="63">
        <v>18</v>
      </c>
      <c r="C123" cm="1">
        <f t="array" ref="C123">IFERROR(_xlfn.XLOOKUP(1, (날씨10[stnNm]='평균기온 삽입용'!$C$104) * (날씨10[월]=C$105) * (날씨10[일]='평균기온 삽입용'!$B123), 날씨10[maxTa]),"")</f>
        <v>7.6</v>
      </c>
      <c r="D123" cm="1">
        <f t="array" ref="D123">IFERROR(_xlfn.XLOOKUP(1, (날씨10[stnNm]='평균기온 삽입용'!$C$104) * (날씨10[월]=D$105) * (날씨10[일]='평균기온 삽입용'!$B123), 날씨10[maxTa]),"")</f>
        <v>8</v>
      </c>
      <c r="E123" cm="1">
        <f t="array" ref="E123">IFERROR(_xlfn.XLOOKUP(1, (날씨10[stnNm]='평균기온 삽입용'!$C$104) * (날씨10[월]=E$105) * (날씨10[일]='평균기온 삽입용'!$B123), 날씨10[maxTa]),"")</f>
        <v>12.3</v>
      </c>
      <c r="F123" cm="1">
        <f t="array" ref="F123">IFERROR(_xlfn.XLOOKUP(1, (날씨10[stnNm]='평균기온 삽입용'!$C$104) * (날씨10[월]=F$105) * (날씨10[일]='평균기온 삽입용'!$B123), 날씨10[maxTa]),"")</f>
        <v>26.2</v>
      </c>
      <c r="G123" cm="1">
        <f t="array" ref="G123">IFERROR(_xlfn.XLOOKUP(1, (날씨10[stnNm]='평균기온 삽입용'!$C$104) * (날씨10[월]=G$105) * (날씨10[일]='평균기온 삽입용'!$B123), 날씨10[maxTa]),"")</f>
        <v>25.4</v>
      </c>
      <c r="H123" cm="1">
        <f t="array" ref="H123">IFERROR(_xlfn.XLOOKUP(1, (날씨10[stnNm]='평균기온 삽입용'!$C$104) * (날씨10[월]=H$105) * (날씨10[일]='평균기온 삽입용'!$B123), 날씨10[maxTa]),"")</f>
        <v>32.9</v>
      </c>
      <c r="I123" cm="1">
        <f t="array" ref="I123">IFERROR(_xlfn.XLOOKUP(1, (날씨10[stnNm]='평균기온 삽입용'!$C$104) * (날씨10[월]=I$105) * (날씨10[일]='평균기온 삽입용'!$B123), 날씨10[maxTa]),"")</f>
        <v>24.8</v>
      </c>
      <c r="J123" cm="1">
        <f t="array" ref="J123">IFERROR(_xlfn.XLOOKUP(1, (날씨10[stnNm]='평균기온 삽입용'!$C$104) * (날씨10[월]=J$105) * (날씨10[일]='평균기온 삽입용'!$B123), 날씨10[maxTa]),"")</f>
        <v>33.4</v>
      </c>
      <c r="K123" cm="1">
        <f t="array" ref="K123">IFERROR(_xlfn.XLOOKUP(1, (날씨10[stnNm]='평균기온 삽입용'!$C$104) * (날씨10[월]=K$105) * (날씨10[일]='평균기온 삽입용'!$B123), 날씨10[maxTa]),"")</f>
        <v>30.6</v>
      </c>
      <c r="L123" cm="1">
        <f t="array" ref="L123">IFERROR(_xlfn.XLOOKUP(1, (날씨10[stnNm]='평균기온 삽입용'!$C$104) * (날씨10[월]=L$105) * (날씨10[일]='평균기온 삽입용'!$B123), 날씨10[maxTa]),"")</f>
        <v>15.9</v>
      </c>
      <c r="M123" cm="1">
        <f t="array" ref="M123">IFERROR(_xlfn.XLOOKUP(1, (날씨10[stnNm]='평균기온 삽입용'!$C$104) * (날씨10[월]=M$105) * (날씨10[일]='평균기온 삽입용'!$B123), 날씨10[maxTa]),"")</f>
        <v>6.3</v>
      </c>
      <c r="N123" cm="1">
        <f t="array" ref="N123">IFERROR(_xlfn.XLOOKUP(1, (날씨10[stnNm]='평균기온 삽입용'!$C$104) * (날씨10[월]=N$105) * (날씨10[일]='평균기온 삽입용'!$B123), 날씨10[maxTa]),"")</f>
        <v>-0.7</v>
      </c>
    </row>
    <row r="124" spans="2:14" ht="15.95" customHeight="1" x14ac:dyDescent="0.3">
      <c r="B124" s="63">
        <v>19</v>
      </c>
      <c r="C124" cm="1">
        <f t="array" ref="C124">IFERROR(_xlfn.XLOOKUP(1, (날씨10[stnNm]='평균기온 삽입용'!$C$104) * (날씨10[월]=C$105) * (날씨10[일]='평균기온 삽입용'!$B124), 날씨10[maxTa]),"")</f>
        <v>6.4</v>
      </c>
      <c r="D124" cm="1">
        <f t="array" ref="D124">IFERROR(_xlfn.XLOOKUP(1, (날씨10[stnNm]='평균기온 삽입용'!$C$104) * (날씨10[월]=D$105) * (날씨10[일]='평균기온 삽입용'!$B124), 날씨10[maxTa]),"")</f>
        <v>10.5</v>
      </c>
      <c r="E124" cm="1">
        <f t="array" ref="E124">IFERROR(_xlfn.XLOOKUP(1, (날씨10[stnNm]='평균기온 삽입용'!$C$104) * (날씨10[월]=E$105) * (날씨10[일]='평균기온 삽입용'!$B124), 날씨10[maxTa]),"")</f>
        <v>9.9</v>
      </c>
      <c r="F124" cm="1">
        <f t="array" ref="F124">IFERROR(_xlfn.XLOOKUP(1, (날씨10[stnNm]='평균기온 삽입용'!$C$104) * (날씨10[월]=F$105) * (날씨10[일]='평균기온 삽입용'!$B124), 날씨10[maxTa]),"")</f>
        <v>24.2</v>
      </c>
      <c r="G124" cm="1">
        <f t="array" ref="G124">IFERROR(_xlfn.XLOOKUP(1, (날씨10[stnNm]='평균기온 삽입용'!$C$104) * (날씨10[월]=G$105) * (날씨10[일]='평균기온 삽입용'!$B124), 날씨10[maxTa]),"")</f>
        <v>27.3</v>
      </c>
      <c r="H124" cm="1">
        <f t="array" ref="H124">IFERROR(_xlfn.XLOOKUP(1, (날씨10[stnNm]='평균기온 삽입용'!$C$104) * (날씨10[월]=H$105) * (날씨10[일]='평균기온 삽입용'!$B124), 날씨10[maxTa]),"")</f>
        <v>34.299999999999997</v>
      </c>
      <c r="I124" cm="1">
        <f t="array" ref="I124">IFERROR(_xlfn.XLOOKUP(1, (날씨10[stnNm]='평균기온 삽입용'!$C$104) * (날씨10[월]=I$105) * (날씨10[일]='평균기온 삽입용'!$B124), 날씨10[maxTa]),"")</f>
        <v>30.5</v>
      </c>
      <c r="J124" cm="1">
        <f t="array" ref="J124">IFERROR(_xlfn.XLOOKUP(1, (날씨10[stnNm]='평균기온 삽입용'!$C$104) * (날씨10[월]=J$105) * (날씨10[일]='평균기온 삽입용'!$B124), 날씨10[maxTa]),"")</f>
        <v>34.299999999999997</v>
      </c>
      <c r="K124" cm="1">
        <f t="array" ref="K124">IFERROR(_xlfn.XLOOKUP(1, (날씨10[stnNm]='평균기온 삽입용'!$C$104) * (날씨10[월]=K$105) * (날씨10[일]='평균기온 삽입용'!$B124), 날씨10[maxTa]),"")</f>
        <v>30.7</v>
      </c>
      <c r="L124" cm="1">
        <f t="array" ref="L124">IFERROR(_xlfn.XLOOKUP(1, (날씨10[stnNm]='평균기온 삽입용'!$C$104) * (날씨10[월]=L$105) * (날씨10[일]='평균기온 삽입용'!$B124), 날씨10[maxTa]),"")</f>
        <v>18.7</v>
      </c>
      <c r="M124" cm="1">
        <f t="array" ref="M124">IFERROR(_xlfn.XLOOKUP(1, (날씨10[stnNm]='평균기온 삽입용'!$C$104) * (날씨10[월]=M$105) * (날씨10[일]='평균기온 삽입용'!$B124), 날씨10[maxTa]),"")</f>
        <v>9.6</v>
      </c>
      <c r="N124" cm="1">
        <f t="array" ref="N124">IFERROR(_xlfn.XLOOKUP(1, (날씨10[stnNm]='평균기온 삽입용'!$C$104) * (날씨10[월]=N$105) * (날씨10[일]='평균기온 삽입용'!$B124), 날씨10[maxTa]),"")</f>
        <v>3</v>
      </c>
    </row>
    <row r="125" spans="2:14" ht="15.95" customHeight="1" x14ac:dyDescent="0.3">
      <c r="B125" s="63">
        <v>20</v>
      </c>
      <c r="C125" cm="1">
        <f t="array" ref="C125">IFERROR(_xlfn.XLOOKUP(1, (날씨10[stnNm]='평균기온 삽입용'!$C$104) * (날씨10[월]=C$105) * (날씨10[일]='평균기온 삽입용'!$B125), 날씨10[maxTa]),"")</f>
        <v>2.2000000000000002</v>
      </c>
      <c r="D125" cm="1">
        <f t="array" ref="D125">IFERROR(_xlfn.XLOOKUP(1, (날씨10[stnNm]='평균기온 삽입용'!$C$104) * (날씨10[월]=D$105) * (날씨10[일]='평균기온 삽입용'!$B125), 날씨10[maxTa]),"")</f>
        <v>5.7</v>
      </c>
      <c r="E125" cm="1">
        <f t="array" ref="E125">IFERROR(_xlfn.XLOOKUP(1, (날씨10[stnNm]='평균기온 삽입용'!$C$104) * (날씨10[월]=E$105) * (날씨10[일]='평균기온 삽입용'!$B125), 날씨10[maxTa]),"")</f>
        <v>7.9</v>
      </c>
      <c r="F125" cm="1">
        <f t="array" ref="F125">IFERROR(_xlfn.XLOOKUP(1, (날씨10[stnNm]='평균기온 삽입용'!$C$104) * (날씨10[월]=F$105) * (날씨10[일]='평균기온 삽입용'!$B125), 날씨10[maxTa]),"")</f>
        <v>16.399999999999999</v>
      </c>
      <c r="G125" cm="1">
        <f t="array" ref="G125">IFERROR(_xlfn.XLOOKUP(1, (날씨10[stnNm]='평균기온 삽입용'!$C$104) * (날씨10[월]=G$105) * (날씨10[일]='평균기온 삽입용'!$B125), 날씨10[maxTa]),"")</f>
        <v>21.7</v>
      </c>
      <c r="H125" cm="1">
        <f t="array" ref="H125">IFERROR(_xlfn.XLOOKUP(1, (날씨10[stnNm]='평균기온 삽입용'!$C$104) * (날씨10[월]=H$105) * (날씨10[일]='평균기온 삽입용'!$B125), 날씨10[maxTa]),"")</f>
        <v>35.799999999999997</v>
      </c>
      <c r="I125" cm="1">
        <f t="array" ref="I125">IFERROR(_xlfn.XLOOKUP(1, (날씨10[stnNm]='평균기온 삽입용'!$C$104) * (날씨10[월]=I$105) * (날씨10[일]='평균기온 삽입용'!$B125), 날씨10[maxTa]),"")</f>
        <v>29.1</v>
      </c>
      <c r="J125" cm="1">
        <f t="array" ref="J125">IFERROR(_xlfn.XLOOKUP(1, (날씨10[stnNm]='평균기온 삽입용'!$C$104) * (날씨10[월]=J$105) * (날씨10[일]='평균기온 삽입용'!$B125), 날씨10[maxTa]),"")</f>
        <v>35</v>
      </c>
      <c r="K125" cm="1">
        <f t="array" ref="K125">IFERROR(_xlfn.XLOOKUP(1, (날씨10[stnNm]='평균기온 삽입용'!$C$104) * (날씨10[월]=K$105) * (날씨10[일]='평균기온 삽입용'!$B125), 날씨10[maxTa]),"")</f>
        <v>26.4</v>
      </c>
      <c r="L125" cm="1">
        <f t="array" ref="L125">IFERROR(_xlfn.XLOOKUP(1, (날씨10[stnNm]='평균기온 삽입용'!$C$104) * (날씨10[월]=L$105) * (날씨10[일]='평균기온 삽입용'!$B125), 날씨10[maxTa]),"")</f>
        <v>16</v>
      </c>
      <c r="M125" cm="1">
        <f t="array" ref="M125">IFERROR(_xlfn.XLOOKUP(1, (날씨10[stnNm]='평균기온 삽입용'!$C$104) * (날씨10[월]=M$105) * (날씨10[일]='평균기온 삽입용'!$B125), 날씨10[maxTa]),"")</f>
        <v>8.9</v>
      </c>
      <c r="N125" cm="1">
        <f t="array" ref="N125">IFERROR(_xlfn.XLOOKUP(1, (날씨10[stnNm]='평균기온 삽입용'!$C$104) * (날씨10[월]=N$105) * (날씨10[일]='평균기온 삽입용'!$B125), 날씨10[maxTa]),"")</f>
        <v>2.4</v>
      </c>
    </row>
    <row r="126" spans="2:14" ht="15.95" customHeight="1" x14ac:dyDescent="0.3">
      <c r="B126" s="63">
        <v>21</v>
      </c>
      <c r="C126" cm="1">
        <f t="array" ref="C126">IFERROR(_xlfn.XLOOKUP(1, (날씨10[stnNm]='평균기온 삽입용'!$C$104) * (날씨10[월]=C$105) * (날씨10[일]='평균기온 삽입용'!$B126), 날씨10[maxTa]),"")</f>
        <v>3</v>
      </c>
      <c r="D126" cm="1">
        <f t="array" ref="D126">IFERROR(_xlfn.XLOOKUP(1, (날씨10[stnNm]='평균기온 삽입용'!$C$104) * (날씨10[월]=D$105) * (날씨10[일]='평균기온 삽입용'!$B126), 날씨10[maxTa]),"")</f>
        <v>1.4</v>
      </c>
      <c r="E126" cm="1">
        <f t="array" ref="E126">IFERROR(_xlfn.XLOOKUP(1, (날씨10[stnNm]='평균기온 삽입용'!$C$104) * (날씨10[월]=E$105) * (날씨10[일]='평균기온 삽입용'!$B126), 날씨10[maxTa]),"")</f>
        <v>10.9</v>
      </c>
      <c r="F126" cm="1">
        <f t="array" ref="F126">IFERROR(_xlfn.XLOOKUP(1, (날씨10[stnNm]='평균기온 삽입용'!$C$104) * (날씨10[월]=F$105) * (날씨10[일]='평균기온 삽입용'!$B126), 날씨10[maxTa]),"")</f>
        <v>20</v>
      </c>
      <c r="G126" cm="1">
        <f t="array" ref="G126">IFERROR(_xlfn.XLOOKUP(1, (날씨10[stnNm]='평균기온 삽입용'!$C$104) * (날씨10[월]=G$105) * (날씨10[일]='평균기온 삽입용'!$B126), 날씨10[maxTa]),"")</f>
        <v>27.4</v>
      </c>
      <c r="H126" cm="1">
        <f t="array" ref="H126">IFERROR(_xlfn.XLOOKUP(1, (날씨10[stnNm]='평균기온 삽입용'!$C$104) * (날씨10[월]=H$105) * (날씨10[일]='평균기온 삽입용'!$B126), 날씨10[maxTa]),"")</f>
        <v>34.200000000000003</v>
      </c>
      <c r="I126" cm="1">
        <f t="array" ref="I126">IFERROR(_xlfn.XLOOKUP(1, (날씨10[stnNm]='평균기온 삽입용'!$C$104) * (날씨10[월]=I$105) * (날씨10[일]='평균기온 삽입용'!$B126), 날씨10[maxTa]),"")</f>
        <v>28.5</v>
      </c>
      <c r="J126" cm="1">
        <f t="array" ref="J126">IFERROR(_xlfn.XLOOKUP(1, (날씨10[stnNm]='평균기온 삽입용'!$C$104) * (날씨10[월]=J$105) * (날씨10[일]='평균기온 삽입용'!$B126), 날씨10[maxTa]),"")</f>
        <v>28.1</v>
      </c>
      <c r="K126" cm="1">
        <f t="array" ref="K126">IFERROR(_xlfn.XLOOKUP(1, (날씨10[stnNm]='평균기온 삽입용'!$C$104) * (날씨10[월]=K$105) * (날씨10[일]='평균기온 삽입용'!$B126), 날씨10[maxTa]),"")</f>
        <v>21.3</v>
      </c>
      <c r="L126" cm="1">
        <f t="array" ref="L126">IFERROR(_xlfn.XLOOKUP(1, (날씨10[stnNm]='평균기온 삽입용'!$C$104) * (날씨10[월]=L$105) * (날씨10[일]='평균기온 삽입용'!$B126), 날씨10[maxTa]),"")</f>
        <v>18.100000000000001</v>
      </c>
      <c r="M126" cm="1">
        <f t="array" ref="M126">IFERROR(_xlfn.XLOOKUP(1, (날씨10[stnNm]='평균기온 삽입용'!$C$104) * (날씨10[월]=M$105) * (날씨10[일]='평균기온 삽입용'!$B126), 날씨10[maxTa]),"")</f>
        <v>11.7</v>
      </c>
      <c r="N126" cm="1">
        <f t="array" ref="N126">IFERROR(_xlfn.XLOOKUP(1, (날씨10[stnNm]='평균기온 삽입용'!$C$104) * (날씨10[월]=N$105) * (날씨10[일]='평균기온 삽입용'!$B126), 날씨10[maxTa]),"")</f>
        <v>-0.3</v>
      </c>
    </row>
    <row r="127" spans="2:14" ht="15.95" customHeight="1" x14ac:dyDescent="0.3">
      <c r="B127" s="63">
        <v>22</v>
      </c>
      <c r="C127" cm="1">
        <f t="array" ref="C127">IFERROR(_xlfn.XLOOKUP(1, (날씨10[stnNm]='평균기온 삽입용'!$C$104) * (날씨10[월]=C$105) * (날씨10[일]='평균기온 삽입용'!$B127), 날씨10[maxTa]),"")</f>
        <v>-2.5</v>
      </c>
      <c r="D127" cm="1">
        <f t="array" ref="D127">IFERROR(_xlfn.XLOOKUP(1, (날씨10[stnNm]='평균기온 삽입용'!$C$104) * (날씨10[월]=D$105) * (날씨10[일]='평균기온 삽입용'!$B127), 날씨10[maxTa]),"")</f>
        <v>1.1000000000000001</v>
      </c>
      <c r="E127" cm="1">
        <f t="array" ref="E127">IFERROR(_xlfn.XLOOKUP(1, (날씨10[stnNm]='평균기온 삽입용'!$C$104) * (날씨10[월]=E$105) * (날씨10[일]='평균기온 삽입용'!$B127), 날씨10[maxTa]),"")</f>
        <v>13.6</v>
      </c>
      <c r="F127" cm="1">
        <f t="array" ref="F127">IFERROR(_xlfn.XLOOKUP(1, (날씨10[stnNm]='평균기온 삽입용'!$C$104) * (날씨10[월]=F$105) * (날씨10[일]='평균기온 삽입용'!$B127), 날씨10[maxTa]),"")</f>
        <v>23</v>
      </c>
      <c r="G127" cm="1">
        <f t="array" ref="G127">IFERROR(_xlfn.XLOOKUP(1, (날씨10[stnNm]='평균기온 삽입용'!$C$104) * (날씨10[월]=G$105) * (날씨10[일]='평균기온 삽입용'!$B127), 날씨10[maxTa]),"")</f>
        <v>25.1</v>
      </c>
      <c r="H127" cm="1">
        <f t="array" ref="H127">IFERROR(_xlfn.XLOOKUP(1, (날씨10[stnNm]='평균기온 삽입용'!$C$104) * (날씨10[월]=H$105) * (날씨10[일]='평균기온 삽입용'!$B127), 날씨10[maxTa]),"")</f>
        <v>24.7</v>
      </c>
      <c r="I127" cm="1">
        <f t="array" ref="I127">IFERROR(_xlfn.XLOOKUP(1, (날씨10[stnNm]='평균기온 삽입용'!$C$104) * (날씨10[월]=I$105) * (날씨10[일]='평균기온 삽입용'!$B127), 날씨10[maxTa]),"")</f>
        <v>27.7</v>
      </c>
      <c r="J127" cm="1">
        <f t="array" ref="J127">IFERROR(_xlfn.XLOOKUP(1, (날씨10[stnNm]='평균기온 삽입용'!$C$104) * (날씨10[월]=J$105) * (날씨10[일]='평균기온 삽입용'!$B127), 날씨10[maxTa]),"")</f>
        <v>31.4</v>
      </c>
      <c r="K127" cm="1">
        <f t="array" ref="K127">IFERROR(_xlfn.XLOOKUP(1, (날씨10[stnNm]='평균기온 삽입용'!$C$104) * (날씨10[월]=K$105) * (날씨10[일]='평균기온 삽입용'!$B127), 날씨10[maxTa]),"")</f>
        <v>23.2</v>
      </c>
      <c r="L127" cm="1">
        <f t="array" ref="L127">IFERROR(_xlfn.XLOOKUP(1, (날씨10[stnNm]='평균기온 삽입용'!$C$104) * (날씨10[월]=L$105) * (날씨10[일]='평균기온 삽입용'!$B127), 날씨10[maxTa]),"")</f>
        <v>14.9</v>
      </c>
      <c r="M127" cm="1">
        <f t="array" ref="M127">IFERROR(_xlfn.XLOOKUP(1, (날씨10[stnNm]='평균기온 삽입용'!$C$104) * (날씨10[월]=M$105) * (날씨10[일]='평균기온 삽입용'!$B127), 날씨10[maxTa]),"")</f>
        <v>9.1999999999999993</v>
      </c>
      <c r="N127" cm="1">
        <f t="array" ref="N127">IFERROR(_xlfn.XLOOKUP(1, (날씨10[stnNm]='평균기온 삽입용'!$C$104) * (날씨10[월]=N$105) * (날씨10[일]='평균기온 삽입용'!$B127), 날씨10[maxTa]),"")</f>
        <v>-2.2000000000000002</v>
      </c>
    </row>
    <row r="128" spans="2:14" ht="15.95" customHeight="1" x14ac:dyDescent="0.3">
      <c r="B128" s="63">
        <v>23</v>
      </c>
      <c r="C128" cm="1">
        <f t="array" ref="C128">IFERROR(_xlfn.XLOOKUP(1, (날씨10[stnNm]='평균기온 삽입용'!$C$104) * (날씨10[월]=C$105) * (날씨10[일]='평균기온 삽입용'!$B128), 날씨10[maxTa]),"")</f>
        <v>-10.199999999999999</v>
      </c>
      <c r="D128" cm="1">
        <f t="array" ref="D128">IFERROR(_xlfn.XLOOKUP(1, (날씨10[stnNm]='평균기온 삽입용'!$C$104) * (날씨10[월]=D$105) * (날씨10[일]='평균기온 삽입용'!$B128), 날씨10[maxTa]),"")</f>
        <v>4.9000000000000004</v>
      </c>
      <c r="E128" cm="1">
        <f t="array" ref="E128">IFERROR(_xlfn.XLOOKUP(1, (날씨10[stnNm]='평균기온 삽입용'!$C$104) * (날씨10[월]=E$105) * (날씨10[일]='평균기온 삽입용'!$B128), 날씨10[maxTa]),"")</f>
        <v>16.8</v>
      </c>
      <c r="F128" cm="1">
        <f t="array" ref="F128">IFERROR(_xlfn.XLOOKUP(1, (날씨10[stnNm]='평균기온 삽입용'!$C$104) * (날씨10[월]=F$105) * (날씨10[일]='평균기온 삽입용'!$B128), 날씨10[maxTa]),"")</f>
        <v>21.5</v>
      </c>
      <c r="G128" cm="1">
        <f t="array" ref="G128">IFERROR(_xlfn.XLOOKUP(1, (날씨10[stnNm]='평균기온 삽입용'!$C$104) * (날씨10[월]=G$105) * (날씨10[일]='평균기온 삽입용'!$B128), 날씨10[maxTa]),"")</f>
        <v>25.4</v>
      </c>
      <c r="H128" cm="1">
        <f t="array" ref="H128">IFERROR(_xlfn.XLOOKUP(1, (날씨10[stnNm]='평균기온 삽입용'!$C$104) * (날씨10[월]=H$105) * (날씨10[일]='평균기온 삽입용'!$B128), 날씨10[maxTa]),"")</f>
        <v>30.5</v>
      </c>
      <c r="I128" cm="1">
        <f t="array" ref="I128">IFERROR(_xlfn.XLOOKUP(1, (날씨10[stnNm]='평균기온 삽입용'!$C$104) * (날씨10[월]=I$105) * (날씨10[일]='평균기온 삽입용'!$B128), 날씨10[maxTa]),"")</f>
        <v>28</v>
      </c>
      <c r="J128" cm="1">
        <f t="array" ref="J128">IFERROR(_xlfn.XLOOKUP(1, (날씨10[stnNm]='평균기온 삽입용'!$C$104) * (날씨10[월]=J$105) * (날씨10[일]='평균기온 삽입용'!$B128), 날씨10[maxTa]),"")</f>
        <v>31.1</v>
      </c>
      <c r="K128" cm="1">
        <f t="array" ref="K128">IFERROR(_xlfn.XLOOKUP(1, (날씨10[stnNm]='평균기온 삽입용'!$C$104) * (날씨10[월]=K$105) * (날씨10[일]='평균기온 삽입용'!$B128), 날씨10[maxTa]),"")</f>
        <v>24.5</v>
      </c>
      <c r="L128" cm="1">
        <f t="array" ref="L128">IFERROR(_xlfn.XLOOKUP(1, (날씨10[stnNm]='평균기온 삽입용'!$C$104) * (날씨10[월]=L$105) * (날씨10[일]='평균기온 삽입용'!$B128), 날씨10[maxTa]),"")</f>
        <v>14.6</v>
      </c>
      <c r="M128" cm="1">
        <f t="array" ref="M128">IFERROR(_xlfn.XLOOKUP(1, (날씨10[stnNm]='평균기온 삽입용'!$C$104) * (날씨10[월]=M$105) * (날씨10[일]='평균기온 삽입용'!$B128), 날씨10[maxTa]),"")</f>
        <v>11.6</v>
      </c>
      <c r="N128" cm="1">
        <f t="array" ref="N128">IFERROR(_xlfn.XLOOKUP(1, (날씨10[stnNm]='평균기온 삽입용'!$C$104) * (날씨10[월]=N$105) * (날씨10[일]='평균기온 삽입용'!$B128), 날씨10[maxTa]),"")</f>
        <v>2.6</v>
      </c>
    </row>
    <row r="129" spans="2:14" ht="15.95" customHeight="1" x14ac:dyDescent="0.3">
      <c r="B129" s="63">
        <v>24</v>
      </c>
      <c r="C129" cm="1">
        <f t="array" ref="C129">IFERROR(_xlfn.XLOOKUP(1, (날씨10[stnNm]='평균기온 삽입용'!$C$104) * (날씨10[월]=C$105) * (날씨10[일]='평균기온 삽입용'!$B129), 날씨10[maxTa]),"")</f>
        <v>-5.3</v>
      </c>
      <c r="D129" cm="1">
        <f t="array" ref="D129">IFERROR(_xlfn.XLOOKUP(1, (날씨10[stnNm]='평균기온 삽입용'!$C$104) * (날씨10[월]=D$105) * (날씨10[일]='평균기온 삽입용'!$B129), 날씨10[maxTa]),"")</f>
        <v>5.4</v>
      </c>
      <c r="E129" cm="1">
        <f t="array" ref="E129">IFERROR(_xlfn.XLOOKUP(1, (날씨10[stnNm]='평균기온 삽입용'!$C$104) * (날씨10[월]=E$105) * (날씨10[일]='평균기온 삽입용'!$B129), 날씨10[maxTa]),"")</f>
        <v>21.7</v>
      </c>
      <c r="F129" cm="1">
        <f t="array" ref="F129">IFERROR(_xlfn.XLOOKUP(1, (날씨10[stnNm]='평균기온 삽입용'!$C$104) * (날씨10[월]=F$105) * (날씨10[일]='평균기온 삽입용'!$B129), 날씨10[maxTa]),"")</f>
        <v>15.6</v>
      </c>
      <c r="G129" cm="1">
        <f t="array" ref="G129">IFERROR(_xlfn.XLOOKUP(1, (날씨10[stnNm]='평균기온 삽입용'!$C$104) * (날씨10[월]=G$105) * (날씨10[일]='평균기온 삽입용'!$B129), 날씨10[maxTa]),"")</f>
        <v>22.7</v>
      </c>
      <c r="H129" cm="1">
        <f t="array" ref="H129">IFERROR(_xlfn.XLOOKUP(1, (날씨10[stnNm]='평균기온 삽입용'!$C$104) * (날씨10[월]=H$105) * (날씨10[일]='평균기온 삽입용'!$B129), 날씨10[maxTa]),"")</f>
        <v>28.2</v>
      </c>
      <c r="I129" cm="1">
        <f t="array" ref="I129">IFERROR(_xlfn.XLOOKUP(1, (날씨10[stnNm]='평균기온 삽입용'!$C$104) * (날씨10[월]=I$105) * (날씨10[일]='평균기온 삽입용'!$B129), 날씨10[maxTa]),"")</f>
        <v>30.5</v>
      </c>
      <c r="J129" cm="1">
        <f t="array" ref="J129">IFERROR(_xlfn.XLOOKUP(1, (날씨10[stnNm]='평균기온 삽입용'!$C$104) * (날씨10[월]=J$105) * (날씨10[일]='평균기온 삽입용'!$B129), 날씨10[maxTa]),"")</f>
        <v>31</v>
      </c>
      <c r="K129" cm="1">
        <f t="array" ref="K129">IFERROR(_xlfn.XLOOKUP(1, (날씨10[stnNm]='평균기온 삽입용'!$C$104) * (날씨10[월]=K$105) * (날씨10[일]='평균기온 삽입용'!$B129), 날씨10[maxTa]),"")</f>
        <v>24.6</v>
      </c>
      <c r="L129" cm="1">
        <f t="array" ref="L129">IFERROR(_xlfn.XLOOKUP(1, (날씨10[stnNm]='평균기온 삽입용'!$C$104) * (날씨10[월]=L$105) * (날씨10[일]='평균기온 삽입용'!$B129), 날씨10[maxTa]),"")</f>
        <v>17.2</v>
      </c>
      <c r="M129" cm="1">
        <f t="array" ref="M129">IFERROR(_xlfn.XLOOKUP(1, (날씨10[stnNm]='평균기온 삽입용'!$C$104) * (날씨10[월]=M$105) * (날씨10[일]='평균기온 삽입용'!$B129), 날씨10[maxTa]),"")</f>
        <v>11.8</v>
      </c>
      <c r="N129" cm="1">
        <f t="array" ref="N129">IFERROR(_xlfn.XLOOKUP(1, (날씨10[stnNm]='평균기온 삽입용'!$C$104) * (날씨10[월]=N$105) * (날씨10[일]='평균기온 삽입용'!$B129), 날씨10[maxTa]),"")</f>
        <v>1.3</v>
      </c>
    </row>
    <row r="130" spans="2:14" ht="15.95" customHeight="1" x14ac:dyDescent="0.3">
      <c r="B130" s="63">
        <v>25</v>
      </c>
      <c r="C130" cm="1">
        <f t="array" ref="C130">IFERROR(_xlfn.XLOOKUP(1, (날씨10[stnNm]='평균기온 삽입용'!$C$104) * (날씨10[월]=C$105) * (날씨10[일]='평균기온 삽입용'!$B130), 날씨10[maxTa]),"")</f>
        <v>-1.8</v>
      </c>
      <c r="D130" cm="1">
        <f t="array" ref="D130">IFERROR(_xlfn.XLOOKUP(1, (날씨10[stnNm]='평균기온 삽입용'!$C$104) * (날씨10[월]=D$105) * (날씨10[일]='평균기온 삽입용'!$B130), 날씨10[maxTa]),"")</f>
        <v>6.1</v>
      </c>
      <c r="E130" cm="1">
        <f t="array" ref="E130">IFERROR(_xlfn.XLOOKUP(1, (날씨10[stnNm]='평균기온 삽입용'!$C$104) * (날씨10[월]=E$105) * (날씨10[일]='평균기온 삽입용'!$B130), 날씨10[maxTa]),"")</f>
        <v>10.9</v>
      </c>
      <c r="F130" cm="1">
        <f t="array" ref="F130">IFERROR(_xlfn.XLOOKUP(1, (날씨10[stnNm]='평균기온 삽입용'!$C$104) * (날씨10[월]=F$105) * (날씨10[일]='평균기온 삽입용'!$B130), 날씨10[maxTa]),"")</f>
        <v>20.5</v>
      </c>
      <c r="G130" cm="1">
        <f t="array" ref="G130">IFERROR(_xlfn.XLOOKUP(1, (날씨10[stnNm]='평균기온 삽입용'!$C$104) * (날씨10[월]=G$105) * (날씨10[일]='평균기온 삽입용'!$B130), 날씨10[maxTa]),"")</f>
        <v>24.2</v>
      </c>
      <c r="H130" cm="1">
        <f t="array" ref="H130">IFERROR(_xlfn.XLOOKUP(1, (날씨10[stnNm]='평균기온 삽입용'!$C$104) * (날씨10[월]=H$105) * (날씨10[일]='평균기온 삽입용'!$B130), 날씨10[maxTa]),"")</f>
        <v>26.1</v>
      </c>
      <c r="I130" cm="1">
        <f t="array" ref="I130">IFERROR(_xlfn.XLOOKUP(1, (날씨10[stnNm]='평균기온 삽입용'!$C$104) * (날씨10[월]=I$105) * (날씨10[일]='평균기온 삽입용'!$B130), 날씨10[maxTa]),"")</f>
        <v>31.9</v>
      </c>
      <c r="J130" cm="1">
        <f t="array" ref="J130">IFERROR(_xlfn.XLOOKUP(1, (날씨10[stnNm]='평균기온 삽입용'!$C$104) * (날씨10[월]=J$105) * (날씨10[일]='평균기온 삽입용'!$B130), 날씨10[maxTa]),"")</f>
        <v>31.7</v>
      </c>
      <c r="K130" cm="1">
        <f t="array" ref="K130">IFERROR(_xlfn.XLOOKUP(1, (날씨10[stnNm]='평균기온 삽입용'!$C$104) * (날씨10[월]=K$105) * (날씨10[일]='평균기온 삽입용'!$B130), 날씨10[maxTa]),"")</f>
        <v>26.7</v>
      </c>
      <c r="L130" cm="1">
        <f t="array" ref="L130">IFERROR(_xlfn.XLOOKUP(1, (날씨10[stnNm]='평균기온 삽입용'!$C$104) * (날씨10[월]=L$105) * (날씨10[일]='평균기온 삽입용'!$B130), 날씨10[maxTa]),"")</f>
        <v>21.9</v>
      </c>
      <c r="M130" cm="1">
        <f t="array" ref="M130">IFERROR(_xlfn.XLOOKUP(1, (날씨10[stnNm]='평균기온 삽입용'!$C$104) * (날씨10[월]=M$105) * (날씨10[일]='평균기온 삽입용'!$B130), 날씨10[maxTa]),"")</f>
        <v>14.4</v>
      </c>
      <c r="N130" cm="1">
        <f t="array" ref="N130">IFERROR(_xlfn.XLOOKUP(1, (날씨10[stnNm]='평균기온 삽입용'!$C$104) * (날씨10[월]=N$105) * (날씨10[일]='평균기온 삽입용'!$B130), 날씨10[maxTa]),"")</f>
        <v>3.3</v>
      </c>
    </row>
    <row r="131" spans="2:14" ht="15.95" customHeight="1" x14ac:dyDescent="0.3">
      <c r="B131" s="63">
        <v>26</v>
      </c>
      <c r="C131" cm="1">
        <f t="array" ref="C131">IFERROR(_xlfn.XLOOKUP(1, (날씨10[stnNm]='평균기온 삽입용'!$C$104) * (날씨10[월]=C$105) * (날씨10[일]='평균기온 삽입용'!$B131), 날씨10[maxTa]),"")</f>
        <v>2.9</v>
      </c>
      <c r="D131" cm="1">
        <f t="array" ref="D131">IFERROR(_xlfn.XLOOKUP(1, (날씨10[stnNm]='평균기온 삽입용'!$C$104) * (날씨10[월]=D$105) * (날씨10[일]='평균기온 삽입용'!$B131), 날씨10[maxTa]),"")</f>
        <v>8.1999999999999993</v>
      </c>
      <c r="E131" cm="1">
        <f t="array" ref="E131">IFERROR(_xlfn.XLOOKUP(1, (날씨10[stnNm]='평균기온 삽입용'!$C$104) * (날씨10[월]=E$105) * (날씨10[일]='평균기온 삽입용'!$B131), 날씨10[maxTa]),"")</f>
        <v>11.6</v>
      </c>
      <c r="F131" cm="1">
        <f t="array" ref="F131">IFERROR(_xlfn.XLOOKUP(1, (날씨10[stnNm]='평균기온 삽입용'!$C$104) * (날씨10[월]=F$105) * (날씨10[일]='평균기온 삽입용'!$B131), 날씨10[maxTa]),"")</f>
        <v>25.5</v>
      </c>
      <c r="G131" cm="1">
        <f t="array" ref="G131">IFERROR(_xlfn.XLOOKUP(1, (날씨10[stnNm]='평균기온 삽입용'!$C$104) * (날씨10[월]=G$105) * (날씨10[일]='평균기온 삽입용'!$B131), 날씨10[maxTa]),"")</f>
        <v>23.3</v>
      </c>
      <c r="H131" cm="1">
        <f t="array" ref="H131">IFERROR(_xlfn.XLOOKUP(1, (날씨10[stnNm]='평균기온 삽입용'!$C$104) * (날씨10[월]=H$105) * (날씨10[일]='평균기온 삽입용'!$B131), 날씨10[maxTa]),"")</f>
        <v>30</v>
      </c>
      <c r="I131" cm="1">
        <f t="array" ref="I131">IFERROR(_xlfn.XLOOKUP(1, (날씨10[stnNm]='평균기온 삽입용'!$C$104) * (날씨10[월]=I$105) * (날씨10[일]='평균기온 삽입용'!$B131), 날씨10[maxTa]),"")</f>
        <v>33.4</v>
      </c>
      <c r="J131" cm="1">
        <f t="array" ref="J131">IFERROR(_xlfn.XLOOKUP(1, (날씨10[stnNm]='평균기온 삽입용'!$C$104) * (날씨10[월]=J$105) * (날씨10[일]='평균기온 삽입용'!$B131), 날씨10[maxTa]),"")</f>
        <v>29.8</v>
      </c>
      <c r="K131" cm="1">
        <f t="array" ref="K131">IFERROR(_xlfn.XLOOKUP(1, (날씨10[stnNm]='평균기온 삽입용'!$C$104) * (날씨10[월]=K$105) * (날씨10[일]='평균기온 삽입용'!$B131), 날씨10[maxTa]),"")</f>
        <v>26.9</v>
      </c>
      <c r="L131" cm="1">
        <f t="array" ref="L131">IFERROR(_xlfn.XLOOKUP(1, (날씨10[stnNm]='평균기온 삽입용'!$C$104) * (날씨10[월]=L$105) * (날씨10[일]='평균기온 삽입용'!$B131), 날씨10[maxTa]),"")</f>
        <v>23.7</v>
      </c>
      <c r="M131" cm="1">
        <f t="array" ref="M131">IFERROR(_xlfn.XLOOKUP(1, (날씨10[stnNm]='평균기온 삽입용'!$C$104) * (날씨10[월]=M$105) * (날씨10[일]='평균기온 삽입용'!$B131), 날씨10[maxTa]),"")</f>
        <v>10.9</v>
      </c>
      <c r="N131" cm="1">
        <f t="array" ref="N131">IFERROR(_xlfn.XLOOKUP(1, (날씨10[stnNm]='평균기온 삽입용'!$C$104) * (날씨10[월]=N$105) * (날씨10[일]='평균기온 삽입용'!$B131), 날씨10[maxTa]),"")</f>
        <v>2.2000000000000002</v>
      </c>
    </row>
    <row r="132" spans="2:14" ht="15.95" customHeight="1" x14ac:dyDescent="0.3">
      <c r="B132" s="63">
        <v>27</v>
      </c>
      <c r="C132" cm="1">
        <f t="array" ref="C132">IFERROR(_xlfn.XLOOKUP(1, (날씨10[stnNm]='평균기온 삽입용'!$C$104) * (날씨10[월]=C$105) * (날씨10[일]='평균기온 삽입용'!$B132), 날씨10[maxTa]),"")</f>
        <v>3.1</v>
      </c>
      <c r="D132" cm="1">
        <f t="array" ref="D132">IFERROR(_xlfn.XLOOKUP(1, (날씨10[stnNm]='평균기온 삽입용'!$C$104) * (날씨10[월]=D$105) * (날씨10[일]='평균기온 삽입용'!$B132), 날씨10[maxTa]),"")</f>
        <v>8.1</v>
      </c>
      <c r="E132" cm="1">
        <f t="array" ref="E132">IFERROR(_xlfn.XLOOKUP(1, (날씨10[stnNm]='평균기온 삽입용'!$C$104) * (날씨10[월]=E$105) * (날씨10[일]='평균기온 삽입용'!$B132), 날씨10[maxTa]),"")</f>
        <v>15.7</v>
      </c>
      <c r="F132" cm="1">
        <f t="array" ref="F132">IFERROR(_xlfn.XLOOKUP(1, (날씨10[stnNm]='평균기온 삽입용'!$C$104) * (날씨10[월]=F$105) * (날씨10[일]='평균기온 삽입용'!$B132), 날씨10[maxTa]),"")</f>
        <v>27.2</v>
      </c>
      <c r="G132" cm="1">
        <f t="array" ref="G132">IFERROR(_xlfn.XLOOKUP(1, (날씨10[stnNm]='평균기온 삽입용'!$C$104) * (날씨10[월]=G$105) * (날씨10[일]='평균기온 삽입용'!$B132), 날씨10[maxTa]),"")</f>
        <v>21</v>
      </c>
      <c r="H132" cm="1">
        <f t="array" ref="H132">IFERROR(_xlfn.XLOOKUP(1, (날씨10[stnNm]='평균기온 삽입용'!$C$104) * (날씨10[월]=H$105) * (날씨10[일]='평균기온 삽입용'!$B132), 날씨10[maxTa]),"")</f>
        <v>30.9</v>
      </c>
      <c r="I132" cm="1">
        <f t="array" ref="I132">IFERROR(_xlfn.XLOOKUP(1, (날씨10[stnNm]='평균기온 삽입용'!$C$104) * (날씨10[월]=I$105) * (날씨10[일]='평균기온 삽입용'!$B132), 날씨10[maxTa]),"")</f>
        <v>31.6</v>
      </c>
      <c r="J132" cm="1">
        <f t="array" ref="J132">IFERROR(_xlfn.XLOOKUP(1, (날씨10[stnNm]='평균기온 삽입용'!$C$104) * (날씨10[월]=J$105) * (날씨10[일]='평균기온 삽입용'!$B132), 날씨10[maxTa]),"")</f>
        <v>29.7</v>
      </c>
      <c r="K132" cm="1">
        <f t="array" ref="K132">IFERROR(_xlfn.XLOOKUP(1, (날씨10[stnNm]='평균기온 삽입용'!$C$104) * (날씨10[월]=K$105) * (날씨10[일]='평균기온 삽입용'!$B132), 날씨10[maxTa]),"")</f>
        <v>26</v>
      </c>
      <c r="L132" cm="1">
        <f t="array" ref="L132">IFERROR(_xlfn.XLOOKUP(1, (날씨10[stnNm]='평균기온 삽입용'!$C$104) * (날씨10[월]=L$105) * (날씨10[일]='평균기온 삽입용'!$B132), 날씨10[maxTa]),"")</f>
        <v>17</v>
      </c>
      <c r="M132" cm="1">
        <f t="array" ref="M132">IFERROR(_xlfn.XLOOKUP(1, (날씨10[stnNm]='평균기온 삽입용'!$C$104) * (날씨10[월]=M$105) * (날씨10[일]='평균기온 삽입용'!$B132), 날씨10[maxTa]),"")</f>
        <v>1.1000000000000001</v>
      </c>
      <c r="N132" cm="1">
        <f t="array" ref="N132">IFERROR(_xlfn.XLOOKUP(1, (날씨10[stnNm]='평균기온 삽입용'!$C$104) * (날씨10[월]=N$105) * (날씨10[일]='평균기온 삽입용'!$B132), 날씨10[maxTa]),"")</f>
        <v>-0.7</v>
      </c>
    </row>
    <row r="133" spans="2:14" ht="15.95" customHeight="1" x14ac:dyDescent="0.3">
      <c r="B133" s="63">
        <v>28</v>
      </c>
      <c r="C133" cm="1">
        <f t="array" ref="C133">IFERROR(_xlfn.XLOOKUP(1, (날씨10[stnNm]='평균기온 삽입용'!$C$104) * (날씨10[월]=C$105) * (날씨10[일]='평균기온 삽입용'!$B133), 날씨10[maxTa]),"")</f>
        <v>1.6</v>
      </c>
      <c r="D133" cm="1">
        <f t="array" ref="D133">IFERROR(_xlfn.XLOOKUP(1, (날씨10[stnNm]='평균기온 삽입용'!$C$104) * (날씨10[월]=D$105) * (날씨10[일]='평균기온 삽입용'!$B133), 날씨10[maxTa]),"")</f>
        <v>8.9</v>
      </c>
      <c r="E133" cm="1">
        <f t="array" ref="E133">IFERROR(_xlfn.XLOOKUP(1, (날씨10[stnNm]='평균기온 삽입용'!$C$104) * (날씨10[월]=E$105) * (날씨10[일]='평균기온 삽입용'!$B133), 날씨10[maxTa]),"")</f>
        <v>11.6</v>
      </c>
      <c r="F133" cm="1">
        <f t="array" ref="F133">IFERROR(_xlfn.XLOOKUP(1, (날씨10[stnNm]='평균기온 삽입용'!$C$104) * (날씨10[월]=F$105) * (날씨10[일]='평균기온 삽입용'!$B133), 날씨10[maxTa]),"")</f>
        <v>28.4</v>
      </c>
      <c r="G133" cm="1">
        <f t="array" ref="G133">IFERROR(_xlfn.XLOOKUP(1, (날씨10[stnNm]='평균기온 삽입용'!$C$104) * (날씨10[월]=G$105) * (날씨10[일]='평균기온 삽입용'!$B133), 날씨10[maxTa]),"")</f>
        <v>24.4</v>
      </c>
      <c r="H133" cm="1">
        <f t="array" ref="H133">IFERROR(_xlfn.XLOOKUP(1, (날씨10[stnNm]='평균기온 삽입용'!$C$104) * (날씨10[월]=H$105) * (날씨10[일]='평균기온 삽입용'!$B133), 날씨10[maxTa]),"")</f>
        <v>31.5</v>
      </c>
      <c r="I133" cm="1">
        <f t="array" ref="I133">IFERROR(_xlfn.XLOOKUP(1, (날씨10[stnNm]='평균기온 삽입용'!$C$104) * (날씨10[월]=I$105) * (날씨10[일]='평균기온 삽입용'!$B133), 날씨10[maxTa]),"")</f>
        <v>31.2</v>
      </c>
      <c r="J133" cm="1">
        <f t="array" ref="J133">IFERROR(_xlfn.XLOOKUP(1, (날씨10[stnNm]='평균기온 삽입용'!$C$104) * (날씨10[월]=J$105) * (날씨10[일]='평균기온 삽입용'!$B133), 날씨10[maxTa]),"")</f>
        <v>32.5</v>
      </c>
      <c r="K133" cm="1">
        <f t="array" ref="K133">IFERROR(_xlfn.XLOOKUP(1, (날씨10[stnNm]='평균기온 삽입용'!$C$104) * (날씨10[월]=K$105) * (날씨10[일]='평균기온 삽입용'!$B133), 날씨10[maxTa]),"")</f>
        <v>26.9</v>
      </c>
      <c r="L133" cm="1">
        <f t="array" ref="L133">IFERROR(_xlfn.XLOOKUP(1, (날씨10[stnNm]='평균기온 삽입용'!$C$104) * (날씨10[월]=L$105) * (날씨10[일]='평균기온 삽입용'!$B133), 날씨10[maxTa]),"")</f>
        <v>17.7</v>
      </c>
      <c r="M133" cm="1">
        <f t="array" ref="M133">IFERROR(_xlfn.XLOOKUP(1, (날씨10[stnNm]='평균기온 삽입용'!$C$104) * (날씨10[월]=M$105) * (날씨10[일]='평균기온 삽입용'!$B133), 날씨10[maxTa]),"")</f>
        <v>0.9</v>
      </c>
      <c r="N133" cm="1">
        <f t="array" ref="N133">IFERROR(_xlfn.XLOOKUP(1, (날씨10[stnNm]='평균기온 삽입용'!$C$104) * (날씨10[월]=N$105) * (날씨10[일]='평균기온 삽입용'!$B133), 날씨10[maxTa]),"")</f>
        <v>-1.3</v>
      </c>
    </row>
    <row r="134" spans="2:14" ht="15.95" customHeight="1" x14ac:dyDescent="0.3">
      <c r="B134" s="63">
        <v>29</v>
      </c>
      <c r="C134" cm="1">
        <f t="array" ref="C134">IFERROR(_xlfn.XLOOKUP(1, (날씨10[stnNm]='평균기온 삽입용'!$C$104) * (날씨10[월]=C$105) * (날씨10[일]='평균기온 삽입용'!$B134), 날씨10[maxTa]),"")</f>
        <v>3.6</v>
      </c>
      <c r="D134" cm="1">
        <f t="array" ref="D134">IFERROR(_xlfn.XLOOKUP(1, (날씨10[stnNm]='평균기온 삽입용'!$C$104) * (날씨10[월]=D$105) * (날씨10[일]='평균기온 삽입용'!$B134), 날씨10[maxTa]),"")</f>
        <v>8.1999999999999993</v>
      </c>
      <c r="E134" cm="1">
        <f t="array" ref="E134">IFERROR(_xlfn.XLOOKUP(1, (날씨10[stnNm]='평균기온 삽입용'!$C$104) * (날씨10[월]=E$105) * (날씨10[일]='평균기온 삽입용'!$B134), 날씨10[maxTa]),"")</f>
        <v>11.8</v>
      </c>
      <c r="F134" cm="1">
        <f t="array" ref="F134">IFERROR(_xlfn.XLOOKUP(1, (날씨10[stnNm]='평균기온 삽입용'!$C$104) * (날씨10[월]=F$105) * (날씨10[일]='평균기온 삽입용'!$B134), 날씨10[maxTa]),"")</f>
        <v>24.3</v>
      </c>
      <c r="G134" cm="1">
        <f t="array" ref="G134">IFERROR(_xlfn.XLOOKUP(1, (날씨10[stnNm]='평균기온 삽입용'!$C$104) * (날씨10[월]=G$105) * (날씨10[일]='평균기온 삽입용'!$B134), 날씨10[maxTa]),"")</f>
        <v>26.9</v>
      </c>
      <c r="H134" cm="1">
        <f t="array" ref="H134">IFERROR(_xlfn.XLOOKUP(1, (날씨10[stnNm]='평균기온 삽입용'!$C$104) * (날씨10[월]=H$105) * (날씨10[일]='평균기온 삽입용'!$B134), 날씨10[maxTa]),"")</f>
        <v>32.9</v>
      </c>
      <c r="I134" cm="1">
        <f t="array" ref="I134">IFERROR(_xlfn.XLOOKUP(1, (날씨10[stnNm]='평균기온 삽입용'!$C$104) * (날씨10[월]=I$105) * (날씨10[일]='평균기온 삽입용'!$B134), 날씨10[maxTa]),"")</f>
        <v>27.3</v>
      </c>
      <c r="J134" cm="1">
        <f t="array" ref="J134">IFERROR(_xlfn.XLOOKUP(1, (날씨10[stnNm]='평균기온 삽입용'!$C$104) * (날씨10[월]=J$105) * (날씨10[일]='평균기온 삽입용'!$B134), 날씨10[maxTa]),"")</f>
        <v>31.3</v>
      </c>
      <c r="K134" cm="1">
        <f t="array" ref="K134">IFERROR(_xlfn.XLOOKUP(1, (날씨10[stnNm]='평균기온 삽입용'!$C$104) * (날씨10[월]=K$105) * (날씨10[일]='평균기온 삽입용'!$B134), 날씨10[maxTa]),"")</f>
        <v>28</v>
      </c>
      <c r="L134" cm="1">
        <f t="array" ref="L134">IFERROR(_xlfn.XLOOKUP(1, (날씨10[stnNm]='평균기온 삽입용'!$C$104) * (날씨10[월]=L$105) * (날씨10[일]='평균기온 삽입용'!$B134), 날씨10[maxTa]),"")</f>
        <v>17.600000000000001</v>
      </c>
      <c r="M134" cm="1">
        <f t="array" ref="M134">IFERROR(_xlfn.XLOOKUP(1, (날씨10[stnNm]='평균기온 삽입용'!$C$104) * (날씨10[월]=M$105) * (날씨10[일]='평균기온 삽입용'!$B134), 날씨10[maxTa]),"")</f>
        <v>1.3</v>
      </c>
      <c r="N134" cm="1">
        <f t="array" ref="N134">IFERROR(_xlfn.XLOOKUP(1, (날씨10[stnNm]='평균기온 삽입용'!$C$104) * (날씨10[월]=N$105) * (날씨10[일]='평균기온 삽입용'!$B134), 날씨10[maxTa]),"")</f>
        <v>2.4</v>
      </c>
    </row>
    <row r="135" spans="2:14" ht="15.95" customHeight="1" x14ac:dyDescent="0.3">
      <c r="B135" s="63">
        <v>30</v>
      </c>
      <c r="C135" cm="1">
        <f t="array" ref="C135">IFERROR(_xlfn.XLOOKUP(1, (날씨10[stnNm]='평균기온 삽입용'!$C$104) * (날씨10[월]=C$105) * (날씨10[일]='평균기온 삽입용'!$B135), 날씨10[maxTa]),"")</f>
        <v>6.6</v>
      </c>
      <c r="D135" t="str" cm="1">
        <f t="array" ref="D135">IFERROR(_xlfn.XLOOKUP(1, (날씨10[stnNm]='평균기온 삽입용'!$C$104) * (날씨10[월]=D$105) * (날씨10[일]='평균기온 삽입용'!$B135), 날씨10[maxTa]),"")</f>
        <v/>
      </c>
      <c r="E135" cm="1">
        <f t="array" ref="E135">IFERROR(_xlfn.XLOOKUP(1, (날씨10[stnNm]='평균기온 삽입용'!$C$104) * (날씨10[월]=E$105) * (날씨10[일]='평균기온 삽입용'!$B135), 날씨10[maxTa]),"")</f>
        <v>14</v>
      </c>
      <c r="F135" cm="1">
        <f t="array" ref="F135">IFERROR(_xlfn.XLOOKUP(1, (날씨10[stnNm]='평균기온 삽입용'!$C$104) * (날씨10[월]=F$105) * (날씨10[일]='평균기온 삽입용'!$B135), 날씨10[maxTa]),"")</f>
        <v>22.2</v>
      </c>
      <c r="G135" cm="1">
        <f t="array" ref="G135">IFERROR(_xlfn.XLOOKUP(1, (날씨10[stnNm]='평균기온 삽입용'!$C$104) * (날씨10[월]=G$105) * (날씨10[일]='평균기온 삽입용'!$B135), 날씨10[maxTa]),"")</f>
        <v>22.7</v>
      </c>
      <c r="H135" cm="1">
        <f t="array" ref="H135">IFERROR(_xlfn.XLOOKUP(1, (날씨10[stnNm]='평균기온 삽입용'!$C$104) * (날씨10[월]=H$105) * (날씨10[일]='평균기온 삽입용'!$B135), 날씨10[maxTa]),"")</f>
        <v>26.1</v>
      </c>
      <c r="I135" cm="1">
        <f t="array" ref="I135">IFERROR(_xlfn.XLOOKUP(1, (날씨10[stnNm]='평균기온 삽입용'!$C$104) * (날씨10[월]=I$105) * (날씨10[일]='평균기온 삽입용'!$B135), 날씨10[maxTa]),"")</f>
        <v>30.4</v>
      </c>
      <c r="J135" cm="1">
        <f t="array" ref="J135">IFERROR(_xlfn.XLOOKUP(1, (날씨10[stnNm]='평균기온 삽입용'!$C$104) * (날씨10[월]=J$105) * (날씨10[일]='평균기온 삽입용'!$B135), 날씨10[maxTa]),"")</f>
        <v>31.9</v>
      </c>
      <c r="K135" cm="1">
        <f t="array" ref="K135">IFERROR(_xlfn.XLOOKUP(1, (날씨10[stnNm]='평균기온 삽입용'!$C$104) * (날씨10[월]=K$105) * (날씨10[일]='평균기온 삽입용'!$B135), 날씨10[maxTa]),"")</f>
        <v>26.4</v>
      </c>
      <c r="L135" cm="1">
        <f t="array" ref="L135">IFERROR(_xlfn.XLOOKUP(1, (날씨10[stnNm]='평균기온 삽입용'!$C$104) * (날씨10[월]=L$105) * (날씨10[일]='평균기온 삽입용'!$B135), 날씨10[maxTa]),"")</f>
        <v>20</v>
      </c>
      <c r="M135" cm="1">
        <f t="array" ref="M135">IFERROR(_xlfn.XLOOKUP(1, (날씨10[stnNm]='평균기온 삽입용'!$C$104) * (날씨10[월]=M$105) * (날씨10[일]='평균기온 삽입용'!$B135), 날씨10[maxTa]),"")</f>
        <v>7.8</v>
      </c>
      <c r="N135" cm="1">
        <f t="array" ref="N135">IFERROR(_xlfn.XLOOKUP(1, (날씨10[stnNm]='평균기온 삽입용'!$C$104) * (날씨10[월]=N$105) * (날씨10[일]='평균기온 삽입용'!$B135), 날씨10[maxTa]),"")</f>
        <v>7.9</v>
      </c>
    </row>
    <row r="136" spans="2:14" ht="15.95" customHeight="1" x14ac:dyDescent="0.3">
      <c r="B136" s="63">
        <v>31</v>
      </c>
      <c r="C136" cm="1">
        <f t="array" ref="C136">IFERROR(_xlfn.XLOOKUP(1, (날씨10[stnNm]='평균기온 삽입용'!$C$104) * (날씨10[월]=C$105) * (날씨10[일]='평균기온 삽입용'!$B136), 날씨10[maxTa]),"")</f>
        <v>9.1</v>
      </c>
      <c r="D136" t="str" cm="1">
        <f t="array" ref="D136">IFERROR(_xlfn.XLOOKUP(1, (날씨10[stnNm]='평균기온 삽입용'!$C$104) * (날씨10[월]=D$105) * (날씨10[일]='평균기온 삽입용'!$B136), 날씨10[maxTa]),"")</f>
        <v/>
      </c>
      <c r="E136" cm="1">
        <f t="array" ref="E136">IFERROR(_xlfn.XLOOKUP(1, (날씨10[stnNm]='평균기온 삽입용'!$C$104) * (날씨10[월]=E$105) * (날씨10[일]='평균기온 삽입용'!$B136), 날씨10[maxTa]),"")</f>
        <v>15</v>
      </c>
      <c r="F136" t="str" cm="1">
        <f t="array" ref="F136">IFERROR(_xlfn.XLOOKUP(1, (날씨10[stnNm]='평균기온 삽입용'!$C$104) * (날씨10[월]=F$105) * (날씨10[일]='평균기온 삽입용'!$B136), 날씨10[maxTa]),"")</f>
        <v/>
      </c>
      <c r="G136" cm="1">
        <f t="array" ref="G136">IFERROR(_xlfn.XLOOKUP(1, (날씨10[stnNm]='평균기온 삽입용'!$C$104) * (날씨10[월]=G$105) * (날씨10[일]='평균기온 삽입용'!$B136), 날씨10[maxTa]),"")</f>
        <v>25.1</v>
      </c>
      <c r="H136" t="str" cm="1">
        <f t="array" ref="H136">IFERROR(_xlfn.XLOOKUP(1, (날씨10[stnNm]='평균기온 삽입용'!$C$104) * (날씨10[월]=H$105) * (날씨10[일]='평균기온 삽입용'!$B136), 날씨10[maxTa]),"")</f>
        <v/>
      </c>
      <c r="I136" cm="1">
        <f t="array" ref="I136">IFERROR(_xlfn.XLOOKUP(1, (날씨10[stnNm]='평균기온 삽입용'!$C$104) * (날씨10[월]=I$105) * (날씨10[일]='평균기온 삽입용'!$B136), 날씨10[maxTa]),"")</f>
        <v>31.8</v>
      </c>
      <c r="J136" cm="1">
        <f t="array" ref="J136">IFERROR(_xlfn.XLOOKUP(1, (날씨10[stnNm]='평균기온 삽입용'!$C$104) * (날씨10[월]=J$105) * (날씨10[일]='평균기온 삽입용'!$B136), 날씨10[maxTa]),"")</f>
        <v>31.4</v>
      </c>
      <c r="K136" t="str" cm="1">
        <f t="array" ref="K136">IFERROR(_xlfn.XLOOKUP(1, (날씨10[stnNm]='평균기온 삽입용'!$C$104) * (날씨10[월]=K$105) * (날씨10[일]='평균기온 삽입용'!$B136), 날씨10[maxTa]),"")</f>
        <v/>
      </c>
      <c r="L136" cm="1">
        <f t="array" ref="L136">IFERROR(_xlfn.XLOOKUP(1, (날씨10[stnNm]='평균기온 삽입용'!$C$104) * (날씨10[월]=L$105) * (날씨10[일]='평균기온 삽입용'!$B136), 날씨10[maxTa]),"")</f>
        <v>21.2</v>
      </c>
      <c r="M136" t="str" cm="1">
        <f t="array" ref="M136">IFERROR(_xlfn.XLOOKUP(1, (날씨10[stnNm]='평균기온 삽입용'!$C$104) * (날씨10[월]=M$105) * (날씨10[일]='평균기온 삽입용'!$B136), 날씨10[maxTa]),"")</f>
        <v/>
      </c>
      <c r="N136" cm="1">
        <f t="array" ref="N136">IFERROR(_xlfn.XLOOKUP(1, (날씨10[stnNm]='평균기온 삽입용'!$C$104) * (날씨10[월]=N$105) * (날씨10[일]='평균기온 삽입용'!$B136), 날씨10[maxTa]),"")</f>
        <v>3.1</v>
      </c>
    </row>
    <row r="137" spans="2:14" ht="15.95" customHeight="1" x14ac:dyDescent="0.3"/>
    <row r="138" spans="2:14" ht="15.95" customHeight="1" x14ac:dyDescent="0.3"/>
    <row r="139" spans="2:14" ht="15.95" customHeight="1" x14ac:dyDescent="0.3"/>
    <row r="140" spans="2:14" ht="15.95" customHeight="1" x14ac:dyDescent="0.3"/>
    <row r="141" spans="2:14" ht="15.95" customHeight="1" x14ac:dyDescent="0.3"/>
    <row r="142" spans="2:14" ht="15.95" customHeight="1" x14ac:dyDescent="0.3"/>
    <row r="143" spans="2:14" ht="15.95" customHeight="1" x14ac:dyDescent="0.3"/>
    <row r="144" spans="2:14" ht="15.95" customHeight="1" x14ac:dyDescent="0.3"/>
    <row r="145" ht="15.95" customHeight="1" x14ac:dyDescent="0.3"/>
    <row r="146" ht="15.95" customHeight="1" x14ac:dyDescent="0.3"/>
    <row r="147" ht="15.95" customHeight="1" x14ac:dyDescent="0.3"/>
    <row r="148" ht="15.95" customHeight="1" x14ac:dyDescent="0.3"/>
    <row r="149" ht="15.95" customHeight="1" x14ac:dyDescent="0.3"/>
    <row r="150" ht="15.95" customHeight="1" x14ac:dyDescent="0.3"/>
    <row r="151" ht="15.95" customHeight="1" x14ac:dyDescent="0.3"/>
    <row r="152" ht="15.95" customHeight="1" x14ac:dyDescent="0.3"/>
    <row r="153" ht="15.95" customHeight="1" x14ac:dyDescent="0.3"/>
    <row r="154" ht="15.95" customHeight="1" x14ac:dyDescent="0.3"/>
    <row r="155" ht="15.95" customHeight="1" x14ac:dyDescent="0.3"/>
    <row r="156" ht="15.95" customHeight="1" x14ac:dyDescent="0.3"/>
    <row r="157" ht="15.95" customHeight="1" x14ac:dyDescent="0.3"/>
    <row r="158" ht="15.95" customHeight="1" x14ac:dyDescent="0.3"/>
    <row r="159" ht="15.95" customHeight="1" x14ac:dyDescent="0.3"/>
    <row r="160" ht="15.95" customHeight="1" x14ac:dyDescent="0.3"/>
    <row r="161" ht="15.95" customHeight="1" x14ac:dyDescent="0.3"/>
    <row r="162" ht="15.95" customHeight="1" x14ac:dyDescent="0.3"/>
    <row r="163" ht="15.95" customHeight="1" x14ac:dyDescent="0.3"/>
    <row r="164" ht="15.95" customHeight="1" x14ac:dyDescent="0.3"/>
    <row r="165" ht="15.95" customHeight="1" x14ac:dyDescent="0.3"/>
    <row r="166" ht="15.95" customHeight="1" x14ac:dyDescent="0.3"/>
    <row r="167" ht="15.95" customHeight="1" x14ac:dyDescent="0.3"/>
    <row r="168" ht="15.95" customHeight="1" x14ac:dyDescent="0.3"/>
    <row r="169" ht="15.95" customHeight="1" x14ac:dyDescent="0.3"/>
    <row r="170" ht="15.95" customHeight="1" x14ac:dyDescent="0.3"/>
    <row r="171" ht="15.95" customHeight="1" x14ac:dyDescent="0.3"/>
    <row r="172" ht="15.95" customHeight="1" x14ac:dyDescent="0.3"/>
    <row r="173" ht="15.95" customHeight="1" x14ac:dyDescent="0.3"/>
    <row r="174" ht="15.95" customHeight="1" x14ac:dyDescent="0.3"/>
    <row r="175" ht="15.95" customHeight="1" x14ac:dyDescent="0.3"/>
    <row r="176" ht="15.95" customHeight="1" x14ac:dyDescent="0.3"/>
    <row r="177" ht="15.95" customHeight="1" x14ac:dyDescent="0.3"/>
    <row r="178" ht="15.95" customHeight="1" x14ac:dyDescent="0.3"/>
    <row r="179" ht="15.95" customHeight="1" x14ac:dyDescent="0.3"/>
    <row r="180" ht="15.95" customHeight="1" x14ac:dyDescent="0.3"/>
    <row r="181" ht="15.95" customHeight="1" x14ac:dyDescent="0.3"/>
    <row r="182" ht="15.95" customHeight="1" x14ac:dyDescent="0.3"/>
    <row r="183" ht="15.95" customHeight="1" x14ac:dyDescent="0.3"/>
    <row r="184" ht="15.95" customHeight="1" x14ac:dyDescent="0.3"/>
    <row r="185" ht="15.95" customHeight="1" x14ac:dyDescent="0.3"/>
    <row r="186" ht="15.95" customHeight="1" x14ac:dyDescent="0.3"/>
    <row r="187" ht="15.95" customHeight="1" x14ac:dyDescent="0.3"/>
    <row r="188" ht="15.95" customHeight="1" x14ac:dyDescent="0.3"/>
    <row r="189" ht="15.95" customHeight="1" x14ac:dyDescent="0.3"/>
    <row r="190" ht="15.95" customHeight="1" x14ac:dyDescent="0.3"/>
    <row r="191" ht="15.95" customHeight="1" x14ac:dyDescent="0.3"/>
    <row r="192" ht="15.95" customHeight="1" x14ac:dyDescent="0.3"/>
    <row r="193" ht="15.95" customHeight="1" x14ac:dyDescent="0.3"/>
    <row r="194" ht="15.95" customHeight="1" x14ac:dyDescent="0.3"/>
    <row r="195" ht="15.95" customHeight="1" x14ac:dyDescent="0.3"/>
    <row r="196" ht="15.95" customHeight="1" x14ac:dyDescent="0.3"/>
    <row r="197" ht="15.95" customHeight="1" x14ac:dyDescent="0.3"/>
    <row r="198" ht="15.95" customHeight="1" x14ac:dyDescent="0.3"/>
    <row r="199" ht="15.95" customHeight="1" x14ac:dyDescent="0.3"/>
    <row r="200" ht="15.95" customHeight="1" x14ac:dyDescent="0.3"/>
    <row r="201" ht="15.95" customHeight="1" x14ac:dyDescent="0.3"/>
    <row r="202" ht="15.95" customHeight="1" x14ac:dyDescent="0.3"/>
    <row r="203" ht="15.95" customHeight="1" x14ac:dyDescent="0.3"/>
    <row r="204" ht="15.95" customHeight="1" x14ac:dyDescent="0.3"/>
    <row r="205" ht="15.95" customHeight="1" x14ac:dyDescent="0.3"/>
    <row r="206" ht="15.95" customHeight="1" x14ac:dyDescent="0.3"/>
    <row r="207" ht="15.95" customHeight="1" x14ac:dyDescent="0.3"/>
    <row r="208" ht="15.95" customHeight="1" x14ac:dyDescent="0.3"/>
    <row r="209" ht="15.95" customHeight="1" x14ac:dyDescent="0.3"/>
    <row r="210" ht="15.95" customHeight="1" x14ac:dyDescent="0.3"/>
    <row r="211" ht="15.95" customHeight="1" x14ac:dyDescent="0.3"/>
    <row r="212" ht="15.95" customHeight="1" x14ac:dyDescent="0.3"/>
    <row r="213" ht="15.95" customHeight="1" x14ac:dyDescent="0.3"/>
    <row r="214" ht="15.95" customHeight="1" x14ac:dyDescent="0.3"/>
    <row r="215" ht="15.95" customHeight="1" x14ac:dyDescent="0.3"/>
    <row r="216" ht="15.95" customHeight="1" x14ac:dyDescent="0.3"/>
    <row r="217" ht="15.95" customHeight="1" x14ac:dyDescent="0.3"/>
    <row r="218" ht="15.95" customHeight="1" x14ac:dyDescent="0.3"/>
    <row r="219" ht="15.95" customHeight="1" x14ac:dyDescent="0.3"/>
    <row r="220" ht="15.95" customHeight="1" x14ac:dyDescent="0.3"/>
    <row r="221" ht="15.95" customHeight="1" x14ac:dyDescent="0.3"/>
    <row r="222" ht="15.95" customHeight="1" x14ac:dyDescent="0.3"/>
    <row r="223" ht="15.95" customHeight="1" x14ac:dyDescent="0.3"/>
    <row r="224" ht="15.95" customHeight="1" x14ac:dyDescent="0.3"/>
    <row r="225" ht="15.95" customHeight="1" x14ac:dyDescent="0.3"/>
    <row r="226" ht="15.95" customHeight="1" x14ac:dyDescent="0.3"/>
    <row r="227" ht="15.95" customHeight="1" x14ac:dyDescent="0.3"/>
    <row r="228" ht="15.95" customHeight="1" x14ac:dyDescent="0.3"/>
    <row r="229" ht="15.95" customHeight="1" x14ac:dyDescent="0.3"/>
    <row r="230" ht="15.95" customHeight="1" x14ac:dyDescent="0.3"/>
    <row r="231" ht="15.95" customHeight="1" x14ac:dyDescent="0.3"/>
    <row r="232" ht="15.95" customHeight="1" x14ac:dyDescent="0.3"/>
    <row r="233" ht="15.95" customHeight="1" x14ac:dyDescent="0.3"/>
    <row r="234" ht="15.95" customHeight="1" x14ac:dyDescent="0.3"/>
    <row r="235" ht="15.95" customHeight="1" x14ac:dyDescent="0.3"/>
    <row r="236" ht="15.95" customHeight="1" x14ac:dyDescent="0.3"/>
    <row r="237" ht="15.95" customHeight="1" x14ac:dyDescent="0.3"/>
    <row r="238" ht="15.95" customHeight="1" x14ac:dyDescent="0.3"/>
    <row r="239" ht="15.95" customHeight="1" x14ac:dyDescent="0.3"/>
    <row r="240" ht="15.95" customHeight="1" x14ac:dyDescent="0.3"/>
    <row r="241" ht="15.95" customHeight="1" x14ac:dyDescent="0.3"/>
    <row r="242" ht="15.95" customHeight="1" x14ac:dyDescent="0.3"/>
    <row r="243" ht="15.95" customHeight="1" x14ac:dyDescent="0.3"/>
    <row r="244" ht="15.95" customHeight="1" x14ac:dyDescent="0.3"/>
    <row r="245" ht="15.95" customHeight="1" x14ac:dyDescent="0.3"/>
    <row r="246" ht="15.95" customHeight="1" x14ac:dyDescent="0.3"/>
    <row r="247" ht="15.95" customHeight="1" x14ac:dyDescent="0.3"/>
    <row r="248" ht="15.95" customHeight="1" x14ac:dyDescent="0.3"/>
    <row r="249" ht="15.95" customHeight="1" x14ac:dyDescent="0.3"/>
    <row r="250" ht="15.95" customHeight="1" x14ac:dyDescent="0.3"/>
    <row r="251" ht="15.95" customHeight="1" x14ac:dyDescent="0.3"/>
    <row r="252" ht="15.95" customHeight="1" x14ac:dyDescent="0.3"/>
    <row r="253" ht="15.95" customHeight="1" x14ac:dyDescent="0.3"/>
    <row r="254" ht="15.95" customHeight="1" x14ac:dyDescent="0.3"/>
    <row r="255" ht="15.95" customHeight="1" x14ac:dyDescent="0.3"/>
    <row r="256" ht="15.95" customHeight="1" x14ac:dyDescent="0.3"/>
    <row r="257" ht="15.95" customHeight="1" x14ac:dyDescent="0.3"/>
    <row r="258" ht="15.95" customHeight="1" x14ac:dyDescent="0.3"/>
    <row r="259" ht="15.95" customHeight="1" x14ac:dyDescent="0.3"/>
    <row r="260" ht="15.95" customHeight="1" x14ac:dyDescent="0.3"/>
    <row r="261" ht="15.95" customHeight="1" x14ac:dyDescent="0.3"/>
    <row r="262" ht="15.95" customHeight="1" x14ac:dyDescent="0.3"/>
    <row r="263" ht="15.95" customHeight="1" x14ac:dyDescent="0.3"/>
    <row r="264" ht="15.95" customHeight="1" x14ac:dyDescent="0.3"/>
    <row r="265" ht="15.95" customHeight="1" x14ac:dyDescent="0.3"/>
    <row r="266" ht="15.95" customHeight="1" x14ac:dyDescent="0.3"/>
    <row r="267" ht="15.95" customHeight="1" x14ac:dyDescent="0.3"/>
    <row r="268" ht="15.95" customHeight="1" x14ac:dyDescent="0.3"/>
    <row r="269" ht="15.95" customHeight="1" x14ac:dyDescent="0.3"/>
    <row r="270" ht="15.95" customHeight="1" x14ac:dyDescent="0.3"/>
    <row r="271" ht="15.95" customHeight="1" x14ac:dyDescent="0.3"/>
    <row r="272" ht="15.95" customHeight="1" x14ac:dyDescent="0.3"/>
    <row r="273" ht="15.95" customHeight="1" x14ac:dyDescent="0.3"/>
    <row r="274" ht="15.95" customHeight="1" x14ac:dyDescent="0.3"/>
    <row r="275" ht="15.95" customHeight="1" x14ac:dyDescent="0.3"/>
    <row r="276" ht="15.95" customHeight="1" x14ac:dyDescent="0.3"/>
    <row r="277" ht="15.95" customHeight="1" x14ac:dyDescent="0.3"/>
    <row r="278" ht="15.95" customHeight="1" x14ac:dyDescent="0.3"/>
    <row r="279" ht="15.95" customHeight="1" x14ac:dyDescent="0.3"/>
    <row r="280" ht="15.95" customHeight="1" x14ac:dyDescent="0.3"/>
    <row r="281" ht="15.95" customHeight="1" x14ac:dyDescent="0.3"/>
    <row r="282" ht="15.95" customHeight="1" x14ac:dyDescent="0.3"/>
    <row r="283" ht="15.95" customHeight="1" x14ac:dyDescent="0.3"/>
    <row r="284" ht="15.95" customHeight="1" x14ac:dyDescent="0.3"/>
    <row r="285" ht="15.95" customHeight="1" x14ac:dyDescent="0.3"/>
    <row r="286" ht="15.95" customHeight="1" x14ac:dyDescent="0.3"/>
    <row r="287" ht="15.95" customHeight="1" x14ac:dyDescent="0.3"/>
    <row r="288" ht="15.95" customHeight="1" x14ac:dyDescent="0.3"/>
    <row r="289" ht="15.95" customHeight="1" x14ac:dyDescent="0.3"/>
    <row r="290" ht="15.95" customHeight="1" x14ac:dyDescent="0.3"/>
    <row r="291" ht="15.95" customHeight="1" x14ac:dyDescent="0.3"/>
    <row r="292" ht="15.95" customHeight="1" x14ac:dyDescent="0.3"/>
    <row r="293" ht="15.95" customHeight="1" x14ac:dyDescent="0.3"/>
    <row r="294" ht="15.95" customHeight="1" x14ac:dyDescent="0.3"/>
    <row r="295" ht="15.95" customHeight="1" x14ac:dyDescent="0.3"/>
    <row r="296" ht="15.95" customHeight="1" x14ac:dyDescent="0.3"/>
    <row r="297" ht="15.95" customHeight="1" x14ac:dyDescent="0.3"/>
    <row r="298" ht="15.95" customHeight="1" x14ac:dyDescent="0.3"/>
    <row r="299" ht="15.95" customHeight="1" x14ac:dyDescent="0.3"/>
    <row r="300" ht="15.95" customHeight="1" x14ac:dyDescent="0.3"/>
    <row r="301" ht="15.95" customHeight="1" x14ac:dyDescent="0.3"/>
    <row r="302" ht="15.95" customHeight="1" x14ac:dyDescent="0.3"/>
    <row r="303" ht="15.95" customHeight="1" x14ac:dyDescent="0.3"/>
    <row r="304" ht="15.95" customHeight="1" x14ac:dyDescent="0.3"/>
    <row r="305" ht="15.95" customHeight="1" x14ac:dyDescent="0.3"/>
    <row r="306" ht="15.95" customHeight="1" x14ac:dyDescent="0.3"/>
    <row r="307" ht="15.95" customHeight="1" x14ac:dyDescent="0.3"/>
    <row r="308" ht="15.95" customHeight="1" x14ac:dyDescent="0.3"/>
    <row r="309" ht="15.95" customHeight="1" x14ac:dyDescent="0.3"/>
    <row r="310" ht="15.95" customHeight="1" x14ac:dyDescent="0.3"/>
    <row r="311" ht="15.95" customHeight="1" x14ac:dyDescent="0.3"/>
    <row r="312" ht="15.95" customHeight="1" x14ac:dyDescent="0.3"/>
    <row r="313" ht="15.95" customHeight="1" x14ac:dyDescent="0.3"/>
    <row r="314" ht="15.95" customHeight="1" x14ac:dyDescent="0.3"/>
    <row r="315" ht="15.95" customHeight="1" x14ac:dyDescent="0.3"/>
    <row r="316" ht="15.95" customHeight="1" x14ac:dyDescent="0.3"/>
    <row r="317" ht="15.95" customHeight="1" x14ac:dyDescent="0.3"/>
    <row r="318" ht="15.95" customHeight="1" x14ac:dyDescent="0.3"/>
    <row r="319" ht="15.95" customHeight="1" x14ac:dyDescent="0.3"/>
    <row r="320" ht="15.95" customHeight="1" x14ac:dyDescent="0.3"/>
    <row r="321" ht="15.95" customHeight="1" x14ac:dyDescent="0.3"/>
    <row r="322" ht="15.95" customHeight="1" x14ac:dyDescent="0.3"/>
    <row r="323" ht="15.95" customHeight="1" x14ac:dyDescent="0.3"/>
    <row r="324" ht="15.95" customHeight="1" x14ac:dyDescent="0.3"/>
    <row r="325" ht="15.95" customHeight="1" x14ac:dyDescent="0.3"/>
    <row r="326" ht="15.95" customHeight="1" x14ac:dyDescent="0.3"/>
    <row r="327" ht="15.95" customHeight="1" x14ac:dyDescent="0.3"/>
    <row r="328" ht="15.95" customHeight="1" x14ac:dyDescent="0.3"/>
    <row r="329" ht="15.95" customHeight="1" x14ac:dyDescent="0.3"/>
    <row r="330" ht="15.95" customHeight="1" x14ac:dyDescent="0.3"/>
    <row r="331" ht="15.95" customHeight="1" x14ac:dyDescent="0.3"/>
    <row r="332" ht="15.95" customHeight="1" x14ac:dyDescent="0.3"/>
    <row r="333" ht="15.95" customHeight="1" x14ac:dyDescent="0.3"/>
    <row r="334" ht="15.95" customHeight="1" x14ac:dyDescent="0.3"/>
    <row r="335" ht="15.95" customHeight="1" x14ac:dyDescent="0.3"/>
    <row r="336" ht="15.95" customHeight="1" x14ac:dyDescent="0.3"/>
    <row r="337" ht="15.95" customHeight="1" x14ac:dyDescent="0.3"/>
    <row r="338" ht="15.95" customHeight="1" x14ac:dyDescent="0.3"/>
    <row r="339" ht="15.95" customHeight="1" x14ac:dyDescent="0.3"/>
    <row r="340" ht="15.95" customHeight="1" x14ac:dyDescent="0.3"/>
    <row r="341" ht="15.95" customHeight="1" x14ac:dyDescent="0.3"/>
    <row r="342" ht="15.95" customHeight="1" x14ac:dyDescent="0.3"/>
    <row r="343" ht="15.95" customHeight="1" x14ac:dyDescent="0.3"/>
    <row r="344" ht="15.95" customHeight="1" x14ac:dyDescent="0.3"/>
    <row r="345" ht="15.95" customHeight="1" x14ac:dyDescent="0.3"/>
    <row r="346" ht="15.95" customHeight="1" x14ac:dyDescent="0.3"/>
    <row r="347" ht="15.95" customHeight="1" x14ac:dyDescent="0.3"/>
    <row r="348" ht="15.95" customHeight="1" x14ac:dyDescent="0.3"/>
    <row r="349" ht="15.95" customHeight="1" x14ac:dyDescent="0.3"/>
    <row r="350" ht="15.95" customHeight="1" x14ac:dyDescent="0.3"/>
    <row r="351" ht="15.95" customHeight="1" x14ac:dyDescent="0.3"/>
    <row r="352" ht="15.95" customHeight="1" x14ac:dyDescent="0.3"/>
    <row r="353" ht="15.95" customHeight="1" x14ac:dyDescent="0.3"/>
    <row r="354" ht="15.95" customHeight="1" x14ac:dyDescent="0.3"/>
    <row r="355" ht="15.95" customHeight="1" x14ac:dyDescent="0.3"/>
    <row r="356" ht="15.95" customHeight="1" x14ac:dyDescent="0.3"/>
    <row r="357" ht="15.95" customHeight="1" x14ac:dyDescent="0.3"/>
    <row r="358" ht="15.95" customHeight="1" x14ac:dyDescent="0.3"/>
    <row r="359" ht="15.95" customHeight="1" x14ac:dyDescent="0.3"/>
    <row r="360" ht="15.95" customHeight="1" x14ac:dyDescent="0.3"/>
    <row r="361" ht="15.95" customHeight="1" x14ac:dyDescent="0.3"/>
    <row r="362" ht="15.95" customHeight="1" x14ac:dyDescent="0.3"/>
    <row r="363" ht="15.95" customHeight="1" x14ac:dyDescent="0.3"/>
    <row r="364" ht="15.95" customHeight="1" x14ac:dyDescent="0.3"/>
    <row r="365" ht="15.95" customHeight="1" x14ac:dyDescent="0.3"/>
    <row r="366" ht="15.95" customHeight="1" x14ac:dyDescent="0.3"/>
    <row r="367" ht="15.95" customHeight="1" x14ac:dyDescent="0.3"/>
    <row r="368" ht="15.95" customHeight="1" x14ac:dyDescent="0.3"/>
    <row r="369" ht="15.95" customHeight="1" x14ac:dyDescent="0.3"/>
    <row r="370" ht="15.95" customHeight="1" x14ac:dyDescent="0.3"/>
    <row r="371" ht="15.95" customHeight="1" x14ac:dyDescent="0.3"/>
    <row r="372" ht="15.95" customHeight="1" x14ac:dyDescent="0.3"/>
    <row r="373" ht="15.95" customHeight="1" x14ac:dyDescent="0.3"/>
    <row r="374" ht="15.95" customHeight="1" x14ac:dyDescent="0.3"/>
    <row r="375" ht="15.95" customHeight="1" x14ac:dyDescent="0.3"/>
    <row r="376" ht="15.95" customHeight="1" x14ac:dyDescent="0.3"/>
    <row r="377" ht="15.95" customHeight="1" x14ac:dyDescent="0.3"/>
    <row r="378" ht="15.95" customHeight="1" x14ac:dyDescent="0.3"/>
    <row r="379" ht="15.95" customHeight="1" x14ac:dyDescent="0.3"/>
    <row r="380" ht="15.95" customHeight="1" x14ac:dyDescent="0.3"/>
    <row r="381" ht="15.95" customHeight="1" x14ac:dyDescent="0.3"/>
    <row r="382" ht="15.95" customHeight="1" x14ac:dyDescent="0.3"/>
    <row r="383" ht="15.95" customHeight="1" x14ac:dyDescent="0.3"/>
    <row r="384" ht="15.95" customHeight="1" x14ac:dyDescent="0.3"/>
    <row r="385" ht="15.95" customHeight="1" x14ac:dyDescent="0.3"/>
    <row r="386" ht="15.95" customHeight="1" x14ac:dyDescent="0.3"/>
    <row r="387" ht="15.95" customHeight="1" x14ac:dyDescent="0.3"/>
    <row r="388" ht="15.95" customHeight="1" x14ac:dyDescent="0.3"/>
    <row r="389" ht="15.95" customHeight="1" x14ac:dyDescent="0.3"/>
    <row r="390" ht="15.95" customHeight="1" x14ac:dyDescent="0.3"/>
    <row r="391" ht="15.95" customHeight="1" x14ac:dyDescent="0.3"/>
    <row r="392" ht="15.95" customHeight="1" x14ac:dyDescent="0.3"/>
    <row r="393" ht="15.95" customHeight="1" x14ac:dyDescent="0.3"/>
    <row r="394" ht="15.95" customHeight="1" x14ac:dyDescent="0.3"/>
    <row r="395" ht="15.95" customHeight="1" x14ac:dyDescent="0.3"/>
    <row r="396" ht="15.95" customHeight="1" x14ac:dyDescent="0.3"/>
    <row r="397" ht="15.95" customHeight="1" x14ac:dyDescent="0.3"/>
    <row r="398" ht="15.95" customHeight="1" x14ac:dyDescent="0.3"/>
    <row r="399" ht="15.95" customHeight="1" x14ac:dyDescent="0.3"/>
    <row r="400" ht="15.95" customHeight="1" x14ac:dyDescent="0.3"/>
    <row r="401" ht="15.95" customHeight="1" x14ac:dyDescent="0.3"/>
    <row r="402" ht="15.95" customHeight="1" x14ac:dyDescent="0.3"/>
    <row r="403" ht="15.95" customHeight="1" x14ac:dyDescent="0.3"/>
    <row r="404" ht="15.95" customHeight="1" x14ac:dyDescent="0.3"/>
    <row r="405" ht="15.95" customHeight="1" x14ac:dyDescent="0.3"/>
    <row r="406" ht="15.95" customHeight="1" x14ac:dyDescent="0.3"/>
    <row r="407" ht="15.95" customHeight="1" x14ac:dyDescent="0.3"/>
    <row r="408" ht="15.95" customHeight="1" x14ac:dyDescent="0.3"/>
    <row r="409" ht="15.95" customHeight="1" x14ac:dyDescent="0.3"/>
    <row r="410" ht="15.95" customHeight="1" x14ac:dyDescent="0.3"/>
    <row r="411" ht="15.95" customHeight="1" x14ac:dyDescent="0.3"/>
    <row r="412" ht="15.95" customHeight="1" x14ac:dyDescent="0.3"/>
    <row r="413" ht="15.95" customHeight="1" x14ac:dyDescent="0.3"/>
    <row r="414" ht="15.95" customHeight="1" x14ac:dyDescent="0.3"/>
    <row r="415" ht="15.95" customHeight="1" x14ac:dyDescent="0.3"/>
    <row r="416" ht="15.95" customHeight="1" x14ac:dyDescent="0.3"/>
    <row r="417" ht="15.95" customHeight="1" x14ac:dyDescent="0.3"/>
    <row r="418" ht="15.95" customHeight="1" x14ac:dyDescent="0.3"/>
    <row r="419" ht="15.95" customHeight="1" x14ac:dyDescent="0.3"/>
    <row r="420" ht="15.95" customHeight="1" x14ac:dyDescent="0.3"/>
    <row r="421" ht="15.95" customHeight="1" x14ac:dyDescent="0.3"/>
    <row r="422" ht="15.95" customHeight="1" x14ac:dyDescent="0.3"/>
    <row r="423" ht="15.95" customHeight="1" x14ac:dyDescent="0.3"/>
    <row r="424" ht="15.95" customHeight="1" x14ac:dyDescent="0.3"/>
    <row r="425" ht="15.95" customHeight="1" x14ac:dyDescent="0.3"/>
    <row r="426" ht="15.95" customHeight="1" x14ac:dyDescent="0.3"/>
    <row r="427" ht="15.95" customHeight="1" x14ac:dyDescent="0.3"/>
    <row r="428" ht="15.95" customHeight="1" x14ac:dyDescent="0.3"/>
    <row r="429" ht="15.95" customHeight="1" x14ac:dyDescent="0.3"/>
    <row r="430" ht="15.95" customHeight="1" x14ac:dyDescent="0.3"/>
    <row r="431" ht="15.95" customHeight="1" x14ac:dyDescent="0.3"/>
    <row r="432" ht="15.95" customHeight="1" x14ac:dyDescent="0.3"/>
    <row r="433" ht="15.95" customHeight="1" x14ac:dyDescent="0.3"/>
    <row r="434" ht="15.95" customHeight="1" x14ac:dyDescent="0.3"/>
    <row r="435" ht="15.95" customHeight="1" x14ac:dyDescent="0.3"/>
    <row r="436" ht="15.95" customHeight="1" x14ac:dyDescent="0.3"/>
    <row r="437" ht="15.95" customHeight="1" x14ac:dyDescent="0.3"/>
    <row r="438" ht="15.95" customHeight="1" x14ac:dyDescent="0.3"/>
    <row r="439" ht="15.95" customHeight="1" x14ac:dyDescent="0.3"/>
    <row r="440" ht="15.95" customHeight="1" x14ac:dyDescent="0.3"/>
    <row r="441" ht="15.95" customHeight="1" x14ac:dyDescent="0.3"/>
    <row r="442" ht="15.95" customHeight="1" x14ac:dyDescent="0.3"/>
    <row r="443" ht="15.95" customHeight="1" x14ac:dyDescent="0.3"/>
    <row r="444" ht="15.95" customHeight="1" x14ac:dyDescent="0.3"/>
    <row r="445" ht="15.95" customHeight="1" x14ac:dyDescent="0.3"/>
    <row r="446" ht="15.95" customHeight="1" x14ac:dyDescent="0.3"/>
    <row r="447" ht="15.95" customHeight="1" x14ac:dyDescent="0.3"/>
    <row r="448" ht="15.95" customHeight="1" x14ac:dyDescent="0.3"/>
    <row r="449" ht="15.95" customHeight="1" x14ac:dyDescent="0.3"/>
    <row r="450" ht="15.95" customHeight="1" x14ac:dyDescent="0.3"/>
    <row r="451" ht="15.95" customHeight="1" x14ac:dyDescent="0.3"/>
    <row r="452" ht="15.95" customHeight="1" x14ac:dyDescent="0.3"/>
    <row r="453" ht="15.95" customHeight="1" x14ac:dyDescent="0.3"/>
    <row r="454" ht="15.95" customHeight="1" x14ac:dyDescent="0.3"/>
    <row r="455" ht="15.95" customHeight="1" x14ac:dyDescent="0.3"/>
    <row r="456" ht="15.95" customHeight="1" x14ac:dyDescent="0.3"/>
    <row r="457" ht="15.95" customHeight="1" x14ac:dyDescent="0.3"/>
    <row r="458" ht="15.95" customHeight="1" x14ac:dyDescent="0.3"/>
    <row r="459" ht="15.95" customHeight="1" x14ac:dyDescent="0.3"/>
    <row r="460" ht="15.95" customHeight="1" x14ac:dyDescent="0.3"/>
    <row r="461" ht="15.95" customHeight="1" x14ac:dyDescent="0.3"/>
    <row r="462" ht="15.95" customHeight="1" x14ac:dyDescent="0.3"/>
    <row r="463" ht="15.95" customHeight="1" x14ac:dyDescent="0.3"/>
    <row r="464" ht="15.95" customHeight="1" x14ac:dyDescent="0.3"/>
    <row r="465" ht="15.95" customHeight="1" x14ac:dyDescent="0.3"/>
    <row r="466" ht="15.95" customHeight="1" x14ac:dyDescent="0.3"/>
    <row r="467" ht="15.95" customHeight="1" x14ac:dyDescent="0.3"/>
    <row r="468" ht="15.95" customHeight="1" x14ac:dyDescent="0.3"/>
    <row r="469" ht="15.95" customHeight="1" x14ac:dyDescent="0.3"/>
    <row r="470" ht="15.95" customHeight="1" x14ac:dyDescent="0.3"/>
    <row r="471" ht="15.95" customHeight="1" x14ac:dyDescent="0.3"/>
    <row r="472" ht="15.95" customHeight="1" x14ac:dyDescent="0.3"/>
    <row r="473" ht="15.95" customHeight="1" x14ac:dyDescent="0.3"/>
    <row r="474" ht="15.95" customHeight="1" x14ac:dyDescent="0.3"/>
    <row r="475" ht="15.95" customHeight="1" x14ac:dyDescent="0.3"/>
    <row r="476" ht="15.95" customHeight="1" x14ac:dyDescent="0.3"/>
    <row r="477" ht="15.95" customHeight="1" x14ac:dyDescent="0.3"/>
    <row r="478" ht="15.95" customHeight="1" x14ac:dyDescent="0.3"/>
    <row r="479" ht="15.95" customHeight="1" x14ac:dyDescent="0.3"/>
    <row r="480" ht="15.95" customHeight="1" x14ac:dyDescent="0.3"/>
    <row r="481" ht="15.95" customHeight="1" x14ac:dyDescent="0.3"/>
  </sheetData>
  <sheetProtection algorithmName="SHA-512" hashValue="H2kuudl/tACdOkNs1eBEDrboxI33h2cZ+usdebn68bYmq6JGYHEvKFhQXAEFGBGsC1u4QnBZaw7Tlw+rqrISVQ==" saltValue="aah67D+kdfDvTTZKi6eaBA==" spinCount="100000" sheet="1" objects="1" scenarios="1"/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EFBCDC-04F1-42FA-BC45-1762316BDB74}">
  <sheetPr codeName="Sheet20">
    <tabColor theme="8" tint="0.59999389629810485"/>
  </sheetPr>
  <dimension ref="B1:AP481"/>
  <sheetViews>
    <sheetView zoomScale="85" zoomScaleNormal="85" workbookViewId="0">
      <selection activeCell="C25" sqref="C25:M35"/>
    </sheetView>
  </sheetViews>
  <sheetFormatPr defaultRowHeight="16.5" x14ac:dyDescent="0.3"/>
  <cols>
    <col min="1" max="42" width="5.625" customWidth="1"/>
  </cols>
  <sheetData>
    <row r="1" spans="2:42" ht="15.95" customHeight="1" x14ac:dyDescent="0.3">
      <c r="B1" s="62" t="s">
        <v>3168</v>
      </c>
    </row>
    <row r="2" spans="2:42" ht="15.95" customHeight="1" x14ac:dyDescent="0.3">
      <c r="C2" t="str">
        <f>가동률!$P$9</f>
        <v>철원</v>
      </c>
      <c r="D2">
        <f>가동률!$P$10-10</f>
        <v>2015</v>
      </c>
      <c r="Q2" t="str">
        <f>가동률!$P$9</f>
        <v>철원</v>
      </c>
      <c r="R2">
        <f>가동률!$P$10-9</f>
        <v>2016</v>
      </c>
      <c r="AE2" t="str">
        <f>가동률!$P$9</f>
        <v>철원</v>
      </c>
      <c r="AF2">
        <f>가동률!$P$10-8</f>
        <v>2017</v>
      </c>
    </row>
    <row r="3" spans="2:42" ht="15.95" customHeight="1" x14ac:dyDescent="0.3">
      <c r="C3" s="64">
        <v>1</v>
      </c>
      <c r="D3" s="64">
        <v>2</v>
      </c>
      <c r="E3" s="64">
        <v>3</v>
      </c>
      <c r="F3" s="64">
        <v>4</v>
      </c>
      <c r="G3" s="64">
        <v>5</v>
      </c>
      <c r="H3" s="64">
        <v>6</v>
      </c>
      <c r="I3" s="64">
        <v>7</v>
      </c>
      <c r="J3" s="64">
        <v>8</v>
      </c>
      <c r="K3" s="64">
        <v>9</v>
      </c>
      <c r="L3" s="64">
        <v>10</v>
      </c>
      <c r="M3" s="64">
        <v>11</v>
      </c>
      <c r="N3" s="64">
        <v>12</v>
      </c>
      <c r="Q3" s="64">
        <v>1</v>
      </c>
      <c r="R3" s="64">
        <v>2</v>
      </c>
      <c r="S3" s="64">
        <v>3</v>
      </c>
      <c r="T3" s="64">
        <v>4</v>
      </c>
      <c r="U3" s="64">
        <v>5</v>
      </c>
      <c r="V3" s="64">
        <v>6</v>
      </c>
      <c r="W3" s="64">
        <v>7</v>
      </c>
      <c r="X3" s="64">
        <v>8</v>
      </c>
      <c r="Y3" s="64">
        <v>9</v>
      </c>
      <c r="Z3" s="64">
        <v>10</v>
      </c>
      <c r="AA3" s="64">
        <v>11</v>
      </c>
      <c r="AB3" s="64">
        <v>12</v>
      </c>
      <c r="AE3" s="64">
        <v>1</v>
      </c>
      <c r="AF3" s="64">
        <v>2</v>
      </c>
      <c r="AG3" s="64">
        <v>3</v>
      </c>
      <c r="AH3" s="64">
        <v>4</v>
      </c>
      <c r="AI3" s="64">
        <v>5</v>
      </c>
      <c r="AJ3" s="64">
        <v>6</v>
      </c>
      <c r="AK3" s="64">
        <v>7</v>
      </c>
      <c r="AL3" s="64">
        <v>8</v>
      </c>
      <c r="AM3" s="64">
        <v>9</v>
      </c>
      <c r="AN3" s="64">
        <v>10</v>
      </c>
      <c r="AO3" s="64">
        <v>11</v>
      </c>
      <c r="AP3" s="64">
        <v>12</v>
      </c>
    </row>
    <row r="4" spans="2:42" ht="15.95" customHeight="1" x14ac:dyDescent="0.3">
      <c r="B4" s="63">
        <v>1</v>
      </c>
      <c r="C4" t="str" cm="1">
        <f t="array" ref="C4">_xlfn.LET(_xlpm.결과,IFERROR(_xlfn.XLOOKUP(1,(날씨1[stnNm]='강수량 삽입용'!$C$2)*(날씨1[월]=C$3)*(날씨1[일]='강수량 삽입용'!$B4),날씨1[sumRn]),""),IF(_xlpm.결과=0,"",_xlpm.결과))</f>
        <v/>
      </c>
      <c r="D4" t="str" cm="1">
        <f t="array" ref="D4">_xlfn.LET(_xlpm.결과,IFERROR(_xlfn.XLOOKUP(1,(날씨1[stnNm]='강수량 삽입용'!$C$2)*(날씨1[월]=D$3)*(날씨1[일]='강수량 삽입용'!$B4),날씨1[sumRn]),""),IF(_xlpm.결과=0,"",_xlpm.결과))</f>
        <v/>
      </c>
      <c r="E4" cm="1">
        <f t="array" ref="E4">_xlfn.LET(_xlpm.결과,IFERROR(_xlfn.XLOOKUP(1,(날씨1[stnNm]='강수량 삽입용'!$C$2)*(날씨1[월]=E$3)*(날씨1[일]='강수량 삽입용'!$B4),날씨1[sumRn]),""),IF(_xlpm.결과=0,"",_xlpm.결과))</f>
        <v>0.3</v>
      </c>
      <c r="F4" cm="1">
        <f t="array" ref="F4">_xlfn.LET(_xlpm.결과,IFERROR(_xlfn.XLOOKUP(1,(날씨1[stnNm]='강수량 삽입용'!$C$2)*(날씨1[월]=F$3)*(날씨1[일]='강수량 삽입용'!$B4),날씨1[sumRn]),""),IF(_xlpm.결과=0,"",_xlpm.결과))</f>
        <v>1.5</v>
      </c>
      <c r="G4" t="str" cm="1">
        <f t="array" ref="G4">_xlfn.LET(_xlpm.결과,IFERROR(_xlfn.XLOOKUP(1,(날씨1[stnNm]='강수량 삽입용'!$C$2)*(날씨1[월]=G$3)*(날씨1[일]='강수량 삽입용'!$B4),날씨1[sumRn]),""),IF(_xlpm.결과=0,"",_xlpm.결과))</f>
        <v/>
      </c>
      <c r="H4" t="str" cm="1">
        <f t="array" ref="H4">_xlfn.LET(_xlpm.결과,IFERROR(_xlfn.XLOOKUP(1,(날씨1[stnNm]='강수량 삽입용'!$C$2)*(날씨1[월]=H$3)*(날씨1[일]='강수량 삽입용'!$B4),날씨1[sumRn]),""),IF(_xlpm.결과=0,"",_xlpm.결과))</f>
        <v/>
      </c>
      <c r="I4" cm="1">
        <f t="array" ref="I4">_xlfn.LET(_xlpm.결과,IFERROR(_xlfn.XLOOKUP(1,(날씨1[stnNm]='강수량 삽입용'!$C$2)*(날씨1[월]=I$3)*(날씨1[일]='강수량 삽입용'!$B4),날씨1[sumRn]),""),IF(_xlpm.결과=0,"",_xlpm.결과))</f>
        <v>1</v>
      </c>
      <c r="J4" cm="1">
        <f t="array" ref="J4">_xlfn.LET(_xlpm.결과,IFERROR(_xlfn.XLOOKUP(1,(날씨1[stnNm]='강수량 삽입용'!$C$2)*(날씨1[월]=J$3)*(날씨1[일]='강수량 삽입용'!$B4),날씨1[sumRn]),""),IF(_xlpm.결과=0,"",_xlpm.결과))</f>
        <v>66.5</v>
      </c>
      <c r="K4" t="str" cm="1">
        <f t="array" ref="K4">_xlfn.LET(_xlpm.결과,IFERROR(_xlfn.XLOOKUP(1,(날씨1[stnNm]='강수량 삽입용'!$C$2)*(날씨1[월]=K$3)*(날씨1[일]='강수량 삽입용'!$B4),날씨1[sumRn]),""),IF(_xlpm.결과=0,"",_xlpm.결과))</f>
        <v/>
      </c>
      <c r="L4" cm="1">
        <f t="array" ref="L4">_xlfn.LET(_xlpm.결과,IFERROR(_xlfn.XLOOKUP(1,(날씨1[stnNm]='강수량 삽입용'!$C$2)*(날씨1[월]=L$3)*(날씨1[일]='강수량 삽입용'!$B4),날씨1[sumRn]),""),IF(_xlpm.결과=0,"",_xlpm.결과))</f>
        <v>21.5</v>
      </c>
      <c r="M4" t="str" cm="1">
        <f t="array" ref="M4">_xlfn.LET(_xlpm.결과,IFERROR(_xlfn.XLOOKUP(1,(날씨1[stnNm]='강수량 삽입용'!$C$2)*(날씨1[월]=M$3)*(날씨1[일]='강수량 삽입용'!$B4),날씨1[sumRn]),""),IF(_xlpm.결과=0,"",_xlpm.결과))</f>
        <v/>
      </c>
      <c r="N4" t="str" cm="1">
        <f t="array" ref="N4">_xlfn.LET(_xlpm.결과,IFERROR(_xlfn.XLOOKUP(1,(날씨1[stnNm]='강수량 삽입용'!$C$2)*(날씨1[월]=N$3)*(날씨1[일]='강수량 삽입용'!$B4),날씨1[sumRn]),""),IF(_xlpm.결과=0,"",_xlpm.결과))</f>
        <v/>
      </c>
      <c r="P4" s="63">
        <v>1</v>
      </c>
      <c r="Q4" t="str" cm="1">
        <f t="array" ref="Q4">_xlfn.LET(_xlpm.결과,IFERROR(_xlfn.XLOOKUP(1, (날씨2[stnNm]='강수량 삽입용'!$Q$2) * (날씨2[월]=Q$3) * (날씨2[일]='강수량 삽입용'!$P4), 날씨2[sumRn]),""),IF(_xlpm.결과=0,"",_xlpm.결과))</f>
        <v/>
      </c>
      <c r="R4" t="str" cm="1">
        <f t="array" ref="R4">_xlfn.LET(_xlpm.결과,IFERROR(_xlfn.XLOOKUP(1, (날씨2[stnNm]='강수량 삽입용'!$Q$2) * (날씨2[월]=R$3) * (날씨2[일]='강수량 삽입용'!$P4), 날씨2[sumRn]),""),IF(_xlpm.결과=0,"",_xlpm.결과))</f>
        <v/>
      </c>
      <c r="S4" t="str" cm="1">
        <f t="array" ref="S4">_xlfn.LET(_xlpm.결과,IFERROR(_xlfn.XLOOKUP(1, (날씨2[stnNm]='강수량 삽입용'!$Q$2) * (날씨2[월]=S$3) * (날씨2[일]='강수량 삽입용'!$P4), 날씨2[sumRn]),""),IF(_xlpm.결과=0,"",_xlpm.결과))</f>
        <v/>
      </c>
      <c r="T4" t="str" cm="1">
        <f t="array" ref="T4">_xlfn.LET(_xlpm.결과,IFERROR(_xlfn.XLOOKUP(1, (날씨2[stnNm]='강수량 삽입용'!$Q$2) * (날씨2[월]=T$3) * (날씨2[일]='강수량 삽입용'!$P4), 날씨2[sumRn]),""),IF(_xlpm.결과=0,"",_xlpm.결과))</f>
        <v/>
      </c>
      <c r="U4" t="str" cm="1">
        <f t="array" ref="U4">_xlfn.LET(_xlpm.결과,IFERROR(_xlfn.XLOOKUP(1, (날씨2[stnNm]='강수량 삽입용'!$Q$2) * (날씨2[월]=U$3) * (날씨2[일]='강수량 삽입용'!$P4), 날씨2[sumRn]),""),IF(_xlpm.결과=0,"",_xlpm.결과))</f>
        <v/>
      </c>
      <c r="V4" t="str" cm="1">
        <f t="array" ref="V4">_xlfn.LET(_xlpm.결과,IFERROR(_xlfn.XLOOKUP(1, (날씨2[stnNm]='강수량 삽입용'!$Q$2) * (날씨2[월]=V$3) * (날씨2[일]='강수량 삽입용'!$P4), 날씨2[sumRn]),""),IF(_xlpm.결과=0,"",_xlpm.결과))</f>
        <v/>
      </c>
      <c r="W4" cm="1">
        <f t="array" ref="W4">_xlfn.LET(_xlpm.결과,IFERROR(_xlfn.XLOOKUP(1, (날씨2[stnNm]='강수량 삽입용'!$Q$2) * (날씨2[월]=W$3) * (날씨2[일]='강수량 삽입용'!$P4), 날씨2[sumRn]),""),IF(_xlpm.결과=0,"",_xlpm.결과))</f>
        <v>112.7</v>
      </c>
      <c r="X4" t="str" cm="1">
        <f t="array" ref="X4">_xlfn.LET(_xlpm.결과,IFERROR(_xlfn.XLOOKUP(1, (날씨2[stnNm]='강수량 삽입용'!$Q$2) * (날씨2[월]=X$3) * (날씨2[일]='강수량 삽입용'!$P4), 날씨2[sumRn]),""),IF(_xlpm.결과=0,"",_xlpm.결과))</f>
        <v/>
      </c>
      <c r="Y4" cm="1">
        <f t="array" ref="Y4">_xlfn.LET(_xlpm.결과,IFERROR(_xlfn.XLOOKUP(1, (날씨2[stnNm]='강수량 삽입용'!$Q$2) * (날씨2[월]=Y$3) * (날씨2[일]='강수량 삽입용'!$P4), 날씨2[sumRn]),""),IF(_xlpm.결과=0,"",_xlpm.결과))</f>
        <v>4.0999999999999996</v>
      </c>
      <c r="Z4" t="str" cm="1">
        <f t="array" ref="Z4">_xlfn.LET(_xlpm.결과,IFERROR(_xlfn.XLOOKUP(1, (날씨2[stnNm]='강수량 삽입용'!$Q$2) * (날씨2[월]=Z$3) * (날씨2[일]='강수량 삽입용'!$P4), 날씨2[sumRn]),""),IF(_xlpm.결과=0,"",_xlpm.결과))</f>
        <v/>
      </c>
      <c r="AA4" t="str" cm="1">
        <f t="array" ref="AA4">_xlfn.LET(_xlpm.결과,IFERROR(_xlfn.XLOOKUP(1, (날씨2[stnNm]='강수량 삽입용'!$Q$2) * (날씨2[월]=AA$3) * (날씨2[일]='강수량 삽입용'!$P4), 날씨2[sumRn]),""),IF(_xlpm.결과=0,"",_xlpm.결과))</f>
        <v/>
      </c>
      <c r="AB4" t="str" cm="1">
        <f t="array" ref="AB4">_xlfn.LET(_xlpm.결과,IFERROR(_xlfn.XLOOKUP(1, (날씨2[stnNm]='강수량 삽입용'!$Q$2) * (날씨2[월]=AB$3) * (날씨2[일]='강수량 삽입용'!$P4), 날씨2[sumRn]),""),IF(_xlpm.결과=0,"",_xlpm.결과))</f>
        <v/>
      </c>
      <c r="AD4" s="63">
        <v>1</v>
      </c>
      <c r="AE4" t="str" cm="1">
        <f t="array" ref="AE4">_xlfn.LET(_xlpm.결과,IFERROR(_xlfn.XLOOKUP(1, (날씨3[stnNm]='강수량 삽입용'!$AE$2) * (날씨3[월]=AE$3) * (날씨3[일]='강수량 삽입용'!$AD4), 날씨3[sumRn]),""),IF(_xlpm.결과=0,"",_xlpm.결과))</f>
        <v/>
      </c>
      <c r="AF4" t="str" cm="1">
        <f t="array" ref="AF4">_xlfn.LET(_xlpm.결과,IFERROR(_xlfn.XLOOKUP(1, (날씨3[stnNm]='강수량 삽입용'!$AE$2) * (날씨3[월]=AF$3) * (날씨3[일]='강수량 삽입용'!$AD4), 날씨3[sumRn]),""),IF(_xlpm.결과=0,"",_xlpm.결과))</f>
        <v/>
      </c>
      <c r="AG4" cm="1">
        <f t="array" ref="AG4">_xlfn.LET(_xlpm.결과,IFERROR(_xlfn.XLOOKUP(1, (날씨3[stnNm]='강수량 삽입용'!$AE$2) * (날씨3[월]=AG$3) * (날씨3[일]='강수량 삽입용'!$AD4), 날씨3[sumRn]),""),IF(_xlpm.결과=0,"",_xlpm.결과))</f>
        <v>2</v>
      </c>
      <c r="AH4" t="str" cm="1">
        <f t="array" ref="AH4">_xlfn.LET(_xlpm.결과,IFERROR(_xlfn.XLOOKUP(1, (날씨3[stnNm]='강수량 삽입용'!$AE$2) * (날씨3[월]=AH$3) * (날씨3[일]='강수량 삽입용'!$AD4), 날씨3[sumRn]),""),IF(_xlpm.결과=0,"",_xlpm.결과))</f>
        <v/>
      </c>
      <c r="AI4" t="str" cm="1">
        <f t="array" ref="AI4">_xlfn.LET(_xlpm.결과,IFERROR(_xlfn.XLOOKUP(1, (날씨3[stnNm]='강수량 삽입용'!$AE$2) * (날씨3[월]=AI$3) * (날씨3[일]='강수량 삽입용'!$AD4), 날씨3[sumRn]),""),IF(_xlpm.결과=0,"",_xlpm.결과))</f>
        <v/>
      </c>
      <c r="AJ4" t="str" cm="1">
        <f t="array" ref="AJ4">_xlfn.LET(_xlpm.결과,IFERROR(_xlfn.XLOOKUP(1, (날씨3[stnNm]='강수량 삽입용'!$AE$2) * (날씨3[월]=AJ$3) * (날씨3[일]='강수량 삽입용'!$AD4), 날씨3[sumRn]),""),IF(_xlpm.결과=0,"",_xlpm.결과))</f>
        <v/>
      </c>
      <c r="AK4" t="str" cm="1">
        <f t="array" ref="AK4">_xlfn.LET(_xlpm.결과,IFERROR(_xlfn.XLOOKUP(1, (날씨3[stnNm]='강수량 삽입용'!$AE$2) * (날씨3[월]=AK$3) * (날씨3[일]='강수량 삽입용'!$AD4), 날씨3[sumRn]),""),IF(_xlpm.결과=0,"",_xlpm.결과))</f>
        <v/>
      </c>
      <c r="AL4" t="str" cm="1">
        <f t="array" ref="AL4">_xlfn.LET(_xlpm.결과,IFERROR(_xlfn.XLOOKUP(1, (날씨3[stnNm]='강수량 삽입용'!$AE$2) * (날씨3[월]=AL$3) * (날씨3[일]='강수량 삽입용'!$AD4), 날씨3[sumRn]),""),IF(_xlpm.결과=0,"",_xlpm.결과))</f>
        <v/>
      </c>
      <c r="AM4" t="str" cm="1">
        <f t="array" ref="AM4">_xlfn.LET(_xlpm.결과,IFERROR(_xlfn.XLOOKUP(1, (날씨3[stnNm]='강수량 삽입용'!$AE$2) * (날씨3[월]=AM$3) * (날씨3[일]='강수량 삽입용'!$AD4), 날씨3[sumRn]),""),IF(_xlpm.결과=0,"",_xlpm.결과))</f>
        <v/>
      </c>
      <c r="AN4" t="str" cm="1">
        <f t="array" ref="AN4">_xlfn.LET(_xlpm.결과,IFERROR(_xlfn.XLOOKUP(1, (날씨3[stnNm]='강수량 삽입용'!$AE$2) * (날씨3[월]=AN$3) * (날씨3[일]='강수량 삽입용'!$AD4), 날씨3[sumRn]),""),IF(_xlpm.결과=0,"",_xlpm.결과))</f>
        <v/>
      </c>
      <c r="AO4" t="str" cm="1">
        <f t="array" ref="AO4">_xlfn.LET(_xlpm.결과,IFERROR(_xlfn.XLOOKUP(1, (날씨3[stnNm]='강수량 삽입용'!$AE$2) * (날씨3[월]=AO$3) * (날씨3[일]='강수량 삽입용'!$AD4), 날씨3[sumRn]),""),IF(_xlpm.결과=0,"",_xlpm.결과))</f>
        <v/>
      </c>
      <c r="AP4" t="str" cm="1">
        <f t="array" ref="AP4">_xlfn.LET(_xlpm.결과,IFERROR(_xlfn.XLOOKUP(1, (날씨3[stnNm]='강수량 삽입용'!$AE$2) * (날씨3[월]=AP$3) * (날씨3[일]='강수량 삽입용'!$AD4), 날씨3[sumRn]),""),IF(_xlpm.결과=0,"",_xlpm.결과))</f>
        <v/>
      </c>
    </row>
    <row r="5" spans="2:42" ht="15.95" customHeight="1" x14ac:dyDescent="0.3">
      <c r="B5" s="63">
        <v>2</v>
      </c>
      <c r="C5" t="str" cm="1">
        <f t="array" ref="C5">_xlfn.LET(_xlpm.결과,IFERROR(_xlfn.XLOOKUP(1,(날씨1[stnNm]='강수량 삽입용'!$C$2)*(날씨1[월]=C$3)*(날씨1[일]='강수량 삽입용'!$B5),날씨1[sumRn]),""),IF(_xlpm.결과=0,"",_xlpm.결과))</f>
        <v/>
      </c>
      <c r="D5" t="str" cm="1">
        <f t="array" ref="D5">_xlfn.LET(_xlpm.결과,IFERROR(_xlfn.XLOOKUP(1,(날씨1[stnNm]='강수량 삽입용'!$C$2)*(날씨1[월]=D$3)*(날씨1[일]='강수량 삽입용'!$B5),날씨1[sumRn]),""),IF(_xlpm.결과=0,"",_xlpm.결과))</f>
        <v/>
      </c>
      <c r="E5" t="str" cm="1">
        <f t="array" ref="E5">_xlfn.LET(_xlpm.결과,IFERROR(_xlfn.XLOOKUP(1,(날씨1[stnNm]='강수량 삽입용'!$C$2)*(날씨1[월]=E$3)*(날씨1[일]='강수량 삽입용'!$B5),날씨1[sumRn]),""),IF(_xlpm.결과=0,"",_xlpm.결과))</f>
        <v/>
      </c>
      <c r="F5" cm="1">
        <f t="array" ref="F5">_xlfn.LET(_xlpm.결과,IFERROR(_xlfn.XLOOKUP(1,(날씨1[stnNm]='강수량 삽입용'!$C$2)*(날씨1[월]=F$3)*(날씨1[일]='강수량 삽입용'!$B5),날씨1[sumRn]),""),IF(_xlpm.결과=0,"",_xlpm.결과))</f>
        <v>43</v>
      </c>
      <c r="G5" t="str" cm="1">
        <f t="array" ref="G5">_xlfn.LET(_xlpm.결과,IFERROR(_xlfn.XLOOKUP(1,(날씨1[stnNm]='강수량 삽입용'!$C$2)*(날씨1[월]=G$3)*(날씨1[일]='강수량 삽입용'!$B5),날씨1[sumRn]),""),IF(_xlpm.결과=0,"",_xlpm.결과))</f>
        <v/>
      </c>
      <c r="H5" t="str" cm="1">
        <f t="array" ref="H5">_xlfn.LET(_xlpm.결과,IFERROR(_xlfn.XLOOKUP(1,(날씨1[stnNm]='강수량 삽입용'!$C$2)*(날씨1[월]=H$3)*(날씨1[일]='강수량 삽입용'!$B5),날씨1[sumRn]),""),IF(_xlpm.결과=0,"",_xlpm.결과))</f>
        <v/>
      </c>
      <c r="I5" cm="1">
        <f t="array" ref="I5">_xlfn.LET(_xlpm.결과,IFERROR(_xlfn.XLOOKUP(1,(날씨1[stnNm]='강수량 삽입용'!$C$2)*(날씨1[월]=I$3)*(날씨1[일]='강수량 삽입용'!$B5),날씨1[sumRn]),""),IF(_xlpm.결과=0,"",_xlpm.결과))</f>
        <v>0.5</v>
      </c>
      <c r="J5" cm="1">
        <f t="array" ref="J5">_xlfn.LET(_xlpm.결과,IFERROR(_xlfn.XLOOKUP(1,(날씨1[stnNm]='강수량 삽입용'!$C$2)*(날씨1[월]=J$3)*(날씨1[일]='강수량 삽입용'!$B5),날씨1[sumRn]),""),IF(_xlpm.결과=0,"",_xlpm.결과))</f>
        <v>20.5</v>
      </c>
      <c r="K5" cm="1">
        <f t="array" ref="K5">_xlfn.LET(_xlpm.결과,IFERROR(_xlfn.XLOOKUP(1,(날씨1[stnNm]='강수량 삽입용'!$C$2)*(날씨1[월]=K$3)*(날씨1[일]='강수량 삽입용'!$B5),날씨1[sumRn]),""),IF(_xlpm.결과=0,"",_xlpm.결과))</f>
        <v>29.5</v>
      </c>
      <c r="L5" t="str" cm="1">
        <f t="array" ref="L5">_xlfn.LET(_xlpm.결과,IFERROR(_xlfn.XLOOKUP(1,(날씨1[stnNm]='강수량 삽입용'!$C$2)*(날씨1[월]=L$3)*(날씨1[일]='강수량 삽입용'!$B5),날씨1[sumRn]),""),IF(_xlpm.결과=0,"",_xlpm.결과))</f>
        <v/>
      </c>
      <c r="M5" t="str" cm="1">
        <f t="array" ref="M5">_xlfn.LET(_xlpm.결과,IFERROR(_xlfn.XLOOKUP(1,(날씨1[stnNm]='강수량 삽입용'!$C$2)*(날씨1[월]=M$3)*(날씨1[일]='강수량 삽입용'!$B5),날씨1[sumRn]),""),IF(_xlpm.결과=0,"",_xlpm.결과))</f>
        <v/>
      </c>
      <c r="N5" cm="1">
        <f t="array" ref="N5">_xlfn.LET(_xlpm.결과,IFERROR(_xlfn.XLOOKUP(1,(날씨1[stnNm]='강수량 삽입용'!$C$2)*(날씨1[월]=N$3)*(날씨1[일]='강수량 삽입용'!$B5),날씨1[sumRn]),""),IF(_xlpm.결과=0,"",_xlpm.결과))</f>
        <v>20.5</v>
      </c>
      <c r="P5" s="63">
        <v>2</v>
      </c>
      <c r="Q5" t="str" cm="1">
        <f t="array" ref="Q5">_xlfn.LET(_xlpm.결과,IFERROR(_xlfn.XLOOKUP(1, (날씨2[stnNm]='강수량 삽입용'!$Q$2) * (날씨2[월]=Q$3) * (날씨2[일]='강수량 삽입용'!$P5), 날씨2[sumRn]),""),IF(_xlpm.결과=0,"",_xlpm.결과))</f>
        <v/>
      </c>
      <c r="R5" t="str" cm="1">
        <f t="array" ref="R5">_xlfn.LET(_xlpm.결과,IFERROR(_xlfn.XLOOKUP(1, (날씨2[stnNm]='강수량 삽입용'!$Q$2) * (날씨2[월]=R$3) * (날씨2[일]='강수량 삽입용'!$P5), 날씨2[sumRn]),""),IF(_xlpm.결과=0,"",_xlpm.결과))</f>
        <v/>
      </c>
      <c r="S5" t="str" cm="1">
        <f t="array" ref="S5">_xlfn.LET(_xlpm.결과,IFERROR(_xlfn.XLOOKUP(1, (날씨2[stnNm]='강수량 삽입용'!$Q$2) * (날씨2[월]=S$3) * (날씨2[일]='강수량 삽입용'!$P5), 날씨2[sumRn]),""),IF(_xlpm.결과=0,"",_xlpm.결과))</f>
        <v/>
      </c>
      <c r="T5" t="str" cm="1">
        <f t="array" ref="T5">_xlfn.LET(_xlpm.결과,IFERROR(_xlfn.XLOOKUP(1, (날씨2[stnNm]='강수량 삽입용'!$Q$2) * (날씨2[월]=T$3) * (날씨2[일]='강수량 삽입용'!$P5), 날씨2[sumRn]),""),IF(_xlpm.결과=0,"",_xlpm.결과))</f>
        <v/>
      </c>
      <c r="U5" cm="1">
        <f t="array" ref="U5">_xlfn.LET(_xlpm.결과,IFERROR(_xlfn.XLOOKUP(1, (날씨2[stnNm]='강수량 삽입용'!$Q$2) * (날씨2[월]=U$3) * (날씨2[일]='강수량 삽입용'!$P5), 날씨2[sumRn]),""),IF(_xlpm.결과=0,"",_xlpm.결과))</f>
        <v>8.3000000000000007</v>
      </c>
      <c r="V5" t="str" cm="1">
        <f t="array" ref="V5">_xlfn.LET(_xlpm.결과,IFERROR(_xlfn.XLOOKUP(1, (날씨2[stnNm]='강수량 삽입용'!$Q$2) * (날씨2[월]=V$3) * (날씨2[일]='강수량 삽입용'!$P5), 날씨2[sumRn]),""),IF(_xlpm.결과=0,"",_xlpm.결과))</f>
        <v/>
      </c>
      <c r="W5" cm="1">
        <f t="array" ref="W5">_xlfn.LET(_xlpm.결과,IFERROR(_xlfn.XLOOKUP(1, (날씨2[stnNm]='강수량 삽입용'!$Q$2) * (날씨2[월]=W$3) * (날씨2[일]='강수량 삽입용'!$P5), 날씨2[sumRn]),""),IF(_xlpm.결과=0,"",_xlpm.결과))</f>
        <v>0.3</v>
      </c>
      <c r="X5" cm="1">
        <f t="array" ref="X5">_xlfn.LET(_xlpm.결과,IFERROR(_xlfn.XLOOKUP(1, (날씨2[stnNm]='강수량 삽입용'!$Q$2) * (날씨2[월]=X$3) * (날씨2[일]='강수량 삽입용'!$P5), 날씨2[sumRn]),""),IF(_xlpm.결과=0,"",_xlpm.결과))</f>
        <v>5.6</v>
      </c>
      <c r="Y5" cm="1">
        <f t="array" ref="Y5">_xlfn.LET(_xlpm.결과,IFERROR(_xlfn.XLOOKUP(1, (날씨2[stnNm]='강수량 삽입용'!$Q$2) * (날씨2[월]=Y$3) * (날씨2[일]='강수량 삽입용'!$P5), 날씨2[sumRn]),""),IF(_xlpm.결과=0,"",_xlpm.결과))</f>
        <v>10.8</v>
      </c>
      <c r="Z5" cm="1">
        <f t="array" ref="Z5">_xlfn.LET(_xlpm.결과,IFERROR(_xlfn.XLOOKUP(1, (날씨2[stnNm]='강수량 삽입용'!$Q$2) * (날씨2[월]=Z$3) * (날씨2[일]='강수량 삽입용'!$P5), 날씨2[sumRn]),""),IF(_xlpm.결과=0,"",_xlpm.결과))</f>
        <v>43.8</v>
      </c>
      <c r="AA5" t="str" cm="1">
        <f t="array" ref="AA5">_xlfn.LET(_xlpm.결과,IFERROR(_xlfn.XLOOKUP(1, (날씨2[stnNm]='강수량 삽입용'!$Q$2) * (날씨2[월]=AA$3) * (날씨2[일]='강수량 삽입용'!$P5), 날씨2[sumRn]),""),IF(_xlpm.결과=0,"",_xlpm.결과))</f>
        <v/>
      </c>
      <c r="AB5" t="str" cm="1">
        <f t="array" ref="AB5">_xlfn.LET(_xlpm.결과,IFERROR(_xlfn.XLOOKUP(1, (날씨2[stnNm]='강수량 삽입용'!$Q$2) * (날씨2[월]=AB$3) * (날씨2[일]='강수량 삽입용'!$P5), 날씨2[sumRn]),""),IF(_xlpm.결과=0,"",_xlpm.결과))</f>
        <v/>
      </c>
      <c r="AD5" s="63">
        <v>2</v>
      </c>
      <c r="AE5" t="str" cm="1">
        <f t="array" ref="AE5">_xlfn.LET(_xlpm.결과,IFERROR(_xlfn.XLOOKUP(1, (날씨3[stnNm]='강수량 삽입용'!$AE$2) * (날씨3[월]=AE$3) * (날씨3[일]='강수량 삽입용'!$AD5), 날씨3[sumRn]),""),IF(_xlpm.결과=0,"",_xlpm.결과))</f>
        <v/>
      </c>
      <c r="AF5" t="str" cm="1">
        <f t="array" ref="AF5">_xlfn.LET(_xlpm.결과,IFERROR(_xlfn.XLOOKUP(1, (날씨3[stnNm]='강수량 삽입용'!$AE$2) * (날씨3[월]=AF$3) * (날씨3[일]='강수량 삽입용'!$AD5), 날씨3[sumRn]),""),IF(_xlpm.결과=0,"",_xlpm.결과))</f>
        <v/>
      </c>
      <c r="AG5" cm="1">
        <f t="array" ref="AG5">_xlfn.LET(_xlpm.결과,IFERROR(_xlfn.XLOOKUP(1, (날씨3[stnNm]='강수량 삽입용'!$AE$2) * (날씨3[월]=AG$3) * (날씨3[일]='강수량 삽입용'!$AD5), 날씨3[sumRn]),""),IF(_xlpm.결과=0,"",_xlpm.결과))</f>
        <v>0.1</v>
      </c>
      <c r="AH5" t="str" cm="1">
        <f t="array" ref="AH5">_xlfn.LET(_xlpm.결과,IFERROR(_xlfn.XLOOKUP(1, (날씨3[stnNm]='강수량 삽입용'!$AE$2) * (날씨3[월]=AH$3) * (날씨3[일]='강수량 삽입용'!$AD5), 날씨3[sumRn]),""),IF(_xlpm.결과=0,"",_xlpm.결과))</f>
        <v/>
      </c>
      <c r="AI5" t="str" cm="1">
        <f t="array" ref="AI5">_xlfn.LET(_xlpm.결과,IFERROR(_xlfn.XLOOKUP(1, (날씨3[stnNm]='강수량 삽입용'!$AE$2) * (날씨3[월]=AI$3) * (날씨3[일]='강수량 삽입용'!$AD5), 날씨3[sumRn]),""),IF(_xlpm.결과=0,"",_xlpm.결과))</f>
        <v/>
      </c>
      <c r="AJ5" t="str" cm="1">
        <f t="array" ref="AJ5">_xlfn.LET(_xlpm.결과,IFERROR(_xlfn.XLOOKUP(1, (날씨3[stnNm]='강수량 삽입용'!$AE$2) * (날씨3[월]=AJ$3) * (날씨3[일]='강수량 삽입용'!$AD5), 날씨3[sumRn]),""),IF(_xlpm.결과=0,"",_xlpm.결과))</f>
        <v/>
      </c>
      <c r="AK5" cm="1">
        <f t="array" ref="AK5">_xlfn.LET(_xlpm.결과,IFERROR(_xlfn.XLOOKUP(1, (날씨3[stnNm]='강수량 삽입용'!$AE$2) * (날씨3[월]=AK$3) * (날씨3[일]='강수량 삽입용'!$AD5), 날씨3[sumRn]),""),IF(_xlpm.결과=0,"",_xlpm.결과))</f>
        <v>36.799999999999997</v>
      </c>
      <c r="AL5" t="str" cm="1">
        <f t="array" ref="AL5">_xlfn.LET(_xlpm.결과,IFERROR(_xlfn.XLOOKUP(1, (날씨3[stnNm]='강수량 삽입용'!$AE$2) * (날씨3[월]=AL$3) * (날씨3[일]='강수량 삽입용'!$AD5), 날씨3[sumRn]),""),IF(_xlpm.결과=0,"",_xlpm.결과))</f>
        <v/>
      </c>
      <c r="AM5" t="str" cm="1">
        <f t="array" ref="AM5">_xlfn.LET(_xlpm.결과,IFERROR(_xlfn.XLOOKUP(1, (날씨3[stnNm]='강수량 삽입용'!$AE$2) * (날씨3[월]=AM$3) * (날씨3[일]='강수량 삽입용'!$AD5), 날씨3[sumRn]),""),IF(_xlpm.결과=0,"",_xlpm.결과))</f>
        <v/>
      </c>
      <c r="AN5" t="str" cm="1">
        <f t="array" ref="AN5">_xlfn.LET(_xlpm.결과,IFERROR(_xlfn.XLOOKUP(1, (날씨3[stnNm]='강수량 삽입용'!$AE$2) * (날씨3[월]=AN$3) * (날씨3[일]='강수량 삽입용'!$AD5), 날씨3[sumRn]),""),IF(_xlpm.결과=0,"",_xlpm.결과))</f>
        <v/>
      </c>
      <c r="AO5" t="str" cm="1">
        <f t="array" ref="AO5">_xlfn.LET(_xlpm.결과,IFERROR(_xlfn.XLOOKUP(1, (날씨3[stnNm]='강수량 삽입용'!$AE$2) * (날씨3[월]=AO$3) * (날씨3[일]='강수량 삽입용'!$AD5), 날씨3[sumRn]),""),IF(_xlpm.결과=0,"",_xlpm.결과))</f>
        <v/>
      </c>
      <c r="AP5" t="str" cm="1">
        <f t="array" ref="AP5">_xlfn.LET(_xlpm.결과,IFERROR(_xlfn.XLOOKUP(1, (날씨3[stnNm]='강수량 삽입용'!$AE$2) * (날씨3[월]=AP$3) * (날씨3[일]='강수량 삽입용'!$AD5), 날씨3[sumRn]),""),IF(_xlpm.결과=0,"",_xlpm.결과))</f>
        <v/>
      </c>
    </row>
    <row r="6" spans="2:42" ht="15.95" customHeight="1" x14ac:dyDescent="0.3">
      <c r="B6" s="63">
        <v>3</v>
      </c>
      <c r="C6" t="str" cm="1">
        <f t="array" ref="C6">_xlfn.LET(_xlpm.결과,IFERROR(_xlfn.XLOOKUP(1,(날씨1[stnNm]='강수량 삽입용'!$C$2)*(날씨1[월]=C$3)*(날씨1[일]='강수량 삽입용'!$B6),날씨1[sumRn]),""),IF(_xlpm.결과=0,"",_xlpm.결과))</f>
        <v/>
      </c>
      <c r="D6" t="str" cm="1">
        <f t="array" ref="D6">_xlfn.LET(_xlpm.결과,IFERROR(_xlfn.XLOOKUP(1,(날씨1[stnNm]='강수량 삽입용'!$C$2)*(날씨1[월]=D$3)*(날씨1[일]='강수량 삽입용'!$B6),날씨1[sumRn]),""),IF(_xlpm.결과=0,"",_xlpm.결과))</f>
        <v/>
      </c>
      <c r="E6" cm="1">
        <f t="array" ref="E6">_xlfn.LET(_xlpm.결과,IFERROR(_xlfn.XLOOKUP(1,(날씨1[stnNm]='강수량 삽입용'!$C$2)*(날씨1[월]=E$3)*(날씨1[일]='강수량 삽입용'!$B6),날씨1[sumRn]),""),IF(_xlpm.결과=0,"",_xlpm.결과))</f>
        <v>3</v>
      </c>
      <c r="F6" cm="1">
        <f t="array" ref="F6">_xlfn.LET(_xlpm.결과,IFERROR(_xlfn.XLOOKUP(1,(날씨1[stnNm]='강수량 삽입용'!$C$2)*(날씨1[월]=F$3)*(날씨1[일]='강수량 삽입용'!$B6),날씨1[sumRn]),""),IF(_xlpm.결과=0,"",_xlpm.결과))</f>
        <v>2</v>
      </c>
      <c r="G6" cm="1">
        <f t="array" ref="G6">_xlfn.LET(_xlpm.결과,IFERROR(_xlfn.XLOOKUP(1,(날씨1[stnNm]='강수량 삽입용'!$C$2)*(날씨1[월]=G$3)*(날씨1[일]='강수량 삽입용'!$B6),날씨1[sumRn]),""),IF(_xlpm.결과=0,"",_xlpm.결과))</f>
        <v>4.5</v>
      </c>
      <c r="H6" t="str" cm="1">
        <f t="array" ref="H6">_xlfn.LET(_xlpm.결과,IFERROR(_xlfn.XLOOKUP(1,(날씨1[stnNm]='강수량 삽입용'!$C$2)*(날씨1[월]=H$3)*(날씨1[일]='강수량 삽입용'!$B6),날씨1[sumRn]),""),IF(_xlpm.결과=0,"",_xlpm.결과))</f>
        <v/>
      </c>
      <c r="I6" t="str" cm="1">
        <f t="array" ref="I6">_xlfn.LET(_xlpm.결과,IFERROR(_xlfn.XLOOKUP(1,(날씨1[stnNm]='강수량 삽입용'!$C$2)*(날씨1[월]=I$3)*(날씨1[일]='강수량 삽입용'!$B6),날씨1[sumRn]),""),IF(_xlpm.결과=0,"",_xlpm.결과))</f>
        <v/>
      </c>
      <c r="J6" t="str" cm="1">
        <f t="array" ref="J6">_xlfn.LET(_xlpm.결과,IFERROR(_xlfn.XLOOKUP(1,(날씨1[stnNm]='강수량 삽입용'!$C$2)*(날씨1[월]=J$3)*(날씨1[일]='강수량 삽입용'!$B6),날씨1[sumRn]),""),IF(_xlpm.결과=0,"",_xlpm.결과))</f>
        <v/>
      </c>
      <c r="K6" cm="1">
        <f t="array" ref="K6">_xlfn.LET(_xlpm.결과,IFERROR(_xlfn.XLOOKUP(1,(날씨1[stnNm]='강수량 삽입용'!$C$2)*(날씨1[월]=K$3)*(날씨1[일]='강수량 삽입용'!$B6),날씨1[sumRn]),""),IF(_xlpm.결과=0,"",_xlpm.결과))</f>
        <v>0.5</v>
      </c>
      <c r="L6" t="str" cm="1">
        <f t="array" ref="L6">_xlfn.LET(_xlpm.결과,IFERROR(_xlfn.XLOOKUP(1,(날씨1[stnNm]='강수량 삽입용'!$C$2)*(날씨1[월]=L$3)*(날씨1[일]='강수량 삽입용'!$B6),날씨1[sumRn]),""),IF(_xlpm.결과=0,"",_xlpm.결과))</f>
        <v/>
      </c>
      <c r="M6" t="str" cm="1">
        <f t="array" ref="M6">_xlfn.LET(_xlpm.결과,IFERROR(_xlfn.XLOOKUP(1,(날씨1[stnNm]='강수량 삽입용'!$C$2)*(날씨1[월]=M$3)*(날씨1[일]='강수량 삽입용'!$B6),날씨1[sumRn]),""),IF(_xlpm.결과=0,"",_xlpm.결과))</f>
        <v/>
      </c>
      <c r="N6" cm="1">
        <f t="array" ref="N6">_xlfn.LET(_xlpm.결과,IFERROR(_xlfn.XLOOKUP(1,(날씨1[stnNm]='강수량 삽입용'!$C$2)*(날씨1[월]=N$3)*(날씨1[일]='강수량 삽입용'!$B6),날씨1[sumRn]),""),IF(_xlpm.결과=0,"",_xlpm.결과))</f>
        <v>0.2</v>
      </c>
      <c r="P6" s="63">
        <v>3</v>
      </c>
      <c r="Q6" t="str" cm="1">
        <f t="array" ref="Q6">_xlfn.LET(_xlpm.결과,IFERROR(_xlfn.XLOOKUP(1, (날씨2[stnNm]='강수량 삽입용'!$Q$2) * (날씨2[월]=Q$3) * (날씨2[일]='강수량 삽입용'!$P6), 날씨2[sumRn]),""),IF(_xlpm.결과=0,"",_xlpm.결과))</f>
        <v/>
      </c>
      <c r="R6" t="str" cm="1">
        <f t="array" ref="R6">_xlfn.LET(_xlpm.결과,IFERROR(_xlfn.XLOOKUP(1, (날씨2[stnNm]='강수량 삽입용'!$Q$2) * (날씨2[월]=R$3) * (날씨2[일]='강수량 삽입용'!$P6), 날씨2[sumRn]),""),IF(_xlpm.결과=0,"",_xlpm.결과))</f>
        <v/>
      </c>
      <c r="S6" t="str" cm="1">
        <f t="array" ref="S6">_xlfn.LET(_xlpm.결과,IFERROR(_xlfn.XLOOKUP(1, (날씨2[stnNm]='강수량 삽입용'!$Q$2) * (날씨2[월]=S$3) * (날씨2[일]='강수량 삽입용'!$P6), 날씨2[sumRn]),""),IF(_xlpm.결과=0,"",_xlpm.결과))</f>
        <v/>
      </c>
      <c r="T6" t="str" cm="1">
        <f t="array" ref="T6">_xlfn.LET(_xlpm.결과,IFERROR(_xlfn.XLOOKUP(1, (날씨2[stnNm]='강수량 삽입용'!$Q$2) * (날씨2[월]=T$3) * (날씨2[일]='강수량 삽입용'!$P6), 날씨2[sumRn]),""),IF(_xlpm.결과=0,"",_xlpm.결과))</f>
        <v/>
      </c>
      <c r="U6" cm="1">
        <f t="array" ref="U6">_xlfn.LET(_xlpm.결과,IFERROR(_xlfn.XLOOKUP(1, (날씨2[stnNm]='강수량 삽입용'!$Q$2) * (날씨2[월]=U$3) * (날씨2[일]='강수량 삽입용'!$P6), 날씨2[sumRn]),""),IF(_xlpm.결과=0,"",_xlpm.결과))</f>
        <v>43.5</v>
      </c>
      <c r="V6" t="str" cm="1">
        <f t="array" ref="V6">_xlfn.LET(_xlpm.결과,IFERROR(_xlfn.XLOOKUP(1, (날씨2[stnNm]='강수량 삽입용'!$Q$2) * (날씨2[월]=V$3) * (날씨2[일]='강수량 삽입용'!$P6), 날씨2[sumRn]),""),IF(_xlpm.결과=0,"",_xlpm.결과))</f>
        <v/>
      </c>
      <c r="W6" t="str" cm="1">
        <f t="array" ref="W6">_xlfn.LET(_xlpm.결과,IFERROR(_xlfn.XLOOKUP(1, (날씨2[stnNm]='강수량 삽입용'!$Q$2) * (날씨2[월]=W$3) * (날씨2[일]='강수량 삽입용'!$P6), 날씨2[sumRn]),""),IF(_xlpm.결과=0,"",_xlpm.결과))</f>
        <v/>
      </c>
      <c r="X6" t="str" cm="1">
        <f t="array" ref="X6">_xlfn.LET(_xlpm.결과,IFERROR(_xlfn.XLOOKUP(1, (날씨2[stnNm]='강수량 삽입용'!$Q$2) * (날씨2[월]=X$3) * (날씨2[일]='강수량 삽입용'!$P6), 날씨2[sumRn]),""),IF(_xlpm.결과=0,"",_xlpm.결과))</f>
        <v/>
      </c>
      <c r="Y6" cm="1">
        <f t="array" ref="Y6">_xlfn.LET(_xlpm.결과,IFERROR(_xlfn.XLOOKUP(1, (날씨2[stnNm]='강수량 삽입용'!$Q$2) * (날씨2[월]=Y$3) * (날씨2[일]='강수량 삽입용'!$P6), 날씨2[sumRn]),""),IF(_xlpm.결과=0,"",_xlpm.결과))</f>
        <v>1.3</v>
      </c>
      <c r="Z6" cm="1">
        <f t="array" ref="Z6">_xlfn.LET(_xlpm.결과,IFERROR(_xlfn.XLOOKUP(1, (날씨2[stnNm]='강수량 삽입용'!$Q$2) * (날씨2[월]=Z$3) * (날씨2[일]='강수량 삽입용'!$P6), 날씨2[sumRn]),""),IF(_xlpm.결과=0,"",_xlpm.결과))</f>
        <v>91.6</v>
      </c>
      <c r="AA6" t="str" cm="1">
        <f t="array" ref="AA6">_xlfn.LET(_xlpm.결과,IFERROR(_xlfn.XLOOKUP(1, (날씨2[stnNm]='강수량 삽입용'!$Q$2) * (날씨2[월]=AA$3) * (날씨2[일]='강수량 삽입용'!$P6), 날씨2[sumRn]),""),IF(_xlpm.결과=0,"",_xlpm.결과))</f>
        <v/>
      </c>
      <c r="AB6" t="str" cm="1">
        <f t="array" ref="AB6">_xlfn.LET(_xlpm.결과,IFERROR(_xlfn.XLOOKUP(1, (날씨2[stnNm]='강수량 삽입용'!$Q$2) * (날씨2[월]=AB$3) * (날씨2[일]='강수량 삽입용'!$P6), 날씨2[sumRn]),""),IF(_xlpm.결과=0,"",_xlpm.결과))</f>
        <v/>
      </c>
      <c r="AD6" s="63">
        <v>3</v>
      </c>
      <c r="AE6" t="str" cm="1">
        <f t="array" ref="AE6">_xlfn.LET(_xlpm.결과,IFERROR(_xlfn.XLOOKUP(1, (날씨3[stnNm]='강수량 삽입용'!$AE$2) * (날씨3[월]=AE$3) * (날씨3[일]='강수량 삽입용'!$AD6), 날씨3[sumRn]),""),IF(_xlpm.결과=0,"",_xlpm.결과))</f>
        <v/>
      </c>
      <c r="AF6" t="str" cm="1">
        <f t="array" ref="AF6">_xlfn.LET(_xlpm.결과,IFERROR(_xlfn.XLOOKUP(1, (날씨3[stnNm]='강수량 삽입용'!$AE$2) * (날씨3[월]=AF$3) * (날씨3[일]='강수량 삽입용'!$AD6), 날씨3[sumRn]),""),IF(_xlpm.결과=0,"",_xlpm.결과))</f>
        <v/>
      </c>
      <c r="AG6" t="str" cm="1">
        <f t="array" ref="AG6">_xlfn.LET(_xlpm.결과,IFERROR(_xlfn.XLOOKUP(1, (날씨3[stnNm]='강수량 삽입용'!$AE$2) * (날씨3[월]=AG$3) * (날씨3[일]='강수량 삽입용'!$AD6), 날씨3[sumRn]),""),IF(_xlpm.결과=0,"",_xlpm.결과))</f>
        <v/>
      </c>
      <c r="AH6" t="str" cm="1">
        <f t="array" ref="AH6">_xlfn.LET(_xlpm.결과,IFERROR(_xlfn.XLOOKUP(1, (날씨3[stnNm]='강수량 삽입용'!$AE$2) * (날씨3[월]=AH$3) * (날씨3[일]='강수량 삽입용'!$AD6), 날씨3[sumRn]),""),IF(_xlpm.결과=0,"",_xlpm.결과))</f>
        <v/>
      </c>
      <c r="AI6" t="str" cm="1">
        <f t="array" ref="AI6">_xlfn.LET(_xlpm.결과,IFERROR(_xlfn.XLOOKUP(1, (날씨3[stnNm]='강수량 삽입용'!$AE$2) * (날씨3[월]=AI$3) * (날씨3[일]='강수량 삽입용'!$AD6), 날씨3[sumRn]),""),IF(_xlpm.결과=0,"",_xlpm.결과))</f>
        <v/>
      </c>
      <c r="AJ6" t="str" cm="1">
        <f t="array" ref="AJ6">_xlfn.LET(_xlpm.결과,IFERROR(_xlfn.XLOOKUP(1, (날씨3[stnNm]='강수량 삽입용'!$AE$2) * (날씨3[월]=AJ$3) * (날씨3[일]='강수량 삽입용'!$AD6), 날씨3[sumRn]),""),IF(_xlpm.결과=0,"",_xlpm.결과))</f>
        <v/>
      </c>
      <c r="AK6" cm="1">
        <f t="array" ref="AK6">_xlfn.LET(_xlpm.결과,IFERROR(_xlfn.XLOOKUP(1, (날씨3[stnNm]='강수량 삽입용'!$AE$2) * (날씨3[월]=AK$3) * (날씨3[일]='강수량 삽입용'!$AD6), 날씨3[sumRn]),""),IF(_xlpm.결과=0,"",_xlpm.결과))</f>
        <v>71.2</v>
      </c>
      <c r="AL6" t="str" cm="1">
        <f t="array" ref="AL6">_xlfn.LET(_xlpm.결과,IFERROR(_xlfn.XLOOKUP(1, (날씨3[stnNm]='강수량 삽입용'!$AE$2) * (날씨3[월]=AL$3) * (날씨3[일]='강수량 삽입용'!$AD6), 날씨3[sumRn]),""),IF(_xlpm.결과=0,"",_xlpm.결과))</f>
        <v/>
      </c>
      <c r="AM6" t="str" cm="1">
        <f t="array" ref="AM6">_xlfn.LET(_xlpm.결과,IFERROR(_xlfn.XLOOKUP(1, (날씨3[stnNm]='강수량 삽입용'!$AE$2) * (날씨3[월]=AM$3) * (날씨3[일]='강수량 삽입용'!$AD6), 날씨3[sumRn]),""),IF(_xlpm.결과=0,"",_xlpm.결과))</f>
        <v/>
      </c>
      <c r="AN6" t="str" cm="1">
        <f t="array" ref="AN6">_xlfn.LET(_xlpm.결과,IFERROR(_xlfn.XLOOKUP(1, (날씨3[stnNm]='강수량 삽입용'!$AE$2) * (날씨3[월]=AN$3) * (날씨3[일]='강수량 삽입용'!$AD6), 날씨3[sumRn]),""),IF(_xlpm.결과=0,"",_xlpm.결과))</f>
        <v/>
      </c>
      <c r="AO6" cm="1">
        <f t="array" ref="AO6">_xlfn.LET(_xlpm.결과,IFERROR(_xlfn.XLOOKUP(1, (날씨3[stnNm]='강수량 삽입용'!$AE$2) * (날씨3[월]=AO$3) * (날씨3[일]='강수량 삽입용'!$AD6), 날씨3[sumRn]),""),IF(_xlpm.결과=0,"",_xlpm.결과))</f>
        <v>15.4</v>
      </c>
      <c r="AP6" t="str" cm="1">
        <f t="array" ref="AP6">_xlfn.LET(_xlpm.결과,IFERROR(_xlfn.XLOOKUP(1, (날씨3[stnNm]='강수량 삽입용'!$AE$2) * (날씨3[월]=AP$3) * (날씨3[일]='강수량 삽입용'!$AD6), 날씨3[sumRn]),""),IF(_xlpm.결과=0,"",_xlpm.결과))</f>
        <v/>
      </c>
    </row>
    <row r="7" spans="2:42" ht="15.95" customHeight="1" x14ac:dyDescent="0.3">
      <c r="B7" s="63">
        <v>4</v>
      </c>
      <c r="C7" cm="1">
        <f t="array" ref="C7">_xlfn.LET(_xlpm.결과,IFERROR(_xlfn.XLOOKUP(1,(날씨1[stnNm]='강수량 삽입용'!$C$2)*(날씨1[월]=C$3)*(날씨1[일]='강수량 삽입용'!$B7),날씨1[sumRn]),""),IF(_xlpm.결과=0,"",_xlpm.결과))</f>
        <v>0.2</v>
      </c>
      <c r="D7" t="str" cm="1">
        <f t="array" ref="D7">_xlfn.LET(_xlpm.결과,IFERROR(_xlfn.XLOOKUP(1,(날씨1[stnNm]='강수량 삽입용'!$C$2)*(날씨1[월]=D$3)*(날씨1[일]='강수량 삽입용'!$B7),날씨1[sumRn]),""),IF(_xlpm.결과=0,"",_xlpm.결과))</f>
        <v/>
      </c>
      <c r="E7" t="str" cm="1">
        <f t="array" ref="E7">_xlfn.LET(_xlpm.결과,IFERROR(_xlfn.XLOOKUP(1,(날씨1[stnNm]='강수량 삽입용'!$C$2)*(날씨1[월]=E$3)*(날씨1[일]='강수량 삽입용'!$B7),날씨1[sumRn]),""),IF(_xlpm.결과=0,"",_xlpm.결과))</f>
        <v/>
      </c>
      <c r="F7" t="str" cm="1">
        <f t="array" ref="F7">_xlfn.LET(_xlpm.결과,IFERROR(_xlfn.XLOOKUP(1,(날씨1[stnNm]='강수량 삽입용'!$C$2)*(날씨1[월]=F$3)*(날씨1[일]='강수량 삽입용'!$B7),날씨1[sumRn]),""),IF(_xlpm.결과=0,"",_xlpm.결과))</f>
        <v/>
      </c>
      <c r="G7" t="str" cm="1">
        <f t="array" ref="G7">_xlfn.LET(_xlpm.결과,IFERROR(_xlfn.XLOOKUP(1,(날씨1[stnNm]='강수량 삽입용'!$C$2)*(날씨1[월]=G$3)*(날씨1[일]='강수량 삽입용'!$B7),날씨1[sumRn]),""),IF(_xlpm.결과=0,"",_xlpm.결과))</f>
        <v/>
      </c>
      <c r="H7" t="str" cm="1">
        <f t="array" ref="H7">_xlfn.LET(_xlpm.결과,IFERROR(_xlfn.XLOOKUP(1,(날씨1[stnNm]='강수량 삽입용'!$C$2)*(날씨1[월]=H$3)*(날씨1[일]='강수량 삽입용'!$B7),날씨1[sumRn]),""),IF(_xlpm.결과=0,"",_xlpm.결과))</f>
        <v/>
      </c>
      <c r="I7" t="str" cm="1">
        <f t="array" ref="I7">_xlfn.LET(_xlpm.결과,IFERROR(_xlfn.XLOOKUP(1,(날씨1[stnNm]='강수량 삽입용'!$C$2)*(날씨1[월]=I$3)*(날씨1[일]='강수량 삽입용'!$B7),날씨1[sumRn]),""),IF(_xlpm.결과=0,"",_xlpm.결과))</f>
        <v/>
      </c>
      <c r="J7" t="str" cm="1">
        <f t="array" ref="J7">_xlfn.LET(_xlpm.결과,IFERROR(_xlfn.XLOOKUP(1,(날씨1[stnNm]='강수량 삽입용'!$C$2)*(날씨1[월]=J$3)*(날씨1[일]='강수량 삽입용'!$B7),날씨1[sumRn]),""),IF(_xlpm.결과=0,"",_xlpm.결과))</f>
        <v/>
      </c>
      <c r="K7" t="str" cm="1">
        <f t="array" ref="K7">_xlfn.LET(_xlpm.결과,IFERROR(_xlfn.XLOOKUP(1,(날씨1[stnNm]='강수량 삽입용'!$C$2)*(날씨1[월]=K$3)*(날씨1[일]='강수량 삽입용'!$B7),날씨1[sumRn]),""),IF(_xlpm.결과=0,"",_xlpm.결과))</f>
        <v/>
      </c>
      <c r="L7" t="str" cm="1">
        <f t="array" ref="L7">_xlfn.LET(_xlpm.결과,IFERROR(_xlfn.XLOOKUP(1,(날씨1[stnNm]='강수량 삽입용'!$C$2)*(날씨1[월]=L$3)*(날씨1[일]='강수량 삽입용'!$B7),날씨1[sumRn]),""),IF(_xlpm.결과=0,"",_xlpm.결과))</f>
        <v/>
      </c>
      <c r="M7" t="str" cm="1">
        <f t="array" ref="M7">_xlfn.LET(_xlpm.결과,IFERROR(_xlfn.XLOOKUP(1,(날씨1[stnNm]='강수량 삽입용'!$C$2)*(날씨1[월]=M$3)*(날씨1[일]='강수량 삽입용'!$B7),날씨1[sumRn]),""),IF(_xlpm.결과=0,"",_xlpm.결과))</f>
        <v/>
      </c>
      <c r="N7" t="str" cm="1">
        <f t="array" ref="N7">_xlfn.LET(_xlpm.결과,IFERROR(_xlfn.XLOOKUP(1,(날씨1[stnNm]='강수량 삽입용'!$C$2)*(날씨1[월]=N$3)*(날씨1[일]='강수량 삽입용'!$B7),날씨1[sumRn]),""),IF(_xlpm.결과=0,"",_xlpm.결과))</f>
        <v/>
      </c>
      <c r="P7" s="63">
        <v>4</v>
      </c>
      <c r="Q7" t="str" cm="1">
        <f t="array" ref="Q7">_xlfn.LET(_xlpm.결과,IFERROR(_xlfn.XLOOKUP(1, (날씨2[stnNm]='강수량 삽입용'!$Q$2) * (날씨2[월]=Q$3) * (날씨2[일]='강수량 삽입용'!$P7), 날씨2[sumRn]),""),IF(_xlpm.결과=0,"",_xlpm.결과))</f>
        <v/>
      </c>
      <c r="R7" t="str" cm="1">
        <f t="array" ref="R7">_xlfn.LET(_xlpm.결과,IFERROR(_xlfn.XLOOKUP(1, (날씨2[stnNm]='강수량 삽입용'!$Q$2) * (날씨2[월]=R$3) * (날씨2[일]='강수량 삽입용'!$P7), 날씨2[sumRn]),""),IF(_xlpm.결과=0,"",_xlpm.결과))</f>
        <v/>
      </c>
      <c r="S7" t="str" cm="1">
        <f t="array" ref="S7">_xlfn.LET(_xlpm.결과,IFERROR(_xlfn.XLOOKUP(1, (날씨2[stnNm]='강수량 삽입용'!$Q$2) * (날씨2[월]=S$3) * (날씨2[일]='강수량 삽입용'!$P7), 날씨2[sumRn]),""),IF(_xlpm.결과=0,"",_xlpm.결과))</f>
        <v/>
      </c>
      <c r="T7" t="str" cm="1">
        <f t="array" ref="T7">_xlfn.LET(_xlpm.결과,IFERROR(_xlfn.XLOOKUP(1, (날씨2[stnNm]='강수량 삽입용'!$Q$2) * (날씨2[월]=T$3) * (날씨2[일]='강수량 삽입용'!$P7), 날씨2[sumRn]),""),IF(_xlpm.결과=0,"",_xlpm.결과))</f>
        <v/>
      </c>
      <c r="U7" cm="1">
        <f t="array" ref="U7">_xlfn.LET(_xlpm.결과,IFERROR(_xlfn.XLOOKUP(1, (날씨2[stnNm]='강수량 삽입용'!$Q$2) * (날씨2[월]=U$3) * (날씨2[일]='강수량 삽입용'!$P7), 날씨2[sumRn]),""),IF(_xlpm.결과=0,"",_xlpm.결과))</f>
        <v>3.6</v>
      </c>
      <c r="V7" t="str" cm="1">
        <f t="array" ref="V7">_xlfn.LET(_xlpm.결과,IFERROR(_xlfn.XLOOKUP(1, (날씨2[stnNm]='강수량 삽입용'!$Q$2) * (날씨2[월]=V$3) * (날씨2[일]='강수량 삽입용'!$P7), 날씨2[sumRn]),""),IF(_xlpm.결과=0,"",_xlpm.결과))</f>
        <v/>
      </c>
      <c r="W7" cm="1">
        <f t="array" ref="W7">_xlfn.LET(_xlpm.결과,IFERROR(_xlfn.XLOOKUP(1, (날씨2[stnNm]='강수량 삽입용'!$Q$2) * (날씨2[월]=W$3) * (날씨2[일]='강수량 삽입용'!$P7), 날씨2[sumRn]),""),IF(_xlpm.결과=0,"",_xlpm.결과))</f>
        <v>13.5</v>
      </c>
      <c r="X7" t="str" cm="1">
        <f t="array" ref="X7">_xlfn.LET(_xlpm.결과,IFERROR(_xlfn.XLOOKUP(1, (날씨2[stnNm]='강수량 삽입용'!$Q$2) * (날씨2[월]=X$3) * (날씨2[일]='강수량 삽입용'!$P7), 날씨2[sumRn]),""),IF(_xlpm.결과=0,"",_xlpm.결과))</f>
        <v/>
      </c>
      <c r="Y7" t="str" cm="1">
        <f t="array" ref="Y7">_xlfn.LET(_xlpm.결과,IFERROR(_xlfn.XLOOKUP(1, (날씨2[stnNm]='강수량 삽입용'!$Q$2) * (날씨2[월]=Y$3) * (날씨2[일]='강수량 삽입용'!$P7), 날씨2[sumRn]),""),IF(_xlpm.결과=0,"",_xlpm.결과))</f>
        <v/>
      </c>
      <c r="Z7" t="str" cm="1">
        <f t="array" ref="Z7">_xlfn.LET(_xlpm.결과,IFERROR(_xlfn.XLOOKUP(1, (날씨2[stnNm]='강수량 삽입용'!$Q$2) * (날씨2[월]=Z$3) * (날씨2[일]='강수량 삽입용'!$P7), 날씨2[sumRn]),""),IF(_xlpm.결과=0,"",_xlpm.결과))</f>
        <v/>
      </c>
      <c r="AA7" t="str" cm="1">
        <f t="array" ref="AA7">_xlfn.LET(_xlpm.결과,IFERROR(_xlfn.XLOOKUP(1, (날씨2[stnNm]='강수량 삽입용'!$Q$2) * (날씨2[월]=AA$3) * (날씨2[일]='강수량 삽입용'!$P7), 날씨2[sumRn]),""),IF(_xlpm.결과=0,"",_xlpm.결과))</f>
        <v/>
      </c>
      <c r="AB7" t="str" cm="1">
        <f t="array" ref="AB7">_xlfn.LET(_xlpm.결과,IFERROR(_xlfn.XLOOKUP(1, (날씨2[stnNm]='강수량 삽입용'!$Q$2) * (날씨2[월]=AB$3) * (날씨2[일]='강수량 삽입용'!$P7), 날씨2[sumRn]),""),IF(_xlpm.결과=0,"",_xlpm.결과))</f>
        <v/>
      </c>
      <c r="AD7" s="63">
        <v>4</v>
      </c>
      <c r="AE7" t="str" cm="1">
        <f t="array" ref="AE7">_xlfn.LET(_xlpm.결과,IFERROR(_xlfn.XLOOKUP(1, (날씨3[stnNm]='강수량 삽입용'!$AE$2) * (날씨3[월]=AE$3) * (날씨3[일]='강수량 삽입용'!$AD7), 날씨3[sumRn]),""),IF(_xlpm.결과=0,"",_xlpm.결과))</f>
        <v/>
      </c>
      <c r="AF7" t="str" cm="1">
        <f t="array" ref="AF7">_xlfn.LET(_xlpm.결과,IFERROR(_xlfn.XLOOKUP(1, (날씨3[stnNm]='강수량 삽입용'!$AE$2) * (날씨3[월]=AF$3) * (날씨3[일]='강수량 삽입용'!$AD7), 날씨3[sumRn]),""),IF(_xlpm.결과=0,"",_xlpm.결과))</f>
        <v/>
      </c>
      <c r="AG7" t="str" cm="1">
        <f t="array" ref="AG7">_xlfn.LET(_xlpm.결과,IFERROR(_xlfn.XLOOKUP(1, (날씨3[stnNm]='강수량 삽입용'!$AE$2) * (날씨3[월]=AG$3) * (날씨3[일]='강수량 삽입용'!$AD7), 날씨3[sumRn]),""),IF(_xlpm.결과=0,"",_xlpm.결과))</f>
        <v/>
      </c>
      <c r="AH7" t="str" cm="1">
        <f t="array" ref="AH7">_xlfn.LET(_xlpm.결과,IFERROR(_xlfn.XLOOKUP(1, (날씨3[stnNm]='강수량 삽입용'!$AE$2) * (날씨3[월]=AH$3) * (날씨3[일]='강수량 삽입용'!$AD7), 날씨3[sumRn]),""),IF(_xlpm.결과=0,"",_xlpm.결과))</f>
        <v/>
      </c>
      <c r="AI7" t="str" cm="1">
        <f t="array" ref="AI7">_xlfn.LET(_xlpm.결과,IFERROR(_xlfn.XLOOKUP(1, (날씨3[stnNm]='강수량 삽입용'!$AE$2) * (날씨3[월]=AI$3) * (날씨3[일]='강수량 삽입용'!$AD7), 날씨3[sumRn]),""),IF(_xlpm.결과=0,"",_xlpm.결과))</f>
        <v/>
      </c>
      <c r="AJ7" t="str" cm="1">
        <f t="array" ref="AJ7">_xlfn.LET(_xlpm.결과,IFERROR(_xlfn.XLOOKUP(1, (날씨3[stnNm]='강수량 삽입용'!$AE$2) * (날씨3[월]=AJ$3) * (날씨3[일]='강수량 삽입용'!$AD7), 날씨3[sumRn]),""),IF(_xlpm.결과=0,"",_xlpm.결과))</f>
        <v/>
      </c>
      <c r="AK7" cm="1">
        <f t="array" ref="AK7">_xlfn.LET(_xlpm.결과,IFERROR(_xlfn.XLOOKUP(1, (날씨3[stnNm]='강수량 삽입용'!$AE$2) * (날씨3[월]=AK$3) * (날씨3[일]='강수량 삽입용'!$AD7), 날씨3[sumRn]),""),IF(_xlpm.결과=0,"",_xlpm.결과))</f>
        <v>3.7</v>
      </c>
      <c r="AL7" t="str" cm="1">
        <f t="array" ref="AL7">_xlfn.LET(_xlpm.결과,IFERROR(_xlfn.XLOOKUP(1, (날씨3[stnNm]='강수량 삽입용'!$AE$2) * (날씨3[월]=AL$3) * (날씨3[일]='강수량 삽입용'!$AD7), 날씨3[sumRn]),""),IF(_xlpm.결과=0,"",_xlpm.결과))</f>
        <v/>
      </c>
      <c r="AM7" t="str" cm="1">
        <f t="array" ref="AM7">_xlfn.LET(_xlpm.결과,IFERROR(_xlfn.XLOOKUP(1, (날씨3[stnNm]='강수량 삽입용'!$AE$2) * (날씨3[월]=AM$3) * (날씨3[일]='강수량 삽입용'!$AD7), 날씨3[sumRn]),""),IF(_xlpm.결과=0,"",_xlpm.결과))</f>
        <v/>
      </c>
      <c r="AN7" t="str" cm="1">
        <f t="array" ref="AN7">_xlfn.LET(_xlpm.결과,IFERROR(_xlfn.XLOOKUP(1, (날씨3[stnNm]='강수량 삽입용'!$AE$2) * (날씨3[월]=AN$3) * (날씨3[일]='강수량 삽입용'!$AD7), 날씨3[sumRn]),""),IF(_xlpm.결과=0,"",_xlpm.결과))</f>
        <v/>
      </c>
      <c r="AO7" t="str" cm="1">
        <f t="array" ref="AO7">_xlfn.LET(_xlpm.결과,IFERROR(_xlfn.XLOOKUP(1, (날씨3[stnNm]='강수량 삽입용'!$AE$2) * (날씨3[월]=AO$3) * (날씨3[일]='강수량 삽입용'!$AD7), 날씨3[sumRn]),""),IF(_xlpm.결과=0,"",_xlpm.결과))</f>
        <v/>
      </c>
      <c r="AP7" t="str" cm="1">
        <f t="array" ref="AP7">_xlfn.LET(_xlpm.결과,IFERROR(_xlfn.XLOOKUP(1, (날씨3[stnNm]='강수량 삽입용'!$AE$2) * (날씨3[월]=AP$3) * (날씨3[일]='강수량 삽입용'!$AD7), 날씨3[sumRn]),""),IF(_xlpm.결과=0,"",_xlpm.결과))</f>
        <v/>
      </c>
    </row>
    <row r="8" spans="2:42" ht="15.95" customHeight="1" x14ac:dyDescent="0.3">
      <c r="B8" s="63">
        <v>5</v>
      </c>
      <c r="C8" cm="1">
        <f t="array" ref="C8">_xlfn.LET(_xlpm.결과,IFERROR(_xlfn.XLOOKUP(1,(날씨1[stnNm]='강수량 삽입용'!$C$2)*(날씨1[월]=C$3)*(날씨1[일]='강수량 삽입용'!$B8),날씨1[sumRn]),""),IF(_xlpm.결과=0,"",_xlpm.결과))</f>
        <v>1.5</v>
      </c>
      <c r="D8" t="str" cm="1">
        <f t="array" ref="D8">_xlfn.LET(_xlpm.결과,IFERROR(_xlfn.XLOOKUP(1,(날씨1[stnNm]='강수량 삽입용'!$C$2)*(날씨1[월]=D$3)*(날씨1[일]='강수량 삽입용'!$B8),날씨1[sumRn]),""),IF(_xlpm.결과=0,"",_xlpm.결과))</f>
        <v/>
      </c>
      <c r="E8" t="str" cm="1">
        <f t="array" ref="E8">_xlfn.LET(_xlpm.결과,IFERROR(_xlfn.XLOOKUP(1,(날씨1[stnNm]='강수량 삽입용'!$C$2)*(날씨1[월]=E$3)*(날씨1[일]='강수량 삽입용'!$B8),날씨1[sumRn]),""),IF(_xlpm.결과=0,"",_xlpm.결과))</f>
        <v/>
      </c>
      <c r="F8" t="str" cm="1">
        <f t="array" ref="F8">_xlfn.LET(_xlpm.결과,IFERROR(_xlfn.XLOOKUP(1,(날씨1[stnNm]='강수량 삽입용'!$C$2)*(날씨1[월]=F$3)*(날씨1[일]='강수량 삽입용'!$B8),날씨1[sumRn]),""),IF(_xlpm.결과=0,"",_xlpm.결과))</f>
        <v/>
      </c>
      <c r="G8" t="str" cm="1">
        <f t="array" ref="G8">_xlfn.LET(_xlpm.결과,IFERROR(_xlfn.XLOOKUP(1,(날씨1[stnNm]='강수량 삽입용'!$C$2)*(날씨1[월]=G$3)*(날씨1[일]='강수량 삽입용'!$B8),날씨1[sumRn]),""),IF(_xlpm.결과=0,"",_xlpm.결과))</f>
        <v/>
      </c>
      <c r="H8" cm="1">
        <f t="array" ref="H8">_xlfn.LET(_xlpm.결과,IFERROR(_xlfn.XLOOKUP(1,(날씨1[stnNm]='강수량 삽입용'!$C$2)*(날씨1[월]=H$3)*(날씨1[일]='강수량 삽입용'!$B8),날씨1[sumRn]),""),IF(_xlpm.결과=0,"",_xlpm.결과))</f>
        <v>1.5</v>
      </c>
      <c r="I8" cm="1">
        <f t="array" ref="I8">_xlfn.LET(_xlpm.결과,IFERROR(_xlfn.XLOOKUP(1,(날씨1[stnNm]='강수량 삽입용'!$C$2)*(날씨1[월]=I$3)*(날씨1[일]='강수량 삽입용'!$B8),날씨1[sumRn]),""),IF(_xlpm.결과=0,"",_xlpm.결과))</f>
        <v>0.2</v>
      </c>
      <c r="J8" cm="1">
        <f t="array" ref="J8">_xlfn.LET(_xlpm.결과,IFERROR(_xlfn.XLOOKUP(1,(날씨1[stnNm]='강수량 삽입용'!$C$2)*(날씨1[월]=J$3)*(날씨1[일]='강수량 삽입용'!$B8),날씨1[sumRn]),""),IF(_xlpm.결과=0,"",_xlpm.결과))</f>
        <v>8</v>
      </c>
      <c r="K8" cm="1">
        <f t="array" ref="K8">_xlfn.LET(_xlpm.결과,IFERROR(_xlfn.XLOOKUP(1,(날씨1[stnNm]='강수량 삽입용'!$C$2)*(날씨1[월]=K$3)*(날씨1[일]='강수량 삽입용'!$B8),날씨1[sumRn]),""),IF(_xlpm.결과=0,"",_xlpm.결과))</f>
        <v>2.5</v>
      </c>
      <c r="L8" t="str" cm="1">
        <f t="array" ref="L8">_xlfn.LET(_xlpm.결과,IFERROR(_xlfn.XLOOKUP(1,(날씨1[stnNm]='강수량 삽입용'!$C$2)*(날씨1[월]=L$3)*(날씨1[일]='강수량 삽입용'!$B8),날씨1[sumRn]),""),IF(_xlpm.결과=0,"",_xlpm.결과))</f>
        <v/>
      </c>
      <c r="M8" t="str" cm="1">
        <f t="array" ref="M8">_xlfn.LET(_xlpm.결과,IFERROR(_xlfn.XLOOKUP(1,(날씨1[stnNm]='강수량 삽입용'!$C$2)*(날씨1[월]=M$3)*(날씨1[일]='강수량 삽입용'!$B8),날씨1[sumRn]),""),IF(_xlpm.결과=0,"",_xlpm.결과))</f>
        <v/>
      </c>
      <c r="N8" t="str" cm="1">
        <f t="array" ref="N8">_xlfn.LET(_xlpm.결과,IFERROR(_xlfn.XLOOKUP(1,(날씨1[stnNm]='강수량 삽입용'!$C$2)*(날씨1[월]=N$3)*(날씨1[일]='강수량 삽입용'!$B8),날씨1[sumRn]),""),IF(_xlpm.결과=0,"",_xlpm.결과))</f>
        <v/>
      </c>
      <c r="P8" s="63">
        <v>5</v>
      </c>
      <c r="Q8" t="str" cm="1">
        <f t="array" ref="Q8">_xlfn.LET(_xlpm.결과,IFERROR(_xlfn.XLOOKUP(1, (날씨2[stnNm]='강수량 삽입용'!$Q$2) * (날씨2[월]=Q$3) * (날씨2[일]='강수량 삽입용'!$P8), 날씨2[sumRn]),""),IF(_xlpm.결과=0,"",_xlpm.결과))</f>
        <v/>
      </c>
      <c r="R8" t="str" cm="1">
        <f t="array" ref="R8">_xlfn.LET(_xlpm.결과,IFERROR(_xlfn.XLOOKUP(1, (날씨2[stnNm]='강수량 삽입용'!$Q$2) * (날씨2[월]=R$3) * (날씨2[일]='강수량 삽입용'!$P8), 날씨2[sumRn]),""),IF(_xlpm.결과=0,"",_xlpm.결과))</f>
        <v/>
      </c>
      <c r="S8" cm="1">
        <f t="array" ref="S8">_xlfn.LET(_xlpm.결과,IFERROR(_xlfn.XLOOKUP(1, (날씨2[stnNm]='강수량 삽입용'!$Q$2) * (날씨2[월]=S$3) * (날씨2[일]='강수량 삽입용'!$P8), 날씨2[sumRn]),""),IF(_xlpm.결과=0,"",_xlpm.결과))</f>
        <v>44.7</v>
      </c>
      <c r="T8" t="str" cm="1">
        <f t="array" ref="T8">_xlfn.LET(_xlpm.결과,IFERROR(_xlfn.XLOOKUP(1, (날씨2[stnNm]='강수량 삽입용'!$Q$2) * (날씨2[월]=T$3) * (날씨2[일]='강수량 삽입용'!$P8), 날씨2[sumRn]),""),IF(_xlpm.결과=0,"",_xlpm.결과))</f>
        <v/>
      </c>
      <c r="U8" cm="1">
        <f t="array" ref="U8">_xlfn.LET(_xlpm.결과,IFERROR(_xlfn.XLOOKUP(1, (날씨2[stnNm]='강수량 삽입용'!$Q$2) * (날씨2[월]=U$3) * (날씨2[일]='강수량 삽입용'!$P8), 날씨2[sumRn]),""),IF(_xlpm.결과=0,"",_xlpm.결과))</f>
        <v>8.4</v>
      </c>
      <c r="V8" t="str" cm="1">
        <f t="array" ref="V8">_xlfn.LET(_xlpm.결과,IFERROR(_xlfn.XLOOKUP(1, (날씨2[stnNm]='강수량 삽입용'!$Q$2) * (날씨2[월]=V$3) * (날씨2[일]='강수량 삽입용'!$P8), 날씨2[sumRn]),""),IF(_xlpm.결과=0,"",_xlpm.결과))</f>
        <v/>
      </c>
      <c r="W8" cm="1">
        <f t="array" ref="W8">_xlfn.LET(_xlpm.결과,IFERROR(_xlfn.XLOOKUP(1, (날씨2[stnNm]='강수량 삽입용'!$Q$2) * (날씨2[월]=W$3) * (날씨2[일]='강수량 삽입용'!$P8), 날씨2[sumRn]),""),IF(_xlpm.결과=0,"",_xlpm.결과))</f>
        <v>154.19999999999999</v>
      </c>
      <c r="X8" t="str" cm="1">
        <f t="array" ref="X8">_xlfn.LET(_xlpm.결과,IFERROR(_xlfn.XLOOKUP(1, (날씨2[stnNm]='강수량 삽입용'!$Q$2) * (날씨2[월]=X$3) * (날씨2[일]='강수량 삽입용'!$P8), 날씨2[sumRn]),""),IF(_xlpm.결과=0,"",_xlpm.결과))</f>
        <v/>
      </c>
      <c r="Y8" t="str" cm="1">
        <f t="array" ref="Y8">_xlfn.LET(_xlpm.결과,IFERROR(_xlfn.XLOOKUP(1, (날씨2[stnNm]='강수량 삽입용'!$Q$2) * (날씨2[월]=Y$3) * (날씨2[일]='강수량 삽입용'!$P8), 날씨2[sumRn]),""),IF(_xlpm.결과=0,"",_xlpm.결과))</f>
        <v/>
      </c>
      <c r="Z8" t="str" cm="1">
        <f t="array" ref="Z8">_xlfn.LET(_xlpm.결과,IFERROR(_xlfn.XLOOKUP(1, (날씨2[stnNm]='강수량 삽입용'!$Q$2) * (날씨2[월]=Z$3) * (날씨2[일]='강수량 삽입용'!$P8), 날씨2[sumRn]),""),IF(_xlpm.결과=0,"",_xlpm.결과))</f>
        <v/>
      </c>
      <c r="AA8" t="str" cm="1">
        <f t="array" ref="AA8">_xlfn.LET(_xlpm.결과,IFERROR(_xlfn.XLOOKUP(1, (날씨2[stnNm]='강수량 삽입용'!$Q$2) * (날씨2[월]=AA$3) * (날씨2[일]='강수량 삽입용'!$P8), 날씨2[sumRn]),""),IF(_xlpm.결과=0,"",_xlpm.결과))</f>
        <v/>
      </c>
      <c r="AB8" cm="1">
        <f t="array" ref="AB8">_xlfn.LET(_xlpm.결과,IFERROR(_xlfn.XLOOKUP(1, (날씨2[stnNm]='강수량 삽입용'!$Q$2) * (날씨2[월]=AB$3) * (날씨2[일]='강수량 삽입용'!$P8), 날씨2[sumRn]),""),IF(_xlpm.결과=0,"",_xlpm.결과))</f>
        <v>0.1</v>
      </c>
      <c r="AD8" s="63">
        <v>5</v>
      </c>
      <c r="AE8" t="str" cm="1">
        <f t="array" ref="AE8">_xlfn.LET(_xlpm.결과,IFERROR(_xlfn.XLOOKUP(1, (날씨3[stnNm]='강수량 삽입용'!$AE$2) * (날씨3[월]=AE$3) * (날씨3[일]='강수량 삽입용'!$AD8), 날씨3[sumRn]),""),IF(_xlpm.결과=0,"",_xlpm.결과))</f>
        <v/>
      </c>
      <c r="AF8" t="str" cm="1">
        <f t="array" ref="AF8">_xlfn.LET(_xlpm.결과,IFERROR(_xlfn.XLOOKUP(1, (날씨3[stnNm]='강수량 삽입용'!$AE$2) * (날씨3[월]=AF$3) * (날씨3[일]='강수량 삽입용'!$AD8), 날씨3[sumRn]),""),IF(_xlpm.결과=0,"",_xlpm.결과))</f>
        <v/>
      </c>
      <c r="AG8" cm="1">
        <f t="array" ref="AG8">_xlfn.LET(_xlpm.결과,IFERROR(_xlfn.XLOOKUP(1, (날씨3[stnNm]='강수량 삽입용'!$AE$2) * (날씨3[월]=AG$3) * (날씨3[일]='강수량 삽입용'!$AD8), 날씨3[sumRn]),""),IF(_xlpm.결과=0,"",_xlpm.결과))</f>
        <v>0.7</v>
      </c>
      <c r="AH8" cm="1">
        <f t="array" ref="AH8">_xlfn.LET(_xlpm.결과,IFERROR(_xlfn.XLOOKUP(1, (날씨3[stnNm]='강수량 삽입용'!$AE$2) * (날씨3[월]=AH$3) * (날씨3[일]='강수량 삽입용'!$AD8), 날씨3[sumRn]),""),IF(_xlpm.결과=0,"",_xlpm.결과))</f>
        <v>18.7</v>
      </c>
      <c r="AI8" t="str" cm="1">
        <f t="array" ref="AI8">_xlfn.LET(_xlpm.결과,IFERROR(_xlfn.XLOOKUP(1, (날씨3[stnNm]='강수량 삽입용'!$AE$2) * (날씨3[월]=AI$3) * (날씨3[일]='강수량 삽입용'!$AD8), 날씨3[sumRn]),""),IF(_xlpm.결과=0,"",_xlpm.결과))</f>
        <v/>
      </c>
      <c r="AJ8" t="str" cm="1">
        <f t="array" ref="AJ8">_xlfn.LET(_xlpm.결과,IFERROR(_xlfn.XLOOKUP(1, (날씨3[stnNm]='강수량 삽입용'!$AE$2) * (날씨3[월]=AJ$3) * (날씨3[일]='강수량 삽입용'!$AD8), 날씨3[sumRn]),""),IF(_xlpm.결과=0,"",_xlpm.결과))</f>
        <v/>
      </c>
      <c r="AK8" t="str" cm="1">
        <f t="array" ref="AK8">_xlfn.LET(_xlpm.결과,IFERROR(_xlfn.XLOOKUP(1, (날씨3[stnNm]='강수량 삽입용'!$AE$2) * (날씨3[월]=AK$3) * (날씨3[일]='강수량 삽입용'!$AD8), 날씨3[sumRn]),""),IF(_xlpm.결과=0,"",_xlpm.결과))</f>
        <v/>
      </c>
      <c r="AL8" t="str" cm="1">
        <f t="array" ref="AL8">_xlfn.LET(_xlpm.결과,IFERROR(_xlfn.XLOOKUP(1, (날씨3[stnNm]='강수량 삽입용'!$AE$2) * (날씨3[월]=AL$3) * (날씨3[일]='강수량 삽입용'!$AD8), 날씨3[sumRn]),""),IF(_xlpm.결과=0,"",_xlpm.결과))</f>
        <v/>
      </c>
      <c r="AM8" t="str" cm="1">
        <f t="array" ref="AM8">_xlfn.LET(_xlpm.결과,IFERROR(_xlfn.XLOOKUP(1, (날씨3[stnNm]='강수량 삽입용'!$AE$2) * (날씨3[월]=AM$3) * (날씨3[일]='강수량 삽입용'!$AD8), 날씨3[sumRn]),""),IF(_xlpm.결과=0,"",_xlpm.결과))</f>
        <v/>
      </c>
      <c r="AN8" t="str" cm="1">
        <f t="array" ref="AN8">_xlfn.LET(_xlpm.결과,IFERROR(_xlfn.XLOOKUP(1, (날씨3[stnNm]='강수량 삽입용'!$AE$2) * (날씨3[월]=AN$3) * (날씨3[일]='강수량 삽입용'!$AD8), 날씨3[sumRn]),""),IF(_xlpm.결과=0,"",_xlpm.결과))</f>
        <v/>
      </c>
      <c r="AO8" t="str" cm="1">
        <f t="array" ref="AO8">_xlfn.LET(_xlpm.결과,IFERROR(_xlfn.XLOOKUP(1, (날씨3[stnNm]='강수량 삽입용'!$AE$2) * (날씨3[월]=AO$3) * (날씨3[일]='강수량 삽입용'!$AD8), 날씨3[sumRn]),""),IF(_xlpm.결과=0,"",_xlpm.결과))</f>
        <v/>
      </c>
      <c r="AP8" t="str" cm="1">
        <f t="array" ref="AP8">_xlfn.LET(_xlpm.결과,IFERROR(_xlfn.XLOOKUP(1, (날씨3[stnNm]='강수량 삽입용'!$AE$2) * (날씨3[월]=AP$3) * (날씨3[일]='강수량 삽입용'!$AD8), 날씨3[sumRn]),""),IF(_xlpm.결과=0,"",_xlpm.결과))</f>
        <v/>
      </c>
    </row>
    <row r="9" spans="2:42" ht="15.95" customHeight="1" x14ac:dyDescent="0.3">
      <c r="B9" s="63">
        <v>6</v>
      </c>
      <c r="C9" cm="1">
        <f t="array" ref="C9">_xlfn.LET(_xlpm.결과,IFERROR(_xlfn.XLOOKUP(1,(날씨1[stnNm]='강수량 삽입용'!$C$2)*(날씨1[월]=C$3)*(날씨1[일]='강수량 삽입용'!$B9),날씨1[sumRn]),""),IF(_xlpm.결과=0,"",_xlpm.결과))</f>
        <v>1.5</v>
      </c>
      <c r="D9" t="str" cm="1">
        <f t="array" ref="D9">_xlfn.LET(_xlpm.결과,IFERROR(_xlfn.XLOOKUP(1,(날씨1[stnNm]='강수량 삽입용'!$C$2)*(날씨1[월]=D$3)*(날씨1[일]='강수량 삽입용'!$B9),날씨1[sumRn]),""),IF(_xlpm.결과=0,"",_xlpm.결과))</f>
        <v/>
      </c>
      <c r="E9" t="str" cm="1">
        <f t="array" ref="E9">_xlfn.LET(_xlpm.결과,IFERROR(_xlfn.XLOOKUP(1,(날씨1[stnNm]='강수량 삽입용'!$C$2)*(날씨1[월]=E$3)*(날씨1[일]='강수량 삽입용'!$B9),날씨1[sumRn]),""),IF(_xlpm.결과=0,"",_xlpm.결과))</f>
        <v/>
      </c>
      <c r="F9" t="str" cm="1">
        <f t="array" ref="F9">_xlfn.LET(_xlpm.결과,IFERROR(_xlfn.XLOOKUP(1,(날씨1[stnNm]='강수량 삽입용'!$C$2)*(날씨1[월]=F$3)*(날씨1[일]='강수량 삽입용'!$B9),날씨1[sumRn]),""),IF(_xlpm.결과=0,"",_xlpm.결과))</f>
        <v/>
      </c>
      <c r="G9" t="str" cm="1">
        <f t="array" ref="G9">_xlfn.LET(_xlpm.결과,IFERROR(_xlfn.XLOOKUP(1,(날씨1[stnNm]='강수량 삽입용'!$C$2)*(날씨1[월]=G$3)*(날씨1[일]='강수량 삽입용'!$B9),날씨1[sumRn]),""),IF(_xlpm.결과=0,"",_xlpm.결과))</f>
        <v/>
      </c>
      <c r="H9" t="str" cm="1">
        <f t="array" ref="H9">_xlfn.LET(_xlpm.결과,IFERROR(_xlfn.XLOOKUP(1,(날씨1[stnNm]='강수량 삽입용'!$C$2)*(날씨1[월]=H$3)*(날씨1[일]='강수량 삽입용'!$B9),날씨1[sumRn]),""),IF(_xlpm.결과=0,"",_xlpm.결과))</f>
        <v/>
      </c>
      <c r="I9" t="str" cm="1">
        <f t="array" ref="I9">_xlfn.LET(_xlpm.결과,IFERROR(_xlfn.XLOOKUP(1,(날씨1[stnNm]='강수량 삽입용'!$C$2)*(날씨1[월]=I$3)*(날씨1[일]='강수량 삽입용'!$B9),날씨1[sumRn]),""),IF(_xlpm.결과=0,"",_xlpm.결과))</f>
        <v/>
      </c>
      <c r="J9" t="str" cm="1">
        <f t="array" ref="J9">_xlfn.LET(_xlpm.결과,IFERROR(_xlfn.XLOOKUP(1,(날씨1[stnNm]='강수량 삽입용'!$C$2)*(날씨1[월]=J$3)*(날씨1[일]='강수량 삽입용'!$B9),날씨1[sumRn]),""),IF(_xlpm.결과=0,"",_xlpm.결과))</f>
        <v/>
      </c>
      <c r="K9" t="str" cm="1">
        <f t="array" ref="K9">_xlfn.LET(_xlpm.결과,IFERROR(_xlfn.XLOOKUP(1,(날씨1[stnNm]='강수량 삽입용'!$C$2)*(날씨1[월]=K$3)*(날씨1[일]='강수량 삽입용'!$B9),날씨1[sumRn]),""),IF(_xlpm.결과=0,"",_xlpm.결과))</f>
        <v/>
      </c>
      <c r="L9" t="str" cm="1">
        <f t="array" ref="L9">_xlfn.LET(_xlpm.결과,IFERROR(_xlfn.XLOOKUP(1,(날씨1[stnNm]='강수량 삽입용'!$C$2)*(날씨1[월]=L$3)*(날씨1[일]='강수량 삽입용'!$B9),날씨1[sumRn]),""),IF(_xlpm.결과=0,"",_xlpm.결과))</f>
        <v/>
      </c>
      <c r="M9" cm="1">
        <f t="array" ref="M9">_xlfn.LET(_xlpm.결과,IFERROR(_xlfn.XLOOKUP(1,(날씨1[stnNm]='강수량 삽입용'!$C$2)*(날씨1[월]=M$3)*(날씨1[일]='강수량 삽입용'!$B9),날씨1[sumRn]),""),IF(_xlpm.결과=0,"",_xlpm.결과))</f>
        <v>5</v>
      </c>
      <c r="N9" t="str" cm="1">
        <f t="array" ref="N9">_xlfn.LET(_xlpm.결과,IFERROR(_xlfn.XLOOKUP(1,(날씨1[stnNm]='강수량 삽입용'!$C$2)*(날씨1[월]=N$3)*(날씨1[일]='강수량 삽입용'!$B9),날씨1[sumRn]),""),IF(_xlpm.결과=0,"",_xlpm.결과))</f>
        <v/>
      </c>
      <c r="P9" s="63">
        <v>6</v>
      </c>
      <c r="Q9" t="str" cm="1">
        <f t="array" ref="Q9">_xlfn.LET(_xlpm.결과,IFERROR(_xlfn.XLOOKUP(1, (날씨2[stnNm]='강수량 삽입용'!$Q$2) * (날씨2[월]=Q$3) * (날씨2[일]='강수량 삽입용'!$P9), 날씨2[sumRn]),""),IF(_xlpm.결과=0,"",_xlpm.결과))</f>
        <v/>
      </c>
      <c r="R9" t="str" cm="1">
        <f t="array" ref="R9">_xlfn.LET(_xlpm.결과,IFERROR(_xlfn.XLOOKUP(1, (날씨2[stnNm]='강수량 삽입용'!$Q$2) * (날씨2[월]=R$3) * (날씨2[일]='강수량 삽입용'!$P9), 날씨2[sumRn]),""),IF(_xlpm.결과=0,"",_xlpm.결과))</f>
        <v/>
      </c>
      <c r="S9" t="str" cm="1">
        <f t="array" ref="S9">_xlfn.LET(_xlpm.결과,IFERROR(_xlfn.XLOOKUP(1, (날씨2[stnNm]='강수량 삽입용'!$Q$2) * (날씨2[월]=S$3) * (날씨2[일]='강수량 삽입용'!$P9), 날씨2[sumRn]),""),IF(_xlpm.결과=0,"",_xlpm.결과))</f>
        <v/>
      </c>
      <c r="T9" t="str" cm="1">
        <f t="array" ref="T9">_xlfn.LET(_xlpm.결과,IFERROR(_xlfn.XLOOKUP(1, (날씨2[stnNm]='강수량 삽입용'!$Q$2) * (날씨2[월]=T$3) * (날씨2[일]='강수량 삽입용'!$P9), 날씨2[sumRn]),""),IF(_xlpm.결과=0,"",_xlpm.결과))</f>
        <v/>
      </c>
      <c r="U9" cm="1">
        <f t="array" ref="U9">_xlfn.LET(_xlpm.결과,IFERROR(_xlfn.XLOOKUP(1, (날씨2[stnNm]='강수량 삽입용'!$Q$2) * (날씨2[월]=U$3) * (날씨2[일]='강수량 삽입용'!$P9), 날씨2[sumRn]),""),IF(_xlpm.결과=0,"",_xlpm.결과))</f>
        <v>6.7</v>
      </c>
      <c r="V9" t="str" cm="1">
        <f t="array" ref="V9">_xlfn.LET(_xlpm.결과,IFERROR(_xlfn.XLOOKUP(1, (날씨2[stnNm]='강수량 삽입용'!$Q$2) * (날씨2[월]=V$3) * (날씨2[일]='강수량 삽입용'!$P9), 날씨2[sumRn]),""),IF(_xlpm.결과=0,"",_xlpm.결과))</f>
        <v/>
      </c>
      <c r="W9" cm="1">
        <f t="array" ref="W9">_xlfn.LET(_xlpm.결과,IFERROR(_xlfn.XLOOKUP(1, (날씨2[stnNm]='강수량 삽입용'!$Q$2) * (날씨2[월]=W$3) * (날씨2[일]='강수량 삽입용'!$P9), 날씨2[sumRn]),""),IF(_xlpm.결과=0,"",_xlpm.결과))</f>
        <v>2.1</v>
      </c>
      <c r="X9" t="str" cm="1">
        <f t="array" ref="X9">_xlfn.LET(_xlpm.결과,IFERROR(_xlfn.XLOOKUP(1, (날씨2[stnNm]='강수량 삽입용'!$Q$2) * (날씨2[월]=X$3) * (날씨2[일]='강수량 삽입용'!$P9), 날씨2[sumRn]),""),IF(_xlpm.결과=0,"",_xlpm.결과))</f>
        <v/>
      </c>
      <c r="Y9" t="str" cm="1">
        <f t="array" ref="Y9">_xlfn.LET(_xlpm.결과,IFERROR(_xlfn.XLOOKUP(1, (날씨2[stnNm]='강수량 삽입용'!$Q$2) * (날씨2[월]=Y$3) * (날씨2[일]='강수량 삽입용'!$P9), 날씨2[sumRn]),""),IF(_xlpm.결과=0,"",_xlpm.결과))</f>
        <v/>
      </c>
      <c r="Z9" t="str" cm="1">
        <f t="array" ref="Z9">_xlfn.LET(_xlpm.결과,IFERROR(_xlfn.XLOOKUP(1, (날씨2[stnNm]='강수량 삽입용'!$Q$2) * (날씨2[월]=Z$3) * (날씨2[일]='강수량 삽입용'!$P9), 날씨2[sumRn]),""),IF(_xlpm.결과=0,"",_xlpm.결과))</f>
        <v/>
      </c>
      <c r="AA9" t="str" cm="1">
        <f t="array" ref="AA9">_xlfn.LET(_xlpm.결과,IFERROR(_xlfn.XLOOKUP(1, (날씨2[stnNm]='강수량 삽입용'!$Q$2) * (날씨2[월]=AA$3) * (날씨2[일]='강수량 삽입용'!$P9), 날씨2[sumRn]),""),IF(_xlpm.결과=0,"",_xlpm.결과))</f>
        <v/>
      </c>
      <c r="AB9" t="str" cm="1">
        <f t="array" ref="AB9">_xlfn.LET(_xlpm.결과,IFERROR(_xlfn.XLOOKUP(1, (날씨2[stnNm]='강수량 삽입용'!$Q$2) * (날씨2[월]=AB$3) * (날씨2[일]='강수량 삽입용'!$P9), 날씨2[sumRn]),""),IF(_xlpm.결과=0,"",_xlpm.결과))</f>
        <v/>
      </c>
      <c r="AD9" s="63">
        <v>6</v>
      </c>
      <c r="AE9" t="str" cm="1">
        <f t="array" ref="AE9">_xlfn.LET(_xlpm.결과,IFERROR(_xlfn.XLOOKUP(1, (날씨3[stnNm]='강수량 삽입용'!$AE$2) * (날씨3[월]=AE$3) * (날씨3[일]='강수량 삽입용'!$AD9), 날씨3[sumRn]),""),IF(_xlpm.결과=0,"",_xlpm.결과))</f>
        <v/>
      </c>
      <c r="AF9" t="str" cm="1">
        <f t="array" ref="AF9">_xlfn.LET(_xlpm.결과,IFERROR(_xlfn.XLOOKUP(1, (날씨3[stnNm]='강수량 삽입용'!$AE$2) * (날씨3[월]=AF$3) * (날씨3[일]='강수량 삽입용'!$AD9), 날씨3[sumRn]),""),IF(_xlpm.결과=0,"",_xlpm.결과))</f>
        <v/>
      </c>
      <c r="AG9" t="str" cm="1">
        <f t="array" ref="AG9">_xlfn.LET(_xlpm.결과,IFERROR(_xlfn.XLOOKUP(1, (날씨3[stnNm]='강수량 삽입용'!$AE$2) * (날씨3[월]=AG$3) * (날씨3[일]='강수량 삽입용'!$AD9), 날씨3[sumRn]),""),IF(_xlpm.결과=0,"",_xlpm.결과))</f>
        <v/>
      </c>
      <c r="AH9" cm="1">
        <f t="array" ref="AH9">_xlfn.LET(_xlpm.결과,IFERROR(_xlfn.XLOOKUP(1, (날씨3[stnNm]='강수량 삽입용'!$AE$2) * (날씨3[월]=AH$3) * (날씨3[일]='강수량 삽입용'!$AD9), 날씨3[sumRn]),""),IF(_xlpm.결과=0,"",_xlpm.결과))</f>
        <v>7.8</v>
      </c>
      <c r="AI9" t="str" cm="1">
        <f t="array" ref="AI9">_xlfn.LET(_xlpm.결과,IFERROR(_xlfn.XLOOKUP(1, (날씨3[stnNm]='강수량 삽입용'!$AE$2) * (날씨3[월]=AI$3) * (날씨3[일]='강수량 삽입용'!$AD9), 날씨3[sumRn]),""),IF(_xlpm.결과=0,"",_xlpm.결과))</f>
        <v/>
      </c>
      <c r="AJ9" cm="1">
        <f t="array" ref="AJ9">_xlfn.LET(_xlpm.결과,IFERROR(_xlfn.XLOOKUP(1, (날씨3[stnNm]='강수량 삽입용'!$AE$2) * (날씨3[월]=AJ$3) * (날씨3[일]='강수량 삽입용'!$AD9), 날씨3[sumRn]),""),IF(_xlpm.결과=0,"",_xlpm.결과))</f>
        <v>11.1</v>
      </c>
      <c r="AK9" t="str" cm="1">
        <f t="array" ref="AK9">_xlfn.LET(_xlpm.결과,IFERROR(_xlfn.XLOOKUP(1, (날씨3[stnNm]='강수량 삽입용'!$AE$2) * (날씨3[월]=AK$3) * (날씨3[일]='강수량 삽입용'!$AD9), 날씨3[sumRn]),""),IF(_xlpm.결과=0,"",_xlpm.결과))</f>
        <v/>
      </c>
      <c r="AL9" cm="1">
        <f t="array" ref="AL9">_xlfn.LET(_xlpm.결과,IFERROR(_xlfn.XLOOKUP(1, (날씨3[stnNm]='강수량 삽입용'!$AE$2) * (날씨3[월]=AL$3) * (날씨3[일]='강수량 삽입용'!$AD9), 날씨3[sumRn]),""),IF(_xlpm.결과=0,"",_xlpm.결과))</f>
        <v>25.9</v>
      </c>
      <c r="AM9" cm="1">
        <f t="array" ref="AM9">_xlfn.LET(_xlpm.결과,IFERROR(_xlfn.XLOOKUP(1, (날씨3[stnNm]='강수량 삽입용'!$AE$2) * (날씨3[월]=AM$3) * (날씨3[일]='강수량 삽입용'!$AD9), 날씨3[sumRn]),""),IF(_xlpm.결과=0,"",_xlpm.결과))</f>
        <v>1.9</v>
      </c>
      <c r="AN9" t="str" cm="1">
        <f t="array" ref="AN9">_xlfn.LET(_xlpm.결과,IFERROR(_xlfn.XLOOKUP(1, (날씨3[stnNm]='강수량 삽입용'!$AE$2) * (날씨3[월]=AN$3) * (날씨3[일]='강수량 삽입용'!$AD9), 날씨3[sumRn]),""),IF(_xlpm.결과=0,"",_xlpm.결과))</f>
        <v/>
      </c>
      <c r="AO9" t="str" cm="1">
        <f t="array" ref="AO9">_xlfn.LET(_xlpm.결과,IFERROR(_xlfn.XLOOKUP(1, (날씨3[stnNm]='강수량 삽입용'!$AE$2) * (날씨3[월]=AO$3) * (날씨3[일]='강수량 삽입용'!$AD9), 날씨3[sumRn]),""),IF(_xlpm.결과=0,"",_xlpm.결과))</f>
        <v/>
      </c>
      <c r="AP9" t="str" cm="1">
        <f t="array" ref="AP9">_xlfn.LET(_xlpm.결과,IFERROR(_xlfn.XLOOKUP(1, (날씨3[stnNm]='강수량 삽입용'!$AE$2) * (날씨3[월]=AP$3) * (날씨3[일]='강수량 삽입용'!$AD9), 날씨3[sumRn]),""),IF(_xlpm.결과=0,"",_xlpm.결과))</f>
        <v/>
      </c>
    </row>
    <row r="10" spans="2:42" ht="15.95" customHeight="1" x14ac:dyDescent="0.3">
      <c r="B10" s="63">
        <v>7</v>
      </c>
      <c r="C10" t="str" cm="1">
        <f t="array" ref="C10">_xlfn.LET(_xlpm.결과,IFERROR(_xlfn.XLOOKUP(1,(날씨1[stnNm]='강수량 삽입용'!$C$2)*(날씨1[월]=C$3)*(날씨1[일]='강수량 삽입용'!$B10),날씨1[sumRn]),""),IF(_xlpm.결과=0,"",_xlpm.결과))</f>
        <v/>
      </c>
      <c r="D10" t="str" cm="1">
        <f t="array" ref="D10">_xlfn.LET(_xlpm.결과,IFERROR(_xlfn.XLOOKUP(1,(날씨1[stnNm]='강수량 삽입용'!$C$2)*(날씨1[월]=D$3)*(날씨1[일]='강수량 삽입용'!$B10),날씨1[sumRn]),""),IF(_xlpm.결과=0,"",_xlpm.결과))</f>
        <v/>
      </c>
      <c r="E10" t="str" cm="1">
        <f t="array" ref="E10">_xlfn.LET(_xlpm.결과,IFERROR(_xlfn.XLOOKUP(1,(날씨1[stnNm]='강수량 삽입용'!$C$2)*(날씨1[월]=E$3)*(날씨1[일]='강수량 삽입용'!$B10),날씨1[sumRn]),""),IF(_xlpm.결과=0,"",_xlpm.결과))</f>
        <v/>
      </c>
      <c r="F10" cm="1">
        <f t="array" ref="F10">_xlfn.LET(_xlpm.결과,IFERROR(_xlfn.XLOOKUP(1,(날씨1[stnNm]='강수량 삽입용'!$C$2)*(날씨1[월]=F$3)*(날씨1[일]='강수량 삽입용'!$B10),날씨1[sumRn]),""),IF(_xlpm.결과=0,"",_xlpm.결과))</f>
        <v>0.3</v>
      </c>
      <c r="G10" t="str" cm="1">
        <f t="array" ref="G10">_xlfn.LET(_xlpm.결과,IFERROR(_xlfn.XLOOKUP(1,(날씨1[stnNm]='강수량 삽입용'!$C$2)*(날씨1[월]=G$3)*(날씨1[일]='강수량 삽입용'!$B10),날씨1[sumRn]),""),IF(_xlpm.결과=0,"",_xlpm.결과))</f>
        <v/>
      </c>
      <c r="H10" t="str" cm="1">
        <f t="array" ref="H10">_xlfn.LET(_xlpm.결과,IFERROR(_xlfn.XLOOKUP(1,(날씨1[stnNm]='강수량 삽입용'!$C$2)*(날씨1[월]=H$3)*(날씨1[일]='강수량 삽입용'!$B10),날씨1[sumRn]),""),IF(_xlpm.결과=0,"",_xlpm.결과))</f>
        <v/>
      </c>
      <c r="I10" t="str" cm="1">
        <f t="array" ref="I10">_xlfn.LET(_xlpm.결과,IFERROR(_xlfn.XLOOKUP(1,(날씨1[stnNm]='강수량 삽입용'!$C$2)*(날씨1[월]=I$3)*(날씨1[일]='강수량 삽입용'!$B10),날씨1[sumRn]),""),IF(_xlpm.결과=0,"",_xlpm.결과))</f>
        <v/>
      </c>
      <c r="J10" t="str" cm="1">
        <f t="array" ref="J10">_xlfn.LET(_xlpm.결과,IFERROR(_xlfn.XLOOKUP(1,(날씨1[stnNm]='강수량 삽입용'!$C$2)*(날씨1[월]=J$3)*(날씨1[일]='강수량 삽입용'!$B10),날씨1[sumRn]),""),IF(_xlpm.결과=0,"",_xlpm.결과))</f>
        <v/>
      </c>
      <c r="K10" t="str" cm="1">
        <f t="array" ref="K10">_xlfn.LET(_xlpm.결과,IFERROR(_xlfn.XLOOKUP(1,(날씨1[stnNm]='강수량 삽입용'!$C$2)*(날씨1[월]=K$3)*(날씨1[일]='강수량 삽입용'!$B10),날씨1[sumRn]),""),IF(_xlpm.결과=0,"",_xlpm.결과))</f>
        <v/>
      </c>
      <c r="L10" t="str" cm="1">
        <f t="array" ref="L10">_xlfn.LET(_xlpm.결과,IFERROR(_xlfn.XLOOKUP(1,(날씨1[stnNm]='강수량 삽입용'!$C$2)*(날씨1[월]=L$3)*(날씨1[일]='강수량 삽입용'!$B10),날씨1[sumRn]),""),IF(_xlpm.결과=0,"",_xlpm.결과))</f>
        <v/>
      </c>
      <c r="M10" cm="1">
        <f t="array" ref="M10">_xlfn.LET(_xlpm.결과,IFERROR(_xlfn.XLOOKUP(1,(날씨1[stnNm]='강수량 삽입용'!$C$2)*(날씨1[월]=M$3)*(날씨1[일]='강수량 삽입용'!$B10),날씨1[sumRn]),""),IF(_xlpm.결과=0,"",_xlpm.결과))</f>
        <v>26</v>
      </c>
      <c r="N10" t="str" cm="1">
        <f t="array" ref="N10">_xlfn.LET(_xlpm.결과,IFERROR(_xlfn.XLOOKUP(1,(날씨1[stnNm]='강수량 삽입용'!$C$2)*(날씨1[월]=N$3)*(날씨1[일]='강수량 삽입용'!$B10),날씨1[sumRn]),""),IF(_xlpm.결과=0,"",_xlpm.결과))</f>
        <v/>
      </c>
      <c r="P10" s="63">
        <v>7</v>
      </c>
      <c r="Q10" t="str" cm="1">
        <f t="array" ref="Q10">_xlfn.LET(_xlpm.결과,IFERROR(_xlfn.XLOOKUP(1, (날씨2[stnNm]='강수량 삽입용'!$Q$2) * (날씨2[월]=Q$3) * (날씨2[일]='강수량 삽입용'!$P10), 날씨2[sumRn]),""),IF(_xlpm.결과=0,"",_xlpm.결과))</f>
        <v/>
      </c>
      <c r="R10" t="str" cm="1">
        <f t="array" ref="R10">_xlfn.LET(_xlpm.결과,IFERROR(_xlfn.XLOOKUP(1, (날씨2[stnNm]='강수량 삽입용'!$Q$2) * (날씨2[월]=R$3) * (날씨2[일]='강수량 삽입용'!$P10), 날씨2[sumRn]),""),IF(_xlpm.결과=0,"",_xlpm.결과))</f>
        <v/>
      </c>
      <c r="S10" t="str" cm="1">
        <f t="array" ref="S10">_xlfn.LET(_xlpm.결과,IFERROR(_xlfn.XLOOKUP(1, (날씨2[stnNm]='강수량 삽입용'!$Q$2) * (날씨2[월]=S$3) * (날씨2[일]='강수량 삽입용'!$P10), 날씨2[sumRn]),""),IF(_xlpm.결과=0,"",_xlpm.결과))</f>
        <v/>
      </c>
      <c r="T10" cm="1">
        <f t="array" ref="T10">_xlfn.LET(_xlpm.결과,IFERROR(_xlfn.XLOOKUP(1, (날씨2[stnNm]='강수량 삽입용'!$Q$2) * (날씨2[월]=T$3) * (날씨2[일]='강수량 삽입용'!$P10), 날씨2[sumRn]),""),IF(_xlpm.결과=0,"",_xlpm.결과))</f>
        <v>4.5</v>
      </c>
      <c r="U10" t="str" cm="1">
        <f t="array" ref="U10">_xlfn.LET(_xlpm.결과,IFERROR(_xlfn.XLOOKUP(1, (날씨2[stnNm]='강수량 삽입용'!$Q$2) * (날씨2[월]=U$3) * (날씨2[일]='강수량 삽입용'!$P10), 날씨2[sumRn]),""),IF(_xlpm.결과=0,"",_xlpm.결과))</f>
        <v/>
      </c>
      <c r="V10" cm="1">
        <f t="array" ref="V10">_xlfn.LET(_xlpm.결과,IFERROR(_xlfn.XLOOKUP(1, (날씨2[stnNm]='강수량 삽입용'!$Q$2) * (날씨2[월]=V$3) * (날씨2[일]='강수량 삽입용'!$P10), 날씨2[sumRn]),""),IF(_xlpm.결과=0,"",_xlpm.결과))</f>
        <v>0.1</v>
      </c>
      <c r="W10" t="str" cm="1">
        <f t="array" ref="W10">_xlfn.LET(_xlpm.결과,IFERROR(_xlfn.XLOOKUP(1, (날씨2[stnNm]='강수량 삽입용'!$Q$2) * (날씨2[월]=W$3) * (날씨2[일]='강수량 삽입용'!$P10), 날씨2[sumRn]),""),IF(_xlpm.결과=0,"",_xlpm.결과))</f>
        <v/>
      </c>
      <c r="X10" t="str" cm="1">
        <f t="array" ref="X10">_xlfn.LET(_xlpm.결과,IFERROR(_xlfn.XLOOKUP(1, (날씨2[stnNm]='강수량 삽입용'!$Q$2) * (날씨2[월]=X$3) * (날씨2[일]='강수량 삽입용'!$P10), 날씨2[sumRn]),""),IF(_xlpm.결과=0,"",_xlpm.결과))</f>
        <v/>
      </c>
      <c r="Y10" t="str" cm="1">
        <f t="array" ref="Y10">_xlfn.LET(_xlpm.결과,IFERROR(_xlfn.XLOOKUP(1, (날씨2[stnNm]='강수량 삽입용'!$Q$2) * (날씨2[월]=Y$3) * (날씨2[일]='강수량 삽입용'!$P10), 날씨2[sumRn]),""),IF(_xlpm.결과=0,"",_xlpm.결과))</f>
        <v/>
      </c>
      <c r="Z10" cm="1">
        <f t="array" ref="Z10">_xlfn.LET(_xlpm.결과,IFERROR(_xlfn.XLOOKUP(1, (날씨2[stnNm]='강수량 삽입용'!$Q$2) * (날씨2[월]=Z$3) * (날씨2[일]='강수량 삽입용'!$P10), 날씨2[sumRn]),""),IF(_xlpm.결과=0,"",_xlpm.결과))</f>
        <v>0.2</v>
      </c>
      <c r="AA10" cm="1">
        <f t="array" ref="AA10">_xlfn.LET(_xlpm.결과,IFERROR(_xlfn.XLOOKUP(1, (날씨2[stnNm]='강수량 삽입용'!$Q$2) * (날씨2[월]=AA$3) * (날씨2[일]='강수량 삽입용'!$P10), 날씨2[sumRn]),""),IF(_xlpm.결과=0,"",_xlpm.결과))</f>
        <v>8</v>
      </c>
      <c r="AB10" t="str" cm="1">
        <f t="array" ref="AB10">_xlfn.LET(_xlpm.결과,IFERROR(_xlfn.XLOOKUP(1, (날씨2[stnNm]='강수량 삽입용'!$Q$2) * (날씨2[월]=AB$3) * (날씨2[일]='강수량 삽입용'!$P10), 날씨2[sumRn]),""),IF(_xlpm.결과=0,"",_xlpm.결과))</f>
        <v/>
      </c>
      <c r="AD10" s="63">
        <v>7</v>
      </c>
      <c r="AE10" t="str" cm="1">
        <f t="array" ref="AE10">_xlfn.LET(_xlpm.결과,IFERROR(_xlfn.XLOOKUP(1, (날씨3[stnNm]='강수량 삽입용'!$AE$2) * (날씨3[월]=AE$3) * (날씨3[일]='강수량 삽입용'!$AD10), 날씨3[sumRn]),""),IF(_xlpm.결과=0,"",_xlpm.결과))</f>
        <v/>
      </c>
      <c r="AF10" t="str" cm="1">
        <f t="array" ref="AF10">_xlfn.LET(_xlpm.결과,IFERROR(_xlfn.XLOOKUP(1, (날씨3[stnNm]='강수량 삽입용'!$AE$2) * (날씨3[월]=AF$3) * (날씨3[일]='강수량 삽입용'!$AD10), 날씨3[sumRn]),""),IF(_xlpm.결과=0,"",_xlpm.결과))</f>
        <v/>
      </c>
      <c r="AG10" t="str" cm="1">
        <f t="array" ref="AG10">_xlfn.LET(_xlpm.결과,IFERROR(_xlfn.XLOOKUP(1, (날씨3[stnNm]='강수량 삽입용'!$AE$2) * (날씨3[월]=AG$3) * (날씨3[일]='강수량 삽입용'!$AD10), 날씨3[sumRn]),""),IF(_xlpm.결과=0,"",_xlpm.결과))</f>
        <v/>
      </c>
      <c r="AH10" t="str" cm="1">
        <f t="array" ref="AH10">_xlfn.LET(_xlpm.결과,IFERROR(_xlfn.XLOOKUP(1, (날씨3[stnNm]='강수량 삽입용'!$AE$2) * (날씨3[월]=AH$3) * (날씨3[일]='강수량 삽입용'!$AD10), 날씨3[sumRn]),""),IF(_xlpm.결과=0,"",_xlpm.결과))</f>
        <v/>
      </c>
      <c r="AI10" t="str" cm="1">
        <f t="array" ref="AI10">_xlfn.LET(_xlpm.결과,IFERROR(_xlfn.XLOOKUP(1, (날씨3[stnNm]='강수량 삽입용'!$AE$2) * (날씨3[월]=AI$3) * (날씨3[일]='강수량 삽입용'!$AD10), 날씨3[sumRn]),""),IF(_xlpm.결과=0,"",_xlpm.결과))</f>
        <v/>
      </c>
      <c r="AJ10" cm="1">
        <f t="array" ref="AJ10">_xlfn.LET(_xlpm.결과,IFERROR(_xlfn.XLOOKUP(1, (날씨3[stnNm]='강수량 삽입용'!$AE$2) * (날씨3[월]=AJ$3) * (날씨3[일]='강수량 삽입용'!$AD10), 날씨3[sumRn]),""),IF(_xlpm.결과=0,"",_xlpm.결과))</f>
        <v>16</v>
      </c>
      <c r="AK10" cm="1">
        <f t="array" ref="AK10">_xlfn.LET(_xlpm.결과,IFERROR(_xlfn.XLOOKUP(1, (날씨3[stnNm]='강수량 삽입용'!$AE$2) * (날씨3[월]=AK$3) * (날씨3[일]='강수량 삽입용'!$AD10), 날씨3[sumRn]),""),IF(_xlpm.결과=0,"",_xlpm.결과))</f>
        <v>27.6</v>
      </c>
      <c r="AL10" t="str" cm="1">
        <f t="array" ref="AL10">_xlfn.LET(_xlpm.결과,IFERROR(_xlfn.XLOOKUP(1, (날씨3[stnNm]='강수량 삽입용'!$AE$2) * (날씨3[월]=AL$3) * (날씨3[일]='강수량 삽입용'!$AD10), 날씨3[sumRn]),""),IF(_xlpm.결과=0,"",_xlpm.결과))</f>
        <v/>
      </c>
      <c r="AM10" t="str" cm="1">
        <f t="array" ref="AM10">_xlfn.LET(_xlpm.결과,IFERROR(_xlfn.XLOOKUP(1, (날씨3[stnNm]='강수량 삽입용'!$AE$2) * (날씨3[월]=AM$3) * (날씨3[일]='강수량 삽입용'!$AD10), 날씨3[sumRn]),""),IF(_xlpm.결과=0,"",_xlpm.결과))</f>
        <v/>
      </c>
      <c r="AN10" t="str" cm="1">
        <f t="array" ref="AN10">_xlfn.LET(_xlpm.결과,IFERROR(_xlfn.XLOOKUP(1, (날씨3[stnNm]='강수량 삽입용'!$AE$2) * (날씨3[월]=AN$3) * (날씨3[일]='강수량 삽입용'!$AD10), 날씨3[sumRn]),""),IF(_xlpm.결과=0,"",_xlpm.결과))</f>
        <v/>
      </c>
      <c r="AO10" t="str" cm="1">
        <f t="array" ref="AO10">_xlfn.LET(_xlpm.결과,IFERROR(_xlfn.XLOOKUP(1, (날씨3[stnNm]='강수량 삽입용'!$AE$2) * (날씨3[월]=AO$3) * (날씨3[일]='강수량 삽입용'!$AD10), 날씨3[sumRn]),""),IF(_xlpm.결과=0,"",_xlpm.결과))</f>
        <v/>
      </c>
      <c r="AP10" t="str" cm="1">
        <f t="array" ref="AP10">_xlfn.LET(_xlpm.결과,IFERROR(_xlfn.XLOOKUP(1, (날씨3[stnNm]='강수량 삽입용'!$AE$2) * (날씨3[월]=AP$3) * (날씨3[일]='강수량 삽입용'!$AD10), 날씨3[sumRn]),""),IF(_xlpm.결과=0,"",_xlpm.결과))</f>
        <v/>
      </c>
    </row>
    <row r="11" spans="2:42" ht="15.95" customHeight="1" x14ac:dyDescent="0.3">
      <c r="B11" s="63">
        <v>8</v>
      </c>
      <c r="C11" t="str" cm="1">
        <f t="array" ref="C11">_xlfn.LET(_xlpm.결과,IFERROR(_xlfn.XLOOKUP(1,(날씨1[stnNm]='강수량 삽입용'!$C$2)*(날씨1[월]=C$3)*(날씨1[일]='강수량 삽입용'!$B11),날씨1[sumRn]),""),IF(_xlpm.결과=0,"",_xlpm.결과))</f>
        <v/>
      </c>
      <c r="D11" t="str" cm="1">
        <f t="array" ref="D11">_xlfn.LET(_xlpm.결과,IFERROR(_xlfn.XLOOKUP(1,(날씨1[stnNm]='강수량 삽입용'!$C$2)*(날씨1[월]=D$3)*(날씨1[일]='강수량 삽입용'!$B11),날씨1[sumRn]),""),IF(_xlpm.결과=0,"",_xlpm.결과))</f>
        <v/>
      </c>
      <c r="E11" t="str" cm="1">
        <f t="array" ref="E11">_xlfn.LET(_xlpm.결과,IFERROR(_xlfn.XLOOKUP(1,(날씨1[stnNm]='강수량 삽입용'!$C$2)*(날씨1[월]=E$3)*(날씨1[일]='강수량 삽입용'!$B11),날씨1[sumRn]),""),IF(_xlpm.결과=0,"",_xlpm.결과))</f>
        <v/>
      </c>
      <c r="F11" t="str" cm="1">
        <f t="array" ref="F11">_xlfn.LET(_xlpm.결과,IFERROR(_xlfn.XLOOKUP(1,(날씨1[stnNm]='강수량 삽입용'!$C$2)*(날씨1[월]=F$3)*(날씨1[일]='강수량 삽입용'!$B11),날씨1[sumRn]),""),IF(_xlpm.결과=0,"",_xlpm.결과))</f>
        <v/>
      </c>
      <c r="G11" t="str" cm="1">
        <f t="array" ref="G11">_xlfn.LET(_xlpm.결과,IFERROR(_xlfn.XLOOKUP(1,(날씨1[stnNm]='강수량 삽입용'!$C$2)*(날씨1[월]=G$3)*(날씨1[일]='강수량 삽입용'!$B11),날씨1[sumRn]),""),IF(_xlpm.결과=0,"",_xlpm.결과))</f>
        <v/>
      </c>
      <c r="H11" t="str" cm="1">
        <f t="array" ref="H11">_xlfn.LET(_xlpm.결과,IFERROR(_xlfn.XLOOKUP(1,(날씨1[stnNm]='강수량 삽입용'!$C$2)*(날씨1[월]=H$3)*(날씨1[일]='강수량 삽입용'!$B11),날씨1[sumRn]),""),IF(_xlpm.결과=0,"",_xlpm.결과))</f>
        <v/>
      </c>
      <c r="I11" cm="1">
        <f t="array" ref="I11">_xlfn.LET(_xlpm.결과,IFERROR(_xlfn.XLOOKUP(1,(날씨1[stnNm]='강수량 삽입용'!$C$2)*(날씨1[월]=I$3)*(날씨1[일]='강수량 삽입용'!$B11),날씨1[sumRn]),""),IF(_xlpm.결과=0,"",_xlpm.결과))</f>
        <v>0.2</v>
      </c>
      <c r="J11" cm="1">
        <f t="array" ref="J11">_xlfn.LET(_xlpm.결과,IFERROR(_xlfn.XLOOKUP(1,(날씨1[stnNm]='강수량 삽입용'!$C$2)*(날씨1[월]=J$3)*(날씨1[일]='강수량 삽입용'!$B11),날씨1[sumRn]),""),IF(_xlpm.결과=0,"",_xlpm.결과))</f>
        <v>25</v>
      </c>
      <c r="K11" t="str" cm="1">
        <f t="array" ref="K11">_xlfn.LET(_xlpm.결과,IFERROR(_xlfn.XLOOKUP(1,(날씨1[stnNm]='강수량 삽입용'!$C$2)*(날씨1[월]=K$3)*(날씨1[일]='강수량 삽입용'!$B11),날씨1[sumRn]),""),IF(_xlpm.결과=0,"",_xlpm.결과))</f>
        <v/>
      </c>
      <c r="L11" t="str" cm="1">
        <f t="array" ref="L11">_xlfn.LET(_xlpm.결과,IFERROR(_xlfn.XLOOKUP(1,(날씨1[stnNm]='강수량 삽입용'!$C$2)*(날씨1[월]=L$3)*(날씨1[일]='강수량 삽입용'!$B11),날씨1[sumRn]),""),IF(_xlpm.결과=0,"",_xlpm.결과))</f>
        <v/>
      </c>
      <c r="M11" cm="1">
        <f t="array" ref="M11">_xlfn.LET(_xlpm.결과,IFERROR(_xlfn.XLOOKUP(1,(날씨1[stnNm]='강수량 삽입용'!$C$2)*(날씨1[월]=M$3)*(날씨1[일]='강수량 삽입용'!$B11),날씨1[sumRn]),""),IF(_xlpm.결과=0,"",_xlpm.결과))</f>
        <v>19.5</v>
      </c>
      <c r="N11" t="str" cm="1">
        <f t="array" ref="N11">_xlfn.LET(_xlpm.결과,IFERROR(_xlfn.XLOOKUP(1,(날씨1[stnNm]='강수량 삽입용'!$C$2)*(날씨1[월]=N$3)*(날씨1[일]='강수량 삽입용'!$B11),날씨1[sumRn]),""),IF(_xlpm.결과=0,"",_xlpm.결과))</f>
        <v/>
      </c>
      <c r="P11" s="63">
        <v>8</v>
      </c>
      <c r="Q11" t="str" cm="1">
        <f t="array" ref="Q11">_xlfn.LET(_xlpm.결과,IFERROR(_xlfn.XLOOKUP(1, (날씨2[stnNm]='강수량 삽입용'!$Q$2) * (날씨2[월]=Q$3) * (날씨2[일]='강수량 삽입용'!$P11), 날씨2[sumRn]),""),IF(_xlpm.결과=0,"",_xlpm.결과))</f>
        <v/>
      </c>
      <c r="R11" t="str" cm="1">
        <f t="array" ref="R11">_xlfn.LET(_xlpm.결과,IFERROR(_xlfn.XLOOKUP(1, (날씨2[stnNm]='강수량 삽입용'!$Q$2) * (날씨2[월]=R$3) * (날씨2[일]='강수량 삽입용'!$P11), 날씨2[sumRn]),""),IF(_xlpm.결과=0,"",_xlpm.결과))</f>
        <v/>
      </c>
      <c r="S11" t="str" cm="1">
        <f t="array" ref="S11">_xlfn.LET(_xlpm.결과,IFERROR(_xlfn.XLOOKUP(1, (날씨2[stnNm]='강수량 삽입용'!$Q$2) * (날씨2[월]=S$3) * (날씨2[일]='강수량 삽입용'!$P11), 날씨2[sumRn]),""),IF(_xlpm.결과=0,"",_xlpm.결과))</f>
        <v/>
      </c>
      <c r="T11" t="str" cm="1">
        <f t="array" ref="T11">_xlfn.LET(_xlpm.결과,IFERROR(_xlfn.XLOOKUP(1, (날씨2[stnNm]='강수량 삽입용'!$Q$2) * (날씨2[월]=T$3) * (날씨2[일]='강수량 삽입용'!$P11), 날씨2[sumRn]),""),IF(_xlpm.결과=0,"",_xlpm.결과))</f>
        <v/>
      </c>
      <c r="U11" t="str" cm="1">
        <f t="array" ref="U11">_xlfn.LET(_xlpm.결과,IFERROR(_xlfn.XLOOKUP(1, (날씨2[stnNm]='강수량 삽입용'!$Q$2) * (날씨2[월]=U$3) * (날씨2[일]='강수량 삽입용'!$P11), 날씨2[sumRn]),""),IF(_xlpm.결과=0,"",_xlpm.결과))</f>
        <v/>
      </c>
      <c r="V11" t="str" cm="1">
        <f t="array" ref="V11">_xlfn.LET(_xlpm.결과,IFERROR(_xlfn.XLOOKUP(1, (날씨2[stnNm]='강수량 삽입용'!$Q$2) * (날씨2[월]=V$3) * (날씨2[일]='강수량 삽입용'!$P11), 날씨2[sumRn]),""),IF(_xlpm.결과=0,"",_xlpm.결과))</f>
        <v/>
      </c>
      <c r="W11" t="str" cm="1">
        <f t="array" ref="W11">_xlfn.LET(_xlpm.결과,IFERROR(_xlfn.XLOOKUP(1, (날씨2[stnNm]='강수량 삽입용'!$Q$2) * (날씨2[월]=W$3) * (날씨2[일]='강수량 삽입용'!$P11), 날씨2[sumRn]),""),IF(_xlpm.결과=0,"",_xlpm.결과))</f>
        <v/>
      </c>
      <c r="X11" t="str" cm="1">
        <f t="array" ref="X11">_xlfn.LET(_xlpm.결과,IFERROR(_xlfn.XLOOKUP(1, (날씨2[stnNm]='강수량 삽입용'!$Q$2) * (날씨2[월]=X$3) * (날씨2[일]='강수량 삽입용'!$P11), 날씨2[sumRn]),""),IF(_xlpm.결과=0,"",_xlpm.결과))</f>
        <v/>
      </c>
      <c r="Y11" cm="1">
        <f t="array" ref="Y11">_xlfn.LET(_xlpm.결과,IFERROR(_xlfn.XLOOKUP(1, (날씨2[stnNm]='강수량 삽입용'!$Q$2) * (날씨2[월]=Y$3) * (날씨2[일]='강수량 삽입용'!$P11), 날씨2[sumRn]),""),IF(_xlpm.결과=0,"",_xlpm.결과))</f>
        <v>0.8</v>
      </c>
      <c r="Z11" cm="1">
        <f t="array" ref="Z11">_xlfn.LET(_xlpm.결과,IFERROR(_xlfn.XLOOKUP(1, (날씨2[stnNm]='강수량 삽입용'!$Q$2) * (날씨2[월]=Z$3) * (날씨2[일]='강수량 삽입용'!$P11), 날씨2[sumRn]),""),IF(_xlpm.결과=0,"",_xlpm.결과))</f>
        <v>1</v>
      </c>
      <c r="AA11" cm="1">
        <f t="array" ref="AA11">_xlfn.LET(_xlpm.결과,IFERROR(_xlfn.XLOOKUP(1, (날씨2[stnNm]='강수량 삽입용'!$Q$2) * (날씨2[월]=AA$3) * (날씨2[일]='강수량 삽입용'!$P11), 날씨2[sumRn]),""),IF(_xlpm.결과=0,"",_xlpm.결과))</f>
        <v>0.1</v>
      </c>
      <c r="AB11" cm="1">
        <f t="array" ref="AB11">_xlfn.LET(_xlpm.결과,IFERROR(_xlfn.XLOOKUP(1, (날씨2[stnNm]='강수량 삽입용'!$Q$2) * (날씨2[월]=AB$3) * (날씨2[일]='강수량 삽입용'!$P11), 날씨2[sumRn]),""),IF(_xlpm.결과=0,"",_xlpm.결과))</f>
        <v>1.3</v>
      </c>
      <c r="AD11" s="63">
        <v>8</v>
      </c>
      <c r="AE11" cm="1">
        <f t="array" ref="AE11">_xlfn.LET(_xlpm.결과,IFERROR(_xlfn.XLOOKUP(1, (날씨3[stnNm]='강수량 삽입용'!$AE$2) * (날씨3[월]=AE$3) * (날씨3[일]='강수량 삽입용'!$AD11), 날씨3[sumRn]),""),IF(_xlpm.결과=0,"",_xlpm.결과))</f>
        <v>0.7</v>
      </c>
      <c r="AF11" t="str" cm="1">
        <f t="array" ref="AF11">_xlfn.LET(_xlpm.결과,IFERROR(_xlfn.XLOOKUP(1, (날씨3[stnNm]='강수량 삽입용'!$AE$2) * (날씨3[월]=AF$3) * (날씨3[일]='강수량 삽입용'!$AD11), 날씨3[sumRn]),""),IF(_xlpm.결과=0,"",_xlpm.결과))</f>
        <v/>
      </c>
      <c r="AG11" cm="1">
        <f t="array" ref="AG11">_xlfn.LET(_xlpm.결과,IFERROR(_xlfn.XLOOKUP(1, (날씨3[stnNm]='강수량 삽입용'!$AE$2) * (날씨3[월]=AG$3) * (날씨3[일]='강수량 삽입용'!$AD11), 날씨3[sumRn]),""),IF(_xlpm.결과=0,"",_xlpm.결과))</f>
        <v>0.8</v>
      </c>
      <c r="AH11" cm="1">
        <f t="array" ref="AH11">_xlfn.LET(_xlpm.결과,IFERROR(_xlfn.XLOOKUP(1, (날씨3[stnNm]='강수량 삽입용'!$AE$2) * (날씨3[월]=AH$3) * (날씨3[일]='강수량 삽입용'!$AD11), 날씨3[sumRn]),""),IF(_xlpm.결과=0,"",_xlpm.결과))</f>
        <v>0.3</v>
      </c>
      <c r="AI11" t="str" cm="1">
        <f t="array" ref="AI11">_xlfn.LET(_xlpm.결과,IFERROR(_xlfn.XLOOKUP(1, (날씨3[stnNm]='강수량 삽입용'!$AE$2) * (날씨3[월]=AI$3) * (날씨3[일]='강수량 삽입용'!$AD11), 날씨3[sumRn]),""),IF(_xlpm.결과=0,"",_xlpm.결과))</f>
        <v/>
      </c>
      <c r="AJ11" t="str" cm="1">
        <f t="array" ref="AJ11">_xlfn.LET(_xlpm.결과,IFERROR(_xlfn.XLOOKUP(1, (날씨3[stnNm]='강수량 삽입용'!$AE$2) * (날씨3[월]=AJ$3) * (날씨3[일]='강수량 삽입용'!$AD11), 날씨3[sumRn]),""),IF(_xlpm.결과=0,"",_xlpm.결과))</f>
        <v/>
      </c>
      <c r="AK11" cm="1">
        <f t="array" ref="AK11">_xlfn.LET(_xlpm.결과,IFERROR(_xlfn.XLOOKUP(1, (날씨3[stnNm]='강수량 삽입용'!$AE$2) * (날씨3[월]=AK$3) * (날씨3[일]='강수량 삽입용'!$AD11), 날씨3[sumRn]),""),IF(_xlpm.결과=0,"",_xlpm.결과))</f>
        <v>117.9</v>
      </c>
      <c r="AL11" t="str" cm="1">
        <f t="array" ref="AL11">_xlfn.LET(_xlpm.결과,IFERROR(_xlfn.XLOOKUP(1, (날씨3[stnNm]='강수량 삽입용'!$AE$2) * (날씨3[월]=AL$3) * (날씨3[일]='강수량 삽입용'!$AD11), 날씨3[sumRn]),""),IF(_xlpm.결과=0,"",_xlpm.결과))</f>
        <v/>
      </c>
      <c r="AM11" t="str" cm="1">
        <f t="array" ref="AM11">_xlfn.LET(_xlpm.결과,IFERROR(_xlfn.XLOOKUP(1, (날씨3[stnNm]='강수량 삽입용'!$AE$2) * (날씨3[월]=AM$3) * (날씨3[일]='강수량 삽입용'!$AD11), 날씨3[sumRn]),""),IF(_xlpm.결과=0,"",_xlpm.결과))</f>
        <v/>
      </c>
      <c r="AN11" t="str" cm="1">
        <f t="array" ref="AN11">_xlfn.LET(_xlpm.결과,IFERROR(_xlfn.XLOOKUP(1, (날씨3[stnNm]='강수량 삽입용'!$AE$2) * (날씨3[월]=AN$3) * (날씨3[일]='강수량 삽입용'!$AD11), 날씨3[sumRn]),""),IF(_xlpm.결과=0,"",_xlpm.결과))</f>
        <v/>
      </c>
      <c r="AO11" t="str" cm="1">
        <f t="array" ref="AO11">_xlfn.LET(_xlpm.결과,IFERROR(_xlfn.XLOOKUP(1, (날씨3[stnNm]='강수량 삽입용'!$AE$2) * (날씨3[월]=AO$3) * (날씨3[일]='강수량 삽입용'!$AD11), 날씨3[sumRn]),""),IF(_xlpm.결과=0,"",_xlpm.결과))</f>
        <v/>
      </c>
      <c r="AP11" t="str" cm="1">
        <f t="array" ref="AP11">_xlfn.LET(_xlpm.결과,IFERROR(_xlfn.XLOOKUP(1, (날씨3[stnNm]='강수량 삽입용'!$AE$2) * (날씨3[월]=AP$3) * (날씨3[일]='강수량 삽입용'!$AD11), 날씨3[sumRn]),""),IF(_xlpm.결과=0,"",_xlpm.결과))</f>
        <v/>
      </c>
    </row>
    <row r="12" spans="2:42" ht="15.95" customHeight="1" x14ac:dyDescent="0.3">
      <c r="B12" s="63">
        <v>9</v>
      </c>
      <c r="C12" t="str" cm="1">
        <f t="array" ref="C12">_xlfn.LET(_xlpm.결과,IFERROR(_xlfn.XLOOKUP(1,(날씨1[stnNm]='강수량 삽입용'!$C$2)*(날씨1[월]=C$3)*(날씨1[일]='강수량 삽입용'!$B12),날씨1[sumRn]),""),IF(_xlpm.결과=0,"",_xlpm.결과))</f>
        <v/>
      </c>
      <c r="D12" t="str" cm="1">
        <f t="array" ref="D12">_xlfn.LET(_xlpm.결과,IFERROR(_xlfn.XLOOKUP(1,(날씨1[stnNm]='강수량 삽입용'!$C$2)*(날씨1[월]=D$3)*(날씨1[일]='강수량 삽입용'!$B12),날씨1[sumRn]),""),IF(_xlpm.결과=0,"",_xlpm.결과))</f>
        <v/>
      </c>
      <c r="E12" t="str" cm="1">
        <f t="array" ref="E12">_xlfn.LET(_xlpm.결과,IFERROR(_xlfn.XLOOKUP(1,(날씨1[stnNm]='강수량 삽입용'!$C$2)*(날씨1[월]=E$3)*(날씨1[일]='강수량 삽입용'!$B12),날씨1[sumRn]),""),IF(_xlpm.결과=0,"",_xlpm.결과))</f>
        <v/>
      </c>
      <c r="F12" t="str" cm="1">
        <f t="array" ref="F12">_xlfn.LET(_xlpm.결과,IFERROR(_xlfn.XLOOKUP(1,(날씨1[stnNm]='강수량 삽입용'!$C$2)*(날씨1[월]=F$3)*(날씨1[일]='강수량 삽입용'!$B12),날씨1[sumRn]),""),IF(_xlpm.결과=0,"",_xlpm.결과))</f>
        <v/>
      </c>
      <c r="G12" t="str" cm="1">
        <f t="array" ref="G12">_xlfn.LET(_xlpm.결과,IFERROR(_xlfn.XLOOKUP(1,(날씨1[stnNm]='강수량 삽입용'!$C$2)*(날씨1[월]=G$3)*(날씨1[일]='강수량 삽입용'!$B12),날씨1[sumRn]),""),IF(_xlpm.결과=0,"",_xlpm.결과))</f>
        <v/>
      </c>
      <c r="H12" t="str" cm="1">
        <f t="array" ref="H12">_xlfn.LET(_xlpm.결과,IFERROR(_xlfn.XLOOKUP(1,(날씨1[stnNm]='강수량 삽입용'!$C$2)*(날씨1[월]=H$3)*(날씨1[일]='강수량 삽입용'!$B12),날씨1[sumRn]),""),IF(_xlpm.결과=0,"",_xlpm.결과))</f>
        <v/>
      </c>
      <c r="I12" t="str" cm="1">
        <f t="array" ref="I12">_xlfn.LET(_xlpm.결과,IFERROR(_xlfn.XLOOKUP(1,(날씨1[stnNm]='강수량 삽입용'!$C$2)*(날씨1[월]=I$3)*(날씨1[일]='강수량 삽입용'!$B12),날씨1[sumRn]),""),IF(_xlpm.결과=0,"",_xlpm.결과))</f>
        <v/>
      </c>
      <c r="J12" t="str" cm="1">
        <f t="array" ref="J12">_xlfn.LET(_xlpm.결과,IFERROR(_xlfn.XLOOKUP(1,(날씨1[stnNm]='강수량 삽입용'!$C$2)*(날씨1[월]=J$3)*(날씨1[일]='강수량 삽입용'!$B12),날씨1[sumRn]),""),IF(_xlpm.결과=0,"",_xlpm.결과))</f>
        <v/>
      </c>
      <c r="K12" t="str" cm="1">
        <f t="array" ref="K12">_xlfn.LET(_xlpm.결과,IFERROR(_xlfn.XLOOKUP(1,(날씨1[stnNm]='강수량 삽입용'!$C$2)*(날씨1[월]=K$3)*(날씨1[일]='강수량 삽입용'!$B12),날씨1[sumRn]),""),IF(_xlpm.결과=0,"",_xlpm.결과))</f>
        <v/>
      </c>
      <c r="L12" t="str" cm="1">
        <f t="array" ref="L12">_xlfn.LET(_xlpm.결과,IFERROR(_xlfn.XLOOKUP(1,(날씨1[stnNm]='강수량 삽입용'!$C$2)*(날씨1[월]=L$3)*(날씨1[일]='강수량 삽입용'!$B12),날씨1[sumRn]),""),IF(_xlpm.결과=0,"",_xlpm.결과))</f>
        <v/>
      </c>
      <c r="M12" cm="1">
        <f t="array" ref="M12">_xlfn.LET(_xlpm.결과,IFERROR(_xlfn.XLOOKUP(1,(날씨1[stnNm]='강수량 삽입용'!$C$2)*(날씨1[월]=M$3)*(날씨1[일]='강수량 삽입용'!$B12),날씨1[sumRn]),""),IF(_xlpm.결과=0,"",_xlpm.결과))</f>
        <v>4.5</v>
      </c>
      <c r="N12" t="str" cm="1">
        <f t="array" ref="N12">_xlfn.LET(_xlpm.결과,IFERROR(_xlfn.XLOOKUP(1,(날씨1[stnNm]='강수량 삽입용'!$C$2)*(날씨1[월]=N$3)*(날씨1[일]='강수량 삽입용'!$B12),날씨1[sumRn]),""),IF(_xlpm.결과=0,"",_xlpm.결과))</f>
        <v/>
      </c>
      <c r="P12" s="63">
        <v>9</v>
      </c>
      <c r="Q12" t="str" cm="1">
        <f t="array" ref="Q12">_xlfn.LET(_xlpm.결과,IFERROR(_xlfn.XLOOKUP(1, (날씨2[stnNm]='강수량 삽입용'!$Q$2) * (날씨2[월]=Q$3) * (날씨2[일]='강수량 삽입용'!$P12), 날씨2[sumRn]),""),IF(_xlpm.결과=0,"",_xlpm.결과))</f>
        <v/>
      </c>
      <c r="R12" t="str" cm="1">
        <f t="array" ref="R12">_xlfn.LET(_xlpm.결과,IFERROR(_xlfn.XLOOKUP(1, (날씨2[stnNm]='강수량 삽입용'!$Q$2) * (날씨2[월]=R$3) * (날씨2[일]='강수량 삽입용'!$P12), 날씨2[sumRn]),""),IF(_xlpm.결과=0,"",_xlpm.결과))</f>
        <v/>
      </c>
      <c r="S12" t="str" cm="1">
        <f t="array" ref="S12">_xlfn.LET(_xlpm.결과,IFERROR(_xlfn.XLOOKUP(1, (날씨2[stnNm]='강수량 삽입용'!$Q$2) * (날씨2[월]=S$3) * (날씨2[일]='강수량 삽입용'!$P12), 날씨2[sumRn]),""),IF(_xlpm.결과=0,"",_xlpm.결과))</f>
        <v/>
      </c>
      <c r="T12" t="str" cm="1">
        <f t="array" ref="T12">_xlfn.LET(_xlpm.결과,IFERROR(_xlfn.XLOOKUP(1, (날씨2[stnNm]='강수량 삽입용'!$Q$2) * (날씨2[월]=T$3) * (날씨2[일]='강수량 삽입용'!$P12), 날씨2[sumRn]),""),IF(_xlpm.결과=0,"",_xlpm.결과))</f>
        <v/>
      </c>
      <c r="U12" t="str" cm="1">
        <f t="array" ref="U12">_xlfn.LET(_xlpm.결과,IFERROR(_xlfn.XLOOKUP(1, (날씨2[stnNm]='강수량 삽입용'!$Q$2) * (날씨2[월]=U$3) * (날씨2[일]='강수량 삽입용'!$P12), 날씨2[sumRn]),""),IF(_xlpm.결과=0,"",_xlpm.결과))</f>
        <v/>
      </c>
      <c r="V12" t="str" cm="1">
        <f t="array" ref="V12">_xlfn.LET(_xlpm.결과,IFERROR(_xlfn.XLOOKUP(1, (날씨2[stnNm]='강수량 삽입용'!$Q$2) * (날씨2[월]=V$3) * (날씨2[일]='강수량 삽입용'!$P12), 날씨2[sumRn]),""),IF(_xlpm.결과=0,"",_xlpm.결과))</f>
        <v/>
      </c>
      <c r="W12" t="str" cm="1">
        <f t="array" ref="W12">_xlfn.LET(_xlpm.결과,IFERROR(_xlfn.XLOOKUP(1, (날씨2[stnNm]='강수량 삽입용'!$Q$2) * (날씨2[월]=W$3) * (날씨2[일]='강수량 삽입용'!$P12), 날씨2[sumRn]),""),IF(_xlpm.결과=0,"",_xlpm.결과))</f>
        <v/>
      </c>
      <c r="X12" t="str" cm="1">
        <f t="array" ref="X12">_xlfn.LET(_xlpm.결과,IFERROR(_xlfn.XLOOKUP(1, (날씨2[stnNm]='강수량 삽입용'!$Q$2) * (날씨2[월]=X$3) * (날씨2[일]='강수량 삽입용'!$P12), 날씨2[sumRn]),""),IF(_xlpm.결과=0,"",_xlpm.결과))</f>
        <v/>
      </c>
      <c r="Y12" cm="1">
        <f t="array" ref="Y12">_xlfn.LET(_xlpm.결과,IFERROR(_xlfn.XLOOKUP(1, (날씨2[stnNm]='강수량 삽입용'!$Q$2) * (날씨2[월]=Y$3) * (날씨2[일]='강수량 삽입용'!$P12), 날씨2[sumRn]),""),IF(_xlpm.결과=0,"",_xlpm.결과))</f>
        <v>1.5</v>
      </c>
      <c r="Z12" t="str" cm="1">
        <f t="array" ref="Z12">_xlfn.LET(_xlpm.결과,IFERROR(_xlfn.XLOOKUP(1, (날씨2[stnNm]='강수량 삽입용'!$Q$2) * (날씨2[월]=Z$3) * (날씨2[일]='강수량 삽입용'!$P12), 날씨2[sumRn]),""),IF(_xlpm.결과=0,"",_xlpm.결과))</f>
        <v/>
      </c>
      <c r="AA12" t="str" cm="1">
        <f t="array" ref="AA12">_xlfn.LET(_xlpm.결과,IFERROR(_xlfn.XLOOKUP(1, (날씨2[stnNm]='강수량 삽입용'!$Q$2) * (날씨2[월]=AA$3) * (날씨2[일]='강수량 삽입용'!$P12), 날씨2[sumRn]),""),IF(_xlpm.결과=0,"",_xlpm.결과))</f>
        <v/>
      </c>
      <c r="AB12" cm="1">
        <f t="array" ref="AB12">_xlfn.LET(_xlpm.결과,IFERROR(_xlfn.XLOOKUP(1, (날씨2[stnNm]='강수량 삽입용'!$Q$2) * (날씨2[월]=AB$3) * (날씨2[일]='강수량 삽입용'!$P12), 날씨2[sumRn]),""),IF(_xlpm.결과=0,"",_xlpm.결과))</f>
        <v>1.7</v>
      </c>
      <c r="AD12" s="63">
        <v>9</v>
      </c>
      <c r="AE12" t="str" cm="1">
        <f t="array" ref="AE12">_xlfn.LET(_xlpm.결과,IFERROR(_xlfn.XLOOKUP(1, (날씨3[stnNm]='강수량 삽입용'!$AE$2) * (날씨3[월]=AE$3) * (날씨3[일]='강수량 삽입용'!$AD12), 날씨3[sumRn]),""),IF(_xlpm.결과=0,"",_xlpm.결과))</f>
        <v/>
      </c>
      <c r="AF12" t="str" cm="1">
        <f t="array" ref="AF12">_xlfn.LET(_xlpm.결과,IFERROR(_xlfn.XLOOKUP(1, (날씨3[stnNm]='강수량 삽입용'!$AE$2) * (날씨3[월]=AF$3) * (날씨3[일]='강수량 삽입용'!$AD12), 날씨3[sumRn]),""),IF(_xlpm.결과=0,"",_xlpm.결과))</f>
        <v/>
      </c>
      <c r="AG12" t="str" cm="1">
        <f t="array" ref="AG12">_xlfn.LET(_xlpm.결과,IFERROR(_xlfn.XLOOKUP(1, (날씨3[stnNm]='강수량 삽입용'!$AE$2) * (날씨3[월]=AG$3) * (날씨3[일]='강수량 삽입용'!$AD12), 날씨3[sumRn]),""),IF(_xlpm.결과=0,"",_xlpm.결과))</f>
        <v/>
      </c>
      <c r="AH12" cm="1">
        <f t="array" ref="AH12">_xlfn.LET(_xlpm.결과,IFERROR(_xlfn.XLOOKUP(1, (날씨3[stnNm]='강수량 삽입용'!$AE$2) * (날씨3[월]=AH$3) * (날씨3[일]='강수량 삽입용'!$AD12), 날씨3[sumRn]),""),IF(_xlpm.결과=0,"",_xlpm.결과))</f>
        <v>0.7</v>
      </c>
      <c r="AI12" cm="1">
        <f t="array" ref="AI12">_xlfn.LET(_xlpm.결과,IFERROR(_xlfn.XLOOKUP(1, (날씨3[stnNm]='강수량 삽입용'!$AE$2) * (날씨3[월]=AI$3) * (날씨3[일]='강수량 삽입용'!$AD12), 날씨3[sumRn]),""),IF(_xlpm.결과=0,"",_xlpm.결과))</f>
        <v>8.9</v>
      </c>
      <c r="AJ12" cm="1">
        <f t="array" ref="AJ12">_xlfn.LET(_xlpm.결과,IFERROR(_xlfn.XLOOKUP(1, (날씨3[stnNm]='강수량 삽입용'!$AE$2) * (날씨3[월]=AJ$3) * (날씨3[일]='강수량 삽입용'!$AD12), 날씨3[sumRn]),""),IF(_xlpm.결과=0,"",_xlpm.결과))</f>
        <v>1.8</v>
      </c>
      <c r="AK12" cm="1">
        <f t="array" ref="AK12">_xlfn.LET(_xlpm.결과,IFERROR(_xlfn.XLOOKUP(1, (날씨3[stnNm]='강수량 삽입용'!$AE$2) * (날씨3[월]=AK$3) * (날씨3[일]='강수량 삽입용'!$AD12), 날씨3[sumRn]),""),IF(_xlpm.결과=0,"",_xlpm.결과))</f>
        <v>6.2</v>
      </c>
      <c r="AL12" t="str" cm="1">
        <f t="array" ref="AL12">_xlfn.LET(_xlpm.결과,IFERROR(_xlfn.XLOOKUP(1, (날씨3[stnNm]='강수량 삽입용'!$AE$2) * (날씨3[월]=AL$3) * (날씨3[일]='강수량 삽입용'!$AD12), 날씨3[sumRn]),""),IF(_xlpm.결과=0,"",_xlpm.결과))</f>
        <v/>
      </c>
      <c r="AM12" t="str" cm="1">
        <f t="array" ref="AM12">_xlfn.LET(_xlpm.결과,IFERROR(_xlfn.XLOOKUP(1, (날씨3[stnNm]='강수량 삽입용'!$AE$2) * (날씨3[월]=AM$3) * (날씨3[일]='강수량 삽입용'!$AD12), 날씨3[sumRn]),""),IF(_xlpm.결과=0,"",_xlpm.결과))</f>
        <v/>
      </c>
      <c r="AN12" t="str" cm="1">
        <f t="array" ref="AN12">_xlfn.LET(_xlpm.결과,IFERROR(_xlfn.XLOOKUP(1, (날씨3[stnNm]='강수량 삽입용'!$AE$2) * (날씨3[월]=AN$3) * (날씨3[일]='강수량 삽입용'!$AD12), 날씨3[sumRn]),""),IF(_xlpm.결과=0,"",_xlpm.결과))</f>
        <v/>
      </c>
      <c r="AO12" t="str" cm="1">
        <f t="array" ref="AO12">_xlfn.LET(_xlpm.결과,IFERROR(_xlfn.XLOOKUP(1, (날씨3[stnNm]='강수량 삽입용'!$AE$2) * (날씨3[월]=AO$3) * (날씨3[일]='강수량 삽입용'!$AD12), 날씨3[sumRn]),""),IF(_xlpm.결과=0,"",_xlpm.결과))</f>
        <v/>
      </c>
      <c r="AP12" t="str" cm="1">
        <f t="array" ref="AP12">_xlfn.LET(_xlpm.결과,IFERROR(_xlfn.XLOOKUP(1, (날씨3[stnNm]='강수량 삽입용'!$AE$2) * (날씨3[월]=AP$3) * (날씨3[일]='강수량 삽입용'!$AD12), 날씨3[sumRn]),""),IF(_xlpm.결과=0,"",_xlpm.결과))</f>
        <v/>
      </c>
    </row>
    <row r="13" spans="2:42" ht="15.95" customHeight="1" x14ac:dyDescent="0.3">
      <c r="B13" s="63">
        <v>10</v>
      </c>
      <c r="C13" t="str" cm="1">
        <f t="array" ref="C13">_xlfn.LET(_xlpm.결과,IFERROR(_xlfn.XLOOKUP(1,(날씨1[stnNm]='강수량 삽입용'!$C$2)*(날씨1[월]=C$3)*(날씨1[일]='강수량 삽입용'!$B13),날씨1[sumRn]),""),IF(_xlpm.결과=0,"",_xlpm.결과))</f>
        <v/>
      </c>
      <c r="D13" t="str" cm="1">
        <f t="array" ref="D13">_xlfn.LET(_xlpm.결과,IFERROR(_xlfn.XLOOKUP(1,(날씨1[stnNm]='강수량 삽입용'!$C$2)*(날씨1[월]=D$3)*(날씨1[일]='강수량 삽입용'!$B13),날씨1[sumRn]),""),IF(_xlpm.결과=0,"",_xlpm.결과))</f>
        <v/>
      </c>
      <c r="E13" t="str" cm="1">
        <f t="array" ref="E13">_xlfn.LET(_xlpm.결과,IFERROR(_xlfn.XLOOKUP(1,(날씨1[stnNm]='강수량 삽입용'!$C$2)*(날씨1[월]=E$3)*(날씨1[일]='강수량 삽입용'!$B13),날씨1[sumRn]),""),IF(_xlpm.결과=0,"",_xlpm.결과))</f>
        <v/>
      </c>
      <c r="F13" t="str" cm="1">
        <f t="array" ref="F13">_xlfn.LET(_xlpm.결과,IFERROR(_xlfn.XLOOKUP(1,(날씨1[stnNm]='강수량 삽입용'!$C$2)*(날씨1[월]=F$3)*(날씨1[일]='강수량 삽입용'!$B13),날씨1[sumRn]),""),IF(_xlpm.결과=0,"",_xlpm.결과))</f>
        <v/>
      </c>
      <c r="G13" t="str" cm="1">
        <f t="array" ref="G13">_xlfn.LET(_xlpm.결과,IFERROR(_xlfn.XLOOKUP(1,(날씨1[stnNm]='강수량 삽입용'!$C$2)*(날씨1[월]=G$3)*(날씨1[일]='강수량 삽입용'!$B13),날씨1[sumRn]),""),IF(_xlpm.결과=0,"",_xlpm.결과))</f>
        <v/>
      </c>
      <c r="H13" t="str" cm="1">
        <f t="array" ref="H13">_xlfn.LET(_xlpm.결과,IFERROR(_xlfn.XLOOKUP(1,(날씨1[stnNm]='강수량 삽입용'!$C$2)*(날씨1[월]=H$3)*(날씨1[일]='강수량 삽입용'!$B13),날씨1[sumRn]),""),IF(_xlpm.결과=0,"",_xlpm.결과))</f>
        <v/>
      </c>
      <c r="I13" t="str" cm="1">
        <f t="array" ref="I13">_xlfn.LET(_xlpm.결과,IFERROR(_xlfn.XLOOKUP(1,(날씨1[stnNm]='강수량 삽입용'!$C$2)*(날씨1[월]=I$3)*(날씨1[일]='강수량 삽입용'!$B13),날씨1[sumRn]),""),IF(_xlpm.결과=0,"",_xlpm.결과))</f>
        <v/>
      </c>
      <c r="J13" t="str" cm="1">
        <f t="array" ref="J13">_xlfn.LET(_xlpm.결과,IFERROR(_xlfn.XLOOKUP(1,(날씨1[stnNm]='강수량 삽입용'!$C$2)*(날씨1[월]=J$3)*(날씨1[일]='강수량 삽입용'!$B13),날씨1[sumRn]),""),IF(_xlpm.결과=0,"",_xlpm.결과))</f>
        <v/>
      </c>
      <c r="K13" t="str" cm="1">
        <f t="array" ref="K13">_xlfn.LET(_xlpm.결과,IFERROR(_xlfn.XLOOKUP(1,(날씨1[stnNm]='강수량 삽입용'!$C$2)*(날씨1[월]=K$3)*(날씨1[일]='강수량 삽입용'!$B13),날씨1[sumRn]),""),IF(_xlpm.결과=0,"",_xlpm.결과))</f>
        <v/>
      </c>
      <c r="L13" cm="1">
        <f t="array" ref="L13">_xlfn.LET(_xlpm.결과,IFERROR(_xlfn.XLOOKUP(1,(날씨1[stnNm]='강수량 삽입용'!$C$2)*(날씨1[월]=L$3)*(날씨1[일]='강수량 삽입용'!$B13),날씨1[sumRn]),""),IF(_xlpm.결과=0,"",_xlpm.결과))</f>
        <v>14</v>
      </c>
      <c r="M13" t="str" cm="1">
        <f t="array" ref="M13">_xlfn.LET(_xlpm.결과,IFERROR(_xlfn.XLOOKUP(1,(날씨1[stnNm]='강수량 삽입용'!$C$2)*(날씨1[월]=M$3)*(날씨1[일]='강수량 삽입용'!$B13),날씨1[sumRn]),""),IF(_xlpm.결과=0,"",_xlpm.결과))</f>
        <v/>
      </c>
      <c r="N13" t="str" cm="1">
        <f t="array" ref="N13">_xlfn.LET(_xlpm.결과,IFERROR(_xlfn.XLOOKUP(1,(날씨1[stnNm]='강수량 삽입용'!$C$2)*(날씨1[월]=N$3)*(날씨1[일]='강수량 삽입용'!$B13),날씨1[sumRn]),""),IF(_xlpm.결과=0,"",_xlpm.결과))</f>
        <v/>
      </c>
      <c r="P13" s="63">
        <v>10</v>
      </c>
      <c r="Q13" t="str" cm="1">
        <f t="array" ref="Q13">_xlfn.LET(_xlpm.결과,IFERROR(_xlfn.XLOOKUP(1, (날씨2[stnNm]='강수량 삽입용'!$Q$2) * (날씨2[월]=Q$3) * (날씨2[일]='강수량 삽입용'!$P13), 날씨2[sumRn]),""),IF(_xlpm.결과=0,"",_xlpm.결과))</f>
        <v/>
      </c>
      <c r="R13" t="str" cm="1">
        <f t="array" ref="R13">_xlfn.LET(_xlpm.결과,IFERROR(_xlfn.XLOOKUP(1, (날씨2[stnNm]='강수량 삽입용'!$Q$2) * (날씨2[월]=R$3) * (날씨2[일]='강수량 삽입용'!$P13), 날씨2[sumRn]),""),IF(_xlpm.결과=0,"",_xlpm.결과))</f>
        <v/>
      </c>
      <c r="S13" t="str" cm="1">
        <f t="array" ref="S13">_xlfn.LET(_xlpm.결과,IFERROR(_xlfn.XLOOKUP(1, (날씨2[stnNm]='강수량 삽입용'!$Q$2) * (날씨2[월]=S$3) * (날씨2[일]='강수량 삽입용'!$P13), 날씨2[sumRn]),""),IF(_xlpm.결과=0,"",_xlpm.결과))</f>
        <v/>
      </c>
      <c r="T13" t="str" cm="1">
        <f t="array" ref="T13">_xlfn.LET(_xlpm.결과,IFERROR(_xlfn.XLOOKUP(1, (날씨2[stnNm]='강수량 삽입용'!$Q$2) * (날씨2[월]=T$3) * (날씨2[일]='강수량 삽입용'!$P13), 날씨2[sumRn]),""),IF(_xlpm.결과=0,"",_xlpm.결과))</f>
        <v/>
      </c>
      <c r="U13" cm="1">
        <f t="array" ref="U13">_xlfn.LET(_xlpm.결과,IFERROR(_xlfn.XLOOKUP(1, (날씨2[stnNm]='강수량 삽입용'!$Q$2) * (날씨2[월]=U$3) * (날씨2[일]='강수량 삽입용'!$P13), 날씨2[sumRn]),""),IF(_xlpm.결과=0,"",_xlpm.결과))</f>
        <v>12</v>
      </c>
      <c r="V13" t="str" cm="1">
        <f t="array" ref="V13">_xlfn.LET(_xlpm.결과,IFERROR(_xlfn.XLOOKUP(1, (날씨2[stnNm]='강수량 삽입용'!$Q$2) * (날씨2[월]=V$3) * (날씨2[일]='강수량 삽입용'!$P13), 날씨2[sumRn]),""),IF(_xlpm.결과=0,"",_xlpm.결과))</f>
        <v/>
      </c>
      <c r="W13" t="str" cm="1">
        <f t="array" ref="W13">_xlfn.LET(_xlpm.결과,IFERROR(_xlfn.XLOOKUP(1, (날씨2[stnNm]='강수량 삽입용'!$Q$2) * (날씨2[월]=W$3) * (날씨2[일]='강수량 삽입용'!$P13), 날씨2[sumRn]),""),IF(_xlpm.결과=0,"",_xlpm.결과))</f>
        <v/>
      </c>
      <c r="X13" t="str" cm="1">
        <f t="array" ref="X13">_xlfn.LET(_xlpm.결과,IFERROR(_xlfn.XLOOKUP(1, (날씨2[stnNm]='강수량 삽입용'!$Q$2) * (날씨2[월]=X$3) * (날씨2[일]='강수량 삽입용'!$P13), 날씨2[sumRn]),""),IF(_xlpm.결과=0,"",_xlpm.결과))</f>
        <v/>
      </c>
      <c r="Y13" cm="1">
        <f t="array" ref="Y13">_xlfn.LET(_xlpm.결과,IFERROR(_xlfn.XLOOKUP(1, (날씨2[stnNm]='강수량 삽입용'!$Q$2) * (날씨2[월]=Y$3) * (날씨2[일]='강수량 삽입용'!$P13), 날씨2[sumRn]),""),IF(_xlpm.결과=0,"",_xlpm.결과))</f>
        <v>0.2</v>
      </c>
      <c r="Z13" t="str" cm="1">
        <f t="array" ref="Z13">_xlfn.LET(_xlpm.결과,IFERROR(_xlfn.XLOOKUP(1, (날씨2[stnNm]='강수량 삽입용'!$Q$2) * (날씨2[월]=Z$3) * (날씨2[일]='강수량 삽입용'!$P13), 날씨2[sumRn]),""),IF(_xlpm.결과=0,"",_xlpm.결과))</f>
        <v/>
      </c>
      <c r="AA13" t="str" cm="1">
        <f t="array" ref="AA13">_xlfn.LET(_xlpm.결과,IFERROR(_xlfn.XLOOKUP(1, (날씨2[stnNm]='강수량 삽입용'!$Q$2) * (날씨2[월]=AA$3) * (날씨2[일]='강수량 삽입용'!$P13), 날씨2[sumRn]),""),IF(_xlpm.결과=0,"",_xlpm.결과))</f>
        <v/>
      </c>
      <c r="AB13" t="str" cm="1">
        <f t="array" ref="AB13">_xlfn.LET(_xlpm.결과,IFERROR(_xlfn.XLOOKUP(1, (날씨2[stnNm]='강수량 삽입용'!$Q$2) * (날씨2[월]=AB$3) * (날씨2[일]='강수량 삽입용'!$P13), 날씨2[sumRn]),""),IF(_xlpm.결과=0,"",_xlpm.결과))</f>
        <v/>
      </c>
      <c r="AD13" s="63">
        <v>10</v>
      </c>
      <c r="AE13" t="str" cm="1">
        <f t="array" ref="AE13">_xlfn.LET(_xlpm.결과,IFERROR(_xlfn.XLOOKUP(1, (날씨3[stnNm]='강수량 삽입용'!$AE$2) * (날씨3[월]=AE$3) * (날씨3[일]='강수량 삽입용'!$AD13), 날씨3[sumRn]),""),IF(_xlpm.결과=0,"",_xlpm.결과))</f>
        <v/>
      </c>
      <c r="AF13" t="str" cm="1">
        <f t="array" ref="AF13">_xlfn.LET(_xlpm.결과,IFERROR(_xlfn.XLOOKUP(1, (날씨3[stnNm]='강수량 삽입용'!$AE$2) * (날씨3[월]=AF$3) * (날씨3[일]='강수량 삽입용'!$AD13), 날씨3[sumRn]),""),IF(_xlpm.결과=0,"",_xlpm.결과))</f>
        <v/>
      </c>
      <c r="AG13" t="str" cm="1">
        <f t="array" ref="AG13">_xlfn.LET(_xlpm.결과,IFERROR(_xlfn.XLOOKUP(1, (날씨3[stnNm]='강수량 삽입용'!$AE$2) * (날씨3[월]=AG$3) * (날씨3[일]='강수량 삽입용'!$AD13), 날씨3[sumRn]),""),IF(_xlpm.결과=0,"",_xlpm.결과))</f>
        <v/>
      </c>
      <c r="AH13" t="str" cm="1">
        <f t="array" ref="AH13">_xlfn.LET(_xlpm.결과,IFERROR(_xlfn.XLOOKUP(1, (날씨3[stnNm]='강수량 삽입용'!$AE$2) * (날씨3[월]=AH$3) * (날씨3[일]='강수량 삽입용'!$AD13), 날씨3[sumRn]),""),IF(_xlpm.결과=0,"",_xlpm.결과))</f>
        <v/>
      </c>
      <c r="AI13" cm="1">
        <f t="array" ref="AI13">_xlfn.LET(_xlpm.결과,IFERROR(_xlfn.XLOOKUP(1, (날씨3[stnNm]='강수량 삽입용'!$AE$2) * (날씨3[월]=AI$3) * (날씨3[일]='강수량 삽입용'!$AD13), 날씨3[sumRn]),""),IF(_xlpm.결과=0,"",_xlpm.결과))</f>
        <v>7.4</v>
      </c>
      <c r="AJ13" t="str" cm="1">
        <f t="array" ref="AJ13">_xlfn.LET(_xlpm.결과,IFERROR(_xlfn.XLOOKUP(1, (날씨3[stnNm]='강수량 삽입용'!$AE$2) * (날씨3[월]=AJ$3) * (날씨3[일]='강수량 삽입용'!$AD13), 날씨3[sumRn]),""),IF(_xlpm.결과=0,"",_xlpm.결과))</f>
        <v/>
      </c>
      <c r="AK13" cm="1">
        <f t="array" ref="AK13">_xlfn.LET(_xlpm.결과,IFERROR(_xlfn.XLOOKUP(1, (날씨3[stnNm]='강수량 삽입용'!$AE$2) * (날씨3[월]=AK$3) * (날씨3[일]='강수량 삽입용'!$AD13), 날씨3[sumRn]),""),IF(_xlpm.결과=0,"",_xlpm.결과))</f>
        <v>71.2</v>
      </c>
      <c r="AL13" cm="1">
        <f t="array" ref="AL13">_xlfn.LET(_xlpm.결과,IFERROR(_xlfn.XLOOKUP(1, (날씨3[stnNm]='강수량 삽입용'!$AE$2) * (날씨3[월]=AL$3) * (날씨3[일]='강수량 삽입용'!$AD13), 날씨3[sumRn]),""),IF(_xlpm.결과=0,"",_xlpm.결과))</f>
        <v>26.2</v>
      </c>
      <c r="AM13" t="str" cm="1">
        <f t="array" ref="AM13">_xlfn.LET(_xlpm.결과,IFERROR(_xlfn.XLOOKUP(1, (날씨3[stnNm]='강수량 삽입용'!$AE$2) * (날씨3[월]=AM$3) * (날씨3[일]='강수량 삽입용'!$AD13), 날씨3[sumRn]),""),IF(_xlpm.결과=0,"",_xlpm.결과))</f>
        <v/>
      </c>
      <c r="AN13" cm="1">
        <f t="array" ref="AN13">_xlfn.LET(_xlpm.결과,IFERROR(_xlfn.XLOOKUP(1, (날씨3[stnNm]='강수량 삽입용'!$AE$2) * (날씨3[월]=AN$3) * (날씨3[일]='강수량 삽입용'!$AD13), 날씨3[sumRn]),""),IF(_xlpm.결과=0,"",_xlpm.결과))</f>
        <v>4.2</v>
      </c>
      <c r="AO13" cm="1">
        <f t="array" ref="AO13">_xlfn.LET(_xlpm.결과,IFERROR(_xlfn.XLOOKUP(1, (날씨3[stnNm]='강수량 삽입용'!$AE$2) * (날씨3[월]=AO$3) * (날씨3[일]='강수량 삽입용'!$AD13), 날씨3[sumRn]),""),IF(_xlpm.결과=0,"",_xlpm.결과))</f>
        <v>9.4</v>
      </c>
      <c r="AP13" cm="1">
        <f t="array" ref="AP13">_xlfn.LET(_xlpm.결과,IFERROR(_xlfn.XLOOKUP(1, (날씨3[stnNm]='강수량 삽입용'!$AE$2) * (날씨3[월]=AP$3) * (날씨3[일]='강수량 삽입용'!$AD13), 날씨3[sumRn]),""),IF(_xlpm.결과=0,"",_xlpm.결과))</f>
        <v>3.6</v>
      </c>
    </row>
    <row r="14" spans="2:42" ht="15.95" customHeight="1" x14ac:dyDescent="0.3">
      <c r="B14" s="63">
        <v>11</v>
      </c>
      <c r="C14" cm="1">
        <f t="array" ref="C14">_xlfn.LET(_xlpm.결과,IFERROR(_xlfn.XLOOKUP(1,(날씨1[stnNm]='강수량 삽입용'!$C$2)*(날씨1[월]=C$3)*(날씨1[일]='강수량 삽입용'!$B14),날씨1[sumRn]),""),IF(_xlpm.결과=0,"",_xlpm.결과))</f>
        <v>0.1</v>
      </c>
      <c r="D14" t="str" cm="1">
        <f t="array" ref="D14">_xlfn.LET(_xlpm.결과,IFERROR(_xlfn.XLOOKUP(1,(날씨1[stnNm]='강수량 삽입용'!$C$2)*(날씨1[월]=D$3)*(날씨1[일]='강수량 삽입용'!$B14),날씨1[sumRn]),""),IF(_xlpm.결과=0,"",_xlpm.결과))</f>
        <v/>
      </c>
      <c r="E14" t="str" cm="1">
        <f t="array" ref="E14">_xlfn.LET(_xlpm.결과,IFERROR(_xlfn.XLOOKUP(1,(날씨1[stnNm]='강수량 삽입용'!$C$2)*(날씨1[월]=E$3)*(날씨1[일]='강수량 삽입용'!$B14),날씨1[sumRn]),""),IF(_xlpm.결과=0,"",_xlpm.결과))</f>
        <v/>
      </c>
      <c r="F14" t="str" cm="1">
        <f t="array" ref="F14">_xlfn.LET(_xlpm.결과,IFERROR(_xlfn.XLOOKUP(1,(날씨1[stnNm]='강수량 삽입용'!$C$2)*(날씨1[월]=F$3)*(날씨1[일]='강수량 삽입용'!$B14),날씨1[sumRn]),""),IF(_xlpm.결과=0,"",_xlpm.결과))</f>
        <v/>
      </c>
      <c r="G14" cm="1">
        <f t="array" ref="G14">_xlfn.LET(_xlpm.결과,IFERROR(_xlfn.XLOOKUP(1,(날씨1[stnNm]='강수량 삽입용'!$C$2)*(날씨1[월]=G$3)*(날씨1[일]='강수량 삽입용'!$B14),날씨1[sumRn]),""),IF(_xlpm.결과=0,"",_xlpm.결과))</f>
        <v>18</v>
      </c>
      <c r="H14" cm="1">
        <f t="array" ref="H14">_xlfn.LET(_xlpm.결과,IFERROR(_xlfn.XLOOKUP(1,(날씨1[stnNm]='강수량 삽입용'!$C$2)*(날씨1[월]=H$3)*(날씨1[일]='강수량 삽입용'!$B14),날씨1[sumRn]),""),IF(_xlpm.결과=0,"",_xlpm.결과))</f>
        <v>9</v>
      </c>
      <c r="I14" t="str" cm="1">
        <f t="array" ref="I14">_xlfn.LET(_xlpm.결과,IFERROR(_xlfn.XLOOKUP(1,(날씨1[stnNm]='강수량 삽입용'!$C$2)*(날씨1[월]=I$3)*(날씨1[일]='강수량 삽입용'!$B14),날씨1[sumRn]),""),IF(_xlpm.결과=0,"",_xlpm.결과))</f>
        <v/>
      </c>
      <c r="J14" t="str" cm="1">
        <f t="array" ref="J14">_xlfn.LET(_xlpm.결과,IFERROR(_xlfn.XLOOKUP(1,(날씨1[stnNm]='강수량 삽입용'!$C$2)*(날씨1[월]=J$3)*(날씨1[일]='강수량 삽입용'!$B14),날씨1[sumRn]),""),IF(_xlpm.결과=0,"",_xlpm.결과))</f>
        <v/>
      </c>
      <c r="K14" cm="1">
        <f t="array" ref="K14">_xlfn.LET(_xlpm.결과,IFERROR(_xlfn.XLOOKUP(1,(날씨1[stnNm]='강수량 삽입용'!$C$2)*(날씨1[월]=K$3)*(날씨1[일]='강수량 삽입용'!$B14),날씨1[sumRn]),""),IF(_xlpm.결과=0,"",_xlpm.결과))</f>
        <v>0.2</v>
      </c>
      <c r="L14" cm="1">
        <f t="array" ref="L14">_xlfn.LET(_xlpm.결과,IFERROR(_xlfn.XLOOKUP(1,(날씨1[stnNm]='강수량 삽입용'!$C$2)*(날씨1[월]=L$3)*(날씨1[일]='강수량 삽입용'!$B14),날씨1[sumRn]),""),IF(_xlpm.결과=0,"",_xlpm.결과))</f>
        <v>1</v>
      </c>
      <c r="M14" t="str" cm="1">
        <f t="array" ref="M14">_xlfn.LET(_xlpm.결과,IFERROR(_xlfn.XLOOKUP(1,(날씨1[stnNm]='강수량 삽입용'!$C$2)*(날씨1[월]=M$3)*(날씨1[일]='강수량 삽입용'!$B14),날씨1[sumRn]),""),IF(_xlpm.결과=0,"",_xlpm.결과))</f>
        <v/>
      </c>
      <c r="N14" t="str" cm="1">
        <f t="array" ref="N14">_xlfn.LET(_xlpm.결과,IFERROR(_xlfn.XLOOKUP(1,(날씨1[stnNm]='강수량 삽입용'!$C$2)*(날씨1[월]=N$3)*(날씨1[일]='강수량 삽입용'!$B14),날씨1[sumRn]),""),IF(_xlpm.결과=0,"",_xlpm.결과))</f>
        <v/>
      </c>
      <c r="P14" s="63">
        <v>11</v>
      </c>
      <c r="Q14" t="str" cm="1">
        <f t="array" ref="Q14">_xlfn.LET(_xlpm.결과,IFERROR(_xlfn.XLOOKUP(1, (날씨2[stnNm]='강수량 삽입용'!$Q$2) * (날씨2[월]=Q$3) * (날씨2[일]='강수량 삽입용'!$P14), 날씨2[sumRn]),""),IF(_xlpm.결과=0,"",_xlpm.결과))</f>
        <v/>
      </c>
      <c r="R14" t="str" cm="1">
        <f t="array" ref="R14">_xlfn.LET(_xlpm.결과,IFERROR(_xlfn.XLOOKUP(1, (날씨2[stnNm]='강수량 삽입용'!$Q$2) * (날씨2[월]=R$3) * (날씨2[일]='강수량 삽입용'!$P14), 날씨2[sumRn]),""),IF(_xlpm.결과=0,"",_xlpm.결과))</f>
        <v/>
      </c>
      <c r="S14" t="str" cm="1">
        <f t="array" ref="S14">_xlfn.LET(_xlpm.결과,IFERROR(_xlfn.XLOOKUP(1, (날씨2[stnNm]='강수량 삽입용'!$Q$2) * (날씨2[월]=S$3) * (날씨2[일]='강수량 삽입용'!$P14), 날씨2[sumRn]),""),IF(_xlpm.결과=0,"",_xlpm.결과))</f>
        <v/>
      </c>
      <c r="T14" t="str" cm="1">
        <f t="array" ref="T14">_xlfn.LET(_xlpm.결과,IFERROR(_xlfn.XLOOKUP(1, (날씨2[stnNm]='강수량 삽입용'!$Q$2) * (날씨2[월]=T$3) * (날씨2[일]='강수량 삽입용'!$P14), 날씨2[sumRn]),""),IF(_xlpm.결과=0,"",_xlpm.결과))</f>
        <v/>
      </c>
      <c r="U14" t="str" cm="1">
        <f t="array" ref="U14">_xlfn.LET(_xlpm.결과,IFERROR(_xlfn.XLOOKUP(1, (날씨2[stnNm]='강수량 삽입용'!$Q$2) * (날씨2[월]=U$3) * (날씨2[일]='강수량 삽입용'!$P14), 날씨2[sumRn]),""),IF(_xlpm.결과=0,"",_xlpm.결과))</f>
        <v/>
      </c>
      <c r="V14" cm="1">
        <f t="array" ref="V14">_xlfn.LET(_xlpm.결과,IFERROR(_xlfn.XLOOKUP(1, (날씨2[stnNm]='강수량 삽입용'!$Q$2) * (날씨2[월]=V$3) * (날씨2[일]='강수량 삽입용'!$P14), 날씨2[sumRn]),""),IF(_xlpm.결과=0,"",_xlpm.결과))</f>
        <v>8.1999999999999993</v>
      </c>
      <c r="W14" t="str" cm="1">
        <f t="array" ref="W14">_xlfn.LET(_xlpm.결과,IFERROR(_xlfn.XLOOKUP(1, (날씨2[stnNm]='강수량 삽입용'!$Q$2) * (날씨2[월]=W$3) * (날씨2[일]='강수량 삽입용'!$P14), 날씨2[sumRn]),""),IF(_xlpm.결과=0,"",_xlpm.결과))</f>
        <v/>
      </c>
      <c r="X14" t="str" cm="1">
        <f t="array" ref="X14">_xlfn.LET(_xlpm.결과,IFERROR(_xlfn.XLOOKUP(1, (날씨2[stnNm]='강수량 삽입용'!$Q$2) * (날씨2[월]=X$3) * (날씨2[일]='강수량 삽입용'!$P14), 날씨2[sumRn]),""),IF(_xlpm.결과=0,"",_xlpm.결과))</f>
        <v/>
      </c>
      <c r="Y14" t="str" cm="1">
        <f t="array" ref="Y14">_xlfn.LET(_xlpm.결과,IFERROR(_xlfn.XLOOKUP(1, (날씨2[stnNm]='강수량 삽입용'!$Q$2) * (날씨2[월]=Y$3) * (날씨2[일]='강수량 삽입용'!$P14), 날씨2[sumRn]),""),IF(_xlpm.결과=0,"",_xlpm.결과))</f>
        <v/>
      </c>
      <c r="Z14" t="str" cm="1">
        <f t="array" ref="Z14">_xlfn.LET(_xlpm.결과,IFERROR(_xlfn.XLOOKUP(1, (날씨2[stnNm]='강수량 삽입용'!$Q$2) * (날씨2[월]=Z$3) * (날씨2[일]='강수량 삽입용'!$P14), 날씨2[sumRn]),""),IF(_xlpm.결과=0,"",_xlpm.결과))</f>
        <v/>
      </c>
      <c r="AA14" cm="1">
        <f t="array" ref="AA14">_xlfn.LET(_xlpm.결과,IFERROR(_xlfn.XLOOKUP(1, (날씨2[stnNm]='강수량 삽입용'!$Q$2) * (날씨2[월]=AA$3) * (날씨2[일]='강수량 삽입용'!$P14), 날씨2[sumRn]),""),IF(_xlpm.결과=0,"",_xlpm.결과))</f>
        <v>2.5</v>
      </c>
      <c r="AB14" t="str" cm="1">
        <f t="array" ref="AB14">_xlfn.LET(_xlpm.결과,IFERROR(_xlfn.XLOOKUP(1, (날씨2[stnNm]='강수량 삽입용'!$Q$2) * (날씨2[월]=AB$3) * (날씨2[일]='강수량 삽입용'!$P14), 날씨2[sumRn]),""),IF(_xlpm.결과=0,"",_xlpm.결과))</f>
        <v/>
      </c>
      <c r="AD14" s="63">
        <v>11</v>
      </c>
      <c r="AE14" t="str" cm="1">
        <f t="array" ref="AE14">_xlfn.LET(_xlpm.결과,IFERROR(_xlfn.XLOOKUP(1, (날씨3[stnNm]='강수량 삽입용'!$AE$2) * (날씨3[월]=AE$3) * (날씨3[일]='강수량 삽입용'!$AD14), 날씨3[sumRn]),""),IF(_xlpm.결과=0,"",_xlpm.결과))</f>
        <v/>
      </c>
      <c r="AF14" t="str" cm="1">
        <f t="array" ref="AF14">_xlfn.LET(_xlpm.결과,IFERROR(_xlfn.XLOOKUP(1, (날씨3[stnNm]='강수량 삽입용'!$AE$2) * (날씨3[월]=AF$3) * (날씨3[일]='강수량 삽입용'!$AD14), 날씨3[sumRn]),""),IF(_xlpm.결과=0,"",_xlpm.결과))</f>
        <v/>
      </c>
      <c r="AG14" t="str" cm="1">
        <f t="array" ref="AG14">_xlfn.LET(_xlpm.결과,IFERROR(_xlfn.XLOOKUP(1, (날씨3[stnNm]='강수량 삽입용'!$AE$2) * (날씨3[월]=AG$3) * (날씨3[일]='강수량 삽입용'!$AD14), 날씨3[sumRn]),""),IF(_xlpm.결과=0,"",_xlpm.결과))</f>
        <v/>
      </c>
      <c r="AH14" t="str" cm="1">
        <f t="array" ref="AH14">_xlfn.LET(_xlpm.결과,IFERROR(_xlfn.XLOOKUP(1, (날씨3[stnNm]='강수량 삽입용'!$AE$2) * (날씨3[월]=AH$3) * (날씨3[일]='강수량 삽입용'!$AD14), 날씨3[sumRn]),""),IF(_xlpm.결과=0,"",_xlpm.결과))</f>
        <v/>
      </c>
      <c r="AI14" cm="1">
        <f t="array" ref="AI14">_xlfn.LET(_xlpm.결과,IFERROR(_xlfn.XLOOKUP(1, (날씨3[stnNm]='강수량 삽입용'!$AE$2) * (날씨3[월]=AI$3) * (날씨3[일]='강수량 삽입용'!$AD14), 날씨3[sumRn]),""),IF(_xlpm.결과=0,"",_xlpm.결과))</f>
        <v>1.1000000000000001</v>
      </c>
      <c r="AJ14" t="str" cm="1">
        <f t="array" ref="AJ14">_xlfn.LET(_xlpm.결과,IFERROR(_xlfn.XLOOKUP(1, (날씨3[stnNm]='강수량 삽입용'!$AE$2) * (날씨3[월]=AJ$3) * (날씨3[일]='강수량 삽입용'!$AD14), 날씨3[sumRn]),""),IF(_xlpm.결과=0,"",_xlpm.결과))</f>
        <v/>
      </c>
      <c r="AK14" t="str" cm="1">
        <f t="array" ref="AK14">_xlfn.LET(_xlpm.결과,IFERROR(_xlfn.XLOOKUP(1, (날씨3[stnNm]='강수량 삽입용'!$AE$2) * (날씨3[월]=AK$3) * (날씨3[일]='강수량 삽입용'!$AD14), 날씨3[sumRn]),""),IF(_xlpm.결과=0,"",_xlpm.결과))</f>
        <v/>
      </c>
      <c r="AL14" cm="1">
        <f t="array" ref="AL14">_xlfn.LET(_xlpm.결과,IFERROR(_xlfn.XLOOKUP(1, (날씨3[stnNm]='강수량 삽입용'!$AE$2) * (날씨3[월]=AL$3) * (날씨3[일]='강수량 삽입용'!$AD14), 날씨3[sumRn]),""),IF(_xlpm.결과=0,"",_xlpm.결과))</f>
        <v>0.6</v>
      </c>
      <c r="AM14" cm="1">
        <f t="array" ref="AM14">_xlfn.LET(_xlpm.결과,IFERROR(_xlfn.XLOOKUP(1, (날씨3[stnNm]='강수량 삽입용'!$AE$2) * (날씨3[월]=AM$3) * (날씨3[일]='강수량 삽입용'!$AD14), 날씨3[sumRn]),""),IF(_xlpm.결과=0,"",_xlpm.결과))</f>
        <v>12.8</v>
      </c>
      <c r="AN14" cm="1">
        <f t="array" ref="AN14">_xlfn.LET(_xlpm.결과,IFERROR(_xlfn.XLOOKUP(1, (날씨3[stnNm]='강수량 삽입용'!$AE$2) * (날씨3[월]=AN$3) * (날씨3[일]='강수량 삽입용'!$AD14), 날씨3[sumRn]),""),IF(_xlpm.결과=0,"",_xlpm.결과))</f>
        <v>6.6</v>
      </c>
      <c r="AO14" t="str" cm="1">
        <f t="array" ref="AO14">_xlfn.LET(_xlpm.결과,IFERROR(_xlfn.XLOOKUP(1, (날씨3[stnNm]='강수량 삽입용'!$AE$2) * (날씨3[월]=AO$3) * (날씨3[일]='강수량 삽입용'!$AD14), 날씨3[sumRn]),""),IF(_xlpm.결과=0,"",_xlpm.결과))</f>
        <v/>
      </c>
      <c r="AP14" t="str" cm="1">
        <f t="array" ref="AP14">_xlfn.LET(_xlpm.결과,IFERROR(_xlfn.XLOOKUP(1, (날씨3[stnNm]='강수량 삽입용'!$AE$2) * (날씨3[월]=AP$3) * (날씨3[일]='강수량 삽입용'!$AD14), 날씨3[sumRn]),""),IF(_xlpm.결과=0,"",_xlpm.결과))</f>
        <v/>
      </c>
    </row>
    <row r="15" spans="2:42" ht="15.95" customHeight="1" x14ac:dyDescent="0.3">
      <c r="B15" s="63">
        <v>12</v>
      </c>
      <c r="C15" t="str" cm="1">
        <f t="array" ref="C15">_xlfn.LET(_xlpm.결과,IFERROR(_xlfn.XLOOKUP(1,(날씨1[stnNm]='강수량 삽입용'!$C$2)*(날씨1[월]=C$3)*(날씨1[일]='강수량 삽입용'!$B15),날씨1[sumRn]),""),IF(_xlpm.결과=0,"",_xlpm.결과))</f>
        <v/>
      </c>
      <c r="D15" t="str" cm="1">
        <f t="array" ref="D15">_xlfn.LET(_xlpm.결과,IFERROR(_xlfn.XLOOKUP(1,(날씨1[stnNm]='강수량 삽입용'!$C$2)*(날씨1[월]=D$3)*(날씨1[일]='강수량 삽입용'!$B15),날씨1[sumRn]),""),IF(_xlpm.결과=0,"",_xlpm.결과))</f>
        <v/>
      </c>
      <c r="E15" t="str" cm="1">
        <f t="array" ref="E15">_xlfn.LET(_xlpm.결과,IFERROR(_xlfn.XLOOKUP(1,(날씨1[stnNm]='강수량 삽입용'!$C$2)*(날씨1[월]=E$3)*(날씨1[일]='강수량 삽입용'!$B15),날씨1[sumRn]),""),IF(_xlpm.결과=0,"",_xlpm.결과))</f>
        <v/>
      </c>
      <c r="F15" t="str" cm="1">
        <f t="array" ref="F15">_xlfn.LET(_xlpm.결과,IFERROR(_xlfn.XLOOKUP(1,(날씨1[stnNm]='강수량 삽입용'!$C$2)*(날씨1[월]=F$3)*(날씨1[일]='강수량 삽입용'!$B15),날씨1[sumRn]),""),IF(_xlpm.결과=0,"",_xlpm.결과))</f>
        <v/>
      </c>
      <c r="G15" cm="1">
        <f t="array" ref="G15">_xlfn.LET(_xlpm.결과,IFERROR(_xlfn.XLOOKUP(1,(날씨1[stnNm]='강수량 삽입용'!$C$2)*(날씨1[월]=G$3)*(날씨1[일]='강수량 삽입용'!$B15),날씨1[sumRn]),""),IF(_xlpm.결과=0,"",_xlpm.결과))</f>
        <v>12</v>
      </c>
      <c r="H15" cm="1">
        <f t="array" ref="H15">_xlfn.LET(_xlpm.결과,IFERROR(_xlfn.XLOOKUP(1,(날씨1[stnNm]='강수량 삽입용'!$C$2)*(날씨1[월]=H$3)*(날씨1[일]='강수량 삽입용'!$B15),날씨1[sumRn]),""),IF(_xlpm.결과=0,"",_xlpm.결과))</f>
        <v>0.1</v>
      </c>
      <c r="I15" cm="1">
        <f t="array" ref="I15">_xlfn.LET(_xlpm.결과,IFERROR(_xlfn.XLOOKUP(1,(날씨1[stnNm]='강수량 삽입용'!$C$2)*(날씨1[월]=I$3)*(날씨1[일]='강수량 삽입용'!$B15),날씨1[sumRn]),""),IF(_xlpm.결과=0,"",_xlpm.결과))</f>
        <v>58</v>
      </c>
      <c r="J15" t="str" cm="1">
        <f t="array" ref="J15">_xlfn.LET(_xlpm.결과,IFERROR(_xlfn.XLOOKUP(1,(날씨1[stnNm]='강수량 삽입용'!$C$2)*(날씨1[월]=J$3)*(날씨1[일]='강수량 삽입용'!$B15),날씨1[sumRn]),""),IF(_xlpm.결과=0,"",_xlpm.결과))</f>
        <v/>
      </c>
      <c r="K15" t="str" cm="1">
        <f t="array" ref="K15">_xlfn.LET(_xlpm.결과,IFERROR(_xlfn.XLOOKUP(1,(날씨1[stnNm]='강수량 삽입용'!$C$2)*(날씨1[월]=K$3)*(날씨1[일]='강수량 삽입용'!$B15),날씨1[sumRn]),""),IF(_xlpm.결과=0,"",_xlpm.결과))</f>
        <v/>
      </c>
      <c r="L15" t="str" cm="1">
        <f t="array" ref="L15">_xlfn.LET(_xlpm.결과,IFERROR(_xlfn.XLOOKUP(1,(날씨1[stnNm]='강수량 삽입용'!$C$2)*(날씨1[월]=L$3)*(날씨1[일]='강수량 삽입용'!$B15),날씨1[sumRn]),""),IF(_xlpm.결과=0,"",_xlpm.결과))</f>
        <v/>
      </c>
      <c r="M15" t="str" cm="1">
        <f t="array" ref="M15">_xlfn.LET(_xlpm.결과,IFERROR(_xlfn.XLOOKUP(1,(날씨1[stnNm]='강수량 삽입용'!$C$2)*(날씨1[월]=M$3)*(날씨1[일]='강수량 삽입용'!$B15),날씨1[sumRn]),""),IF(_xlpm.결과=0,"",_xlpm.결과))</f>
        <v/>
      </c>
      <c r="N15" t="str" cm="1">
        <f t="array" ref="N15">_xlfn.LET(_xlpm.결과,IFERROR(_xlfn.XLOOKUP(1,(날씨1[stnNm]='강수량 삽입용'!$C$2)*(날씨1[월]=N$3)*(날씨1[일]='강수량 삽입용'!$B15),날씨1[sumRn]),""),IF(_xlpm.결과=0,"",_xlpm.결과))</f>
        <v/>
      </c>
      <c r="P15" s="63">
        <v>12</v>
      </c>
      <c r="Q15" t="str" cm="1">
        <f t="array" ref="Q15">_xlfn.LET(_xlpm.결과,IFERROR(_xlfn.XLOOKUP(1, (날씨2[stnNm]='강수량 삽입용'!$Q$2) * (날씨2[월]=Q$3) * (날씨2[일]='강수량 삽입용'!$P15), 날씨2[sumRn]),""),IF(_xlpm.결과=0,"",_xlpm.결과))</f>
        <v/>
      </c>
      <c r="R15" cm="1">
        <f t="array" ref="R15">_xlfn.LET(_xlpm.결과,IFERROR(_xlfn.XLOOKUP(1, (날씨2[stnNm]='강수량 삽입용'!$Q$2) * (날씨2[월]=R$3) * (날씨2[일]='강수량 삽입용'!$P15), 날씨2[sumRn]),""),IF(_xlpm.결과=0,"",_xlpm.결과))</f>
        <v>17.8</v>
      </c>
      <c r="S15" t="str" cm="1">
        <f t="array" ref="S15">_xlfn.LET(_xlpm.결과,IFERROR(_xlfn.XLOOKUP(1, (날씨2[stnNm]='강수량 삽입용'!$Q$2) * (날씨2[월]=S$3) * (날씨2[일]='강수량 삽입용'!$P15), 날씨2[sumRn]),""),IF(_xlpm.결과=0,"",_xlpm.결과))</f>
        <v/>
      </c>
      <c r="T15" t="str" cm="1">
        <f t="array" ref="T15">_xlfn.LET(_xlpm.결과,IFERROR(_xlfn.XLOOKUP(1, (날씨2[stnNm]='강수량 삽입용'!$Q$2) * (날씨2[월]=T$3) * (날씨2[일]='강수량 삽입용'!$P15), 날씨2[sumRn]),""),IF(_xlpm.결과=0,"",_xlpm.결과))</f>
        <v/>
      </c>
      <c r="U15" t="str" cm="1">
        <f t="array" ref="U15">_xlfn.LET(_xlpm.결과,IFERROR(_xlfn.XLOOKUP(1, (날씨2[stnNm]='강수량 삽입용'!$Q$2) * (날씨2[월]=U$3) * (날씨2[일]='강수량 삽입용'!$P15), 날씨2[sumRn]),""),IF(_xlpm.결과=0,"",_xlpm.결과))</f>
        <v/>
      </c>
      <c r="V15" cm="1">
        <f t="array" ref="V15">_xlfn.LET(_xlpm.결과,IFERROR(_xlfn.XLOOKUP(1, (날씨2[stnNm]='강수량 삽입용'!$Q$2) * (날씨2[월]=V$3) * (날씨2[일]='강수량 삽입용'!$P15), 날씨2[sumRn]),""),IF(_xlpm.결과=0,"",_xlpm.결과))</f>
        <v>0.4</v>
      </c>
      <c r="W15" cm="1">
        <f t="array" ref="W15">_xlfn.LET(_xlpm.결과,IFERROR(_xlfn.XLOOKUP(1, (날씨2[stnNm]='강수량 삽입용'!$Q$2) * (날씨2[월]=W$3) * (날씨2[일]='강수량 삽입용'!$P15), 날씨2[sumRn]),""),IF(_xlpm.결과=0,"",_xlpm.결과))</f>
        <v>1</v>
      </c>
      <c r="X15" t="str" cm="1">
        <f t="array" ref="X15">_xlfn.LET(_xlpm.결과,IFERROR(_xlfn.XLOOKUP(1, (날씨2[stnNm]='강수량 삽입용'!$Q$2) * (날씨2[월]=X$3) * (날씨2[일]='강수량 삽입용'!$P15), 날씨2[sumRn]),""),IF(_xlpm.결과=0,"",_xlpm.결과))</f>
        <v/>
      </c>
      <c r="Y15" t="str" cm="1">
        <f t="array" ref="Y15">_xlfn.LET(_xlpm.결과,IFERROR(_xlfn.XLOOKUP(1, (날씨2[stnNm]='강수량 삽입용'!$Q$2) * (날씨2[월]=Y$3) * (날씨2[일]='강수량 삽입용'!$P15), 날씨2[sumRn]),""),IF(_xlpm.결과=0,"",_xlpm.결과))</f>
        <v/>
      </c>
      <c r="Z15" t="str" cm="1">
        <f t="array" ref="Z15">_xlfn.LET(_xlpm.결과,IFERROR(_xlfn.XLOOKUP(1, (날씨2[stnNm]='강수량 삽입용'!$Q$2) * (날씨2[월]=Z$3) * (날씨2[일]='강수량 삽입용'!$P15), 날씨2[sumRn]),""),IF(_xlpm.결과=0,"",_xlpm.결과))</f>
        <v/>
      </c>
      <c r="AA15" t="str" cm="1">
        <f t="array" ref="AA15">_xlfn.LET(_xlpm.결과,IFERROR(_xlfn.XLOOKUP(1, (날씨2[stnNm]='강수량 삽입용'!$Q$2) * (날씨2[월]=AA$3) * (날씨2[일]='강수량 삽입용'!$P15), 날씨2[sumRn]),""),IF(_xlpm.결과=0,"",_xlpm.결과))</f>
        <v/>
      </c>
      <c r="AB15" t="str" cm="1">
        <f t="array" ref="AB15">_xlfn.LET(_xlpm.결과,IFERROR(_xlfn.XLOOKUP(1, (날씨2[stnNm]='강수량 삽입용'!$Q$2) * (날씨2[월]=AB$3) * (날씨2[일]='강수량 삽입용'!$P15), 날씨2[sumRn]),""),IF(_xlpm.결과=0,"",_xlpm.결과))</f>
        <v/>
      </c>
      <c r="AD15" s="63">
        <v>12</v>
      </c>
      <c r="AE15" t="str" cm="1">
        <f t="array" ref="AE15">_xlfn.LET(_xlpm.결과,IFERROR(_xlfn.XLOOKUP(1, (날씨3[stnNm]='강수량 삽입용'!$AE$2) * (날씨3[월]=AE$3) * (날씨3[일]='강수량 삽입용'!$AD15), 날씨3[sumRn]),""),IF(_xlpm.결과=0,"",_xlpm.결과))</f>
        <v/>
      </c>
      <c r="AF15" t="str" cm="1">
        <f t="array" ref="AF15">_xlfn.LET(_xlpm.결과,IFERROR(_xlfn.XLOOKUP(1, (날씨3[stnNm]='강수량 삽입용'!$AE$2) * (날씨3[월]=AF$3) * (날씨3[일]='강수량 삽입용'!$AD15), 날씨3[sumRn]),""),IF(_xlpm.결과=0,"",_xlpm.결과))</f>
        <v/>
      </c>
      <c r="AG15" cm="1">
        <f t="array" ref="AG15">_xlfn.LET(_xlpm.결과,IFERROR(_xlfn.XLOOKUP(1, (날씨3[stnNm]='강수량 삽입용'!$AE$2) * (날씨3[월]=AG$3) * (날씨3[일]='강수량 삽입용'!$AD15), 날씨3[sumRn]),""),IF(_xlpm.결과=0,"",_xlpm.결과))</f>
        <v>0.9</v>
      </c>
      <c r="AH15" t="str" cm="1">
        <f t="array" ref="AH15">_xlfn.LET(_xlpm.결과,IFERROR(_xlfn.XLOOKUP(1, (날씨3[stnNm]='강수량 삽입용'!$AE$2) * (날씨3[월]=AH$3) * (날씨3[일]='강수량 삽입용'!$AD15), 날씨3[sumRn]),""),IF(_xlpm.결과=0,"",_xlpm.결과))</f>
        <v/>
      </c>
      <c r="AI15" t="str" cm="1">
        <f t="array" ref="AI15">_xlfn.LET(_xlpm.결과,IFERROR(_xlfn.XLOOKUP(1, (날씨3[stnNm]='강수량 삽입용'!$AE$2) * (날씨3[월]=AI$3) * (날씨3[일]='강수량 삽입용'!$AD15), 날씨3[sumRn]),""),IF(_xlpm.결과=0,"",_xlpm.결과))</f>
        <v/>
      </c>
      <c r="AJ15" t="str" cm="1">
        <f t="array" ref="AJ15">_xlfn.LET(_xlpm.결과,IFERROR(_xlfn.XLOOKUP(1, (날씨3[stnNm]='강수량 삽입용'!$AE$2) * (날씨3[월]=AJ$3) * (날씨3[일]='강수량 삽입용'!$AD15), 날씨3[sumRn]),""),IF(_xlpm.결과=0,"",_xlpm.결과))</f>
        <v/>
      </c>
      <c r="AK15" t="str" cm="1">
        <f t="array" ref="AK15">_xlfn.LET(_xlpm.결과,IFERROR(_xlfn.XLOOKUP(1, (날씨3[stnNm]='강수량 삽입용'!$AE$2) * (날씨3[월]=AK$3) * (날씨3[일]='강수량 삽입용'!$AD15), 날씨3[sumRn]),""),IF(_xlpm.결과=0,"",_xlpm.결과))</f>
        <v/>
      </c>
      <c r="AL15" t="str" cm="1">
        <f t="array" ref="AL15">_xlfn.LET(_xlpm.결과,IFERROR(_xlfn.XLOOKUP(1, (날씨3[stnNm]='강수량 삽입용'!$AE$2) * (날씨3[월]=AL$3) * (날씨3[일]='강수량 삽입용'!$AD15), 날씨3[sumRn]),""),IF(_xlpm.결과=0,"",_xlpm.결과))</f>
        <v/>
      </c>
      <c r="AM15" t="str" cm="1">
        <f t="array" ref="AM15">_xlfn.LET(_xlpm.결과,IFERROR(_xlfn.XLOOKUP(1, (날씨3[stnNm]='강수량 삽입용'!$AE$2) * (날씨3[월]=AM$3) * (날씨3[일]='강수량 삽입용'!$AD15), 날씨3[sumRn]),""),IF(_xlpm.결과=0,"",_xlpm.결과))</f>
        <v/>
      </c>
      <c r="AN15" t="str" cm="1">
        <f t="array" ref="AN15">_xlfn.LET(_xlpm.결과,IFERROR(_xlfn.XLOOKUP(1, (날씨3[stnNm]='강수량 삽입용'!$AE$2) * (날씨3[월]=AN$3) * (날씨3[일]='강수량 삽입용'!$AD15), 날씨3[sumRn]),""),IF(_xlpm.결과=0,"",_xlpm.결과))</f>
        <v/>
      </c>
      <c r="AO15" t="str" cm="1">
        <f t="array" ref="AO15">_xlfn.LET(_xlpm.결과,IFERROR(_xlfn.XLOOKUP(1, (날씨3[stnNm]='강수량 삽입용'!$AE$2) * (날씨3[월]=AO$3) * (날씨3[일]='강수량 삽입용'!$AD15), 날씨3[sumRn]),""),IF(_xlpm.결과=0,"",_xlpm.결과))</f>
        <v/>
      </c>
      <c r="AP15" t="str" cm="1">
        <f t="array" ref="AP15">_xlfn.LET(_xlpm.결과,IFERROR(_xlfn.XLOOKUP(1, (날씨3[stnNm]='강수량 삽입용'!$AE$2) * (날씨3[월]=AP$3) * (날씨3[일]='강수량 삽입용'!$AD15), 날씨3[sumRn]),""),IF(_xlpm.결과=0,"",_xlpm.결과))</f>
        <v/>
      </c>
    </row>
    <row r="16" spans="2:42" ht="15.95" customHeight="1" x14ac:dyDescent="0.3">
      <c r="B16" s="63">
        <v>13</v>
      </c>
      <c r="C16" t="str" cm="1">
        <f t="array" ref="C16">_xlfn.LET(_xlpm.결과,IFERROR(_xlfn.XLOOKUP(1,(날씨1[stnNm]='강수량 삽입용'!$C$2)*(날씨1[월]=C$3)*(날씨1[일]='강수량 삽입용'!$B16),날씨1[sumRn]),""),IF(_xlpm.결과=0,"",_xlpm.결과))</f>
        <v/>
      </c>
      <c r="D16" t="str" cm="1">
        <f t="array" ref="D16">_xlfn.LET(_xlpm.결과,IFERROR(_xlfn.XLOOKUP(1,(날씨1[stnNm]='강수량 삽입용'!$C$2)*(날씨1[월]=D$3)*(날씨1[일]='강수량 삽입용'!$B16),날씨1[sumRn]),""),IF(_xlpm.결과=0,"",_xlpm.결과))</f>
        <v/>
      </c>
      <c r="E16" t="str" cm="1">
        <f t="array" ref="E16">_xlfn.LET(_xlpm.결과,IFERROR(_xlfn.XLOOKUP(1,(날씨1[stnNm]='강수량 삽입용'!$C$2)*(날씨1[월]=E$3)*(날씨1[일]='강수량 삽입용'!$B16),날씨1[sumRn]),""),IF(_xlpm.결과=0,"",_xlpm.결과))</f>
        <v/>
      </c>
      <c r="F16" cm="1">
        <f t="array" ref="F16">_xlfn.LET(_xlpm.결과,IFERROR(_xlfn.XLOOKUP(1,(날씨1[stnNm]='강수량 삽입용'!$C$2)*(날씨1[월]=F$3)*(날씨1[일]='강수량 삽입용'!$B16),날씨1[sumRn]),""),IF(_xlpm.결과=0,"",_xlpm.결과))</f>
        <v>2</v>
      </c>
      <c r="G16" t="str" cm="1">
        <f t="array" ref="G16">_xlfn.LET(_xlpm.결과,IFERROR(_xlfn.XLOOKUP(1,(날씨1[stnNm]='강수량 삽입용'!$C$2)*(날씨1[월]=G$3)*(날씨1[일]='강수량 삽입용'!$B16),날씨1[sumRn]),""),IF(_xlpm.결과=0,"",_xlpm.결과))</f>
        <v/>
      </c>
      <c r="H16" cm="1">
        <f t="array" ref="H16">_xlfn.LET(_xlpm.결과,IFERROR(_xlfn.XLOOKUP(1,(날씨1[stnNm]='강수량 삽입용'!$C$2)*(날씨1[월]=H$3)*(날씨1[일]='강수량 삽입용'!$B16),날씨1[sumRn]),""),IF(_xlpm.결과=0,"",_xlpm.결과))</f>
        <v>0.5</v>
      </c>
      <c r="I16" cm="1">
        <f t="array" ref="I16">_xlfn.LET(_xlpm.결과,IFERROR(_xlfn.XLOOKUP(1,(날씨1[stnNm]='강수량 삽입용'!$C$2)*(날씨1[월]=I$3)*(날씨1[일]='강수량 삽입용'!$B16),날씨1[sumRn]),""),IF(_xlpm.결과=0,"",_xlpm.결과))</f>
        <v>19</v>
      </c>
      <c r="J16" cm="1">
        <f t="array" ref="J16">_xlfn.LET(_xlpm.결과,IFERROR(_xlfn.XLOOKUP(1,(날씨1[stnNm]='강수량 삽입용'!$C$2)*(날씨1[월]=J$3)*(날씨1[일]='강수량 삽입용'!$B16),날씨1[sumRn]),""),IF(_xlpm.결과=0,"",_xlpm.결과))</f>
        <v>3</v>
      </c>
      <c r="K16" t="str" cm="1">
        <f t="array" ref="K16">_xlfn.LET(_xlpm.결과,IFERROR(_xlfn.XLOOKUP(1,(날씨1[stnNm]='강수량 삽입용'!$C$2)*(날씨1[월]=K$3)*(날씨1[일]='강수량 삽입용'!$B16),날씨1[sumRn]),""),IF(_xlpm.결과=0,"",_xlpm.결과))</f>
        <v/>
      </c>
      <c r="L16" t="str" cm="1">
        <f t="array" ref="L16">_xlfn.LET(_xlpm.결과,IFERROR(_xlfn.XLOOKUP(1,(날씨1[stnNm]='강수량 삽입용'!$C$2)*(날씨1[월]=L$3)*(날씨1[일]='강수량 삽입용'!$B16),날씨1[sumRn]),""),IF(_xlpm.결과=0,"",_xlpm.결과))</f>
        <v/>
      </c>
      <c r="M16" cm="1">
        <f t="array" ref="M16">_xlfn.LET(_xlpm.결과,IFERROR(_xlfn.XLOOKUP(1,(날씨1[stnNm]='강수량 삽입용'!$C$2)*(날씨1[월]=M$3)*(날씨1[일]='강수량 삽입용'!$B16),날씨1[sumRn]),""),IF(_xlpm.결과=0,"",_xlpm.결과))</f>
        <v>15</v>
      </c>
      <c r="N16" t="str" cm="1">
        <f t="array" ref="N16">_xlfn.LET(_xlpm.결과,IFERROR(_xlfn.XLOOKUP(1,(날씨1[stnNm]='강수량 삽입용'!$C$2)*(날씨1[월]=N$3)*(날씨1[일]='강수량 삽입용'!$B16),날씨1[sumRn]),""),IF(_xlpm.결과=0,"",_xlpm.결과))</f>
        <v/>
      </c>
      <c r="P16" s="63">
        <v>13</v>
      </c>
      <c r="Q16" t="str" cm="1">
        <f t="array" ref="Q16">_xlfn.LET(_xlpm.결과,IFERROR(_xlfn.XLOOKUP(1, (날씨2[stnNm]='강수량 삽입용'!$Q$2) * (날씨2[월]=Q$3) * (날씨2[일]='강수량 삽입용'!$P16), 날씨2[sumRn]),""),IF(_xlpm.결과=0,"",_xlpm.결과))</f>
        <v/>
      </c>
      <c r="R16" cm="1">
        <f t="array" ref="R16">_xlfn.LET(_xlpm.결과,IFERROR(_xlfn.XLOOKUP(1, (날씨2[stnNm]='강수량 삽입용'!$Q$2) * (날씨2[월]=R$3) * (날씨2[일]='강수량 삽입용'!$P16), 날씨2[sumRn]),""),IF(_xlpm.결과=0,"",_xlpm.결과))</f>
        <v>32.200000000000003</v>
      </c>
      <c r="S16" cm="1">
        <f t="array" ref="S16">_xlfn.LET(_xlpm.결과,IFERROR(_xlfn.XLOOKUP(1, (날씨2[stnNm]='강수량 삽입용'!$Q$2) * (날씨2[월]=S$3) * (날씨2[일]='강수량 삽입용'!$P16), 날씨2[sumRn]),""),IF(_xlpm.결과=0,"",_xlpm.결과))</f>
        <v>0.5</v>
      </c>
      <c r="T16" t="str" cm="1">
        <f t="array" ref="T16">_xlfn.LET(_xlpm.결과,IFERROR(_xlfn.XLOOKUP(1, (날씨2[stnNm]='강수량 삽입용'!$Q$2) * (날씨2[월]=T$3) * (날씨2[일]='강수량 삽입용'!$P16), 날씨2[sumRn]),""),IF(_xlpm.결과=0,"",_xlpm.결과))</f>
        <v/>
      </c>
      <c r="U16" cm="1">
        <f t="array" ref="U16">_xlfn.LET(_xlpm.결과,IFERROR(_xlfn.XLOOKUP(1, (날씨2[stnNm]='강수량 삽입용'!$Q$2) * (날씨2[월]=U$3) * (날씨2[일]='강수량 삽입용'!$P16), 날씨2[sumRn]),""),IF(_xlpm.결과=0,"",_xlpm.결과))</f>
        <v>0.3</v>
      </c>
      <c r="V16" t="str" cm="1">
        <f t="array" ref="V16">_xlfn.LET(_xlpm.결과,IFERROR(_xlfn.XLOOKUP(1, (날씨2[stnNm]='강수량 삽입용'!$Q$2) * (날씨2[월]=V$3) * (날씨2[일]='강수량 삽입용'!$P16), 날씨2[sumRn]),""),IF(_xlpm.결과=0,"",_xlpm.결과))</f>
        <v/>
      </c>
      <c r="W16" t="str" cm="1">
        <f t="array" ref="W16">_xlfn.LET(_xlpm.결과,IFERROR(_xlfn.XLOOKUP(1, (날씨2[stnNm]='강수량 삽입용'!$Q$2) * (날씨2[월]=W$3) * (날씨2[일]='강수량 삽입용'!$P16), 날씨2[sumRn]),""),IF(_xlpm.결과=0,"",_xlpm.결과))</f>
        <v/>
      </c>
      <c r="X16" t="str" cm="1">
        <f t="array" ref="X16">_xlfn.LET(_xlpm.결과,IFERROR(_xlfn.XLOOKUP(1, (날씨2[stnNm]='강수량 삽입용'!$Q$2) * (날씨2[월]=X$3) * (날씨2[일]='강수량 삽입용'!$P16), 날씨2[sumRn]),""),IF(_xlpm.결과=0,"",_xlpm.결과))</f>
        <v/>
      </c>
      <c r="Y16" t="str" cm="1">
        <f t="array" ref="Y16">_xlfn.LET(_xlpm.결과,IFERROR(_xlfn.XLOOKUP(1, (날씨2[stnNm]='강수량 삽입용'!$Q$2) * (날씨2[월]=Y$3) * (날씨2[일]='강수량 삽입용'!$P16), 날씨2[sumRn]),""),IF(_xlpm.결과=0,"",_xlpm.결과))</f>
        <v/>
      </c>
      <c r="Z16" t="str" cm="1">
        <f t="array" ref="Z16">_xlfn.LET(_xlpm.결과,IFERROR(_xlfn.XLOOKUP(1, (날씨2[stnNm]='강수량 삽입용'!$Q$2) * (날씨2[월]=Z$3) * (날씨2[일]='강수량 삽입용'!$P16), 날씨2[sumRn]),""),IF(_xlpm.결과=0,"",_xlpm.결과))</f>
        <v/>
      </c>
      <c r="AA16" cm="1">
        <f t="array" ref="AA16">_xlfn.LET(_xlpm.결과,IFERROR(_xlfn.XLOOKUP(1, (날씨2[stnNm]='강수량 삽입용'!$Q$2) * (날씨2[월]=AA$3) * (날씨2[일]='강수량 삽입용'!$P16), 날씨2[sumRn]),""),IF(_xlpm.결과=0,"",_xlpm.결과))</f>
        <v>0.8</v>
      </c>
      <c r="AB16" t="str" cm="1">
        <f t="array" ref="AB16">_xlfn.LET(_xlpm.결과,IFERROR(_xlfn.XLOOKUP(1, (날씨2[stnNm]='강수량 삽입용'!$Q$2) * (날씨2[월]=AB$3) * (날씨2[일]='강수량 삽입용'!$P16), 날씨2[sumRn]),""),IF(_xlpm.결과=0,"",_xlpm.결과))</f>
        <v/>
      </c>
      <c r="AD16" s="63">
        <v>13</v>
      </c>
      <c r="AE16" t="str" cm="1">
        <f t="array" ref="AE16">_xlfn.LET(_xlpm.결과,IFERROR(_xlfn.XLOOKUP(1, (날씨3[stnNm]='강수량 삽입용'!$AE$2) * (날씨3[월]=AE$3) * (날씨3[일]='강수량 삽입용'!$AD16), 날씨3[sumRn]),""),IF(_xlpm.결과=0,"",_xlpm.결과))</f>
        <v/>
      </c>
      <c r="AF16" t="str" cm="1">
        <f t="array" ref="AF16">_xlfn.LET(_xlpm.결과,IFERROR(_xlfn.XLOOKUP(1, (날씨3[stnNm]='강수량 삽입용'!$AE$2) * (날씨3[월]=AF$3) * (날씨3[일]='강수량 삽입용'!$AD16), 날씨3[sumRn]),""),IF(_xlpm.결과=0,"",_xlpm.결과))</f>
        <v/>
      </c>
      <c r="AG16" t="str" cm="1">
        <f t="array" ref="AG16">_xlfn.LET(_xlpm.결과,IFERROR(_xlfn.XLOOKUP(1, (날씨3[stnNm]='강수량 삽입용'!$AE$2) * (날씨3[월]=AG$3) * (날씨3[일]='강수량 삽입용'!$AD16), 날씨3[sumRn]),""),IF(_xlpm.결과=0,"",_xlpm.결과))</f>
        <v/>
      </c>
      <c r="AH16" t="str" cm="1">
        <f t="array" ref="AH16">_xlfn.LET(_xlpm.결과,IFERROR(_xlfn.XLOOKUP(1, (날씨3[stnNm]='강수량 삽입용'!$AE$2) * (날씨3[월]=AH$3) * (날씨3[일]='강수량 삽입용'!$AD16), 날씨3[sumRn]),""),IF(_xlpm.결과=0,"",_xlpm.결과))</f>
        <v/>
      </c>
      <c r="AI16" cm="1">
        <f t="array" ref="AI16">_xlfn.LET(_xlpm.결과,IFERROR(_xlfn.XLOOKUP(1, (날씨3[stnNm]='강수량 삽입용'!$AE$2) * (날씨3[월]=AI$3) * (날씨3[일]='강수량 삽입용'!$AD16), 날씨3[sumRn]),""),IF(_xlpm.결과=0,"",_xlpm.결과))</f>
        <v>13.8</v>
      </c>
      <c r="AJ16" cm="1">
        <f t="array" ref="AJ16">_xlfn.LET(_xlpm.결과,IFERROR(_xlfn.XLOOKUP(1, (날씨3[stnNm]='강수량 삽입용'!$AE$2) * (날씨3[월]=AJ$3) * (날씨3[일]='강수량 삽입용'!$AD16), 날씨3[sumRn]),""),IF(_xlpm.결과=0,"",_xlpm.결과))</f>
        <v>5.6</v>
      </c>
      <c r="AK16" t="str" cm="1">
        <f t="array" ref="AK16">_xlfn.LET(_xlpm.결과,IFERROR(_xlfn.XLOOKUP(1, (날씨3[stnNm]='강수량 삽입용'!$AE$2) * (날씨3[월]=AK$3) * (날씨3[일]='강수량 삽입용'!$AD16), 날씨3[sumRn]),""),IF(_xlpm.결과=0,"",_xlpm.결과))</f>
        <v/>
      </c>
      <c r="AL16" t="str" cm="1">
        <f t="array" ref="AL16">_xlfn.LET(_xlpm.결과,IFERROR(_xlfn.XLOOKUP(1, (날씨3[stnNm]='강수량 삽입용'!$AE$2) * (날씨3[월]=AL$3) * (날씨3[일]='강수량 삽입용'!$AD16), 날씨3[sumRn]),""),IF(_xlpm.결과=0,"",_xlpm.결과))</f>
        <v/>
      </c>
      <c r="AM16" t="str" cm="1">
        <f t="array" ref="AM16">_xlfn.LET(_xlpm.결과,IFERROR(_xlfn.XLOOKUP(1, (날씨3[stnNm]='강수량 삽입용'!$AE$2) * (날씨3[월]=AM$3) * (날씨3[일]='강수량 삽입용'!$AD16), 날씨3[sumRn]),""),IF(_xlpm.결과=0,"",_xlpm.결과))</f>
        <v/>
      </c>
      <c r="AN16" t="str" cm="1">
        <f t="array" ref="AN16">_xlfn.LET(_xlpm.결과,IFERROR(_xlfn.XLOOKUP(1, (날씨3[stnNm]='강수량 삽입용'!$AE$2) * (날씨3[월]=AN$3) * (날씨3[일]='강수량 삽입용'!$AD16), 날씨3[sumRn]),""),IF(_xlpm.결과=0,"",_xlpm.결과))</f>
        <v/>
      </c>
      <c r="AO16" cm="1">
        <f t="array" ref="AO16">_xlfn.LET(_xlpm.결과,IFERROR(_xlfn.XLOOKUP(1, (날씨3[stnNm]='강수량 삽입용'!$AE$2) * (날씨3[월]=AO$3) * (날씨3[일]='강수량 삽입용'!$AD16), 날씨3[sumRn]),""),IF(_xlpm.결과=0,"",_xlpm.결과))</f>
        <v>1.7</v>
      </c>
      <c r="AP16" t="str" cm="1">
        <f t="array" ref="AP16">_xlfn.LET(_xlpm.결과,IFERROR(_xlfn.XLOOKUP(1, (날씨3[stnNm]='강수량 삽입용'!$AE$2) * (날씨3[월]=AP$3) * (날씨3[일]='강수량 삽입용'!$AD16), 날씨3[sumRn]),""),IF(_xlpm.결과=0,"",_xlpm.결과))</f>
        <v/>
      </c>
    </row>
    <row r="17" spans="2:42" ht="15.95" customHeight="1" x14ac:dyDescent="0.3">
      <c r="B17" s="63">
        <v>14</v>
      </c>
      <c r="C17" t="str" cm="1">
        <f t="array" ref="C17">_xlfn.LET(_xlpm.결과,IFERROR(_xlfn.XLOOKUP(1,(날씨1[stnNm]='강수량 삽입용'!$C$2)*(날씨1[월]=C$3)*(날씨1[일]='강수량 삽입용'!$B17),날씨1[sumRn]),""),IF(_xlpm.결과=0,"",_xlpm.결과))</f>
        <v/>
      </c>
      <c r="D17" t="str" cm="1">
        <f t="array" ref="D17">_xlfn.LET(_xlpm.결과,IFERROR(_xlfn.XLOOKUP(1,(날씨1[stnNm]='강수량 삽입용'!$C$2)*(날씨1[월]=D$3)*(날씨1[일]='강수량 삽입용'!$B17),날씨1[sumRn]),""),IF(_xlpm.결과=0,"",_xlpm.결과))</f>
        <v/>
      </c>
      <c r="E17" t="str" cm="1">
        <f t="array" ref="E17">_xlfn.LET(_xlpm.결과,IFERROR(_xlfn.XLOOKUP(1,(날씨1[stnNm]='강수량 삽입용'!$C$2)*(날씨1[월]=E$3)*(날씨1[일]='강수량 삽입용'!$B17),날씨1[sumRn]),""),IF(_xlpm.결과=0,"",_xlpm.결과))</f>
        <v/>
      </c>
      <c r="F17" cm="1">
        <f t="array" ref="F17">_xlfn.LET(_xlpm.결과,IFERROR(_xlfn.XLOOKUP(1,(날씨1[stnNm]='강수량 삽입용'!$C$2)*(날씨1[월]=F$3)*(날씨1[일]='강수량 삽입용'!$B17),날씨1[sumRn]),""),IF(_xlpm.결과=0,"",_xlpm.결과))</f>
        <v>20.5</v>
      </c>
      <c r="G17" t="str" cm="1">
        <f t="array" ref="G17">_xlfn.LET(_xlpm.결과,IFERROR(_xlfn.XLOOKUP(1,(날씨1[stnNm]='강수량 삽입용'!$C$2)*(날씨1[월]=G$3)*(날씨1[일]='강수량 삽입용'!$B17),날씨1[sumRn]),""),IF(_xlpm.결과=0,"",_xlpm.결과))</f>
        <v/>
      </c>
      <c r="H17" cm="1">
        <f t="array" ref="H17">_xlfn.LET(_xlpm.결과,IFERROR(_xlfn.XLOOKUP(1,(날씨1[stnNm]='강수량 삽입용'!$C$2)*(날씨1[월]=H$3)*(날씨1[일]='강수량 삽입용'!$B17),날씨1[sumRn]),""),IF(_xlpm.결과=0,"",_xlpm.결과))</f>
        <v>12</v>
      </c>
      <c r="I17" cm="1">
        <f t="array" ref="I17">_xlfn.LET(_xlpm.결과,IFERROR(_xlfn.XLOOKUP(1,(날씨1[stnNm]='강수량 삽입용'!$C$2)*(날씨1[월]=I$3)*(날씨1[일]='강수량 삽입용'!$B17),날씨1[sumRn]),""),IF(_xlpm.결과=0,"",_xlpm.결과))</f>
        <v>0.1</v>
      </c>
      <c r="J17" cm="1">
        <f t="array" ref="J17">_xlfn.LET(_xlpm.결과,IFERROR(_xlfn.XLOOKUP(1,(날씨1[stnNm]='강수량 삽입용'!$C$2)*(날씨1[월]=J$3)*(날씨1[일]='강수량 삽입용'!$B17),날씨1[sumRn]),""),IF(_xlpm.결과=0,"",_xlpm.결과))</f>
        <v>0.1</v>
      </c>
      <c r="K17" t="str" cm="1">
        <f t="array" ref="K17">_xlfn.LET(_xlpm.결과,IFERROR(_xlfn.XLOOKUP(1,(날씨1[stnNm]='강수량 삽입용'!$C$2)*(날씨1[월]=K$3)*(날씨1[일]='강수량 삽입용'!$B17),날씨1[sumRn]),""),IF(_xlpm.결과=0,"",_xlpm.결과))</f>
        <v/>
      </c>
      <c r="L17" t="str" cm="1">
        <f t="array" ref="L17">_xlfn.LET(_xlpm.결과,IFERROR(_xlfn.XLOOKUP(1,(날씨1[stnNm]='강수량 삽입용'!$C$2)*(날씨1[월]=L$3)*(날씨1[일]='강수량 삽입용'!$B17),날씨1[sumRn]),""),IF(_xlpm.결과=0,"",_xlpm.결과))</f>
        <v/>
      </c>
      <c r="M17" cm="1">
        <f t="array" ref="M17">_xlfn.LET(_xlpm.결과,IFERROR(_xlfn.XLOOKUP(1,(날씨1[stnNm]='강수량 삽입용'!$C$2)*(날씨1[월]=M$3)*(날씨1[일]='강수량 삽입용'!$B17),날씨1[sumRn]),""),IF(_xlpm.결과=0,"",_xlpm.결과))</f>
        <v>6</v>
      </c>
      <c r="N17" cm="1">
        <f t="array" ref="N17">_xlfn.LET(_xlpm.결과,IFERROR(_xlfn.XLOOKUP(1,(날씨1[stnNm]='강수량 삽입용'!$C$2)*(날씨1[월]=N$3)*(날씨1[일]='강수량 삽입용'!$B17),날씨1[sumRn]),""),IF(_xlpm.결과=0,"",_xlpm.결과))</f>
        <v>1</v>
      </c>
      <c r="P17" s="63">
        <v>14</v>
      </c>
      <c r="Q17" t="str" cm="1">
        <f t="array" ref="Q17">_xlfn.LET(_xlpm.결과,IFERROR(_xlfn.XLOOKUP(1, (날씨2[stnNm]='강수량 삽입용'!$Q$2) * (날씨2[월]=Q$3) * (날씨2[일]='강수량 삽입용'!$P17), 날씨2[sumRn]),""),IF(_xlpm.결과=0,"",_xlpm.결과))</f>
        <v/>
      </c>
      <c r="R17" cm="1">
        <f t="array" ref="R17">_xlfn.LET(_xlpm.결과,IFERROR(_xlfn.XLOOKUP(1, (날씨2[stnNm]='강수량 삽입용'!$Q$2) * (날씨2[월]=R$3) * (날씨2[일]='강수량 삽입용'!$P17), 날씨2[sumRn]),""),IF(_xlpm.결과=0,"",_xlpm.결과))</f>
        <v>1.4</v>
      </c>
      <c r="S17" t="str" cm="1">
        <f t="array" ref="S17">_xlfn.LET(_xlpm.결과,IFERROR(_xlfn.XLOOKUP(1, (날씨2[stnNm]='강수량 삽입용'!$Q$2) * (날씨2[월]=S$3) * (날씨2[일]='강수량 삽입용'!$P17), 날씨2[sumRn]),""),IF(_xlpm.결과=0,"",_xlpm.결과))</f>
        <v/>
      </c>
      <c r="T17" t="str" cm="1">
        <f t="array" ref="T17">_xlfn.LET(_xlpm.결과,IFERROR(_xlfn.XLOOKUP(1, (날씨2[stnNm]='강수량 삽입용'!$Q$2) * (날씨2[월]=T$3) * (날씨2[일]='강수량 삽입용'!$P17), 날씨2[sumRn]),""),IF(_xlpm.결과=0,"",_xlpm.결과))</f>
        <v/>
      </c>
      <c r="U17" t="str" cm="1">
        <f t="array" ref="U17">_xlfn.LET(_xlpm.결과,IFERROR(_xlfn.XLOOKUP(1, (날씨2[stnNm]='강수량 삽입용'!$Q$2) * (날씨2[월]=U$3) * (날씨2[일]='강수량 삽입용'!$P17), 날씨2[sumRn]),""),IF(_xlpm.결과=0,"",_xlpm.결과))</f>
        <v/>
      </c>
      <c r="V17" cm="1">
        <f t="array" ref="V17">_xlfn.LET(_xlpm.결과,IFERROR(_xlfn.XLOOKUP(1, (날씨2[stnNm]='강수량 삽입용'!$Q$2) * (날씨2[월]=V$3) * (날씨2[일]='강수량 삽입용'!$P17), 날씨2[sumRn]),""),IF(_xlpm.결과=0,"",_xlpm.결과))</f>
        <v>0.5</v>
      </c>
      <c r="W17" cm="1">
        <f t="array" ref="W17">_xlfn.LET(_xlpm.결과,IFERROR(_xlfn.XLOOKUP(1, (날씨2[stnNm]='강수량 삽입용'!$Q$2) * (날씨2[월]=W$3) * (날씨2[일]='강수량 삽입용'!$P17), 날씨2[sumRn]),""),IF(_xlpm.결과=0,"",_xlpm.결과))</f>
        <v>0.2</v>
      </c>
      <c r="X17" cm="1">
        <f t="array" ref="X17">_xlfn.LET(_xlpm.결과,IFERROR(_xlfn.XLOOKUP(1, (날씨2[stnNm]='강수량 삽입용'!$Q$2) * (날씨2[월]=X$3) * (날씨2[일]='강수량 삽입용'!$P17), 날씨2[sumRn]),""),IF(_xlpm.결과=0,"",_xlpm.결과))</f>
        <v>1.2</v>
      </c>
      <c r="Y17" t="str" cm="1">
        <f t="array" ref="Y17">_xlfn.LET(_xlpm.결과,IFERROR(_xlfn.XLOOKUP(1, (날씨2[stnNm]='강수량 삽입용'!$Q$2) * (날씨2[월]=Y$3) * (날씨2[일]='강수량 삽입용'!$P17), 날씨2[sumRn]),""),IF(_xlpm.결과=0,"",_xlpm.결과))</f>
        <v/>
      </c>
      <c r="Z17" t="str" cm="1">
        <f t="array" ref="Z17">_xlfn.LET(_xlpm.결과,IFERROR(_xlfn.XLOOKUP(1, (날씨2[stnNm]='강수량 삽입용'!$Q$2) * (날씨2[월]=Z$3) * (날씨2[일]='강수량 삽입용'!$P17), 날씨2[sumRn]),""),IF(_xlpm.결과=0,"",_xlpm.결과))</f>
        <v/>
      </c>
      <c r="AA17" cm="1">
        <f t="array" ref="AA17">_xlfn.LET(_xlpm.결과,IFERROR(_xlfn.XLOOKUP(1, (날씨2[stnNm]='강수량 삽입용'!$Q$2) * (날씨2[월]=AA$3) * (날씨2[일]='강수량 삽입용'!$P17), 날씨2[sumRn]),""),IF(_xlpm.결과=0,"",_xlpm.결과))</f>
        <v>0.9</v>
      </c>
      <c r="AB17" cm="1">
        <f t="array" ref="AB17">_xlfn.LET(_xlpm.결과,IFERROR(_xlfn.XLOOKUP(1, (날씨2[stnNm]='강수량 삽입용'!$Q$2) * (날씨2[월]=AB$3) * (날씨2[일]='강수량 삽입용'!$P17), 날씨2[sumRn]),""),IF(_xlpm.결과=0,"",_xlpm.결과))</f>
        <v>5.9</v>
      </c>
      <c r="AD17" s="63">
        <v>14</v>
      </c>
      <c r="AE17" t="str" cm="1">
        <f t="array" ref="AE17">_xlfn.LET(_xlpm.결과,IFERROR(_xlfn.XLOOKUP(1, (날씨3[stnNm]='강수량 삽입용'!$AE$2) * (날씨3[월]=AE$3) * (날씨3[일]='강수량 삽입용'!$AD17), 날씨3[sumRn]),""),IF(_xlpm.결과=0,"",_xlpm.결과))</f>
        <v/>
      </c>
      <c r="AF17" t="str" cm="1">
        <f t="array" ref="AF17">_xlfn.LET(_xlpm.결과,IFERROR(_xlfn.XLOOKUP(1, (날씨3[stnNm]='강수량 삽입용'!$AE$2) * (날씨3[월]=AF$3) * (날씨3[일]='강수량 삽입용'!$AD17), 날씨3[sumRn]),""),IF(_xlpm.결과=0,"",_xlpm.결과))</f>
        <v/>
      </c>
      <c r="AG17" t="str" cm="1">
        <f t="array" ref="AG17">_xlfn.LET(_xlpm.결과,IFERROR(_xlfn.XLOOKUP(1, (날씨3[stnNm]='강수량 삽입용'!$AE$2) * (날씨3[월]=AG$3) * (날씨3[일]='강수량 삽입용'!$AD17), 날씨3[sumRn]),""),IF(_xlpm.결과=0,"",_xlpm.결과))</f>
        <v/>
      </c>
      <c r="AH17" cm="1">
        <f t="array" ref="AH17">_xlfn.LET(_xlpm.결과,IFERROR(_xlfn.XLOOKUP(1, (날씨3[stnNm]='강수량 삽입용'!$AE$2) * (날씨3[월]=AH$3) * (날씨3[일]='강수량 삽입용'!$AD17), 날씨3[sumRn]),""),IF(_xlpm.결과=0,"",_xlpm.결과))</f>
        <v>8.8000000000000007</v>
      </c>
      <c r="AI17" t="str" cm="1">
        <f t="array" ref="AI17">_xlfn.LET(_xlpm.결과,IFERROR(_xlfn.XLOOKUP(1, (날씨3[stnNm]='강수량 삽입용'!$AE$2) * (날씨3[월]=AI$3) * (날씨3[일]='강수량 삽입용'!$AD17), 날씨3[sumRn]),""),IF(_xlpm.결과=0,"",_xlpm.결과))</f>
        <v/>
      </c>
      <c r="AJ17" t="str" cm="1">
        <f t="array" ref="AJ17">_xlfn.LET(_xlpm.결과,IFERROR(_xlfn.XLOOKUP(1, (날씨3[stnNm]='강수량 삽입용'!$AE$2) * (날씨3[월]=AJ$3) * (날씨3[일]='강수량 삽입용'!$AD17), 날씨3[sumRn]),""),IF(_xlpm.결과=0,"",_xlpm.결과))</f>
        <v/>
      </c>
      <c r="AK17" cm="1">
        <f t="array" ref="AK17">_xlfn.LET(_xlpm.결과,IFERROR(_xlfn.XLOOKUP(1, (날씨3[stnNm]='강수량 삽입용'!$AE$2) * (날씨3[월]=AK$3) * (날씨3[일]='강수량 삽입용'!$AD17), 날씨3[sumRn]),""),IF(_xlpm.결과=0,"",_xlpm.결과))</f>
        <v>0.6</v>
      </c>
      <c r="AL17" cm="1">
        <f t="array" ref="AL17">_xlfn.LET(_xlpm.결과,IFERROR(_xlfn.XLOOKUP(1, (날씨3[stnNm]='강수량 삽입용'!$AE$2) * (날씨3[월]=AL$3) * (날씨3[일]='강수량 삽입용'!$AD17), 날씨3[sumRn]),""),IF(_xlpm.결과=0,"",_xlpm.결과))</f>
        <v>0.2</v>
      </c>
      <c r="AM17" t="str" cm="1">
        <f t="array" ref="AM17">_xlfn.LET(_xlpm.결과,IFERROR(_xlfn.XLOOKUP(1, (날씨3[stnNm]='강수량 삽입용'!$AE$2) * (날씨3[월]=AM$3) * (날씨3[일]='강수량 삽입용'!$AD17), 날씨3[sumRn]),""),IF(_xlpm.결과=0,"",_xlpm.결과))</f>
        <v/>
      </c>
      <c r="AN17" t="str" cm="1">
        <f t="array" ref="AN17">_xlfn.LET(_xlpm.결과,IFERROR(_xlfn.XLOOKUP(1, (날씨3[stnNm]='강수량 삽입용'!$AE$2) * (날씨3[월]=AN$3) * (날씨3[일]='강수량 삽입용'!$AD17), 날씨3[sumRn]),""),IF(_xlpm.결과=0,"",_xlpm.결과))</f>
        <v/>
      </c>
      <c r="AO17" t="str" cm="1">
        <f t="array" ref="AO17">_xlfn.LET(_xlpm.결과,IFERROR(_xlfn.XLOOKUP(1, (날씨3[stnNm]='강수량 삽입용'!$AE$2) * (날씨3[월]=AO$3) * (날씨3[일]='강수량 삽입용'!$AD17), 날씨3[sumRn]),""),IF(_xlpm.결과=0,"",_xlpm.결과))</f>
        <v/>
      </c>
      <c r="AP17" t="str" cm="1">
        <f t="array" ref="AP17">_xlfn.LET(_xlpm.결과,IFERROR(_xlfn.XLOOKUP(1, (날씨3[stnNm]='강수량 삽입용'!$AE$2) * (날씨3[월]=AP$3) * (날씨3[일]='강수량 삽입용'!$AD17), 날씨3[sumRn]),""),IF(_xlpm.결과=0,"",_xlpm.결과))</f>
        <v/>
      </c>
    </row>
    <row r="18" spans="2:42" ht="15.95" customHeight="1" x14ac:dyDescent="0.3">
      <c r="B18" s="63">
        <v>15</v>
      </c>
      <c r="C18" t="str" cm="1">
        <f t="array" ref="C18">_xlfn.LET(_xlpm.결과,IFERROR(_xlfn.XLOOKUP(1,(날씨1[stnNm]='강수량 삽입용'!$C$2)*(날씨1[월]=C$3)*(날씨1[일]='강수량 삽입용'!$B18),날씨1[sumRn]),""),IF(_xlpm.결과=0,"",_xlpm.결과))</f>
        <v/>
      </c>
      <c r="D18" t="str" cm="1">
        <f t="array" ref="D18">_xlfn.LET(_xlpm.결과,IFERROR(_xlfn.XLOOKUP(1,(날씨1[stnNm]='강수량 삽입용'!$C$2)*(날씨1[월]=D$3)*(날씨1[일]='강수량 삽입용'!$B18),날씨1[sumRn]),""),IF(_xlpm.결과=0,"",_xlpm.결과))</f>
        <v/>
      </c>
      <c r="E18" t="str" cm="1">
        <f t="array" ref="E18">_xlfn.LET(_xlpm.결과,IFERROR(_xlfn.XLOOKUP(1,(날씨1[stnNm]='강수량 삽입용'!$C$2)*(날씨1[월]=E$3)*(날씨1[일]='강수량 삽입용'!$B18),날씨1[sumRn]),""),IF(_xlpm.결과=0,"",_xlpm.결과))</f>
        <v/>
      </c>
      <c r="F18" cm="1">
        <f t="array" ref="F18">_xlfn.LET(_xlpm.결과,IFERROR(_xlfn.XLOOKUP(1,(날씨1[stnNm]='강수량 삽입용'!$C$2)*(날씨1[월]=F$3)*(날씨1[일]='강수량 삽입용'!$B18),날씨1[sumRn]),""),IF(_xlpm.결과=0,"",_xlpm.결과))</f>
        <v>1.5</v>
      </c>
      <c r="G18" t="str" cm="1">
        <f t="array" ref="G18">_xlfn.LET(_xlpm.결과,IFERROR(_xlfn.XLOOKUP(1,(날씨1[stnNm]='강수량 삽입용'!$C$2)*(날씨1[월]=G$3)*(날씨1[일]='강수량 삽입용'!$B18),날씨1[sumRn]),""),IF(_xlpm.결과=0,"",_xlpm.결과))</f>
        <v/>
      </c>
      <c r="H18" t="str" cm="1">
        <f t="array" ref="H18">_xlfn.LET(_xlpm.결과,IFERROR(_xlfn.XLOOKUP(1,(날씨1[stnNm]='강수량 삽입용'!$C$2)*(날씨1[월]=H$3)*(날씨1[일]='강수량 삽입용'!$B18),날씨1[sumRn]),""),IF(_xlpm.결과=0,"",_xlpm.결과))</f>
        <v/>
      </c>
      <c r="I18" t="str" cm="1">
        <f t="array" ref="I18">_xlfn.LET(_xlpm.결과,IFERROR(_xlfn.XLOOKUP(1,(날씨1[stnNm]='강수량 삽입용'!$C$2)*(날씨1[월]=I$3)*(날씨1[일]='강수량 삽입용'!$B18),날씨1[sumRn]),""),IF(_xlpm.결과=0,"",_xlpm.결과))</f>
        <v/>
      </c>
      <c r="J18" t="str" cm="1">
        <f t="array" ref="J18">_xlfn.LET(_xlpm.결과,IFERROR(_xlfn.XLOOKUP(1,(날씨1[stnNm]='강수량 삽입용'!$C$2)*(날씨1[월]=J$3)*(날씨1[일]='강수량 삽입용'!$B18),날씨1[sumRn]),""),IF(_xlpm.결과=0,"",_xlpm.결과))</f>
        <v/>
      </c>
      <c r="K18" t="str" cm="1">
        <f t="array" ref="K18">_xlfn.LET(_xlpm.결과,IFERROR(_xlfn.XLOOKUP(1,(날씨1[stnNm]='강수량 삽입용'!$C$2)*(날씨1[월]=K$3)*(날씨1[일]='강수량 삽입용'!$B18),날씨1[sumRn]),""),IF(_xlpm.결과=0,"",_xlpm.결과))</f>
        <v/>
      </c>
      <c r="L18" t="str" cm="1">
        <f t="array" ref="L18">_xlfn.LET(_xlpm.결과,IFERROR(_xlfn.XLOOKUP(1,(날씨1[stnNm]='강수량 삽입용'!$C$2)*(날씨1[월]=L$3)*(날씨1[일]='강수량 삽입용'!$B18),날씨1[sumRn]),""),IF(_xlpm.결과=0,"",_xlpm.결과))</f>
        <v/>
      </c>
      <c r="M18" t="str" cm="1">
        <f t="array" ref="M18">_xlfn.LET(_xlpm.결과,IFERROR(_xlfn.XLOOKUP(1,(날씨1[stnNm]='강수량 삽입용'!$C$2)*(날씨1[월]=M$3)*(날씨1[일]='강수량 삽입용'!$B18),날씨1[sumRn]),""),IF(_xlpm.결과=0,"",_xlpm.결과))</f>
        <v/>
      </c>
      <c r="N18" t="str" cm="1">
        <f t="array" ref="N18">_xlfn.LET(_xlpm.결과,IFERROR(_xlfn.XLOOKUP(1,(날씨1[stnNm]='강수량 삽입용'!$C$2)*(날씨1[월]=N$3)*(날씨1[일]='강수량 삽입용'!$B18),날씨1[sumRn]),""),IF(_xlpm.결과=0,"",_xlpm.결과))</f>
        <v/>
      </c>
      <c r="P18" s="63">
        <v>15</v>
      </c>
      <c r="Q18" t="str" cm="1">
        <f t="array" ref="Q18">_xlfn.LET(_xlpm.결과,IFERROR(_xlfn.XLOOKUP(1, (날씨2[stnNm]='강수량 삽입용'!$Q$2) * (날씨2[월]=Q$3) * (날씨2[일]='강수량 삽입용'!$P18), 날씨2[sumRn]),""),IF(_xlpm.결과=0,"",_xlpm.결과))</f>
        <v/>
      </c>
      <c r="R18" t="str" cm="1">
        <f t="array" ref="R18">_xlfn.LET(_xlpm.결과,IFERROR(_xlfn.XLOOKUP(1, (날씨2[stnNm]='강수량 삽입용'!$Q$2) * (날씨2[월]=R$3) * (날씨2[일]='강수량 삽입용'!$P18), 날씨2[sumRn]),""),IF(_xlpm.결과=0,"",_xlpm.결과))</f>
        <v/>
      </c>
      <c r="S18" t="str" cm="1">
        <f t="array" ref="S18">_xlfn.LET(_xlpm.결과,IFERROR(_xlfn.XLOOKUP(1, (날씨2[stnNm]='강수량 삽입용'!$Q$2) * (날씨2[월]=S$3) * (날씨2[일]='강수량 삽입용'!$P18), 날씨2[sumRn]),""),IF(_xlpm.결과=0,"",_xlpm.결과))</f>
        <v/>
      </c>
      <c r="T18" t="str" cm="1">
        <f t="array" ref="T18">_xlfn.LET(_xlpm.결과,IFERROR(_xlfn.XLOOKUP(1, (날씨2[stnNm]='강수량 삽입용'!$Q$2) * (날씨2[월]=T$3) * (날씨2[일]='강수량 삽입용'!$P18), 날씨2[sumRn]),""),IF(_xlpm.결과=0,"",_xlpm.결과))</f>
        <v/>
      </c>
      <c r="U18" cm="1">
        <f t="array" ref="U18">_xlfn.LET(_xlpm.결과,IFERROR(_xlfn.XLOOKUP(1, (날씨2[stnNm]='강수량 삽입용'!$Q$2) * (날씨2[월]=U$3) * (날씨2[일]='강수량 삽입용'!$P18), 날씨2[sumRn]),""),IF(_xlpm.결과=0,"",_xlpm.결과))</f>
        <v>34.6</v>
      </c>
      <c r="V18" cm="1">
        <f t="array" ref="V18">_xlfn.LET(_xlpm.결과,IFERROR(_xlfn.XLOOKUP(1, (날씨2[stnNm]='강수량 삽입용'!$Q$2) * (날씨2[월]=V$3) * (날씨2[일]='강수량 삽입용'!$P18), 날씨2[sumRn]),""),IF(_xlpm.결과=0,"",_xlpm.결과))</f>
        <v>14.6</v>
      </c>
      <c r="W18" cm="1">
        <f t="array" ref="W18">_xlfn.LET(_xlpm.결과,IFERROR(_xlfn.XLOOKUP(1, (날씨2[stnNm]='강수량 삽입용'!$Q$2) * (날씨2[월]=W$3) * (날씨2[일]='강수량 삽입용'!$P18), 날씨2[sumRn]),""),IF(_xlpm.결과=0,"",_xlpm.결과))</f>
        <v>1.1000000000000001</v>
      </c>
      <c r="X18" t="str" cm="1">
        <f t="array" ref="X18">_xlfn.LET(_xlpm.결과,IFERROR(_xlfn.XLOOKUP(1, (날씨2[stnNm]='강수량 삽입용'!$Q$2) * (날씨2[월]=X$3) * (날씨2[일]='강수량 삽입용'!$P18), 날씨2[sumRn]),""),IF(_xlpm.결과=0,"",_xlpm.결과))</f>
        <v/>
      </c>
      <c r="Y18" t="str" cm="1">
        <f t="array" ref="Y18">_xlfn.LET(_xlpm.결과,IFERROR(_xlfn.XLOOKUP(1, (날씨2[stnNm]='강수량 삽입용'!$Q$2) * (날씨2[월]=Y$3) * (날씨2[일]='강수량 삽입용'!$P18), 날씨2[sumRn]),""),IF(_xlpm.결과=0,"",_xlpm.결과))</f>
        <v/>
      </c>
      <c r="Z18" t="str" cm="1">
        <f t="array" ref="Z18">_xlfn.LET(_xlpm.결과,IFERROR(_xlfn.XLOOKUP(1, (날씨2[stnNm]='강수량 삽입용'!$Q$2) * (날씨2[월]=Z$3) * (날씨2[일]='강수량 삽입용'!$P18), 날씨2[sumRn]),""),IF(_xlpm.결과=0,"",_xlpm.결과))</f>
        <v/>
      </c>
      <c r="AA18" t="str" cm="1">
        <f t="array" ref="AA18">_xlfn.LET(_xlpm.결과,IFERROR(_xlfn.XLOOKUP(1, (날씨2[stnNm]='강수량 삽입용'!$Q$2) * (날씨2[월]=AA$3) * (날씨2[일]='강수량 삽입용'!$P18), 날씨2[sumRn]),""),IF(_xlpm.결과=0,"",_xlpm.결과))</f>
        <v/>
      </c>
      <c r="AB18" t="str" cm="1">
        <f t="array" ref="AB18">_xlfn.LET(_xlpm.결과,IFERROR(_xlfn.XLOOKUP(1, (날씨2[stnNm]='강수량 삽입용'!$Q$2) * (날씨2[월]=AB$3) * (날씨2[일]='강수량 삽입용'!$P18), 날씨2[sumRn]),""),IF(_xlpm.결과=0,"",_xlpm.결과))</f>
        <v/>
      </c>
      <c r="AD18" s="63">
        <v>15</v>
      </c>
      <c r="AE18" t="str" cm="1">
        <f t="array" ref="AE18">_xlfn.LET(_xlpm.결과,IFERROR(_xlfn.XLOOKUP(1, (날씨3[stnNm]='강수량 삽입용'!$AE$2) * (날씨3[월]=AE$3) * (날씨3[일]='강수량 삽입용'!$AD18), 날씨3[sumRn]),""),IF(_xlpm.결과=0,"",_xlpm.결과))</f>
        <v/>
      </c>
      <c r="AF18" t="str" cm="1">
        <f t="array" ref="AF18">_xlfn.LET(_xlpm.결과,IFERROR(_xlfn.XLOOKUP(1, (날씨3[stnNm]='강수량 삽입용'!$AE$2) * (날씨3[월]=AF$3) * (날씨3[일]='강수량 삽입용'!$AD18), 날씨3[sumRn]),""),IF(_xlpm.결과=0,"",_xlpm.결과))</f>
        <v/>
      </c>
      <c r="AG18" t="str" cm="1">
        <f t="array" ref="AG18">_xlfn.LET(_xlpm.결과,IFERROR(_xlfn.XLOOKUP(1, (날씨3[stnNm]='강수량 삽입용'!$AE$2) * (날씨3[월]=AG$3) * (날씨3[일]='강수량 삽입용'!$AD18), 날씨3[sumRn]),""),IF(_xlpm.결과=0,"",_xlpm.결과))</f>
        <v/>
      </c>
      <c r="AH18" t="str" cm="1">
        <f t="array" ref="AH18">_xlfn.LET(_xlpm.결과,IFERROR(_xlfn.XLOOKUP(1, (날씨3[stnNm]='강수량 삽입용'!$AE$2) * (날씨3[월]=AH$3) * (날씨3[일]='강수량 삽입용'!$AD18), 날씨3[sumRn]),""),IF(_xlpm.결과=0,"",_xlpm.결과))</f>
        <v/>
      </c>
      <c r="AI18" t="str" cm="1">
        <f t="array" ref="AI18">_xlfn.LET(_xlpm.결과,IFERROR(_xlfn.XLOOKUP(1, (날씨3[stnNm]='강수량 삽입용'!$AE$2) * (날씨3[월]=AI$3) * (날씨3[일]='강수량 삽입용'!$AD18), 날씨3[sumRn]),""),IF(_xlpm.결과=0,"",_xlpm.결과))</f>
        <v/>
      </c>
      <c r="AJ18" t="str" cm="1">
        <f t="array" ref="AJ18">_xlfn.LET(_xlpm.결과,IFERROR(_xlfn.XLOOKUP(1, (날씨3[stnNm]='강수량 삽입용'!$AE$2) * (날씨3[월]=AJ$3) * (날씨3[일]='강수량 삽입용'!$AD18), 날씨3[sumRn]),""),IF(_xlpm.결과=0,"",_xlpm.결과))</f>
        <v/>
      </c>
      <c r="AK18" cm="1">
        <f t="array" ref="AK18">_xlfn.LET(_xlpm.결과,IFERROR(_xlfn.XLOOKUP(1, (날씨3[stnNm]='강수량 삽입용'!$AE$2) * (날씨3[월]=AK$3) * (날씨3[일]='강수량 삽입용'!$AD18), 날씨3[sumRn]),""),IF(_xlpm.결과=0,"",_xlpm.결과))</f>
        <v>32.200000000000003</v>
      </c>
      <c r="AL18" cm="1">
        <f t="array" ref="AL18">_xlfn.LET(_xlpm.결과,IFERROR(_xlfn.XLOOKUP(1, (날씨3[stnNm]='강수량 삽입용'!$AE$2) * (날씨3[월]=AL$3) * (날씨3[일]='강수량 삽입용'!$AD18), 날씨3[sumRn]),""),IF(_xlpm.결과=0,"",_xlpm.결과))</f>
        <v>55.4</v>
      </c>
      <c r="AM18" t="str" cm="1">
        <f t="array" ref="AM18">_xlfn.LET(_xlpm.결과,IFERROR(_xlfn.XLOOKUP(1, (날씨3[stnNm]='강수량 삽입용'!$AE$2) * (날씨3[월]=AM$3) * (날씨3[일]='강수량 삽입용'!$AD18), 날씨3[sumRn]),""),IF(_xlpm.결과=0,"",_xlpm.결과))</f>
        <v/>
      </c>
      <c r="AN18" t="str" cm="1">
        <f t="array" ref="AN18">_xlfn.LET(_xlpm.결과,IFERROR(_xlfn.XLOOKUP(1, (날씨3[stnNm]='강수량 삽입용'!$AE$2) * (날씨3[월]=AN$3) * (날씨3[일]='강수량 삽입용'!$AD18), 날씨3[sumRn]),""),IF(_xlpm.결과=0,"",_xlpm.결과))</f>
        <v/>
      </c>
      <c r="AO18" t="str" cm="1">
        <f t="array" ref="AO18">_xlfn.LET(_xlpm.결과,IFERROR(_xlfn.XLOOKUP(1, (날씨3[stnNm]='강수량 삽입용'!$AE$2) * (날씨3[월]=AO$3) * (날씨3[일]='강수량 삽입용'!$AD18), 날씨3[sumRn]),""),IF(_xlpm.결과=0,"",_xlpm.결과))</f>
        <v/>
      </c>
      <c r="AP18" t="str" cm="1">
        <f t="array" ref="AP18">_xlfn.LET(_xlpm.결과,IFERROR(_xlfn.XLOOKUP(1, (날씨3[stnNm]='강수량 삽입용'!$AE$2) * (날씨3[월]=AP$3) * (날씨3[일]='강수량 삽입용'!$AD18), 날씨3[sumRn]),""),IF(_xlpm.결과=0,"",_xlpm.결과))</f>
        <v/>
      </c>
    </row>
    <row r="19" spans="2:42" ht="15.95" customHeight="1" x14ac:dyDescent="0.3">
      <c r="B19" s="63">
        <v>16</v>
      </c>
      <c r="C19" cm="1">
        <f t="array" ref="C19">_xlfn.LET(_xlpm.결과,IFERROR(_xlfn.XLOOKUP(1,(날씨1[stnNm]='강수량 삽입용'!$C$2)*(날씨1[월]=C$3)*(날씨1[일]='강수량 삽입용'!$B19),날씨1[sumRn]),""),IF(_xlpm.결과=0,"",_xlpm.결과))</f>
        <v>0.3</v>
      </c>
      <c r="D19" cm="1">
        <f t="array" ref="D19">_xlfn.LET(_xlpm.결과,IFERROR(_xlfn.XLOOKUP(1,(날씨1[stnNm]='강수량 삽입용'!$C$2)*(날씨1[월]=D$3)*(날씨1[일]='강수량 삽입용'!$B19),날씨1[sumRn]),""),IF(_xlpm.결과=0,"",_xlpm.결과))</f>
        <v>10</v>
      </c>
      <c r="E19" t="str" cm="1">
        <f t="array" ref="E19">_xlfn.LET(_xlpm.결과,IFERROR(_xlfn.XLOOKUP(1,(날씨1[stnNm]='강수량 삽입용'!$C$2)*(날씨1[월]=E$3)*(날씨1[일]='강수량 삽입용'!$B19),날씨1[sumRn]),""),IF(_xlpm.결과=0,"",_xlpm.결과))</f>
        <v/>
      </c>
      <c r="F19" cm="1">
        <f t="array" ref="F19">_xlfn.LET(_xlpm.결과,IFERROR(_xlfn.XLOOKUP(1,(날씨1[stnNm]='강수량 삽입용'!$C$2)*(날씨1[월]=F$3)*(날씨1[일]='강수량 삽입용'!$B19),날씨1[sumRn]),""),IF(_xlpm.결과=0,"",_xlpm.결과))</f>
        <v>7.5</v>
      </c>
      <c r="G19" t="str" cm="1">
        <f t="array" ref="G19">_xlfn.LET(_xlpm.결과,IFERROR(_xlfn.XLOOKUP(1,(날씨1[stnNm]='강수량 삽입용'!$C$2)*(날씨1[월]=G$3)*(날씨1[일]='강수량 삽입용'!$B19),날씨1[sumRn]),""),IF(_xlpm.결과=0,"",_xlpm.결과))</f>
        <v/>
      </c>
      <c r="H19" t="str" cm="1">
        <f t="array" ref="H19">_xlfn.LET(_xlpm.결과,IFERROR(_xlfn.XLOOKUP(1,(날씨1[stnNm]='강수량 삽입용'!$C$2)*(날씨1[월]=H$3)*(날씨1[일]='강수량 삽입용'!$B19),날씨1[sumRn]),""),IF(_xlpm.결과=0,"",_xlpm.결과))</f>
        <v/>
      </c>
      <c r="I19" t="str" cm="1">
        <f t="array" ref="I19">_xlfn.LET(_xlpm.결과,IFERROR(_xlfn.XLOOKUP(1,(날씨1[stnNm]='강수량 삽입용'!$C$2)*(날씨1[월]=I$3)*(날씨1[일]='강수량 삽입용'!$B19),날씨1[sumRn]),""),IF(_xlpm.결과=0,"",_xlpm.결과))</f>
        <v/>
      </c>
      <c r="J19" cm="1">
        <f t="array" ref="J19">_xlfn.LET(_xlpm.결과,IFERROR(_xlfn.XLOOKUP(1,(날씨1[stnNm]='강수량 삽입용'!$C$2)*(날씨1[월]=J$3)*(날씨1[일]='강수량 삽입용'!$B19),날씨1[sumRn]),""),IF(_xlpm.결과=0,"",_xlpm.결과))</f>
        <v>3.5</v>
      </c>
      <c r="K19" t="str" cm="1">
        <f t="array" ref="K19">_xlfn.LET(_xlpm.결과,IFERROR(_xlfn.XLOOKUP(1,(날씨1[stnNm]='강수량 삽입용'!$C$2)*(날씨1[월]=K$3)*(날씨1[일]='강수량 삽입용'!$B19),날씨1[sumRn]),""),IF(_xlpm.결과=0,"",_xlpm.결과))</f>
        <v/>
      </c>
      <c r="L19" t="str" cm="1">
        <f t="array" ref="L19">_xlfn.LET(_xlpm.결과,IFERROR(_xlfn.XLOOKUP(1,(날씨1[stnNm]='강수량 삽입용'!$C$2)*(날씨1[월]=L$3)*(날씨1[일]='강수량 삽입용'!$B19),날씨1[sumRn]),""),IF(_xlpm.결과=0,"",_xlpm.결과))</f>
        <v/>
      </c>
      <c r="M19" cm="1">
        <f t="array" ref="M19">_xlfn.LET(_xlpm.결과,IFERROR(_xlfn.XLOOKUP(1,(날씨1[stnNm]='강수량 삽입용'!$C$2)*(날씨1[월]=M$3)*(날씨1[일]='강수량 삽입용'!$B19),날씨1[sumRn]),""),IF(_xlpm.결과=0,"",_xlpm.결과))</f>
        <v>6</v>
      </c>
      <c r="N19" t="str" cm="1">
        <f t="array" ref="N19">_xlfn.LET(_xlpm.결과,IFERROR(_xlfn.XLOOKUP(1,(날씨1[stnNm]='강수량 삽입용'!$C$2)*(날씨1[월]=N$3)*(날씨1[일]='강수량 삽입용'!$B19),날씨1[sumRn]),""),IF(_xlpm.결과=0,"",_xlpm.결과))</f>
        <v/>
      </c>
      <c r="P19" s="63">
        <v>16</v>
      </c>
      <c r="Q19" t="str" cm="1">
        <f t="array" ref="Q19">_xlfn.LET(_xlpm.결과,IFERROR(_xlfn.XLOOKUP(1, (날씨2[stnNm]='강수량 삽입용'!$Q$2) * (날씨2[월]=Q$3) * (날씨2[일]='강수량 삽입용'!$P19), 날씨2[sumRn]),""),IF(_xlpm.결과=0,"",_xlpm.결과))</f>
        <v/>
      </c>
      <c r="R19" cm="1">
        <f t="array" ref="R19">_xlfn.LET(_xlpm.결과,IFERROR(_xlfn.XLOOKUP(1, (날씨2[stnNm]='강수량 삽입용'!$Q$2) * (날씨2[월]=R$3) * (날씨2[일]='강수량 삽입용'!$P19), 날씨2[sumRn]),""),IF(_xlpm.결과=0,"",_xlpm.결과))</f>
        <v>0.5</v>
      </c>
      <c r="S19" t="str" cm="1">
        <f t="array" ref="S19">_xlfn.LET(_xlpm.결과,IFERROR(_xlfn.XLOOKUP(1, (날씨2[stnNm]='강수량 삽입용'!$Q$2) * (날씨2[월]=S$3) * (날씨2[일]='강수량 삽입용'!$P19), 날씨2[sumRn]),""),IF(_xlpm.결과=0,"",_xlpm.결과))</f>
        <v/>
      </c>
      <c r="T19" cm="1">
        <f t="array" ref="T19">_xlfn.LET(_xlpm.결과,IFERROR(_xlfn.XLOOKUP(1, (날씨2[stnNm]='강수량 삽입용'!$Q$2) * (날씨2[월]=T$3) * (날씨2[일]='강수량 삽입용'!$P19), 날씨2[sumRn]),""),IF(_xlpm.결과=0,"",_xlpm.결과))</f>
        <v>28.3</v>
      </c>
      <c r="U19" cm="1">
        <f t="array" ref="U19">_xlfn.LET(_xlpm.결과,IFERROR(_xlfn.XLOOKUP(1, (날씨2[stnNm]='강수량 삽입용'!$Q$2) * (날씨2[월]=U$3) * (날씨2[일]='강수량 삽입용'!$P19), 날씨2[sumRn]),""),IF(_xlpm.결과=0,"",_xlpm.결과))</f>
        <v>2.8</v>
      </c>
      <c r="V19" t="str" cm="1">
        <f t="array" ref="V19">_xlfn.LET(_xlpm.결과,IFERROR(_xlfn.XLOOKUP(1, (날씨2[stnNm]='강수량 삽입용'!$Q$2) * (날씨2[월]=V$3) * (날씨2[일]='강수량 삽입용'!$P19), 날씨2[sumRn]),""),IF(_xlpm.결과=0,"",_xlpm.결과))</f>
        <v/>
      </c>
      <c r="W19" cm="1">
        <f t="array" ref="W19">_xlfn.LET(_xlpm.결과,IFERROR(_xlfn.XLOOKUP(1, (날씨2[stnNm]='강수량 삽입용'!$Q$2) * (날씨2[월]=W$3) * (날씨2[일]='강수량 삽입용'!$P19), 날씨2[sumRn]),""),IF(_xlpm.결과=0,"",_xlpm.결과))</f>
        <v>37.4</v>
      </c>
      <c r="X19" t="str" cm="1">
        <f t="array" ref="X19">_xlfn.LET(_xlpm.결과,IFERROR(_xlfn.XLOOKUP(1, (날씨2[stnNm]='강수량 삽입용'!$Q$2) * (날씨2[월]=X$3) * (날씨2[일]='강수량 삽입용'!$P19), 날씨2[sumRn]),""),IF(_xlpm.결과=0,"",_xlpm.결과))</f>
        <v/>
      </c>
      <c r="Y19" t="str" cm="1">
        <f t="array" ref="Y19">_xlfn.LET(_xlpm.결과,IFERROR(_xlfn.XLOOKUP(1, (날씨2[stnNm]='강수량 삽입용'!$Q$2) * (날씨2[월]=Y$3) * (날씨2[일]='강수량 삽입용'!$P19), 날씨2[sumRn]),""),IF(_xlpm.결과=0,"",_xlpm.결과))</f>
        <v/>
      </c>
      <c r="Z19" t="str" cm="1">
        <f t="array" ref="Z19">_xlfn.LET(_xlpm.결과,IFERROR(_xlfn.XLOOKUP(1, (날씨2[stnNm]='강수량 삽입용'!$Q$2) * (날씨2[월]=Z$3) * (날씨2[일]='강수량 삽입용'!$P19), 날씨2[sumRn]),""),IF(_xlpm.결과=0,"",_xlpm.결과))</f>
        <v/>
      </c>
      <c r="AA19" t="str" cm="1">
        <f t="array" ref="AA19">_xlfn.LET(_xlpm.결과,IFERROR(_xlfn.XLOOKUP(1, (날씨2[stnNm]='강수량 삽입용'!$Q$2) * (날씨2[월]=AA$3) * (날씨2[일]='강수량 삽입용'!$P19), 날씨2[sumRn]),""),IF(_xlpm.결과=0,"",_xlpm.결과))</f>
        <v/>
      </c>
      <c r="AB19" t="str" cm="1">
        <f t="array" ref="AB19">_xlfn.LET(_xlpm.결과,IFERROR(_xlfn.XLOOKUP(1, (날씨2[stnNm]='강수량 삽입용'!$Q$2) * (날씨2[월]=AB$3) * (날씨2[일]='강수량 삽입용'!$P19), 날씨2[sumRn]),""),IF(_xlpm.결과=0,"",_xlpm.결과))</f>
        <v/>
      </c>
      <c r="AD19" s="63">
        <v>16</v>
      </c>
      <c r="AE19" t="str" cm="1">
        <f t="array" ref="AE19">_xlfn.LET(_xlpm.결과,IFERROR(_xlfn.XLOOKUP(1, (날씨3[stnNm]='강수량 삽입용'!$AE$2) * (날씨3[월]=AE$3) * (날씨3[일]='강수량 삽입용'!$AD19), 날씨3[sumRn]),""),IF(_xlpm.결과=0,"",_xlpm.결과))</f>
        <v/>
      </c>
      <c r="AF19" cm="1">
        <f t="array" ref="AF19">_xlfn.LET(_xlpm.결과,IFERROR(_xlfn.XLOOKUP(1, (날씨3[stnNm]='강수량 삽입용'!$AE$2) * (날씨3[월]=AF$3) * (날씨3[일]='강수량 삽입용'!$AD19), 날씨3[sumRn]),""),IF(_xlpm.결과=0,"",_xlpm.결과))</f>
        <v>0.5</v>
      </c>
      <c r="AG19" t="str" cm="1">
        <f t="array" ref="AG19">_xlfn.LET(_xlpm.결과,IFERROR(_xlfn.XLOOKUP(1, (날씨3[stnNm]='강수량 삽입용'!$AE$2) * (날씨3[월]=AG$3) * (날씨3[일]='강수량 삽입용'!$AD19), 날씨3[sumRn]),""),IF(_xlpm.결과=0,"",_xlpm.결과))</f>
        <v/>
      </c>
      <c r="AH19" t="str" cm="1">
        <f t="array" ref="AH19">_xlfn.LET(_xlpm.결과,IFERROR(_xlfn.XLOOKUP(1, (날씨3[stnNm]='강수량 삽입용'!$AE$2) * (날씨3[월]=AH$3) * (날씨3[일]='강수량 삽입용'!$AD19), 날씨3[sumRn]),""),IF(_xlpm.결과=0,"",_xlpm.결과))</f>
        <v/>
      </c>
      <c r="AI19" t="str" cm="1">
        <f t="array" ref="AI19">_xlfn.LET(_xlpm.결과,IFERROR(_xlfn.XLOOKUP(1, (날씨3[stnNm]='강수량 삽입용'!$AE$2) * (날씨3[월]=AI$3) * (날씨3[일]='강수량 삽입용'!$AD19), 날씨3[sumRn]),""),IF(_xlpm.결과=0,"",_xlpm.결과))</f>
        <v/>
      </c>
      <c r="AJ19" t="str" cm="1">
        <f t="array" ref="AJ19">_xlfn.LET(_xlpm.결과,IFERROR(_xlfn.XLOOKUP(1, (날씨3[stnNm]='강수량 삽입용'!$AE$2) * (날씨3[월]=AJ$3) * (날씨3[일]='강수량 삽입용'!$AD19), 날씨3[sumRn]),""),IF(_xlpm.결과=0,"",_xlpm.결과))</f>
        <v/>
      </c>
      <c r="AK19" t="str" cm="1">
        <f t="array" ref="AK19">_xlfn.LET(_xlpm.결과,IFERROR(_xlfn.XLOOKUP(1, (날씨3[stnNm]='강수량 삽입용'!$AE$2) * (날씨3[월]=AK$3) * (날씨3[일]='강수량 삽입용'!$AD19), 날씨3[sumRn]),""),IF(_xlpm.결과=0,"",_xlpm.결과))</f>
        <v/>
      </c>
      <c r="AL19" cm="1">
        <f t="array" ref="AL19">_xlfn.LET(_xlpm.결과,IFERROR(_xlfn.XLOOKUP(1, (날씨3[stnNm]='강수량 삽입용'!$AE$2) * (날씨3[월]=AL$3) * (날씨3[일]='강수량 삽입용'!$AD19), 날씨3[sumRn]),""),IF(_xlpm.결과=0,"",_xlpm.결과))</f>
        <v>2.6</v>
      </c>
      <c r="AM19" t="str" cm="1">
        <f t="array" ref="AM19">_xlfn.LET(_xlpm.결과,IFERROR(_xlfn.XLOOKUP(1, (날씨3[stnNm]='강수량 삽입용'!$AE$2) * (날씨3[월]=AM$3) * (날씨3[일]='강수량 삽입용'!$AD19), 날씨3[sumRn]),""),IF(_xlpm.결과=0,"",_xlpm.결과))</f>
        <v/>
      </c>
      <c r="AN19" t="str" cm="1">
        <f t="array" ref="AN19">_xlfn.LET(_xlpm.결과,IFERROR(_xlfn.XLOOKUP(1, (날씨3[stnNm]='강수량 삽입용'!$AE$2) * (날씨3[월]=AN$3) * (날씨3[일]='강수량 삽입용'!$AD19), 날씨3[sumRn]),""),IF(_xlpm.결과=0,"",_xlpm.결과))</f>
        <v/>
      </c>
      <c r="AO19" t="str" cm="1">
        <f t="array" ref="AO19">_xlfn.LET(_xlpm.결과,IFERROR(_xlfn.XLOOKUP(1, (날씨3[stnNm]='강수량 삽입용'!$AE$2) * (날씨3[월]=AO$3) * (날씨3[일]='강수량 삽입용'!$AD19), 날씨3[sumRn]),""),IF(_xlpm.결과=0,"",_xlpm.결과))</f>
        <v/>
      </c>
      <c r="AP19" t="str" cm="1">
        <f t="array" ref="AP19">_xlfn.LET(_xlpm.결과,IFERROR(_xlfn.XLOOKUP(1, (날씨3[stnNm]='강수량 삽입용'!$AE$2) * (날씨3[월]=AP$3) * (날씨3[일]='강수량 삽입용'!$AD19), 날씨3[sumRn]),""),IF(_xlpm.결과=0,"",_xlpm.결과))</f>
        <v/>
      </c>
    </row>
    <row r="20" spans="2:42" ht="15.95" customHeight="1" x14ac:dyDescent="0.3">
      <c r="B20" s="63">
        <v>17</v>
      </c>
      <c r="C20" t="str" cm="1">
        <f t="array" ref="C20">_xlfn.LET(_xlpm.결과,IFERROR(_xlfn.XLOOKUP(1,(날씨1[stnNm]='강수량 삽입용'!$C$2)*(날씨1[월]=C$3)*(날씨1[일]='강수량 삽입용'!$B20),날씨1[sumRn]),""),IF(_xlpm.결과=0,"",_xlpm.결과))</f>
        <v/>
      </c>
      <c r="D20" cm="1">
        <f t="array" ref="D20">_xlfn.LET(_xlpm.결과,IFERROR(_xlfn.XLOOKUP(1,(날씨1[stnNm]='강수량 삽입용'!$C$2)*(날씨1[월]=D$3)*(날씨1[일]='강수량 삽입용'!$B20),날씨1[sumRn]),""),IF(_xlpm.결과=0,"",_xlpm.결과))</f>
        <v>1.5</v>
      </c>
      <c r="E20" t="str" cm="1">
        <f t="array" ref="E20">_xlfn.LET(_xlpm.결과,IFERROR(_xlfn.XLOOKUP(1,(날씨1[stnNm]='강수량 삽입용'!$C$2)*(날씨1[월]=E$3)*(날씨1[일]='강수량 삽입용'!$B20),날씨1[sumRn]),""),IF(_xlpm.결과=0,"",_xlpm.결과))</f>
        <v/>
      </c>
      <c r="F20" t="str" cm="1">
        <f t="array" ref="F20">_xlfn.LET(_xlpm.결과,IFERROR(_xlfn.XLOOKUP(1,(날씨1[stnNm]='강수량 삽입용'!$C$2)*(날씨1[월]=F$3)*(날씨1[일]='강수량 삽입용'!$B20),날씨1[sumRn]),""),IF(_xlpm.결과=0,"",_xlpm.결과))</f>
        <v/>
      </c>
      <c r="G20" t="str" cm="1">
        <f t="array" ref="G20">_xlfn.LET(_xlpm.결과,IFERROR(_xlfn.XLOOKUP(1,(날씨1[stnNm]='강수량 삽입용'!$C$2)*(날씨1[월]=G$3)*(날씨1[일]='강수량 삽입용'!$B20),날씨1[sumRn]),""),IF(_xlpm.결과=0,"",_xlpm.결과))</f>
        <v/>
      </c>
      <c r="H20" cm="1">
        <f t="array" ref="H20">_xlfn.LET(_xlpm.결과,IFERROR(_xlfn.XLOOKUP(1,(날씨1[stnNm]='강수량 삽입용'!$C$2)*(날씨1[월]=H$3)*(날씨1[일]='강수량 삽입용'!$B20),날씨1[sumRn]),""),IF(_xlpm.결과=0,"",_xlpm.결과))</f>
        <v>4.5</v>
      </c>
      <c r="I20" t="str" cm="1">
        <f t="array" ref="I20">_xlfn.LET(_xlpm.결과,IFERROR(_xlfn.XLOOKUP(1,(날씨1[stnNm]='강수량 삽입용'!$C$2)*(날씨1[월]=I$3)*(날씨1[일]='강수량 삽입용'!$B20),날씨1[sumRn]),""),IF(_xlpm.결과=0,"",_xlpm.결과))</f>
        <v/>
      </c>
      <c r="J20" t="str" cm="1">
        <f t="array" ref="J20">_xlfn.LET(_xlpm.결과,IFERROR(_xlfn.XLOOKUP(1,(날씨1[stnNm]='강수량 삽입용'!$C$2)*(날씨1[월]=J$3)*(날씨1[일]='강수량 삽입용'!$B20),날씨1[sumRn]),""),IF(_xlpm.결과=0,"",_xlpm.결과))</f>
        <v/>
      </c>
      <c r="K20" t="str" cm="1">
        <f t="array" ref="K20">_xlfn.LET(_xlpm.결과,IFERROR(_xlfn.XLOOKUP(1,(날씨1[stnNm]='강수량 삽입용'!$C$2)*(날씨1[월]=K$3)*(날씨1[일]='강수량 삽입용'!$B20),날씨1[sumRn]),""),IF(_xlpm.결과=0,"",_xlpm.결과))</f>
        <v/>
      </c>
      <c r="L20" t="str" cm="1">
        <f t="array" ref="L20">_xlfn.LET(_xlpm.결과,IFERROR(_xlfn.XLOOKUP(1,(날씨1[stnNm]='강수량 삽입용'!$C$2)*(날씨1[월]=L$3)*(날씨1[일]='강수량 삽입용'!$B20),날씨1[sumRn]),""),IF(_xlpm.결과=0,"",_xlpm.결과))</f>
        <v/>
      </c>
      <c r="M20" t="str" cm="1">
        <f t="array" ref="M20">_xlfn.LET(_xlpm.결과,IFERROR(_xlfn.XLOOKUP(1,(날씨1[stnNm]='강수량 삽입용'!$C$2)*(날씨1[월]=M$3)*(날씨1[일]='강수량 삽입용'!$B20),날씨1[sumRn]),""),IF(_xlpm.결과=0,"",_xlpm.결과))</f>
        <v/>
      </c>
      <c r="N20" t="str" cm="1">
        <f t="array" ref="N20">_xlfn.LET(_xlpm.결과,IFERROR(_xlfn.XLOOKUP(1,(날씨1[stnNm]='강수량 삽입용'!$C$2)*(날씨1[월]=N$3)*(날씨1[일]='강수량 삽입용'!$B20),날씨1[sumRn]),""),IF(_xlpm.결과=0,"",_xlpm.결과))</f>
        <v/>
      </c>
      <c r="P20" s="63">
        <v>17</v>
      </c>
      <c r="Q20" t="str" cm="1">
        <f t="array" ref="Q20">_xlfn.LET(_xlpm.결과,IFERROR(_xlfn.XLOOKUP(1, (날씨2[stnNm]='강수량 삽입용'!$Q$2) * (날씨2[월]=Q$3) * (날씨2[일]='강수량 삽입용'!$P20), 날씨2[sumRn]),""),IF(_xlpm.결과=0,"",_xlpm.결과))</f>
        <v/>
      </c>
      <c r="R20" t="str" cm="1">
        <f t="array" ref="R20">_xlfn.LET(_xlpm.결과,IFERROR(_xlfn.XLOOKUP(1, (날씨2[stnNm]='강수량 삽입용'!$Q$2) * (날씨2[월]=R$3) * (날씨2[일]='강수량 삽입용'!$P20), 날씨2[sumRn]),""),IF(_xlpm.결과=0,"",_xlpm.결과))</f>
        <v/>
      </c>
      <c r="S20" t="str" cm="1">
        <f t="array" ref="S20">_xlfn.LET(_xlpm.결과,IFERROR(_xlfn.XLOOKUP(1, (날씨2[stnNm]='강수량 삽입용'!$Q$2) * (날씨2[월]=S$3) * (날씨2[일]='강수량 삽입용'!$P20), 날씨2[sumRn]),""),IF(_xlpm.결과=0,"",_xlpm.결과))</f>
        <v/>
      </c>
      <c r="T20" cm="1">
        <f t="array" ref="T20">_xlfn.LET(_xlpm.결과,IFERROR(_xlfn.XLOOKUP(1, (날씨2[stnNm]='강수량 삽입용'!$Q$2) * (날씨2[월]=T$3) * (날씨2[일]='강수량 삽입용'!$P20), 날씨2[sumRn]),""),IF(_xlpm.결과=0,"",_xlpm.결과))</f>
        <v>34.799999999999997</v>
      </c>
      <c r="U20" t="str" cm="1">
        <f t="array" ref="U20">_xlfn.LET(_xlpm.결과,IFERROR(_xlfn.XLOOKUP(1, (날씨2[stnNm]='강수량 삽입용'!$Q$2) * (날씨2[월]=U$3) * (날씨2[일]='강수량 삽입용'!$P20), 날씨2[sumRn]),""),IF(_xlpm.결과=0,"",_xlpm.결과))</f>
        <v/>
      </c>
      <c r="V20" t="str" cm="1">
        <f t="array" ref="V20">_xlfn.LET(_xlpm.결과,IFERROR(_xlfn.XLOOKUP(1, (날씨2[stnNm]='강수량 삽입용'!$Q$2) * (날씨2[월]=V$3) * (날씨2[일]='강수량 삽입용'!$P20), 날씨2[sumRn]),""),IF(_xlpm.결과=0,"",_xlpm.결과))</f>
        <v/>
      </c>
      <c r="W20" cm="1">
        <f t="array" ref="W20">_xlfn.LET(_xlpm.결과,IFERROR(_xlfn.XLOOKUP(1, (날씨2[stnNm]='강수량 삽입용'!$Q$2) * (날씨2[월]=W$3) * (날씨2[일]='강수량 삽입용'!$P20), 날씨2[sumRn]),""),IF(_xlpm.결과=0,"",_xlpm.결과))</f>
        <v>14.8</v>
      </c>
      <c r="X20" t="str" cm="1">
        <f t="array" ref="X20">_xlfn.LET(_xlpm.결과,IFERROR(_xlfn.XLOOKUP(1, (날씨2[stnNm]='강수량 삽입용'!$Q$2) * (날씨2[월]=X$3) * (날씨2[일]='강수량 삽입용'!$P20), 날씨2[sumRn]),""),IF(_xlpm.결과=0,"",_xlpm.결과))</f>
        <v/>
      </c>
      <c r="Y20" t="str" cm="1">
        <f t="array" ref="Y20">_xlfn.LET(_xlpm.결과,IFERROR(_xlfn.XLOOKUP(1, (날씨2[stnNm]='강수량 삽입용'!$Q$2) * (날씨2[월]=Y$3) * (날씨2[일]='강수량 삽입용'!$P20), 날씨2[sumRn]),""),IF(_xlpm.결과=0,"",_xlpm.결과))</f>
        <v/>
      </c>
      <c r="Z20" t="str" cm="1">
        <f t="array" ref="Z20">_xlfn.LET(_xlpm.결과,IFERROR(_xlfn.XLOOKUP(1, (날씨2[stnNm]='강수량 삽입용'!$Q$2) * (날씨2[월]=Z$3) * (날씨2[일]='강수량 삽입용'!$P20), 날씨2[sumRn]),""),IF(_xlpm.결과=0,"",_xlpm.결과))</f>
        <v/>
      </c>
      <c r="AA20" t="str" cm="1">
        <f t="array" ref="AA20">_xlfn.LET(_xlpm.결과,IFERROR(_xlfn.XLOOKUP(1, (날씨2[stnNm]='강수량 삽입용'!$Q$2) * (날씨2[월]=AA$3) * (날씨2[일]='강수량 삽입용'!$P20), 날씨2[sumRn]),""),IF(_xlpm.결과=0,"",_xlpm.결과))</f>
        <v/>
      </c>
      <c r="AB20" t="str" cm="1">
        <f t="array" ref="AB20">_xlfn.LET(_xlpm.결과,IFERROR(_xlfn.XLOOKUP(1, (날씨2[stnNm]='강수량 삽입용'!$Q$2) * (날씨2[월]=AB$3) * (날씨2[일]='강수량 삽입용'!$P20), 날씨2[sumRn]),""),IF(_xlpm.결과=0,"",_xlpm.결과))</f>
        <v/>
      </c>
      <c r="AD20" s="63">
        <v>17</v>
      </c>
      <c r="AE20" t="str" cm="1">
        <f t="array" ref="AE20">_xlfn.LET(_xlpm.결과,IFERROR(_xlfn.XLOOKUP(1, (날씨3[stnNm]='강수량 삽입용'!$AE$2) * (날씨3[월]=AE$3) * (날씨3[일]='강수량 삽입용'!$AD20), 날씨3[sumRn]),""),IF(_xlpm.결과=0,"",_xlpm.결과))</f>
        <v/>
      </c>
      <c r="AF20" cm="1">
        <f t="array" ref="AF20">_xlfn.LET(_xlpm.결과,IFERROR(_xlfn.XLOOKUP(1, (날씨3[stnNm]='강수량 삽입용'!$AE$2) * (날씨3[월]=AF$3) * (날씨3[일]='강수량 삽입용'!$AD20), 날씨3[sumRn]),""),IF(_xlpm.결과=0,"",_xlpm.결과))</f>
        <v>3.7</v>
      </c>
      <c r="AG20" t="str" cm="1">
        <f t="array" ref="AG20">_xlfn.LET(_xlpm.결과,IFERROR(_xlfn.XLOOKUP(1, (날씨3[stnNm]='강수량 삽입용'!$AE$2) * (날씨3[월]=AG$3) * (날씨3[일]='강수량 삽입용'!$AD20), 날씨3[sumRn]),""),IF(_xlpm.결과=0,"",_xlpm.결과))</f>
        <v/>
      </c>
      <c r="AH20" cm="1">
        <f t="array" ref="AH20">_xlfn.LET(_xlpm.결과,IFERROR(_xlfn.XLOOKUP(1, (날씨3[stnNm]='강수량 삽입용'!$AE$2) * (날씨3[월]=AH$3) * (날씨3[일]='강수량 삽입용'!$AD20), 날씨3[sumRn]),""),IF(_xlpm.결과=0,"",_xlpm.결과))</f>
        <v>11.7</v>
      </c>
      <c r="AI20" t="str" cm="1">
        <f t="array" ref="AI20">_xlfn.LET(_xlpm.결과,IFERROR(_xlfn.XLOOKUP(1, (날씨3[stnNm]='강수량 삽입용'!$AE$2) * (날씨3[월]=AI$3) * (날씨3[일]='강수량 삽입용'!$AD20), 날씨3[sumRn]),""),IF(_xlpm.결과=0,"",_xlpm.결과))</f>
        <v/>
      </c>
      <c r="AJ20" t="str" cm="1">
        <f t="array" ref="AJ20">_xlfn.LET(_xlpm.결과,IFERROR(_xlfn.XLOOKUP(1, (날씨3[stnNm]='강수량 삽입용'!$AE$2) * (날씨3[월]=AJ$3) * (날씨3[일]='강수량 삽입용'!$AD20), 날씨3[sumRn]),""),IF(_xlpm.결과=0,"",_xlpm.결과))</f>
        <v/>
      </c>
      <c r="AK20" t="str" cm="1">
        <f t="array" ref="AK20">_xlfn.LET(_xlpm.결과,IFERROR(_xlfn.XLOOKUP(1, (날씨3[stnNm]='강수량 삽입용'!$AE$2) * (날씨3[월]=AK$3) * (날씨3[일]='강수량 삽입용'!$AD20), 날씨3[sumRn]),""),IF(_xlpm.결과=0,"",_xlpm.결과))</f>
        <v/>
      </c>
      <c r="AL20" cm="1">
        <f t="array" ref="AL20">_xlfn.LET(_xlpm.결과,IFERROR(_xlfn.XLOOKUP(1, (날씨3[stnNm]='강수량 삽입용'!$AE$2) * (날씨3[월]=AL$3) * (날씨3[일]='강수량 삽입용'!$AD20), 날씨3[sumRn]),""),IF(_xlpm.결과=0,"",_xlpm.결과))</f>
        <v>6.3</v>
      </c>
      <c r="AM20" t="str" cm="1">
        <f t="array" ref="AM20">_xlfn.LET(_xlpm.결과,IFERROR(_xlfn.XLOOKUP(1, (날씨3[stnNm]='강수량 삽입용'!$AE$2) * (날씨3[월]=AM$3) * (날씨3[일]='강수량 삽입용'!$AD20), 날씨3[sumRn]),""),IF(_xlpm.결과=0,"",_xlpm.결과))</f>
        <v/>
      </c>
      <c r="AN20" t="str" cm="1">
        <f t="array" ref="AN20">_xlfn.LET(_xlpm.결과,IFERROR(_xlfn.XLOOKUP(1, (날씨3[stnNm]='강수량 삽입용'!$AE$2) * (날씨3[월]=AN$3) * (날씨3[일]='강수량 삽입용'!$AD20), 날씨3[sumRn]),""),IF(_xlpm.결과=0,"",_xlpm.결과))</f>
        <v/>
      </c>
      <c r="AO20" t="str" cm="1">
        <f t="array" ref="AO20">_xlfn.LET(_xlpm.결과,IFERROR(_xlfn.XLOOKUP(1, (날씨3[stnNm]='강수량 삽입용'!$AE$2) * (날씨3[월]=AO$3) * (날씨3[일]='강수량 삽입용'!$AD20), 날씨3[sumRn]),""),IF(_xlpm.결과=0,"",_xlpm.결과))</f>
        <v/>
      </c>
      <c r="AP20" t="str" cm="1">
        <f t="array" ref="AP20">_xlfn.LET(_xlpm.결과,IFERROR(_xlfn.XLOOKUP(1, (날씨3[stnNm]='강수량 삽입용'!$AE$2) * (날씨3[월]=AP$3) * (날씨3[일]='강수량 삽입용'!$AD20), 날씨3[sumRn]),""),IF(_xlpm.결과=0,"",_xlpm.결과))</f>
        <v/>
      </c>
    </row>
    <row r="21" spans="2:42" ht="15.95" customHeight="1" x14ac:dyDescent="0.3">
      <c r="B21" s="63">
        <v>18</v>
      </c>
      <c r="C21" cm="1">
        <f t="array" ref="C21">_xlfn.LET(_xlpm.결과,IFERROR(_xlfn.XLOOKUP(1,(날씨1[stnNm]='강수량 삽입용'!$C$2)*(날씨1[월]=C$3)*(날씨1[일]='강수량 삽입용'!$B21),날씨1[sumRn]),""),IF(_xlpm.결과=0,"",_xlpm.결과))</f>
        <v>4.5</v>
      </c>
      <c r="D21" t="str" cm="1">
        <f t="array" ref="D21">_xlfn.LET(_xlpm.결과,IFERROR(_xlfn.XLOOKUP(1,(날씨1[stnNm]='강수량 삽입용'!$C$2)*(날씨1[월]=D$3)*(날씨1[일]='강수량 삽입용'!$B21),날씨1[sumRn]),""),IF(_xlpm.결과=0,"",_xlpm.결과))</f>
        <v/>
      </c>
      <c r="E21" t="str" cm="1">
        <f t="array" ref="E21">_xlfn.LET(_xlpm.결과,IFERROR(_xlfn.XLOOKUP(1,(날씨1[stnNm]='강수량 삽입용'!$C$2)*(날씨1[월]=E$3)*(날씨1[일]='강수량 삽입용'!$B21),날씨1[sumRn]),""),IF(_xlpm.결과=0,"",_xlpm.결과))</f>
        <v/>
      </c>
      <c r="F21" t="str" cm="1">
        <f t="array" ref="F21">_xlfn.LET(_xlpm.결과,IFERROR(_xlfn.XLOOKUP(1,(날씨1[stnNm]='강수량 삽입용'!$C$2)*(날씨1[월]=F$3)*(날씨1[일]='강수량 삽입용'!$B21),날씨1[sumRn]),""),IF(_xlpm.결과=0,"",_xlpm.결과))</f>
        <v/>
      </c>
      <c r="G21" t="str" cm="1">
        <f t="array" ref="G21">_xlfn.LET(_xlpm.결과,IFERROR(_xlfn.XLOOKUP(1,(날씨1[stnNm]='강수량 삽입용'!$C$2)*(날씨1[월]=G$3)*(날씨1[일]='강수량 삽입용'!$B21),날씨1[sumRn]),""),IF(_xlpm.결과=0,"",_xlpm.결과))</f>
        <v/>
      </c>
      <c r="H21" t="str" cm="1">
        <f t="array" ref="H21">_xlfn.LET(_xlpm.결과,IFERROR(_xlfn.XLOOKUP(1,(날씨1[stnNm]='강수량 삽입용'!$C$2)*(날씨1[월]=H$3)*(날씨1[일]='강수량 삽입용'!$B21),날씨1[sumRn]),""),IF(_xlpm.결과=0,"",_xlpm.결과))</f>
        <v/>
      </c>
      <c r="I21" cm="1">
        <f t="array" ref="I21">_xlfn.LET(_xlpm.결과,IFERROR(_xlfn.XLOOKUP(1,(날씨1[stnNm]='강수량 삽입용'!$C$2)*(날씨1[월]=I$3)*(날씨1[일]='강수량 삽입용'!$B21),날씨1[sumRn]),""),IF(_xlpm.결과=0,"",_xlpm.결과))</f>
        <v>0.5</v>
      </c>
      <c r="J21" t="str" cm="1">
        <f t="array" ref="J21">_xlfn.LET(_xlpm.결과,IFERROR(_xlfn.XLOOKUP(1,(날씨1[stnNm]='강수량 삽입용'!$C$2)*(날씨1[월]=J$3)*(날씨1[일]='강수량 삽입용'!$B21),날씨1[sumRn]),""),IF(_xlpm.결과=0,"",_xlpm.결과))</f>
        <v/>
      </c>
      <c r="K21" t="str" cm="1">
        <f t="array" ref="K21">_xlfn.LET(_xlpm.결과,IFERROR(_xlfn.XLOOKUP(1,(날씨1[stnNm]='강수량 삽입용'!$C$2)*(날씨1[월]=K$3)*(날씨1[일]='강수량 삽입용'!$B21),날씨1[sumRn]),""),IF(_xlpm.결과=0,"",_xlpm.결과))</f>
        <v/>
      </c>
      <c r="L21" t="str" cm="1">
        <f t="array" ref="L21">_xlfn.LET(_xlpm.결과,IFERROR(_xlfn.XLOOKUP(1,(날씨1[stnNm]='강수량 삽입용'!$C$2)*(날씨1[월]=L$3)*(날씨1[일]='강수량 삽입용'!$B21),날씨1[sumRn]),""),IF(_xlpm.결과=0,"",_xlpm.결과))</f>
        <v/>
      </c>
      <c r="M21" cm="1">
        <f t="array" ref="M21">_xlfn.LET(_xlpm.결과,IFERROR(_xlfn.XLOOKUP(1,(날씨1[stnNm]='강수량 삽입용'!$C$2)*(날씨1[월]=M$3)*(날씨1[일]='강수량 삽입용'!$B21),날씨1[sumRn]),""),IF(_xlpm.결과=0,"",_xlpm.결과))</f>
        <v>4.5</v>
      </c>
      <c r="N21" t="str" cm="1">
        <f t="array" ref="N21">_xlfn.LET(_xlpm.결과,IFERROR(_xlfn.XLOOKUP(1,(날씨1[stnNm]='강수량 삽입용'!$C$2)*(날씨1[월]=N$3)*(날씨1[일]='강수량 삽입용'!$B21),날씨1[sumRn]),""),IF(_xlpm.결과=0,"",_xlpm.결과))</f>
        <v/>
      </c>
      <c r="P21" s="63">
        <v>18</v>
      </c>
      <c r="Q21" cm="1">
        <f t="array" ref="Q21">_xlfn.LET(_xlpm.결과,IFERROR(_xlfn.XLOOKUP(1, (날씨2[stnNm]='강수량 삽입용'!$Q$2) * (날씨2[월]=Q$3) * (날씨2[일]='강수량 삽입용'!$P21), 날씨2[sumRn]),""),IF(_xlpm.결과=0,"",_xlpm.결과))</f>
        <v>0.9</v>
      </c>
      <c r="R21" t="str" cm="1">
        <f t="array" ref="R21">_xlfn.LET(_xlpm.결과,IFERROR(_xlfn.XLOOKUP(1, (날씨2[stnNm]='강수량 삽입용'!$Q$2) * (날씨2[월]=R$3) * (날씨2[일]='강수량 삽입용'!$P21), 날씨2[sumRn]),""),IF(_xlpm.결과=0,"",_xlpm.결과))</f>
        <v/>
      </c>
      <c r="S21" t="str" cm="1">
        <f t="array" ref="S21">_xlfn.LET(_xlpm.결과,IFERROR(_xlfn.XLOOKUP(1, (날씨2[stnNm]='강수량 삽입용'!$Q$2) * (날씨2[월]=S$3) * (날씨2[일]='강수량 삽입용'!$P21), 날씨2[sumRn]),""),IF(_xlpm.결과=0,"",_xlpm.결과))</f>
        <v/>
      </c>
      <c r="T21" cm="1">
        <f t="array" ref="T21">_xlfn.LET(_xlpm.결과,IFERROR(_xlfn.XLOOKUP(1, (날씨2[stnNm]='강수량 삽입용'!$Q$2) * (날씨2[월]=T$3) * (날씨2[일]='강수량 삽입용'!$P21), 날씨2[sumRn]),""),IF(_xlpm.결과=0,"",_xlpm.결과))</f>
        <v>6.5</v>
      </c>
      <c r="U21" t="str" cm="1">
        <f t="array" ref="U21">_xlfn.LET(_xlpm.결과,IFERROR(_xlfn.XLOOKUP(1, (날씨2[stnNm]='강수량 삽입용'!$Q$2) * (날씨2[월]=U$3) * (날씨2[일]='강수량 삽입용'!$P21), 날씨2[sumRn]),""),IF(_xlpm.결과=0,"",_xlpm.결과))</f>
        <v/>
      </c>
      <c r="V21" t="str" cm="1">
        <f t="array" ref="V21">_xlfn.LET(_xlpm.결과,IFERROR(_xlfn.XLOOKUP(1, (날씨2[stnNm]='강수량 삽입용'!$Q$2) * (날씨2[월]=V$3) * (날씨2[일]='강수량 삽입용'!$P21), 날씨2[sumRn]),""),IF(_xlpm.결과=0,"",_xlpm.결과))</f>
        <v/>
      </c>
      <c r="W21" cm="1">
        <f t="array" ref="W21">_xlfn.LET(_xlpm.결과,IFERROR(_xlfn.XLOOKUP(1, (날씨2[stnNm]='강수량 삽입용'!$Q$2) * (날씨2[월]=W$3) * (날씨2[일]='강수량 삽입용'!$P21), 날씨2[sumRn]),""),IF(_xlpm.결과=0,"",_xlpm.결과))</f>
        <v>3</v>
      </c>
      <c r="X21" t="str" cm="1">
        <f t="array" ref="X21">_xlfn.LET(_xlpm.결과,IFERROR(_xlfn.XLOOKUP(1, (날씨2[stnNm]='강수량 삽입용'!$Q$2) * (날씨2[월]=X$3) * (날씨2[일]='강수량 삽입용'!$P21), 날씨2[sumRn]),""),IF(_xlpm.결과=0,"",_xlpm.결과))</f>
        <v/>
      </c>
      <c r="Y21" t="str" cm="1">
        <f t="array" ref="Y21">_xlfn.LET(_xlpm.결과,IFERROR(_xlfn.XLOOKUP(1, (날씨2[stnNm]='강수량 삽입용'!$Q$2) * (날씨2[월]=Y$3) * (날씨2[일]='강수량 삽입용'!$P21), 날씨2[sumRn]),""),IF(_xlpm.결과=0,"",_xlpm.결과))</f>
        <v/>
      </c>
      <c r="Z21" t="str" cm="1">
        <f t="array" ref="Z21">_xlfn.LET(_xlpm.결과,IFERROR(_xlfn.XLOOKUP(1, (날씨2[stnNm]='강수량 삽입용'!$Q$2) * (날씨2[월]=Z$3) * (날씨2[일]='강수량 삽입용'!$P21), 날씨2[sumRn]),""),IF(_xlpm.결과=0,"",_xlpm.결과))</f>
        <v/>
      </c>
      <c r="AA21" t="str" cm="1">
        <f t="array" ref="AA21">_xlfn.LET(_xlpm.결과,IFERROR(_xlfn.XLOOKUP(1, (날씨2[stnNm]='강수량 삽입용'!$Q$2) * (날씨2[월]=AA$3) * (날씨2[일]='강수량 삽입용'!$P21), 날씨2[sumRn]),""),IF(_xlpm.결과=0,"",_xlpm.결과))</f>
        <v/>
      </c>
      <c r="AB21" t="str" cm="1">
        <f t="array" ref="AB21">_xlfn.LET(_xlpm.결과,IFERROR(_xlfn.XLOOKUP(1, (날씨2[stnNm]='강수량 삽입용'!$Q$2) * (날씨2[월]=AB$3) * (날씨2[일]='강수량 삽입용'!$P21), 날씨2[sumRn]),""),IF(_xlpm.결과=0,"",_xlpm.결과))</f>
        <v/>
      </c>
      <c r="AD21" s="63">
        <v>18</v>
      </c>
      <c r="AE21" t="str" cm="1">
        <f t="array" ref="AE21">_xlfn.LET(_xlpm.결과,IFERROR(_xlfn.XLOOKUP(1, (날씨3[stnNm]='강수량 삽입용'!$AE$2) * (날씨3[월]=AE$3) * (날씨3[일]='강수량 삽입용'!$AD21), 날씨3[sumRn]),""),IF(_xlpm.결과=0,"",_xlpm.결과))</f>
        <v/>
      </c>
      <c r="AF21" t="str" cm="1">
        <f t="array" ref="AF21">_xlfn.LET(_xlpm.결과,IFERROR(_xlfn.XLOOKUP(1, (날씨3[stnNm]='강수량 삽입용'!$AE$2) * (날씨3[월]=AF$3) * (날씨3[일]='강수량 삽입용'!$AD21), 날씨3[sumRn]),""),IF(_xlpm.결과=0,"",_xlpm.결과))</f>
        <v/>
      </c>
      <c r="AG21" t="str" cm="1">
        <f t="array" ref="AG21">_xlfn.LET(_xlpm.결과,IFERROR(_xlfn.XLOOKUP(1, (날씨3[stnNm]='강수량 삽입용'!$AE$2) * (날씨3[월]=AG$3) * (날씨3[일]='강수량 삽입용'!$AD21), 날씨3[sumRn]),""),IF(_xlpm.결과=0,"",_xlpm.결과))</f>
        <v/>
      </c>
      <c r="AH21" cm="1">
        <f t="array" ref="AH21">_xlfn.LET(_xlpm.결과,IFERROR(_xlfn.XLOOKUP(1, (날씨3[stnNm]='강수량 삽입용'!$AE$2) * (날씨3[월]=AH$3) * (날씨3[일]='강수량 삽입용'!$AD21), 날씨3[sumRn]),""),IF(_xlpm.결과=0,"",_xlpm.결과))</f>
        <v>15.6</v>
      </c>
      <c r="AI21" t="str" cm="1">
        <f t="array" ref="AI21">_xlfn.LET(_xlpm.결과,IFERROR(_xlfn.XLOOKUP(1, (날씨3[stnNm]='강수량 삽입용'!$AE$2) * (날씨3[월]=AI$3) * (날씨3[일]='강수량 삽입용'!$AD21), 날씨3[sumRn]),""),IF(_xlpm.결과=0,"",_xlpm.결과))</f>
        <v/>
      </c>
      <c r="AJ21" t="str" cm="1">
        <f t="array" ref="AJ21">_xlfn.LET(_xlpm.결과,IFERROR(_xlfn.XLOOKUP(1, (날씨3[stnNm]='강수량 삽입용'!$AE$2) * (날씨3[월]=AJ$3) * (날씨3[일]='강수량 삽입용'!$AD21), 날씨3[sumRn]),""),IF(_xlpm.결과=0,"",_xlpm.결과))</f>
        <v/>
      </c>
      <c r="AK21" t="str" cm="1">
        <f t="array" ref="AK21">_xlfn.LET(_xlpm.결과,IFERROR(_xlfn.XLOOKUP(1, (날씨3[stnNm]='강수량 삽입용'!$AE$2) * (날씨3[월]=AK$3) * (날씨3[일]='강수량 삽입용'!$AD21), 날씨3[sumRn]),""),IF(_xlpm.결과=0,"",_xlpm.결과))</f>
        <v/>
      </c>
      <c r="AL21" cm="1">
        <f t="array" ref="AL21">_xlfn.LET(_xlpm.결과,IFERROR(_xlfn.XLOOKUP(1, (날씨3[stnNm]='강수량 삽입용'!$AE$2) * (날씨3[월]=AL$3) * (날씨3[일]='강수량 삽입용'!$AD21), 날씨3[sumRn]),""),IF(_xlpm.결과=0,"",_xlpm.결과))</f>
        <v>2.4</v>
      </c>
      <c r="AM21" t="str" cm="1">
        <f t="array" ref="AM21">_xlfn.LET(_xlpm.결과,IFERROR(_xlfn.XLOOKUP(1, (날씨3[stnNm]='강수량 삽입용'!$AE$2) * (날씨3[월]=AM$3) * (날씨3[일]='강수량 삽입용'!$AD21), 날씨3[sumRn]),""),IF(_xlpm.결과=0,"",_xlpm.결과))</f>
        <v/>
      </c>
      <c r="AN21" t="str" cm="1">
        <f t="array" ref="AN21">_xlfn.LET(_xlpm.결과,IFERROR(_xlfn.XLOOKUP(1, (날씨3[stnNm]='강수량 삽입용'!$AE$2) * (날씨3[월]=AN$3) * (날씨3[일]='강수량 삽입용'!$AD21), 날씨3[sumRn]),""),IF(_xlpm.결과=0,"",_xlpm.결과))</f>
        <v/>
      </c>
      <c r="AO21" t="str" cm="1">
        <f t="array" ref="AO21">_xlfn.LET(_xlpm.결과,IFERROR(_xlfn.XLOOKUP(1, (날씨3[stnNm]='강수량 삽입용'!$AE$2) * (날씨3[월]=AO$3) * (날씨3[일]='강수량 삽입용'!$AD21), 날씨3[sumRn]),""),IF(_xlpm.결과=0,"",_xlpm.결과))</f>
        <v/>
      </c>
      <c r="AP21" cm="1">
        <f t="array" ref="AP21">_xlfn.LET(_xlpm.결과,IFERROR(_xlfn.XLOOKUP(1, (날씨3[stnNm]='강수량 삽입용'!$AE$2) * (날씨3[월]=AP$3) * (날씨3[일]='강수량 삽입용'!$AD21), 날씨3[sumRn]),""),IF(_xlpm.결과=0,"",_xlpm.결과))</f>
        <v>0.2</v>
      </c>
    </row>
    <row r="22" spans="2:42" ht="15.95" customHeight="1" x14ac:dyDescent="0.3">
      <c r="B22" s="63">
        <v>19</v>
      </c>
      <c r="C22" cm="1">
        <f t="array" ref="C22">_xlfn.LET(_xlpm.결과,IFERROR(_xlfn.XLOOKUP(1,(날씨1[stnNm]='강수량 삽입용'!$C$2)*(날씨1[월]=C$3)*(날씨1[일]='강수량 삽입용'!$B22),날씨1[sumRn]),""),IF(_xlpm.결과=0,"",_xlpm.결과))</f>
        <v>0.4</v>
      </c>
      <c r="D22" t="str" cm="1">
        <f t="array" ref="D22">_xlfn.LET(_xlpm.결과,IFERROR(_xlfn.XLOOKUP(1,(날씨1[stnNm]='강수량 삽입용'!$C$2)*(날씨1[월]=D$3)*(날씨1[일]='강수량 삽입용'!$B22),날씨1[sumRn]),""),IF(_xlpm.결과=0,"",_xlpm.결과))</f>
        <v/>
      </c>
      <c r="E22" t="str" cm="1">
        <f t="array" ref="E22">_xlfn.LET(_xlpm.결과,IFERROR(_xlfn.XLOOKUP(1,(날씨1[stnNm]='강수량 삽입용'!$C$2)*(날씨1[월]=E$3)*(날씨1[일]='강수량 삽입용'!$B22),날씨1[sumRn]),""),IF(_xlpm.결과=0,"",_xlpm.결과))</f>
        <v/>
      </c>
      <c r="F22" cm="1">
        <f t="array" ref="F22">_xlfn.LET(_xlpm.결과,IFERROR(_xlfn.XLOOKUP(1,(날씨1[stnNm]='강수량 삽입용'!$C$2)*(날씨1[월]=F$3)*(날씨1[일]='강수량 삽입용'!$B22),날씨1[sumRn]),""),IF(_xlpm.결과=0,"",_xlpm.결과))</f>
        <v>13.5</v>
      </c>
      <c r="G22" cm="1">
        <f t="array" ref="G22">_xlfn.LET(_xlpm.결과,IFERROR(_xlfn.XLOOKUP(1,(날씨1[stnNm]='강수량 삽입용'!$C$2)*(날씨1[월]=G$3)*(날씨1[일]='강수량 삽입용'!$B22),날씨1[sumRn]),""),IF(_xlpm.결과=0,"",_xlpm.결과))</f>
        <v>1</v>
      </c>
      <c r="H22" t="str" cm="1">
        <f t="array" ref="H22">_xlfn.LET(_xlpm.결과,IFERROR(_xlfn.XLOOKUP(1,(날씨1[stnNm]='강수량 삽입용'!$C$2)*(날씨1[월]=H$3)*(날씨1[일]='강수량 삽입용'!$B22),날씨1[sumRn]),""),IF(_xlpm.결과=0,"",_xlpm.결과))</f>
        <v/>
      </c>
      <c r="I22" cm="1">
        <f t="array" ref="I22">_xlfn.LET(_xlpm.결과,IFERROR(_xlfn.XLOOKUP(1,(날씨1[stnNm]='강수량 삽입용'!$C$2)*(날씨1[월]=I$3)*(날씨1[일]='강수량 삽입용'!$B22),날씨1[sumRn]),""),IF(_xlpm.결과=0,"",_xlpm.결과))</f>
        <v>4</v>
      </c>
      <c r="J22" t="str" cm="1">
        <f t="array" ref="J22">_xlfn.LET(_xlpm.결과,IFERROR(_xlfn.XLOOKUP(1,(날씨1[stnNm]='강수량 삽입용'!$C$2)*(날씨1[월]=J$3)*(날씨1[일]='강수량 삽입용'!$B22),날씨1[sumRn]),""),IF(_xlpm.결과=0,"",_xlpm.결과))</f>
        <v/>
      </c>
      <c r="K22" t="str" cm="1">
        <f t="array" ref="K22">_xlfn.LET(_xlpm.결과,IFERROR(_xlfn.XLOOKUP(1,(날씨1[stnNm]='강수량 삽입용'!$C$2)*(날씨1[월]=K$3)*(날씨1[일]='강수량 삽입용'!$B22),날씨1[sumRn]),""),IF(_xlpm.결과=0,"",_xlpm.결과))</f>
        <v/>
      </c>
      <c r="L22" t="str" cm="1">
        <f t="array" ref="L22">_xlfn.LET(_xlpm.결과,IFERROR(_xlfn.XLOOKUP(1,(날씨1[stnNm]='강수량 삽입용'!$C$2)*(날씨1[월]=L$3)*(날씨1[일]='강수량 삽입용'!$B22),날씨1[sumRn]),""),IF(_xlpm.결과=0,"",_xlpm.결과))</f>
        <v/>
      </c>
      <c r="M22" cm="1">
        <f t="array" ref="M22">_xlfn.LET(_xlpm.결과,IFERROR(_xlfn.XLOOKUP(1,(날씨1[stnNm]='강수량 삽입용'!$C$2)*(날씨1[월]=M$3)*(날씨1[일]='강수량 삽입용'!$B22),날씨1[sumRn]),""),IF(_xlpm.결과=0,"",_xlpm.결과))</f>
        <v>0.5</v>
      </c>
      <c r="N22" t="str" cm="1">
        <f t="array" ref="N22">_xlfn.LET(_xlpm.결과,IFERROR(_xlfn.XLOOKUP(1,(날씨1[stnNm]='강수량 삽입용'!$C$2)*(날씨1[월]=N$3)*(날씨1[일]='강수량 삽입용'!$B22),날씨1[sumRn]),""),IF(_xlpm.결과=0,"",_xlpm.결과))</f>
        <v/>
      </c>
      <c r="P22" s="63">
        <v>19</v>
      </c>
      <c r="Q22" t="str" cm="1">
        <f t="array" ref="Q22">_xlfn.LET(_xlpm.결과,IFERROR(_xlfn.XLOOKUP(1, (날씨2[stnNm]='강수량 삽입용'!$Q$2) * (날씨2[월]=Q$3) * (날씨2[일]='강수량 삽입용'!$P22), 날씨2[sumRn]),""),IF(_xlpm.결과=0,"",_xlpm.결과))</f>
        <v/>
      </c>
      <c r="R22" t="str" cm="1">
        <f t="array" ref="R22">_xlfn.LET(_xlpm.결과,IFERROR(_xlfn.XLOOKUP(1, (날씨2[stnNm]='강수량 삽입용'!$Q$2) * (날씨2[월]=R$3) * (날씨2[일]='강수량 삽입용'!$P22), 날씨2[sumRn]),""),IF(_xlpm.결과=0,"",_xlpm.결과))</f>
        <v/>
      </c>
      <c r="S22" t="str" cm="1">
        <f t="array" ref="S22">_xlfn.LET(_xlpm.결과,IFERROR(_xlfn.XLOOKUP(1, (날씨2[stnNm]='강수량 삽입용'!$Q$2) * (날씨2[월]=S$3) * (날씨2[일]='강수량 삽입용'!$P22), 날씨2[sumRn]),""),IF(_xlpm.결과=0,"",_xlpm.결과))</f>
        <v/>
      </c>
      <c r="T22" t="str" cm="1">
        <f t="array" ref="T22">_xlfn.LET(_xlpm.결과,IFERROR(_xlfn.XLOOKUP(1, (날씨2[stnNm]='강수량 삽입용'!$Q$2) * (날씨2[월]=T$3) * (날씨2[일]='강수량 삽입용'!$P22), 날씨2[sumRn]),""),IF(_xlpm.결과=0,"",_xlpm.결과))</f>
        <v/>
      </c>
      <c r="U22" t="str" cm="1">
        <f t="array" ref="U22">_xlfn.LET(_xlpm.결과,IFERROR(_xlfn.XLOOKUP(1, (날씨2[stnNm]='강수량 삽입용'!$Q$2) * (날씨2[월]=U$3) * (날씨2[일]='강수량 삽입용'!$P22), 날씨2[sumRn]),""),IF(_xlpm.결과=0,"",_xlpm.결과))</f>
        <v/>
      </c>
      <c r="V22" t="str" cm="1">
        <f t="array" ref="V22">_xlfn.LET(_xlpm.결과,IFERROR(_xlfn.XLOOKUP(1, (날씨2[stnNm]='강수량 삽입용'!$Q$2) * (날씨2[월]=V$3) * (날씨2[일]='강수량 삽입용'!$P22), 날씨2[sumRn]),""),IF(_xlpm.결과=0,"",_xlpm.결과))</f>
        <v/>
      </c>
      <c r="W22" t="str" cm="1">
        <f t="array" ref="W22">_xlfn.LET(_xlpm.결과,IFERROR(_xlfn.XLOOKUP(1, (날씨2[stnNm]='강수량 삽입용'!$Q$2) * (날씨2[월]=W$3) * (날씨2[일]='강수량 삽입용'!$P22), 날씨2[sumRn]),""),IF(_xlpm.결과=0,"",_xlpm.결과))</f>
        <v/>
      </c>
      <c r="X22" cm="1">
        <f t="array" ref="X22">_xlfn.LET(_xlpm.결과,IFERROR(_xlfn.XLOOKUP(1, (날씨2[stnNm]='강수량 삽입용'!$Q$2) * (날씨2[월]=X$3) * (날씨2[일]='강수량 삽입용'!$P22), 날씨2[sumRn]),""),IF(_xlpm.결과=0,"",_xlpm.결과))</f>
        <v>0.2</v>
      </c>
      <c r="Y22" t="str" cm="1">
        <f t="array" ref="Y22">_xlfn.LET(_xlpm.결과,IFERROR(_xlfn.XLOOKUP(1, (날씨2[stnNm]='강수량 삽입용'!$Q$2) * (날씨2[월]=Y$3) * (날씨2[일]='강수량 삽입용'!$P22), 날씨2[sumRn]),""),IF(_xlpm.결과=0,"",_xlpm.결과))</f>
        <v/>
      </c>
      <c r="Z22" t="str" cm="1">
        <f t="array" ref="Z22">_xlfn.LET(_xlpm.결과,IFERROR(_xlfn.XLOOKUP(1, (날씨2[stnNm]='강수량 삽입용'!$Q$2) * (날씨2[월]=Z$3) * (날씨2[일]='강수량 삽입용'!$P22), 날씨2[sumRn]),""),IF(_xlpm.결과=0,"",_xlpm.결과))</f>
        <v/>
      </c>
      <c r="AA22" t="str" cm="1">
        <f t="array" ref="AA22">_xlfn.LET(_xlpm.결과,IFERROR(_xlfn.XLOOKUP(1, (날씨2[stnNm]='강수량 삽입용'!$Q$2) * (날씨2[월]=AA$3) * (날씨2[일]='강수량 삽입용'!$P22), 날씨2[sumRn]),""),IF(_xlpm.결과=0,"",_xlpm.결과))</f>
        <v/>
      </c>
      <c r="AB22" t="str" cm="1">
        <f t="array" ref="AB22">_xlfn.LET(_xlpm.결과,IFERROR(_xlfn.XLOOKUP(1, (날씨2[stnNm]='강수량 삽입용'!$Q$2) * (날씨2[월]=AB$3) * (날씨2[일]='강수량 삽입용'!$P22), 날씨2[sumRn]),""),IF(_xlpm.결과=0,"",_xlpm.결과))</f>
        <v/>
      </c>
      <c r="AD22" s="63">
        <v>19</v>
      </c>
      <c r="AE22" t="str" cm="1">
        <f t="array" ref="AE22">_xlfn.LET(_xlpm.결과,IFERROR(_xlfn.XLOOKUP(1, (날씨3[stnNm]='강수량 삽입용'!$AE$2) * (날씨3[월]=AE$3) * (날씨3[일]='강수량 삽입용'!$AD22), 날씨3[sumRn]),""),IF(_xlpm.결과=0,"",_xlpm.결과))</f>
        <v/>
      </c>
      <c r="AF22" cm="1">
        <f t="array" ref="AF22">_xlfn.LET(_xlpm.결과,IFERROR(_xlfn.XLOOKUP(1, (날씨3[stnNm]='강수량 삽입용'!$AE$2) * (날씨3[월]=AF$3) * (날씨3[일]='강수량 삽입용'!$AD22), 날씨3[sumRn]),""),IF(_xlpm.결과=0,"",_xlpm.결과))</f>
        <v>3.5</v>
      </c>
      <c r="AG22" t="str" cm="1">
        <f t="array" ref="AG22">_xlfn.LET(_xlpm.결과,IFERROR(_xlfn.XLOOKUP(1, (날씨3[stnNm]='강수량 삽입용'!$AE$2) * (날씨3[월]=AG$3) * (날씨3[일]='강수량 삽입용'!$AD22), 날씨3[sumRn]),""),IF(_xlpm.결과=0,"",_xlpm.결과))</f>
        <v/>
      </c>
      <c r="AH22" t="str" cm="1">
        <f t="array" ref="AH22">_xlfn.LET(_xlpm.결과,IFERROR(_xlfn.XLOOKUP(1, (날씨3[stnNm]='강수량 삽입용'!$AE$2) * (날씨3[월]=AH$3) * (날씨3[일]='강수량 삽입용'!$AD22), 날씨3[sumRn]),""),IF(_xlpm.결과=0,"",_xlpm.결과))</f>
        <v/>
      </c>
      <c r="AI22" t="str" cm="1">
        <f t="array" ref="AI22">_xlfn.LET(_xlpm.결과,IFERROR(_xlfn.XLOOKUP(1, (날씨3[stnNm]='강수량 삽입용'!$AE$2) * (날씨3[월]=AI$3) * (날씨3[일]='강수량 삽입용'!$AD22), 날씨3[sumRn]),""),IF(_xlpm.결과=0,"",_xlpm.결과))</f>
        <v/>
      </c>
      <c r="AJ22" t="str" cm="1">
        <f t="array" ref="AJ22">_xlfn.LET(_xlpm.결과,IFERROR(_xlfn.XLOOKUP(1, (날씨3[stnNm]='강수량 삽입용'!$AE$2) * (날씨3[월]=AJ$3) * (날씨3[일]='강수량 삽입용'!$AD22), 날씨3[sumRn]),""),IF(_xlpm.결과=0,"",_xlpm.결과))</f>
        <v/>
      </c>
      <c r="AK22" t="str" cm="1">
        <f t="array" ref="AK22">_xlfn.LET(_xlpm.결과,IFERROR(_xlfn.XLOOKUP(1, (날씨3[stnNm]='강수량 삽입용'!$AE$2) * (날씨3[월]=AK$3) * (날씨3[일]='강수량 삽입용'!$AD22), 날씨3[sumRn]),""),IF(_xlpm.결과=0,"",_xlpm.결과))</f>
        <v/>
      </c>
      <c r="AL22" cm="1">
        <f t="array" ref="AL22">_xlfn.LET(_xlpm.결과,IFERROR(_xlfn.XLOOKUP(1, (날씨3[stnNm]='강수량 삽입용'!$AE$2) * (날씨3[월]=AL$3) * (날씨3[일]='강수량 삽입용'!$AD22), 날씨3[sumRn]),""),IF(_xlpm.결과=0,"",_xlpm.결과))</f>
        <v>0.1</v>
      </c>
      <c r="AM22" cm="1">
        <f t="array" ref="AM22">_xlfn.LET(_xlpm.결과,IFERROR(_xlfn.XLOOKUP(1, (날씨3[stnNm]='강수량 삽입용'!$AE$2) * (날씨3[월]=AM$3) * (날씨3[일]='강수량 삽입용'!$AD22), 날씨3[sumRn]),""),IF(_xlpm.결과=0,"",_xlpm.결과))</f>
        <v>8.9</v>
      </c>
      <c r="AN22" t="str" cm="1">
        <f t="array" ref="AN22">_xlfn.LET(_xlpm.결과,IFERROR(_xlfn.XLOOKUP(1, (날씨3[stnNm]='강수량 삽입용'!$AE$2) * (날씨3[월]=AN$3) * (날씨3[일]='강수량 삽입용'!$AD22), 날씨3[sumRn]),""),IF(_xlpm.결과=0,"",_xlpm.결과))</f>
        <v/>
      </c>
      <c r="AO22" t="str" cm="1">
        <f t="array" ref="AO22">_xlfn.LET(_xlpm.결과,IFERROR(_xlfn.XLOOKUP(1, (날씨3[stnNm]='강수량 삽입용'!$AE$2) * (날씨3[월]=AO$3) * (날씨3[일]='강수량 삽입용'!$AD22), 날씨3[sumRn]),""),IF(_xlpm.결과=0,"",_xlpm.결과))</f>
        <v/>
      </c>
      <c r="AP22" t="str" cm="1">
        <f t="array" ref="AP22">_xlfn.LET(_xlpm.결과,IFERROR(_xlfn.XLOOKUP(1, (날씨3[stnNm]='강수량 삽입용'!$AE$2) * (날씨3[월]=AP$3) * (날씨3[일]='강수량 삽입용'!$AD22), 날씨3[sumRn]),""),IF(_xlpm.결과=0,"",_xlpm.결과))</f>
        <v/>
      </c>
    </row>
    <row r="23" spans="2:42" ht="15.95" customHeight="1" x14ac:dyDescent="0.3">
      <c r="B23" s="63">
        <v>20</v>
      </c>
      <c r="C23" t="str" cm="1">
        <f t="array" ref="C23">_xlfn.LET(_xlpm.결과,IFERROR(_xlfn.XLOOKUP(1,(날씨1[stnNm]='강수량 삽입용'!$C$2)*(날씨1[월]=C$3)*(날씨1[일]='강수량 삽입용'!$B23),날씨1[sumRn]),""),IF(_xlpm.결과=0,"",_xlpm.결과))</f>
        <v/>
      </c>
      <c r="D23" t="str" cm="1">
        <f t="array" ref="D23">_xlfn.LET(_xlpm.결과,IFERROR(_xlfn.XLOOKUP(1,(날씨1[stnNm]='강수량 삽입용'!$C$2)*(날씨1[월]=D$3)*(날씨1[일]='강수량 삽입용'!$B23),날씨1[sumRn]),""),IF(_xlpm.결과=0,"",_xlpm.결과))</f>
        <v/>
      </c>
      <c r="E23" t="str" cm="1">
        <f t="array" ref="E23">_xlfn.LET(_xlpm.결과,IFERROR(_xlfn.XLOOKUP(1,(날씨1[stnNm]='강수량 삽입용'!$C$2)*(날씨1[월]=E$3)*(날씨1[일]='강수량 삽입용'!$B23),날씨1[sumRn]),""),IF(_xlpm.결과=0,"",_xlpm.결과))</f>
        <v/>
      </c>
      <c r="F23" cm="1">
        <f t="array" ref="F23">_xlfn.LET(_xlpm.결과,IFERROR(_xlfn.XLOOKUP(1,(날씨1[stnNm]='강수량 삽입용'!$C$2)*(날씨1[월]=F$3)*(날씨1[일]='강수량 삽입용'!$B23),날씨1[sumRn]),""),IF(_xlpm.결과=0,"",_xlpm.결과))</f>
        <v>6.5</v>
      </c>
      <c r="G23" t="str" cm="1">
        <f t="array" ref="G23">_xlfn.LET(_xlpm.결과,IFERROR(_xlfn.XLOOKUP(1,(날씨1[stnNm]='강수량 삽입용'!$C$2)*(날씨1[월]=G$3)*(날씨1[일]='강수량 삽입용'!$B23),날씨1[sumRn]),""),IF(_xlpm.결과=0,"",_xlpm.결과))</f>
        <v/>
      </c>
      <c r="H23" cm="1">
        <f t="array" ref="H23">_xlfn.LET(_xlpm.결과,IFERROR(_xlfn.XLOOKUP(1,(날씨1[stnNm]='강수량 삽입용'!$C$2)*(날씨1[월]=H$3)*(날씨1[일]='강수량 삽입용'!$B23),날씨1[sumRn]),""),IF(_xlpm.결과=0,"",_xlpm.결과))</f>
        <v>10.5</v>
      </c>
      <c r="I23" cm="1">
        <f t="array" ref="I23">_xlfn.LET(_xlpm.결과,IFERROR(_xlfn.XLOOKUP(1,(날씨1[stnNm]='강수량 삽입용'!$C$2)*(날씨1[월]=I$3)*(날씨1[일]='강수량 삽입용'!$B23),날씨1[sumRn]),""),IF(_xlpm.결과=0,"",_xlpm.결과))</f>
        <v>1.5</v>
      </c>
      <c r="J23" cm="1">
        <f t="array" ref="J23">_xlfn.LET(_xlpm.결과,IFERROR(_xlfn.XLOOKUP(1,(날씨1[stnNm]='강수량 삽입용'!$C$2)*(날씨1[월]=J$3)*(날씨1[일]='강수량 삽입용'!$B23),날씨1[sumRn]),""),IF(_xlpm.결과=0,"",_xlpm.결과))</f>
        <v>5.5</v>
      </c>
      <c r="K23" t="str" cm="1">
        <f t="array" ref="K23">_xlfn.LET(_xlpm.결과,IFERROR(_xlfn.XLOOKUP(1,(날씨1[stnNm]='강수량 삽입용'!$C$2)*(날씨1[월]=K$3)*(날씨1[일]='강수량 삽입용'!$B23),날씨1[sumRn]),""),IF(_xlpm.결과=0,"",_xlpm.결과))</f>
        <v/>
      </c>
      <c r="L23" t="str" cm="1">
        <f t="array" ref="L23">_xlfn.LET(_xlpm.결과,IFERROR(_xlfn.XLOOKUP(1,(날씨1[stnNm]='강수량 삽입용'!$C$2)*(날씨1[월]=L$3)*(날씨1[일]='강수량 삽입용'!$B23),날씨1[sumRn]),""),IF(_xlpm.결과=0,"",_xlpm.결과))</f>
        <v/>
      </c>
      <c r="M23" t="str" cm="1">
        <f t="array" ref="M23">_xlfn.LET(_xlpm.결과,IFERROR(_xlfn.XLOOKUP(1,(날씨1[stnNm]='강수량 삽입용'!$C$2)*(날씨1[월]=M$3)*(날씨1[일]='강수량 삽입용'!$B23),날씨1[sumRn]),""),IF(_xlpm.결과=0,"",_xlpm.결과))</f>
        <v/>
      </c>
      <c r="N23" t="str" cm="1">
        <f t="array" ref="N23">_xlfn.LET(_xlpm.결과,IFERROR(_xlfn.XLOOKUP(1,(날씨1[stnNm]='강수량 삽입용'!$C$2)*(날씨1[월]=N$3)*(날씨1[일]='강수량 삽입용'!$B23),날씨1[sumRn]),""),IF(_xlpm.결과=0,"",_xlpm.결과))</f>
        <v/>
      </c>
      <c r="P23" s="63">
        <v>20</v>
      </c>
      <c r="Q23" t="str" cm="1">
        <f t="array" ref="Q23">_xlfn.LET(_xlpm.결과,IFERROR(_xlfn.XLOOKUP(1, (날씨2[stnNm]='강수량 삽입용'!$Q$2) * (날씨2[월]=Q$3) * (날씨2[일]='강수량 삽입용'!$P23), 날씨2[sumRn]),""),IF(_xlpm.결과=0,"",_xlpm.결과))</f>
        <v/>
      </c>
      <c r="R23" t="str" cm="1">
        <f t="array" ref="R23">_xlfn.LET(_xlpm.결과,IFERROR(_xlfn.XLOOKUP(1, (날씨2[stnNm]='강수량 삽입용'!$Q$2) * (날씨2[월]=R$3) * (날씨2[일]='강수량 삽입용'!$P23), 날씨2[sumRn]),""),IF(_xlpm.결과=0,"",_xlpm.결과))</f>
        <v/>
      </c>
      <c r="S23" t="str" cm="1">
        <f t="array" ref="S23">_xlfn.LET(_xlpm.결과,IFERROR(_xlfn.XLOOKUP(1, (날씨2[stnNm]='강수량 삽입용'!$Q$2) * (날씨2[월]=S$3) * (날씨2[일]='강수량 삽입용'!$P23), 날씨2[sumRn]),""),IF(_xlpm.결과=0,"",_xlpm.결과))</f>
        <v/>
      </c>
      <c r="T23" t="str" cm="1">
        <f t="array" ref="T23">_xlfn.LET(_xlpm.결과,IFERROR(_xlfn.XLOOKUP(1, (날씨2[stnNm]='강수량 삽입용'!$Q$2) * (날씨2[월]=T$3) * (날씨2[일]='강수량 삽입용'!$P23), 날씨2[sumRn]),""),IF(_xlpm.결과=0,"",_xlpm.결과))</f>
        <v/>
      </c>
      <c r="U23" t="str" cm="1">
        <f t="array" ref="U23">_xlfn.LET(_xlpm.결과,IFERROR(_xlfn.XLOOKUP(1, (날씨2[stnNm]='강수량 삽입용'!$Q$2) * (날씨2[월]=U$3) * (날씨2[일]='강수량 삽입용'!$P23), 날씨2[sumRn]),""),IF(_xlpm.결과=0,"",_xlpm.결과))</f>
        <v/>
      </c>
      <c r="V23" t="str" cm="1">
        <f t="array" ref="V23">_xlfn.LET(_xlpm.결과,IFERROR(_xlfn.XLOOKUP(1, (날씨2[stnNm]='강수량 삽입용'!$Q$2) * (날씨2[월]=V$3) * (날씨2[일]='강수량 삽입용'!$P23), 날씨2[sumRn]),""),IF(_xlpm.결과=0,"",_xlpm.결과))</f>
        <v/>
      </c>
      <c r="W23" t="str" cm="1">
        <f t="array" ref="W23">_xlfn.LET(_xlpm.결과,IFERROR(_xlfn.XLOOKUP(1, (날씨2[stnNm]='강수량 삽입용'!$Q$2) * (날씨2[월]=W$3) * (날씨2[일]='강수량 삽입용'!$P23), 날씨2[sumRn]),""),IF(_xlpm.결과=0,"",_xlpm.결과))</f>
        <v/>
      </c>
      <c r="X23" t="str" cm="1">
        <f t="array" ref="X23">_xlfn.LET(_xlpm.결과,IFERROR(_xlfn.XLOOKUP(1, (날씨2[stnNm]='강수량 삽입용'!$Q$2) * (날씨2[월]=X$3) * (날씨2[일]='강수량 삽입용'!$P23), 날씨2[sumRn]),""),IF(_xlpm.결과=0,"",_xlpm.결과))</f>
        <v/>
      </c>
      <c r="Y23" t="str" cm="1">
        <f t="array" ref="Y23">_xlfn.LET(_xlpm.결과,IFERROR(_xlfn.XLOOKUP(1, (날씨2[stnNm]='강수량 삽입용'!$Q$2) * (날씨2[월]=Y$3) * (날씨2[일]='강수량 삽입용'!$P23), 날씨2[sumRn]),""),IF(_xlpm.결과=0,"",_xlpm.결과))</f>
        <v/>
      </c>
      <c r="Z23" t="str" cm="1">
        <f t="array" ref="Z23">_xlfn.LET(_xlpm.결과,IFERROR(_xlfn.XLOOKUP(1, (날씨2[stnNm]='강수량 삽입용'!$Q$2) * (날씨2[월]=Z$3) * (날씨2[일]='강수량 삽입용'!$P23), 날씨2[sumRn]),""),IF(_xlpm.결과=0,"",_xlpm.결과))</f>
        <v/>
      </c>
      <c r="AA23" t="str" cm="1">
        <f t="array" ref="AA23">_xlfn.LET(_xlpm.결과,IFERROR(_xlfn.XLOOKUP(1, (날씨2[stnNm]='강수량 삽입용'!$Q$2) * (날씨2[월]=AA$3) * (날씨2[일]='강수량 삽입용'!$P23), 날씨2[sumRn]),""),IF(_xlpm.결과=0,"",_xlpm.결과))</f>
        <v/>
      </c>
      <c r="AB23" t="str" cm="1">
        <f t="array" ref="AB23">_xlfn.LET(_xlpm.결과,IFERROR(_xlfn.XLOOKUP(1, (날씨2[stnNm]='강수량 삽입용'!$Q$2) * (날씨2[월]=AB$3) * (날씨2[일]='강수량 삽입용'!$P23), 날씨2[sumRn]),""),IF(_xlpm.결과=0,"",_xlpm.결과))</f>
        <v/>
      </c>
      <c r="AD23" s="63">
        <v>20</v>
      </c>
      <c r="AE23" t="str" cm="1">
        <f t="array" ref="AE23">_xlfn.LET(_xlpm.결과,IFERROR(_xlfn.XLOOKUP(1, (날씨3[stnNm]='강수량 삽입용'!$AE$2) * (날씨3[월]=AE$3) * (날씨3[일]='강수량 삽입용'!$AD23), 날씨3[sumRn]),""),IF(_xlpm.결과=0,"",_xlpm.결과))</f>
        <v/>
      </c>
      <c r="AF23" cm="1">
        <f t="array" ref="AF23">_xlfn.LET(_xlpm.결과,IFERROR(_xlfn.XLOOKUP(1, (날씨3[stnNm]='강수량 삽입용'!$AE$2) * (날씨3[월]=AF$3) * (날씨3[일]='강수량 삽입용'!$AD23), 날씨3[sumRn]),""),IF(_xlpm.결과=0,"",_xlpm.결과))</f>
        <v>0.5</v>
      </c>
      <c r="AG23" t="str" cm="1">
        <f t="array" ref="AG23">_xlfn.LET(_xlpm.결과,IFERROR(_xlfn.XLOOKUP(1, (날씨3[stnNm]='강수량 삽입용'!$AE$2) * (날씨3[월]=AG$3) * (날씨3[일]='강수량 삽입용'!$AD23), 날씨3[sumRn]),""),IF(_xlpm.결과=0,"",_xlpm.결과))</f>
        <v/>
      </c>
      <c r="AH23" t="str" cm="1">
        <f t="array" ref="AH23">_xlfn.LET(_xlpm.결과,IFERROR(_xlfn.XLOOKUP(1, (날씨3[stnNm]='강수량 삽입용'!$AE$2) * (날씨3[월]=AH$3) * (날씨3[일]='강수량 삽입용'!$AD23), 날씨3[sumRn]),""),IF(_xlpm.결과=0,"",_xlpm.결과))</f>
        <v/>
      </c>
      <c r="AI23" t="str" cm="1">
        <f t="array" ref="AI23">_xlfn.LET(_xlpm.결과,IFERROR(_xlfn.XLOOKUP(1, (날씨3[stnNm]='강수량 삽입용'!$AE$2) * (날씨3[월]=AI$3) * (날씨3[일]='강수량 삽입용'!$AD23), 날씨3[sumRn]),""),IF(_xlpm.결과=0,"",_xlpm.결과))</f>
        <v/>
      </c>
      <c r="AJ23" cm="1">
        <f t="array" ref="AJ23">_xlfn.LET(_xlpm.결과,IFERROR(_xlfn.XLOOKUP(1, (날씨3[stnNm]='강수량 삽입용'!$AE$2) * (날씨3[월]=AJ$3) * (날씨3[일]='강수량 삽입용'!$AD23), 날씨3[sumRn]),""),IF(_xlpm.결과=0,"",_xlpm.결과))</f>
        <v>0.1</v>
      </c>
      <c r="AK23" t="str" cm="1">
        <f t="array" ref="AK23">_xlfn.LET(_xlpm.결과,IFERROR(_xlfn.XLOOKUP(1, (날씨3[stnNm]='강수량 삽입용'!$AE$2) * (날씨3[월]=AK$3) * (날씨3[일]='강수량 삽입용'!$AD23), 날씨3[sumRn]),""),IF(_xlpm.결과=0,"",_xlpm.결과))</f>
        <v/>
      </c>
      <c r="AL23" cm="1">
        <f t="array" ref="AL23">_xlfn.LET(_xlpm.결과,IFERROR(_xlfn.XLOOKUP(1, (날씨3[stnNm]='강수량 삽입용'!$AE$2) * (날씨3[월]=AL$3) * (날씨3[일]='강수량 삽입용'!$AD23), 날씨3[sumRn]),""),IF(_xlpm.결과=0,"",_xlpm.결과))</f>
        <v>102.6</v>
      </c>
      <c r="AM23" t="str" cm="1">
        <f t="array" ref="AM23">_xlfn.LET(_xlpm.결과,IFERROR(_xlfn.XLOOKUP(1, (날씨3[stnNm]='강수량 삽입용'!$AE$2) * (날씨3[월]=AM$3) * (날씨3[일]='강수량 삽입용'!$AD23), 날씨3[sumRn]),""),IF(_xlpm.결과=0,"",_xlpm.결과))</f>
        <v/>
      </c>
      <c r="AN23" t="str" cm="1">
        <f t="array" ref="AN23">_xlfn.LET(_xlpm.결과,IFERROR(_xlfn.XLOOKUP(1, (날씨3[stnNm]='강수량 삽입용'!$AE$2) * (날씨3[월]=AN$3) * (날씨3[일]='강수량 삽입용'!$AD23), 날씨3[sumRn]),""),IF(_xlpm.결과=0,"",_xlpm.결과))</f>
        <v/>
      </c>
      <c r="AO23" t="str" cm="1">
        <f t="array" ref="AO23">_xlfn.LET(_xlpm.결과,IFERROR(_xlfn.XLOOKUP(1, (날씨3[stnNm]='강수량 삽입용'!$AE$2) * (날씨3[월]=AO$3) * (날씨3[일]='강수량 삽입용'!$AD23), 날씨3[sumRn]),""),IF(_xlpm.결과=0,"",_xlpm.결과))</f>
        <v/>
      </c>
      <c r="AP23" cm="1">
        <f t="array" ref="AP23">_xlfn.LET(_xlpm.결과,IFERROR(_xlfn.XLOOKUP(1, (날씨3[stnNm]='강수량 삽입용'!$AE$2) * (날씨3[월]=AP$3) * (날씨3[일]='강수량 삽입용'!$AD23), 날씨3[sumRn]),""),IF(_xlpm.결과=0,"",_xlpm.결과))</f>
        <v>0.5</v>
      </c>
    </row>
    <row r="24" spans="2:42" ht="15.95" customHeight="1" x14ac:dyDescent="0.3">
      <c r="B24" s="63">
        <v>21</v>
      </c>
      <c r="C24" t="str" cm="1">
        <f t="array" ref="C24">_xlfn.LET(_xlpm.결과,IFERROR(_xlfn.XLOOKUP(1,(날씨1[stnNm]='강수량 삽입용'!$C$2)*(날씨1[월]=C$3)*(날씨1[일]='강수량 삽입용'!$B24),날씨1[sumRn]),""),IF(_xlpm.결과=0,"",_xlpm.결과))</f>
        <v/>
      </c>
      <c r="D24" cm="1">
        <f t="array" ref="D24">_xlfn.LET(_xlpm.결과,IFERROR(_xlfn.XLOOKUP(1,(날씨1[stnNm]='강수량 삽입용'!$C$2)*(날씨1[월]=D$3)*(날씨1[일]='강수량 삽입용'!$B24),날씨1[sumRn]),""),IF(_xlpm.결과=0,"",_xlpm.결과))</f>
        <v>8.5</v>
      </c>
      <c r="E24" t="str" cm="1">
        <f t="array" ref="E24">_xlfn.LET(_xlpm.결과,IFERROR(_xlfn.XLOOKUP(1,(날씨1[stnNm]='강수량 삽입용'!$C$2)*(날씨1[월]=E$3)*(날씨1[일]='강수량 삽입용'!$B24),날씨1[sumRn]),""),IF(_xlpm.결과=0,"",_xlpm.결과))</f>
        <v/>
      </c>
      <c r="F24" t="str" cm="1">
        <f t="array" ref="F24">_xlfn.LET(_xlpm.결과,IFERROR(_xlfn.XLOOKUP(1,(날씨1[stnNm]='강수량 삽입용'!$C$2)*(날씨1[월]=F$3)*(날씨1[일]='강수량 삽입용'!$B24),날씨1[sumRn]),""),IF(_xlpm.결과=0,"",_xlpm.결과))</f>
        <v/>
      </c>
      <c r="G24" t="str" cm="1">
        <f t="array" ref="G24">_xlfn.LET(_xlpm.결과,IFERROR(_xlfn.XLOOKUP(1,(날씨1[stnNm]='강수량 삽입용'!$C$2)*(날씨1[월]=G$3)*(날씨1[일]='강수량 삽입용'!$B24),날씨1[sumRn]),""),IF(_xlpm.결과=0,"",_xlpm.결과))</f>
        <v/>
      </c>
      <c r="H24" t="str" cm="1">
        <f t="array" ref="H24">_xlfn.LET(_xlpm.결과,IFERROR(_xlfn.XLOOKUP(1,(날씨1[stnNm]='강수량 삽입용'!$C$2)*(날씨1[월]=H$3)*(날씨1[일]='강수량 삽입용'!$B24),날씨1[sumRn]),""),IF(_xlpm.결과=0,"",_xlpm.결과))</f>
        <v/>
      </c>
      <c r="I24" cm="1">
        <f t="array" ref="I24">_xlfn.LET(_xlpm.결과,IFERROR(_xlfn.XLOOKUP(1,(날씨1[stnNm]='강수량 삽입용'!$C$2)*(날씨1[월]=I$3)*(날씨1[일]='강수량 삽입용'!$B24),날씨1[sumRn]),""),IF(_xlpm.결과=0,"",_xlpm.결과))</f>
        <v>8.5</v>
      </c>
      <c r="J24" t="str" cm="1">
        <f t="array" ref="J24">_xlfn.LET(_xlpm.결과,IFERROR(_xlfn.XLOOKUP(1,(날씨1[stnNm]='강수량 삽입용'!$C$2)*(날씨1[월]=J$3)*(날씨1[일]='강수량 삽입용'!$B24),날씨1[sumRn]),""),IF(_xlpm.결과=0,"",_xlpm.결과))</f>
        <v/>
      </c>
      <c r="K24" t="str" cm="1">
        <f t="array" ref="K24">_xlfn.LET(_xlpm.결과,IFERROR(_xlfn.XLOOKUP(1,(날씨1[stnNm]='강수량 삽입용'!$C$2)*(날씨1[월]=K$3)*(날씨1[일]='강수량 삽입용'!$B24),날씨1[sumRn]),""),IF(_xlpm.결과=0,"",_xlpm.결과))</f>
        <v/>
      </c>
      <c r="L24" t="str" cm="1">
        <f t="array" ref="L24">_xlfn.LET(_xlpm.결과,IFERROR(_xlfn.XLOOKUP(1,(날씨1[stnNm]='강수량 삽입용'!$C$2)*(날씨1[월]=L$3)*(날씨1[일]='강수량 삽입용'!$B24),날씨1[sumRn]),""),IF(_xlpm.결과=0,"",_xlpm.결과))</f>
        <v/>
      </c>
      <c r="M24" t="str" cm="1">
        <f t="array" ref="M24">_xlfn.LET(_xlpm.결과,IFERROR(_xlfn.XLOOKUP(1,(날씨1[stnNm]='강수량 삽입용'!$C$2)*(날씨1[월]=M$3)*(날씨1[일]='강수량 삽입용'!$B24),날씨1[sumRn]),""),IF(_xlpm.결과=0,"",_xlpm.결과))</f>
        <v/>
      </c>
      <c r="N24" cm="1">
        <f t="array" ref="N24">_xlfn.LET(_xlpm.결과,IFERROR(_xlfn.XLOOKUP(1,(날씨1[stnNm]='강수량 삽입용'!$C$2)*(날씨1[월]=N$3)*(날씨1[일]='강수량 삽입용'!$B24),날씨1[sumRn]),""),IF(_xlpm.결과=0,"",_xlpm.결과))</f>
        <v>2.2999999999999998</v>
      </c>
      <c r="P24" s="63">
        <v>21</v>
      </c>
      <c r="Q24" t="str" cm="1">
        <f t="array" ref="Q24">_xlfn.LET(_xlpm.결과,IFERROR(_xlfn.XLOOKUP(1, (날씨2[stnNm]='강수량 삽입용'!$Q$2) * (날씨2[월]=Q$3) * (날씨2[일]='강수량 삽입용'!$P24), 날씨2[sumRn]),""),IF(_xlpm.결과=0,"",_xlpm.결과))</f>
        <v/>
      </c>
      <c r="R24" t="str" cm="1">
        <f t="array" ref="R24">_xlfn.LET(_xlpm.결과,IFERROR(_xlfn.XLOOKUP(1, (날씨2[stnNm]='강수량 삽입용'!$Q$2) * (날씨2[월]=R$3) * (날씨2[일]='강수량 삽입용'!$P24), 날씨2[sumRn]),""),IF(_xlpm.결과=0,"",_xlpm.결과))</f>
        <v/>
      </c>
      <c r="S24" t="str" cm="1">
        <f t="array" ref="S24">_xlfn.LET(_xlpm.결과,IFERROR(_xlfn.XLOOKUP(1, (날씨2[stnNm]='강수량 삽입용'!$Q$2) * (날씨2[월]=S$3) * (날씨2[일]='강수량 삽입용'!$P24), 날씨2[sumRn]),""),IF(_xlpm.결과=0,"",_xlpm.결과))</f>
        <v/>
      </c>
      <c r="T24" cm="1">
        <f t="array" ref="T24">_xlfn.LET(_xlpm.결과,IFERROR(_xlfn.XLOOKUP(1, (날씨2[stnNm]='강수량 삽입용'!$Q$2) * (날씨2[월]=T$3) * (날씨2[일]='강수량 삽입용'!$P24), 날씨2[sumRn]),""),IF(_xlpm.결과=0,"",_xlpm.결과))</f>
        <v>14.4</v>
      </c>
      <c r="U24" t="str" cm="1">
        <f t="array" ref="U24">_xlfn.LET(_xlpm.결과,IFERROR(_xlfn.XLOOKUP(1, (날씨2[stnNm]='강수량 삽입용'!$Q$2) * (날씨2[월]=U$3) * (날씨2[일]='강수량 삽입용'!$P24), 날씨2[sumRn]),""),IF(_xlpm.결과=0,"",_xlpm.결과))</f>
        <v/>
      </c>
      <c r="V24" t="str" cm="1">
        <f t="array" ref="V24">_xlfn.LET(_xlpm.결과,IFERROR(_xlfn.XLOOKUP(1, (날씨2[stnNm]='강수량 삽입용'!$Q$2) * (날씨2[월]=V$3) * (날씨2[일]='강수량 삽입용'!$P24), 날씨2[sumRn]),""),IF(_xlpm.결과=0,"",_xlpm.결과))</f>
        <v/>
      </c>
      <c r="W24" t="str" cm="1">
        <f t="array" ref="W24">_xlfn.LET(_xlpm.결과,IFERROR(_xlfn.XLOOKUP(1, (날씨2[stnNm]='강수량 삽입용'!$Q$2) * (날씨2[월]=W$3) * (날씨2[일]='강수량 삽입용'!$P24), 날씨2[sumRn]),""),IF(_xlpm.결과=0,"",_xlpm.결과))</f>
        <v/>
      </c>
      <c r="X24" t="str" cm="1">
        <f t="array" ref="X24">_xlfn.LET(_xlpm.결과,IFERROR(_xlfn.XLOOKUP(1, (날씨2[stnNm]='강수량 삽입용'!$Q$2) * (날씨2[월]=X$3) * (날씨2[일]='강수량 삽입용'!$P24), 날씨2[sumRn]),""),IF(_xlpm.결과=0,"",_xlpm.결과))</f>
        <v/>
      </c>
      <c r="Y24" t="str" cm="1">
        <f t="array" ref="Y24">_xlfn.LET(_xlpm.결과,IFERROR(_xlfn.XLOOKUP(1, (날씨2[stnNm]='강수량 삽입용'!$Q$2) * (날씨2[월]=Y$3) * (날씨2[일]='강수량 삽입용'!$P24), 날씨2[sumRn]),""),IF(_xlpm.결과=0,"",_xlpm.결과))</f>
        <v/>
      </c>
      <c r="Z24" t="str" cm="1">
        <f t="array" ref="Z24">_xlfn.LET(_xlpm.결과,IFERROR(_xlfn.XLOOKUP(1, (날씨2[stnNm]='강수량 삽입용'!$Q$2) * (날씨2[월]=Z$3) * (날씨2[일]='강수량 삽입용'!$P24), 날씨2[sumRn]),""),IF(_xlpm.결과=0,"",_xlpm.결과))</f>
        <v/>
      </c>
      <c r="AA24" t="str" cm="1">
        <f t="array" ref="AA24">_xlfn.LET(_xlpm.결과,IFERROR(_xlfn.XLOOKUP(1, (날씨2[stnNm]='강수량 삽입용'!$Q$2) * (날씨2[월]=AA$3) * (날씨2[일]='강수량 삽입용'!$P24), 날씨2[sumRn]),""),IF(_xlpm.결과=0,"",_xlpm.결과))</f>
        <v/>
      </c>
      <c r="AB24" cm="1">
        <f t="array" ref="AB24">_xlfn.LET(_xlpm.결과,IFERROR(_xlfn.XLOOKUP(1, (날씨2[stnNm]='강수량 삽입용'!$Q$2) * (날씨2[월]=AB$3) * (날씨2[일]='강수량 삽입용'!$P24), 날씨2[sumRn]),""),IF(_xlpm.결과=0,"",_xlpm.결과))</f>
        <v>17.8</v>
      </c>
      <c r="AD24" s="63">
        <v>21</v>
      </c>
      <c r="AE24" cm="1">
        <f t="array" ref="AE24">_xlfn.LET(_xlpm.결과,IFERROR(_xlfn.XLOOKUP(1, (날씨3[stnNm]='강수량 삽입용'!$AE$2) * (날씨3[월]=AE$3) * (날씨3[일]='강수량 삽입용'!$AD24), 날씨3[sumRn]),""),IF(_xlpm.결과=0,"",_xlpm.결과))</f>
        <v>0.1</v>
      </c>
      <c r="AF24" t="str" cm="1">
        <f t="array" ref="AF24">_xlfn.LET(_xlpm.결과,IFERROR(_xlfn.XLOOKUP(1, (날씨3[stnNm]='강수량 삽입용'!$AE$2) * (날씨3[월]=AF$3) * (날씨3[일]='강수량 삽입용'!$AD24), 날씨3[sumRn]),""),IF(_xlpm.결과=0,"",_xlpm.결과))</f>
        <v/>
      </c>
      <c r="AG24" t="str" cm="1">
        <f t="array" ref="AG24">_xlfn.LET(_xlpm.결과,IFERROR(_xlfn.XLOOKUP(1, (날씨3[stnNm]='강수량 삽입용'!$AE$2) * (날씨3[월]=AG$3) * (날씨3[일]='강수량 삽입용'!$AD24), 날씨3[sumRn]),""),IF(_xlpm.결과=0,"",_xlpm.결과))</f>
        <v/>
      </c>
      <c r="AH24" t="str" cm="1">
        <f t="array" ref="AH24">_xlfn.LET(_xlpm.결과,IFERROR(_xlfn.XLOOKUP(1, (날씨3[stnNm]='강수량 삽입용'!$AE$2) * (날씨3[월]=AH$3) * (날씨3[일]='강수량 삽입용'!$AD24), 날씨3[sumRn]),""),IF(_xlpm.결과=0,"",_xlpm.결과))</f>
        <v/>
      </c>
      <c r="AI24" t="str" cm="1">
        <f t="array" ref="AI24">_xlfn.LET(_xlpm.결과,IFERROR(_xlfn.XLOOKUP(1, (날씨3[stnNm]='강수량 삽입용'!$AE$2) * (날씨3[월]=AI$3) * (날씨3[일]='강수량 삽입용'!$AD24), 날씨3[sumRn]),""),IF(_xlpm.결과=0,"",_xlpm.결과))</f>
        <v/>
      </c>
      <c r="AJ24" cm="1">
        <f t="array" ref="AJ24">_xlfn.LET(_xlpm.결과,IFERROR(_xlfn.XLOOKUP(1, (날씨3[stnNm]='강수량 삽입용'!$AE$2) * (날씨3[월]=AJ$3) * (날씨3[일]='강수량 삽입용'!$AD24), 날씨3[sumRn]),""),IF(_xlpm.결과=0,"",_xlpm.결과))</f>
        <v>0.4</v>
      </c>
      <c r="AK24" cm="1">
        <f t="array" ref="AK24">_xlfn.LET(_xlpm.결과,IFERROR(_xlfn.XLOOKUP(1, (날씨3[stnNm]='강수량 삽입용'!$AE$2) * (날씨3[월]=AK$3) * (날씨3[일]='강수량 삽입용'!$AD24), 날씨3[sumRn]),""),IF(_xlpm.결과=0,"",_xlpm.결과))</f>
        <v>16.2</v>
      </c>
      <c r="AL24" cm="1">
        <f t="array" ref="AL24">_xlfn.LET(_xlpm.결과,IFERROR(_xlfn.XLOOKUP(1, (날씨3[stnNm]='강수량 삽입용'!$AE$2) * (날씨3[월]=AL$3) * (날씨3[일]='강수량 삽입용'!$AD24), 날씨3[sumRn]),""),IF(_xlpm.결과=0,"",_xlpm.결과))</f>
        <v>7.4</v>
      </c>
      <c r="AM24" t="str" cm="1">
        <f t="array" ref="AM24">_xlfn.LET(_xlpm.결과,IFERROR(_xlfn.XLOOKUP(1, (날씨3[stnNm]='강수량 삽입용'!$AE$2) * (날씨3[월]=AM$3) * (날씨3[일]='강수량 삽입용'!$AD24), 날씨3[sumRn]),""),IF(_xlpm.결과=0,"",_xlpm.결과))</f>
        <v/>
      </c>
      <c r="AN24" t="str" cm="1">
        <f t="array" ref="AN24">_xlfn.LET(_xlpm.결과,IFERROR(_xlfn.XLOOKUP(1, (날씨3[stnNm]='강수량 삽입용'!$AE$2) * (날씨3[월]=AN$3) * (날씨3[일]='강수량 삽입용'!$AD24), 날씨3[sumRn]),""),IF(_xlpm.결과=0,"",_xlpm.결과))</f>
        <v/>
      </c>
      <c r="AO24" t="str" cm="1">
        <f t="array" ref="AO24">_xlfn.LET(_xlpm.결과,IFERROR(_xlfn.XLOOKUP(1, (날씨3[stnNm]='강수량 삽입용'!$AE$2) * (날씨3[월]=AO$3) * (날씨3[일]='강수량 삽입용'!$AD24), 날씨3[sumRn]),""),IF(_xlpm.결과=0,"",_xlpm.결과))</f>
        <v/>
      </c>
      <c r="AP24" t="str" cm="1">
        <f t="array" ref="AP24">_xlfn.LET(_xlpm.결과,IFERROR(_xlfn.XLOOKUP(1, (날씨3[stnNm]='강수량 삽입용'!$AE$2) * (날씨3[월]=AP$3) * (날씨3[일]='강수량 삽입용'!$AD24), 날씨3[sumRn]),""),IF(_xlpm.결과=0,"",_xlpm.결과))</f>
        <v/>
      </c>
    </row>
    <row r="25" spans="2:42" ht="15.95" customHeight="1" x14ac:dyDescent="0.3">
      <c r="B25" s="63">
        <v>22</v>
      </c>
      <c r="C25" t="str" cm="1">
        <f t="array" ref="C25">_xlfn.LET(_xlpm.결과,IFERROR(_xlfn.XLOOKUP(1,(날씨1[stnNm]='강수량 삽입용'!$C$2)*(날씨1[월]=C$3)*(날씨1[일]='강수량 삽입용'!$B25),날씨1[sumRn]),""),IF(_xlpm.결과=0,"",_xlpm.결과))</f>
        <v/>
      </c>
      <c r="D25" cm="1">
        <f t="array" ref="D25">_xlfn.LET(_xlpm.결과,IFERROR(_xlfn.XLOOKUP(1,(날씨1[stnNm]='강수량 삽입용'!$C$2)*(날씨1[월]=D$3)*(날씨1[일]='강수량 삽입용'!$B25),날씨1[sumRn]),""),IF(_xlpm.결과=0,"",_xlpm.결과))</f>
        <v>2.5</v>
      </c>
      <c r="E25" t="str" cm="1">
        <f t="array" ref="E25">_xlfn.LET(_xlpm.결과,IFERROR(_xlfn.XLOOKUP(1,(날씨1[stnNm]='강수량 삽입용'!$C$2)*(날씨1[월]=E$3)*(날씨1[일]='강수량 삽입용'!$B25),날씨1[sumRn]),""),IF(_xlpm.결과=0,"",_xlpm.결과))</f>
        <v/>
      </c>
      <c r="F25" t="str" cm="1">
        <f t="array" ref="F25">_xlfn.LET(_xlpm.결과,IFERROR(_xlfn.XLOOKUP(1,(날씨1[stnNm]='강수량 삽입용'!$C$2)*(날씨1[월]=F$3)*(날씨1[일]='강수량 삽입용'!$B25),날씨1[sumRn]),""),IF(_xlpm.결과=0,"",_xlpm.결과))</f>
        <v/>
      </c>
      <c r="G25" t="str" cm="1">
        <f t="array" ref="G25">_xlfn.LET(_xlpm.결과,IFERROR(_xlfn.XLOOKUP(1,(날씨1[stnNm]='강수량 삽입용'!$C$2)*(날씨1[월]=G$3)*(날씨1[일]='강수량 삽입용'!$B25),날씨1[sumRn]),""),IF(_xlpm.결과=0,"",_xlpm.결과))</f>
        <v/>
      </c>
      <c r="H25" t="str" cm="1">
        <f t="array" ref="H25">_xlfn.LET(_xlpm.결과,IFERROR(_xlfn.XLOOKUP(1,(날씨1[stnNm]='강수량 삽입용'!$C$2)*(날씨1[월]=H$3)*(날씨1[일]='강수량 삽입용'!$B25),날씨1[sumRn]),""),IF(_xlpm.결과=0,"",_xlpm.결과))</f>
        <v/>
      </c>
      <c r="I25" t="str" cm="1">
        <f t="array" ref="I25">_xlfn.LET(_xlpm.결과,IFERROR(_xlfn.XLOOKUP(1,(날씨1[stnNm]='강수량 삽입용'!$C$2)*(날씨1[월]=I$3)*(날씨1[일]='강수량 삽입용'!$B25),날씨1[sumRn]),""),IF(_xlpm.결과=0,"",_xlpm.결과))</f>
        <v/>
      </c>
      <c r="J25" cm="1">
        <f t="array" ref="J25">_xlfn.LET(_xlpm.결과,IFERROR(_xlfn.XLOOKUP(1,(날씨1[stnNm]='강수량 삽입용'!$C$2)*(날씨1[월]=J$3)*(날씨1[일]='강수량 삽입용'!$B25),날씨1[sumRn]),""),IF(_xlpm.결과=0,"",_xlpm.결과))</f>
        <v>0.5</v>
      </c>
      <c r="K25" t="str" cm="1">
        <f t="array" ref="K25">_xlfn.LET(_xlpm.결과,IFERROR(_xlfn.XLOOKUP(1,(날씨1[stnNm]='강수량 삽입용'!$C$2)*(날씨1[월]=K$3)*(날씨1[일]='강수량 삽입용'!$B25),날씨1[sumRn]),""),IF(_xlpm.결과=0,"",_xlpm.결과))</f>
        <v/>
      </c>
      <c r="L25" t="str" cm="1">
        <f t="array" ref="L25">_xlfn.LET(_xlpm.결과,IFERROR(_xlfn.XLOOKUP(1,(날씨1[stnNm]='강수량 삽입용'!$C$2)*(날씨1[월]=L$3)*(날씨1[일]='강수량 삽입용'!$B25),날씨1[sumRn]),""),IF(_xlpm.결과=0,"",_xlpm.결과))</f>
        <v/>
      </c>
      <c r="M25" cm="1">
        <f t="array" ref="M25">_xlfn.LET(_xlpm.결과,IFERROR(_xlfn.XLOOKUP(1,(날씨1[stnNm]='강수량 삽입용'!$C$2)*(날씨1[월]=M$3)*(날씨1[일]='강수량 삽입용'!$B25),날씨1[sumRn]),""),IF(_xlpm.결과=0,"",_xlpm.결과))</f>
        <v>2</v>
      </c>
      <c r="N25" t="str" cm="1">
        <f t="array" ref="N25">_xlfn.LET(_xlpm.결과,IFERROR(_xlfn.XLOOKUP(1,(날씨1[stnNm]='강수량 삽입용'!$C$2)*(날씨1[월]=N$3)*(날씨1[일]='강수량 삽입용'!$B25),날씨1[sumRn]),""),IF(_xlpm.결과=0,"",_xlpm.결과))</f>
        <v/>
      </c>
      <c r="P25" s="63">
        <v>22</v>
      </c>
      <c r="Q25" t="str" cm="1">
        <f t="array" ref="Q25">_xlfn.LET(_xlpm.결과,IFERROR(_xlfn.XLOOKUP(1, (날씨2[stnNm]='강수량 삽입용'!$Q$2) * (날씨2[월]=Q$3) * (날씨2[일]='강수량 삽입용'!$P25), 날씨2[sumRn]),""),IF(_xlpm.결과=0,"",_xlpm.결과))</f>
        <v/>
      </c>
      <c r="R25" t="str" cm="1">
        <f t="array" ref="R25">_xlfn.LET(_xlpm.결과,IFERROR(_xlfn.XLOOKUP(1, (날씨2[stnNm]='강수량 삽입용'!$Q$2) * (날씨2[월]=R$3) * (날씨2[일]='강수량 삽입용'!$P25), 날씨2[sumRn]),""),IF(_xlpm.결과=0,"",_xlpm.결과))</f>
        <v/>
      </c>
      <c r="S25" t="str" cm="1">
        <f t="array" ref="S25">_xlfn.LET(_xlpm.결과,IFERROR(_xlfn.XLOOKUP(1, (날씨2[stnNm]='강수량 삽입용'!$Q$2) * (날씨2[월]=S$3) * (날씨2[일]='강수량 삽입용'!$P25), 날씨2[sumRn]),""),IF(_xlpm.결과=0,"",_xlpm.결과))</f>
        <v/>
      </c>
      <c r="T25" t="str" cm="1">
        <f t="array" ref="T25">_xlfn.LET(_xlpm.결과,IFERROR(_xlfn.XLOOKUP(1, (날씨2[stnNm]='강수량 삽입용'!$Q$2) * (날씨2[월]=T$3) * (날씨2[일]='강수량 삽입용'!$P25), 날씨2[sumRn]),""),IF(_xlpm.결과=0,"",_xlpm.결과))</f>
        <v/>
      </c>
      <c r="U25" t="str" cm="1">
        <f t="array" ref="U25">_xlfn.LET(_xlpm.결과,IFERROR(_xlfn.XLOOKUP(1, (날씨2[stnNm]='강수량 삽입용'!$Q$2) * (날씨2[월]=U$3) * (날씨2[일]='강수량 삽입용'!$P25), 날씨2[sumRn]),""),IF(_xlpm.결과=0,"",_xlpm.결과))</f>
        <v/>
      </c>
      <c r="V25" cm="1">
        <f t="array" ref="V25">_xlfn.LET(_xlpm.결과,IFERROR(_xlfn.XLOOKUP(1, (날씨2[stnNm]='강수량 삽입용'!$Q$2) * (날씨2[월]=V$3) * (날씨2[일]='강수량 삽입용'!$P25), 날씨2[sumRn]),""),IF(_xlpm.결과=0,"",_xlpm.결과))</f>
        <v>1</v>
      </c>
      <c r="W25" t="str" cm="1">
        <f t="array" ref="W25">_xlfn.LET(_xlpm.결과,IFERROR(_xlfn.XLOOKUP(1, (날씨2[stnNm]='강수량 삽입용'!$Q$2) * (날씨2[월]=W$3) * (날씨2[일]='강수량 삽입용'!$P25), 날씨2[sumRn]),""),IF(_xlpm.결과=0,"",_xlpm.결과))</f>
        <v/>
      </c>
      <c r="X25" t="str" cm="1">
        <f t="array" ref="X25">_xlfn.LET(_xlpm.결과,IFERROR(_xlfn.XLOOKUP(1, (날씨2[stnNm]='강수량 삽입용'!$Q$2) * (날씨2[월]=X$3) * (날씨2[일]='강수량 삽입용'!$P25), 날씨2[sumRn]),""),IF(_xlpm.결과=0,"",_xlpm.결과))</f>
        <v/>
      </c>
      <c r="Y25" t="str" cm="1">
        <f t="array" ref="Y25">_xlfn.LET(_xlpm.결과,IFERROR(_xlfn.XLOOKUP(1, (날씨2[stnNm]='강수량 삽입용'!$Q$2) * (날씨2[월]=Y$3) * (날씨2[일]='강수량 삽입용'!$P25), 날씨2[sumRn]),""),IF(_xlpm.결과=0,"",_xlpm.결과))</f>
        <v/>
      </c>
      <c r="Z25" cm="1">
        <f t="array" ref="Z25">_xlfn.LET(_xlpm.결과,IFERROR(_xlfn.XLOOKUP(1, (날씨2[stnNm]='강수량 삽입용'!$Q$2) * (날씨2[월]=Z$3) * (날씨2[일]='강수량 삽입용'!$P25), 날씨2[sumRn]),""),IF(_xlpm.결과=0,"",_xlpm.결과))</f>
        <v>0.2</v>
      </c>
      <c r="AA25" t="str" cm="1">
        <f t="array" ref="AA25">_xlfn.LET(_xlpm.결과,IFERROR(_xlfn.XLOOKUP(1, (날씨2[stnNm]='강수량 삽입용'!$Q$2) * (날씨2[월]=AA$3) * (날씨2[일]='강수량 삽입용'!$P25), 날씨2[sumRn]),""),IF(_xlpm.결과=0,"",_xlpm.결과))</f>
        <v/>
      </c>
      <c r="AB25" cm="1">
        <f t="array" ref="AB25">_xlfn.LET(_xlpm.결과,IFERROR(_xlfn.XLOOKUP(1, (날씨2[stnNm]='강수량 삽입용'!$Q$2) * (날씨2[월]=AB$3) * (날씨2[일]='강수량 삽입용'!$P25), 날씨2[sumRn]),""),IF(_xlpm.결과=0,"",_xlpm.결과))</f>
        <v>39.5</v>
      </c>
      <c r="AD25" s="63">
        <v>22</v>
      </c>
      <c r="AE25" t="str" cm="1">
        <f t="array" ref="AE25">_xlfn.LET(_xlpm.결과,IFERROR(_xlfn.XLOOKUP(1, (날씨3[stnNm]='강수량 삽입용'!$AE$2) * (날씨3[월]=AE$3) * (날씨3[일]='강수량 삽입용'!$AD25), 날씨3[sumRn]),""),IF(_xlpm.결과=0,"",_xlpm.결과))</f>
        <v/>
      </c>
      <c r="AF25" cm="1">
        <f t="array" ref="AF25">_xlfn.LET(_xlpm.결과,IFERROR(_xlfn.XLOOKUP(1, (날씨3[stnNm]='강수량 삽입용'!$AE$2) * (날씨3[월]=AF$3) * (날씨3[일]='강수량 삽입용'!$AD25), 날씨3[sumRn]),""),IF(_xlpm.결과=0,"",_xlpm.결과))</f>
        <v>1.6</v>
      </c>
      <c r="AG25" t="str" cm="1">
        <f t="array" ref="AG25">_xlfn.LET(_xlpm.결과,IFERROR(_xlfn.XLOOKUP(1, (날씨3[stnNm]='강수량 삽입용'!$AE$2) * (날씨3[월]=AG$3) * (날씨3[일]='강수량 삽입용'!$AD25), 날씨3[sumRn]),""),IF(_xlpm.결과=0,"",_xlpm.결과))</f>
        <v/>
      </c>
      <c r="AH25" t="str" cm="1">
        <f t="array" ref="AH25">_xlfn.LET(_xlpm.결과,IFERROR(_xlfn.XLOOKUP(1, (날씨3[stnNm]='강수량 삽입용'!$AE$2) * (날씨3[월]=AH$3) * (날씨3[일]='강수량 삽입용'!$AD25), 날씨3[sumRn]),""),IF(_xlpm.결과=0,"",_xlpm.결과))</f>
        <v/>
      </c>
      <c r="AI25" t="str" cm="1">
        <f t="array" ref="AI25">_xlfn.LET(_xlpm.결과,IFERROR(_xlfn.XLOOKUP(1, (날씨3[stnNm]='강수량 삽입용'!$AE$2) * (날씨3[월]=AI$3) * (날씨3[일]='강수량 삽입용'!$AD25), 날씨3[sumRn]),""),IF(_xlpm.결과=0,"",_xlpm.결과))</f>
        <v/>
      </c>
      <c r="AJ25" t="str" cm="1">
        <f t="array" ref="AJ25">_xlfn.LET(_xlpm.결과,IFERROR(_xlfn.XLOOKUP(1, (날씨3[stnNm]='강수량 삽입용'!$AE$2) * (날씨3[월]=AJ$3) * (날씨3[일]='강수량 삽입용'!$AD25), 날씨3[sumRn]),""),IF(_xlpm.결과=0,"",_xlpm.결과))</f>
        <v/>
      </c>
      <c r="AK25" cm="1">
        <f t="array" ref="AK25">_xlfn.LET(_xlpm.결과,IFERROR(_xlfn.XLOOKUP(1, (날씨3[stnNm]='강수량 삽입용'!$AE$2) * (날씨3[월]=AK$3) * (날씨3[일]='강수량 삽입용'!$AD25), 날씨3[sumRn]),""),IF(_xlpm.결과=0,"",_xlpm.결과))</f>
        <v>90.4</v>
      </c>
      <c r="AL25" cm="1">
        <f t="array" ref="AL25">_xlfn.LET(_xlpm.결과,IFERROR(_xlfn.XLOOKUP(1, (날씨3[stnNm]='강수량 삽입용'!$AE$2) * (날씨3[월]=AL$3) * (날씨3[일]='강수량 삽입용'!$AD25), 날씨3[sumRn]),""),IF(_xlpm.결과=0,"",_xlpm.결과))</f>
        <v>3</v>
      </c>
      <c r="AM25" t="str" cm="1">
        <f t="array" ref="AM25">_xlfn.LET(_xlpm.결과,IFERROR(_xlfn.XLOOKUP(1, (날씨3[stnNm]='강수량 삽입용'!$AE$2) * (날씨3[월]=AM$3) * (날씨3[일]='강수량 삽입용'!$AD25), 날씨3[sumRn]),""),IF(_xlpm.결과=0,"",_xlpm.결과))</f>
        <v/>
      </c>
      <c r="AN25" t="str" cm="1">
        <f t="array" ref="AN25">_xlfn.LET(_xlpm.결과,IFERROR(_xlfn.XLOOKUP(1, (날씨3[stnNm]='강수량 삽입용'!$AE$2) * (날씨3[월]=AN$3) * (날씨3[일]='강수량 삽입용'!$AD25), 날씨3[sumRn]),""),IF(_xlpm.결과=0,"",_xlpm.결과))</f>
        <v/>
      </c>
      <c r="AO25" t="str" cm="1">
        <f t="array" ref="AO25">_xlfn.LET(_xlpm.결과,IFERROR(_xlfn.XLOOKUP(1, (날씨3[stnNm]='강수량 삽입용'!$AE$2) * (날씨3[월]=AO$3) * (날씨3[일]='강수량 삽입용'!$AD25), 날씨3[sumRn]),""),IF(_xlpm.결과=0,"",_xlpm.결과))</f>
        <v/>
      </c>
      <c r="AP25" t="str" cm="1">
        <f t="array" ref="AP25">_xlfn.LET(_xlpm.결과,IFERROR(_xlfn.XLOOKUP(1, (날씨3[stnNm]='강수량 삽입용'!$AE$2) * (날씨3[월]=AP$3) * (날씨3[일]='강수량 삽입용'!$AD25), 날씨3[sumRn]),""),IF(_xlpm.결과=0,"",_xlpm.결과))</f>
        <v/>
      </c>
    </row>
    <row r="26" spans="2:42" ht="15.95" customHeight="1" x14ac:dyDescent="0.3">
      <c r="B26" s="63">
        <v>23</v>
      </c>
      <c r="C26" t="str" cm="1">
        <f t="array" ref="C26">_xlfn.LET(_xlpm.결과,IFERROR(_xlfn.XLOOKUP(1,(날씨1[stnNm]='강수량 삽입용'!$C$2)*(날씨1[월]=C$3)*(날씨1[일]='강수량 삽입용'!$B26),날씨1[sumRn]),""),IF(_xlpm.결과=0,"",_xlpm.결과))</f>
        <v/>
      </c>
      <c r="D26" t="str" cm="1">
        <f t="array" ref="D26">_xlfn.LET(_xlpm.결과,IFERROR(_xlfn.XLOOKUP(1,(날씨1[stnNm]='강수량 삽입용'!$C$2)*(날씨1[월]=D$3)*(날씨1[일]='강수량 삽입용'!$B26),날씨1[sumRn]),""),IF(_xlpm.결과=0,"",_xlpm.결과))</f>
        <v/>
      </c>
      <c r="E26" t="str" cm="1">
        <f t="array" ref="E26">_xlfn.LET(_xlpm.결과,IFERROR(_xlfn.XLOOKUP(1,(날씨1[stnNm]='강수량 삽입용'!$C$2)*(날씨1[월]=E$3)*(날씨1[일]='강수량 삽입용'!$B26),날씨1[sumRn]),""),IF(_xlpm.결과=0,"",_xlpm.결과))</f>
        <v/>
      </c>
      <c r="F26" t="str" cm="1">
        <f t="array" ref="F26">_xlfn.LET(_xlpm.결과,IFERROR(_xlfn.XLOOKUP(1,(날씨1[stnNm]='강수량 삽입용'!$C$2)*(날씨1[월]=F$3)*(날씨1[일]='강수량 삽입용'!$B26),날씨1[sumRn]),""),IF(_xlpm.결과=0,"",_xlpm.결과))</f>
        <v/>
      </c>
      <c r="G26" t="str" cm="1">
        <f t="array" ref="G26">_xlfn.LET(_xlpm.결과,IFERROR(_xlfn.XLOOKUP(1,(날씨1[stnNm]='강수량 삽입용'!$C$2)*(날씨1[월]=G$3)*(날씨1[일]='강수량 삽입용'!$B26),날씨1[sumRn]),""),IF(_xlpm.결과=0,"",_xlpm.결과))</f>
        <v/>
      </c>
      <c r="H26" cm="1">
        <f t="array" ref="H26">_xlfn.LET(_xlpm.결과,IFERROR(_xlfn.XLOOKUP(1,(날씨1[stnNm]='강수량 삽입용'!$C$2)*(날씨1[월]=H$3)*(날씨1[일]='강수량 삽입용'!$B26),날씨1[sumRn]),""),IF(_xlpm.결과=0,"",_xlpm.결과))</f>
        <v>0.5</v>
      </c>
      <c r="I26" cm="1">
        <f t="array" ref="I26">_xlfn.LET(_xlpm.결과,IFERROR(_xlfn.XLOOKUP(1,(날씨1[stnNm]='강수량 삽입용'!$C$2)*(날씨1[월]=I$3)*(날씨1[일]='강수량 삽입용'!$B26),날씨1[sumRn]),""),IF(_xlpm.결과=0,"",_xlpm.결과))</f>
        <v>77</v>
      </c>
      <c r="J26" t="str" cm="1">
        <f t="array" ref="J26">_xlfn.LET(_xlpm.결과,IFERROR(_xlfn.XLOOKUP(1,(날씨1[stnNm]='강수량 삽입용'!$C$2)*(날씨1[월]=J$3)*(날씨1[일]='강수량 삽입용'!$B26),날씨1[sumRn]),""),IF(_xlpm.결과=0,"",_xlpm.결과))</f>
        <v/>
      </c>
      <c r="K26" t="str" cm="1">
        <f t="array" ref="K26">_xlfn.LET(_xlpm.결과,IFERROR(_xlfn.XLOOKUP(1,(날씨1[stnNm]='강수량 삽입용'!$C$2)*(날씨1[월]=K$3)*(날씨1[일]='강수량 삽입용'!$B26),날씨1[sumRn]),""),IF(_xlpm.결과=0,"",_xlpm.결과))</f>
        <v/>
      </c>
      <c r="L26" t="str" cm="1">
        <f t="array" ref="L26">_xlfn.LET(_xlpm.결과,IFERROR(_xlfn.XLOOKUP(1,(날씨1[stnNm]='강수량 삽입용'!$C$2)*(날씨1[월]=L$3)*(날씨1[일]='강수량 삽입용'!$B26),날씨1[sumRn]),""),IF(_xlpm.결과=0,"",_xlpm.결과))</f>
        <v/>
      </c>
      <c r="M26" cm="1">
        <f t="array" ref="M26">_xlfn.LET(_xlpm.결과,IFERROR(_xlfn.XLOOKUP(1,(날씨1[stnNm]='강수량 삽입용'!$C$2)*(날씨1[월]=M$3)*(날씨1[일]='강수량 삽입용'!$B26),날씨1[sumRn]),""),IF(_xlpm.결과=0,"",_xlpm.결과))</f>
        <v>6.5</v>
      </c>
      <c r="N26" t="str" cm="1">
        <f t="array" ref="N26">_xlfn.LET(_xlpm.결과,IFERROR(_xlfn.XLOOKUP(1,(날씨1[stnNm]='강수량 삽입용'!$C$2)*(날씨1[월]=N$3)*(날씨1[일]='강수량 삽입용'!$B26),날씨1[sumRn]),""),IF(_xlpm.결과=0,"",_xlpm.결과))</f>
        <v/>
      </c>
      <c r="P26" s="63">
        <v>23</v>
      </c>
      <c r="Q26" t="str" cm="1">
        <f t="array" ref="Q26">_xlfn.LET(_xlpm.결과,IFERROR(_xlfn.XLOOKUP(1, (날씨2[stnNm]='강수량 삽입용'!$Q$2) * (날씨2[월]=Q$3) * (날씨2[일]='강수량 삽입용'!$P26), 날씨2[sumRn]),""),IF(_xlpm.결과=0,"",_xlpm.결과))</f>
        <v/>
      </c>
      <c r="R26" t="str" cm="1">
        <f t="array" ref="R26">_xlfn.LET(_xlpm.결과,IFERROR(_xlfn.XLOOKUP(1, (날씨2[stnNm]='강수량 삽입용'!$Q$2) * (날씨2[월]=R$3) * (날씨2[일]='강수량 삽입용'!$P26), 날씨2[sumRn]),""),IF(_xlpm.결과=0,"",_xlpm.결과))</f>
        <v/>
      </c>
      <c r="S26" t="str" cm="1">
        <f t="array" ref="S26">_xlfn.LET(_xlpm.결과,IFERROR(_xlfn.XLOOKUP(1, (날씨2[stnNm]='강수량 삽입용'!$Q$2) * (날씨2[월]=S$3) * (날씨2[일]='강수량 삽입용'!$P26), 날씨2[sumRn]),""),IF(_xlpm.결과=0,"",_xlpm.결과))</f>
        <v/>
      </c>
      <c r="T26" t="str" cm="1">
        <f t="array" ref="T26">_xlfn.LET(_xlpm.결과,IFERROR(_xlfn.XLOOKUP(1, (날씨2[stnNm]='강수량 삽입용'!$Q$2) * (날씨2[월]=T$3) * (날씨2[일]='강수량 삽입용'!$P26), 날씨2[sumRn]),""),IF(_xlpm.결과=0,"",_xlpm.결과))</f>
        <v/>
      </c>
      <c r="U26" cm="1">
        <f t="array" ref="U26">_xlfn.LET(_xlpm.결과,IFERROR(_xlfn.XLOOKUP(1, (날씨2[stnNm]='강수량 삽입용'!$Q$2) * (날씨2[월]=U$3) * (날씨2[일]='강수량 삽입용'!$P26), 날씨2[sumRn]),""),IF(_xlpm.결과=0,"",_xlpm.결과))</f>
        <v>0.5</v>
      </c>
      <c r="V26" t="str" cm="1">
        <f t="array" ref="V26">_xlfn.LET(_xlpm.결과,IFERROR(_xlfn.XLOOKUP(1, (날씨2[stnNm]='강수량 삽입용'!$Q$2) * (날씨2[월]=V$3) * (날씨2[일]='강수량 삽입용'!$P26), 날씨2[sumRn]),""),IF(_xlpm.결과=0,"",_xlpm.결과))</f>
        <v/>
      </c>
      <c r="W26" cm="1">
        <f t="array" ref="W26">_xlfn.LET(_xlpm.결과,IFERROR(_xlfn.XLOOKUP(1, (날씨2[stnNm]='강수량 삽입용'!$Q$2) * (날씨2[월]=W$3) * (날씨2[일]='강수량 삽입용'!$P26), 날씨2[sumRn]),""),IF(_xlpm.결과=0,"",_xlpm.결과))</f>
        <v>20.9</v>
      </c>
      <c r="X26" cm="1">
        <f t="array" ref="X26">_xlfn.LET(_xlpm.결과,IFERROR(_xlfn.XLOOKUP(1, (날씨2[stnNm]='강수량 삽입용'!$Q$2) * (날씨2[월]=X$3) * (날씨2[일]='강수량 삽입용'!$P26), 날씨2[sumRn]),""),IF(_xlpm.결과=0,"",_xlpm.결과))</f>
        <v>5.7</v>
      </c>
      <c r="Y26" t="str" cm="1">
        <f t="array" ref="Y26">_xlfn.LET(_xlpm.결과,IFERROR(_xlfn.XLOOKUP(1, (날씨2[stnNm]='강수량 삽입용'!$Q$2) * (날씨2[월]=Y$3) * (날씨2[일]='강수량 삽입용'!$P26), 날씨2[sumRn]),""),IF(_xlpm.결과=0,"",_xlpm.결과))</f>
        <v/>
      </c>
      <c r="Z26" t="str" cm="1">
        <f t="array" ref="Z26">_xlfn.LET(_xlpm.결과,IFERROR(_xlfn.XLOOKUP(1, (날씨2[stnNm]='강수량 삽입용'!$Q$2) * (날씨2[월]=Z$3) * (날씨2[일]='강수량 삽입용'!$P26), 날씨2[sumRn]),""),IF(_xlpm.결과=0,"",_xlpm.결과))</f>
        <v/>
      </c>
      <c r="AA26" t="str" cm="1">
        <f t="array" ref="AA26">_xlfn.LET(_xlpm.결과,IFERROR(_xlfn.XLOOKUP(1, (날씨2[stnNm]='강수량 삽입용'!$Q$2) * (날씨2[월]=AA$3) * (날씨2[일]='강수량 삽입용'!$P26), 날씨2[sumRn]),""),IF(_xlpm.결과=0,"",_xlpm.결과))</f>
        <v/>
      </c>
      <c r="AB26" cm="1">
        <f t="array" ref="AB26">_xlfn.LET(_xlpm.결과,IFERROR(_xlfn.XLOOKUP(1, (날씨2[stnNm]='강수량 삽입용'!$Q$2) * (날씨2[월]=AB$3) * (날씨2[일]='강수량 삽입용'!$P26), 날씨2[sumRn]),""),IF(_xlpm.결과=0,"",_xlpm.결과))</f>
        <v>0.5</v>
      </c>
      <c r="AD26" s="63">
        <v>23</v>
      </c>
      <c r="AE26" t="str" cm="1">
        <f t="array" ref="AE26">_xlfn.LET(_xlpm.결과,IFERROR(_xlfn.XLOOKUP(1, (날씨3[stnNm]='강수량 삽입용'!$AE$2) * (날씨3[월]=AE$3) * (날씨3[일]='강수량 삽입용'!$AD26), 날씨3[sumRn]),""),IF(_xlpm.결과=0,"",_xlpm.결과))</f>
        <v/>
      </c>
      <c r="AF26" t="str" cm="1">
        <f t="array" ref="AF26">_xlfn.LET(_xlpm.결과,IFERROR(_xlfn.XLOOKUP(1, (날씨3[stnNm]='강수량 삽입용'!$AE$2) * (날씨3[월]=AF$3) * (날씨3[일]='강수량 삽입용'!$AD26), 날씨3[sumRn]),""),IF(_xlpm.결과=0,"",_xlpm.결과))</f>
        <v/>
      </c>
      <c r="AG26" t="str" cm="1">
        <f t="array" ref="AG26">_xlfn.LET(_xlpm.결과,IFERROR(_xlfn.XLOOKUP(1, (날씨3[stnNm]='강수량 삽입용'!$AE$2) * (날씨3[월]=AG$3) * (날씨3[일]='강수량 삽입용'!$AD26), 날씨3[sumRn]),""),IF(_xlpm.결과=0,"",_xlpm.결과))</f>
        <v/>
      </c>
      <c r="AH26" t="str" cm="1">
        <f t="array" ref="AH26">_xlfn.LET(_xlpm.결과,IFERROR(_xlfn.XLOOKUP(1, (날씨3[stnNm]='강수량 삽입용'!$AE$2) * (날씨3[월]=AH$3) * (날씨3[일]='강수량 삽입용'!$AD26), 날씨3[sumRn]),""),IF(_xlpm.결과=0,"",_xlpm.결과))</f>
        <v/>
      </c>
      <c r="AI26" cm="1">
        <f t="array" ref="AI26">_xlfn.LET(_xlpm.결과,IFERROR(_xlfn.XLOOKUP(1, (날씨3[stnNm]='강수량 삽입용'!$AE$2) * (날씨3[월]=AI$3) * (날씨3[일]='강수량 삽입용'!$AD26), 날씨3[sumRn]),""),IF(_xlpm.결과=0,"",_xlpm.결과))</f>
        <v>4.8</v>
      </c>
      <c r="AJ26" cm="1">
        <f t="array" ref="AJ26">_xlfn.LET(_xlpm.결과,IFERROR(_xlfn.XLOOKUP(1, (날씨3[stnNm]='강수량 삽입용'!$AE$2) * (날씨3[월]=AJ$3) * (날씨3[일]='강수량 삽입용'!$AD26), 날씨3[sumRn]),""),IF(_xlpm.결과=0,"",_xlpm.결과))</f>
        <v>0.6</v>
      </c>
      <c r="AK26" cm="1">
        <f t="array" ref="AK26">_xlfn.LET(_xlpm.결과,IFERROR(_xlfn.XLOOKUP(1, (날씨3[stnNm]='강수량 삽입용'!$AE$2) * (날씨3[월]=AK$3) * (날씨3[일]='강수량 삽입용'!$AD26), 날씨3[sumRn]),""),IF(_xlpm.결과=0,"",_xlpm.결과))</f>
        <v>92.6</v>
      </c>
      <c r="AL26" cm="1">
        <f t="array" ref="AL26">_xlfn.LET(_xlpm.결과,IFERROR(_xlfn.XLOOKUP(1, (날씨3[stnNm]='강수량 삽입용'!$AE$2) * (날씨3[월]=AL$3) * (날씨3[일]='강수량 삽입용'!$AD26), 날씨3[sumRn]),""),IF(_xlpm.결과=0,"",_xlpm.결과))</f>
        <v>44.6</v>
      </c>
      <c r="AM26" cm="1">
        <f t="array" ref="AM26">_xlfn.LET(_xlpm.결과,IFERROR(_xlfn.XLOOKUP(1, (날씨3[stnNm]='강수량 삽입용'!$AE$2) * (날씨3[월]=AM$3) * (날씨3[일]='강수량 삽입용'!$AD26), 날씨3[sumRn]),""),IF(_xlpm.결과=0,"",_xlpm.결과))</f>
        <v>0.3</v>
      </c>
      <c r="AN26" t="str" cm="1">
        <f t="array" ref="AN26">_xlfn.LET(_xlpm.결과,IFERROR(_xlfn.XLOOKUP(1, (날씨3[stnNm]='강수량 삽입용'!$AE$2) * (날씨3[월]=AN$3) * (날씨3[일]='강수량 삽입용'!$AD26), 날씨3[sumRn]),""),IF(_xlpm.결과=0,"",_xlpm.결과))</f>
        <v/>
      </c>
      <c r="AO26" t="str" cm="1">
        <f t="array" ref="AO26">_xlfn.LET(_xlpm.결과,IFERROR(_xlfn.XLOOKUP(1, (날씨3[stnNm]='강수량 삽입용'!$AE$2) * (날씨3[월]=AO$3) * (날씨3[일]='강수량 삽입용'!$AD26), 날씨3[sumRn]),""),IF(_xlpm.결과=0,"",_xlpm.결과))</f>
        <v/>
      </c>
      <c r="AP26" t="str" cm="1">
        <f t="array" ref="AP26">_xlfn.LET(_xlpm.결과,IFERROR(_xlfn.XLOOKUP(1, (날씨3[stnNm]='강수량 삽입용'!$AE$2) * (날씨3[월]=AP$3) * (날씨3[일]='강수량 삽입용'!$AD26), 날씨3[sumRn]),""),IF(_xlpm.결과=0,"",_xlpm.결과))</f>
        <v/>
      </c>
    </row>
    <row r="27" spans="2:42" ht="15.95" customHeight="1" x14ac:dyDescent="0.3">
      <c r="B27" s="63">
        <v>24</v>
      </c>
      <c r="C27" t="str" cm="1">
        <f t="array" ref="C27">_xlfn.LET(_xlpm.결과,IFERROR(_xlfn.XLOOKUP(1,(날씨1[stnNm]='강수량 삽입용'!$C$2)*(날씨1[월]=C$3)*(날씨1[일]='강수량 삽입용'!$B27),날씨1[sumRn]),""),IF(_xlpm.결과=0,"",_xlpm.결과))</f>
        <v/>
      </c>
      <c r="D27" t="str" cm="1">
        <f t="array" ref="D27">_xlfn.LET(_xlpm.결과,IFERROR(_xlfn.XLOOKUP(1,(날씨1[stnNm]='강수량 삽입용'!$C$2)*(날씨1[월]=D$3)*(날씨1[일]='강수량 삽입용'!$B27),날씨1[sumRn]),""),IF(_xlpm.결과=0,"",_xlpm.결과))</f>
        <v/>
      </c>
      <c r="E27" t="str" cm="1">
        <f t="array" ref="E27">_xlfn.LET(_xlpm.결과,IFERROR(_xlfn.XLOOKUP(1,(날씨1[stnNm]='강수량 삽입용'!$C$2)*(날씨1[월]=E$3)*(날씨1[일]='강수량 삽입용'!$B27),날씨1[sumRn]),""),IF(_xlpm.결과=0,"",_xlpm.결과))</f>
        <v/>
      </c>
      <c r="F27" t="str" cm="1">
        <f t="array" ref="F27">_xlfn.LET(_xlpm.결과,IFERROR(_xlfn.XLOOKUP(1,(날씨1[stnNm]='강수량 삽입용'!$C$2)*(날씨1[월]=F$3)*(날씨1[일]='강수량 삽입용'!$B27),날씨1[sumRn]),""),IF(_xlpm.결과=0,"",_xlpm.결과))</f>
        <v/>
      </c>
      <c r="G27" t="str" cm="1">
        <f t="array" ref="G27">_xlfn.LET(_xlpm.결과,IFERROR(_xlfn.XLOOKUP(1,(날씨1[stnNm]='강수량 삽입용'!$C$2)*(날씨1[월]=G$3)*(날씨1[일]='강수량 삽입용'!$B27),날씨1[sumRn]),""),IF(_xlpm.결과=0,"",_xlpm.결과))</f>
        <v/>
      </c>
      <c r="H27" cm="1">
        <f t="array" ref="H27">_xlfn.LET(_xlpm.결과,IFERROR(_xlfn.XLOOKUP(1,(날씨1[stnNm]='강수량 삽입용'!$C$2)*(날씨1[월]=H$3)*(날씨1[일]='강수량 삽입용'!$B27),날씨1[sumRn]),""),IF(_xlpm.결과=0,"",_xlpm.결과))</f>
        <v>23.5</v>
      </c>
      <c r="I27" cm="1">
        <f t="array" ref="I27">_xlfn.LET(_xlpm.결과,IFERROR(_xlfn.XLOOKUP(1,(날씨1[stnNm]='강수량 삽입용'!$C$2)*(날씨1[월]=I$3)*(날씨1[일]='강수량 삽입용'!$B27),날씨1[sumRn]),""),IF(_xlpm.결과=0,"",_xlpm.결과))</f>
        <v>134</v>
      </c>
      <c r="J27" t="str" cm="1">
        <f t="array" ref="J27">_xlfn.LET(_xlpm.결과,IFERROR(_xlfn.XLOOKUP(1,(날씨1[stnNm]='강수량 삽입용'!$C$2)*(날씨1[월]=J$3)*(날씨1[일]='강수량 삽입용'!$B27),날씨1[sumRn]),""),IF(_xlpm.결과=0,"",_xlpm.결과))</f>
        <v/>
      </c>
      <c r="K27" t="str" cm="1">
        <f t="array" ref="K27">_xlfn.LET(_xlpm.결과,IFERROR(_xlfn.XLOOKUP(1,(날씨1[stnNm]='강수량 삽입용'!$C$2)*(날씨1[월]=K$3)*(날씨1[일]='강수량 삽입용'!$B27),날씨1[sumRn]),""),IF(_xlpm.결과=0,"",_xlpm.결과))</f>
        <v/>
      </c>
      <c r="L27" cm="1">
        <f t="array" ref="L27">_xlfn.LET(_xlpm.결과,IFERROR(_xlfn.XLOOKUP(1,(날씨1[stnNm]='강수량 삽입용'!$C$2)*(날씨1[월]=L$3)*(날씨1[일]='강수량 삽입용'!$B27),날씨1[sumRn]),""),IF(_xlpm.결과=0,"",_xlpm.결과))</f>
        <v>3</v>
      </c>
      <c r="M27" cm="1">
        <f t="array" ref="M27">_xlfn.LET(_xlpm.결과,IFERROR(_xlfn.XLOOKUP(1,(날씨1[stnNm]='강수량 삽입용'!$C$2)*(날씨1[월]=M$3)*(날씨1[일]='강수량 삽입용'!$B27),날씨1[sumRn]),""),IF(_xlpm.결과=0,"",_xlpm.결과))</f>
        <v>1</v>
      </c>
      <c r="N27" t="str" cm="1">
        <f t="array" ref="N27">_xlfn.LET(_xlpm.결과,IFERROR(_xlfn.XLOOKUP(1,(날씨1[stnNm]='강수량 삽입용'!$C$2)*(날씨1[월]=N$3)*(날씨1[일]='강수량 삽입용'!$B27),날씨1[sumRn]),""),IF(_xlpm.결과=0,"",_xlpm.결과))</f>
        <v/>
      </c>
      <c r="P27" s="63">
        <v>24</v>
      </c>
      <c r="Q27" t="str" cm="1">
        <f t="array" ref="Q27">_xlfn.LET(_xlpm.결과,IFERROR(_xlfn.XLOOKUP(1, (날씨2[stnNm]='강수량 삽입용'!$Q$2) * (날씨2[월]=Q$3) * (날씨2[일]='강수량 삽입용'!$P27), 날씨2[sumRn]),""),IF(_xlpm.결과=0,"",_xlpm.결과))</f>
        <v/>
      </c>
      <c r="R27" t="str" cm="1">
        <f t="array" ref="R27">_xlfn.LET(_xlpm.결과,IFERROR(_xlfn.XLOOKUP(1, (날씨2[stnNm]='강수량 삽입용'!$Q$2) * (날씨2[월]=R$3) * (날씨2[일]='강수량 삽입용'!$P27), 날씨2[sumRn]),""),IF(_xlpm.결과=0,"",_xlpm.결과))</f>
        <v/>
      </c>
      <c r="S27" t="str" cm="1">
        <f t="array" ref="S27">_xlfn.LET(_xlpm.결과,IFERROR(_xlfn.XLOOKUP(1, (날씨2[stnNm]='강수량 삽입용'!$Q$2) * (날씨2[월]=S$3) * (날씨2[일]='강수량 삽입용'!$P27), 날씨2[sumRn]),""),IF(_xlpm.결과=0,"",_xlpm.결과))</f>
        <v/>
      </c>
      <c r="T27" t="str" cm="1">
        <f t="array" ref="T27">_xlfn.LET(_xlpm.결과,IFERROR(_xlfn.XLOOKUP(1, (날씨2[stnNm]='강수량 삽입용'!$Q$2) * (날씨2[월]=T$3) * (날씨2[일]='강수량 삽입용'!$P27), 날씨2[sumRn]),""),IF(_xlpm.결과=0,"",_xlpm.결과))</f>
        <v/>
      </c>
      <c r="U27" cm="1">
        <f t="array" ref="U27">_xlfn.LET(_xlpm.결과,IFERROR(_xlfn.XLOOKUP(1, (날씨2[stnNm]='강수량 삽입용'!$Q$2) * (날씨2[월]=U$3) * (날씨2[일]='강수량 삽입용'!$P27), 날씨2[sumRn]),""),IF(_xlpm.결과=0,"",_xlpm.결과))</f>
        <v>28.6</v>
      </c>
      <c r="V27" cm="1">
        <f t="array" ref="V27">_xlfn.LET(_xlpm.결과,IFERROR(_xlfn.XLOOKUP(1, (날씨2[stnNm]='강수량 삽입용'!$Q$2) * (날씨2[월]=V$3) * (날씨2[일]='강수량 삽입용'!$P27), 날씨2[sumRn]),""),IF(_xlpm.결과=0,"",_xlpm.결과))</f>
        <v>1.8</v>
      </c>
      <c r="W27" cm="1">
        <f t="array" ref="W27">_xlfn.LET(_xlpm.결과,IFERROR(_xlfn.XLOOKUP(1, (날씨2[stnNm]='강수량 삽입용'!$Q$2) * (날씨2[월]=W$3) * (날씨2[일]='강수량 삽입용'!$P27), 날씨2[sumRn]),""),IF(_xlpm.결과=0,"",_xlpm.결과))</f>
        <v>58.7</v>
      </c>
      <c r="X27" t="str" cm="1">
        <f t="array" ref="X27">_xlfn.LET(_xlpm.결과,IFERROR(_xlfn.XLOOKUP(1, (날씨2[stnNm]='강수량 삽입용'!$Q$2) * (날씨2[월]=X$3) * (날씨2[일]='강수량 삽입용'!$P27), 날씨2[sumRn]),""),IF(_xlpm.결과=0,"",_xlpm.결과))</f>
        <v/>
      </c>
      <c r="Y27" t="str" cm="1">
        <f t="array" ref="Y27">_xlfn.LET(_xlpm.결과,IFERROR(_xlfn.XLOOKUP(1, (날씨2[stnNm]='강수량 삽입용'!$Q$2) * (날씨2[월]=Y$3) * (날씨2[일]='강수량 삽입용'!$P27), 날씨2[sumRn]),""),IF(_xlpm.결과=0,"",_xlpm.결과))</f>
        <v/>
      </c>
      <c r="Z27" t="str" cm="1">
        <f t="array" ref="Z27">_xlfn.LET(_xlpm.결과,IFERROR(_xlfn.XLOOKUP(1, (날씨2[stnNm]='강수량 삽입용'!$Q$2) * (날씨2[월]=Z$3) * (날씨2[일]='강수량 삽입용'!$P27), 날씨2[sumRn]),""),IF(_xlpm.결과=0,"",_xlpm.결과))</f>
        <v/>
      </c>
      <c r="AA27" t="str" cm="1">
        <f t="array" ref="AA27">_xlfn.LET(_xlpm.결과,IFERROR(_xlfn.XLOOKUP(1, (날씨2[stnNm]='강수량 삽입용'!$Q$2) * (날씨2[월]=AA$3) * (날씨2[일]='강수량 삽입용'!$P27), 날씨2[sumRn]),""),IF(_xlpm.결과=0,"",_xlpm.결과))</f>
        <v/>
      </c>
      <c r="AB27" t="str" cm="1">
        <f t="array" ref="AB27">_xlfn.LET(_xlpm.결과,IFERROR(_xlfn.XLOOKUP(1, (날씨2[stnNm]='강수량 삽입용'!$Q$2) * (날씨2[월]=AB$3) * (날씨2[일]='강수량 삽입용'!$P27), 날씨2[sumRn]),""),IF(_xlpm.결과=0,"",_xlpm.결과))</f>
        <v/>
      </c>
      <c r="AD27" s="63">
        <v>24</v>
      </c>
      <c r="AE27" t="str" cm="1">
        <f t="array" ref="AE27">_xlfn.LET(_xlpm.결과,IFERROR(_xlfn.XLOOKUP(1, (날씨3[stnNm]='강수량 삽입용'!$AE$2) * (날씨3[월]=AE$3) * (날씨3[일]='강수량 삽입용'!$AD27), 날씨3[sumRn]),""),IF(_xlpm.결과=0,"",_xlpm.결과))</f>
        <v/>
      </c>
      <c r="AF27" t="str" cm="1">
        <f t="array" ref="AF27">_xlfn.LET(_xlpm.결과,IFERROR(_xlfn.XLOOKUP(1, (날씨3[stnNm]='강수량 삽입용'!$AE$2) * (날씨3[월]=AF$3) * (날씨3[일]='강수량 삽입용'!$AD27), 날씨3[sumRn]),""),IF(_xlpm.결과=0,"",_xlpm.결과))</f>
        <v/>
      </c>
      <c r="AG27" t="str" cm="1">
        <f t="array" ref="AG27">_xlfn.LET(_xlpm.결과,IFERROR(_xlfn.XLOOKUP(1, (날씨3[stnNm]='강수량 삽입용'!$AE$2) * (날씨3[월]=AG$3) * (날씨3[일]='강수량 삽입용'!$AD27), 날씨3[sumRn]),""),IF(_xlpm.결과=0,"",_xlpm.결과))</f>
        <v/>
      </c>
      <c r="AH27" t="str" cm="1">
        <f t="array" ref="AH27">_xlfn.LET(_xlpm.결과,IFERROR(_xlfn.XLOOKUP(1, (날씨3[stnNm]='강수량 삽입용'!$AE$2) * (날씨3[월]=AH$3) * (날씨3[일]='강수량 삽입용'!$AD27), 날씨3[sumRn]),""),IF(_xlpm.결과=0,"",_xlpm.결과))</f>
        <v/>
      </c>
      <c r="AI27" t="str" cm="1">
        <f t="array" ref="AI27">_xlfn.LET(_xlpm.결과,IFERROR(_xlfn.XLOOKUP(1, (날씨3[stnNm]='강수량 삽입용'!$AE$2) * (날씨3[월]=AI$3) * (날씨3[일]='강수량 삽입용'!$AD27), 날씨3[sumRn]),""),IF(_xlpm.결과=0,"",_xlpm.결과))</f>
        <v/>
      </c>
      <c r="AJ27" t="str" cm="1">
        <f t="array" ref="AJ27">_xlfn.LET(_xlpm.결과,IFERROR(_xlfn.XLOOKUP(1, (날씨3[stnNm]='강수량 삽입용'!$AE$2) * (날씨3[월]=AJ$3) * (날씨3[일]='강수량 삽입용'!$AD27), 날씨3[sumRn]),""),IF(_xlpm.결과=0,"",_xlpm.결과))</f>
        <v/>
      </c>
      <c r="AK27" cm="1">
        <f t="array" ref="AK27">_xlfn.LET(_xlpm.결과,IFERROR(_xlfn.XLOOKUP(1, (날씨3[stnNm]='강수량 삽입용'!$AE$2) * (날씨3[월]=AK$3) * (날씨3[일]='강수량 삽입용'!$AD27), 날씨3[sumRn]),""),IF(_xlpm.결과=0,"",_xlpm.결과))</f>
        <v>0.7</v>
      </c>
      <c r="AL27" cm="1">
        <f t="array" ref="AL27">_xlfn.LET(_xlpm.결과,IFERROR(_xlfn.XLOOKUP(1, (날씨3[stnNm]='강수량 삽입용'!$AE$2) * (날씨3[월]=AL$3) * (날씨3[일]='강수량 삽입용'!$AD27), 날씨3[sumRn]),""),IF(_xlpm.결과=0,"",_xlpm.결과))</f>
        <v>67.7</v>
      </c>
      <c r="AM27" cm="1">
        <f t="array" ref="AM27">_xlfn.LET(_xlpm.결과,IFERROR(_xlfn.XLOOKUP(1, (날씨3[stnNm]='강수량 삽입용'!$AE$2) * (날씨3[월]=AM$3) * (날씨3[일]='강수량 삽입용'!$AD27), 날씨3[sumRn]),""),IF(_xlpm.결과=0,"",_xlpm.결과))</f>
        <v>2.7</v>
      </c>
      <c r="AN27" t="str" cm="1">
        <f t="array" ref="AN27">_xlfn.LET(_xlpm.결과,IFERROR(_xlfn.XLOOKUP(1, (날씨3[stnNm]='강수량 삽입용'!$AE$2) * (날씨3[월]=AN$3) * (날씨3[일]='강수량 삽입용'!$AD27), 날씨3[sumRn]),""),IF(_xlpm.결과=0,"",_xlpm.결과))</f>
        <v/>
      </c>
      <c r="AO27" t="str" cm="1">
        <f t="array" ref="AO27">_xlfn.LET(_xlpm.결과,IFERROR(_xlfn.XLOOKUP(1, (날씨3[stnNm]='강수량 삽입용'!$AE$2) * (날씨3[월]=AO$3) * (날씨3[일]='강수량 삽입용'!$AD27), 날씨3[sumRn]),""),IF(_xlpm.결과=0,"",_xlpm.결과))</f>
        <v/>
      </c>
      <c r="AP27" cm="1">
        <f t="array" ref="AP27">_xlfn.LET(_xlpm.결과,IFERROR(_xlfn.XLOOKUP(1, (날씨3[stnNm]='강수량 삽입용'!$AE$2) * (날씨3[월]=AP$3) * (날씨3[일]='강수량 삽입용'!$AD27), 날씨3[sumRn]),""),IF(_xlpm.결과=0,"",_xlpm.결과))</f>
        <v>7.3</v>
      </c>
    </row>
    <row r="28" spans="2:42" ht="15.95" customHeight="1" x14ac:dyDescent="0.3">
      <c r="B28" s="63">
        <v>25</v>
      </c>
      <c r="C28" cm="1">
        <f t="array" ref="C28">_xlfn.LET(_xlpm.결과,IFERROR(_xlfn.XLOOKUP(1,(날씨1[stnNm]='강수량 삽입용'!$C$2)*(날씨1[월]=C$3)*(날씨1[일]='강수량 삽입용'!$B28),날씨1[sumRn]),""),IF(_xlpm.결과=0,"",_xlpm.결과))</f>
        <v>7.5</v>
      </c>
      <c r="D28" cm="1">
        <f t="array" ref="D28">_xlfn.LET(_xlpm.결과,IFERROR(_xlfn.XLOOKUP(1,(날씨1[stnNm]='강수량 삽입용'!$C$2)*(날씨1[월]=D$3)*(날씨1[일]='강수량 삽입용'!$B28),날씨1[sumRn]),""),IF(_xlpm.결과=0,"",_xlpm.결과))</f>
        <v>1</v>
      </c>
      <c r="E28" t="str" cm="1">
        <f t="array" ref="E28">_xlfn.LET(_xlpm.결과,IFERROR(_xlfn.XLOOKUP(1,(날씨1[stnNm]='강수량 삽입용'!$C$2)*(날씨1[월]=E$3)*(날씨1[일]='강수량 삽입용'!$B28),날씨1[sumRn]),""),IF(_xlpm.결과=0,"",_xlpm.결과))</f>
        <v/>
      </c>
      <c r="F28" t="str" cm="1">
        <f t="array" ref="F28">_xlfn.LET(_xlpm.결과,IFERROR(_xlfn.XLOOKUP(1,(날씨1[stnNm]='강수량 삽입용'!$C$2)*(날씨1[월]=F$3)*(날씨1[일]='강수량 삽입용'!$B28),날씨1[sumRn]),""),IF(_xlpm.결과=0,"",_xlpm.결과))</f>
        <v/>
      </c>
      <c r="G28" t="str" cm="1">
        <f t="array" ref="G28">_xlfn.LET(_xlpm.결과,IFERROR(_xlfn.XLOOKUP(1,(날씨1[stnNm]='강수량 삽입용'!$C$2)*(날씨1[월]=G$3)*(날씨1[일]='강수량 삽입용'!$B28),날씨1[sumRn]),""),IF(_xlpm.결과=0,"",_xlpm.결과))</f>
        <v/>
      </c>
      <c r="H28" cm="1">
        <f t="array" ref="H28">_xlfn.LET(_xlpm.결과,IFERROR(_xlfn.XLOOKUP(1,(날씨1[stnNm]='강수량 삽입용'!$C$2)*(날씨1[월]=H$3)*(날씨1[일]='강수량 삽입용'!$B28),날씨1[sumRn]),""),IF(_xlpm.결과=0,"",_xlpm.결과))</f>
        <v>1</v>
      </c>
      <c r="I28" cm="1">
        <f t="array" ref="I28">_xlfn.LET(_xlpm.결과,IFERROR(_xlfn.XLOOKUP(1,(날씨1[stnNm]='강수량 삽입용'!$C$2)*(날씨1[월]=I$3)*(날씨1[일]='강수량 삽입용'!$B28),날씨1[sumRn]),""),IF(_xlpm.결과=0,"",_xlpm.결과))</f>
        <v>83</v>
      </c>
      <c r="J28" cm="1">
        <f t="array" ref="J28">_xlfn.LET(_xlpm.결과,IFERROR(_xlfn.XLOOKUP(1,(날씨1[stnNm]='강수량 삽입용'!$C$2)*(날씨1[월]=J$3)*(날씨1[일]='강수량 삽입용'!$B28),날씨1[sumRn]),""),IF(_xlpm.결과=0,"",_xlpm.결과))</f>
        <v>8</v>
      </c>
      <c r="K28" t="str" cm="1">
        <f t="array" ref="K28">_xlfn.LET(_xlpm.결과,IFERROR(_xlfn.XLOOKUP(1,(날씨1[stnNm]='강수량 삽입용'!$C$2)*(날씨1[월]=K$3)*(날씨1[일]='강수량 삽입용'!$B28),날씨1[sumRn]),""),IF(_xlpm.결과=0,"",_xlpm.결과))</f>
        <v/>
      </c>
      <c r="L28" t="str" cm="1">
        <f t="array" ref="L28">_xlfn.LET(_xlpm.결과,IFERROR(_xlfn.XLOOKUP(1,(날씨1[stnNm]='강수량 삽입용'!$C$2)*(날씨1[월]=L$3)*(날씨1[일]='강수량 삽입용'!$B28),날씨1[sumRn]),""),IF(_xlpm.결과=0,"",_xlpm.결과))</f>
        <v/>
      </c>
      <c r="M28" cm="1">
        <f t="array" ref="M28">_xlfn.LET(_xlpm.결과,IFERROR(_xlfn.XLOOKUP(1,(날씨1[stnNm]='강수량 삽입용'!$C$2)*(날씨1[월]=M$3)*(날씨1[일]='강수량 삽입용'!$B28),날씨1[sumRn]),""),IF(_xlpm.결과=0,"",_xlpm.결과))</f>
        <v>11</v>
      </c>
      <c r="N28" t="str" cm="1">
        <f t="array" ref="N28">_xlfn.LET(_xlpm.결과,IFERROR(_xlfn.XLOOKUP(1,(날씨1[stnNm]='강수량 삽입용'!$C$2)*(날씨1[월]=N$3)*(날씨1[일]='강수량 삽입용'!$B28),날씨1[sumRn]),""),IF(_xlpm.결과=0,"",_xlpm.결과))</f>
        <v/>
      </c>
      <c r="P28" s="63">
        <v>25</v>
      </c>
      <c r="Q28" t="str" cm="1">
        <f t="array" ref="Q28">_xlfn.LET(_xlpm.결과,IFERROR(_xlfn.XLOOKUP(1, (날씨2[stnNm]='강수량 삽입용'!$Q$2) * (날씨2[월]=Q$3) * (날씨2[일]='강수량 삽입용'!$P28), 날씨2[sumRn]),""),IF(_xlpm.결과=0,"",_xlpm.결과))</f>
        <v/>
      </c>
      <c r="R28" t="str" cm="1">
        <f t="array" ref="R28">_xlfn.LET(_xlpm.결과,IFERROR(_xlfn.XLOOKUP(1, (날씨2[stnNm]='강수량 삽입용'!$Q$2) * (날씨2[월]=R$3) * (날씨2[일]='강수량 삽입용'!$P28), 날씨2[sumRn]),""),IF(_xlpm.결과=0,"",_xlpm.결과))</f>
        <v/>
      </c>
      <c r="S28" t="str" cm="1">
        <f t="array" ref="S28">_xlfn.LET(_xlpm.결과,IFERROR(_xlfn.XLOOKUP(1, (날씨2[stnNm]='강수량 삽입용'!$Q$2) * (날씨2[월]=S$3) * (날씨2[일]='강수량 삽입용'!$P28), 날씨2[sumRn]),""),IF(_xlpm.결과=0,"",_xlpm.결과))</f>
        <v/>
      </c>
      <c r="T28" t="str" cm="1">
        <f t="array" ref="T28">_xlfn.LET(_xlpm.결과,IFERROR(_xlfn.XLOOKUP(1, (날씨2[stnNm]='강수량 삽입용'!$Q$2) * (날씨2[월]=T$3) * (날씨2[일]='강수량 삽입용'!$P28), 날씨2[sumRn]),""),IF(_xlpm.결과=0,"",_xlpm.결과))</f>
        <v/>
      </c>
      <c r="U28" t="str" cm="1">
        <f t="array" ref="U28">_xlfn.LET(_xlpm.결과,IFERROR(_xlfn.XLOOKUP(1, (날씨2[stnNm]='강수량 삽입용'!$Q$2) * (날씨2[월]=U$3) * (날씨2[일]='강수량 삽입용'!$P28), 날씨2[sumRn]),""),IF(_xlpm.결과=0,"",_xlpm.결과))</f>
        <v/>
      </c>
      <c r="V28" t="str" cm="1">
        <f t="array" ref="V28">_xlfn.LET(_xlpm.결과,IFERROR(_xlfn.XLOOKUP(1, (날씨2[stnNm]='강수량 삽입용'!$Q$2) * (날씨2[월]=V$3) * (날씨2[일]='강수량 삽입용'!$P28), 날씨2[sumRn]),""),IF(_xlpm.결과=0,"",_xlpm.결과))</f>
        <v/>
      </c>
      <c r="W28" cm="1">
        <f t="array" ref="W28">_xlfn.LET(_xlpm.결과,IFERROR(_xlfn.XLOOKUP(1, (날씨2[stnNm]='강수량 삽입용'!$Q$2) * (날씨2[월]=W$3) * (날씨2[일]='강수량 삽입용'!$P28), 날씨2[sumRn]),""),IF(_xlpm.결과=0,"",_xlpm.결과))</f>
        <v>1.7</v>
      </c>
      <c r="X28" cm="1">
        <f t="array" ref="X28">_xlfn.LET(_xlpm.결과,IFERROR(_xlfn.XLOOKUP(1, (날씨2[stnNm]='강수량 삽입용'!$Q$2) * (날씨2[월]=X$3) * (날씨2[일]='강수량 삽입용'!$P28), 날씨2[sumRn]),""),IF(_xlpm.결과=0,"",_xlpm.결과))</f>
        <v>16.5</v>
      </c>
      <c r="Y28" t="str" cm="1">
        <f t="array" ref="Y28">_xlfn.LET(_xlpm.결과,IFERROR(_xlfn.XLOOKUP(1, (날씨2[stnNm]='강수량 삽입용'!$Q$2) * (날씨2[월]=Y$3) * (날씨2[일]='강수량 삽입용'!$P28), 날씨2[sumRn]),""),IF(_xlpm.결과=0,"",_xlpm.결과))</f>
        <v/>
      </c>
      <c r="Z28" cm="1">
        <f t="array" ref="Z28">_xlfn.LET(_xlpm.결과,IFERROR(_xlfn.XLOOKUP(1, (날씨2[stnNm]='강수량 삽입용'!$Q$2) * (날씨2[월]=Z$3) * (날씨2[일]='강수량 삽입용'!$P28), 날씨2[sumRn]),""),IF(_xlpm.결과=0,"",_xlpm.결과))</f>
        <v>36.200000000000003</v>
      </c>
      <c r="AA28" t="str" cm="1">
        <f t="array" ref="AA28">_xlfn.LET(_xlpm.결과,IFERROR(_xlfn.XLOOKUP(1, (날씨2[stnNm]='강수량 삽입용'!$Q$2) * (날씨2[월]=AA$3) * (날씨2[일]='강수량 삽입용'!$P28), 날씨2[sumRn]),""),IF(_xlpm.결과=0,"",_xlpm.결과))</f>
        <v/>
      </c>
      <c r="AB28" t="str" cm="1">
        <f t="array" ref="AB28">_xlfn.LET(_xlpm.결과,IFERROR(_xlfn.XLOOKUP(1, (날씨2[stnNm]='강수량 삽입용'!$Q$2) * (날씨2[월]=AB$3) * (날씨2[일]='강수량 삽입용'!$P28), 날씨2[sumRn]),""),IF(_xlpm.결과=0,"",_xlpm.결과))</f>
        <v/>
      </c>
      <c r="AD28" s="63">
        <v>25</v>
      </c>
      <c r="AE28" t="str" cm="1">
        <f t="array" ref="AE28">_xlfn.LET(_xlpm.결과,IFERROR(_xlfn.XLOOKUP(1, (날씨3[stnNm]='강수량 삽입용'!$AE$2) * (날씨3[월]=AE$3) * (날씨3[일]='강수량 삽입용'!$AD28), 날씨3[sumRn]),""),IF(_xlpm.결과=0,"",_xlpm.결과))</f>
        <v/>
      </c>
      <c r="AF28" t="str" cm="1">
        <f t="array" ref="AF28">_xlfn.LET(_xlpm.결과,IFERROR(_xlfn.XLOOKUP(1, (날씨3[stnNm]='강수량 삽입용'!$AE$2) * (날씨3[월]=AF$3) * (날씨3[일]='강수량 삽입용'!$AD28), 날씨3[sumRn]),""),IF(_xlpm.결과=0,"",_xlpm.결과))</f>
        <v/>
      </c>
      <c r="AG28" cm="1">
        <f t="array" ref="AG28">_xlfn.LET(_xlpm.결과,IFERROR(_xlfn.XLOOKUP(1, (날씨3[stnNm]='강수량 삽입용'!$AE$2) * (날씨3[월]=AG$3) * (날씨3[일]='강수량 삽입용'!$AD28), 날씨3[sumRn]),""),IF(_xlpm.결과=0,"",_xlpm.결과))</f>
        <v>1.8</v>
      </c>
      <c r="AH28" t="str" cm="1">
        <f t="array" ref="AH28">_xlfn.LET(_xlpm.결과,IFERROR(_xlfn.XLOOKUP(1, (날씨3[stnNm]='강수량 삽입용'!$AE$2) * (날씨3[월]=AH$3) * (날씨3[일]='강수량 삽입용'!$AD28), 날씨3[sumRn]),""),IF(_xlpm.결과=0,"",_xlpm.결과))</f>
        <v/>
      </c>
      <c r="AI28" t="str" cm="1">
        <f t="array" ref="AI28">_xlfn.LET(_xlpm.결과,IFERROR(_xlfn.XLOOKUP(1, (날씨3[stnNm]='강수량 삽입용'!$AE$2) * (날씨3[월]=AI$3) * (날씨3[일]='강수량 삽입용'!$AD28), 날씨3[sumRn]),""),IF(_xlpm.결과=0,"",_xlpm.결과))</f>
        <v/>
      </c>
      <c r="AJ28" cm="1">
        <f t="array" ref="AJ28">_xlfn.LET(_xlpm.결과,IFERROR(_xlfn.XLOOKUP(1, (날씨3[stnNm]='강수량 삽입용'!$AE$2) * (날씨3[월]=AJ$3) * (날씨3[일]='강수량 삽입용'!$AD28), 날씨3[sumRn]),""),IF(_xlpm.결과=0,"",_xlpm.결과))</f>
        <v>19.600000000000001</v>
      </c>
      <c r="AK28" t="str" cm="1">
        <f t="array" ref="AK28">_xlfn.LET(_xlpm.결과,IFERROR(_xlfn.XLOOKUP(1, (날씨3[stnNm]='강수량 삽입용'!$AE$2) * (날씨3[월]=AK$3) * (날씨3[일]='강수량 삽입용'!$AD28), 날씨3[sumRn]),""),IF(_xlpm.결과=0,"",_xlpm.결과))</f>
        <v/>
      </c>
      <c r="AL28" t="str" cm="1">
        <f t="array" ref="AL28">_xlfn.LET(_xlpm.결과,IFERROR(_xlfn.XLOOKUP(1, (날씨3[stnNm]='강수량 삽입용'!$AE$2) * (날씨3[월]=AL$3) * (날씨3[일]='강수량 삽입용'!$AD28), 날씨3[sumRn]),""),IF(_xlpm.결과=0,"",_xlpm.결과))</f>
        <v/>
      </c>
      <c r="AM28" t="str" cm="1">
        <f t="array" ref="AM28">_xlfn.LET(_xlpm.결과,IFERROR(_xlfn.XLOOKUP(1, (날씨3[stnNm]='강수량 삽입용'!$AE$2) * (날씨3[월]=AM$3) * (날씨3[일]='강수량 삽입용'!$AD28), 날씨3[sumRn]),""),IF(_xlpm.결과=0,"",_xlpm.결과))</f>
        <v/>
      </c>
      <c r="AN28" t="str" cm="1">
        <f t="array" ref="AN28">_xlfn.LET(_xlpm.결과,IFERROR(_xlfn.XLOOKUP(1, (날씨3[stnNm]='강수량 삽입용'!$AE$2) * (날씨3[월]=AN$3) * (날씨3[일]='강수량 삽입용'!$AD28), 날씨3[sumRn]),""),IF(_xlpm.결과=0,"",_xlpm.결과))</f>
        <v/>
      </c>
      <c r="AO28" cm="1">
        <f t="array" ref="AO28">_xlfn.LET(_xlpm.결과,IFERROR(_xlfn.XLOOKUP(1, (날씨3[stnNm]='강수량 삽입용'!$AE$2) * (날씨3[월]=AO$3) * (날씨3[일]='강수량 삽입용'!$AD28), 날씨3[sumRn]),""),IF(_xlpm.결과=0,"",_xlpm.결과))</f>
        <v>6.7</v>
      </c>
      <c r="AP28" t="str" cm="1">
        <f t="array" ref="AP28">_xlfn.LET(_xlpm.결과,IFERROR(_xlfn.XLOOKUP(1, (날씨3[stnNm]='강수량 삽입용'!$AE$2) * (날씨3[월]=AP$3) * (날씨3[일]='강수량 삽입용'!$AD28), 날씨3[sumRn]),""),IF(_xlpm.결과=0,"",_xlpm.결과))</f>
        <v/>
      </c>
    </row>
    <row r="29" spans="2:42" ht="15.95" customHeight="1" x14ac:dyDescent="0.3">
      <c r="B29" s="63">
        <v>26</v>
      </c>
      <c r="C29" cm="1">
        <f t="array" ref="C29">_xlfn.LET(_xlpm.결과,IFERROR(_xlfn.XLOOKUP(1,(날씨1[stnNm]='강수량 삽입용'!$C$2)*(날씨1[월]=C$3)*(날씨1[일]='강수량 삽입용'!$B29),날씨1[sumRn]),""),IF(_xlpm.결과=0,"",_xlpm.결과))</f>
        <v>1</v>
      </c>
      <c r="D29" cm="1">
        <f t="array" ref="D29">_xlfn.LET(_xlpm.결과,IFERROR(_xlfn.XLOOKUP(1,(날씨1[stnNm]='강수량 삽입용'!$C$2)*(날씨1[월]=D$3)*(날씨1[일]='강수량 삽입용'!$B29),날씨1[sumRn]),""),IF(_xlpm.결과=0,"",_xlpm.결과))</f>
        <v>0.5</v>
      </c>
      <c r="E29" t="str" cm="1">
        <f t="array" ref="E29">_xlfn.LET(_xlpm.결과,IFERROR(_xlfn.XLOOKUP(1,(날씨1[stnNm]='강수량 삽입용'!$C$2)*(날씨1[월]=E$3)*(날씨1[일]='강수량 삽입용'!$B29),날씨1[sumRn]),""),IF(_xlpm.결과=0,"",_xlpm.결과))</f>
        <v/>
      </c>
      <c r="F29" t="str" cm="1">
        <f t="array" ref="F29">_xlfn.LET(_xlpm.결과,IFERROR(_xlfn.XLOOKUP(1,(날씨1[stnNm]='강수량 삽입용'!$C$2)*(날씨1[월]=F$3)*(날씨1[일]='강수량 삽입용'!$B29),날씨1[sumRn]),""),IF(_xlpm.결과=0,"",_xlpm.결과))</f>
        <v/>
      </c>
      <c r="G29" t="str" cm="1">
        <f t="array" ref="G29">_xlfn.LET(_xlpm.결과,IFERROR(_xlfn.XLOOKUP(1,(날씨1[stnNm]='강수량 삽입용'!$C$2)*(날씨1[월]=G$3)*(날씨1[일]='강수량 삽입용'!$B29),날씨1[sumRn]),""),IF(_xlpm.결과=0,"",_xlpm.결과))</f>
        <v/>
      </c>
      <c r="H29" cm="1">
        <f t="array" ref="H29">_xlfn.LET(_xlpm.결과,IFERROR(_xlfn.XLOOKUP(1,(날씨1[stnNm]='강수량 삽입용'!$C$2)*(날씨1[월]=H$3)*(날씨1[일]='강수량 삽입용'!$B29),날씨1[sumRn]),""),IF(_xlpm.결과=0,"",_xlpm.결과))</f>
        <v>14</v>
      </c>
      <c r="I29" cm="1">
        <f t="array" ref="I29">_xlfn.LET(_xlpm.결과,IFERROR(_xlfn.XLOOKUP(1,(날씨1[stnNm]='강수량 삽입용'!$C$2)*(날씨1[월]=I$3)*(날씨1[일]='강수량 삽입용'!$B29),날씨1[sumRn]),""),IF(_xlpm.결과=0,"",_xlpm.결과))</f>
        <v>9</v>
      </c>
      <c r="J29" t="str" cm="1">
        <f t="array" ref="J29">_xlfn.LET(_xlpm.결과,IFERROR(_xlfn.XLOOKUP(1,(날씨1[stnNm]='강수량 삽입용'!$C$2)*(날씨1[월]=J$3)*(날씨1[일]='강수량 삽입용'!$B29),날씨1[sumRn]),""),IF(_xlpm.결과=0,"",_xlpm.결과))</f>
        <v/>
      </c>
      <c r="K29" t="str" cm="1">
        <f t="array" ref="K29">_xlfn.LET(_xlpm.결과,IFERROR(_xlfn.XLOOKUP(1,(날씨1[stnNm]='강수량 삽입용'!$C$2)*(날씨1[월]=K$3)*(날씨1[일]='강수량 삽입용'!$B29),날씨1[sumRn]),""),IF(_xlpm.결과=0,"",_xlpm.결과))</f>
        <v/>
      </c>
      <c r="L29" cm="1">
        <f t="array" ref="L29">_xlfn.LET(_xlpm.결과,IFERROR(_xlfn.XLOOKUP(1,(날씨1[stnNm]='강수량 삽입용'!$C$2)*(날씨1[월]=L$3)*(날씨1[일]='강수량 삽입용'!$B29),날씨1[sumRn]),""),IF(_xlpm.결과=0,"",_xlpm.결과))</f>
        <v>4.5</v>
      </c>
      <c r="M29" cm="1">
        <f t="array" ref="M29">_xlfn.LET(_xlpm.결과,IFERROR(_xlfn.XLOOKUP(1,(날씨1[stnNm]='강수량 삽입용'!$C$2)*(날씨1[월]=M$3)*(날씨1[일]='강수량 삽입용'!$B29),날씨1[sumRn]),""),IF(_xlpm.결과=0,"",_xlpm.결과))</f>
        <v>0.5</v>
      </c>
      <c r="N29" t="str" cm="1">
        <f t="array" ref="N29">_xlfn.LET(_xlpm.결과,IFERROR(_xlfn.XLOOKUP(1,(날씨1[stnNm]='강수량 삽입용'!$C$2)*(날씨1[월]=N$3)*(날씨1[일]='강수량 삽입용'!$B29),날씨1[sumRn]),""),IF(_xlpm.결과=0,"",_xlpm.결과))</f>
        <v/>
      </c>
      <c r="P29" s="63">
        <v>26</v>
      </c>
      <c r="Q29" t="str" cm="1">
        <f t="array" ref="Q29">_xlfn.LET(_xlpm.결과,IFERROR(_xlfn.XLOOKUP(1, (날씨2[stnNm]='강수량 삽입용'!$Q$2) * (날씨2[월]=Q$3) * (날씨2[일]='강수량 삽입용'!$P29), 날씨2[sumRn]),""),IF(_xlpm.결과=0,"",_xlpm.결과))</f>
        <v/>
      </c>
      <c r="R29" t="str" cm="1">
        <f t="array" ref="R29">_xlfn.LET(_xlpm.결과,IFERROR(_xlfn.XLOOKUP(1, (날씨2[stnNm]='강수량 삽입용'!$Q$2) * (날씨2[월]=R$3) * (날씨2[일]='강수량 삽입용'!$P29), 날씨2[sumRn]),""),IF(_xlpm.결과=0,"",_xlpm.결과))</f>
        <v/>
      </c>
      <c r="S29" t="str" cm="1">
        <f t="array" ref="S29">_xlfn.LET(_xlpm.결과,IFERROR(_xlfn.XLOOKUP(1, (날씨2[stnNm]='강수량 삽입용'!$Q$2) * (날씨2[월]=S$3) * (날씨2[일]='강수량 삽입용'!$P29), 날씨2[sumRn]),""),IF(_xlpm.결과=0,"",_xlpm.결과))</f>
        <v/>
      </c>
      <c r="T29" t="str" cm="1">
        <f t="array" ref="T29">_xlfn.LET(_xlpm.결과,IFERROR(_xlfn.XLOOKUP(1, (날씨2[stnNm]='강수량 삽입용'!$Q$2) * (날씨2[월]=T$3) * (날씨2[일]='강수량 삽입용'!$P29), 날씨2[sumRn]),""),IF(_xlpm.결과=0,"",_xlpm.결과))</f>
        <v/>
      </c>
      <c r="U29" cm="1">
        <f t="array" ref="U29">_xlfn.LET(_xlpm.결과,IFERROR(_xlfn.XLOOKUP(1, (날씨2[stnNm]='강수량 삽입용'!$Q$2) * (날씨2[월]=U$3) * (날씨2[일]='강수량 삽입용'!$P29), 날씨2[sumRn]),""),IF(_xlpm.결과=0,"",_xlpm.결과))</f>
        <v>0.6</v>
      </c>
      <c r="V29" t="str" cm="1">
        <f t="array" ref="V29">_xlfn.LET(_xlpm.결과,IFERROR(_xlfn.XLOOKUP(1, (날씨2[stnNm]='강수량 삽입용'!$Q$2) * (날씨2[월]=V$3) * (날씨2[일]='강수량 삽입용'!$P29), 날씨2[sumRn]),""),IF(_xlpm.결과=0,"",_xlpm.결과))</f>
        <v/>
      </c>
      <c r="W29" t="str" cm="1">
        <f t="array" ref="W29">_xlfn.LET(_xlpm.결과,IFERROR(_xlfn.XLOOKUP(1, (날씨2[stnNm]='강수량 삽입용'!$Q$2) * (날씨2[월]=W$3) * (날씨2[일]='강수량 삽입용'!$P29), 날씨2[sumRn]),""),IF(_xlpm.결과=0,"",_xlpm.결과))</f>
        <v/>
      </c>
      <c r="X29" cm="1">
        <f t="array" ref="X29">_xlfn.LET(_xlpm.결과,IFERROR(_xlfn.XLOOKUP(1, (날씨2[stnNm]='강수량 삽입용'!$Q$2) * (날씨2[월]=X$3) * (날씨2[일]='강수량 삽입용'!$P29), 날씨2[sumRn]),""),IF(_xlpm.결과=0,"",_xlpm.결과))</f>
        <v>1.5</v>
      </c>
      <c r="Y29" t="str" cm="1">
        <f t="array" ref="Y29">_xlfn.LET(_xlpm.결과,IFERROR(_xlfn.XLOOKUP(1, (날씨2[stnNm]='강수량 삽입용'!$Q$2) * (날씨2[월]=Y$3) * (날씨2[일]='강수량 삽입용'!$P29), 날씨2[sumRn]),""),IF(_xlpm.결과=0,"",_xlpm.결과))</f>
        <v/>
      </c>
      <c r="Z29" t="str" cm="1">
        <f t="array" ref="Z29">_xlfn.LET(_xlpm.결과,IFERROR(_xlfn.XLOOKUP(1, (날씨2[stnNm]='강수량 삽입용'!$Q$2) * (날씨2[월]=Z$3) * (날씨2[일]='강수량 삽입용'!$P29), 날씨2[sumRn]),""),IF(_xlpm.결과=0,"",_xlpm.결과))</f>
        <v/>
      </c>
      <c r="AA29" cm="1">
        <f t="array" ref="AA29">_xlfn.LET(_xlpm.결과,IFERROR(_xlfn.XLOOKUP(1, (날씨2[stnNm]='강수량 삽입용'!$Q$2) * (날씨2[월]=AA$3) * (날씨2[일]='강수량 삽입용'!$P29), 날씨2[sumRn]),""),IF(_xlpm.결과=0,"",_xlpm.결과))</f>
        <v>2.1</v>
      </c>
      <c r="AB29" t="str" cm="1">
        <f t="array" ref="AB29">_xlfn.LET(_xlpm.결과,IFERROR(_xlfn.XLOOKUP(1, (날씨2[stnNm]='강수량 삽입용'!$Q$2) * (날씨2[월]=AB$3) * (날씨2[일]='강수량 삽입용'!$P29), 날씨2[sumRn]),""),IF(_xlpm.결과=0,"",_xlpm.결과))</f>
        <v/>
      </c>
      <c r="AD29" s="63">
        <v>26</v>
      </c>
      <c r="AE29" cm="1">
        <f t="array" ref="AE29">_xlfn.LET(_xlpm.결과,IFERROR(_xlfn.XLOOKUP(1, (날씨3[stnNm]='강수량 삽입용'!$AE$2) * (날씨3[월]=AE$3) * (날씨3[일]='강수량 삽입용'!$AD29), 날씨3[sumRn]),""),IF(_xlpm.결과=0,"",_xlpm.결과))</f>
        <v>2.2999999999999998</v>
      </c>
      <c r="AF29" t="str" cm="1">
        <f t="array" ref="AF29">_xlfn.LET(_xlpm.결과,IFERROR(_xlfn.XLOOKUP(1, (날씨3[stnNm]='강수량 삽입용'!$AE$2) * (날씨3[월]=AF$3) * (날씨3[일]='강수량 삽입용'!$AD29), 날씨3[sumRn]),""),IF(_xlpm.결과=0,"",_xlpm.결과))</f>
        <v/>
      </c>
      <c r="AG29" cm="1">
        <f t="array" ref="AG29">_xlfn.LET(_xlpm.결과,IFERROR(_xlfn.XLOOKUP(1, (날씨3[stnNm]='강수량 삽입용'!$AE$2) * (날씨3[월]=AG$3) * (날씨3[일]='강수량 삽입용'!$AD29), 날씨3[sumRn]),""),IF(_xlpm.결과=0,"",_xlpm.결과))</f>
        <v>5.2</v>
      </c>
      <c r="AH29" t="str" cm="1">
        <f t="array" ref="AH29">_xlfn.LET(_xlpm.결과,IFERROR(_xlfn.XLOOKUP(1, (날씨3[stnNm]='강수량 삽입용'!$AE$2) * (날씨3[월]=AH$3) * (날씨3[일]='강수량 삽입용'!$AD29), 날씨3[sumRn]),""),IF(_xlpm.결과=0,"",_xlpm.결과))</f>
        <v/>
      </c>
      <c r="AI29" t="str" cm="1">
        <f t="array" ref="AI29">_xlfn.LET(_xlpm.결과,IFERROR(_xlfn.XLOOKUP(1, (날씨3[stnNm]='강수량 삽입용'!$AE$2) * (날씨3[월]=AI$3) * (날씨3[일]='강수량 삽입용'!$AD29), 날씨3[sumRn]),""),IF(_xlpm.결과=0,"",_xlpm.결과))</f>
        <v/>
      </c>
      <c r="AJ29" t="str" cm="1">
        <f t="array" ref="AJ29">_xlfn.LET(_xlpm.결과,IFERROR(_xlfn.XLOOKUP(1, (날씨3[stnNm]='강수량 삽입용'!$AE$2) * (날씨3[월]=AJ$3) * (날씨3[일]='강수량 삽입용'!$AD29), 날씨3[sumRn]),""),IF(_xlpm.결과=0,"",_xlpm.결과))</f>
        <v/>
      </c>
      <c r="AK29" t="str" cm="1">
        <f t="array" ref="AK29">_xlfn.LET(_xlpm.결과,IFERROR(_xlfn.XLOOKUP(1, (날씨3[stnNm]='강수량 삽입용'!$AE$2) * (날씨3[월]=AK$3) * (날씨3[일]='강수량 삽입용'!$AD29), 날씨3[sumRn]),""),IF(_xlpm.결과=0,"",_xlpm.결과))</f>
        <v/>
      </c>
      <c r="AL29" t="str" cm="1">
        <f t="array" ref="AL29">_xlfn.LET(_xlpm.결과,IFERROR(_xlfn.XLOOKUP(1, (날씨3[stnNm]='강수량 삽입용'!$AE$2) * (날씨3[월]=AL$3) * (날씨3[일]='강수량 삽입용'!$AD29), 날씨3[sumRn]),""),IF(_xlpm.결과=0,"",_xlpm.결과))</f>
        <v/>
      </c>
      <c r="AM29" t="str" cm="1">
        <f t="array" ref="AM29">_xlfn.LET(_xlpm.결과,IFERROR(_xlfn.XLOOKUP(1, (날씨3[stnNm]='강수량 삽입용'!$AE$2) * (날씨3[월]=AM$3) * (날씨3[일]='강수량 삽입용'!$AD29), 날씨3[sumRn]),""),IF(_xlpm.결과=0,"",_xlpm.결과))</f>
        <v/>
      </c>
      <c r="AN29" t="str" cm="1">
        <f t="array" ref="AN29">_xlfn.LET(_xlpm.결과,IFERROR(_xlfn.XLOOKUP(1, (날씨3[stnNm]='강수량 삽입용'!$AE$2) * (날씨3[월]=AN$3) * (날씨3[일]='강수량 삽입용'!$AD29), 날씨3[sumRn]),""),IF(_xlpm.결과=0,"",_xlpm.결과))</f>
        <v/>
      </c>
      <c r="AO29" t="str" cm="1">
        <f t="array" ref="AO29">_xlfn.LET(_xlpm.결과,IFERROR(_xlfn.XLOOKUP(1, (날씨3[stnNm]='강수량 삽입용'!$AE$2) * (날씨3[월]=AO$3) * (날씨3[일]='강수량 삽입용'!$AD29), 날씨3[sumRn]),""),IF(_xlpm.결과=0,"",_xlpm.결과))</f>
        <v/>
      </c>
      <c r="AP29" t="str" cm="1">
        <f t="array" ref="AP29">_xlfn.LET(_xlpm.결과,IFERROR(_xlfn.XLOOKUP(1, (날씨3[stnNm]='강수량 삽입용'!$AE$2) * (날씨3[월]=AP$3) * (날씨3[일]='강수량 삽입용'!$AD29), 날씨3[sumRn]),""),IF(_xlpm.결과=0,"",_xlpm.결과))</f>
        <v/>
      </c>
    </row>
    <row r="30" spans="2:42" ht="15.95" customHeight="1" x14ac:dyDescent="0.3">
      <c r="B30" s="63">
        <v>27</v>
      </c>
      <c r="C30" t="str" cm="1">
        <f t="array" ref="C30">_xlfn.LET(_xlpm.결과,IFERROR(_xlfn.XLOOKUP(1,(날씨1[stnNm]='강수량 삽입용'!$C$2)*(날씨1[월]=C$3)*(날씨1[일]='강수량 삽입용'!$B30),날씨1[sumRn]),""),IF(_xlpm.결과=0,"",_xlpm.결과))</f>
        <v/>
      </c>
      <c r="D30" t="str" cm="1">
        <f t="array" ref="D30">_xlfn.LET(_xlpm.결과,IFERROR(_xlfn.XLOOKUP(1,(날씨1[stnNm]='강수량 삽입용'!$C$2)*(날씨1[월]=D$3)*(날씨1[일]='강수량 삽입용'!$B30),날씨1[sumRn]),""),IF(_xlpm.결과=0,"",_xlpm.결과))</f>
        <v/>
      </c>
      <c r="E30" t="str" cm="1">
        <f t="array" ref="E30">_xlfn.LET(_xlpm.결과,IFERROR(_xlfn.XLOOKUP(1,(날씨1[stnNm]='강수량 삽입용'!$C$2)*(날씨1[월]=E$3)*(날씨1[일]='강수량 삽입용'!$B30),날씨1[sumRn]),""),IF(_xlpm.결과=0,"",_xlpm.결과))</f>
        <v/>
      </c>
      <c r="F30" t="str" cm="1">
        <f t="array" ref="F30">_xlfn.LET(_xlpm.결과,IFERROR(_xlfn.XLOOKUP(1,(날씨1[stnNm]='강수량 삽입용'!$C$2)*(날씨1[월]=F$3)*(날씨1[일]='강수량 삽입용'!$B30),날씨1[sumRn]),""),IF(_xlpm.결과=0,"",_xlpm.결과))</f>
        <v/>
      </c>
      <c r="G30" t="str" cm="1">
        <f t="array" ref="G30">_xlfn.LET(_xlpm.결과,IFERROR(_xlfn.XLOOKUP(1,(날씨1[stnNm]='강수량 삽입용'!$C$2)*(날씨1[월]=G$3)*(날씨1[일]='강수량 삽입용'!$B30),날씨1[sumRn]),""),IF(_xlpm.결과=0,"",_xlpm.결과))</f>
        <v/>
      </c>
      <c r="H30" t="str" cm="1">
        <f t="array" ref="H30">_xlfn.LET(_xlpm.결과,IFERROR(_xlfn.XLOOKUP(1,(날씨1[stnNm]='강수량 삽입용'!$C$2)*(날씨1[월]=H$3)*(날씨1[일]='강수량 삽입용'!$B30),날씨1[sumRn]),""),IF(_xlpm.결과=0,"",_xlpm.결과))</f>
        <v/>
      </c>
      <c r="I30" t="str" cm="1">
        <f t="array" ref="I30">_xlfn.LET(_xlpm.결과,IFERROR(_xlfn.XLOOKUP(1,(날씨1[stnNm]='강수량 삽입용'!$C$2)*(날씨1[월]=I$3)*(날씨1[일]='강수량 삽입용'!$B30),날씨1[sumRn]),""),IF(_xlpm.결과=0,"",_xlpm.결과))</f>
        <v/>
      </c>
      <c r="J30" t="str" cm="1">
        <f t="array" ref="J30">_xlfn.LET(_xlpm.결과,IFERROR(_xlfn.XLOOKUP(1,(날씨1[stnNm]='강수량 삽입용'!$C$2)*(날씨1[월]=J$3)*(날씨1[일]='강수량 삽입용'!$B30),날씨1[sumRn]),""),IF(_xlpm.결과=0,"",_xlpm.결과))</f>
        <v/>
      </c>
      <c r="K30" t="str" cm="1">
        <f t="array" ref="K30">_xlfn.LET(_xlpm.결과,IFERROR(_xlfn.XLOOKUP(1,(날씨1[stnNm]='강수량 삽입용'!$C$2)*(날씨1[월]=K$3)*(날씨1[일]='강수량 삽입용'!$B30),날씨1[sumRn]),""),IF(_xlpm.결과=0,"",_xlpm.결과))</f>
        <v/>
      </c>
      <c r="L30" cm="1">
        <f t="array" ref="L30">_xlfn.LET(_xlpm.결과,IFERROR(_xlfn.XLOOKUP(1,(날씨1[stnNm]='강수량 삽입용'!$C$2)*(날씨1[월]=L$3)*(날씨1[일]='강수량 삽입용'!$B30),날씨1[sumRn]),""),IF(_xlpm.결과=0,"",_xlpm.결과))</f>
        <v>19</v>
      </c>
      <c r="M30" t="str" cm="1">
        <f t="array" ref="M30">_xlfn.LET(_xlpm.결과,IFERROR(_xlfn.XLOOKUP(1,(날씨1[stnNm]='강수량 삽입용'!$C$2)*(날씨1[월]=M$3)*(날씨1[일]='강수량 삽입용'!$B30),날씨1[sumRn]),""),IF(_xlpm.결과=0,"",_xlpm.결과))</f>
        <v/>
      </c>
      <c r="N30" t="str" cm="1">
        <f t="array" ref="N30">_xlfn.LET(_xlpm.결과,IFERROR(_xlfn.XLOOKUP(1,(날씨1[stnNm]='강수량 삽입용'!$C$2)*(날씨1[월]=N$3)*(날씨1[일]='강수량 삽입용'!$B30),날씨1[sumRn]),""),IF(_xlpm.결과=0,"",_xlpm.결과))</f>
        <v/>
      </c>
      <c r="P30" s="63">
        <v>27</v>
      </c>
      <c r="Q30" t="str" cm="1">
        <f t="array" ref="Q30">_xlfn.LET(_xlpm.결과,IFERROR(_xlfn.XLOOKUP(1, (날씨2[stnNm]='강수량 삽입용'!$Q$2) * (날씨2[월]=Q$3) * (날씨2[일]='강수량 삽입용'!$P30), 날씨2[sumRn]),""),IF(_xlpm.결과=0,"",_xlpm.결과))</f>
        <v/>
      </c>
      <c r="R30" t="str" cm="1">
        <f t="array" ref="R30">_xlfn.LET(_xlpm.결과,IFERROR(_xlfn.XLOOKUP(1, (날씨2[stnNm]='강수량 삽입용'!$Q$2) * (날씨2[월]=R$3) * (날씨2[일]='강수량 삽입용'!$P30), 날씨2[sumRn]),""),IF(_xlpm.결과=0,"",_xlpm.결과))</f>
        <v/>
      </c>
      <c r="S30" t="str" cm="1">
        <f t="array" ref="S30">_xlfn.LET(_xlpm.결과,IFERROR(_xlfn.XLOOKUP(1, (날씨2[stnNm]='강수량 삽입용'!$Q$2) * (날씨2[월]=S$3) * (날씨2[일]='강수량 삽입용'!$P30), 날씨2[sumRn]),""),IF(_xlpm.결과=0,"",_xlpm.결과))</f>
        <v/>
      </c>
      <c r="T30" t="str" cm="1">
        <f t="array" ref="T30">_xlfn.LET(_xlpm.결과,IFERROR(_xlfn.XLOOKUP(1, (날씨2[stnNm]='강수량 삽입용'!$Q$2) * (날씨2[월]=T$3) * (날씨2[일]='강수량 삽입용'!$P30), 날씨2[sumRn]),""),IF(_xlpm.결과=0,"",_xlpm.결과))</f>
        <v/>
      </c>
      <c r="U30" t="str" cm="1">
        <f t="array" ref="U30">_xlfn.LET(_xlpm.결과,IFERROR(_xlfn.XLOOKUP(1, (날씨2[stnNm]='강수량 삽입용'!$Q$2) * (날씨2[월]=U$3) * (날씨2[일]='강수량 삽입용'!$P30), 날씨2[sumRn]),""),IF(_xlpm.결과=0,"",_xlpm.결과))</f>
        <v/>
      </c>
      <c r="V30" t="str" cm="1">
        <f t="array" ref="V30">_xlfn.LET(_xlpm.결과,IFERROR(_xlfn.XLOOKUP(1, (날씨2[stnNm]='강수량 삽입용'!$Q$2) * (날씨2[월]=V$3) * (날씨2[일]='강수량 삽입용'!$P30), 날씨2[sumRn]),""),IF(_xlpm.결과=0,"",_xlpm.결과))</f>
        <v/>
      </c>
      <c r="W30" cm="1">
        <f t="array" ref="W30">_xlfn.LET(_xlpm.결과,IFERROR(_xlfn.XLOOKUP(1, (날씨2[stnNm]='강수량 삽입용'!$Q$2) * (날씨2[월]=W$3) * (날씨2[일]='강수량 삽입용'!$P30), 날씨2[sumRn]),""),IF(_xlpm.결과=0,"",_xlpm.결과))</f>
        <v>23</v>
      </c>
      <c r="X30" t="str" cm="1">
        <f t="array" ref="X30">_xlfn.LET(_xlpm.결과,IFERROR(_xlfn.XLOOKUP(1, (날씨2[stnNm]='강수량 삽입용'!$Q$2) * (날씨2[월]=X$3) * (날씨2[일]='강수량 삽입용'!$P30), 날씨2[sumRn]),""),IF(_xlpm.결과=0,"",_xlpm.결과))</f>
        <v/>
      </c>
      <c r="Y30" cm="1">
        <f t="array" ref="Y30">_xlfn.LET(_xlpm.결과,IFERROR(_xlfn.XLOOKUP(1, (날씨2[stnNm]='강수량 삽입용'!$Q$2) * (날씨2[월]=Y$3) * (날씨2[일]='강수량 삽입용'!$P30), 날씨2[sumRn]),""),IF(_xlpm.결과=0,"",_xlpm.결과))</f>
        <v>13.4</v>
      </c>
      <c r="Z30" t="str" cm="1">
        <f t="array" ref="Z30">_xlfn.LET(_xlpm.결과,IFERROR(_xlfn.XLOOKUP(1, (날씨2[stnNm]='강수량 삽입용'!$Q$2) * (날씨2[월]=Z$3) * (날씨2[일]='강수량 삽입용'!$P30), 날씨2[sumRn]),""),IF(_xlpm.결과=0,"",_xlpm.결과))</f>
        <v/>
      </c>
      <c r="AA30" t="str" cm="1">
        <f t="array" ref="AA30">_xlfn.LET(_xlpm.결과,IFERROR(_xlfn.XLOOKUP(1, (날씨2[stnNm]='강수량 삽입용'!$Q$2) * (날씨2[월]=AA$3) * (날씨2[일]='강수량 삽입용'!$P30), 날씨2[sumRn]),""),IF(_xlpm.결과=0,"",_xlpm.결과))</f>
        <v/>
      </c>
      <c r="AB30" cm="1">
        <f t="array" ref="AB30">_xlfn.LET(_xlpm.결과,IFERROR(_xlfn.XLOOKUP(1, (날씨2[stnNm]='강수량 삽입용'!$Q$2) * (날씨2[월]=AB$3) * (날씨2[일]='강수량 삽입용'!$P30), 날씨2[sumRn]),""),IF(_xlpm.결과=0,"",_xlpm.결과))</f>
        <v>3</v>
      </c>
      <c r="AD30" s="63">
        <v>27</v>
      </c>
      <c r="AE30" cm="1">
        <f t="array" ref="AE30">_xlfn.LET(_xlpm.결과,IFERROR(_xlfn.XLOOKUP(1, (날씨3[stnNm]='강수량 삽입용'!$AE$2) * (날씨3[월]=AE$3) * (날씨3[일]='강수량 삽입용'!$AD30), 날씨3[sumRn]),""),IF(_xlpm.결과=0,"",_xlpm.결과))</f>
        <v>6.6</v>
      </c>
      <c r="AF30" t="str" cm="1">
        <f t="array" ref="AF30">_xlfn.LET(_xlpm.결과,IFERROR(_xlfn.XLOOKUP(1, (날씨3[stnNm]='강수량 삽입용'!$AE$2) * (날씨3[월]=AF$3) * (날씨3[일]='강수량 삽입용'!$AD30), 날씨3[sumRn]),""),IF(_xlpm.결과=0,"",_xlpm.결과))</f>
        <v/>
      </c>
      <c r="AG30" cm="1">
        <f t="array" ref="AG30">_xlfn.LET(_xlpm.결과,IFERROR(_xlfn.XLOOKUP(1, (날씨3[stnNm]='강수량 삽입용'!$AE$2) * (날씨3[월]=AG$3) * (날씨3[일]='강수량 삽입용'!$AD30), 날씨3[sumRn]),""),IF(_xlpm.결과=0,"",_xlpm.결과))</f>
        <v>0.8</v>
      </c>
      <c r="AH30" t="str" cm="1">
        <f t="array" ref="AH30">_xlfn.LET(_xlpm.결과,IFERROR(_xlfn.XLOOKUP(1, (날씨3[stnNm]='강수량 삽입용'!$AE$2) * (날씨3[월]=AH$3) * (날씨3[일]='강수량 삽입용'!$AD30), 날씨3[sumRn]),""),IF(_xlpm.결과=0,"",_xlpm.결과))</f>
        <v/>
      </c>
      <c r="AI30" t="str" cm="1">
        <f t="array" ref="AI30">_xlfn.LET(_xlpm.결과,IFERROR(_xlfn.XLOOKUP(1, (날씨3[stnNm]='강수량 삽입용'!$AE$2) * (날씨3[월]=AI$3) * (날씨3[일]='강수량 삽입용'!$AD30), 날씨3[sumRn]),""),IF(_xlpm.결과=0,"",_xlpm.결과))</f>
        <v/>
      </c>
      <c r="AJ30" cm="1">
        <f t="array" ref="AJ30">_xlfn.LET(_xlpm.결과,IFERROR(_xlfn.XLOOKUP(1, (날씨3[stnNm]='강수량 삽입용'!$AE$2) * (날씨3[월]=AJ$3) * (날씨3[일]='강수량 삽입용'!$AD30), 날씨3[sumRn]),""),IF(_xlpm.결과=0,"",_xlpm.결과))</f>
        <v>2.2000000000000002</v>
      </c>
      <c r="AK30" t="str" cm="1">
        <f t="array" ref="AK30">_xlfn.LET(_xlpm.결과,IFERROR(_xlfn.XLOOKUP(1, (날씨3[stnNm]='강수량 삽입용'!$AE$2) * (날씨3[월]=AK$3) * (날씨3[일]='강수량 삽입용'!$AD30), 날씨3[sumRn]),""),IF(_xlpm.결과=0,"",_xlpm.결과))</f>
        <v/>
      </c>
      <c r="AL30" t="str" cm="1">
        <f t="array" ref="AL30">_xlfn.LET(_xlpm.결과,IFERROR(_xlfn.XLOOKUP(1, (날씨3[stnNm]='강수량 삽입용'!$AE$2) * (날씨3[월]=AL$3) * (날씨3[일]='강수량 삽입용'!$AD30), 날씨3[sumRn]),""),IF(_xlpm.결과=0,"",_xlpm.결과))</f>
        <v/>
      </c>
      <c r="AM30" t="str" cm="1">
        <f t="array" ref="AM30">_xlfn.LET(_xlpm.결과,IFERROR(_xlfn.XLOOKUP(1, (날씨3[stnNm]='강수량 삽입용'!$AE$2) * (날씨3[월]=AM$3) * (날씨3[일]='강수량 삽입용'!$AD30), 날씨3[sumRn]),""),IF(_xlpm.결과=0,"",_xlpm.결과))</f>
        <v/>
      </c>
      <c r="AN30" t="str" cm="1">
        <f t="array" ref="AN30">_xlfn.LET(_xlpm.결과,IFERROR(_xlfn.XLOOKUP(1, (날씨3[stnNm]='강수량 삽입용'!$AE$2) * (날씨3[월]=AN$3) * (날씨3[일]='강수량 삽입용'!$AD30), 날씨3[sumRn]),""),IF(_xlpm.결과=0,"",_xlpm.결과))</f>
        <v/>
      </c>
      <c r="AO30" t="str" cm="1">
        <f t="array" ref="AO30">_xlfn.LET(_xlpm.결과,IFERROR(_xlfn.XLOOKUP(1, (날씨3[stnNm]='강수량 삽입용'!$AE$2) * (날씨3[월]=AO$3) * (날씨3[일]='강수량 삽입용'!$AD30), 날씨3[sumRn]),""),IF(_xlpm.결과=0,"",_xlpm.결과))</f>
        <v/>
      </c>
      <c r="AP30" t="str" cm="1">
        <f t="array" ref="AP30">_xlfn.LET(_xlpm.결과,IFERROR(_xlfn.XLOOKUP(1, (날씨3[stnNm]='강수량 삽입용'!$AE$2) * (날씨3[월]=AP$3) * (날씨3[일]='강수량 삽입용'!$AD30), 날씨3[sumRn]),""),IF(_xlpm.결과=0,"",_xlpm.결과))</f>
        <v/>
      </c>
    </row>
    <row r="31" spans="2:42" ht="15.95" customHeight="1" x14ac:dyDescent="0.3">
      <c r="B31" s="63">
        <v>28</v>
      </c>
      <c r="C31" t="str" cm="1">
        <f t="array" ref="C31">_xlfn.LET(_xlpm.결과,IFERROR(_xlfn.XLOOKUP(1,(날씨1[stnNm]='강수량 삽입용'!$C$2)*(날씨1[월]=C$3)*(날씨1[일]='강수량 삽입용'!$B31),날씨1[sumRn]),""),IF(_xlpm.결과=0,"",_xlpm.결과))</f>
        <v/>
      </c>
      <c r="D31" t="str" cm="1">
        <f t="array" ref="D31">_xlfn.LET(_xlpm.결과,IFERROR(_xlfn.XLOOKUP(1,(날씨1[stnNm]='강수량 삽입용'!$C$2)*(날씨1[월]=D$3)*(날씨1[일]='강수량 삽입용'!$B31),날씨1[sumRn]),""),IF(_xlpm.결과=0,"",_xlpm.결과))</f>
        <v/>
      </c>
      <c r="E31" t="str" cm="1">
        <f t="array" ref="E31">_xlfn.LET(_xlpm.결과,IFERROR(_xlfn.XLOOKUP(1,(날씨1[stnNm]='강수량 삽입용'!$C$2)*(날씨1[월]=E$3)*(날씨1[일]='강수량 삽입용'!$B31),날씨1[sumRn]),""),IF(_xlpm.결과=0,"",_xlpm.결과))</f>
        <v/>
      </c>
      <c r="F31" t="str" cm="1">
        <f t="array" ref="F31">_xlfn.LET(_xlpm.결과,IFERROR(_xlfn.XLOOKUP(1,(날씨1[stnNm]='강수량 삽입용'!$C$2)*(날씨1[월]=F$3)*(날씨1[일]='강수량 삽입용'!$B31),날씨1[sumRn]),""),IF(_xlpm.결과=0,"",_xlpm.결과))</f>
        <v/>
      </c>
      <c r="G31" t="str" cm="1">
        <f t="array" ref="G31">_xlfn.LET(_xlpm.결과,IFERROR(_xlfn.XLOOKUP(1,(날씨1[stnNm]='강수량 삽입용'!$C$2)*(날씨1[월]=G$3)*(날씨1[일]='강수량 삽입용'!$B31),날씨1[sumRn]),""),IF(_xlpm.결과=0,"",_xlpm.결과))</f>
        <v/>
      </c>
      <c r="H31" t="str" cm="1">
        <f t="array" ref="H31">_xlfn.LET(_xlpm.결과,IFERROR(_xlfn.XLOOKUP(1,(날씨1[stnNm]='강수량 삽입용'!$C$2)*(날씨1[월]=H$3)*(날씨1[일]='강수량 삽입용'!$B31),날씨1[sumRn]),""),IF(_xlpm.결과=0,"",_xlpm.결과))</f>
        <v/>
      </c>
      <c r="I31" t="str" cm="1">
        <f t="array" ref="I31">_xlfn.LET(_xlpm.결과,IFERROR(_xlfn.XLOOKUP(1,(날씨1[stnNm]='강수량 삽입용'!$C$2)*(날씨1[월]=I$3)*(날씨1[일]='강수량 삽입용'!$B31),날씨1[sumRn]),""),IF(_xlpm.결과=0,"",_xlpm.결과))</f>
        <v/>
      </c>
      <c r="J31" t="str" cm="1">
        <f t="array" ref="J31">_xlfn.LET(_xlpm.결과,IFERROR(_xlfn.XLOOKUP(1,(날씨1[stnNm]='강수량 삽입용'!$C$2)*(날씨1[월]=J$3)*(날씨1[일]='강수량 삽입용'!$B31),날씨1[sumRn]),""),IF(_xlpm.결과=0,"",_xlpm.결과))</f>
        <v/>
      </c>
      <c r="K31" t="str" cm="1">
        <f t="array" ref="K31">_xlfn.LET(_xlpm.결과,IFERROR(_xlfn.XLOOKUP(1,(날씨1[stnNm]='강수량 삽입용'!$C$2)*(날씨1[월]=K$3)*(날씨1[일]='강수량 삽입용'!$B31),날씨1[sumRn]),""),IF(_xlpm.결과=0,"",_xlpm.결과))</f>
        <v/>
      </c>
      <c r="L31" t="str" cm="1">
        <f t="array" ref="L31">_xlfn.LET(_xlpm.결과,IFERROR(_xlfn.XLOOKUP(1,(날씨1[stnNm]='강수량 삽입용'!$C$2)*(날씨1[월]=L$3)*(날씨1[일]='강수량 삽입용'!$B31),날씨1[sumRn]),""),IF(_xlpm.결과=0,"",_xlpm.결과))</f>
        <v/>
      </c>
      <c r="M31" t="str" cm="1">
        <f t="array" ref="M31">_xlfn.LET(_xlpm.결과,IFERROR(_xlfn.XLOOKUP(1,(날씨1[stnNm]='강수량 삽입용'!$C$2)*(날씨1[월]=M$3)*(날씨1[일]='강수량 삽입용'!$B31),날씨1[sumRn]),""),IF(_xlpm.결과=0,"",_xlpm.결과))</f>
        <v/>
      </c>
      <c r="N31" t="str" cm="1">
        <f t="array" ref="N31">_xlfn.LET(_xlpm.결과,IFERROR(_xlfn.XLOOKUP(1,(날씨1[stnNm]='강수량 삽입용'!$C$2)*(날씨1[월]=N$3)*(날씨1[일]='강수량 삽입용'!$B31),날씨1[sumRn]),""),IF(_xlpm.결과=0,"",_xlpm.결과))</f>
        <v/>
      </c>
      <c r="P31" s="63">
        <v>28</v>
      </c>
      <c r="Q31" t="str" cm="1">
        <f t="array" ref="Q31">_xlfn.LET(_xlpm.결과,IFERROR(_xlfn.XLOOKUP(1, (날씨2[stnNm]='강수량 삽입용'!$Q$2) * (날씨2[월]=Q$3) * (날씨2[일]='강수량 삽입용'!$P31), 날씨2[sumRn]),""),IF(_xlpm.결과=0,"",_xlpm.결과))</f>
        <v/>
      </c>
      <c r="R31" cm="1">
        <f t="array" ref="R31">_xlfn.LET(_xlpm.결과,IFERROR(_xlfn.XLOOKUP(1, (날씨2[stnNm]='강수량 삽입용'!$Q$2) * (날씨2[월]=R$3) * (날씨2[일]='강수량 삽입용'!$P31), 날씨2[sumRn]),""),IF(_xlpm.결과=0,"",_xlpm.결과))</f>
        <v>2.2000000000000002</v>
      </c>
      <c r="S31" t="str" cm="1">
        <f t="array" ref="S31">_xlfn.LET(_xlpm.결과,IFERROR(_xlfn.XLOOKUP(1, (날씨2[stnNm]='강수량 삽입용'!$Q$2) * (날씨2[월]=S$3) * (날씨2[일]='강수량 삽입용'!$P31), 날씨2[sumRn]),""),IF(_xlpm.결과=0,"",_xlpm.결과))</f>
        <v/>
      </c>
      <c r="T31" t="str" cm="1">
        <f t="array" ref="T31">_xlfn.LET(_xlpm.결과,IFERROR(_xlfn.XLOOKUP(1, (날씨2[stnNm]='강수량 삽입용'!$Q$2) * (날씨2[월]=T$3) * (날씨2[일]='강수량 삽입용'!$P31), 날씨2[sumRn]),""),IF(_xlpm.결과=0,"",_xlpm.결과))</f>
        <v/>
      </c>
      <c r="U31" t="str" cm="1">
        <f t="array" ref="U31">_xlfn.LET(_xlpm.결과,IFERROR(_xlfn.XLOOKUP(1, (날씨2[stnNm]='강수량 삽입용'!$Q$2) * (날씨2[월]=U$3) * (날씨2[일]='강수량 삽입용'!$P31), 날씨2[sumRn]),""),IF(_xlpm.결과=0,"",_xlpm.결과))</f>
        <v/>
      </c>
      <c r="V31" t="str" cm="1">
        <f t="array" ref="V31">_xlfn.LET(_xlpm.결과,IFERROR(_xlfn.XLOOKUP(1, (날씨2[stnNm]='강수량 삽입용'!$Q$2) * (날씨2[월]=V$3) * (날씨2[일]='강수량 삽입용'!$P31), 날씨2[sumRn]),""),IF(_xlpm.결과=0,"",_xlpm.결과))</f>
        <v/>
      </c>
      <c r="W31" cm="1">
        <f t="array" ref="W31">_xlfn.LET(_xlpm.결과,IFERROR(_xlfn.XLOOKUP(1, (날씨2[stnNm]='강수량 삽입용'!$Q$2) * (날씨2[월]=W$3) * (날씨2[일]='강수량 삽입용'!$P31), 날씨2[sumRn]),""),IF(_xlpm.결과=0,"",_xlpm.결과))</f>
        <v>0.7</v>
      </c>
      <c r="X31" cm="1">
        <f t="array" ref="X31">_xlfn.LET(_xlpm.결과,IFERROR(_xlfn.XLOOKUP(1, (날씨2[stnNm]='강수량 삽입용'!$Q$2) * (날씨2[월]=X$3) * (날씨2[일]='강수량 삽입용'!$P31), 날씨2[sumRn]),""),IF(_xlpm.결과=0,"",_xlpm.결과))</f>
        <v>1.4</v>
      </c>
      <c r="Y31" cm="1">
        <f t="array" ref="Y31">_xlfn.LET(_xlpm.결과,IFERROR(_xlfn.XLOOKUP(1, (날씨2[stnNm]='강수량 삽입용'!$Q$2) * (날씨2[월]=Y$3) * (날씨2[일]='강수량 삽입용'!$P31), 날씨2[sumRn]),""),IF(_xlpm.결과=0,"",_xlpm.결과))</f>
        <v>0.1</v>
      </c>
      <c r="Z31" cm="1">
        <f t="array" ref="Z31">_xlfn.LET(_xlpm.결과,IFERROR(_xlfn.XLOOKUP(1, (날씨2[stnNm]='강수량 삽입용'!$Q$2) * (날씨2[월]=Z$3) * (날씨2[일]='강수량 삽입용'!$P31), 날씨2[sumRn]),""),IF(_xlpm.결과=0,"",_xlpm.결과))</f>
        <v>0.1</v>
      </c>
      <c r="AA31" t="str" cm="1">
        <f t="array" ref="AA31">_xlfn.LET(_xlpm.결과,IFERROR(_xlfn.XLOOKUP(1, (날씨2[stnNm]='강수량 삽입용'!$Q$2) * (날씨2[월]=AA$3) * (날씨2[일]='강수량 삽입용'!$P31), 날씨2[sumRn]),""),IF(_xlpm.결과=0,"",_xlpm.결과))</f>
        <v/>
      </c>
      <c r="AB31" t="str" cm="1">
        <f t="array" ref="AB31">_xlfn.LET(_xlpm.결과,IFERROR(_xlfn.XLOOKUP(1, (날씨2[stnNm]='강수량 삽입용'!$Q$2) * (날씨2[월]=AB$3) * (날씨2[일]='강수량 삽입용'!$P31), 날씨2[sumRn]),""),IF(_xlpm.결과=0,"",_xlpm.결과))</f>
        <v/>
      </c>
      <c r="AD31" s="63">
        <v>28</v>
      </c>
      <c r="AE31" t="str" cm="1">
        <f t="array" ref="AE31">_xlfn.LET(_xlpm.결과,IFERROR(_xlfn.XLOOKUP(1, (날씨3[stnNm]='강수량 삽입용'!$AE$2) * (날씨3[월]=AE$3) * (날씨3[일]='강수량 삽입용'!$AD31), 날씨3[sumRn]),""),IF(_xlpm.결과=0,"",_xlpm.결과))</f>
        <v/>
      </c>
      <c r="AF31" t="str" cm="1">
        <f t="array" ref="AF31">_xlfn.LET(_xlpm.결과,IFERROR(_xlfn.XLOOKUP(1, (날씨3[stnNm]='강수량 삽입용'!$AE$2) * (날씨3[월]=AF$3) * (날씨3[일]='강수량 삽입용'!$AD31), 날씨3[sumRn]),""),IF(_xlpm.결과=0,"",_xlpm.결과))</f>
        <v/>
      </c>
      <c r="AG31" t="str" cm="1">
        <f t="array" ref="AG31">_xlfn.LET(_xlpm.결과,IFERROR(_xlfn.XLOOKUP(1, (날씨3[stnNm]='강수량 삽입용'!$AE$2) * (날씨3[월]=AG$3) * (날씨3[일]='강수량 삽입용'!$AD31), 날씨3[sumRn]),""),IF(_xlpm.결과=0,"",_xlpm.결과))</f>
        <v/>
      </c>
      <c r="AH31" t="str" cm="1">
        <f t="array" ref="AH31">_xlfn.LET(_xlpm.결과,IFERROR(_xlfn.XLOOKUP(1, (날씨3[stnNm]='강수량 삽입용'!$AE$2) * (날씨3[월]=AH$3) * (날씨3[일]='강수량 삽입용'!$AD31), 날씨3[sumRn]),""),IF(_xlpm.결과=0,"",_xlpm.결과))</f>
        <v/>
      </c>
      <c r="AI31" t="str" cm="1">
        <f t="array" ref="AI31">_xlfn.LET(_xlpm.결과,IFERROR(_xlfn.XLOOKUP(1, (날씨3[stnNm]='강수량 삽입용'!$AE$2) * (날씨3[월]=AI$3) * (날씨3[일]='강수량 삽입용'!$AD31), 날씨3[sumRn]),""),IF(_xlpm.결과=0,"",_xlpm.결과))</f>
        <v/>
      </c>
      <c r="AJ31" cm="1">
        <f t="array" ref="AJ31">_xlfn.LET(_xlpm.결과,IFERROR(_xlfn.XLOOKUP(1, (날씨3[stnNm]='강수량 삽입용'!$AE$2) * (날씨3[월]=AJ$3) * (날씨3[일]='강수량 삽입용'!$AD31), 날씨3[sumRn]),""),IF(_xlpm.결과=0,"",_xlpm.결과))</f>
        <v>16.8</v>
      </c>
      <c r="AK31" cm="1">
        <f t="array" ref="AK31">_xlfn.LET(_xlpm.결과,IFERROR(_xlfn.XLOOKUP(1, (날씨3[stnNm]='강수량 삽입용'!$AE$2) * (날씨3[월]=AK$3) * (날씨3[일]='강수량 삽입용'!$AD31), 날씨3[sumRn]),""),IF(_xlpm.결과=0,"",_xlpm.결과))</f>
        <v>7.8</v>
      </c>
      <c r="AL31" cm="1">
        <f t="array" ref="AL31">_xlfn.LET(_xlpm.결과,IFERROR(_xlfn.XLOOKUP(1, (날씨3[stnNm]='강수량 삽입용'!$AE$2) * (날씨3[월]=AL$3) * (날씨3[일]='강수량 삽입용'!$AD31), 날씨3[sumRn]),""),IF(_xlpm.결과=0,"",_xlpm.결과))</f>
        <v>9.9</v>
      </c>
      <c r="AM31" t="str" cm="1">
        <f t="array" ref="AM31">_xlfn.LET(_xlpm.결과,IFERROR(_xlfn.XLOOKUP(1, (날씨3[stnNm]='강수량 삽입용'!$AE$2) * (날씨3[월]=AM$3) * (날씨3[일]='강수량 삽입용'!$AD31), 날씨3[sumRn]),""),IF(_xlpm.결과=0,"",_xlpm.결과))</f>
        <v/>
      </c>
      <c r="AN31" t="str" cm="1">
        <f t="array" ref="AN31">_xlfn.LET(_xlpm.결과,IFERROR(_xlfn.XLOOKUP(1, (날씨3[stnNm]='강수량 삽입용'!$AE$2) * (날씨3[월]=AN$3) * (날씨3[일]='강수량 삽입용'!$AD31), 날씨3[sumRn]),""),IF(_xlpm.결과=0,"",_xlpm.결과))</f>
        <v/>
      </c>
      <c r="AO31" cm="1">
        <f t="array" ref="AO31">_xlfn.LET(_xlpm.결과,IFERROR(_xlfn.XLOOKUP(1, (날씨3[stnNm]='강수량 삽입용'!$AE$2) * (날씨3[월]=AO$3) * (날씨3[일]='강수량 삽입용'!$AD31), 날씨3[sumRn]),""),IF(_xlpm.결과=0,"",_xlpm.결과))</f>
        <v>0.3</v>
      </c>
      <c r="AP31" t="str" cm="1">
        <f t="array" ref="AP31">_xlfn.LET(_xlpm.결과,IFERROR(_xlfn.XLOOKUP(1, (날씨3[stnNm]='강수량 삽입용'!$AE$2) * (날씨3[월]=AP$3) * (날씨3[일]='강수량 삽입용'!$AD31), 날씨3[sumRn]),""),IF(_xlpm.결과=0,"",_xlpm.결과))</f>
        <v/>
      </c>
    </row>
    <row r="32" spans="2:42" ht="15.95" customHeight="1" x14ac:dyDescent="0.3">
      <c r="B32" s="63">
        <v>29</v>
      </c>
      <c r="C32" t="str" cm="1">
        <f t="array" ref="C32">_xlfn.LET(_xlpm.결과,IFERROR(_xlfn.XLOOKUP(1,(날씨1[stnNm]='강수량 삽입용'!$C$2)*(날씨1[월]=C$3)*(날씨1[일]='강수량 삽입용'!$B32),날씨1[sumRn]),""),IF(_xlpm.결과=0,"",_xlpm.결과))</f>
        <v/>
      </c>
      <c r="D32" t="str" cm="1">
        <f t="array" ref="D32">_xlfn.LET(_xlpm.결과,IFERROR(_xlfn.XLOOKUP(1,(날씨1[stnNm]='강수량 삽입용'!$C$2)*(날씨1[월]=D$3)*(날씨1[일]='강수량 삽입용'!$B32),날씨1[sumRn]),""),IF(_xlpm.결과=0,"",_xlpm.결과))</f>
        <v/>
      </c>
      <c r="E32" t="str" cm="1">
        <f t="array" ref="E32">_xlfn.LET(_xlpm.결과,IFERROR(_xlfn.XLOOKUP(1,(날씨1[stnNm]='강수량 삽입용'!$C$2)*(날씨1[월]=E$3)*(날씨1[일]='강수량 삽입용'!$B32),날씨1[sumRn]),""),IF(_xlpm.결과=0,"",_xlpm.결과))</f>
        <v/>
      </c>
      <c r="F32" t="str" cm="1">
        <f t="array" ref="F32">_xlfn.LET(_xlpm.결과,IFERROR(_xlfn.XLOOKUP(1,(날씨1[stnNm]='강수량 삽입용'!$C$2)*(날씨1[월]=F$3)*(날씨1[일]='강수량 삽입용'!$B32),날씨1[sumRn]),""),IF(_xlpm.결과=0,"",_xlpm.결과))</f>
        <v/>
      </c>
      <c r="G32" t="str" cm="1">
        <f t="array" ref="G32">_xlfn.LET(_xlpm.결과,IFERROR(_xlfn.XLOOKUP(1,(날씨1[stnNm]='강수량 삽입용'!$C$2)*(날씨1[월]=G$3)*(날씨1[일]='강수량 삽입용'!$B32),날씨1[sumRn]),""),IF(_xlpm.결과=0,"",_xlpm.결과))</f>
        <v/>
      </c>
      <c r="H32" t="str" cm="1">
        <f t="array" ref="H32">_xlfn.LET(_xlpm.결과,IFERROR(_xlfn.XLOOKUP(1,(날씨1[stnNm]='강수량 삽입용'!$C$2)*(날씨1[월]=H$3)*(날씨1[일]='강수량 삽입용'!$B32),날씨1[sumRn]),""),IF(_xlpm.결과=0,"",_xlpm.결과))</f>
        <v/>
      </c>
      <c r="I32" cm="1">
        <f t="array" ref="I32">_xlfn.LET(_xlpm.결과,IFERROR(_xlfn.XLOOKUP(1,(날씨1[stnNm]='강수량 삽입용'!$C$2)*(날씨1[월]=I$3)*(날씨1[일]='강수량 삽입용'!$B32),날씨1[sumRn]),""),IF(_xlpm.결과=0,"",_xlpm.결과))</f>
        <v>61.5</v>
      </c>
      <c r="J32" t="str" cm="1">
        <f t="array" ref="J32">_xlfn.LET(_xlpm.결과,IFERROR(_xlfn.XLOOKUP(1,(날씨1[stnNm]='강수량 삽입용'!$C$2)*(날씨1[월]=J$3)*(날씨1[일]='강수량 삽입용'!$B32),날씨1[sumRn]),""),IF(_xlpm.결과=0,"",_xlpm.결과))</f>
        <v/>
      </c>
      <c r="K32" t="str" cm="1">
        <f t="array" ref="K32">_xlfn.LET(_xlpm.결과,IFERROR(_xlfn.XLOOKUP(1,(날씨1[stnNm]='강수량 삽입용'!$C$2)*(날씨1[월]=K$3)*(날씨1[일]='강수량 삽입용'!$B32),날씨1[sumRn]),""),IF(_xlpm.결과=0,"",_xlpm.결과))</f>
        <v/>
      </c>
      <c r="L32" cm="1">
        <f t="array" ref="L32">_xlfn.LET(_xlpm.결과,IFERROR(_xlfn.XLOOKUP(1,(날씨1[stnNm]='강수량 삽입용'!$C$2)*(날씨1[월]=L$3)*(날씨1[일]='강수량 삽입용'!$B32),날씨1[sumRn]),""),IF(_xlpm.결과=0,"",_xlpm.결과))</f>
        <v>1</v>
      </c>
      <c r="M32" cm="1">
        <f t="array" ref="M32">_xlfn.LET(_xlpm.결과,IFERROR(_xlfn.XLOOKUP(1,(날씨1[stnNm]='강수량 삽입용'!$C$2)*(날씨1[월]=M$3)*(날씨1[일]='강수량 삽입용'!$B32),날씨1[sumRn]),""),IF(_xlpm.결과=0,"",_xlpm.결과))</f>
        <v>3.5</v>
      </c>
      <c r="N32" t="str" cm="1">
        <f t="array" ref="N32">_xlfn.LET(_xlpm.결과,IFERROR(_xlfn.XLOOKUP(1,(날씨1[stnNm]='강수량 삽입용'!$C$2)*(날씨1[월]=N$3)*(날씨1[일]='강수량 삽입용'!$B32),날씨1[sumRn]),""),IF(_xlpm.결과=0,"",_xlpm.결과))</f>
        <v/>
      </c>
      <c r="P32" s="63">
        <v>29</v>
      </c>
      <c r="Q32" t="str" cm="1">
        <f t="array" ref="Q32">_xlfn.LET(_xlpm.결과,IFERROR(_xlfn.XLOOKUP(1, (날씨2[stnNm]='강수량 삽입용'!$Q$2) * (날씨2[월]=Q$3) * (날씨2[일]='강수량 삽입용'!$P32), 날씨2[sumRn]),""),IF(_xlpm.결과=0,"",_xlpm.결과))</f>
        <v/>
      </c>
      <c r="R32" t="str" cm="1">
        <f t="array" ref="R32">_xlfn.LET(_xlpm.결과,IFERROR(_xlfn.XLOOKUP(1, (날씨2[stnNm]='강수량 삽입용'!$Q$2) * (날씨2[월]=R$3) * (날씨2[일]='강수량 삽입용'!$P32), 날씨2[sumRn]),""),IF(_xlpm.결과=0,"",_xlpm.결과))</f>
        <v/>
      </c>
      <c r="S32" t="str" cm="1">
        <f t="array" ref="S32">_xlfn.LET(_xlpm.결과,IFERROR(_xlfn.XLOOKUP(1, (날씨2[stnNm]='강수량 삽입용'!$Q$2) * (날씨2[월]=S$3) * (날씨2[일]='강수량 삽입용'!$P32), 날씨2[sumRn]),""),IF(_xlpm.결과=0,"",_xlpm.결과))</f>
        <v/>
      </c>
      <c r="T32" t="str" cm="1">
        <f t="array" ref="T32">_xlfn.LET(_xlpm.결과,IFERROR(_xlfn.XLOOKUP(1, (날씨2[stnNm]='강수량 삽입용'!$Q$2) * (날씨2[월]=T$3) * (날씨2[일]='강수량 삽입용'!$P32), 날씨2[sumRn]),""),IF(_xlpm.결과=0,"",_xlpm.결과))</f>
        <v/>
      </c>
      <c r="U32" t="str" cm="1">
        <f t="array" ref="U32">_xlfn.LET(_xlpm.결과,IFERROR(_xlfn.XLOOKUP(1, (날씨2[stnNm]='강수량 삽입용'!$Q$2) * (날씨2[월]=U$3) * (날씨2[일]='강수량 삽입용'!$P32), 날씨2[sumRn]),""),IF(_xlpm.결과=0,"",_xlpm.결과))</f>
        <v/>
      </c>
      <c r="V32" t="str" cm="1">
        <f t="array" ref="V32">_xlfn.LET(_xlpm.결과,IFERROR(_xlfn.XLOOKUP(1, (날씨2[stnNm]='강수량 삽입용'!$Q$2) * (날씨2[월]=V$3) * (날씨2[일]='강수량 삽입용'!$P32), 날씨2[sumRn]),""),IF(_xlpm.결과=0,"",_xlpm.결과))</f>
        <v/>
      </c>
      <c r="W32" cm="1">
        <f t="array" ref="W32">_xlfn.LET(_xlpm.결과,IFERROR(_xlfn.XLOOKUP(1, (날씨2[stnNm]='강수량 삽입용'!$Q$2) * (날씨2[월]=W$3) * (날씨2[일]='강수량 삽입용'!$P32), 날씨2[sumRn]),""),IF(_xlpm.결과=0,"",_xlpm.결과))</f>
        <v>8.1</v>
      </c>
      <c r="X32" cm="1">
        <f t="array" ref="X32">_xlfn.LET(_xlpm.결과,IFERROR(_xlfn.XLOOKUP(1, (날씨2[stnNm]='강수량 삽입용'!$Q$2) * (날씨2[월]=X$3) * (날씨2[일]='강수량 삽입용'!$P32), 날씨2[sumRn]),""),IF(_xlpm.결과=0,"",_xlpm.결과))</f>
        <v>0.3</v>
      </c>
      <c r="Y32" t="str" cm="1">
        <f t="array" ref="Y32">_xlfn.LET(_xlpm.결과,IFERROR(_xlfn.XLOOKUP(1, (날씨2[stnNm]='강수량 삽입용'!$Q$2) * (날씨2[월]=Y$3) * (날씨2[일]='강수량 삽입용'!$P32), 날씨2[sumRn]),""),IF(_xlpm.결과=0,"",_xlpm.결과))</f>
        <v/>
      </c>
      <c r="Z32" t="str" cm="1">
        <f t="array" ref="Z32">_xlfn.LET(_xlpm.결과,IFERROR(_xlfn.XLOOKUP(1, (날씨2[stnNm]='강수량 삽입용'!$Q$2) * (날씨2[월]=Z$3) * (날씨2[일]='강수량 삽입용'!$P32), 날씨2[sumRn]),""),IF(_xlpm.결과=0,"",_xlpm.결과))</f>
        <v/>
      </c>
      <c r="AA32" t="str" cm="1">
        <f t="array" ref="AA32">_xlfn.LET(_xlpm.결과,IFERROR(_xlfn.XLOOKUP(1, (날씨2[stnNm]='강수량 삽입용'!$Q$2) * (날씨2[월]=AA$3) * (날씨2[일]='강수량 삽입용'!$P32), 날씨2[sumRn]),""),IF(_xlpm.결과=0,"",_xlpm.결과))</f>
        <v/>
      </c>
      <c r="AB32" t="str" cm="1">
        <f t="array" ref="AB32">_xlfn.LET(_xlpm.결과,IFERROR(_xlfn.XLOOKUP(1, (날씨2[stnNm]='강수량 삽입용'!$Q$2) * (날씨2[월]=AB$3) * (날씨2[일]='강수량 삽입용'!$P32), 날씨2[sumRn]),""),IF(_xlpm.결과=0,"",_xlpm.결과))</f>
        <v/>
      </c>
      <c r="AD32" s="63">
        <v>29</v>
      </c>
      <c r="AE32" cm="1">
        <f t="array" ref="AE32">_xlfn.LET(_xlpm.결과,IFERROR(_xlfn.XLOOKUP(1, (날씨3[stnNm]='강수량 삽입용'!$AE$2) * (날씨3[월]=AE$3) * (날씨3[일]='강수량 삽입용'!$AD32), 날씨3[sumRn]),""),IF(_xlpm.결과=0,"",_xlpm.결과))</f>
        <v>4.8</v>
      </c>
      <c r="AF32" t="str" cm="1">
        <f t="array" ref="AF32">_xlfn.LET(_xlpm.결과,IFERROR(_xlfn.XLOOKUP(1, (날씨3[stnNm]='강수량 삽입용'!$AE$2) * (날씨3[월]=AF$3) * (날씨3[일]='강수량 삽입용'!$AD32), 날씨3[sumRn]),""),IF(_xlpm.결과=0,"",_xlpm.결과))</f>
        <v/>
      </c>
      <c r="AG32" t="str" cm="1">
        <f t="array" ref="AG32">_xlfn.LET(_xlpm.결과,IFERROR(_xlfn.XLOOKUP(1, (날씨3[stnNm]='강수량 삽입용'!$AE$2) * (날씨3[월]=AG$3) * (날씨3[일]='강수량 삽입용'!$AD32), 날씨3[sumRn]),""),IF(_xlpm.결과=0,"",_xlpm.결과))</f>
        <v/>
      </c>
      <c r="AH32" t="str" cm="1">
        <f t="array" ref="AH32">_xlfn.LET(_xlpm.결과,IFERROR(_xlfn.XLOOKUP(1, (날씨3[stnNm]='강수량 삽입용'!$AE$2) * (날씨3[월]=AH$3) * (날씨3[일]='강수량 삽입용'!$AD32), 날씨3[sumRn]),""),IF(_xlpm.결과=0,"",_xlpm.결과))</f>
        <v/>
      </c>
      <c r="AI32" t="str" cm="1">
        <f t="array" ref="AI32">_xlfn.LET(_xlpm.결과,IFERROR(_xlfn.XLOOKUP(1, (날씨3[stnNm]='강수량 삽입용'!$AE$2) * (날씨3[월]=AI$3) * (날씨3[일]='강수량 삽입용'!$AD32), 날씨3[sumRn]),""),IF(_xlpm.결과=0,"",_xlpm.결과))</f>
        <v/>
      </c>
      <c r="AJ32" t="str" cm="1">
        <f t="array" ref="AJ32">_xlfn.LET(_xlpm.결과,IFERROR(_xlfn.XLOOKUP(1, (날씨3[stnNm]='강수량 삽입용'!$AE$2) * (날씨3[월]=AJ$3) * (날씨3[일]='강수량 삽입용'!$AD32), 날씨3[sumRn]),""),IF(_xlpm.결과=0,"",_xlpm.결과))</f>
        <v/>
      </c>
      <c r="AK32" t="str" cm="1">
        <f t="array" ref="AK32">_xlfn.LET(_xlpm.결과,IFERROR(_xlfn.XLOOKUP(1, (날씨3[stnNm]='강수량 삽입용'!$AE$2) * (날씨3[월]=AK$3) * (날씨3[일]='강수량 삽입용'!$AD32), 날씨3[sumRn]),""),IF(_xlpm.결과=0,"",_xlpm.결과))</f>
        <v/>
      </c>
      <c r="AL32" t="str" cm="1">
        <f t="array" ref="AL32">_xlfn.LET(_xlpm.결과,IFERROR(_xlfn.XLOOKUP(1, (날씨3[stnNm]='강수량 삽입용'!$AE$2) * (날씨3[월]=AL$3) * (날씨3[일]='강수량 삽입용'!$AD32), 날씨3[sumRn]),""),IF(_xlpm.결과=0,"",_xlpm.결과))</f>
        <v/>
      </c>
      <c r="AM32" t="str" cm="1">
        <f t="array" ref="AM32">_xlfn.LET(_xlpm.결과,IFERROR(_xlfn.XLOOKUP(1, (날씨3[stnNm]='강수량 삽입용'!$AE$2) * (날씨3[월]=AM$3) * (날씨3[일]='강수량 삽입용'!$AD32), 날씨3[sumRn]),""),IF(_xlpm.결과=0,"",_xlpm.결과))</f>
        <v/>
      </c>
      <c r="AN32" t="str" cm="1">
        <f t="array" ref="AN32">_xlfn.LET(_xlpm.결과,IFERROR(_xlfn.XLOOKUP(1, (날씨3[stnNm]='강수량 삽입용'!$AE$2) * (날씨3[월]=AN$3) * (날씨3[일]='강수량 삽입용'!$AD32), 날씨3[sumRn]),""),IF(_xlpm.결과=0,"",_xlpm.결과))</f>
        <v/>
      </c>
      <c r="AO32" t="str" cm="1">
        <f t="array" ref="AO32">_xlfn.LET(_xlpm.결과,IFERROR(_xlfn.XLOOKUP(1, (날씨3[stnNm]='강수량 삽입용'!$AE$2) * (날씨3[월]=AO$3) * (날씨3[일]='강수량 삽입용'!$AD32), 날씨3[sumRn]),""),IF(_xlpm.결과=0,"",_xlpm.결과))</f>
        <v/>
      </c>
      <c r="AP32" t="str" cm="1">
        <f t="array" ref="AP32">_xlfn.LET(_xlpm.결과,IFERROR(_xlfn.XLOOKUP(1, (날씨3[stnNm]='강수량 삽입용'!$AE$2) * (날씨3[월]=AP$3) * (날씨3[일]='강수량 삽입용'!$AD32), 날씨3[sumRn]),""),IF(_xlpm.결과=0,"",_xlpm.결과))</f>
        <v/>
      </c>
    </row>
    <row r="33" spans="2:42" ht="15.95" customHeight="1" x14ac:dyDescent="0.3">
      <c r="B33" s="63">
        <v>30</v>
      </c>
      <c r="C33" t="str" cm="1">
        <f t="array" ref="C33">_xlfn.LET(_xlpm.결과,IFERROR(_xlfn.XLOOKUP(1,(날씨1[stnNm]='강수량 삽입용'!$C$2)*(날씨1[월]=C$3)*(날씨1[일]='강수량 삽입용'!$B33),날씨1[sumRn]),""),IF(_xlpm.결과=0,"",_xlpm.결과))</f>
        <v/>
      </c>
      <c r="D33" t="str" cm="1">
        <f t="array" ref="D33">_xlfn.LET(_xlpm.결과,IFERROR(_xlfn.XLOOKUP(1,(날씨1[stnNm]='강수량 삽입용'!$C$2)*(날씨1[월]=D$3)*(날씨1[일]='강수량 삽입용'!$B33),날씨1[sumRn]),""),IF(_xlpm.결과=0,"",_xlpm.결과))</f>
        <v/>
      </c>
      <c r="E33" t="str" cm="1">
        <f t="array" ref="E33">_xlfn.LET(_xlpm.결과,IFERROR(_xlfn.XLOOKUP(1,(날씨1[stnNm]='강수량 삽입용'!$C$2)*(날씨1[월]=E$3)*(날씨1[일]='강수량 삽입용'!$B33),날씨1[sumRn]),""),IF(_xlpm.결과=0,"",_xlpm.결과))</f>
        <v/>
      </c>
      <c r="F33" t="str" cm="1">
        <f t="array" ref="F33">_xlfn.LET(_xlpm.결과,IFERROR(_xlfn.XLOOKUP(1,(날씨1[stnNm]='강수량 삽입용'!$C$2)*(날씨1[월]=F$3)*(날씨1[일]='강수량 삽입용'!$B33),날씨1[sumRn]),""),IF(_xlpm.결과=0,"",_xlpm.결과))</f>
        <v/>
      </c>
      <c r="G33" cm="1">
        <f t="array" ref="G33">_xlfn.LET(_xlpm.결과,IFERROR(_xlfn.XLOOKUP(1,(날씨1[stnNm]='강수량 삽입용'!$C$2)*(날씨1[월]=G$3)*(날씨1[일]='강수량 삽입용'!$B33),날씨1[sumRn]),""),IF(_xlpm.결과=0,"",_xlpm.결과))</f>
        <v>0.3</v>
      </c>
      <c r="H33" cm="1">
        <f t="array" ref="H33">_xlfn.LET(_xlpm.결과,IFERROR(_xlfn.XLOOKUP(1,(날씨1[stnNm]='강수량 삽입용'!$C$2)*(날씨1[월]=H$3)*(날씨1[일]='강수량 삽입용'!$B33),날씨1[sumRn]),""),IF(_xlpm.결과=0,"",_xlpm.결과))</f>
        <v>2.5</v>
      </c>
      <c r="I33" t="str" cm="1">
        <f t="array" ref="I33">_xlfn.LET(_xlpm.결과,IFERROR(_xlfn.XLOOKUP(1,(날씨1[stnNm]='강수량 삽입용'!$C$2)*(날씨1[월]=I$3)*(날씨1[일]='강수량 삽입용'!$B33),날씨1[sumRn]),""),IF(_xlpm.결과=0,"",_xlpm.결과))</f>
        <v/>
      </c>
      <c r="J33" t="str" cm="1">
        <f t="array" ref="J33">_xlfn.LET(_xlpm.결과,IFERROR(_xlfn.XLOOKUP(1,(날씨1[stnNm]='강수량 삽입용'!$C$2)*(날씨1[월]=J$3)*(날씨1[일]='강수량 삽입용'!$B33),날씨1[sumRn]),""),IF(_xlpm.결과=0,"",_xlpm.결과))</f>
        <v/>
      </c>
      <c r="K33" t="str" cm="1">
        <f t="array" ref="K33">_xlfn.LET(_xlpm.결과,IFERROR(_xlfn.XLOOKUP(1,(날씨1[stnNm]='강수량 삽입용'!$C$2)*(날씨1[월]=K$3)*(날씨1[일]='강수량 삽입용'!$B33),날씨1[sumRn]),""),IF(_xlpm.결과=0,"",_xlpm.결과))</f>
        <v/>
      </c>
      <c r="L33" t="str" cm="1">
        <f t="array" ref="L33">_xlfn.LET(_xlpm.결과,IFERROR(_xlfn.XLOOKUP(1,(날씨1[stnNm]='강수량 삽입용'!$C$2)*(날씨1[월]=L$3)*(날씨1[일]='강수량 삽입용'!$B33),날씨1[sumRn]),""),IF(_xlpm.결과=0,"",_xlpm.결과))</f>
        <v/>
      </c>
      <c r="M33" t="str" cm="1">
        <f t="array" ref="M33">_xlfn.LET(_xlpm.결과,IFERROR(_xlfn.XLOOKUP(1,(날씨1[stnNm]='강수량 삽입용'!$C$2)*(날씨1[월]=M$3)*(날씨1[일]='강수량 삽입용'!$B33),날씨1[sumRn]),""),IF(_xlpm.결과=0,"",_xlpm.결과))</f>
        <v/>
      </c>
      <c r="N33" cm="1">
        <f t="array" ref="N33">_xlfn.LET(_xlpm.결과,IFERROR(_xlfn.XLOOKUP(1,(날씨1[stnNm]='강수량 삽입용'!$C$2)*(날씨1[월]=N$3)*(날씨1[일]='강수량 삽입용'!$B33),날씨1[sumRn]),""),IF(_xlpm.결과=0,"",_xlpm.결과))</f>
        <v>1.6</v>
      </c>
      <c r="P33" s="63">
        <v>30</v>
      </c>
      <c r="Q33" t="str" cm="1">
        <f t="array" ref="Q33">_xlfn.LET(_xlpm.결과,IFERROR(_xlfn.XLOOKUP(1, (날씨2[stnNm]='강수량 삽입용'!$Q$2) * (날씨2[월]=Q$3) * (날씨2[일]='강수량 삽입용'!$P33), 날씨2[sumRn]),""),IF(_xlpm.결과=0,"",_xlpm.결과))</f>
        <v/>
      </c>
      <c r="R33" t="str" cm="1">
        <f t="array" ref="R33">_xlfn.LET(_xlpm.결과,IFERROR(_xlfn.XLOOKUP(1, (날씨2[stnNm]='강수량 삽입용'!$Q$2) * (날씨2[월]=R$3) * (날씨2[일]='강수량 삽입용'!$P33), 날씨2[sumRn]),""),IF(_xlpm.결과=0,"",_xlpm.결과))</f>
        <v/>
      </c>
      <c r="S33" t="str" cm="1">
        <f t="array" ref="S33">_xlfn.LET(_xlpm.결과,IFERROR(_xlfn.XLOOKUP(1, (날씨2[stnNm]='강수량 삽입용'!$Q$2) * (날씨2[월]=S$3) * (날씨2[일]='강수량 삽입용'!$P33), 날씨2[sumRn]),""),IF(_xlpm.결과=0,"",_xlpm.결과))</f>
        <v/>
      </c>
      <c r="T33" cm="1">
        <f t="array" ref="T33">_xlfn.LET(_xlpm.결과,IFERROR(_xlfn.XLOOKUP(1, (날씨2[stnNm]='강수량 삽입용'!$Q$2) * (날씨2[월]=T$3) * (날씨2[일]='강수량 삽입용'!$P33), 날씨2[sumRn]),""),IF(_xlpm.결과=0,"",_xlpm.결과))</f>
        <v>0.3</v>
      </c>
      <c r="U33" t="str" cm="1">
        <f t="array" ref="U33">_xlfn.LET(_xlpm.결과,IFERROR(_xlfn.XLOOKUP(1, (날씨2[stnNm]='강수량 삽입용'!$Q$2) * (날씨2[월]=U$3) * (날씨2[일]='강수량 삽입용'!$P33), 날씨2[sumRn]),""),IF(_xlpm.결과=0,"",_xlpm.결과))</f>
        <v/>
      </c>
      <c r="V33" cm="1">
        <f t="array" ref="V33">_xlfn.LET(_xlpm.결과,IFERROR(_xlfn.XLOOKUP(1, (날씨2[stnNm]='강수량 삽입용'!$Q$2) * (날씨2[월]=V$3) * (날씨2[일]='강수량 삽입용'!$P33), 날씨2[sumRn]),""),IF(_xlpm.결과=0,"",_xlpm.결과))</f>
        <v>0.5</v>
      </c>
      <c r="W33" cm="1">
        <f t="array" ref="W33">_xlfn.LET(_xlpm.결과,IFERROR(_xlfn.XLOOKUP(1, (날씨2[stnNm]='강수량 삽입용'!$Q$2) * (날씨2[월]=W$3) * (날씨2[일]='강수량 삽입용'!$P33), 날씨2[sumRn]),""),IF(_xlpm.결과=0,"",_xlpm.결과))</f>
        <v>0.4</v>
      </c>
      <c r="X33" cm="1">
        <f t="array" ref="X33">_xlfn.LET(_xlpm.결과,IFERROR(_xlfn.XLOOKUP(1, (날씨2[stnNm]='강수량 삽입용'!$Q$2) * (날씨2[월]=X$3) * (날씨2[일]='강수량 삽입용'!$P33), 날씨2[sumRn]),""),IF(_xlpm.결과=0,"",_xlpm.결과))</f>
        <v>1.1000000000000001</v>
      </c>
      <c r="Y33" t="str" cm="1">
        <f t="array" ref="Y33">_xlfn.LET(_xlpm.결과,IFERROR(_xlfn.XLOOKUP(1, (날씨2[stnNm]='강수량 삽입용'!$Q$2) * (날씨2[월]=Y$3) * (날씨2[일]='강수량 삽입용'!$P33), 날씨2[sumRn]),""),IF(_xlpm.결과=0,"",_xlpm.결과))</f>
        <v/>
      </c>
      <c r="Z33" t="str" cm="1">
        <f t="array" ref="Z33">_xlfn.LET(_xlpm.결과,IFERROR(_xlfn.XLOOKUP(1, (날씨2[stnNm]='강수량 삽입용'!$Q$2) * (날씨2[월]=Z$3) * (날씨2[일]='강수량 삽입용'!$P33), 날씨2[sumRn]),""),IF(_xlpm.결과=0,"",_xlpm.결과))</f>
        <v/>
      </c>
      <c r="AA33" cm="1">
        <f t="array" ref="AA33">_xlfn.LET(_xlpm.결과,IFERROR(_xlfn.XLOOKUP(1, (날씨2[stnNm]='강수량 삽입용'!$Q$2) * (날씨2[월]=AA$3) * (날씨2[일]='강수량 삽입용'!$P33), 날씨2[sumRn]),""),IF(_xlpm.결과=0,"",_xlpm.결과))</f>
        <v>1.2</v>
      </c>
      <c r="AB33" t="str" cm="1">
        <f t="array" ref="AB33">_xlfn.LET(_xlpm.결과,IFERROR(_xlfn.XLOOKUP(1, (날씨2[stnNm]='강수량 삽입용'!$Q$2) * (날씨2[월]=AB$3) * (날씨2[일]='강수량 삽입용'!$P33), 날씨2[sumRn]),""),IF(_xlpm.결과=0,"",_xlpm.결과))</f>
        <v/>
      </c>
      <c r="AD33" s="63">
        <v>30</v>
      </c>
      <c r="AE33" t="str" cm="1">
        <f t="array" ref="AE33">_xlfn.LET(_xlpm.결과,IFERROR(_xlfn.XLOOKUP(1, (날씨3[stnNm]='강수량 삽입용'!$AE$2) * (날씨3[월]=AE$3) * (날씨3[일]='강수량 삽입용'!$AD33), 날씨3[sumRn]),""),IF(_xlpm.결과=0,"",_xlpm.결과))</f>
        <v/>
      </c>
      <c r="AF33" t="str" cm="1">
        <f t="array" ref="AF33">_xlfn.LET(_xlpm.결과,IFERROR(_xlfn.XLOOKUP(1, (날씨3[stnNm]='강수량 삽입용'!$AE$2) * (날씨3[월]=AF$3) * (날씨3[일]='강수량 삽입용'!$AD33), 날씨3[sumRn]),""),IF(_xlpm.결과=0,"",_xlpm.결과))</f>
        <v/>
      </c>
      <c r="AG33" t="str" cm="1">
        <f t="array" ref="AG33">_xlfn.LET(_xlpm.결과,IFERROR(_xlfn.XLOOKUP(1, (날씨3[stnNm]='강수량 삽입용'!$AE$2) * (날씨3[월]=AG$3) * (날씨3[일]='강수량 삽입용'!$AD33), 날씨3[sumRn]),""),IF(_xlpm.결과=0,"",_xlpm.결과))</f>
        <v/>
      </c>
      <c r="AH33" t="str" cm="1">
        <f t="array" ref="AH33">_xlfn.LET(_xlpm.결과,IFERROR(_xlfn.XLOOKUP(1, (날씨3[stnNm]='강수량 삽입용'!$AE$2) * (날씨3[월]=AH$3) * (날씨3[일]='강수량 삽입용'!$AD33), 날씨3[sumRn]),""),IF(_xlpm.결과=0,"",_xlpm.결과))</f>
        <v/>
      </c>
      <c r="AI33" t="str" cm="1">
        <f t="array" ref="AI33">_xlfn.LET(_xlpm.결과,IFERROR(_xlfn.XLOOKUP(1, (날씨3[stnNm]='강수량 삽입용'!$AE$2) * (날씨3[월]=AI$3) * (날씨3[일]='강수량 삽입용'!$AD33), 날씨3[sumRn]),""),IF(_xlpm.결과=0,"",_xlpm.결과))</f>
        <v/>
      </c>
      <c r="AJ33" t="str" cm="1">
        <f t="array" ref="AJ33">_xlfn.LET(_xlpm.결과,IFERROR(_xlfn.XLOOKUP(1, (날씨3[stnNm]='강수량 삽입용'!$AE$2) * (날씨3[월]=AJ$3) * (날씨3[일]='강수량 삽입용'!$AD33), 날씨3[sumRn]),""),IF(_xlpm.결과=0,"",_xlpm.결과))</f>
        <v/>
      </c>
      <c r="AK33" t="str" cm="1">
        <f t="array" ref="AK33">_xlfn.LET(_xlpm.결과,IFERROR(_xlfn.XLOOKUP(1, (날씨3[stnNm]='강수량 삽입용'!$AE$2) * (날씨3[월]=AK$3) * (날씨3[일]='강수량 삽입용'!$AD33), 날씨3[sumRn]),""),IF(_xlpm.결과=0,"",_xlpm.결과))</f>
        <v/>
      </c>
      <c r="AL33" t="str" cm="1">
        <f t="array" ref="AL33">_xlfn.LET(_xlpm.결과,IFERROR(_xlfn.XLOOKUP(1, (날씨3[stnNm]='강수량 삽입용'!$AE$2) * (날씨3[월]=AL$3) * (날씨3[일]='강수량 삽입용'!$AD33), 날씨3[sumRn]),""),IF(_xlpm.결과=0,"",_xlpm.결과))</f>
        <v/>
      </c>
      <c r="AM33" t="str" cm="1">
        <f t="array" ref="AM33">_xlfn.LET(_xlpm.결과,IFERROR(_xlfn.XLOOKUP(1, (날씨3[stnNm]='강수량 삽입용'!$AE$2) * (날씨3[월]=AM$3) * (날씨3[일]='강수량 삽입용'!$AD33), 날씨3[sumRn]),""),IF(_xlpm.결과=0,"",_xlpm.결과))</f>
        <v/>
      </c>
      <c r="AN33" t="str" cm="1">
        <f t="array" ref="AN33">_xlfn.LET(_xlpm.결과,IFERROR(_xlfn.XLOOKUP(1, (날씨3[stnNm]='강수량 삽입용'!$AE$2) * (날씨3[월]=AN$3) * (날씨3[일]='강수량 삽입용'!$AD33), 날씨3[sumRn]),""),IF(_xlpm.결과=0,"",_xlpm.결과))</f>
        <v/>
      </c>
      <c r="AO33" t="str" cm="1">
        <f t="array" ref="AO33">_xlfn.LET(_xlpm.결과,IFERROR(_xlfn.XLOOKUP(1, (날씨3[stnNm]='강수량 삽입용'!$AE$2) * (날씨3[월]=AO$3) * (날씨3[일]='강수량 삽입용'!$AD33), 날씨3[sumRn]),""),IF(_xlpm.결과=0,"",_xlpm.결과))</f>
        <v/>
      </c>
      <c r="AP33" cm="1">
        <f t="array" ref="AP33">_xlfn.LET(_xlpm.결과,IFERROR(_xlfn.XLOOKUP(1, (날씨3[stnNm]='강수량 삽입용'!$AE$2) * (날씨3[월]=AP$3) * (날씨3[일]='강수량 삽입용'!$AD33), 날씨3[sumRn]),""),IF(_xlpm.결과=0,"",_xlpm.결과))</f>
        <v>0.7</v>
      </c>
    </row>
    <row r="34" spans="2:42" ht="15.95" customHeight="1" x14ac:dyDescent="0.3">
      <c r="B34" s="63">
        <v>31</v>
      </c>
      <c r="C34" t="str" cm="1">
        <f t="array" ref="C34">_xlfn.LET(_xlpm.결과,IFERROR(_xlfn.XLOOKUP(1,(날씨1[stnNm]='강수량 삽입용'!$C$2)*(날씨1[월]=C$3)*(날씨1[일]='강수량 삽입용'!$B34),날씨1[sumRn]),""),IF(_xlpm.결과=0,"",_xlpm.결과))</f>
        <v/>
      </c>
      <c r="D34" t="str" cm="1">
        <f t="array" ref="D34">_xlfn.LET(_xlpm.결과,IFERROR(_xlfn.XLOOKUP(1,(날씨1[stnNm]='강수량 삽입용'!$C$2)*(날씨1[월]=D$3)*(날씨1[일]='강수량 삽입용'!$B34),날씨1[sumRn]),""),IF(_xlpm.결과=0,"",_xlpm.결과))</f>
        <v/>
      </c>
      <c r="E34" cm="1">
        <f t="array" ref="E34">_xlfn.LET(_xlpm.결과,IFERROR(_xlfn.XLOOKUP(1,(날씨1[stnNm]='강수량 삽입용'!$C$2)*(날씨1[월]=E$3)*(날씨1[일]='강수량 삽입용'!$B34),날씨1[sumRn]),""),IF(_xlpm.결과=0,"",_xlpm.결과))</f>
        <v>4.5</v>
      </c>
      <c r="F34" t="str" cm="1">
        <f t="array" ref="F34">_xlfn.LET(_xlpm.결과,IFERROR(_xlfn.XLOOKUP(1,(날씨1[stnNm]='강수량 삽입용'!$C$2)*(날씨1[월]=F$3)*(날씨1[일]='강수량 삽입용'!$B34),날씨1[sumRn]),""),IF(_xlpm.결과=0,"",_xlpm.결과))</f>
        <v/>
      </c>
      <c r="G34" t="str" cm="1">
        <f t="array" ref="G34">_xlfn.LET(_xlpm.결과,IFERROR(_xlfn.XLOOKUP(1,(날씨1[stnNm]='강수량 삽입용'!$C$2)*(날씨1[월]=G$3)*(날씨1[일]='강수량 삽입용'!$B34),날씨1[sumRn]),""),IF(_xlpm.결과=0,"",_xlpm.결과))</f>
        <v/>
      </c>
      <c r="H34" t="str" cm="1">
        <f t="array" ref="H34">_xlfn.LET(_xlpm.결과,IFERROR(_xlfn.XLOOKUP(1,(날씨1[stnNm]='강수량 삽입용'!$C$2)*(날씨1[월]=H$3)*(날씨1[일]='강수량 삽입용'!$B34),날씨1[sumRn]),""),IF(_xlpm.결과=0,"",_xlpm.결과))</f>
        <v/>
      </c>
      <c r="I34" t="str" cm="1">
        <f t="array" ref="I34">_xlfn.LET(_xlpm.결과,IFERROR(_xlfn.XLOOKUP(1,(날씨1[stnNm]='강수량 삽입용'!$C$2)*(날씨1[월]=I$3)*(날씨1[일]='강수량 삽입용'!$B34),날씨1[sumRn]),""),IF(_xlpm.결과=0,"",_xlpm.결과))</f>
        <v/>
      </c>
      <c r="J34" t="str" cm="1">
        <f t="array" ref="J34">_xlfn.LET(_xlpm.결과,IFERROR(_xlfn.XLOOKUP(1,(날씨1[stnNm]='강수량 삽입용'!$C$2)*(날씨1[월]=J$3)*(날씨1[일]='강수량 삽입용'!$B34),날씨1[sumRn]),""),IF(_xlpm.결과=0,"",_xlpm.결과))</f>
        <v/>
      </c>
      <c r="K34" t="str" cm="1">
        <f t="array" ref="K34">_xlfn.LET(_xlpm.결과,IFERROR(_xlfn.XLOOKUP(1,(날씨1[stnNm]='강수량 삽입용'!$C$2)*(날씨1[월]=K$3)*(날씨1[일]='강수량 삽입용'!$B34),날씨1[sumRn]),""),IF(_xlpm.결과=0,"",_xlpm.결과))</f>
        <v/>
      </c>
      <c r="L34" t="str" cm="1">
        <f t="array" ref="L34">_xlfn.LET(_xlpm.결과,IFERROR(_xlfn.XLOOKUP(1,(날씨1[stnNm]='강수량 삽입용'!$C$2)*(날씨1[월]=L$3)*(날씨1[일]='강수량 삽입용'!$B34),날씨1[sumRn]),""),IF(_xlpm.결과=0,"",_xlpm.결과))</f>
        <v/>
      </c>
      <c r="M34" t="str" cm="1">
        <f t="array" ref="M34">_xlfn.LET(_xlpm.결과,IFERROR(_xlfn.XLOOKUP(1,(날씨1[stnNm]='강수량 삽입용'!$C$2)*(날씨1[월]=M$3)*(날씨1[일]='강수량 삽입용'!$B34),날씨1[sumRn]),""),IF(_xlpm.결과=0,"",_xlpm.결과))</f>
        <v/>
      </c>
      <c r="N34" t="str" cm="1">
        <f t="array" ref="N34">_xlfn.LET(_xlpm.결과,IFERROR(_xlfn.XLOOKUP(1,(날씨1[stnNm]='강수량 삽입용'!$C$2)*(날씨1[월]=N$3)*(날씨1[일]='강수량 삽입용'!$B34),날씨1[sumRn]),""),IF(_xlpm.결과=0,"",_xlpm.결과))</f>
        <v/>
      </c>
      <c r="P34" s="63">
        <v>31</v>
      </c>
      <c r="Q34" t="str" cm="1">
        <f t="array" ref="Q34">_xlfn.LET(_xlpm.결과,IFERROR(_xlfn.XLOOKUP(1, (날씨2[stnNm]='강수량 삽입용'!$Q$2) * (날씨2[월]=Q$3) * (날씨2[일]='강수량 삽입용'!$P34), 날씨2[sumRn]),""),IF(_xlpm.결과=0,"",_xlpm.결과))</f>
        <v/>
      </c>
      <c r="R34" t="str" cm="1">
        <f t="array" ref="R34">_xlfn.LET(_xlpm.결과,IFERROR(_xlfn.XLOOKUP(1, (날씨2[stnNm]='강수량 삽입용'!$Q$2) * (날씨2[월]=R$3) * (날씨2[일]='강수량 삽입용'!$P34), 날씨2[sumRn]),""),IF(_xlpm.결과=0,"",_xlpm.결과))</f>
        <v/>
      </c>
      <c r="S34" t="str" cm="1">
        <f t="array" ref="S34">_xlfn.LET(_xlpm.결과,IFERROR(_xlfn.XLOOKUP(1, (날씨2[stnNm]='강수량 삽입용'!$Q$2) * (날씨2[월]=S$3) * (날씨2[일]='강수량 삽입용'!$P34), 날씨2[sumRn]),""),IF(_xlpm.결과=0,"",_xlpm.결과))</f>
        <v/>
      </c>
      <c r="T34" t="str" cm="1">
        <f t="array" ref="T34">_xlfn.LET(_xlpm.결과,IFERROR(_xlfn.XLOOKUP(1, (날씨2[stnNm]='강수량 삽입용'!$Q$2) * (날씨2[월]=T$3) * (날씨2[일]='강수량 삽입용'!$P34), 날씨2[sumRn]),""),IF(_xlpm.결과=0,"",_xlpm.결과))</f>
        <v/>
      </c>
      <c r="U34" t="str" cm="1">
        <f t="array" ref="U34">_xlfn.LET(_xlpm.결과,IFERROR(_xlfn.XLOOKUP(1, (날씨2[stnNm]='강수량 삽입용'!$Q$2) * (날씨2[월]=U$3) * (날씨2[일]='강수량 삽입용'!$P34), 날씨2[sumRn]),""),IF(_xlpm.결과=0,"",_xlpm.결과))</f>
        <v/>
      </c>
      <c r="V34" t="str" cm="1">
        <f t="array" ref="V34">_xlfn.LET(_xlpm.결과,IFERROR(_xlfn.XLOOKUP(1, (날씨2[stnNm]='강수량 삽입용'!$Q$2) * (날씨2[월]=V$3) * (날씨2[일]='강수량 삽입용'!$P34), 날씨2[sumRn]),""),IF(_xlpm.결과=0,"",_xlpm.결과))</f>
        <v/>
      </c>
      <c r="W34" cm="1">
        <f t="array" ref="W34">_xlfn.LET(_xlpm.결과,IFERROR(_xlfn.XLOOKUP(1, (날씨2[stnNm]='강수량 삽입용'!$Q$2) * (날씨2[월]=W$3) * (날씨2[일]='강수량 삽입용'!$P34), 날씨2[sumRn]),""),IF(_xlpm.결과=0,"",_xlpm.결과))</f>
        <v>6.7</v>
      </c>
      <c r="X34" cm="1">
        <f t="array" ref="X34">_xlfn.LET(_xlpm.결과,IFERROR(_xlfn.XLOOKUP(1, (날씨2[stnNm]='강수량 삽입용'!$Q$2) * (날씨2[월]=X$3) * (날씨2[일]='강수량 삽입용'!$P34), 날씨2[sumRn]),""),IF(_xlpm.결과=0,"",_xlpm.결과))</f>
        <v>30.2</v>
      </c>
      <c r="Y34" t="str" cm="1">
        <f t="array" ref="Y34">_xlfn.LET(_xlpm.결과,IFERROR(_xlfn.XLOOKUP(1, (날씨2[stnNm]='강수량 삽입용'!$Q$2) * (날씨2[월]=Y$3) * (날씨2[일]='강수량 삽입용'!$P34), 날씨2[sumRn]),""),IF(_xlpm.결과=0,"",_xlpm.결과))</f>
        <v/>
      </c>
      <c r="Z34" t="str" cm="1">
        <f t="array" ref="Z34">_xlfn.LET(_xlpm.결과,IFERROR(_xlfn.XLOOKUP(1, (날씨2[stnNm]='강수량 삽입용'!$Q$2) * (날씨2[월]=Z$3) * (날씨2[일]='강수량 삽입용'!$P34), 날씨2[sumRn]),""),IF(_xlpm.결과=0,"",_xlpm.결과))</f>
        <v/>
      </c>
      <c r="AA34" t="str" cm="1">
        <f t="array" ref="AA34">_xlfn.LET(_xlpm.결과,IFERROR(_xlfn.XLOOKUP(1, (날씨2[stnNm]='강수량 삽입용'!$Q$2) * (날씨2[월]=AA$3) * (날씨2[일]='강수량 삽입용'!$P34), 날씨2[sumRn]),""),IF(_xlpm.결과=0,"",_xlpm.결과))</f>
        <v/>
      </c>
      <c r="AB34" t="str" cm="1">
        <f t="array" ref="AB34">_xlfn.LET(_xlpm.결과,IFERROR(_xlfn.XLOOKUP(1, (날씨2[stnNm]='강수량 삽입용'!$Q$2) * (날씨2[월]=AB$3) * (날씨2[일]='강수량 삽입용'!$P34), 날씨2[sumRn]),""),IF(_xlpm.결과=0,"",_xlpm.결과))</f>
        <v/>
      </c>
      <c r="AD34" s="63">
        <v>31</v>
      </c>
      <c r="AE34" t="str" cm="1">
        <f t="array" ref="AE34">_xlfn.LET(_xlpm.결과,IFERROR(_xlfn.XLOOKUP(1, (날씨3[stnNm]='강수량 삽입용'!$AE$2) * (날씨3[월]=AE$3) * (날씨3[일]='강수량 삽입용'!$AD34), 날씨3[sumRn]),""),IF(_xlpm.결과=0,"",_xlpm.결과))</f>
        <v/>
      </c>
      <c r="AF34" t="str" cm="1">
        <f t="array" ref="AF34">_xlfn.LET(_xlpm.결과,IFERROR(_xlfn.XLOOKUP(1, (날씨3[stnNm]='강수량 삽입용'!$AE$2) * (날씨3[월]=AF$3) * (날씨3[일]='강수량 삽입용'!$AD34), 날씨3[sumRn]),""),IF(_xlpm.결과=0,"",_xlpm.결과))</f>
        <v/>
      </c>
      <c r="AG34" cm="1">
        <f t="array" ref="AG34">_xlfn.LET(_xlpm.결과,IFERROR(_xlfn.XLOOKUP(1, (날씨3[stnNm]='강수량 삽입용'!$AE$2) * (날씨3[월]=AG$3) * (날씨3[일]='강수량 삽입용'!$AD34), 날씨3[sumRn]),""),IF(_xlpm.결과=0,"",_xlpm.결과))</f>
        <v>9.1999999999999993</v>
      </c>
      <c r="AH34" t="str" cm="1">
        <f t="array" ref="AH34">_xlfn.LET(_xlpm.결과,IFERROR(_xlfn.XLOOKUP(1, (날씨3[stnNm]='강수량 삽입용'!$AE$2) * (날씨3[월]=AH$3) * (날씨3[일]='강수량 삽입용'!$AD34), 날씨3[sumRn]),""),IF(_xlpm.결과=0,"",_xlpm.결과))</f>
        <v/>
      </c>
      <c r="AI34" t="str" cm="1">
        <f t="array" ref="AI34">_xlfn.LET(_xlpm.결과,IFERROR(_xlfn.XLOOKUP(1, (날씨3[stnNm]='강수량 삽입용'!$AE$2) * (날씨3[월]=AI$3) * (날씨3[일]='강수량 삽입용'!$AD34), 날씨3[sumRn]),""),IF(_xlpm.결과=0,"",_xlpm.결과))</f>
        <v/>
      </c>
      <c r="AJ34" t="str" cm="1">
        <f t="array" ref="AJ34">_xlfn.LET(_xlpm.결과,IFERROR(_xlfn.XLOOKUP(1, (날씨3[stnNm]='강수량 삽입용'!$AE$2) * (날씨3[월]=AJ$3) * (날씨3[일]='강수량 삽입용'!$AD34), 날씨3[sumRn]),""),IF(_xlpm.결과=0,"",_xlpm.결과))</f>
        <v/>
      </c>
      <c r="AK34" cm="1">
        <f t="array" ref="AK34">_xlfn.LET(_xlpm.결과,IFERROR(_xlfn.XLOOKUP(1, (날씨3[stnNm]='강수량 삽입용'!$AE$2) * (날씨3[월]=AK$3) * (날씨3[일]='강수량 삽입용'!$AD34), 날씨3[sumRn]),""),IF(_xlpm.결과=0,"",_xlpm.결과))</f>
        <v>0.1</v>
      </c>
      <c r="AL34" t="str" cm="1">
        <f t="array" ref="AL34">_xlfn.LET(_xlpm.결과,IFERROR(_xlfn.XLOOKUP(1, (날씨3[stnNm]='강수량 삽입용'!$AE$2) * (날씨3[월]=AL$3) * (날씨3[일]='강수량 삽입용'!$AD34), 날씨3[sumRn]),""),IF(_xlpm.결과=0,"",_xlpm.결과))</f>
        <v/>
      </c>
      <c r="AM34" t="str" cm="1">
        <f t="array" ref="AM34">_xlfn.LET(_xlpm.결과,IFERROR(_xlfn.XLOOKUP(1, (날씨3[stnNm]='강수량 삽입용'!$AE$2) * (날씨3[월]=AM$3) * (날씨3[일]='강수량 삽입용'!$AD34), 날씨3[sumRn]),""),IF(_xlpm.결과=0,"",_xlpm.결과))</f>
        <v/>
      </c>
      <c r="AN34" t="str" cm="1">
        <f t="array" ref="AN34">_xlfn.LET(_xlpm.결과,IFERROR(_xlfn.XLOOKUP(1, (날씨3[stnNm]='강수량 삽입용'!$AE$2) * (날씨3[월]=AN$3) * (날씨3[일]='강수량 삽입용'!$AD34), 날씨3[sumRn]),""),IF(_xlpm.결과=0,"",_xlpm.결과))</f>
        <v/>
      </c>
      <c r="AO34" t="str" cm="1">
        <f t="array" ref="AO34">_xlfn.LET(_xlpm.결과,IFERROR(_xlfn.XLOOKUP(1, (날씨3[stnNm]='강수량 삽입용'!$AE$2) * (날씨3[월]=AO$3) * (날씨3[일]='강수량 삽입용'!$AD34), 날씨3[sumRn]),""),IF(_xlpm.결과=0,"",_xlpm.결과))</f>
        <v/>
      </c>
      <c r="AP34" cm="1">
        <f t="array" ref="AP34">_xlfn.LET(_xlpm.결과,IFERROR(_xlfn.XLOOKUP(1, (날씨3[stnNm]='강수량 삽입용'!$AE$2) * (날씨3[월]=AP$3) * (날씨3[일]='강수량 삽입용'!$AD34), 날씨3[sumRn]),""),IF(_xlpm.결과=0,"",_xlpm.결과))</f>
        <v>0.5</v>
      </c>
    </row>
    <row r="35" spans="2:42" ht="15.95" customHeight="1" x14ac:dyDescent="0.3"/>
    <row r="36" spans="2:42" ht="15.95" customHeight="1" x14ac:dyDescent="0.3">
      <c r="C36" t="str">
        <f>가동률!$P$9</f>
        <v>철원</v>
      </c>
      <c r="D36">
        <f>가동률!$P$10-7</f>
        <v>2018</v>
      </c>
      <c r="Q36" t="str">
        <f>가동률!$P$9</f>
        <v>철원</v>
      </c>
      <c r="R36">
        <f>가동률!$P$10-6</f>
        <v>2019</v>
      </c>
      <c r="AE36" t="str">
        <f>가동률!$P$9</f>
        <v>철원</v>
      </c>
      <c r="AF36">
        <f>가동률!$P$10-5</f>
        <v>2020</v>
      </c>
    </row>
    <row r="37" spans="2:42" ht="15.95" customHeight="1" x14ac:dyDescent="0.3">
      <c r="C37" s="64">
        <v>1</v>
      </c>
      <c r="D37" s="64">
        <v>2</v>
      </c>
      <c r="E37" s="64">
        <v>3</v>
      </c>
      <c r="F37" s="64">
        <v>4</v>
      </c>
      <c r="G37" s="64">
        <v>5</v>
      </c>
      <c r="H37" s="64">
        <v>6</v>
      </c>
      <c r="I37" s="64">
        <v>7</v>
      </c>
      <c r="J37" s="64">
        <v>8</v>
      </c>
      <c r="K37" s="64">
        <v>9</v>
      </c>
      <c r="L37" s="64">
        <v>10</v>
      </c>
      <c r="M37" s="64">
        <v>11</v>
      </c>
      <c r="N37" s="64">
        <v>12</v>
      </c>
      <c r="Q37" s="64">
        <v>1</v>
      </c>
      <c r="R37" s="64">
        <v>2</v>
      </c>
      <c r="S37" s="64">
        <v>3</v>
      </c>
      <c r="T37" s="64">
        <v>4</v>
      </c>
      <c r="U37" s="64">
        <v>5</v>
      </c>
      <c r="V37" s="64">
        <v>6</v>
      </c>
      <c r="W37" s="64">
        <v>7</v>
      </c>
      <c r="X37" s="64">
        <v>8</v>
      </c>
      <c r="Y37" s="64">
        <v>9</v>
      </c>
      <c r="Z37" s="64">
        <v>10</v>
      </c>
      <c r="AA37" s="64">
        <v>11</v>
      </c>
      <c r="AB37" s="64">
        <v>12</v>
      </c>
      <c r="AE37" s="64">
        <v>1</v>
      </c>
      <c r="AF37" s="64">
        <v>2</v>
      </c>
      <c r="AG37" s="64">
        <v>3</v>
      </c>
      <c r="AH37" s="64">
        <v>4</v>
      </c>
      <c r="AI37" s="64">
        <v>5</v>
      </c>
      <c r="AJ37" s="64">
        <v>6</v>
      </c>
      <c r="AK37" s="64">
        <v>7</v>
      </c>
      <c r="AL37" s="64">
        <v>8</v>
      </c>
      <c r="AM37" s="64">
        <v>9</v>
      </c>
      <c r="AN37" s="64">
        <v>10</v>
      </c>
      <c r="AO37" s="64">
        <v>11</v>
      </c>
      <c r="AP37" s="64">
        <v>12</v>
      </c>
    </row>
    <row r="38" spans="2:42" ht="15.95" customHeight="1" x14ac:dyDescent="0.3">
      <c r="B38" s="63">
        <v>1</v>
      </c>
      <c r="C38" t="str" cm="1">
        <f t="array" ref="C38">_xlfn.LET(_xlpm.결과,IFERROR(_xlfn.XLOOKUP(1, (날씨4[stnNm]='강수량 삽입용'!$C$36) * (날씨4[월]=C$37) * (날씨4[일]='강수량 삽입용'!$B38), 날씨4[sumRn]),""),IF(_xlpm.결과=0,"",_xlpm.결과))</f>
        <v/>
      </c>
      <c r="D38" t="str" cm="1">
        <f t="array" ref="D38">_xlfn.LET(_xlpm.결과,IFERROR(_xlfn.XLOOKUP(1, (날씨4[stnNm]='강수량 삽입용'!$C$36) * (날씨4[월]=D$37) * (날씨4[일]='강수량 삽입용'!$B38), 날씨4[sumRn]),""),IF(_xlpm.결과=0,"",_xlpm.결과))</f>
        <v/>
      </c>
      <c r="E38" cm="1">
        <f t="array" ref="E38">_xlfn.LET(_xlpm.결과,IFERROR(_xlfn.XLOOKUP(1, (날씨4[stnNm]='강수량 삽입용'!$C$36) * (날씨4[월]=E$37) * (날씨4[일]='강수량 삽입용'!$B38), 날씨4[sumRn]),""),IF(_xlpm.결과=0,"",_xlpm.결과))</f>
        <v>1.9</v>
      </c>
      <c r="F38" t="str" cm="1">
        <f t="array" ref="F38">_xlfn.LET(_xlpm.결과,IFERROR(_xlfn.XLOOKUP(1, (날씨4[stnNm]='강수량 삽입용'!$C$36) * (날씨4[월]=F$37) * (날씨4[일]='강수량 삽입용'!$B38), 날씨4[sumRn]),""),IF(_xlpm.결과=0,"",_xlpm.결과))</f>
        <v/>
      </c>
      <c r="G38" t="str" cm="1">
        <f t="array" ref="G38">_xlfn.LET(_xlpm.결과,IFERROR(_xlfn.XLOOKUP(1, (날씨4[stnNm]='강수량 삽입용'!$C$36) * (날씨4[월]=G$37) * (날씨4[일]='강수량 삽입용'!$B38), 날씨4[sumRn]),""),IF(_xlpm.결과=0,"",_xlpm.결과))</f>
        <v/>
      </c>
      <c r="H38" t="str" cm="1">
        <f t="array" ref="H38">_xlfn.LET(_xlpm.결과,IFERROR(_xlfn.XLOOKUP(1, (날씨4[stnNm]='강수량 삽입용'!$C$36) * (날씨4[월]=H$37) * (날씨4[일]='강수량 삽입용'!$B38), 날씨4[sumRn]),""),IF(_xlpm.결과=0,"",_xlpm.결과))</f>
        <v/>
      </c>
      <c r="I38" cm="1">
        <f t="array" ref="I38">_xlfn.LET(_xlpm.결과,IFERROR(_xlfn.XLOOKUP(1, (날씨4[stnNm]='강수량 삽입용'!$C$36) * (날씨4[월]=I$37) * (날씨4[일]='강수량 삽입용'!$B38), 날씨4[sumRn]),""),IF(_xlpm.결과=0,"",_xlpm.결과))</f>
        <v>45.8</v>
      </c>
      <c r="J38" t="str" cm="1">
        <f t="array" ref="J38">_xlfn.LET(_xlpm.결과,IFERROR(_xlfn.XLOOKUP(1, (날씨4[stnNm]='강수량 삽입용'!$C$36) * (날씨4[월]=J$37) * (날씨4[일]='강수량 삽입용'!$B38), 날씨4[sumRn]),""),IF(_xlpm.결과=0,"",_xlpm.결과))</f>
        <v/>
      </c>
      <c r="K38" t="str" cm="1">
        <f t="array" ref="K38">_xlfn.LET(_xlpm.결과,IFERROR(_xlfn.XLOOKUP(1, (날씨4[stnNm]='강수량 삽입용'!$C$36) * (날씨4[월]=K$37) * (날씨4[일]='강수량 삽입용'!$B38), 날씨4[sumRn]),""),IF(_xlpm.결과=0,"",_xlpm.결과))</f>
        <v/>
      </c>
      <c r="L38" t="str" cm="1">
        <f t="array" ref="L38">_xlfn.LET(_xlpm.결과,IFERROR(_xlfn.XLOOKUP(1, (날씨4[stnNm]='강수량 삽입용'!$C$36) * (날씨4[월]=L$37) * (날씨4[일]='강수량 삽입용'!$B38), 날씨4[sumRn]),""),IF(_xlpm.결과=0,"",_xlpm.결과))</f>
        <v/>
      </c>
      <c r="M38" t="str" cm="1">
        <f t="array" ref="M38">_xlfn.LET(_xlpm.결과,IFERROR(_xlfn.XLOOKUP(1, (날씨4[stnNm]='강수량 삽입용'!$C$36) * (날씨4[월]=M$37) * (날씨4[일]='강수량 삽입용'!$B38), 날씨4[sumRn]),""),IF(_xlpm.결과=0,"",_xlpm.결과))</f>
        <v/>
      </c>
      <c r="N38" t="str" cm="1">
        <f t="array" ref="N38">_xlfn.LET(_xlpm.결과,IFERROR(_xlfn.XLOOKUP(1, (날씨4[stnNm]='강수량 삽입용'!$C$36) * (날씨4[월]=N$37) * (날씨4[일]='강수량 삽입용'!$B38), 날씨4[sumRn]),""),IF(_xlpm.결과=0,"",_xlpm.결과))</f>
        <v/>
      </c>
      <c r="P38" s="63">
        <v>1</v>
      </c>
      <c r="Q38" t="str" cm="1">
        <f t="array" ref="Q38">_xlfn.LET(_xlpm.결과,IFERROR(_xlfn.XLOOKUP(1, (날씨5[stnNm]='강수량 삽입용'!$Q$36) * (날씨5[월]=Q$37) * (날씨5[일]='강수량 삽입용'!$P38), 날씨5[sumRn]),""),IF(_xlpm.결과=0,"",_xlpm.결과))</f>
        <v/>
      </c>
      <c r="R38" t="str" cm="1">
        <f t="array" ref="R38">_xlfn.LET(_xlpm.결과,IFERROR(_xlfn.XLOOKUP(1, (날씨5[stnNm]='강수량 삽입용'!$Q$36) * (날씨5[월]=R$37) * (날씨5[일]='강수량 삽입용'!$P38), 날씨5[sumRn]),""),IF(_xlpm.결과=0,"",_xlpm.결과))</f>
        <v/>
      </c>
      <c r="S38" t="str" cm="1">
        <f t="array" ref="S38">_xlfn.LET(_xlpm.결과,IFERROR(_xlfn.XLOOKUP(1, (날씨5[stnNm]='강수량 삽입용'!$Q$36) * (날씨5[월]=S$37) * (날씨5[일]='강수량 삽입용'!$P38), 날씨5[sumRn]),""),IF(_xlpm.결과=0,"",_xlpm.결과))</f>
        <v/>
      </c>
      <c r="T38" t="str" cm="1">
        <f t="array" ref="T38">_xlfn.LET(_xlpm.결과,IFERROR(_xlfn.XLOOKUP(1, (날씨5[stnNm]='강수량 삽입용'!$Q$36) * (날씨5[월]=T$37) * (날씨5[일]='강수량 삽입용'!$P38), 날씨5[sumRn]),""),IF(_xlpm.결과=0,"",_xlpm.결과))</f>
        <v/>
      </c>
      <c r="U38" t="str" cm="1">
        <f t="array" ref="U38">_xlfn.LET(_xlpm.결과,IFERROR(_xlfn.XLOOKUP(1, (날씨5[stnNm]='강수량 삽입용'!$Q$36) * (날씨5[월]=U$37) * (날씨5[일]='강수량 삽입용'!$P38), 날씨5[sumRn]),""),IF(_xlpm.결과=0,"",_xlpm.결과))</f>
        <v/>
      </c>
      <c r="V38" t="str" cm="1">
        <f t="array" ref="V38">_xlfn.LET(_xlpm.결과,IFERROR(_xlfn.XLOOKUP(1, (날씨5[stnNm]='강수량 삽입용'!$Q$36) * (날씨5[월]=V$37) * (날씨5[일]='강수량 삽입용'!$P38), 날씨5[sumRn]),""),IF(_xlpm.결과=0,"",_xlpm.결과))</f>
        <v/>
      </c>
      <c r="W38" t="str" cm="1">
        <f t="array" ref="W38">_xlfn.LET(_xlpm.결과,IFERROR(_xlfn.XLOOKUP(1, (날씨5[stnNm]='강수량 삽입용'!$Q$36) * (날씨5[월]=W$37) * (날씨5[일]='강수량 삽입용'!$P38), 날씨5[sumRn]),""),IF(_xlpm.결과=0,"",_xlpm.결과))</f>
        <v/>
      </c>
      <c r="X38" cm="1">
        <f t="array" ref="X38">_xlfn.LET(_xlpm.결과,IFERROR(_xlfn.XLOOKUP(1, (날씨5[stnNm]='강수량 삽입용'!$Q$36) * (날씨5[월]=X$37) * (날씨5[일]='강수량 삽입용'!$P38), 날씨5[sumRn]),""),IF(_xlpm.결과=0,"",_xlpm.결과))</f>
        <v>0.8</v>
      </c>
      <c r="Y38" t="str" cm="1">
        <f t="array" ref="Y38">_xlfn.LET(_xlpm.결과,IFERROR(_xlfn.XLOOKUP(1, (날씨5[stnNm]='강수량 삽입용'!$Q$36) * (날씨5[월]=Y$37) * (날씨5[일]='강수량 삽입용'!$P38), 날씨5[sumRn]),""),IF(_xlpm.결과=0,"",_xlpm.결과))</f>
        <v/>
      </c>
      <c r="Z38" t="str" cm="1">
        <f t="array" ref="Z38">_xlfn.LET(_xlpm.결과,IFERROR(_xlfn.XLOOKUP(1, (날씨5[stnNm]='강수량 삽입용'!$Q$36) * (날씨5[월]=Z$37) * (날씨5[일]='강수량 삽입용'!$P38), 날씨5[sumRn]),""),IF(_xlpm.결과=0,"",_xlpm.결과))</f>
        <v/>
      </c>
      <c r="AA38" t="str" cm="1">
        <f t="array" ref="AA38">_xlfn.LET(_xlpm.결과,IFERROR(_xlfn.XLOOKUP(1, (날씨5[stnNm]='강수량 삽입용'!$Q$36) * (날씨5[월]=AA$37) * (날씨5[일]='강수량 삽입용'!$P38), 날씨5[sumRn]),""),IF(_xlpm.결과=0,"",_xlpm.결과))</f>
        <v/>
      </c>
      <c r="AB38" t="str" cm="1">
        <f t="array" ref="AB38">_xlfn.LET(_xlpm.결과,IFERROR(_xlfn.XLOOKUP(1, (날씨5[stnNm]='강수량 삽입용'!$Q$36) * (날씨5[월]=AB$37) * (날씨5[일]='강수량 삽입용'!$P38), 날씨5[sumRn]),""),IF(_xlpm.결과=0,"",_xlpm.결과))</f>
        <v/>
      </c>
      <c r="AD38" s="63">
        <v>1</v>
      </c>
      <c r="AE38" t="str" cm="1">
        <f t="array" ref="AE38">_xlfn.LET(_xlpm.결과,IFERROR(_xlfn.XLOOKUP(1, (날씨6[stnNm]='강수량 삽입용'!$AE$36) * (날씨6[월]=AE$37) * (날씨6[일]='강수량 삽입용'!$AD38), 날씨6[sumRn]),""),IF(_xlpm.결과=0,"",_xlpm.결과))</f>
        <v/>
      </c>
      <c r="AF38" t="str" cm="1">
        <f t="array" ref="AF38">_xlfn.LET(_xlpm.결과,IFERROR(_xlfn.XLOOKUP(1, (날씨6[stnNm]='강수량 삽입용'!$AE$36) * (날씨6[월]=AF$37) * (날씨6[일]='강수량 삽입용'!$AD38), 날씨6[sumRn]),""),IF(_xlpm.결과=0,"",_xlpm.결과))</f>
        <v/>
      </c>
      <c r="AG38" cm="1">
        <f t="array" ref="AG38">_xlfn.LET(_xlpm.결과,IFERROR(_xlfn.XLOOKUP(1, (날씨6[stnNm]='강수량 삽입용'!$AE$36) * (날씨6[월]=AG$37) * (날씨6[일]='강수량 삽입용'!$AD38), 날씨6[sumRn]),""),IF(_xlpm.결과=0,"",_xlpm.결과))</f>
        <v>3.8</v>
      </c>
      <c r="AH38" t="str" cm="1">
        <f t="array" ref="AH38">_xlfn.LET(_xlpm.결과,IFERROR(_xlfn.XLOOKUP(1, (날씨6[stnNm]='강수량 삽입용'!$AE$36) * (날씨6[월]=AH$37) * (날씨6[일]='강수량 삽입용'!$AD38), 날씨6[sumRn]),""),IF(_xlpm.결과=0,"",_xlpm.결과))</f>
        <v/>
      </c>
      <c r="AI38" t="str" cm="1">
        <f t="array" ref="AI38">_xlfn.LET(_xlpm.결과,IFERROR(_xlfn.XLOOKUP(1, (날씨6[stnNm]='강수량 삽입용'!$AE$36) * (날씨6[월]=AI$37) * (날씨6[일]='강수량 삽입용'!$AD38), 날씨6[sumRn]),""),IF(_xlpm.결과=0,"",_xlpm.결과))</f>
        <v/>
      </c>
      <c r="AJ38" cm="1">
        <f t="array" ref="AJ38">_xlfn.LET(_xlpm.결과,IFERROR(_xlfn.XLOOKUP(1, (날씨6[stnNm]='강수량 삽입용'!$AE$36) * (날씨6[월]=AJ$37) * (날씨6[일]='강수량 삽입용'!$AD38), 날씨6[sumRn]),""),IF(_xlpm.결과=0,"",_xlpm.결과))</f>
        <v>0.3</v>
      </c>
      <c r="AK38" cm="1">
        <f t="array" ref="AK38">_xlfn.LET(_xlpm.결과,IFERROR(_xlfn.XLOOKUP(1, (날씨6[stnNm]='강수량 삽입용'!$AE$36) * (날씨6[월]=AK$37) * (날씨6[일]='강수량 삽입용'!$AD38), 날씨6[sumRn]),""),IF(_xlpm.결과=0,"",_xlpm.결과))</f>
        <v>1.3</v>
      </c>
      <c r="AL38" cm="1">
        <f t="array" ref="AL38">_xlfn.LET(_xlpm.결과,IFERROR(_xlfn.XLOOKUP(1, (날씨6[stnNm]='강수량 삽입용'!$AE$36) * (날씨6[월]=AL$37) * (날씨6[일]='강수량 삽입용'!$AD38), 날씨6[sumRn]),""),IF(_xlpm.결과=0,"",_xlpm.결과))</f>
        <v>64.900000000000006</v>
      </c>
      <c r="AM38" t="str" cm="1">
        <f t="array" ref="AM38">_xlfn.LET(_xlpm.결과,IFERROR(_xlfn.XLOOKUP(1, (날씨6[stnNm]='강수량 삽입용'!$AE$36) * (날씨6[월]=AM$37) * (날씨6[일]='강수량 삽입용'!$AD38), 날씨6[sumRn]),""),IF(_xlpm.결과=0,"",_xlpm.결과))</f>
        <v/>
      </c>
      <c r="AN38" t="str" cm="1">
        <f t="array" ref="AN38">_xlfn.LET(_xlpm.결과,IFERROR(_xlfn.XLOOKUP(1, (날씨6[stnNm]='강수량 삽입용'!$AE$36) * (날씨6[월]=AN$37) * (날씨6[일]='강수량 삽입용'!$AD38), 날씨6[sumRn]),""),IF(_xlpm.결과=0,"",_xlpm.결과))</f>
        <v/>
      </c>
      <c r="AO38" cm="1">
        <f t="array" ref="AO38">_xlfn.LET(_xlpm.결과,IFERROR(_xlfn.XLOOKUP(1, (날씨6[stnNm]='강수량 삽입용'!$AE$36) * (날씨6[월]=AO$37) * (날씨6[일]='강수량 삽입용'!$AD38), 날씨6[sumRn]),""),IF(_xlpm.결과=0,"",_xlpm.결과))</f>
        <v>2.2000000000000002</v>
      </c>
      <c r="AP38" t="str" cm="1">
        <f t="array" ref="AP38">_xlfn.LET(_xlpm.결과,IFERROR(_xlfn.XLOOKUP(1, (날씨6[stnNm]='강수량 삽입용'!$AE$36) * (날씨6[월]=AP$37) * (날씨6[일]='강수량 삽입용'!$AD38), 날씨6[sumRn]),""),IF(_xlpm.결과=0,"",_xlpm.결과))</f>
        <v/>
      </c>
    </row>
    <row r="39" spans="2:42" ht="15.95" customHeight="1" x14ac:dyDescent="0.3">
      <c r="B39" s="63">
        <v>2</v>
      </c>
      <c r="C39" t="str" cm="1">
        <f t="array" ref="C39">_xlfn.LET(_xlpm.결과,IFERROR(_xlfn.XLOOKUP(1, (날씨4[stnNm]='강수량 삽입용'!$C$36) * (날씨4[월]=C$37) * (날씨4[일]='강수량 삽입용'!$B39), 날씨4[sumRn]),""),IF(_xlpm.결과=0,"",_xlpm.결과))</f>
        <v/>
      </c>
      <c r="D39" t="str" cm="1">
        <f t="array" ref="D39">_xlfn.LET(_xlpm.결과,IFERROR(_xlfn.XLOOKUP(1, (날씨4[stnNm]='강수량 삽입용'!$C$36) * (날씨4[월]=D$37) * (날씨4[일]='강수량 삽입용'!$B39), 날씨4[sumRn]),""),IF(_xlpm.결과=0,"",_xlpm.결과))</f>
        <v/>
      </c>
      <c r="E39" t="str" cm="1">
        <f t="array" ref="E39">_xlfn.LET(_xlpm.결과,IFERROR(_xlfn.XLOOKUP(1, (날씨4[stnNm]='강수량 삽입용'!$C$36) * (날씨4[월]=E$37) * (날씨4[일]='강수량 삽입용'!$B39), 날씨4[sumRn]),""),IF(_xlpm.결과=0,"",_xlpm.결과))</f>
        <v/>
      </c>
      <c r="F39" t="str" cm="1">
        <f t="array" ref="F39">_xlfn.LET(_xlpm.결과,IFERROR(_xlfn.XLOOKUP(1, (날씨4[stnNm]='강수량 삽입용'!$C$36) * (날씨4[월]=F$37) * (날씨4[일]='강수량 삽입용'!$B39), 날씨4[sumRn]),""),IF(_xlpm.결과=0,"",_xlpm.결과))</f>
        <v/>
      </c>
      <c r="G39" cm="1">
        <f t="array" ref="G39">_xlfn.LET(_xlpm.결과,IFERROR(_xlfn.XLOOKUP(1, (날씨4[stnNm]='강수량 삽입용'!$C$36) * (날씨4[월]=G$37) * (날씨4[일]='강수량 삽입용'!$B39), 날씨4[sumRn]),""),IF(_xlpm.결과=0,"",_xlpm.결과))</f>
        <v>24.9</v>
      </c>
      <c r="H39" t="str" cm="1">
        <f t="array" ref="H39">_xlfn.LET(_xlpm.결과,IFERROR(_xlfn.XLOOKUP(1, (날씨4[stnNm]='강수량 삽입용'!$C$36) * (날씨4[월]=H$37) * (날씨4[일]='강수량 삽입용'!$B39), 날씨4[sumRn]),""),IF(_xlpm.결과=0,"",_xlpm.결과))</f>
        <v/>
      </c>
      <c r="I39" cm="1">
        <f t="array" ref="I39">_xlfn.LET(_xlpm.결과,IFERROR(_xlfn.XLOOKUP(1, (날씨4[stnNm]='강수량 삽입용'!$C$36) * (날씨4[월]=I$37) * (날씨4[일]='강수량 삽입용'!$B39), 날씨4[sumRn]),""),IF(_xlpm.결과=0,"",_xlpm.결과))</f>
        <v>23.8</v>
      </c>
      <c r="J39" t="str" cm="1">
        <f t="array" ref="J39">_xlfn.LET(_xlpm.결과,IFERROR(_xlfn.XLOOKUP(1, (날씨4[stnNm]='강수량 삽입용'!$C$36) * (날씨4[월]=J$37) * (날씨4[일]='강수량 삽입용'!$B39), 날씨4[sumRn]),""),IF(_xlpm.결과=0,"",_xlpm.결과))</f>
        <v/>
      </c>
      <c r="K39" t="str" cm="1">
        <f t="array" ref="K39">_xlfn.LET(_xlpm.결과,IFERROR(_xlfn.XLOOKUP(1, (날씨4[stnNm]='강수량 삽입용'!$C$36) * (날씨4[월]=K$37) * (날씨4[일]='강수량 삽입용'!$B39), 날씨4[sumRn]),""),IF(_xlpm.결과=0,"",_xlpm.결과))</f>
        <v/>
      </c>
      <c r="L39" t="str" cm="1">
        <f t="array" ref="L39">_xlfn.LET(_xlpm.결과,IFERROR(_xlfn.XLOOKUP(1, (날씨4[stnNm]='강수량 삽입용'!$C$36) * (날씨4[월]=L$37) * (날씨4[일]='강수량 삽입용'!$B39), 날씨4[sumRn]),""),IF(_xlpm.결과=0,"",_xlpm.결과))</f>
        <v/>
      </c>
      <c r="M39" t="str" cm="1">
        <f t="array" ref="M39">_xlfn.LET(_xlpm.결과,IFERROR(_xlfn.XLOOKUP(1, (날씨4[stnNm]='강수량 삽입용'!$C$36) * (날씨4[월]=M$37) * (날씨4[일]='강수량 삽입용'!$B39), 날씨4[sumRn]),""),IF(_xlpm.결과=0,"",_xlpm.결과))</f>
        <v/>
      </c>
      <c r="N39" t="str" cm="1">
        <f t="array" ref="N39">_xlfn.LET(_xlpm.결과,IFERROR(_xlfn.XLOOKUP(1, (날씨4[stnNm]='강수량 삽입용'!$C$36) * (날씨4[월]=N$37) * (날씨4[일]='강수량 삽입용'!$B39), 날씨4[sumRn]),""),IF(_xlpm.결과=0,"",_xlpm.결과))</f>
        <v/>
      </c>
      <c r="P39" s="63">
        <v>2</v>
      </c>
      <c r="Q39" t="str" cm="1">
        <f t="array" ref="Q39">_xlfn.LET(_xlpm.결과,IFERROR(_xlfn.XLOOKUP(1, (날씨5[stnNm]='강수량 삽입용'!$Q$36) * (날씨5[월]=Q$37) * (날씨5[일]='강수량 삽입용'!$P39), 날씨5[sumRn]),""),IF(_xlpm.결과=0,"",_xlpm.결과))</f>
        <v/>
      </c>
      <c r="R39" t="str" cm="1">
        <f t="array" ref="R39">_xlfn.LET(_xlpm.결과,IFERROR(_xlfn.XLOOKUP(1, (날씨5[stnNm]='강수량 삽입용'!$Q$36) * (날씨5[월]=R$37) * (날씨5[일]='강수량 삽입용'!$P39), 날씨5[sumRn]),""),IF(_xlpm.결과=0,"",_xlpm.결과))</f>
        <v/>
      </c>
      <c r="S39" t="str" cm="1">
        <f t="array" ref="S39">_xlfn.LET(_xlpm.결과,IFERROR(_xlfn.XLOOKUP(1, (날씨5[stnNm]='강수량 삽입용'!$Q$36) * (날씨5[월]=S$37) * (날씨5[일]='강수량 삽입용'!$P39), 날씨5[sumRn]),""),IF(_xlpm.결과=0,"",_xlpm.결과))</f>
        <v/>
      </c>
      <c r="T39" t="str" cm="1">
        <f t="array" ref="T39">_xlfn.LET(_xlpm.결과,IFERROR(_xlfn.XLOOKUP(1, (날씨5[stnNm]='강수량 삽입용'!$Q$36) * (날씨5[월]=T$37) * (날씨5[일]='강수량 삽입용'!$P39), 날씨5[sumRn]),""),IF(_xlpm.결과=0,"",_xlpm.결과))</f>
        <v/>
      </c>
      <c r="U39" t="str" cm="1">
        <f t="array" ref="U39">_xlfn.LET(_xlpm.결과,IFERROR(_xlfn.XLOOKUP(1, (날씨5[stnNm]='강수량 삽입용'!$Q$36) * (날씨5[월]=U$37) * (날씨5[일]='강수량 삽입용'!$P39), 날씨5[sumRn]),""),IF(_xlpm.결과=0,"",_xlpm.결과))</f>
        <v/>
      </c>
      <c r="V39" t="str" cm="1">
        <f t="array" ref="V39">_xlfn.LET(_xlpm.결과,IFERROR(_xlfn.XLOOKUP(1, (날씨5[stnNm]='강수량 삽입용'!$Q$36) * (날씨5[월]=V$37) * (날씨5[일]='강수량 삽입용'!$P39), 날씨5[sumRn]),""),IF(_xlpm.결과=0,"",_xlpm.결과))</f>
        <v/>
      </c>
      <c r="W39" t="str" cm="1">
        <f t="array" ref="W39">_xlfn.LET(_xlpm.결과,IFERROR(_xlfn.XLOOKUP(1, (날씨5[stnNm]='강수량 삽입용'!$Q$36) * (날씨5[월]=W$37) * (날씨5[일]='강수량 삽입용'!$P39), 날씨5[sumRn]),""),IF(_xlpm.결과=0,"",_xlpm.결과))</f>
        <v/>
      </c>
      <c r="X39" t="str" cm="1">
        <f t="array" ref="X39">_xlfn.LET(_xlpm.결과,IFERROR(_xlfn.XLOOKUP(1, (날씨5[stnNm]='강수량 삽입용'!$Q$36) * (날씨5[월]=X$37) * (날씨5[일]='강수량 삽입용'!$P39), 날씨5[sumRn]),""),IF(_xlpm.결과=0,"",_xlpm.결과))</f>
        <v/>
      </c>
      <c r="Y39" t="str" cm="1">
        <f t="array" ref="Y39">_xlfn.LET(_xlpm.결과,IFERROR(_xlfn.XLOOKUP(1, (날씨5[stnNm]='강수량 삽입용'!$Q$36) * (날씨5[월]=Y$37) * (날씨5[일]='강수량 삽입용'!$P39), 날씨5[sumRn]),""),IF(_xlpm.결과=0,"",_xlpm.결과))</f>
        <v/>
      </c>
      <c r="Z39" cm="1">
        <f t="array" ref="Z39">_xlfn.LET(_xlpm.결과,IFERROR(_xlfn.XLOOKUP(1, (날씨5[stnNm]='강수량 삽입용'!$Q$36) * (날씨5[월]=Z$37) * (날씨5[일]='강수량 삽입용'!$P39), 날씨5[sumRn]),""),IF(_xlpm.결과=0,"",_xlpm.결과))</f>
        <v>7.8</v>
      </c>
      <c r="AA39" t="str" cm="1">
        <f t="array" ref="AA39">_xlfn.LET(_xlpm.결과,IFERROR(_xlfn.XLOOKUP(1, (날씨5[stnNm]='강수량 삽입용'!$Q$36) * (날씨5[월]=AA$37) * (날씨5[일]='강수량 삽입용'!$P39), 날씨5[sumRn]),""),IF(_xlpm.결과=0,"",_xlpm.결과))</f>
        <v/>
      </c>
      <c r="AB39" t="str" cm="1">
        <f t="array" ref="AB39">_xlfn.LET(_xlpm.결과,IFERROR(_xlfn.XLOOKUP(1, (날씨5[stnNm]='강수량 삽입용'!$Q$36) * (날씨5[월]=AB$37) * (날씨5[일]='강수량 삽입용'!$P39), 날씨5[sumRn]),""),IF(_xlpm.결과=0,"",_xlpm.결과))</f>
        <v/>
      </c>
      <c r="AD39" s="63">
        <v>2</v>
      </c>
      <c r="AE39" t="str" cm="1">
        <f t="array" ref="AE39">_xlfn.LET(_xlpm.결과,IFERROR(_xlfn.XLOOKUP(1, (날씨6[stnNm]='강수량 삽입용'!$AE$36) * (날씨6[월]=AE$37) * (날씨6[일]='강수량 삽입용'!$AD39), 날씨6[sumRn]),""),IF(_xlpm.결과=0,"",_xlpm.결과))</f>
        <v/>
      </c>
      <c r="AF39" t="str" cm="1">
        <f t="array" ref="AF39">_xlfn.LET(_xlpm.결과,IFERROR(_xlfn.XLOOKUP(1, (날씨6[stnNm]='강수량 삽입용'!$AE$36) * (날씨6[월]=AF$37) * (날씨6[일]='강수량 삽입용'!$AD39), 날씨6[sumRn]),""),IF(_xlpm.결과=0,"",_xlpm.결과))</f>
        <v/>
      </c>
      <c r="AG39" t="str" cm="1">
        <f t="array" ref="AG39">_xlfn.LET(_xlpm.결과,IFERROR(_xlfn.XLOOKUP(1, (날씨6[stnNm]='강수량 삽입용'!$AE$36) * (날씨6[월]=AG$37) * (날씨6[일]='강수량 삽입용'!$AD39), 날씨6[sumRn]),""),IF(_xlpm.결과=0,"",_xlpm.결과))</f>
        <v/>
      </c>
      <c r="AH39" t="str" cm="1">
        <f t="array" ref="AH39">_xlfn.LET(_xlpm.결과,IFERROR(_xlfn.XLOOKUP(1, (날씨6[stnNm]='강수량 삽입용'!$AE$36) * (날씨6[월]=AH$37) * (날씨6[일]='강수량 삽입용'!$AD39), 날씨6[sumRn]),""),IF(_xlpm.결과=0,"",_xlpm.결과))</f>
        <v/>
      </c>
      <c r="AI39" t="str" cm="1">
        <f t="array" ref="AI39">_xlfn.LET(_xlpm.결과,IFERROR(_xlfn.XLOOKUP(1, (날씨6[stnNm]='강수량 삽입용'!$AE$36) * (날씨6[월]=AI$37) * (날씨6[일]='강수량 삽입용'!$AD39), 날씨6[sumRn]),""),IF(_xlpm.결과=0,"",_xlpm.결과))</f>
        <v/>
      </c>
      <c r="AJ39" cm="1">
        <f t="array" ref="AJ39">_xlfn.LET(_xlpm.결과,IFERROR(_xlfn.XLOOKUP(1, (날씨6[stnNm]='강수량 삽입용'!$AE$36) * (날씨6[월]=AJ$37) * (날씨6[일]='강수량 삽입용'!$AD39), 날씨6[sumRn]),""),IF(_xlpm.결과=0,"",_xlpm.결과))</f>
        <v>2.1</v>
      </c>
      <c r="AK39" t="str" cm="1">
        <f t="array" ref="AK39">_xlfn.LET(_xlpm.결과,IFERROR(_xlfn.XLOOKUP(1, (날씨6[stnNm]='강수량 삽입용'!$AE$36) * (날씨6[월]=AK$37) * (날씨6[일]='강수량 삽입용'!$AD39), 날씨6[sumRn]),""),IF(_xlpm.결과=0,"",_xlpm.결과))</f>
        <v/>
      </c>
      <c r="AL39" cm="1">
        <f t="array" ref="AL39">_xlfn.LET(_xlpm.결과,IFERROR(_xlfn.XLOOKUP(1, (날씨6[stnNm]='강수량 삽입용'!$AE$36) * (날씨6[월]=AL$37) * (날씨6[일]='강수량 삽입용'!$AD39), 날씨6[sumRn]),""),IF(_xlpm.결과=0,"",_xlpm.결과))</f>
        <v>155.5</v>
      </c>
      <c r="AM39" cm="1">
        <f t="array" ref="AM39">_xlfn.LET(_xlpm.결과,IFERROR(_xlfn.XLOOKUP(1, (날씨6[stnNm]='강수량 삽입용'!$AE$36) * (날씨6[월]=AM$37) * (날씨6[일]='강수량 삽입용'!$AD39), 날씨6[sumRn]),""),IF(_xlpm.결과=0,"",_xlpm.결과))</f>
        <v>34</v>
      </c>
      <c r="AN39" cm="1">
        <f t="array" ref="AN39">_xlfn.LET(_xlpm.결과,IFERROR(_xlfn.XLOOKUP(1, (날씨6[stnNm]='강수량 삽입용'!$AE$36) * (날씨6[월]=AN$37) * (날씨6[일]='강수량 삽입용'!$AD39), 날씨6[sumRn]),""),IF(_xlpm.결과=0,"",_xlpm.결과))</f>
        <v>1.4</v>
      </c>
      <c r="AO39" t="str" cm="1">
        <f t="array" ref="AO39">_xlfn.LET(_xlpm.결과,IFERROR(_xlfn.XLOOKUP(1, (날씨6[stnNm]='강수량 삽입용'!$AE$36) * (날씨6[월]=AO$37) * (날씨6[일]='강수량 삽입용'!$AD39), 날씨6[sumRn]),""),IF(_xlpm.결과=0,"",_xlpm.결과))</f>
        <v/>
      </c>
      <c r="AP39" t="str" cm="1">
        <f t="array" ref="AP39">_xlfn.LET(_xlpm.결과,IFERROR(_xlfn.XLOOKUP(1, (날씨6[stnNm]='강수량 삽입용'!$AE$36) * (날씨6[월]=AP$37) * (날씨6[일]='강수량 삽입용'!$AD39), 날씨6[sumRn]),""),IF(_xlpm.결과=0,"",_xlpm.결과))</f>
        <v/>
      </c>
    </row>
    <row r="40" spans="2:42" ht="15.95" customHeight="1" x14ac:dyDescent="0.3">
      <c r="B40" s="63">
        <v>3</v>
      </c>
      <c r="C40" t="str" cm="1">
        <f t="array" ref="C40">_xlfn.LET(_xlpm.결과,IFERROR(_xlfn.XLOOKUP(1, (날씨4[stnNm]='강수량 삽입용'!$C$36) * (날씨4[월]=C$37) * (날씨4[일]='강수량 삽입용'!$B40), 날씨4[sumRn]),""),IF(_xlpm.결과=0,"",_xlpm.결과))</f>
        <v/>
      </c>
      <c r="D40" t="str" cm="1">
        <f t="array" ref="D40">_xlfn.LET(_xlpm.결과,IFERROR(_xlfn.XLOOKUP(1, (날씨4[stnNm]='강수량 삽입용'!$C$36) * (날씨4[월]=D$37) * (날씨4[일]='강수량 삽입용'!$B40), 날씨4[sumRn]),""),IF(_xlpm.결과=0,"",_xlpm.결과))</f>
        <v/>
      </c>
      <c r="E40" t="str" cm="1">
        <f t="array" ref="E40">_xlfn.LET(_xlpm.결과,IFERROR(_xlfn.XLOOKUP(1, (날씨4[stnNm]='강수량 삽입용'!$C$36) * (날씨4[월]=E$37) * (날씨4[일]='강수량 삽입용'!$B40), 날씨4[sumRn]),""),IF(_xlpm.결과=0,"",_xlpm.결과))</f>
        <v/>
      </c>
      <c r="F40" cm="1">
        <f t="array" ref="F40">_xlfn.LET(_xlpm.결과,IFERROR(_xlfn.XLOOKUP(1, (날씨4[stnNm]='강수량 삽입용'!$C$36) * (날씨4[월]=F$37) * (날씨4[일]='강수량 삽입용'!$B40), 날씨4[sumRn]),""),IF(_xlpm.결과=0,"",_xlpm.결과))</f>
        <v>4.8</v>
      </c>
      <c r="G40" t="str" cm="1">
        <f t="array" ref="G40">_xlfn.LET(_xlpm.결과,IFERROR(_xlfn.XLOOKUP(1, (날씨4[stnNm]='강수량 삽입용'!$C$36) * (날씨4[월]=G$37) * (날씨4[일]='강수량 삽입용'!$B40), 날씨4[sumRn]),""),IF(_xlpm.결과=0,"",_xlpm.결과))</f>
        <v/>
      </c>
      <c r="H40" t="str" cm="1">
        <f t="array" ref="H40">_xlfn.LET(_xlpm.결과,IFERROR(_xlfn.XLOOKUP(1, (날씨4[stnNm]='강수량 삽입용'!$C$36) * (날씨4[월]=H$37) * (날씨4[일]='강수량 삽입용'!$B40), 날씨4[sumRn]),""),IF(_xlpm.결과=0,"",_xlpm.결과))</f>
        <v/>
      </c>
      <c r="I40" cm="1">
        <f t="array" ref="I40">_xlfn.LET(_xlpm.결과,IFERROR(_xlfn.XLOOKUP(1, (날씨4[stnNm]='강수량 삽입용'!$C$36) * (날씨4[월]=I$37) * (날씨4[일]='강수량 삽입용'!$B40), 날씨4[sumRn]),""),IF(_xlpm.결과=0,"",_xlpm.결과))</f>
        <v>3</v>
      </c>
      <c r="J40" t="str" cm="1">
        <f t="array" ref="J40">_xlfn.LET(_xlpm.결과,IFERROR(_xlfn.XLOOKUP(1, (날씨4[stnNm]='강수량 삽입용'!$C$36) * (날씨4[월]=J$37) * (날씨4[일]='강수량 삽입용'!$B40), 날씨4[sumRn]),""),IF(_xlpm.결과=0,"",_xlpm.결과))</f>
        <v/>
      </c>
      <c r="K40" cm="1">
        <f t="array" ref="K40">_xlfn.LET(_xlpm.결과,IFERROR(_xlfn.XLOOKUP(1, (날씨4[stnNm]='강수량 삽입용'!$C$36) * (날씨4[월]=K$37) * (날씨4[일]='강수량 삽입용'!$B40), 날씨4[sumRn]),""),IF(_xlpm.결과=0,"",_xlpm.결과))</f>
        <v>20.2</v>
      </c>
      <c r="L40" t="str" cm="1">
        <f t="array" ref="L40">_xlfn.LET(_xlpm.결과,IFERROR(_xlfn.XLOOKUP(1, (날씨4[stnNm]='강수량 삽입용'!$C$36) * (날씨4[월]=L$37) * (날씨4[일]='강수량 삽입용'!$B40), 날씨4[sumRn]),""),IF(_xlpm.결과=0,"",_xlpm.결과))</f>
        <v/>
      </c>
      <c r="M40" t="str" cm="1">
        <f t="array" ref="M40">_xlfn.LET(_xlpm.결과,IFERROR(_xlfn.XLOOKUP(1, (날씨4[stnNm]='강수량 삽입용'!$C$36) * (날씨4[월]=M$37) * (날씨4[일]='강수량 삽입용'!$B40), 날씨4[sumRn]),""),IF(_xlpm.결과=0,"",_xlpm.결과))</f>
        <v/>
      </c>
      <c r="N40" cm="1">
        <f t="array" ref="N40">_xlfn.LET(_xlpm.결과,IFERROR(_xlfn.XLOOKUP(1, (날씨4[stnNm]='강수량 삽입용'!$C$36) * (날씨4[월]=N$37) * (날씨4[일]='강수량 삽입용'!$B40), 날씨4[sumRn]),""),IF(_xlpm.결과=0,"",_xlpm.결과))</f>
        <v>4.5</v>
      </c>
      <c r="P40" s="63">
        <v>3</v>
      </c>
      <c r="Q40" t="str" cm="1">
        <f t="array" ref="Q40">_xlfn.LET(_xlpm.결과,IFERROR(_xlfn.XLOOKUP(1, (날씨5[stnNm]='강수량 삽입용'!$Q$36) * (날씨5[월]=Q$37) * (날씨5[일]='강수량 삽입용'!$P40), 날씨5[sumRn]),""),IF(_xlpm.결과=0,"",_xlpm.결과))</f>
        <v/>
      </c>
      <c r="R40" cm="1">
        <f t="array" ref="R40">_xlfn.LET(_xlpm.결과,IFERROR(_xlfn.XLOOKUP(1, (날씨5[stnNm]='강수량 삽입용'!$Q$36) * (날씨5[월]=R$37) * (날씨5[일]='강수량 삽입용'!$P40), 날씨5[sumRn]),""),IF(_xlpm.결과=0,"",_xlpm.결과))</f>
        <v>15.1</v>
      </c>
      <c r="S40" t="str" cm="1">
        <f t="array" ref="S40">_xlfn.LET(_xlpm.결과,IFERROR(_xlfn.XLOOKUP(1, (날씨5[stnNm]='강수량 삽입용'!$Q$36) * (날씨5[월]=S$37) * (날씨5[일]='강수량 삽입용'!$P40), 날씨5[sumRn]),""),IF(_xlpm.결과=0,"",_xlpm.결과))</f>
        <v/>
      </c>
      <c r="T40" t="str" cm="1">
        <f t="array" ref="T40">_xlfn.LET(_xlpm.결과,IFERROR(_xlfn.XLOOKUP(1, (날씨5[stnNm]='강수량 삽입용'!$Q$36) * (날씨5[월]=T$37) * (날씨5[일]='강수량 삽입용'!$P40), 날씨5[sumRn]),""),IF(_xlpm.결과=0,"",_xlpm.결과))</f>
        <v/>
      </c>
      <c r="U40" t="str" cm="1">
        <f t="array" ref="U40">_xlfn.LET(_xlpm.결과,IFERROR(_xlfn.XLOOKUP(1, (날씨5[stnNm]='강수량 삽입용'!$Q$36) * (날씨5[월]=U$37) * (날씨5[일]='강수량 삽입용'!$P40), 날씨5[sumRn]),""),IF(_xlpm.결과=0,"",_xlpm.결과))</f>
        <v/>
      </c>
      <c r="V40" t="str" cm="1">
        <f t="array" ref="V40">_xlfn.LET(_xlpm.결과,IFERROR(_xlfn.XLOOKUP(1, (날씨5[stnNm]='강수량 삽입용'!$Q$36) * (날씨5[월]=V$37) * (날씨5[일]='강수량 삽입용'!$P40), 날씨5[sumRn]),""),IF(_xlpm.결과=0,"",_xlpm.결과))</f>
        <v/>
      </c>
      <c r="W40" t="str" cm="1">
        <f t="array" ref="W40">_xlfn.LET(_xlpm.결과,IFERROR(_xlfn.XLOOKUP(1, (날씨5[stnNm]='강수량 삽입용'!$Q$36) * (날씨5[월]=W$37) * (날씨5[일]='강수량 삽입용'!$P40), 날씨5[sumRn]),""),IF(_xlpm.결과=0,"",_xlpm.결과))</f>
        <v/>
      </c>
      <c r="X40" cm="1">
        <f t="array" ref="X40">_xlfn.LET(_xlpm.결과,IFERROR(_xlfn.XLOOKUP(1, (날씨5[stnNm]='강수량 삽입용'!$Q$36) * (날씨5[월]=X$37) * (날씨5[일]='강수량 삽입용'!$P40), 날씨5[sumRn]),""),IF(_xlpm.결과=0,"",_xlpm.결과))</f>
        <v>19.2</v>
      </c>
      <c r="Y40" t="str" cm="1">
        <f t="array" ref="Y40">_xlfn.LET(_xlpm.결과,IFERROR(_xlfn.XLOOKUP(1, (날씨5[stnNm]='강수량 삽입용'!$Q$36) * (날씨5[월]=Y$37) * (날씨5[일]='강수량 삽입용'!$P40), 날씨5[sumRn]),""),IF(_xlpm.결과=0,"",_xlpm.결과))</f>
        <v/>
      </c>
      <c r="Z40" cm="1">
        <f t="array" ref="Z40">_xlfn.LET(_xlpm.결과,IFERROR(_xlfn.XLOOKUP(1, (날씨5[stnNm]='강수량 삽입용'!$Q$36) * (날씨5[월]=Z$37) * (날씨5[일]='강수량 삽입용'!$P40), 날씨5[sumRn]),""),IF(_xlpm.결과=0,"",_xlpm.결과))</f>
        <v>4.7</v>
      </c>
      <c r="AA40" t="str" cm="1">
        <f t="array" ref="AA40">_xlfn.LET(_xlpm.결과,IFERROR(_xlfn.XLOOKUP(1, (날씨5[stnNm]='강수량 삽입용'!$Q$36) * (날씨5[월]=AA$37) * (날씨5[일]='강수량 삽입용'!$P40), 날씨5[sumRn]),""),IF(_xlpm.결과=0,"",_xlpm.결과))</f>
        <v/>
      </c>
      <c r="AB40" t="str" cm="1">
        <f t="array" ref="AB40">_xlfn.LET(_xlpm.결과,IFERROR(_xlfn.XLOOKUP(1, (날씨5[stnNm]='강수량 삽입용'!$Q$36) * (날씨5[월]=AB$37) * (날씨5[일]='강수량 삽입용'!$P40), 날씨5[sumRn]),""),IF(_xlpm.결과=0,"",_xlpm.결과))</f>
        <v/>
      </c>
      <c r="AD40" s="63">
        <v>3</v>
      </c>
      <c r="AE40" t="str" cm="1">
        <f t="array" ref="AE40">_xlfn.LET(_xlpm.결과,IFERROR(_xlfn.XLOOKUP(1, (날씨6[stnNm]='강수량 삽입용'!$AE$36) * (날씨6[월]=AE$37) * (날씨6[일]='강수량 삽입용'!$AD40), 날씨6[sumRn]),""),IF(_xlpm.결과=0,"",_xlpm.결과))</f>
        <v/>
      </c>
      <c r="AF40" t="str" cm="1">
        <f t="array" ref="AF40">_xlfn.LET(_xlpm.결과,IFERROR(_xlfn.XLOOKUP(1, (날씨6[stnNm]='강수량 삽입용'!$AE$36) * (날씨6[월]=AF$37) * (날씨6[일]='강수량 삽입용'!$AD40), 날씨6[sumRn]),""),IF(_xlpm.결과=0,"",_xlpm.결과))</f>
        <v/>
      </c>
      <c r="AG40" t="str" cm="1">
        <f t="array" ref="AG40">_xlfn.LET(_xlpm.결과,IFERROR(_xlfn.XLOOKUP(1, (날씨6[stnNm]='강수량 삽입용'!$AE$36) * (날씨6[월]=AG$37) * (날씨6[일]='강수량 삽입용'!$AD40), 날씨6[sumRn]),""),IF(_xlpm.결과=0,"",_xlpm.결과))</f>
        <v/>
      </c>
      <c r="AH40" t="str" cm="1">
        <f t="array" ref="AH40">_xlfn.LET(_xlpm.결과,IFERROR(_xlfn.XLOOKUP(1, (날씨6[stnNm]='강수량 삽입용'!$AE$36) * (날씨6[월]=AH$37) * (날씨6[일]='강수량 삽입용'!$AD40), 날씨6[sumRn]),""),IF(_xlpm.결과=0,"",_xlpm.결과))</f>
        <v/>
      </c>
      <c r="AI40" t="str" cm="1">
        <f t="array" ref="AI40">_xlfn.LET(_xlpm.결과,IFERROR(_xlfn.XLOOKUP(1, (날씨6[stnNm]='강수량 삽입용'!$AE$36) * (날씨6[월]=AI$37) * (날씨6[일]='강수량 삽입용'!$AD40), 날씨6[sumRn]),""),IF(_xlpm.결과=0,"",_xlpm.결과))</f>
        <v/>
      </c>
      <c r="AJ40" t="str" cm="1">
        <f t="array" ref="AJ40">_xlfn.LET(_xlpm.결과,IFERROR(_xlfn.XLOOKUP(1, (날씨6[stnNm]='강수량 삽입용'!$AE$36) * (날씨6[월]=AJ$37) * (날씨6[일]='강수량 삽입용'!$AD40), 날씨6[sumRn]),""),IF(_xlpm.결과=0,"",_xlpm.결과))</f>
        <v/>
      </c>
      <c r="AK40" t="str" cm="1">
        <f t="array" ref="AK40">_xlfn.LET(_xlpm.결과,IFERROR(_xlfn.XLOOKUP(1, (날씨6[stnNm]='강수량 삽입용'!$AE$36) * (날씨6[월]=AK$37) * (날씨6[일]='강수량 삽입용'!$AD40), 날씨6[sumRn]),""),IF(_xlpm.결과=0,"",_xlpm.결과))</f>
        <v/>
      </c>
      <c r="AL40" cm="1">
        <f t="array" ref="AL40">_xlfn.LET(_xlpm.결과,IFERROR(_xlfn.XLOOKUP(1, (날씨6[stnNm]='강수량 삽입용'!$AE$36) * (날씨6[월]=AL$37) * (날씨6[일]='강수량 삽입용'!$AD40), 날씨6[sumRn]),""),IF(_xlpm.결과=0,"",_xlpm.결과))</f>
        <v>83</v>
      </c>
      <c r="AM40" cm="1">
        <f t="array" ref="AM40">_xlfn.LET(_xlpm.결과,IFERROR(_xlfn.XLOOKUP(1, (날씨6[stnNm]='강수량 삽입용'!$AE$36) * (날씨6[월]=AM$37) * (날씨6[일]='강수량 삽입용'!$AD40), 날씨6[sumRn]),""),IF(_xlpm.결과=0,"",_xlpm.결과))</f>
        <v>37.4</v>
      </c>
      <c r="AN40" t="str" cm="1">
        <f t="array" ref="AN40">_xlfn.LET(_xlpm.결과,IFERROR(_xlfn.XLOOKUP(1, (날씨6[stnNm]='강수량 삽입용'!$AE$36) * (날씨6[월]=AN$37) * (날씨6[일]='강수량 삽입용'!$AD40), 날씨6[sumRn]),""),IF(_xlpm.결과=0,"",_xlpm.결과))</f>
        <v/>
      </c>
      <c r="AO40" t="str" cm="1">
        <f t="array" ref="AO40">_xlfn.LET(_xlpm.결과,IFERROR(_xlfn.XLOOKUP(1, (날씨6[stnNm]='강수량 삽입용'!$AE$36) * (날씨6[월]=AO$37) * (날씨6[일]='강수량 삽입용'!$AD40), 날씨6[sumRn]),""),IF(_xlpm.결과=0,"",_xlpm.결과))</f>
        <v/>
      </c>
      <c r="AP40" t="str" cm="1">
        <f t="array" ref="AP40">_xlfn.LET(_xlpm.결과,IFERROR(_xlfn.XLOOKUP(1, (날씨6[stnNm]='강수량 삽입용'!$AE$36) * (날씨6[월]=AP$37) * (날씨6[일]='강수량 삽입용'!$AD40), 날씨6[sumRn]),""),IF(_xlpm.결과=0,"",_xlpm.결과))</f>
        <v/>
      </c>
    </row>
    <row r="41" spans="2:42" ht="15.95" customHeight="1" x14ac:dyDescent="0.3">
      <c r="B41" s="63">
        <v>4</v>
      </c>
      <c r="C41" t="str" cm="1">
        <f t="array" ref="C41">_xlfn.LET(_xlpm.결과,IFERROR(_xlfn.XLOOKUP(1, (날씨4[stnNm]='강수량 삽입용'!$C$36) * (날씨4[월]=C$37) * (날씨4[일]='강수량 삽입용'!$B41), 날씨4[sumRn]),""),IF(_xlpm.결과=0,"",_xlpm.결과))</f>
        <v/>
      </c>
      <c r="D41" t="str" cm="1">
        <f t="array" ref="D41">_xlfn.LET(_xlpm.결과,IFERROR(_xlfn.XLOOKUP(1, (날씨4[stnNm]='강수량 삽입용'!$C$36) * (날씨4[월]=D$37) * (날씨4[일]='강수량 삽입용'!$B41), 날씨4[sumRn]),""),IF(_xlpm.결과=0,"",_xlpm.결과))</f>
        <v/>
      </c>
      <c r="E41" cm="1">
        <f t="array" ref="E41">_xlfn.LET(_xlpm.결과,IFERROR(_xlfn.XLOOKUP(1, (날씨4[stnNm]='강수량 삽입용'!$C$36) * (날씨4[월]=E$37) * (날씨4[일]='강수량 삽입용'!$B41), 날씨4[sumRn]),""),IF(_xlpm.결과=0,"",_xlpm.결과))</f>
        <v>10.7</v>
      </c>
      <c r="F41" cm="1">
        <f t="array" ref="F41">_xlfn.LET(_xlpm.결과,IFERROR(_xlfn.XLOOKUP(1, (날씨4[stnNm]='강수량 삽입용'!$C$36) * (날씨4[월]=F$37) * (날씨4[일]='강수량 삽입용'!$B41), 날씨4[sumRn]),""),IF(_xlpm.결과=0,"",_xlpm.결과))</f>
        <v>14.6</v>
      </c>
      <c r="G41" t="str" cm="1">
        <f t="array" ref="G41">_xlfn.LET(_xlpm.결과,IFERROR(_xlfn.XLOOKUP(1, (날씨4[stnNm]='강수량 삽입용'!$C$36) * (날씨4[월]=G$37) * (날씨4[일]='강수량 삽입용'!$B41), 날씨4[sumRn]),""),IF(_xlpm.결과=0,"",_xlpm.결과))</f>
        <v/>
      </c>
      <c r="H41" t="str" cm="1">
        <f t="array" ref="H41">_xlfn.LET(_xlpm.결과,IFERROR(_xlfn.XLOOKUP(1, (날씨4[stnNm]='강수량 삽입용'!$C$36) * (날씨4[월]=H$37) * (날씨4[일]='강수량 삽입용'!$B41), 날씨4[sumRn]),""),IF(_xlpm.결과=0,"",_xlpm.결과))</f>
        <v/>
      </c>
      <c r="I41" cm="1">
        <f t="array" ref="I41">_xlfn.LET(_xlpm.결과,IFERROR(_xlfn.XLOOKUP(1, (날씨4[stnNm]='강수량 삽입용'!$C$36) * (날씨4[월]=I$37) * (날씨4[일]='강수량 삽입용'!$B41), 날씨4[sumRn]),""),IF(_xlpm.결과=0,"",_xlpm.결과))</f>
        <v>1.7</v>
      </c>
      <c r="J41" t="str" cm="1">
        <f t="array" ref="J41">_xlfn.LET(_xlpm.결과,IFERROR(_xlfn.XLOOKUP(1, (날씨4[stnNm]='강수량 삽입용'!$C$36) * (날씨4[월]=J$37) * (날씨4[일]='강수량 삽입용'!$B41), 날씨4[sumRn]),""),IF(_xlpm.결과=0,"",_xlpm.결과))</f>
        <v/>
      </c>
      <c r="K41" t="str" cm="1">
        <f t="array" ref="K41">_xlfn.LET(_xlpm.결과,IFERROR(_xlfn.XLOOKUP(1, (날씨4[stnNm]='강수량 삽입용'!$C$36) * (날씨4[월]=K$37) * (날씨4[일]='강수량 삽입용'!$B41), 날씨4[sumRn]),""),IF(_xlpm.결과=0,"",_xlpm.결과))</f>
        <v/>
      </c>
      <c r="L41" t="str" cm="1">
        <f t="array" ref="L41">_xlfn.LET(_xlpm.결과,IFERROR(_xlfn.XLOOKUP(1, (날씨4[stnNm]='강수량 삽입용'!$C$36) * (날씨4[월]=L$37) * (날씨4[일]='강수량 삽입용'!$B41), 날씨4[sumRn]),""),IF(_xlpm.결과=0,"",_xlpm.결과))</f>
        <v/>
      </c>
      <c r="M41" t="str" cm="1">
        <f t="array" ref="M41">_xlfn.LET(_xlpm.결과,IFERROR(_xlfn.XLOOKUP(1, (날씨4[stnNm]='강수량 삽입용'!$C$36) * (날씨4[월]=M$37) * (날씨4[일]='강수량 삽입용'!$B41), 날씨4[sumRn]),""),IF(_xlpm.결과=0,"",_xlpm.결과))</f>
        <v/>
      </c>
      <c r="N41" cm="1">
        <f t="array" ref="N41">_xlfn.LET(_xlpm.결과,IFERROR(_xlfn.XLOOKUP(1, (날씨4[stnNm]='강수량 삽입용'!$C$36) * (날씨4[월]=N$37) * (날씨4[일]='강수량 삽입용'!$B41), 날씨4[sumRn]),""),IF(_xlpm.결과=0,"",_xlpm.결과))</f>
        <v>3.4</v>
      </c>
      <c r="P41" s="63">
        <v>4</v>
      </c>
      <c r="Q41" t="str" cm="1">
        <f t="array" ref="Q41">_xlfn.LET(_xlpm.결과,IFERROR(_xlfn.XLOOKUP(1, (날씨5[stnNm]='강수량 삽입용'!$Q$36) * (날씨5[월]=Q$37) * (날씨5[일]='강수량 삽입용'!$P41), 날씨5[sumRn]),""),IF(_xlpm.결과=0,"",_xlpm.결과))</f>
        <v/>
      </c>
      <c r="R41" t="str" cm="1">
        <f t="array" ref="R41">_xlfn.LET(_xlpm.결과,IFERROR(_xlfn.XLOOKUP(1, (날씨5[stnNm]='강수량 삽입용'!$Q$36) * (날씨5[월]=R$37) * (날씨5[일]='강수량 삽입용'!$P41), 날씨5[sumRn]),""),IF(_xlpm.결과=0,"",_xlpm.결과))</f>
        <v/>
      </c>
      <c r="S41" t="str" cm="1">
        <f t="array" ref="S41">_xlfn.LET(_xlpm.결과,IFERROR(_xlfn.XLOOKUP(1, (날씨5[stnNm]='강수량 삽입용'!$Q$36) * (날씨5[월]=S$37) * (날씨5[일]='강수량 삽입용'!$P41), 날씨5[sumRn]),""),IF(_xlpm.결과=0,"",_xlpm.결과))</f>
        <v/>
      </c>
      <c r="T41" t="str" cm="1">
        <f t="array" ref="T41">_xlfn.LET(_xlpm.결과,IFERROR(_xlfn.XLOOKUP(1, (날씨5[stnNm]='강수량 삽입용'!$Q$36) * (날씨5[월]=T$37) * (날씨5[일]='강수량 삽입용'!$P41), 날씨5[sumRn]),""),IF(_xlpm.결과=0,"",_xlpm.결과))</f>
        <v/>
      </c>
      <c r="U41" t="str" cm="1">
        <f t="array" ref="U41">_xlfn.LET(_xlpm.결과,IFERROR(_xlfn.XLOOKUP(1, (날씨5[stnNm]='강수량 삽입용'!$Q$36) * (날씨5[월]=U$37) * (날씨5[일]='강수량 삽입용'!$P41), 날씨5[sumRn]),""),IF(_xlpm.결과=0,"",_xlpm.결과))</f>
        <v/>
      </c>
      <c r="V41" t="str" cm="1">
        <f t="array" ref="V41">_xlfn.LET(_xlpm.결과,IFERROR(_xlfn.XLOOKUP(1, (날씨5[stnNm]='강수량 삽입용'!$Q$36) * (날씨5[월]=V$37) * (날씨5[일]='강수량 삽입용'!$P41), 날씨5[sumRn]),""),IF(_xlpm.결과=0,"",_xlpm.결과))</f>
        <v/>
      </c>
      <c r="W41" t="str" cm="1">
        <f t="array" ref="W41">_xlfn.LET(_xlpm.결과,IFERROR(_xlfn.XLOOKUP(1, (날씨5[stnNm]='강수량 삽입용'!$Q$36) * (날씨5[월]=W$37) * (날씨5[일]='강수량 삽입용'!$P41), 날씨5[sumRn]),""),IF(_xlpm.결과=0,"",_xlpm.결과))</f>
        <v/>
      </c>
      <c r="X41" t="str" cm="1">
        <f t="array" ref="X41">_xlfn.LET(_xlpm.결과,IFERROR(_xlfn.XLOOKUP(1, (날씨5[stnNm]='강수량 삽입용'!$Q$36) * (날씨5[월]=X$37) * (날씨5[일]='강수량 삽입용'!$P41), 날씨5[sumRn]),""),IF(_xlpm.결과=0,"",_xlpm.결과))</f>
        <v/>
      </c>
      <c r="Y41" cm="1">
        <f t="array" ref="Y41">_xlfn.LET(_xlpm.결과,IFERROR(_xlfn.XLOOKUP(1, (날씨5[stnNm]='강수량 삽입용'!$Q$36) * (날씨5[월]=Y$37) * (날씨5[일]='강수량 삽입용'!$P41), 날씨5[sumRn]),""),IF(_xlpm.결과=0,"",_xlpm.결과))</f>
        <v>43</v>
      </c>
      <c r="Z41" t="str" cm="1">
        <f t="array" ref="Z41">_xlfn.LET(_xlpm.결과,IFERROR(_xlfn.XLOOKUP(1, (날씨5[stnNm]='강수량 삽입용'!$Q$36) * (날씨5[월]=Z$37) * (날씨5[일]='강수량 삽입용'!$P41), 날씨5[sumRn]),""),IF(_xlpm.결과=0,"",_xlpm.결과))</f>
        <v/>
      </c>
      <c r="AA41" t="str" cm="1">
        <f t="array" ref="AA41">_xlfn.LET(_xlpm.결과,IFERROR(_xlfn.XLOOKUP(1, (날씨5[stnNm]='강수량 삽입용'!$Q$36) * (날씨5[월]=AA$37) * (날씨5[일]='강수량 삽입용'!$P41), 날씨5[sumRn]),""),IF(_xlpm.결과=0,"",_xlpm.결과))</f>
        <v/>
      </c>
      <c r="AB41" t="str" cm="1">
        <f t="array" ref="AB41">_xlfn.LET(_xlpm.결과,IFERROR(_xlfn.XLOOKUP(1, (날씨5[stnNm]='강수량 삽입용'!$Q$36) * (날씨5[월]=AB$37) * (날씨5[일]='강수량 삽입용'!$P41), 날씨5[sumRn]),""),IF(_xlpm.결과=0,"",_xlpm.결과))</f>
        <v/>
      </c>
      <c r="AD41" s="63">
        <v>4</v>
      </c>
      <c r="AE41" t="str" cm="1">
        <f t="array" ref="AE41">_xlfn.LET(_xlpm.결과,IFERROR(_xlfn.XLOOKUP(1, (날씨6[stnNm]='강수량 삽입용'!$AE$36) * (날씨6[월]=AE$37) * (날씨6[일]='강수량 삽입용'!$AD41), 날씨6[sumRn]),""),IF(_xlpm.결과=0,"",_xlpm.결과))</f>
        <v/>
      </c>
      <c r="AF41" cm="1">
        <f t="array" ref="AF41">_xlfn.LET(_xlpm.결과,IFERROR(_xlfn.XLOOKUP(1, (날씨6[stnNm]='강수량 삽입용'!$AE$36) * (날씨6[월]=AF$37) * (날씨6[일]='강수량 삽입용'!$AD41), 날씨6[sumRn]),""),IF(_xlpm.결과=0,"",_xlpm.결과))</f>
        <v>1</v>
      </c>
      <c r="AG41" t="str" cm="1">
        <f t="array" ref="AG41">_xlfn.LET(_xlpm.결과,IFERROR(_xlfn.XLOOKUP(1, (날씨6[stnNm]='강수량 삽입용'!$AE$36) * (날씨6[월]=AG$37) * (날씨6[일]='강수량 삽입용'!$AD41), 날씨6[sumRn]),""),IF(_xlpm.결과=0,"",_xlpm.결과))</f>
        <v/>
      </c>
      <c r="AH41" t="str" cm="1">
        <f t="array" ref="AH41">_xlfn.LET(_xlpm.결과,IFERROR(_xlfn.XLOOKUP(1, (날씨6[stnNm]='강수량 삽입용'!$AE$36) * (날씨6[월]=AH$37) * (날씨6[일]='강수량 삽입용'!$AD41), 날씨6[sumRn]),""),IF(_xlpm.결과=0,"",_xlpm.결과))</f>
        <v/>
      </c>
      <c r="AI41" t="str" cm="1">
        <f t="array" ref="AI41">_xlfn.LET(_xlpm.결과,IFERROR(_xlfn.XLOOKUP(1, (날씨6[stnNm]='강수량 삽입용'!$AE$36) * (날씨6[월]=AI$37) * (날씨6[일]='강수량 삽입용'!$AD41), 날씨6[sumRn]),""),IF(_xlpm.결과=0,"",_xlpm.결과))</f>
        <v/>
      </c>
      <c r="AJ41" t="str" cm="1">
        <f t="array" ref="AJ41">_xlfn.LET(_xlpm.결과,IFERROR(_xlfn.XLOOKUP(1, (날씨6[stnNm]='강수량 삽입용'!$AE$36) * (날씨6[월]=AJ$37) * (날씨6[일]='강수량 삽입용'!$AD41), 날씨6[sumRn]),""),IF(_xlpm.결과=0,"",_xlpm.결과))</f>
        <v/>
      </c>
      <c r="AK41" t="str" cm="1">
        <f t="array" ref="AK41">_xlfn.LET(_xlpm.결과,IFERROR(_xlfn.XLOOKUP(1, (날씨6[stnNm]='강수량 삽입용'!$AE$36) * (날씨6[월]=AK$37) * (날씨6[일]='강수량 삽입용'!$AD41), 날씨6[sumRn]),""),IF(_xlpm.결과=0,"",_xlpm.결과))</f>
        <v/>
      </c>
      <c r="AL41" cm="1">
        <f t="array" ref="AL41">_xlfn.LET(_xlpm.결과,IFERROR(_xlfn.XLOOKUP(1, (날씨6[stnNm]='강수량 삽입용'!$AE$36) * (날씨6[월]=AL$37) * (날씨6[일]='강수량 삽입용'!$AD41), 날씨6[sumRn]),""),IF(_xlpm.결과=0,"",_xlpm.결과))</f>
        <v>65.7</v>
      </c>
      <c r="AM41" t="str" cm="1">
        <f t="array" ref="AM41">_xlfn.LET(_xlpm.결과,IFERROR(_xlfn.XLOOKUP(1, (날씨6[stnNm]='강수량 삽입용'!$AE$36) * (날씨6[월]=AM$37) * (날씨6[일]='강수량 삽입용'!$AD41), 날씨6[sumRn]),""),IF(_xlpm.결과=0,"",_xlpm.결과))</f>
        <v/>
      </c>
      <c r="AN41" cm="1">
        <f t="array" ref="AN41">_xlfn.LET(_xlpm.결과,IFERROR(_xlfn.XLOOKUP(1, (날씨6[stnNm]='강수량 삽입용'!$AE$36) * (날씨6[월]=AN$37) * (날씨6[일]='강수량 삽입용'!$AD41), 날씨6[sumRn]),""),IF(_xlpm.결과=0,"",_xlpm.결과))</f>
        <v>1.1000000000000001</v>
      </c>
      <c r="AO41" t="str" cm="1">
        <f t="array" ref="AO41">_xlfn.LET(_xlpm.결과,IFERROR(_xlfn.XLOOKUP(1, (날씨6[stnNm]='강수량 삽입용'!$AE$36) * (날씨6[월]=AO$37) * (날씨6[일]='강수량 삽입용'!$AD41), 날씨6[sumRn]),""),IF(_xlpm.결과=0,"",_xlpm.결과))</f>
        <v/>
      </c>
      <c r="AP41" t="str" cm="1">
        <f t="array" ref="AP41">_xlfn.LET(_xlpm.결과,IFERROR(_xlfn.XLOOKUP(1, (날씨6[stnNm]='강수량 삽입용'!$AE$36) * (날씨6[월]=AP$37) * (날씨6[일]='강수량 삽입용'!$AD41), 날씨6[sumRn]),""),IF(_xlpm.결과=0,"",_xlpm.결과))</f>
        <v/>
      </c>
    </row>
    <row r="42" spans="2:42" ht="15.95" customHeight="1" x14ac:dyDescent="0.3">
      <c r="B42" s="63">
        <v>5</v>
      </c>
      <c r="C42" t="str" cm="1">
        <f t="array" ref="C42">_xlfn.LET(_xlpm.결과,IFERROR(_xlfn.XLOOKUP(1, (날씨4[stnNm]='강수량 삽입용'!$C$36) * (날씨4[월]=C$37) * (날씨4[일]='강수량 삽입용'!$B42), 날씨4[sumRn]),""),IF(_xlpm.결과=0,"",_xlpm.결과))</f>
        <v/>
      </c>
      <c r="D42" t="str" cm="1">
        <f t="array" ref="D42">_xlfn.LET(_xlpm.결과,IFERROR(_xlfn.XLOOKUP(1, (날씨4[stnNm]='강수량 삽입용'!$C$36) * (날씨4[월]=D$37) * (날씨4[일]='강수량 삽입용'!$B42), 날씨4[sumRn]),""),IF(_xlpm.결과=0,"",_xlpm.결과))</f>
        <v/>
      </c>
      <c r="E42" cm="1">
        <f t="array" ref="E42">_xlfn.LET(_xlpm.결과,IFERROR(_xlfn.XLOOKUP(1, (날씨4[stnNm]='강수량 삽입용'!$C$36) * (날씨4[월]=E$37) * (날씨4[일]='강수량 삽입용'!$B42), 날씨4[sumRn]),""),IF(_xlpm.결과=0,"",_xlpm.결과))</f>
        <v>6.9</v>
      </c>
      <c r="F42" cm="1">
        <f t="array" ref="F42">_xlfn.LET(_xlpm.결과,IFERROR(_xlfn.XLOOKUP(1, (날씨4[stnNm]='강수량 삽입용'!$C$36) * (날씨4[월]=F$37) * (날씨4[일]='강수량 삽입용'!$B42), 날씨4[sumRn]),""),IF(_xlpm.결과=0,"",_xlpm.결과))</f>
        <v>11.2</v>
      </c>
      <c r="G42" t="str" cm="1">
        <f t="array" ref="G42">_xlfn.LET(_xlpm.결과,IFERROR(_xlfn.XLOOKUP(1, (날씨4[stnNm]='강수량 삽입용'!$C$36) * (날씨4[월]=G$37) * (날씨4[일]='강수량 삽입용'!$B42), 날씨4[sumRn]),""),IF(_xlpm.결과=0,"",_xlpm.결과))</f>
        <v/>
      </c>
      <c r="H42" t="str" cm="1">
        <f t="array" ref="H42">_xlfn.LET(_xlpm.결과,IFERROR(_xlfn.XLOOKUP(1, (날씨4[stnNm]='강수량 삽입용'!$C$36) * (날씨4[월]=H$37) * (날씨4[일]='강수량 삽입용'!$B42), 날씨4[sumRn]),""),IF(_xlpm.결과=0,"",_xlpm.결과))</f>
        <v/>
      </c>
      <c r="I42" cm="1">
        <f t="array" ref="I42">_xlfn.LET(_xlpm.결과,IFERROR(_xlfn.XLOOKUP(1, (날씨4[stnNm]='강수량 삽입용'!$C$36) * (날씨4[월]=I$37) * (날씨4[일]='강수량 삽입용'!$B42), 날씨4[sumRn]),""),IF(_xlpm.결과=0,"",_xlpm.결과))</f>
        <v>4.4000000000000004</v>
      </c>
      <c r="J42" t="str" cm="1">
        <f t="array" ref="J42">_xlfn.LET(_xlpm.결과,IFERROR(_xlfn.XLOOKUP(1, (날씨4[stnNm]='강수량 삽입용'!$C$36) * (날씨4[월]=J$37) * (날씨4[일]='강수량 삽입용'!$B42), 날씨4[sumRn]),""),IF(_xlpm.결과=0,"",_xlpm.결과))</f>
        <v/>
      </c>
      <c r="K42" t="str" cm="1">
        <f t="array" ref="K42">_xlfn.LET(_xlpm.결과,IFERROR(_xlfn.XLOOKUP(1, (날씨4[stnNm]='강수량 삽입용'!$C$36) * (날씨4[월]=K$37) * (날씨4[일]='강수량 삽입용'!$B42), 날씨4[sumRn]),""),IF(_xlpm.결과=0,"",_xlpm.결과))</f>
        <v/>
      </c>
      <c r="L42" cm="1">
        <f t="array" ref="L42">_xlfn.LET(_xlpm.결과,IFERROR(_xlfn.XLOOKUP(1, (날씨4[stnNm]='강수량 삽입용'!$C$36) * (날씨4[월]=L$37) * (날씨4[일]='강수량 삽입용'!$B42), 날씨4[sumRn]),""),IF(_xlpm.결과=0,"",_xlpm.결과))</f>
        <v>11.5</v>
      </c>
      <c r="M42" t="str" cm="1">
        <f t="array" ref="M42">_xlfn.LET(_xlpm.결과,IFERROR(_xlfn.XLOOKUP(1, (날씨4[stnNm]='강수량 삽입용'!$C$36) * (날씨4[월]=M$37) * (날씨4[일]='강수량 삽입용'!$B42), 날씨4[sumRn]),""),IF(_xlpm.결과=0,"",_xlpm.결과))</f>
        <v/>
      </c>
      <c r="N42" t="str" cm="1">
        <f t="array" ref="N42">_xlfn.LET(_xlpm.결과,IFERROR(_xlfn.XLOOKUP(1, (날씨4[stnNm]='강수량 삽입용'!$C$36) * (날씨4[월]=N$37) * (날씨4[일]='강수량 삽입용'!$B42), 날씨4[sumRn]),""),IF(_xlpm.결과=0,"",_xlpm.결과))</f>
        <v/>
      </c>
      <c r="P42" s="63">
        <v>5</v>
      </c>
      <c r="Q42" t="str" cm="1">
        <f t="array" ref="Q42">_xlfn.LET(_xlpm.결과,IFERROR(_xlfn.XLOOKUP(1, (날씨5[stnNm]='강수량 삽입용'!$Q$36) * (날씨5[월]=Q$37) * (날씨5[일]='강수량 삽입용'!$P42), 날씨5[sumRn]),""),IF(_xlpm.결과=0,"",_xlpm.결과))</f>
        <v/>
      </c>
      <c r="R42" t="str" cm="1">
        <f t="array" ref="R42">_xlfn.LET(_xlpm.결과,IFERROR(_xlfn.XLOOKUP(1, (날씨5[stnNm]='강수량 삽입용'!$Q$36) * (날씨5[월]=R$37) * (날씨5[일]='강수량 삽입용'!$P42), 날씨5[sumRn]),""),IF(_xlpm.결과=0,"",_xlpm.결과))</f>
        <v/>
      </c>
      <c r="S42" t="str" cm="1">
        <f t="array" ref="S42">_xlfn.LET(_xlpm.결과,IFERROR(_xlfn.XLOOKUP(1, (날씨5[stnNm]='강수량 삽입용'!$Q$36) * (날씨5[월]=S$37) * (날씨5[일]='강수량 삽입용'!$P42), 날씨5[sumRn]),""),IF(_xlpm.결과=0,"",_xlpm.결과))</f>
        <v/>
      </c>
      <c r="T42" t="str" cm="1">
        <f t="array" ref="T42">_xlfn.LET(_xlpm.결과,IFERROR(_xlfn.XLOOKUP(1, (날씨5[stnNm]='강수량 삽입용'!$Q$36) * (날씨5[월]=T$37) * (날씨5[일]='강수량 삽입용'!$P42), 날씨5[sumRn]),""),IF(_xlpm.결과=0,"",_xlpm.결과))</f>
        <v/>
      </c>
      <c r="U42" t="str" cm="1">
        <f t="array" ref="U42">_xlfn.LET(_xlpm.결과,IFERROR(_xlfn.XLOOKUP(1, (날씨5[stnNm]='강수량 삽입용'!$Q$36) * (날씨5[월]=U$37) * (날씨5[일]='강수량 삽입용'!$P42), 날씨5[sumRn]),""),IF(_xlpm.결과=0,"",_xlpm.결과))</f>
        <v/>
      </c>
      <c r="V42" t="str" cm="1">
        <f t="array" ref="V42">_xlfn.LET(_xlpm.결과,IFERROR(_xlfn.XLOOKUP(1, (날씨5[stnNm]='강수량 삽입용'!$Q$36) * (날씨5[월]=V$37) * (날씨5[일]='강수량 삽입용'!$P42), 날씨5[sumRn]),""),IF(_xlpm.결과=0,"",_xlpm.결과))</f>
        <v/>
      </c>
      <c r="W42" cm="1">
        <f t="array" ref="W42">_xlfn.LET(_xlpm.결과,IFERROR(_xlfn.XLOOKUP(1, (날씨5[stnNm]='강수량 삽입용'!$Q$36) * (날씨5[월]=W$37) * (날씨5[일]='강수량 삽입용'!$P42), 날씨5[sumRn]),""),IF(_xlpm.결과=0,"",_xlpm.결과))</f>
        <v>0.1</v>
      </c>
      <c r="X42" t="str" cm="1">
        <f t="array" ref="X42">_xlfn.LET(_xlpm.결과,IFERROR(_xlfn.XLOOKUP(1, (날씨5[stnNm]='강수량 삽입용'!$Q$36) * (날씨5[월]=X$37) * (날씨5[일]='강수량 삽입용'!$P42), 날씨5[sumRn]),""),IF(_xlpm.결과=0,"",_xlpm.결과))</f>
        <v/>
      </c>
      <c r="Y42" cm="1">
        <f t="array" ref="Y42">_xlfn.LET(_xlpm.결과,IFERROR(_xlfn.XLOOKUP(1, (날씨5[stnNm]='강수량 삽입용'!$Q$36) * (날씨5[월]=Y$37) * (날씨5[일]='강수량 삽입용'!$P42), 날씨5[sumRn]),""),IF(_xlpm.결과=0,"",_xlpm.결과))</f>
        <v>53.3</v>
      </c>
      <c r="Z42" cm="1">
        <f t="array" ref="Z42">_xlfn.LET(_xlpm.결과,IFERROR(_xlfn.XLOOKUP(1, (날씨5[stnNm]='강수량 삽입용'!$Q$36) * (날씨5[월]=Z$37) * (날씨5[일]='강수량 삽입용'!$P42), 날씨5[sumRn]),""),IF(_xlpm.결과=0,"",_xlpm.결과))</f>
        <v>0.9</v>
      </c>
      <c r="AA42" t="str" cm="1">
        <f t="array" ref="AA42">_xlfn.LET(_xlpm.결과,IFERROR(_xlfn.XLOOKUP(1, (날씨5[stnNm]='강수량 삽입용'!$Q$36) * (날씨5[월]=AA$37) * (날씨5[일]='강수량 삽입용'!$P42), 날씨5[sumRn]),""),IF(_xlpm.결과=0,"",_xlpm.결과))</f>
        <v/>
      </c>
      <c r="AB42" t="str" cm="1">
        <f t="array" ref="AB42">_xlfn.LET(_xlpm.결과,IFERROR(_xlfn.XLOOKUP(1, (날씨5[stnNm]='강수량 삽입용'!$Q$36) * (날씨5[월]=AB$37) * (날씨5[일]='강수량 삽입용'!$P42), 날씨5[sumRn]),""),IF(_xlpm.결과=0,"",_xlpm.결과))</f>
        <v/>
      </c>
      <c r="AD42" s="63">
        <v>5</v>
      </c>
      <c r="AE42" t="str" cm="1">
        <f t="array" ref="AE42">_xlfn.LET(_xlpm.결과,IFERROR(_xlfn.XLOOKUP(1, (날씨6[stnNm]='강수량 삽입용'!$AE$36) * (날씨6[월]=AE$37) * (날씨6[일]='강수량 삽입용'!$AD42), 날씨6[sumRn]),""),IF(_xlpm.결과=0,"",_xlpm.결과))</f>
        <v/>
      </c>
      <c r="AF42" t="str" cm="1">
        <f t="array" ref="AF42">_xlfn.LET(_xlpm.결과,IFERROR(_xlfn.XLOOKUP(1, (날씨6[stnNm]='강수량 삽입용'!$AE$36) * (날씨6[월]=AF$37) * (날씨6[일]='강수량 삽입용'!$AD42), 날씨6[sumRn]),""),IF(_xlpm.결과=0,"",_xlpm.결과))</f>
        <v/>
      </c>
      <c r="AG42" t="str" cm="1">
        <f t="array" ref="AG42">_xlfn.LET(_xlpm.결과,IFERROR(_xlfn.XLOOKUP(1, (날씨6[stnNm]='강수량 삽입용'!$AE$36) * (날씨6[월]=AG$37) * (날씨6[일]='강수량 삽입용'!$AD42), 날씨6[sumRn]),""),IF(_xlpm.결과=0,"",_xlpm.결과))</f>
        <v/>
      </c>
      <c r="AH42" t="str" cm="1">
        <f t="array" ref="AH42">_xlfn.LET(_xlpm.결과,IFERROR(_xlfn.XLOOKUP(1, (날씨6[stnNm]='강수량 삽입용'!$AE$36) * (날씨6[월]=AH$37) * (날씨6[일]='강수량 삽입용'!$AD42), 날씨6[sumRn]),""),IF(_xlpm.결과=0,"",_xlpm.결과))</f>
        <v/>
      </c>
      <c r="AI42" t="str" cm="1">
        <f t="array" ref="AI42">_xlfn.LET(_xlpm.결과,IFERROR(_xlfn.XLOOKUP(1, (날씨6[stnNm]='강수량 삽입용'!$AE$36) * (날씨6[월]=AI$37) * (날씨6[일]='강수량 삽입용'!$AD42), 날씨6[sumRn]),""),IF(_xlpm.결과=0,"",_xlpm.결과))</f>
        <v/>
      </c>
      <c r="AJ42" t="str" cm="1">
        <f t="array" ref="AJ42">_xlfn.LET(_xlpm.결과,IFERROR(_xlfn.XLOOKUP(1, (날씨6[stnNm]='강수량 삽입용'!$AE$36) * (날씨6[월]=AJ$37) * (날씨6[일]='강수량 삽입용'!$AD42), 날씨6[sumRn]),""),IF(_xlpm.결과=0,"",_xlpm.결과))</f>
        <v/>
      </c>
      <c r="AK42" t="str" cm="1">
        <f t="array" ref="AK42">_xlfn.LET(_xlpm.결과,IFERROR(_xlfn.XLOOKUP(1, (날씨6[stnNm]='강수량 삽입용'!$AE$36) * (날씨6[월]=AK$37) * (날씨6[일]='강수량 삽입용'!$AD42), 날씨6[sumRn]),""),IF(_xlpm.결과=0,"",_xlpm.결과))</f>
        <v/>
      </c>
      <c r="AL42" cm="1">
        <f t="array" ref="AL42">_xlfn.LET(_xlpm.결과,IFERROR(_xlfn.XLOOKUP(1, (날씨6[stnNm]='강수량 삽입용'!$AE$36) * (날씨6[월]=AL$37) * (날씨6[일]='강수량 삽입용'!$AD42), 날씨6[sumRn]),""),IF(_xlpm.결과=0,"",_xlpm.결과))</f>
        <v>87.3</v>
      </c>
      <c r="AM42" t="str" cm="1">
        <f t="array" ref="AM42">_xlfn.LET(_xlpm.결과,IFERROR(_xlfn.XLOOKUP(1, (날씨6[stnNm]='강수량 삽입용'!$AE$36) * (날씨6[월]=AM$37) * (날씨6[일]='강수량 삽입용'!$AD42), 날씨6[sumRn]),""),IF(_xlpm.결과=0,"",_xlpm.결과))</f>
        <v/>
      </c>
      <c r="AN42" t="str" cm="1">
        <f t="array" ref="AN42">_xlfn.LET(_xlpm.결과,IFERROR(_xlfn.XLOOKUP(1, (날씨6[stnNm]='강수량 삽입용'!$AE$36) * (날씨6[월]=AN$37) * (날씨6[일]='강수량 삽입용'!$AD42), 날씨6[sumRn]),""),IF(_xlpm.결과=0,"",_xlpm.결과))</f>
        <v/>
      </c>
      <c r="AO42" t="str" cm="1">
        <f t="array" ref="AO42">_xlfn.LET(_xlpm.결과,IFERROR(_xlfn.XLOOKUP(1, (날씨6[stnNm]='강수량 삽입용'!$AE$36) * (날씨6[월]=AO$37) * (날씨6[일]='강수량 삽입용'!$AD42), 날씨6[sumRn]),""),IF(_xlpm.결과=0,"",_xlpm.결과))</f>
        <v/>
      </c>
      <c r="AP42" t="str" cm="1">
        <f t="array" ref="AP42">_xlfn.LET(_xlpm.결과,IFERROR(_xlfn.XLOOKUP(1, (날씨6[stnNm]='강수량 삽입용'!$AE$36) * (날씨6[월]=AP$37) * (날씨6[일]='강수량 삽입용'!$AD42), 날씨6[sumRn]),""),IF(_xlpm.결과=0,"",_xlpm.결과))</f>
        <v/>
      </c>
    </row>
    <row r="43" spans="2:42" ht="15.95" customHeight="1" x14ac:dyDescent="0.3">
      <c r="B43" s="63">
        <v>6</v>
      </c>
      <c r="C43" t="str" cm="1">
        <f t="array" ref="C43">_xlfn.LET(_xlpm.결과,IFERROR(_xlfn.XLOOKUP(1, (날씨4[stnNm]='강수량 삽입용'!$C$36) * (날씨4[월]=C$37) * (날씨4[일]='강수량 삽입용'!$B43), 날씨4[sumRn]),""),IF(_xlpm.결과=0,"",_xlpm.결과))</f>
        <v/>
      </c>
      <c r="D43" t="str" cm="1">
        <f t="array" ref="D43">_xlfn.LET(_xlpm.결과,IFERROR(_xlfn.XLOOKUP(1, (날씨4[stnNm]='강수량 삽입용'!$C$36) * (날씨4[월]=D$37) * (날씨4[일]='강수량 삽입용'!$B43), 날씨4[sumRn]),""),IF(_xlpm.결과=0,"",_xlpm.결과))</f>
        <v/>
      </c>
      <c r="E43" t="str" cm="1">
        <f t="array" ref="E43">_xlfn.LET(_xlpm.결과,IFERROR(_xlfn.XLOOKUP(1, (날씨4[stnNm]='강수량 삽입용'!$C$36) * (날씨4[월]=E$37) * (날씨4[일]='강수량 삽입용'!$B43), 날씨4[sumRn]),""),IF(_xlpm.결과=0,"",_xlpm.결과))</f>
        <v/>
      </c>
      <c r="F43" cm="1">
        <f t="array" ref="F43">_xlfn.LET(_xlpm.결과,IFERROR(_xlfn.XLOOKUP(1, (날씨4[stnNm]='강수량 삽입용'!$C$36) * (날씨4[월]=F$37) * (날씨4[일]='강수량 삽입용'!$B43), 날씨4[sumRn]),""),IF(_xlpm.결과=0,"",_xlpm.결과))</f>
        <v>6.8</v>
      </c>
      <c r="G43" cm="1">
        <f t="array" ref="G43">_xlfn.LET(_xlpm.결과,IFERROR(_xlfn.XLOOKUP(1, (날씨4[stnNm]='강수량 삽입용'!$C$36) * (날씨4[월]=G$37) * (날씨4[일]='강수량 삽입용'!$B43), 날씨4[sumRn]),""),IF(_xlpm.결과=0,"",_xlpm.결과))</f>
        <v>23.5</v>
      </c>
      <c r="H43" t="str" cm="1">
        <f t="array" ref="H43">_xlfn.LET(_xlpm.결과,IFERROR(_xlfn.XLOOKUP(1, (날씨4[stnNm]='강수량 삽입용'!$C$36) * (날씨4[월]=H$37) * (날씨4[일]='강수량 삽입용'!$B43), 날씨4[sumRn]),""),IF(_xlpm.결과=0,"",_xlpm.결과))</f>
        <v/>
      </c>
      <c r="I43" t="str" cm="1">
        <f t="array" ref="I43">_xlfn.LET(_xlpm.결과,IFERROR(_xlfn.XLOOKUP(1, (날씨4[stnNm]='강수량 삽입용'!$C$36) * (날씨4[월]=I$37) * (날씨4[일]='강수량 삽입용'!$B43), 날씨4[sumRn]),""),IF(_xlpm.결과=0,"",_xlpm.결과))</f>
        <v/>
      </c>
      <c r="J43" t="str" cm="1">
        <f t="array" ref="J43">_xlfn.LET(_xlpm.결과,IFERROR(_xlfn.XLOOKUP(1, (날씨4[stnNm]='강수량 삽입용'!$C$36) * (날씨4[월]=J$37) * (날씨4[일]='강수량 삽입용'!$B43), 날씨4[sumRn]),""),IF(_xlpm.결과=0,"",_xlpm.결과))</f>
        <v/>
      </c>
      <c r="K43" cm="1">
        <f t="array" ref="K43">_xlfn.LET(_xlpm.결과,IFERROR(_xlfn.XLOOKUP(1, (날씨4[stnNm]='강수량 삽입용'!$C$36) * (날씨4[월]=K$37) * (날씨4[일]='강수량 삽입용'!$B43), 날씨4[sumRn]),""),IF(_xlpm.결과=0,"",_xlpm.결과))</f>
        <v>0.5</v>
      </c>
      <c r="L43" cm="1">
        <f t="array" ref="L43">_xlfn.LET(_xlpm.결과,IFERROR(_xlfn.XLOOKUP(1, (날씨4[stnNm]='강수량 삽입용'!$C$36) * (날씨4[월]=L$37) * (날씨4[일]='강수량 삽입용'!$B43), 날씨4[sumRn]),""),IF(_xlpm.결과=0,"",_xlpm.결과))</f>
        <v>27.1</v>
      </c>
      <c r="M43" t="str" cm="1">
        <f t="array" ref="M43">_xlfn.LET(_xlpm.결과,IFERROR(_xlfn.XLOOKUP(1, (날씨4[stnNm]='강수량 삽입용'!$C$36) * (날씨4[월]=M$37) * (날씨4[일]='강수량 삽입용'!$B43), 날씨4[sumRn]),""),IF(_xlpm.결과=0,"",_xlpm.결과))</f>
        <v/>
      </c>
      <c r="N43" t="str" cm="1">
        <f t="array" ref="N43">_xlfn.LET(_xlpm.결과,IFERROR(_xlfn.XLOOKUP(1, (날씨4[stnNm]='강수량 삽입용'!$C$36) * (날씨4[월]=N$37) * (날씨4[일]='강수량 삽입용'!$B43), 날씨4[sumRn]),""),IF(_xlpm.결과=0,"",_xlpm.결과))</f>
        <v/>
      </c>
      <c r="P43" s="63">
        <v>6</v>
      </c>
      <c r="Q43" t="str" cm="1">
        <f t="array" ref="Q43">_xlfn.LET(_xlpm.결과,IFERROR(_xlfn.XLOOKUP(1, (날씨5[stnNm]='강수량 삽입용'!$Q$36) * (날씨5[월]=Q$37) * (날씨5[일]='강수량 삽입용'!$P43), 날씨5[sumRn]),""),IF(_xlpm.결과=0,"",_xlpm.결과))</f>
        <v/>
      </c>
      <c r="R43" t="str" cm="1">
        <f t="array" ref="R43">_xlfn.LET(_xlpm.결과,IFERROR(_xlfn.XLOOKUP(1, (날씨5[stnNm]='강수량 삽입용'!$Q$36) * (날씨5[월]=R$37) * (날씨5[일]='강수량 삽입용'!$P43), 날씨5[sumRn]),""),IF(_xlpm.결과=0,"",_xlpm.결과))</f>
        <v/>
      </c>
      <c r="S43" t="str" cm="1">
        <f t="array" ref="S43">_xlfn.LET(_xlpm.결과,IFERROR(_xlfn.XLOOKUP(1, (날씨5[stnNm]='강수량 삽입용'!$Q$36) * (날씨5[월]=S$37) * (날씨5[일]='강수량 삽입용'!$P43), 날씨5[sumRn]),""),IF(_xlpm.결과=0,"",_xlpm.결과))</f>
        <v/>
      </c>
      <c r="T43" cm="1">
        <f t="array" ref="T43">_xlfn.LET(_xlpm.결과,IFERROR(_xlfn.XLOOKUP(1, (날씨5[stnNm]='강수량 삽입용'!$Q$36) * (날씨5[월]=T$37) * (날씨5[일]='강수량 삽입용'!$P43), 날씨5[sumRn]),""),IF(_xlpm.결과=0,"",_xlpm.결과))</f>
        <v>3.5</v>
      </c>
      <c r="U43" t="str" cm="1">
        <f t="array" ref="U43">_xlfn.LET(_xlpm.결과,IFERROR(_xlfn.XLOOKUP(1, (날씨5[stnNm]='강수량 삽입용'!$Q$36) * (날씨5[월]=U$37) * (날씨5[일]='강수량 삽입용'!$P43), 날씨5[sumRn]),""),IF(_xlpm.결과=0,"",_xlpm.결과))</f>
        <v/>
      </c>
      <c r="V43" cm="1">
        <f t="array" ref="V43">_xlfn.LET(_xlpm.결과,IFERROR(_xlfn.XLOOKUP(1, (날씨5[stnNm]='강수량 삽입용'!$Q$36) * (날씨5[월]=V$37) * (날씨5[일]='강수량 삽입용'!$P43), 날씨5[sumRn]),""),IF(_xlpm.결과=0,"",_xlpm.결과))</f>
        <v>5.8</v>
      </c>
      <c r="W43" t="str" cm="1">
        <f t="array" ref="W43">_xlfn.LET(_xlpm.결과,IFERROR(_xlfn.XLOOKUP(1, (날씨5[stnNm]='강수량 삽입용'!$Q$36) * (날씨5[월]=W$37) * (날씨5[일]='강수량 삽입용'!$P43), 날씨5[sumRn]),""),IF(_xlpm.결과=0,"",_xlpm.결과))</f>
        <v/>
      </c>
      <c r="X43" t="str" cm="1">
        <f t="array" ref="X43">_xlfn.LET(_xlpm.결과,IFERROR(_xlfn.XLOOKUP(1, (날씨5[stnNm]='강수량 삽입용'!$Q$36) * (날씨5[월]=X$37) * (날씨5[일]='강수량 삽입용'!$P43), 날씨5[sumRn]),""),IF(_xlpm.결과=0,"",_xlpm.결과))</f>
        <v/>
      </c>
      <c r="Y43" cm="1">
        <f t="array" ref="Y43">_xlfn.LET(_xlpm.결과,IFERROR(_xlfn.XLOOKUP(1, (날씨5[stnNm]='강수량 삽입용'!$Q$36) * (날씨5[월]=Y$37) * (날씨5[일]='강수량 삽입용'!$P43), 날씨5[sumRn]),""),IF(_xlpm.결과=0,"",_xlpm.결과))</f>
        <v>0.1</v>
      </c>
      <c r="Z43" t="str" cm="1">
        <f t="array" ref="Z43">_xlfn.LET(_xlpm.결과,IFERROR(_xlfn.XLOOKUP(1, (날씨5[stnNm]='강수량 삽입용'!$Q$36) * (날씨5[월]=Z$37) * (날씨5[일]='강수량 삽입용'!$P43), 날씨5[sumRn]),""),IF(_xlpm.결과=0,"",_xlpm.결과))</f>
        <v/>
      </c>
      <c r="AA43" t="str" cm="1">
        <f t="array" ref="AA43">_xlfn.LET(_xlpm.결과,IFERROR(_xlfn.XLOOKUP(1, (날씨5[stnNm]='강수량 삽입용'!$Q$36) * (날씨5[월]=AA$37) * (날씨5[일]='강수량 삽입용'!$P43), 날씨5[sumRn]),""),IF(_xlpm.결과=0,"",_xlpm.결과))</f>
        <v/>
      </c>
      <c r="AB43" t="str" cm="1">
        <f t="array" ref="AB43">_xlfn.LET(_xlpm.결과,IFERROR(_xlfn.XLOOKUP(1, (날씨5[stnNm]='강수량 삽입용'!$Q$36) * (날씨5[월]=AB$37) * (날씨5[일]='강수량 삽입용'!$P43), 날씨5[sumRn]),""),IF(_xlpm.결과=0,"",_xlpm.결과))</f>
        <v/>
      </c>
      <c r="AD43" s="63">
        <v>6</v>
      </c>
      <c r="AE43" cm="1">
        <f t="array" ref="AE43">_xlfn.LET(_xlpm.결과,IFERROR(_xlfn.XLOOKUP(1, (날씨6[stnNm]='강수량 삽입용'!$AE$36) * (날씨6[월]=AE$37) * (날씨6[일]='강수량 삽입용'!$AD43), 날씨6[sumRn]),""),IF(_xlpm.결과=0,"",_xlpm.결과))</f>
        <v>2.1</v>
      </c>
      <c r="AF43" t="str" cm="1">
        <f t="array" ref="AF43">_xlfn.LET(_xlpm.결과,IFERROR(_xlfn.XLOOKUP(1, (날씨6[stnNm]='강수량 삽입용'!$AE$36) * (날씨6[월]=AF$37) * (날씨6[일]='강수량 삽입용'!$AD43), 날씨6[sumRn]),""),IF(_xlpm.결과=0,"",_xlpm.결과))</f>
        <v/>
      </c>
      <c r="AG43" t="str" cm="1">
        <f t="array" ref="AG43">_xlfn.LET(_xlpm.결과,IFERROR(_xlfn.XLOOKUP(1, (날씨6[stnNm]='강수량 삽입용'!$AE$36) * (날씨6[월]=AG$37) * (날씨6[일]='강수량 삽입용'!$AD43), 날씨6[sumRn]),""),IF(_xlpm.결과=0,"",_xlpm.결과))</f>
        <v/>
      </c>
      <c r="AH43" t="str" cm="1">
        <f t="array" ref="AH43">_xlfn.LET(_xlpm.결과,IFERROR(_xlfn.XLOOKUP(1, (날씨6[stnNm]='강수량 삽입용'!$AE$36) * (날씨6[월]=AH$37) * (날씨6[일]='강수량 삽입용'!$AD43), 날씨6[sumRn]),""),IF(_xlpm.결과=0,"",_xlpm.결과))</f>
        <v/>
      </c>
      <c r="AI43" t="str" cm="1">
        <f t="array" ref="AI43">_xlfn.LET(_xlpm.결과,IFERROR(_xlfn.XLOOKUP(1, (날씨6[stnNm]='강수량 삽입용'!$AE$36) * (날씨6[월]=AI$37) * (날씨6[일]='강수량 삽입용'!$AD43), 날씨6[sumRn]),""),IF(_xlpm.결과=0,"",_xlpm.결과))</f>
        <v/>
      </c>
      <c r="AJ43" t="str" cm="1">
        <f t="array" ref="AJ43">_xlfn.LET(_xlpm.결과,IFERROR(_xlfn.XLOOKUP(1, (날씨6[stnNm]='강수량 삽입용'!$AE$36) * (날씨6[월]=AJ$37) * (날씨6[일]='강수량 삽입용'!$AD43), 날씨6[sumRn]),""),IF(_xlpm.결과=0,"",_xlpm.결과))</f>
        <v/>
      </c>
      <c r="AK43" t="str" cm="1">
        <f t="array" ref="AK43">_xlfn.LET(_xlpm.결과,IFERROR(_xlfn.XLOOKUP(1, (날씨6[stnNm]='강수량 삽입용'!$AE$36) * (날씨6[월]=AK$37) * (날씨6[일]='강수량 삽입용'!$AD43), 날씨6[sumRn]),""),IF(_xlpm.결과=0,"",_xlpm.결과))</f>
        <v/>
      </c>
      <c r="AL43" cm="1">
        <f t="array" ref="AL43">_xlfn.LET(_xlpm.결과,IFERROR(_xlfn.XLOOKUP(1, (날씨6[stnNm]='강수량 삽입용'!$AE$36) * (날씨6[월]=AL$37) * (날씨6[일]='강수량 삽입용'!$AD43), 날씨6[sumRn]),""),IF(_xlpm.결과=0,"",_xlpm.결과))</f>
        <v>63.4</v>
      </c>
      <c r="AM43" cm="1">
        <f t="array" ref="AM43">_xlfn.LET(_xlpm.결과,IFERROR(_xlfn.XLOOKUP(1, (날씨6[stnNm]='강수량 삽입용'!$AE$36) * (날씨6[월]=AM$37) * (날씨6[일]='강수량 삽입용'!$AD43), 날씨6[sumRn]),""),IF(_xlpm.결과=0,"",_xlpm.결과))</f>
        <v>4.8</v>
      </c>
      <c r="AN43" t="str" cm="1">
        <f t="array" ref="AN43">_xlfn.LET(_xlpm.결과,IFERROR(_xlfn.XLOOKUP(1, (날씨6[stnNm]='강수량 삽입용'!$AE$36) * (날씨6[월]=AN$37) * (날씨6[일]='강수량 삽입용'!$AD43), 날씨6[sumRn]),""),IF(_xlpm.결과=0,"",_xlpm.결과))</f>
        <v/>
      </c>
      <c r="AO43" t="str" cm="1">
        <f t="array" ref="AO43">_xlfn.LET(_xlpm.결과,IFERROR(_xlfn.XLOOKUP(1, (날씨6[stnNm]='강수량 삽입용'!$AE$36) * (날씨6[월]=AO$37) * (날씨6[일]='강수량 삽입용'!$AD43), 날씨6[sumRn]),""),IF(_xlpm.결과=0,"",_xlpm.결과))</f>
        <v/>
      </c>
      <c r="AP43" t="str" cm="1">
        <f t="array" ref="AP43">_xlfn.LET(_xlpm.결과,IFERROR(_xlfn.XLOOKUP(1, (날씨6[stnNm]='강수량 삽입용'!$AE$36) * (날씨6[월]=AP$37) * (날씨6[일]='강수량 삽입용'!$AD43), 날씨6[sumRn]),""),IF(_xlpm.결과=0,"",_xlpm.결과))</f>
        <v/>
      </c>
    </row>
    <row r="44" spans="2:42" ht="15.95" customHeight="1" x14ac:dyDescent="0.3">
      <c r="B44" s="63">
        <v>7</v>
      </c>
      <c r="C44" t="str" cm="1">
        <f t="array" ref="C44">_xlfn.LET(_xlpm.결과,IFERROR(_xlfn.XLOOKUP(1, (날씨4[stnNm]='강수량 삽입용'!$C$36) * (날씨4[월]=C$37) * (날씨4[일]='강수량 삽입용'!$B44), 날씨4[sumRn]),""),IF(_xlpm.결과=0,"",_xlpm.결과))</f>
        <v/>
      </c>
      <c r="D44" t="str" cm="1">
        <f t="array" ref="D44">_xlfn.LET(_xlpm.결과,IFERROR(_xlfn.XLOOKUP(1, (날씨4[stnNm]='강수량 삽입용'!$C$36) * (날씨4[월]=D$37) * (날씨4[일]='강수량 삽입용'!$B44), 날씨4[sumRn]),""),IF(_xlpm.결과=0,"",_xlpm.결과))</f>
        <v/>
      </c>
      <c r="E44" cm="1">
        <f t="array" ref="E44">_xlfn.LET(_xlpm.결과,IFERROR(_xlfn.XLOOKUP(1, (날씨4[stnNm]='강수량 삽입용'!$C$36) * (날씨4[월]=E$37) * (날씨4[일]='강수량 삽입용'!$B44), 날씨4[sumRn]),""),IF(_xlpm.결과=0,"",_xlpm.결과))</f>
        <v>0.2</v>
      </c>
      <c r="F44" t="str" cm="1">
        <f t="array" ref="F44">_xlfn.LET(_xlpm.결과,IFERROR(_xlfn.XLOOKUP(1, (날씨4[stnNm]='강수량 삽입용'!$C$36) * (날씨4[월]=F$37) * (날씨4[일]='강수량 삽입용'!$B44), 날씨4[sumRn]),""),IF(_xlpm.결과=0,"",_xlpm.결과))</f>
        <v/>
      </c>
      <c r="G44" t="str" cm="1">
        <f t="array" ref="G44">_xlfn.LET(_xlpm.결과,IFERROR(_xlfn.XLOOKUP(1, (날씨4[stnNm]='강수량 삽입용'!$C$36) * (날씨4[월]=G$37) * (날씨4[일]='강수량 삽입용'!$B44), 날씨4[sumRn]),""),IF(_xlpm.결과=0,"",_xlpm.결과))</f>
        <v/>
      </c>
      <c r="H44" t="str" cm="1">
        <f t="array" ref="H44">_xlfn.LET(_xlpm.결과,IFERROR(_xlfn.XLOOKUP(1, (날씨4[stnNm]='강수량 삽입용'!$C$36) * (날씨4[월]=H$37) * (날씨4[일]='강수량 삽입용'!$B44), 날씨4[sumRn]),""),IF(_xlpm.결과=0,"",_xlpm.결과))</f>
        <v/>
      </c>
      <c r="I44" t="str" cm="1">
        <f t="array" ref="I44">_xlfn.LET(_xlpm.결과,IFERROR(_xlfn.XLOOKUP(1, (날씨4[stnNm]='강수량 삽입용'!$C$36) * (날씨4[월]=I$37) * (날씨4[일]='강수량 삽입용'!$B44), 날씨4[sumRn]),""),IF(_xlpm.결과=0,"",_xlpm.결과))</f>
        <v/>
      </c>
      <c r="J44" t="str" cm="1">
        <f t="array" ref="J44">_xlfn.LET(_xlpm.결과,IFERROR(_xlfn.XLOOKUP(1, (날씨4[stnNm]='강수량 삽입용'!$C$36) * (날씨4[월]=J$37) * (날씨4[일]='강수량 삽입용'!$B44), 날씨4[sumRn]),""),IF(_xlpm.결과=0,"",_xlpm.결과))</f>
        <v/>
      </c>
      <c r="K44" cm="1">
        <f t="array" ref="K44">_xlfn.LET(_xlpm.결과,IFERROR(_xlfn.XLOOKUP(1, (날씨4[stnNm]='강수량 삽입용'!$C$36) * (날씨4[월]=K$37) * (날씨4[일]='강수량 삽입용'!$B44), 날씨4[sumRn]),""),IF(_xlpm.결과=0,"",_xlpm.결과))</f>
        <v>2.2999999999999998</v>
      </c>
      <c r="L44" t="str" cm="1">
        <f t="array" ref="L44">_xlfn.LET(_xlpm.결과,IFERROR(_xlfn.XLOOKUP(1, (날씨4[stnNm]='강수량 삽입용'!$C$36) * (날씨4[월]=L$37) * (날씨4[일]='강수량 삽입용'!$B44), 날씨4[sumRn]),""),IF(_xlpm.결과=0,"",_xlpm.결과))</f>
        <v/>
      </c>
      <c r="M44" cm="1">
        <f t="array" ref="M44">_xlfn.LET(_xlpm.결과,IFERROR(_xlfn.XLOOKUP(1, (날씨4[stnNm]='강수량 삽입용'!$C$36) * (날씨4[월]=M$37) * (날씨4[일]='강수량 삽입용'!$B44), 날씨4[sumRn]),""),IF(_xlpm.결과=0,"",_xlpm.결과))</f>
        <v>2.9</v>
      </c>
      <c r="N44" t="str" cm="1">
        <f t="array" ref="N44">_xlfn.LET(_xlpm.결과,IFERROR(_xlfn.XLOOKUP(1, (날씨4[stnNm]='강수량 삽입용'!$C$36) * (날씨4[월]=N$37) * (날씨4[일]='강수량 삽입용'!$B44), 날씨4[sumRn]),""),IF(_xlpm.결과=0,"",_xlpm.결과))</f>
        <v/>
      </c>
      <c r="P44" s="63">
        <v>7</v>
      </c>
      <c r="Q44" t="str" cm="1">
        <f t="array" ref="Q44">_xlfn.LET(_xlpm.결과,IFERROR(_xlfn.XLOOKUP(1, (날씨5[stnNm]='강수량 삽입용'!$Q$36) * (날씨5[월]=Q$37) * (날씨5[일]='강수량 삽입용'!$P44), 날씨5[sumRn]),""),IF(_xlpm.결과=0,"",_xlpm.결과))</f>
        <v/>
      </c>
      <c r="R44" t="str" cm="1">
        <f t="array" ref="R44">_xlfn.LET(_xlpm.결과,IFERROR(_xlfn.XLOOKUP(1, (날씨5[stnNm]='강수량 삽입용'!$Q$36) * (날씨5[월]=R$37) * (날씨5[일]='강수량 삽입용'!$P44), 날씨5[sumRn]),""),IF(_xlpm.결과=0,"",_xlpm.결과))</f>
        <v/>
      </c>
      <c r="S44" t="str" cm="1">
        <f t="array" ref="S44">_xlfn.LET(_xlpm.결과,IFERROR(_xlfn.XLOOKUP(1, (날씨5[stnNm]='강수량 삽입용'!$Q$36) * (날씨5[월]=S$37) * (날씨5[일]='강수량 삽입용'!$P44), 날씨5[sumRn]),""),IF(_xlpm.결과=0,"",_xlpm.결과))</f>
        <v/>
      </c>
      <c r="T44" t="str" cm="1">
        <f t="array" ref="T44">_xlfn.LET(_xlpm.결과,IFERROR(_xlfn.XLOOKUP(1, (날씨5[stnNm]='강수량 삽입용'!$Q$36) * (날씨5[월]=T$37) * (날씨5[일]='강수량 삽입용'!$P44), 날씨5[sumRn]),""),IF(_xlpm.결과=0,"",_xlpm.결과))</f>
        <v/>
      </c>
      <c r="U44" t="str" cm="1">
        <f t="array" ref="U44">_xlfn.LET(_xlpm.결과,IFERROR(_xlfn.XLOOKUP(1, (날씨5[stnNm]='강수량 삽입용'!$Q$36) * (날씨5[월]=U$37) * (날씨5[일]='강수량 삽입용'!$P44), 날씨5[sumRn]),""),IF(_xlpm.결과=0,"",_xlpm.결과))</f>
        <v/>
      </c>
      <c r="V44" cm="1">
        <f t="array" ref="V44">_xlfn.LET(_xlpm.결과,IFERROR(_xlfn.XLOOKUP(1, (날씨5[stnNm]='강수량 삽입용'!$Q$36) * (날씨5[월]=V$37) * (날씨5[일]='강수량 삽입용'!$P44), 날씨5[sumRn]),""),IF(_xlpm.결과=0,"",_xlpm.결과))</f>
        <v>19.399999999999999</v>
      </c>
      <c r="W44" t="str" cm="1">
        <f t="array" ref="W44">_xlfn.LET(_xlpm.결과,IFERROR(_xlfn.XLOOKUP(1, (날씨5[stnNm]='강수량 삽입용'!$Q$36) * (날씨5[월]=W$37) * (날씨5[일]='강수량 삽입용'!$P44), 날씨5[sumRn]),""),IF(_xlpm.결과=0,"",_xlpm.결과))</f>
        <v/>
      </c>
      <c r="X44" cm="1">
        <f t="array" ref="X44">_xlfn.LET(_xlpm.결과,IFERROR(_xlfn.XLOOKUP(1, (날씨5[stnNm]='강수량 삽입용'!$Q$36) * (날씨5[월]=X$37) * (날씨5[일]='강수량 삽입용'!$P44), 날씨5[sumRn]),""),IF(_xlpm.결과=0,"",_xlpm.결과))</f>
        <v>26.8</v>
      </c>
      <c r="Y44" cm="1">
        <f t="array" ref="Y44">_xlfn.LET(_xlpm.결과,IFERROR(_xlfn.XLOOKUP(1, (날씨5[stnNm]='강수량 삽입용'!$Q$36) * (날씨5[월]=Y$37) * (날씨5[일]='강수량 삽입용'!$P44), 날씨5[sumRn]),""),IF(_xlpm.결과=0,"",_xlpm.결과))</f>
        <v>8.9</v>
      </c>
      <c r="Z44" cm="1">
        <f t="array" ref="Z44">_xlfn.LET(_xlpm.결과,IFERROR(_xlfn.XLOOKUP(1, (날씨5[stnNm]='강수량 삽입용'!$Q$36) * (날씨5[월]=Z$37) * (날씨5[일]='강수량 삽입용'!$P44), 날씨5[sumRn]),""),IF(_xlpm.결과=0,"",_xlpm.결과))</f>
        <v>16</v>
      </c>
      <c r="AA44" t="str" cm="1">
        <f t="array" ref="AA44">_xlfn.LET(_xlpm.결과,IFERROR(_xlfn.XLOOKUP(1, (날씨5[stnNm]='강수량 삽입용'!$Q$36) * (날씨5[월]=AA$37) * (날씨5[일]='강수량 삽입용'!$P44), 날씨5[sumRn]),""),IF(_xlpm.결과=0,"",_xlpm.결과))</f>
        <v/>
      </c>
      <c r="AB44" cm="1">
        <f t="array" ref="AB44">_xlfn.LET(_xlpm.결과,IFERROR(_xlfn.XLOOKUP(1, (날씨5[stnNm]='강수량 삽입용'!$Q$36) * (날씨5[월]=AB$37) * (날씨5[일]='강수량 삽입용'!$P44), 날씨5[sumRn]),""),IF(_xlpm.결과=0,"",_xlpm.결과))</f>
        <v>0.6</v>
      </c>
      <c r="AD44" s="63">
        <v>7</v>
      </c>
      <c r="AE44" cm="1">
        <f t="array" ref="AE44">_xlfn.LET(_xlpm.결과,IFERROR(_xlfn.XLOOKUP(1, (날씨6[stnNm]='강수량 삽입용'!$AE$36) * (날씨6[월]=AE$37) * (날씨6[일]='강수량 삽입용'!$AD44), 날씨6[sumRn]),""),IF(_xlpm.결과=0,"",_xlpm.결과))</f>
        <v>52.3</v>
      </c>
      <c r="AF44" t="str" cm="1">
        <f t="array" ref="AF44">_xlfn.LET(_xlpm.결과,IFERROR(_xlfn.XLOOKUP(1, (날씨6[stnNm]='강수량 삽입용'!$AE$36) * (날씨6[월]=AF$37) * (날씨6[일]='강수량 삽입용'!$AD44), 날씨6[sumRn]),""),IF(_xlpm.결과=0,"",_xlpm.결과))</f>
        <v/>
      </c>
      <c r="AG44" t="str" cm="1">
        <f t="array" ref="AG44">_xlfn.LET(_xlpm.결과,IFERROR(_xlfn.XLOOKUP(1, (날씨6[stnNm]='강수량 삽입용'!$AE$36) * (날씨6[월]=AG$37) * (날씨6[일]='강수량 삽입용'!$AD44), 날씨6[sumRn]),""),IF(_xlpm.결과=0,"",_xlpm.결과))</f>
        <v/>
      </c>
      <c r="AH44" t="str" cm="1">
        <f t="array" ref="AH44">_xlfn.LET(_xlpm.결과,IFERROR(_xlfn.XLOOKUP(1, (날씨6[stnNm]='강수량 삽입용'!$AE$36) * (날씨6[월]=AH$37) * (날씨6[일]='강수량 삽입용'!$AD44), 날씨6[sumRn]),""),IF(_xlpm.결과=0,"",_xlpm.결과))</f>
        <v/>
      </c>
      <c r="AI44" t="str" cm="1">
        <f t="array" ref="AI44">_xlfn.LET(_xlpm.결과,IFERROR(_xlfn.XLOOKUP(1, (날씨6[stnNm]='강수량 삽입용'!$AE$36) * (날씨6[월]=AI$37) * (날씨6[일]='강수량 삽입용'!$AD44), 날씨6[sumRn]),""),IF(_xlpm.결과=0,"",_xlpm.결과))</f>
        <v/>
      </c>
      <c r="AJ44" t="str" cm="1">
        <f t="array" ref="AJ44">_xlfn.LET(_xlpm.결과,IFERROR(_xlfn.XLOOKUP(1, (날씨6[stnNm]='강수량 삽입용'!$AE$36) * (날씨6[월]=AJ$37) * (날씨6[일]='강수량 삽입용'!$AD44), 날씨6[sumRn]),""),IF(_xlpm.결과=0,"",_xlpm.결과))</f>
        <v/>
      </c>
      <c r="AK44" t="str" cm="1">
        <f t="array" ref="AK44">_xlfn.LET(_xlpm.결과,IFERROR(_xlfn.XLOOKUP(1, (날씨6[stnNm]='강수량 삽입용'!$AE$36) * (날씨6[월]=AK$37) * (날씨6[일]='강수량 삽입용'!$AD44), 날씨6[sumRn]),""),IF(_xlpm.결과=0,"",_xlpm.결과))</f>
        <v/>
      </c>
      <c r="AL44" cm="1">
        <f t="array" ref="AL44">_xlfn.LET(_xlpm.결과,IFERROR(_xlfn.XLOOKUP(1, (날씨6[stnNm]='강수량 삽입용'!$AE$36) * (날씨6[월]=AL$37) * (날씨6[일]='강수량 삽입용'!$AD44), 날씨6[sumRn]),""),IF(_xlpm.결과=0,"",_xlpm.결과))</f>
        <v>0.6</v>
      </c>
      <c r="AM44" cm="1">
        <f t="array" ref="AM44">_xlfn.LET(_xlpm.결과,IFERROR(_xlfn.XLOOKUP(1, (날씨6[stnNm]='강수량 삽입용'!$AE$36) * (날씨6[월]=AM$37) * (날씨6[일]='강수량 삽입용'!$AD44), 날씨6[sumRn]),""),IF(_xlpm.결과=0,"",_xlpm.결과))</f>
        <v>33</v>
      </c>
      <c r="AN44" t="str" cm="1">
        <f t="array" ref="AN44">_xlfn.LET(_xlpm.결과,IFERROR(_xlfn.XLOOKUP(1, (날씨6[stnNm]='강수량 삽입용'!$AE$36) * (날씨6[월]=AN$37) * (날씨6[일]='강수량 삽입용'!$AD44), 날씨6[sumRn]),""),IF(_xlpm.결과=0,"",_xlpm.결과))</f>
        <v/>
      </c>
      <c r="AO44" cm="1">
        <f t="array" ref="AO44">_xlfn.LET(_xlpm.결과,IFERROR(_xlfn.XLOOKUP(1, (날씨6[stnNm]='강수량 삽입용'!$AE$36) * (날씨6[월]=AO$37) * (날씨6[일]='강수량 삽입용'!$AD44), 날씨6[sumRn]),""),IF(_xlpm.결과=0,"",_xlpm.결과))</f>
        <v>0.1</v>
      </c>
      <c r="AP44" t="str" cm="1">
        <f t="array" ref="AP44">_xlfn.LET(_xlpm.결과,IFERROR(_xlfn.XLOOKUP(1, (날씨6[stnNm]='강수량 삽입용'!$AE$36) * (날씨6[월]=AP$37) * (날씨6[일]='강수량 삽입용'!$AD44), 날씨6[sumRn]),""),IF(_xlpm.결과=0,"",_xlpm.결과))</f>
        <v/>
      </c>
    </row>
    <row r="45" spans="2:42" ht="15.95" customHeight="1" x14ac:dyDescent="0.3">
      <c r="B45" s="63">
        <v>8</v>
      </c>
      <c r="C45" cm="1">
        <f t="array" ref="C45">_xlfn.LET(_xlpm.결과,IFERROR(_xlfn.XLOOKUP(1, (날씨4[stnNm]='강수량 삽입용'!$C$36) * (날씨4[월]=C$37) * (날씨4[일]='강수량 삽입용'!$B45), 날씨4[sumRn]),""),IF(_xlpm.결과=0,"",_xlpm.결과))</f>
        <v>2.2999999999999998</v>
      </c>
      <c r="D45" t="str" cm="1">
        <f t="array" ref="D45">_xlfn.LET(_xlpm.결과,IFERROR(_xlfn.XLOOKUP(1, (날씨4[stnNm]='강수량 삽입용'!$C$36) * (날씨4[월]=D$37) * (날씨4[일]='강수량 삽입용'!$B45), 날씨4[sumRn]),""),IF(_xlpm.결과=0,"",_xlpm.결과))</f>
        <v/>
      </c>
      <c r="E45" cm="1">
        <f t="array" ref="E45">_xlfn.LET(_xlpm.결과,IFERROR(_xlfn.XLOOKUP(1, (날씨4[stnNm]='강수량 삽입용'!$C$36) * (날씨4[월]=E$37) * (날씨4[일]='강수량 삽입용'!$B45), 날씨4[sumRn]),""),IF(_xlpm.결과=0,"",_xlpm.결과))</f>
        <v>2.9</v>
      </c>
      <c r="F45" cm="1">
        <f t="array" ref="F45">_xlfn.LET(_xlpm.결과,IFERROR(_xlfn.XLOOKUP(1, (날씨4[stnNm]='강수량 삽입용'!$C$36) * (날씨4[월]=F$37) * (날씨4[일]='강수량 삽입용'!$B45), 날씨4[sumRn]),""),IF(_xlpm.결과=0,"",_xlpm.결과))</f>
        <v>5.2</v>
      </c>
      <c r="G45" t="str" cm="1">
        <f t="array" ref="G45">_xlfn.LET(_xlpm.결과,IFERROR(_xlfn.XLOOKUP(1, (날씨4[stnNm]='강수량 삽입용'!$C$36) * (날씨4[월]=G$37) * (날씨4[일]='강수량 삽입용'!$B45), 날씨4[sumRn]),""),IF(_xlpm.결과=0,"",_xlpm.결과))</f>
        <v/>
      </c>
      <c r="H45" t="str" cm="1">
        <f t="array" ref="H45">_xlfn.LET(_xlpm.결과,IFERROR(_xlfn.XLOOKUP(1, (날씨4[stnNm]='강수량 삽입용'!$C$36) * (날씨4[월]=H$37) * (날씨4[일]='강수량 삽입용'!$B45), 날씨4[sumRn]),""),IF(_xlpm.결과=0,"",_xlpm.결과))</f>
        <v/>
      </c>
      <c r="I45" t="str" cm="1">
        <f t="array" ref="I45">_xlfn.LET(_xlpm.결과,IFERROR(_xlfn.XLOOKUP(1, (날씨4[stnNm]='강수량 삽입용'!$C$36) * (날씨4[월]=I$37) * (날씨4[일]='강수량 삽입용'!$B45), 날씨4[sumRn]),""),IF(_xlpm.결과=0,"",_xlpm.결과))</f>
        <v/>
      </c>
      <c r="J45" cm="1">
        <f t="array" ref="J45">_xlfn.LET(_xlpm.결과,IFERROR(_xlfn.XLOOKUP(1, (날씨4[stnNm]='강수량 삽입용'!$C$36) * (날씨4[월]=J$37) * (날씨4[일]='강수량 삽입용'!$B45), 날씨4[sumRn]),""),IF(_xlpm.결과=0,"",_xlpm.결과))</f>
        <v>48.4</v>
      </c>
      <c r="K45" t="str" cm="1">
        <f t="array" ref="K45">_xlfn.LET(_xlpm.결과,IFERROR(_xlfn.XLOOKUP(1, (날씨4[stnNm]='강수량 삽입용'!$C$36) * (날씨4[월]=K$37) * (날씨4[일]='강수량 삽입용'!$B45), 날씨4[sumRn]),""),IF(_xlpm.결과=0,"",_xlpm.결과))</f>
        <v/>
      </c>
      <c r="L45" t="str" cm="1">
        <f t="array" ref="L45">_xlfn.LET(_xlpm.결과,IFERROR(_xlfn.XLOOKUP(1, (날씨4[stnNm]='강수량 삽입용'!$C$36) * (날씨4[월]=L$37) * (날씨4[일]='강수량 삽입용'!$B45), 날씨4[sumRn]),""),IF(_xlpm.결과=0,"",_xlpm.결과))</f>
        <v/>
      </c>
      <c r="M45" cm="1">
        <f t="array" ref="M45">_xlfn.LET(_xlpm.결과,IFERROR(_xlfn.XLOOKUP(1, (날씨4[stnNm]='강수량 삽입용'!$C$36) * (날씨4[월]=M$37) * (날씨4[일]='강수량 삽입용'!$B45), 날씨4[sumRn]),""),IF(_xlpm.결과=0,"",_xlpm.결과))</f>
        <v>47.1</v>
      </c>
      <c r="N45" t="str" cm="1">
        <f t="array" ref="N45">_xlfn.LET(_xlpm.결과,IFERROR(_xlfn.XLOOKUP(1, (날씨4[stnNm]='강수량 삽입용'!$C$36) * (날씨4[월]=N$37) * (날씨4[일]='강수량 삽입용'!$B45), 날씨4[sumRn]),""),IF(_xlpm.결과=0,"",_xlpm.결과))</f>
        <v/>
      </c>
      <c r="P45" s="63">
        <v>8</v>
      </c>
      <c r="Q45" t="str" cm="1">
        <f t="array" ref="Q45">_xlfn.LET(_xlpm.결과,IFERROR(_xlfn.XLOOKUP(1, (날씨5[stnNm]='강수량 삽입용'!$Q$36) * (날씨5[월]=Q$37) * (날씨5[일]='강수량 삽입용'!$P45), 날씨5[sumRn]),""),IF(_xlpm.결과=0,"",_xlpm.결과))</f>
        <v/>
      </c>
      <c r="R45" t="str" cm="1">
        <f t="array" ref="R45">_xlfn.LET(_xlpm.결과,IFERROR(_xlfn.XLOOKUP(1, (날씨5[stnNm]='강수량 삽입용'!$Q$36) * (날씨5[월]=R$37) * (날씨5[일]='강수량 삽입용'!$P45), 날씨5[sumRn]),""),IF(_xlpm.결과=0,"",_xlpm.결과))</f>
        <v/>
      </c>
      <c r="S45" t="str" cm="1">
        <f t="array" ref="S45">_xlfn.LET(_xlpm.결과,IFERROR(_xlfn.XLOOKUP(1, (날씨5[stnNm]='강수량 삽입용'!$Q$36) * (날씨5[월]=S$37) * (날씨5[일]='강수량 삽입용'!$P45), 날씨5[sumRn]),""),IF(_xlpm.결과=0,"",_xlpm.결과))</f>
        <v/>
      </c>
      <c r="T45" t="str" cm="1">
        <f t="array" ref="T45">_xlfn.LET(_xlpm.결과,IFERROR(_xlfn.XLOOKUP(1, (날씨5[stnNm]='강수량 삽입용'!$Q$36) * (날씨5[월]=T$37) * (날씨5[일]='강수량 삽입용'!$P45), 날씨5[sumRn]),""),IF(_xlpm.결과=0,"",_xlpm.결과))</f>
        <v/>
      </c>
      <c r="U45" t="str" cm="1">
        <f t="array" ref="U45">_xlfn.LET(_xlpm.결과,IFERROR(_xlfn.XLOOKUP(1, (날씨5[stnNm]='강수량 삽입용'!$Q$36) * (날씨5[월]=U$37) * (날씨5[일]='강수량 삽입용'!$P45), 날씨5[sumRn]),""),IF(_xlpm.결과=0,"",_xlpm.결과))</f>
        <v/>
      </c>
      <c r="V45" t="str" cm="1">
        <f t="array" ref="V45">_xlfn.LET(_xlpm.결과,IFERROR(_xlfn.XLOOKUP(1, (날씨5[stnNm]='강수량 삽입용'!$Q$36) * (날씨5[월]=V$37) * (날씨5[일]='강수량 삽입용'!$P45), 날씨5[sumRn]),""),IF(_xlpm.결과=0,"",_xlpm.결과))</f>
        <v/>
      </c>
      <c r="W45" t="str" cm="1">
        <f t="array" ref="W45">_xlfn.LET(_xlpm.결과,IFERROR(_xlfn.XLOOKUP(1, (날씨5[stnNm]='강수량 삽입용'!$Q$36) * (날씨5[월]=W$37) * (날씨5[일]='강수량 삽입용'!$P45), 날씨5[sumRn]),""),IF(_xlpm.결과=0,"",_xlpm.결과))</f>
        <v/>
      </c>
      <c r="X45" t="str" cm="1">
        <f t="array" ref="X45">_xlfn.LET(_xlpm.결과,IFERROR(_xlfn.XLOOKUP(1, (날씨5[stnNm]='강수량 삽입용'!$Q$36) * (날씨5[월]=X$37) * (날씨5[일]='강수량 삽입용'!$P45), 날씨5[sumRn]),""),IF(_xlpm.결과=0,"",_xlpm.결과))</f>
        <v/>
      </c>
      <c r="Y45" cm="1">
        <f t="array" ref="Y45">_xlfn.LET(_xlpm.결과,IFERROR(_xlfn.XLOOKUP(1, (날씨5[stnNm]='강수량 삽입용'!$Q$36) * (날씨5[월]=Y$37) * (날씨5[일]='강수량 삽입용'!$P45), 날씨5[sumRn]),""),IF(_xlpm.결과=0,"",_xlpm.결과))</f>
        <v>0.7</v>
      </c>
      <c r="Z45" t="str" cm="1">
        <f t="array" ref="Z45">_xlfn.LET(_xlpm.결과,IFERROR(_xlfn.XLOOKUP(1, (날씨5[stnNm]='강수량 삽입용'!$Q$36) * (날씨5[월]=Z$37) * (날씨5[일]='강수량 삽입용'!$P45), 날씨5[sumRn]),""),IF(_xlpm.결과=0,"",_xlpm.결과))</f>
        <v/>
      </c>
      <c r="AA45" t="str" cm="1">
        <f t="array" ref="AA45">_xlfn.LET(_xlpm.결과,IFERROR(_xlfn.XLOOKUP(1, (날씨5[stnNm]='강수량 삽입용'!$Q$36) * (날씨5[월]=AA$37) * (날씨5[일]='강수량 삽입용'!$P45), 날씨5[sumRn]),""),IF(_xlpm.결과=0,"",_xlpm.결과))</f>
        <v/>
      </c>
      <c r="AB45" t="str" cm="1">
        <f t="array" ref="AB45">_xlfn.LET(_xlpm.결과,IFERROR(_xlfn.XLOOKUP(1, (날씨5[stnNm]='강수량 삽입용'!$Q$36) * (날씨5[월]=AB$37) * (날씨5[일]='강수량 삽입용'!$P45), 날씨5[sumRn]),""),IF(_xlpm.결과=0,"",_xlpm.결과))</f>
        <v/>
      </c>
      <c r="AD45" s="63">
        <v>8</v>
      </c>
      <c r="AE45" cm="1">
        <f t="array" ref="AE45">_xlfn.LET(_xlpm.결과,IFERROR(_xlfn.XLOOKUP(1, (날씨6[stnNm]='강수량 삽입용'!$AE$36) * (날씨6[월]=AE$37) * (날씨6[일]='강수량 삽입용'!$AD45), 날씨6[sumRn]),""),IF(_xlpm.결과=0,"",_xlpm.결과))</f>
        <v>25.2</v>
      </c>
      <c r="AF45" t="str" cm="1">
        <f t="array" ref="AF45">_xlfn.LET(_xlpm.결과,IFERROR(_xlfn.XLOOKUP(1, (날씨6[stnNm]='강수량 삽입용'!$AE$36) * (날씨6[월]=AF$37) * (날씨6[일]='강수량 삽입용'!$AD45), 날씨6[sumRn]),""),IF(_xlpm.결과=0,"",_xlpm.결과))</f>
        <v/>
      </c>
      <c r="AG45" t="str" cm="1">
        <f t="array" ref="AG45">_xlfn.LET(_xlpm.결과,IFERROR(_xlfn.XLOOKUP(1, (날씨6[stnNm]='강수량 삽입용'!$AE$36) * (날씨6[월]=AG$37) * (날씨6[일]='강수량 삽입용'!$AD45), 날씨6[sumRn]),""),IF(_xlpm.결과=0,"",_xlpm.결과))</f>
        <v/>
      </c>
      <c r="AH45" t="str" cm="1">
        <f t="array" ref="AH45">_xlfn.LET(_xlpm.결과,IFERROR(_xlfn.XLOOKUP(1, (날씨6[stnNm]='강수량 삽입용'!$AE$36) * (날씨6[월]=AH$37) * (날씨6[일]='강수량 삽입용'!$AD45), 날씨6[sumRn]),""),IF(_xlpm.결과=0,"",_xlpm.결과))</f>
        <v/>
      </c>
      <c r="AI45" cm="1">
        <f t="array" ref="AI45">_xlfn.LET(_xlpm.결과,IFERROR(_xlfn.XLOOKUP(1, (날씨6[stnNm]='강수량 삽입용'!$AE$36) * (날씨6[월]=AI$37) * (날씨6[일]='강수량 삽입용'!$AD45), 날씨6[sumRn]),""),IF(_xlpm.결과=0,"",_xlpm.결과))</f>
        <v>8.6</v>
      </c>
      <c r="AJ45" t="str" cm="1">
        <f t="array" ref="AJ45">_xlfn.LET(_xlpm.결과,IFERROR(_xlfn.XLOOKUP(1, (날씨6[stnNm]='강수량 삽입용'!$AE$36) * (날씨6[월]=AJ$37) * (날씨6[일]='강수량 삽입용'!$AD45), 날씨6[sumRn]),""),IF(_xlpm.결과=0,"",_xlpm.결과))</f>
        <v/>
      </c>
      <c r="AK45" t="str" cm="1">
        <f t="array" ref="AK45">_xlfn.LET(_xlpm.결과,IFERROR(_xlfn.XLOOKUP(1, (날씨6[stnNm]='강수량 삽입용'!$AE$36) * (날씨6[월]=AK$37) * (날씨6[일]='강수량 삽입용'!$AD45), 날씨6[sumRn]),""),IF(_xlpm.결과=0,"",_xlpm.결과))</f>
        <v/>
      </c>
      <c r="AL45" cm="1">
        <f t="array" ref="AL45">_xlfn.LET(_xlpm.결과,IFERROR(_xlfn.XLOOKUP(1, (날씨6[stnNm]='강수량 삽입용'!$AE$36) * (날씨6[월]=AL$37) * (날씨6[일]='강수량 삽입용'!$AD45), 날씨6[sumRn]),""),IF(_xlpm.결과=0,"",_xlpm.결과))</f>
        <v>10.199999999999999</v>
      </c>
      <c r="AM45" cm="1">
        <f t="array" ref="AM45">_xlfn.LET(_xlpm.결과,IFERROR(_xlfn.XLOOKUP(1, (날씨6[stnNm]='강수량 삽입용'!$AE$36) * (날씨6[월]=AM$37) * (날씨6[일]='강수량 삽입용'!$AD45), 날씨6[sumRn]),""),IF(_xlpm.결과=0,"",_xlpm.결과))</f>
        <v>7.1</v>
      </c>
      <c r="AN45" t="str" cm="1">
        <f t="array" ref="AN45">_xlfn.LET(_xlpm.결과,IFERROR(_xlfn.XLOOKUP(1, (날씨6[stnNm]='강수량 삽입용'!$AE$36) * (날씨6[월]=AN$37) * (날씨6[일]='강수량 삽입용'!$AD45), 날씨6[sumRn]),""),IF(_xlpm.결과=0,"",_xlpm.결과))</f>
        <v/>
      </c>
      <c r="AO45" t="str" cm="1">
        <f t="array" ref="AO45">_xlfn.LET(_xlpm.결과,IFERROR(_xlfn.XLOOKUP(1, (날씨6[stnNm]='강수량 삽입용'!$AE$36) * (날씨6[월]=AO$37) * (날씨6[일]='강수량 삽입용'!$AD45), 날씨6[sumRn]),""),IF(_xlpm.결과=0,"",_xlpm.결과))</f>
        <v/>
      </c>
      <c r="AP45" t="str" cm="1">
        <f t="array" ref="AP45">_xlfn.LET(_xlpm.결과,IFERROR(_xlfn.XLOOKUP(1, (날씨6[stnNm]='강수량 삽입용'!$AE$36) * (날씨6[월]=AP$37) * (날씨6[일]='강수량 삽입용'!$AD45), 날씨6[sumRn]),""),IF(_xlpm.결과=0,"",_xlpm.결과))</f>
        <v/>
      </c>
    </row>
    <row r="46" spans="2:42" ht="15.95" customHeight="1" x14ac:dyDescent="0.3">
      <c r="B46" s="63">
        <v>9</v>
      </c>
      <c r="C46" t="str" cm="1">
        <f t="array" ref="C46">_xlfn.LET(_xlpm.결과,IFERROR(_xlfn.XLOOKUP(1, (날씨4[stnNm]='강수량 삽입용'!$C$36) * (날씨4[월]=C$37) * (날씨4[일]='강수량 삽입용'!$B46), 날씨4[sumRn]),""),IF(_xlpm.결과=0,"",_xlpm.결과))</f>
        <v/>
      </c>
      <c r="D46" t="str" cm="1">
        <f t="array" ref="D46">_xlfn.LET(_xlpm.결과,IFERROR(_xlfn.XLOOKUP(1, (날씨4[stnNm]='강수량 삽입용'!$C$36) * (날씨4[월]=D$37) * (날씨4[일]='강수량 삽입용'!$B46), 날씨4[sumRn]),""),IF(_xlpm.결과=0,"",_xlpm.결과))</f>
        <v/>
      </c>
      <c r="E46" t="str" cm="1">
        <f t="array" ref="E46">_xlfn.LET(_xlpm.결과,IFERROR(_xlfn.XLOOKUP(1, (날씨4[stnNm]='강수량 삽입용'!$C$36) * (날씨4[월]=E$37) * (날씨4[일]='강수량 삽입용'!$B46), 날씨4[sumRn]),""),IF(_xlpm.결과=0,"",_xlpm.결과))</f>
        <v/>
      </c>
      <c r="F46" t="str" cm="1">
        <f t="array" ref="F46">_xlfn.LET(_xlpm.결과,IFERROR(_xlfn.XLOOKUP(1, (날씨4[stnNm]='강수량 삽입용'!$C$36) * (날씨4[월]=F$37) * (날씨4[일]='강수량 삽입용'!$B46), 날씨4[sumRn]),""),IF(_xlpm.결과=0,"",_xlpm.결과))</f>
        <v/>
      </c>
      <c r="G46" t="str" cm="1">
        <f t="array" ref="G46">_xlfn.LET(_xlpm.결과,IFERROR(_xlfn.XLOOKUP(1, (날씨4[stnNm]='강수량 삽입용'!$C$36) * (날씨4[월]=G$37) * (날씨4[일]='강수량 삽입용'!$B46), 날씨4[sumRn]),""),IF(_xlpm.결과=0,"",_xlpm.결과))</f>
        <v/>
      </c>
      <c r="H46" t="str" cm="1">
        <f t="array" ref="H46">_xlfn.LET(_xlpm.결과,IFERROR(_xlfn.XLOOKUP(1, (날씨4[stnNm]='강수량 삽입용'!$C$36) * (날씨4[월]=H$37) * (날씨4[일]='강수량 삽입용'!$B46), 날씨4[sumRn]),""),IF(_xlpm.결과=0,"",_xlpm.결과))</f>
        <v/>
      </c>
      <c r="I46" cm="1">
        <f t="array" ref="I46">_xlfn.LET(_xlpm.결과,IFERROR(_xlfn.XLOOKUP(1, (날씨4[stnNm]='강수량 삽입용'!$C$36) * (날씨4[월]=I$37) * (날씨4[일]='강수량 삽입용'!$B46), 날씨4[sumRn]),""),IF(_xlpm.결과=0,"",_xlpm.결과))</f>
        <v>17.2</v>
      </c>
      <c r="J46" t="str" cm="1">
        <f t="array" ref="J46">_xlfn.LET(_xlpm.결과,IFERROR(_xlfn.XLOOKUP(1, (날씨4[stnNm]='강수량 삽입용'!$C$36) * (날씨4[월]=J$37) * (날씨4[일]='강수량 삽입용'!$B46), 날씨4[sumRn]),""),IF(_xlpm.결과=0,"",_xlpm.결과))</f>
        <v/>
      </c>
      <c r="K46" t="str" cm="1">
        <f t="array" ref="K46">_xlfn.LET(_xlpm.결과,IFERROR(_xlfn.XLOOKUP(1, (날씨4[stnNm]='강수량 삽입용'!$C$36) * (날씨4[월]=K$37) * (날씨4[일]='강수량 삽입용'!$B46), 날씨4[sumRn]),""),IF(_xlpm.결과=0,"",_xlpm.결과))</f>
        <v/>
      </c>
      <c r="L46" t="str" cm="1">
        <f t="array" ref="L46">_xlfn.LET(_xlpm.결과,IFERROR(_xlfn.XLOOKUP(1, (날씨4[stnNm]='강수량 삽입용'!$C$36) * (날씨4[월]=L$37) * (날씨4[일]='강수량 삽입용'!$B46), 날씨4[sumRn]),""),IF(_xlpm.결과=0,"",_xlpm.결과))</f>
        <v/>
      </c>
      <c r="M46" cm="1">
        <f t="array" ref="M46">_xlfn.LET(_xlpm.결과,IFERROR(_xlfn.XLOOKUP(1, (날씨4[stnNm]='강수량 삽입용'!$C$36) * (날씨4[월]=M$37) * (날씨4[일]='강수량 삽입용'!$B46), 날씨4[sumRn]),""),IF(_xlpm.결과=0,"",_xlpm.결과))</f>
        <v>4.9000000000000004</v>
      </c>
      <c r="N46" t="str" cm="1">
        <f t="array" ref="N46">_xlfn.LET(_xlpm.결과,IFERROR(_xlfn.XLOOKUP(1, (날씨4[stnNm]='강수량 삽입용'!$C$36) * (날씨4[월]=N$37) * (날씨4[일]='강수량 삽입용'!$B46), 날씨4[sumRn]),""),IF(_xlpm.결과=0,"",_xlpm.결과))</f>
        <v/>
      </c>
      <c r="P46" s="63">
        <v>9</v>
      </c>
      <c r="Q46" t="str" cm="1">
        <f t="array" ref="Q46">_xlfn.LET(_xlpm.결과,IFERROR(_xlfn.XLOOKUP(1, (날씨5[stnNm]='강수량 삽입용'!$Q$36) * (날씨5[월]=Q$37) * (날씨5[일]='강수량 삽입용'!$P46), 날씨5[sumRn]),""),IF(_xlpm.결과=0,"",_xlpm.결과))</f>
        <v/>
      </c>
      <c r="R46" t="str" cm="1">
        <f t="array" ref="R46">_xlfn.LET(_xlpm.결과,IFERROR(_xlfn.XLOOKUP(1, (날씨5[stnNm]='강수량 삽입용'!$Q$36) * (날씨5[월]=R$37) * (날씨5[일]='강수량 삽입용'!$P46), 날씨5[sumRn]),""),IF(_xlpm.결과=0,"",_xlpm.결과))</f>
        <v/>
      </c>
      <c r="S46" t="str" cm="1">
        <f t="array" ref="S46">_xlfn.LET(_xlpm.결과,IFERROR(_xlfn.XLOOKUP(1, (날씨5[stnNm]='강수량 삽입용'!$Q$36) * (날씨5[월]=S$37) * (날씨5[일]='강수량 삽입용'!$P46), 날씨5[sumRn]),""),IF(_xlpm.결과=0,"",_xlpm.결과))</f>
        <v/>
      </c>
      <c r="T46" cm="1">
        <f t="array" ref="T46">_xlfn.LET(_xlpm.결과,IFERROR(_xlfn.XLOOKUP(1, (날씨5[stnNm]='강수량 삽입용'!$Q$36) * (날씨5[월]=T$37) * (날씨5[일]='강수량 삽입용'!$P46), 날씨5[sumRn]),""),IF(_xlpm.결과=0,"",_xlpm.결과))</f>
        <v>5.4</v>
      </c>
      <c r="U46" t="str" cm="1">
        <f t="array" ref="U46">_xlfn.LET(_xlpm.결과,IFERROR(_xlfn.XLOOKUP(1, (날씨5[stnNm]='강수량 삽입용'!$Q$36) * (날씨5[월]=U$37) * (날씨5[일]='강수량 삽입용'!$P46), 날씨5[sumRn]),""),IF(_xlpm.결과=0,"",_xlpm.결과))</f>
        <v/>
      </c>
      <c r="V46" cm="1">
        <f t="array" ref="V46">_xlfn.LET(_xlpm.결과,IFERROR(_xlfn.XLOOKUP(1, (날씨5[stnNm]='강수량 삽입용'!$Q$36) * (날씨5[월]=V$37) * (날씨5[일]='강수량 삽입용'!$P46), 날씨5[sumRn]),""),IF(_xlpm.결과=0,"",_xlpm.결과))</f>
        <v>1.6</v>
      </c>
      <c r="W46" t="str" cm="1">
        <f t="array" ref="W46">_xlfn.LET(_xlpm.결과,IFERROR(_xlfn.XLOOKUP(1, (날씨5[stnNm]='강수량 삽입용'!$Q$36) * (날씨5[월]=W$37) * (날씨5[일]='강수량 삽입용'!$P46), 날씨5[sumRn]),""),IF(_xlpm.결과=0,"",_xlpm.결과))</f>
        <v/>
      </c>
      <c r="X46" t="str" cm="1">
        <f t="array" ref="X46">_xlfn.LET(_xlpm.결과,IFERROR(_xlfn.XLOOKUP(1, (날씨5[stnNm]='강수량 삽입용'!$Q$36) * (날씨5[월]=X$37) * (날씨5[일]='강수량 삽입용'!$P46), 날씨5[sumRn]),""),IF(_xlpm.결과=0,"",_xlpm.결과))</f>
        <v/>
      </c>
      <c r="Y46" cm="1">
        <f t="array" ref="Y46">_xlfn.LET(_xlpm.결과,IFERROR(_xlfn.XLOOKUP(1, (날씨5[stnNm]='강수량 삽입용'!$Q$36) * (날씨5[월]=Y$37) * (날씨5[일]='강수량 삽입용'!$P46), 날씨5[sumRn]),""),IF(_xlpm.결과=0,"",_xlpm.결과))</f>
        <v>0.2</v>
      </c>
      <c r="Z46" t="str" cm="1">
        <f t="array" ref="Z46">_xlfn.LET(_xlpm.결과,IFERROR(_xlfn.XLOOKUP(1, (날씨5[stnNm]='강수량 삽입용'!$Q$36) * (날씨5[월]=Z$37) * (날씨5[일]='강수량 삽입용'!$P46), 날씨5[sumRn]),""),IF(_xlpm.결과=0,"",_xlpm.결과))</f>
        <v/>
      </c>
      <c r="AA46" t="str" cm="1">
        <f t="array" ref="AA46">_xlfn.LET(_xlpm.결과,IFERROR(_xlfn.XLOOKUP(1, (날씨5[stnNm]='강수량 삽입용'!$Q$36) * (날씨5[월]=AA$37) * (날씨5[일]='강수량 삽입용'!$P46), 날씨5[sumRn]),""),IF(_xlpm.결과=0,"",_xlpm.결과))</f>
        <v/>
      </c>
      <c r="AB46" cm="1">
        <f t="array" ref="AB46">_xlfn.LET(_xlpm.결과,IFERROR(_xlfn.XLOOKUP(1, (날씨5[stnNm]='강수량 삽입용'!$Q$36) * (날씨5[월]=AB$37) * (날씨5[일]='강수량 삽입용'!$P46), 날씨5[sumRn]),""),IF(_xlpm.결과=0,"",_xlpm.결과))</f>
        <v>1.5</v>
      </c>
      <c r="AD46" s="63">
        <v>9</v>
      </c>
      <c r="AE46" t="str" cm="1">
        <f t="array" ref="AE46">_xlfn.LET(_xlpm.결과,IFERROR(_xlfn.XLOOKUP(1, (날씨6[stnNm]='강수량 삽입용'!$AE$36) * (날씨6[월]=AE$37) * (날씨6[일]='강수량 삽입용'!$AD46), 날씨6[sumRn]),""),IF(_xlpm.결과=0,"",_xlpm.결과))</f>
        <v/>
      </c>
      <c r="AF46" t="str" cm="1">
        <f t="array" ref="AF46">_xlfn.LET(_xlpm.결과,IFERROR(_xlfn.XLOOKUP(1, (날씨6[stnNm]='강수량 삽입용'!$AE$36) * (날씨6[월]=AF$37) * (날씨6[일]='강수량 삽입용'!$AD46), 날씨6[sumRn]),""),IF(_xlpm.결과=0,"",_xlpm.결과))</f>
        <v/>
      </c>
      <c r="AG46" t="str" cm="1">
        <f t="array" ref="AG46">_xlfn.LET(_xlpm.결과,IFERROR(_xlfn.XLOOKUP(1, (날씨6[stnNm]='강수량 삽입용'!$AE$36) * (날씨6[월]=AG$37) * (날씨6[일]='강수량 삽입용'!$AD46), 날씨6[sumRn]),""),IF(_xlpm.결과=0,"",_xlpm.결과))</f>
        <v/>
      </c>
      <c r="AH46" t="str" cm="1">
        <f t="array" ref="AH46">_xlfn.LET(_xlpm.결과,IFERROR(_xlfn.XLOOKUP(1, (날씨6[stnNm]='강수량 삽입용'!$AE$36) * (날씨6[월]=AH$37) * (날씨6[일]='강수량 삽입용'!$AD46), 날씨6[sumRn]),""),IF(_xlpm.결과=0,"",_xlpm.결과))</f>
        <v/>
      </c>
      <c r="AI46" cm="1">
        <f t="array" ref="AI46">_xlfn.LET(_xlpm.결과,IFERROR(_xlfn.XLOOKUP(1, (날씨6[stnNm]='강수량 삽입용'!$AE$36) * (날씨6[월]=AI$37) * (날씨6[일]='강수량 삽입용'!$AD46), 날씨6[sumRn]),""),IF(_xlpm.결과=0,"",_xlpm.결과))</f>
        <v>44.8</v>
      </c>
      <c r="AJ46" t="str" cm="1">
        <f t="array" ref="AJ46">_xlfn.LET(_xlpm.결과,IFERROR(_xlfn.XLOOKUP(1, (날씨6[stnNm]='강수량 삽입용'!$AE$36) * (날씨6[월]=AJ$37) * (날씨6[일]='강수량 삽입용'!$AD46), 날씨6[sumRn]),""),IF(_xlpm.결과=0,"",_xlpm.결과))</f>
        <v/>
      </c>
      <c r="AK46" t="str" cm="1">
        <f t="array" ref="AK46">_xlfn.LET(_xlpm.결과,IFERROR(_xlfn.XLOOKUP(1, (날씨6[stnNm]='강수량 삽입용'!$AE$36) * (날씨6[월]=AK$37) * (날씨6[일]='강수량 삽입용'!$AD46), 날씨6[sumRn]),""),IF(_xlpm.결과=0,"",_xlpm.결과))</f>
        <v/>
      </c>
      <c r="AL46" cm="1">
        <f t="array" ref="AL46">_xlfn.LET(_xlpm.결과,IFERROR(_xlfn.XLOOKUP(1, (날씨6[stnNm]='강수량 삽입용'!$AE$36) * (날씨6[월]=AL$37) * (날씨6[일]='강수량 삽입용'!$AD46), 날씨6[sumRn]),""),IF(_xlpm.결과=0,"",_xlpm.결과))</f>
        <v>149.5</v>
      </c>
      <c r="AM46" cm="1">
        <f t="array" ref="AM46">_xlfn.LET(_xlpm.결과,IFERROR(_xlfn.XLOOKUP(1, (날씨6[stnNm]='강수량 삽입용'!$AE$36) * (날씨6[월]=AM$37) * (날씨6[일]='강수량 삽입용'!$AD46), 날씨6[sumRn]),""),IF(_xlpm.결과=0,"",_xlpm.결과))</f>
        <v>33.299999999999997</v>
      </c>
      <c r="AN46" t="str" cm="1">
        <f t="array" ref="AN46">_xlfn.LET(_xlpm.결과,IFERROR(_xlfn.XLOOKUP(1, (날씨6[stnNm]='강수량 삽입용'!$AE$36) * (날씨6[월]=AN$37) * (날씨6[일]='강수량 삽입용'!$AD46), 날씨6[sumRn]),""),IF(_xlpm.결과=0,"",_xlpm.결과))</f>
        <v/>
      </c>
      <c r="AO46" t="str" cm="1">
        <f t="array" ref="AO46">_xlfn.LET(_xlpm.결과,IFERROR(_xlfn.XLOOKUP(1, (날씨6[stnNm]='강수량 삽입용'!$AE$36) * (날씨6[월]=AO$37) * (날씨6[일]='강수량 삽입용'!$AD46), 날씨6[sumRn]),""),IF(_xlpm.결과=0,"",_xlpm.결과))</f>
        <v/>
      </c>
      <c r="AP46" t="str" cm="1">
        <f t="array" ref="AP46">_xlfn.LET(_xlpm.결과,IFERROR(_xlfn.XLOOKUP(1, (날씨6[stnNm]='강수량 삽입용'!$AE$36) * (날씨6[월]=AP$37) * (날씨6[일]='강수량 삽입용'!$AD46), 날씨6[sumRn]),""),IF(_xlpm.결과=0,"",_xlpm.결과))</f>
        <v/>
      </c>
    </row>
    <row r="47" spans="2:42" ht="15.95" customHeight="1" x14ac:dyDescent="0.3">
      <c r="B47" s="63">
        <v>10</v>
      </c>
      <c r="C47" t="str" cm="1">
        <f t="array" ref="C47">_xlfn.LET(_xlpm.결과,IFERROR(_xlfn.XLOOKUP(1, (날씨4[stnNm]='강수량 삽입용'!$C$36) * (날씨4[월]=C$37) * (날씨4[일]='강수량 삽입용'!$B47), 날씨4[sumRn]),""),IF(_xlpm.결과=0,"",_xlpm.결과))</f>
        <v/>
      </c>
      <c r="D47" t="str" cm="1">
        <f t="array" ref="D47">_xlfn.LET(_xlpm.결과,IFERROR(_xlfn.XLOOKUP(1, (날씨4[stnNm]='강수량 삽입용'!$C$36) * (날씨4[월]=D$37) * (날씨4[일]='강수량 삽입용'!$B47), 날씨4[sumRn]),""),IF(_xlpm.결과=0,"",_xlpm.결과))</f>
        <v/>
      </c>
      <c r="E47" t="str" cm="1">
        <f t="array" ref="E47">_xlfn.LET(_xlpm.결과,IFERROR(_xlfn.XLOOKUP(1, (날씨4[stnNm]='강수량 삽입용'!$C$36) * (날씨4[월]=E$37) * (날씨4[일]='강수량 삽입용'!$B47), 날씨4[sumRn]),""),IF(_xlpm.결과=0,"",_xlpm.결과))</f>
        <v/>
      </c>
      <c r="F47" cm="1">
        <f t="array" ref="F47">_xlfn.LET(_xlpm.결과,IFERROR(_xlfn.XLOOKUP(1, (날씨4[stnNm]='강수량 삽입용'!$C$36) * (날씨4[월]=F$37) * (날씨4[일]='강수량 삽입용'!$B47), 날씨4[sumRn]),""),IF(_xlpm.결과=0,"",_xlpm.결과))</f>
        <v>10.5</v>
      </c>
      <c r="G47" t="str" cm="1">
        <f t="array" ref="G47">_xlfn.LET(_xlpm.결과,IFERROR(_xlfn.XLOOKUP(1, (날씨4[stnNm]='강수량 삽입용'!$C$36) * (날씨4[월]=G$37) * (날씨4[일]='강수량 삽입용'!$B47), 날씨4[sumRn]),""),IF(_xlpm.결과=0,"",_xlpm.결과))</f>
        <v/>
      </c>
      <c r="H47" cm="1">
        <f t="array" ref="H47">_xlfn.LET(_xlpm.결과,IFERROR(_xlfn.XLOOKUP(1, (날씨4[stnNm]='강수량 삽입용'!$C$36) * (날씨4[월]=H$37) * (날씨4[일]='강수량 삽입용'!$B47), 날씨4[sumRn]),""),IF(_xlpm.결과=0,"",_xlpm.결과))</f>
        <v>0.5</v>
      </c>
      <c r="I47" cm="1">
        <f t="array" ref="I47">_xlfn.LET(_xlpm.결과,IFERROR(_xlfn.XLOOKUP(1, (날씨4[stnNm]='강수량 삽입용'!$C$36) * (날씨4[월]=I$37) * (날씨4[일]='강수량 삽입용'!$B47), 날씨4[sumRn]),""),IF(_xlpm.결과=0,"",_xlpm.결과))</f>
        <v>39.200000000000003</v>
      </c>
      <c r="J47" t="str" cm="1">
        <f t="array" ref="J47">_xlfn.LET(_xlpm.결과,IFERROR(_xlfn.XLOOKUP(1, (날씨4[stnNm]='강수량 삽입용'!$C$36) * (날씨4[월]=J$37) * (날씨4[일]='강수량 삽입용'!$B47), 날씨4[sumRn]),""),IF(_xlpm.결과=0,"",_xlpm.결과))</f>
        <v/>
      </c>
      <c r="K47" t="str" cm="1">
        <f t="array" ref="K47">_xlfn.LET(_xlpm.결과,IFERROR(_xlfn.XLOOKUP(1, (날씨4[stnNm]='강수량 삽입용'!$C$36) * (날씨4[월]=K$37) * (날씨4[일]='강수량 삽입용'!$B47), 날씨4[sumRn]),""),IF(_xlpm.결과=0,"",_xlpm.결과))</f>
        <v/>
      </c>
      <c r="L47" cm="1">
        <f t="array" ref="L47">_xlfn.LET(_xlpm.결과,IFERROR(_xlfn.XLOOKUP(1, (날씨4[stnNm]='강수량 삽입용'!$C$36) * (날씨4[월]=L$37) * (날씨4[일]='강수량 삽입용'!$B47), 날씨4[sumRn]),""),IF(_xlpm.결과=0,"",_xlpm.결과))</f>
        <v>6.1</v>
      </c>
      <c r="M47" t="str" cm="1">
        <f t="array" ref="M47">_xlfn.LET(_xlpm.결과,IFERROR(_xlfn.XLOOKUP(1, (날씨4[stnNm]='강수량 삽입용'!$C$36) * (날씨4[월]=M$37) * (날씨4[일]='강수량 삽입용'!$B47), 날씨4[sumRn]),""),IF(_xlpm.결과=0,"",_xlpm.결과))</f>
        <v/>
      </c>
      <c r="N47" t="str" cm="1">
        <f t="array" ref="N47">_xlfn.LET(_xlpm.결과,IFERROR(_xlfn.XLOOKUP(1, (날씨4[stnNm]='강수량 삽입용'!$C$36) * (날씨4[월]=N$37) * (날씨4[일]='강수량 삽입용'!$B47), 날씨4[sumRn]),""),IF(_xlpm.결과=0,"",_xlpm.결과))</f>
        <v/>
      </c>
      <c r="P47" s="63">
        <v>10</v>
      </c>
      <c r="Q47" t="str" cm="1">
        <f t="array" ref="Q47">_xlfn.LET(_xlpm.결과,IFERROR(_xlfn.XLOOKUP(1, (날씨5[stnNm]='강수량 삽입용'!$Q$36) * (날씨5[월]=Q$37) * (날씨5[일]='강수량 삽입용'!$P47), 날씨5[sumRn]),""),IF(_xlpm.결과=0,"",_xlpm.결과))</f>
        <v/>
      </c>
      <c r="R47" t="str" cm="1">
        <f t="array" ref="R47">_xlfn.LET(_xlpm.결과,IFERROR(_xlfn.XLOOKUP(1, (날씨5[stnNm]='강수량 삽입용'!$Q$36) * (날씨5[월]=R$37) * (날씨5[일]='강수량 삽입용'!$P47), 날씨5[sumRn]),""),IF(_xlpm.결과=0,"",_xlpm.결과))</f>
        <v/>
      </c>
      <c r="S47" t="str" cm="1">
        <f t="array" ref="S47">_xlfn.LET(_xlpm.결과,IFERROR(_xlfn.XLOOKUP(1, (날씨5[stnNm]='강수량 삽입용'!$Q$36) * (날씨5[월]=S$37) * (날씨5[일]='강수량 삽입용'!$P47), 날씨5[sumRn]),""),IF(_xlpm.결과=0,"",_xlpm.결과))</f>
        <v/>
      </c>
      <c r="T47" cm="1">
        <f t="array" ref="T47">_xlfn.LET(_xlpm.결과,IFERROR(_xlfn.XLOOKUP(1, (날씨5[stnNm]='강수량 삽입용'!$Q$36) * (날씨5[월]=T$37) * (날씨5[일]='강수량 삽입용'!$P47), 날씨5[sumRn]),""),IF(_xlpm.결과=0,"",_xlpm.결과))</f>
        <v>2.2000000000000002</v>
      </c>
      <c r="U47" t="str" cm="1">
        <f t="array" ref="U47">_xlfn.LET(_xlpm.결과,IFERROR(_xlfn.XLOOKUP(1, (날씨5[stnNm]='강수량 삽입용'!$Q$36) * (날씨5[월]=U$37) * (날씨5[일]='강수량 삽입용'!$P47), 날씨5[sumRn]),""),IF(_xlpm.결과=0,"",_xlpm.결과))</f>
        <v/>
      </c>
      <c r="V47" cm="1">
        <f t="array" ref="V47">_xlfn.LET(_xlpm.결과,IFERROR(_xlfn.XLOOKUP(1, (날씨5[stnNm]='강수량 삽입용'!$Q$36) * (날씨5[월]=V$37) * (날씨5[일]='강수량 삽입용'!$P47), 날씨5[sumRn]),""),IF(_xlpm.결과=0,"",_xlpm.결과))</f>
        <v>0.6</v>
      </c>
      <c r="W47" cm="1">
        <f t="array" ref="W47">_xlfn.LET(_xlpm.결과,IFERROR(_xlfn.XLOOKUP(1, (날씨5[stnNm]='강수량 삽입용'!$Q$36) * (날씨5[월]=W$37) * (날씨5[일]='강수량 삽입용'!$P47), 날씨5[sumRn]),""),IF(_xlpm.결과=0,"",_xlpm.결과))</f>
        <v>5.6</v>
      </c>
      <c r="X47" t="str" cm="1">
        <f t="array" ref="X47">_xlfn.LET(_xlpm.결과,IFERROR(_xlfn.XLOOKUP(1, (날씨5[stnNm]='강수량 삽입용'!$Q$36) * (날씨5[월]=X$37) * (날씨5[일]='강수량 삽입용'!$P47), 날씨5[sumRn]),""),IF(_xlpm.결과=0,"",_xlpm.결과))</f>
        <v/>
      </c>
      <c r="Y47" cm="1">
        <f t="array" ref="Y47">_xlfn.LET(_xlpm.결과,IFERROR(_xlfn.XLOOKUP(1, (날씨5[stnNm]='강수량 삽입용'!$Q$36) * (날씨5[월]=Y$37) * (날씨5[일]='강수량 삽입용'!$P47), 날씨5[sumRn]),""),IF(_xlpm.결과=0,"",_xlpm.결과))</f>
        <v>86.3</v>
      </c>
      <c r="Z47" t="str" cm="1">
        <f t="array" ref="Z47">_xlfn.LET(_xlpm.결과,IFERROR(_xlfn.XLOOKUP(1, (날씨5[stnNm]='강수량 삽입용'!$Q$36) * (날씨5[월]=Z$37) * (날씨5[일]='강수량 삽입용'!$P47), 날씨5[sumRn]),""),IF(_xlpm.결과=0,"",_xlpm.결과))</f>
        <v/>
      </c>
      <c r="AA47" cm="1">
        <f t="array" ref="AA47">_xlfn.LET(_xlpm.결과,IFERROR(_xlfn.XLOOKUP(1, (날씨5[stnNm]='강수량 삽입용'!$Q$36) * (날씨5[월]=AA$37) * (날씨5[일]='강수량 삽입용'!$P47), 날씨5[sumRn]),""),IF(_xlpm.결과=0,"",_xlpm.결과))</f>
        <v>2.2000000000000002</v>
      </c>
      <c r="AB47" cm="1">
        <f t="array" ref="AB47">_xlfn.LET(_xlpm.결과,IFERROR(_xlfn.XLOOKUP(1, (날씨5[stnNm]='강수량 삽입용'!$Q$36) * (날씨5[월]=AB$37) * (날씨5[일]='강수량 삽입용'!$P47), 날씨5[sumRn]),""),IF(_xlpm.결과=0,"",_xlpm.결과))</f>
        <v>4</v>
      </c>
      <c r="AD47" s="63">
        <v>10</v>
      </c>
      <c r="AE47" t="str" cm="1">
        <f t="array" ref="AE47">_xlfn.LET(_xlpm.결과,IFERROR(_xlfn.XLOOKUP(1, (날씨6[stnNm]='강수량 삽입용'!$AE$36) * (날씨6[월]=AE$37) * (날씨6[일]='강수량 삽입용'!$AD47), 날씨6[sumRn]),""),IF(_xlpm.결과=0,"",_xlpm.결과))</f>
        <v/>
      </c>
      <c r="AF47" t="str" cm="1">
        <f t="array" ref="AF47">_xlfn.LET(_xlpm.결과,IFERROR(_xlfn.XLOOKUP(1, (날씨6[stnNm]='강수량 삽입용'!$AE$36) * (날씨6[월]=AF$37) * (날씨6[일]='강수량 삽입용'!$AD47), 날씨6[sumRn]),""),IF(_xlpm.결과=0,"",_xlpm.결과))</f>
        <v/>
      </c>
      <c r="AG47" cm="1">
        <f t="array" ref="AG47">_xlfn.LET(_xlpm.결과,IFERROR(_xlfn.XLOOKUP(1, (날씨6[stnNm]='강수량 삽입용'!$AE$36) * (날씨6[월]=AG$37) * (날씨6[일]='강수량 삽입용'!$AD47), 날씨6[sumRn]),""),IF(_xlpm.결과=0,"",_xlpm.결과))</f>
        <v>9.3000000000000007</v>
      </c>
      <c r="AH47" t="str" cm="1">
        <f t="array" ref="AH47">_xlfn.LET(_xlpm.결과,IFERROR(_xlfn.XLOOKUP(1, (날씨6[stnNm]='강수량 삽입용'!$AE$36) * (날씨6[월]=AH$37) * (날씨6[일]='강수량 삽입용'!$AD47), 날씨6[sumRn]),""),IF(_xlpm.결과=0,"",_xlpm.결과))</f>
        <v/>
      </c>
      <c r="AI47" cm="1">
        <f t="array" ref="AI47">_xlfn.LET(_xlpm.결과,IFERROR(_xlfn.XLOOKUP(1, (날씨6[stnNm]='강수량 삽입용'!$AE$36) * (날씨6[월]=AI$37) * (날씨6[일]='강수량 삽입용'!$AD47), 날씨6[sumRn]),""),IF(_xlpm.결과=0,"",_xlpm.결과))</f>
        <v>1.2</v>
      </c>
      <c r="AJ47" cm="1">
        <f t="array" ref="AJ47">_xlfn.LET(_xlpm.결과,IFERROR(_xlfn.XLOOKUP(1, (날씨6[stnNm]='강수량 삽입용'!$AE$36) * (날씨6[월]=AJ$37) * (날씨6[일]='강수량 삽입용'!$AD47), 날씨6[sumRn]),""),IF(_xlpm.결과=0,"",_xlpm.결과))</f>
        <v>1.1000000000000001</v>
      </c>
      <c r="AK47" cm="1">
        <f t="array" ref="AK47">_xlfn.LET(_xlpm.결과,IFERROR(_xlfn.XLOOKUP(1, (날씨6[stnNm]='강수량 삽입용'!$AE$36) * (날씨6[월]=AK$37) * (날씨6[일]='강수량 삽입용'!$AD47), 날씨6[sumRn]),""),IF(_xlpm.결과=0,"",_xlpm.결과))</f>
        <v>40.700000000000003</v>
      </c>
      <c r="AL47" cm="1">
        <f t="array" ref="AL47">_xlfn.LET(_xlpm.결과,IFERROR(_xlfn.XLOOKUP(1, (날씨6[stnNm]='강수량 삽입용'!$AE$36) * (날씨6[월]=AL$37) * (날씨6[일]='강수량 삽입용'!$AD47), 날씨6[sumRn]),""),IF(_xlpm.결과=0,"",_xlpm.결과))</f>
        <v>21.9</v>
      </c>
      <c r="AM47" cm="1">
        <f t="array" ref="AM47">_xlfn.LET(_xlpm.결과,IFERROR(_xlfn.XLOOKUP(1, (날씨6[stnNm]='강수량 삽입용'!$AE$36) * (날씨6[월]=AM$37) * (날씨6[일]='강수량 삽입용'!$AD47), 날씨6[sumRn]),""),IF(_xlpm.결과=0,"",_xlpm.결과))</f>
        <v>0.8</v>
      </c>
      <c r="AN47" t="str" cm="1">
        <f t="array" ref="AN47">_xlfn.LET(_xlpm.결과,IFERROR(_xlfn.XLOOKUP(1, (날씨6[stnNm]='강수량 삽입용'!$AE$36) * (날씨6[월]=AN$37) * (날씨6[일]='강수량 삽입용'!$AD47), 날씨6[sumRn]),""),IF(_xlpm.결과=0,"",_xlpm.결과))</f>
        <v/>
      </c>
      <c r="AO47" t="str" cm="1">
        <f t="array" ref="AO47">_xlfn.LET(_xlpm.결과,IFERROR(_xlfn.XLOOKUP(1, (날씨6[stnNm]='강수량 삽입용'!$AE$36) * (날씨6[월]=AO$37) * (날씨6[일]='강수량 삽입용'!$AD47), 날씨6[sumRn]),""),IF(_xlpm.결과=0,"",_xlpm.결과))</f>
        <v/>
      </c>
      <c r="AP47" t="str" cm="1">
        <f t="array" ref="AP47">_xlfn.LET(_xlpm.결과,IFERROR(_xlfn.XLOOKUP(1, (날씨6[stnNm]='강수량 삽입용'!$AE$36) * (날씨6[월]=AP$37) * (날씨6[일]='강수량 삽입용'!$AD47), 날씨6[sumRn]),""),IF(_xlpm.결과=0,"",_xlpm.결과))</f>
        <v/>
      </c>
    </row>
    <row r="48" spans="2:42" ht="15.95" customHeight="1" x14ac:dyDescent="0.3">
      <c r="B48" s="63">
        <v>11</v>
      </c>
      <c r="C48" t="str" cm="1">
        <f t="array" ref="C48">_xlfn.LET(_xlpm.결과,IFERROR(_xlfn.XLOOKUP(1, (날씨4[stnNm]='강수량 삽입용'!$C$36) * (날씨4[월]=C$37) * (날씨4[일]='강수량 삽입용'!$B48), 날씨4[sumRn]),""),IF(_xlpm.결과=0,"",_xlpm.결과))</f>
        <v/>
      </c>
      <c r="D48" t="str" cm="1">
        <f t="array" ref="D48">_xlfn.LET(_xlpm.결과,IFERROR(_xlfn.XLOOKUP(1, (날씨4[stnNm]='강수량 삽입용'!$C$36) * (날씨4[월]=D$37) * (날씨4[일]='강수량 삽입용'!$B48), 날씨4[sumRn]),""),IF(_xlpm.결과=0,"",_xlpm.결과))</f>
        <v/>
      </c>
      <c r="E48" t="str" cm="1">
        <f t="array" ref="E48">_xlfn.LET(_xlpm.결과,IFERROR(_xlfn.XLOOKUP(1, (날씨4[stnNm]='강수량 삽입용'!$C$36) * (날씨4[월]=E$37) * (날씨4[일]='강수량 삽입용'!$B48), 날씨4[sumRn]),""),IF(_xlpm.결과=0,"",_xlpm.결과))</f>
        <v/>
      </c>
      <c r="F48" t="str" cm="1">
        <f t="array" ref="F48">_xlfn.LET(_xlpm.결과,IFERROR(_xlfn.XLOOKUP(1, (날씨4[stnNm]='강수량 삽입용'!$C$36) * (날씨4[월]=F$37) * (날씨4[일]='강수량 삽입용'!$B48), 날씨4[sumRn]),""),IF(_xlpm.결과=0,"",_xlpm.결과))</f>
        <v/>
      </c>
      <c r="G48" t="str" cm="1">
        <f t="array" ref="G48">_xlfn.LET(_xlpm.결과,IFERROR(_xlfn.XLOOKUP(1, (날씨4[stnNm]='강수량 삽입용'!$C$36) * (날씨4[월]=G$37) * (날씨4[일]='강수량 삽입용'!$B48), 날씨4[sumRn]),""),IF(_xlpm.결과=0,"",_xlpm.결과))</f>
        <v/>
      </c>
      <c r="H48" t="str" cm="1">
        <f t="array" ref="H48">_xlfn.LET(_xlpm.결과,IFERROR(_xlfn.XLOOKUP(1, (날씨4[stnNm]='강수량 삽입용'!$C$36) * (날씨4[월]=H$37) * (날씨4[일]='강수량 삽입용'!$B48), 날씨4[sumRn]),""),IF(_xlpm.결과=0,"",_xlpm.결과))</f>
        <v/>
      </c>
      <c r="I48" cm="1">
        <f t="array" ref="I48">_xlfn.LET(_xlpm.결과,IFERROR(_xlfn.XLOOKUP(1, (날씨4[stnNm]='강수량 삽입용'!$C$36) * (날씨4[월]=I$37) * (날씨4[일]='강수량 삽입용'!$B48), 날씨4[sumRn]),""),IF(_xlpm.결과=0,"",_xlpm.결과))</f>
        <v>34.5</v>
      </c>
      <c r="J48" t="str" cm="1">
        <f t="array" ref="J48">_xlfn.LET(_xlpm.결과,IFERROR(_xlfn.XLOOKUP(1, (날씨4[stnNm]='강수량 삽입용'!$C$36) * (날씨4[월]=J$37) * (날씨4[일]='강수량 삽입용'!$B48), 날씨4[sumRn]),""),IF(_xlpm.결과=0,"",_xlpm.결과))</f>
        <v/>
      </c>
      <c r="K48" t="str" cm="1">
        <f t="array" ref="K48">_xlfn.LET(_xlpm.결과,IFERROR(_xlfn.XLOOKUP(1, (날씨4[stnNm]='강수량 삽입용'!$C$36) * (날씨4[월]=K$37) * (날씨4[일]='강수량 삽입용'!$B48), 날씨4[sumRn]),""),IF(_xlpm.결과=0,"",_xlpm.결과))</f>
        <v/>
      </c>
      <c r="L48" t="str" cm="1">
        <f t="array" ref="L48">_xlfn.LET(_xlpm.결과,IFERROR(_xlfn.XLOOKUP(1, (날씨4[stnNm]='강수량 삽입용'!$C$36) * (날씨4[월]=L$37) * (날씨4[일]='강수량 삽입용'!$B48), 날씨4[sumRn]),""),IF(_xlpm.결과=0,"",_xlpm.결과))</f>
        <v/>
      </c>
      <c r="M48" t="str" cm="1">
        <f t="array" ref="M48">_xlfn.LET(_xlpm.결과,IFERROR(_xlfn.XLOOKUP(1, (날씨4[stnNm]='강수량 삽입용'!$C$36) * (날씨4[월]=M$37) * (날씨4[일]='강수량 삽입용'!$B48), 날씨4[sumRn]),""),IF(_xlpm.결과=0,"",_xlpm.결과))</f>
        <v/>
      </c>
      <c r="N48" t="str" cm="1">
        <f t="array" ref="N48">_xlfn.LET(_xlpm.결과,IFERROR(_xlfn.XLOOKUP(1, (날씨4[stnNm]='강수량 삽입용'!$C$36) * (날씨4[월]=N$37) * (날씨4[일]='강수량 삽입용'!$B48), 날씨4[sumRn]),""),IF(_xlpm.결과=0,"",_xlpm.결과))</f>
        <v/>
      </c>
      <c r="P48" s="63">
        <v>11</v>
      </c>
      <c r="Q48" t="str" cm="1">
        <f t="array" ref="Q48">_xlfn.LET(_xlpm.결과,IFERROR(_xlfn.XLOOKUP(1, (날씨5[stnNm]='강수량 삽입용'!$Q$36) * (날씨5[월]=Q$37) * (날씨5[일]='강수량 삽입용'!$P48), 날씨5[sumRn]),""),IF(_xlpm.결과=0,"",_xlpm.결과))</f>
        <v/>
      </c>
      <c r="R48" t="str" cm="1">
        <f t="array" ref="R48">_xlfn.LET(_xlpm.결과,IFERROR(_xlfn.XLOOKUP(1, (날씨5[stnNm]='강수량 삽입용'!$Q$36) * (날씨5[월]=R$37) * (날씨5[일]='강수량 삽입용'!$P48), 날씨5[sumRn]),""),IF(_xlpm.결과=0,"",_xlpm.결과))</f>
        <v/>
      </c>
      <c r="S48" t="str" cm="1">
        <f t="array" ref="S48">_xlfn.LET(_xlpm.결과,IFERROR(_xlfn.XLOOKUP(1, (날씨5[stnNm]='강수량 삽입용'!$Q$36) * (날씨5[월]=S$37) * (날씨5[일]='강수량 삽입용'!$P48), 날씨5[sumRn]),""),IF(_xlpm.결과=0,"",_xlpm.결과))</f>
        <v/>
      </c>
      <c r="T48" t="str" cm="1">
        <f t="array" ref="T48">_xlfn.LET(_xlpm.결과,IFERROR(_xlfn.XLOOKUP(1, (날씨5[stnNm]='강수량 삽입용'!$Q$36) * (날씨5[월]=T$37) * (날씨5[일]='강수량 삽입용'!$P48), 날씨5[sumRn]),""),IF(_xlpm.결과=0,"",_xlpm.결과))</f>
        <v/>
      </c>
      <c r="U48" t="str" cm="1">
        <f t="array" ref="U48">_xlfn.LET(_xlpm.결과,IFERROR(_xlfn.XLOOKUP(1, (날씨5[stnNm]='강수량 삽입용'!$Q$36) * (날씨5[월]=U$37) * (날씨5[일]='강수량 삽입용'!$P48), 날씨5[sumRn]),""),IF(_xlpm.결과=0,"",_xlpm.결과))</f>
        <v/>
      </c>
      <c r="V48" t="str" cm="1">
        <f t="array" ref="V48">_xlfn.LET(_xlpm.결과,IFERROR(_xlfn.XLOOKUP(1, (날씨5[stnNm]='강수량 삽입용'!$Q$36) * (날씨5[월]=V$37) * (날씨5[일]='강수량 삽입용'!$P48), 날씨5[sumRn]),""),IF(_xlpm.결과=0,"",_xlpm.결과))</f>
        <v/>
      </c>
      <c r="W48" cm="1">
        <f t="array" ref="W48">_xlfn.LET(_xlpm.결과,IFERROR(_xlfn.XLOOKUP(1, (날씨5[stnNm]='강수량 삽입용'!$Q$36) * (날씨5[월]=W$37) * (날씨5[일]='강수량 삽입용'!$P48), 날씨5[sumRn]),""),IF(_xlpm.결과=0,"",_xlpm.결과))</f>
        <v>3.7</v>
      </c>
      <c r="X48" t="str" cm="1">
        <f t="array" ref="X48">_xlfn.LET(_xlpm.결과,IFERROR(_xlfn.XLOOKUP(1, (날씨5[stnNm]='강수량 삽입용'!$Q$36) * (날씨5[월]=X$37) * (날씨5[일]='강수량 삽입용'!$P48), 날씨5[sumRn]),""),IF(_xlpm.결과=0,"",_xlpm.결과))</f>
        <v/>
      </c>
      <c r="Y48" cm="1">
        <f t="array" ref="Y48">_xlfn.LET(_xlpm.결과,IFERROR(_xlfn.XLOOKUP(1, (날씨5[stnNm]='강수량 삽입용'!$Q$36) * (날씨5[월]=Y$37) * (날씨5[일]='강수량 삽입용'!$P48), 날씨5[sumRn]),""),IF(_xlpm.결과=0,"",_xlpm.결과))</f>
        <v>6.3</v>
      </c>
      <c r="Z48" t="str" cm="1">
        <f t="array" ref="Z48">_xlfn.LET(_xlpm.결과,IFERROR(_xlfn.XLOOKUP(1, (날씨5[stnNm]='강수량 삽입용'!$Q$36) * (날씨5[월]=Z$37) * (날씨5[일]='강수량 삽입용'!$P48), 날씨5[sumRn]),""),IF(_xlpm.결과=0,"",_xlpm.결과))</f>
        <v/>
      </c>
      <c r="AA48" cm="1">
        <f t="array" ref="AA48">_xlfn.LET(_xlpm.결과,IFERROR(_xlfn.XLOOKUP(1, (날씨5[stnNm]='강수량 삽입용'!$Q$36) * (날씨5[월]=AA$37) * (날씨5[일]='강수량 삽입용'!$P48), 날씨5[sumRn]),""),IF(_xlpm.결과=0,"",_xlpm.결과))</f>
        <v>1.2</v>
      </c>
      <c r="AB48" cm="1">
        <f t="array" ref="AB48">_xlfn.LET(_xlpm.결과,IFERROR(_xlfn.XLOOKUP(1, (날씨5[stnNm]='강수량 삽입용'!$Q$36) * (날씨5[월]=AB$37) * (날씨5[일]='강수량 삽입용'!$P48), 날씨5[sumRn]),""),IF(_xlpm.결과=0,"",_xlpm.결과))</f>
        <v>0.5</v>
      </c>
      <c r="AD48" s="63">
        <v>11</v>
      </c>
      <c r="AE48" t="str" cm="1">
        <f t="array" ref="AE48">_xlfn.LET(_xlpm.결과,IFERROR(_xlfn.XLOOKUP(1, (날씨6[stnNm]='강수량 삽입용'!$AE$36) * (날씨6[월]=AE$37) * (날씨6[일]='강수량 삽입용'!$AD48), 날씨6[sumRn]),""),IF(_xlpm.결과=0,"",_xlpm.결과))</f>
        <v/>
      </c>
      <c r="AF48" t="str" cm="1">
        <f t="array" ref="AF48">_xlfn.LET(_xlpm.결과,IFERROR(_xlfn.XLOOKUP(1, (날씨6[stnNm]='강수량 삽입용'!$AE$36) * (날씨6[월]=AF$37) * (날씨6[일]='강수량 삽입용'!$AD48), 날씨6[sumRn]),""),IF(_xlpm.결과=0,"",_xlpm.결과))</f>
        <v/>
      </c>
      <c r="AG48" t="str" cm="1">
        <f t="array" ref="AG48">_xlfn.LET(_xlpm.결과,IFERROR(_xlfn.XLOOKUP(1, (날씨6[stnNm]='강수량 삽입용'!$AE$36) * (날씨6[월]=AG$37) * (날씨6[일]='강수량 삽입용'!$AD48), 날씨6[sumRn]),""),IF(_xlpm.결과=0,"",_xlpm.결과))</f>
        <v/>
      </c>
      <c r="AH48" t="str" cm="1">
        <f t="array" ref="AH48">_xlfn.LET(_xlpm.결과,IFERROR(_xlfn.XLOOKUP(1, (날씨6[stnNm]='강수량 삽입용'!$AE$36) * (날씨6[월]=AH$37) * (날씨6[일]='강수량 삽입용'!$AD48), 날씨6[sumRn]),""),IF(_xlpm.결과=0,"",_xlpm.결과))</f>
        <v/>
      </c>
      <c r="AI48" cm="1">
        <f t="array" ref="AI48">_xlfn.LET(_xlpm.결과,IFERROR(_xlfn.XLOOKUP(1, (날씨6[stnNm]='강수량 삽입용'!$AE$36) * (날씨6[월]=AI$37) * (날씨6[일]='강수량 삽입용'!$AD48), 날씨6[sumRn]),""),IF(_xlpm.결과=0,"",_xlpm.결과))</f>
        <v>0.7</v>
      </c>
      <c r="AJ48" t="str" cm="1">
        <f t="array" ref="AJ48">_xlfn.LET(_xlpm.결과,IFERROR(_xlfn.XLOOKUP(1, (날씨6[stnNm]='강수량 삽입용'!$AE$36) * (날씨6[월]=AJ$37) * (날씨6[일]='강수량 삽입용'!$AD48), 날씨6[sumRn]),""),IF(_xlpm.결과=0,"",_xlpm.결과))</f>
        <v/>
      </c>
      <c r="AK48" t="str" cm="1">
        <f t="array" ref="AK48">_xlfn.LET(_xlpm.결과,IFERROR(_xlfn.XLOOKUP(1, (날씨6[stnNm]='강수량 삽입용'!$AE$36) * (날씨6[월]=AK$37) * (날씨6[일]='강수량 삽입용'!$AD48), 날씨6[sumRn]),""),IF(_xlpm.결과=0,"",_xlpm.결과))</f>
        <v/>
      </c>
      <c r="AL48" cm="1">
        <f t="array" ref="AL48">_xlfn.LET(_xlpm.결과,IFERROR(_xlfn.XLOOKUP(1, (날씨6[stnNm]='강수량 삽입용'!$AE$36) * (날씨6[월]=AL$37) * (날씨6[일]='강수량 삽입용'!$AD48), 날씨6[sumRn]),""),IF(_xlpm.결과=0,"",_xlpm.결과))</f>
        <v>81.7</v>
      </c>
      <c r="AM48" cm="1">
        <f t="array" ref="AM48">_xlfn.LET(_xlpm.결과,IFERROR(_xlfn.XLOOKUP(1, (날씨6[stnNm]='강수량 삽입용'!$AE$36) * (날씨6[월]=AM$37) * (날씨6[일]='강수량 삽입용'!$AD48), 날씨6[sumRn]),""),IF(_xlpm.결과=0,"",_xlpm.결과))</f>
        <v>1.3</v>
      </c>
      <c r="AN48" t="str" cm="1">
        <f t="array" ref="AN48">_xlfn.LET(_xlpm.결과,IFERROR(_xlfn.XLOOKUP(1, (날씨6[stnNm]='강수량 삽입용'!$AE$36) * (날씨6[월]=AN$37) * (날씨6[일]='강수량 삽입용'!$AD48), 날씨6[sumRn]),""),IF(_xlpm.결과=0,"",_xlpm.결과))</f>
        <v/>
      </c>
      <c r="AO48" t="str" cm="1">
        <f t="array" ref="AO48">_xlfn.LET(_xlpm.결과,IFERROR(_xlfn.XLOOKUP(1, (날씨6[stnNm]='강수량 삽입용'!$AE$36) * (날씨6[월]=AO$37) * (날씨6[일]='강수량 삽입용'!$AD48), 날씨6[sumRn]),""),IF(_xlpm.결과=0,"",_xlpm.결과))</f>
        <v/>
      </c>
      <c r="AP48" t="str" cm="1">
        <f t="array" ref="AP48">_xlfn.LET(_xlpm.결과,IFERROR(_xlfn.XLOOKUP(1, (날씨6[stnNm]='강수량 삽입용'!$AE$36) * (날씨6[월]=AP$37) * (날씨6[일]='강수량 삽입용'!$AD48), 날씨6[sumRn]),""),IF(_xlpm.결과=0,"",_xlpm.결과))</f>
        <v/>
      </c>
    </row>
    <row r="49" spans="2:42" ht="15.95" customHeight="1" x14ac:dyDescent="0.3">
      <c r="B49" s="63">
        <v>12</v>
      </c>
      <c r="C49" t="str" cm="1">
        <f t="array" ref="C49">_xlfn.LET(_xlpm.결과,IFERROR(_xlfn.XLOOKUP(1, (날씨4[stnNm]='강수량 삽입용'!$C$36) * (날씨4[월]=C$37) * (날씨4[일]='강수량 삽입용'!$B49), 날씨4[sumRn]),""),IF(_xlpm.결과=0,"",_xlpm.결과))</f>
        <v/>
      </c>
      <c r="D49" t="str" cm="1">
        <f t="array" ref="D49">_xlfn.LET(_xlpm.결과,IFERROR(_xlfn.XLOOKUP(1, (날씨4[stnNm]='강수량 삽입용'!$C$36) * (날씨4[월]=D$37) * (날씨4[일]='강수량 삽입용'!$B49), 날씨4[sumRn]),""),IF(_xlpm.결과=0,"",_xlpm.결과))</f>
        <v/>
      </c>
      <c r="E49" t="str" cm="1">
        <f t="array" ref="E49">_xlfn.LET(_xlpm.결과,IFERROR(_xlfn.XLOOKUP(1, (날씨4[stnNm]='강수량 삽입용'!$C$36) * (날씨4[월]=E$37) * (날씨4[일]='강수량 삽입용'!$B49), 날씨4[sumRn]),""),IF(_xlpm.결과=0,"",_xlpm.결과))</f>
        <v/>
      </c>
      <c r="F49" t="str" cm="1">
        <f t="array" ref="F49">_xlfn.LET(_xlpm.결과,IFERROR(_xlfn.XLOOKUP(1, (날씨4[stnNm]='강수량 삽입용'!$C$36) * (날씨4[월]=F$37) * (날씨4[일]='강수량 삽입용'!$B49), 날씨4[sumRn]),""),IF(_xlpm.결과=0,"",_xlpm.결과))</f>
        <v/>
      </c>
      <c r="G49" cm="1">
        <f t="array" ref="G49">_xlfn.LET(_xlpm.결과,IFERROR(_xlfn.XLOOKUP(1, (날씨4[stnNm]='강수량 삽입용'!$C$36) * (날씨4[월]=G$37) * (날씨4[일]='강수량 삽입용'!$B49), 날씨4[sumRn]),""),IF(_xlpm.결과=0,"",_xlpm.결과))</f>
        <v>26</v>
      </c>
      <c r="H49" t="str" cm="1">
        <f t="array" ref="H49">_xlfn.LET(_xlpm.결과,IFERROR(_xlfn.XLOOKUP(1, (날씨4[stnNm]='강수량 삽입용'!$C$36) * (날씨4[월]=H$37) * (날씨4[일]='강수량 삽입용'!$B49), 날씨4[sumRn]),""),IF(_xlpm.결과=0,"",_xlpm.결과))</f>
        <v/>
      </c>
      <c r="I49" cm="1">
        <f t="array" ref="I49">_xlfn.LET(_xlpm.결과,IFERROR(_xlfn.XLOOKUP(1, (날씨4[stnNm]='강수량 삽입용'!$C$36) * (날씨4[월]=I$37) * (날씨4[일]='강수량 삽입용'!$B49), 날씨4[sumRn]),""),IF(_xlpm.결과=0,"",_xlpm.결과))</f>
        <v>2.2999999999999998</v>
      </c>
      <c r="J49" cm="1">
        <f t="array" ref="J49">_xlfn.LET(_xlpm.결과,IFERROR(_xlfn.XLOOKUP(1, (날씨4[stnNm]='강수량 삽입용'!$C$36) * (날씨4[월]=J$37) * (날씨4[일]='강수량 삽입용'!$B49), 날씨4[sumRn]),""),IF(_xlpm.결과=0,"",_xlpm.결과))</f>
        <v>1.7</v>
      </c>
      <c r="K49" t="str" cm="1">
        <f t="array" ref="K49">_xlfn.LET(_xlpm.결과,IFERROR(_xlfn.XLOOKUP(1, (날씨4[stnNm]='강수량 삽입용'!$C$36) * (날씨4[월]=K$37) * (날씨4[일]='강수량 삽입용'!$B49), 날씨4[sumRn]),""),IF(_xlpm.결과=0,"",_xlpm.결과))</f>
        <v/>
      </c>
      <c r="L49" t="str" cm="1">
        <f t="array" ref="L49">_xlfn.LET(_xlpm.결과,IFERROR(_xlfn.XLOOKUP(1, (날씨4[stnNm]='강수량 삽입용'!$C$36) * (날씨4[월]=L$37) * (날씨4[일]='강수량 삽입용'!$B49), 날씨4[sumRn]),""),IF(_xlpm.결과=0,"",_xlpm.결과))</f>
        <v/>
      </c>
      <c r="M49" t="str" cm="1">
        <f t="array" ref="M49">_xlfn.LET(_xlpm.결과,IFERROR(_xlfn.XLOOKUP(1, (날씨4[stnNm]='강수량 삽입용'!$C$36) * (날씨4[월]=M$37) * (날씨4[일]='강수량 삽입용'!$B49), 날씨4[sumRn]),""),IF(_xlpm.결과=0,"",_xlpm.결과))</f>
        <v/>
      </c>
      <c r="N49" t="str" cm="1">
        <f t="array" ref="N49">_xlfn.LET(_xlpm.결과,IFERROR(_xlfn.XLOOKUP(1, (날씨4[stnNm]='강수량 삽입용'!$C$36) * (날씨4[월]=N$37) * (날씨4[일]='강수량 삽입용'!$B49), 날씨4[sumRn]),""),IF(_xlpm.결과=0,"",_xlpm.결과))</f>
        <v/>
      </c>
      <c r="P49" s="63">
        <v>12</v>
      </c>
      <c r="Q49" t="str" cm="1">
        <f t="array" ref="Q49">_xlfn.LET(_xlpm.결과,IFERROR(_xlfn.XLOOKUP(1, (날씨5[stnNm]='강수량 삽입용'!$Q$36) * (날씨5[월]=Q$37) * (날씨5[일]='강수량 삽입용'!$P49), 날씨5[sumRn]),""),IF(_xlpm.결과=0,"",_xlpm.결과))</f>
        <v/>
      </c>
      <c r="R49" t="str" cm="1">
        <f t="array" ref="R49">_xlfn.LET(_xlpm.결과,IFERROR(_xlfn.XLOOKUP(1, (날씨5[stnNm]='강수량 삽입용'!$Q$36) * (날씨5[월]=R$37) * (날씨5[일]='강수량 삽입용'!$P49), 날씨5[sumRn]),""),IF(_xlpm.결과=0,"",_xlpm.결과))</f>
        <v/>
      </c>
      <c r="S49" t="str" cm="1">
        <f t="array" ref="S49">_xlfn.LET(_xlpm.결과,IFERROR(_xlfn.XLOOKUP(1, (날씨5[stnNm]='강수량 삽입용'!$Q$36) * (날씨5[월]=S$37) * (날씨5[일]='강수량 삽입용'!$P49), 날씨5[sumRn]),""),IF(_xlpm.결과=0,"",_xlpm.결과))</f>
        <v/>
      </c>
      <c r="T49" t="str" cm="1">
        <f t="array" ref="T49">_xlfn.LET(_xlpm.결과,IFERROR(_xlfn.XLOOKUP(1, (날씨5[stnNm]='강수량 삽입용'!$Q$36) * (날씨5[월]=T$37) * (날씨5[일]='강수량 삽입용'!$P49), 날씨5[sumRn]),""),IF(_xlpm.결과=0,"",_xlpm.결과))</f>
        <v/>
      </c>
      <c r="U49" t="str" cm="1">
        <f t="array" ref="U49">_xlfn.LET(_xlpm.결과,IFERROR(_xlfn.XLOOKUP(1, (날씨5[stnNm]='강수량 삽입용'!$Q$36) * (날씨5[월]=U$37) * (날씨5[일]='강수량 삽입용'!$P49), 날씨5[sumRn]),""),IF(_xlpm.결과=0,"",_xlpm.결과))</f>
        <v/>
      </c>
      <c r="V49" t="str" cm="1">
        <f t="array" ref="V49">_xlfn.LET(_xlpm.결과,IFERROR(_xlfn.XLOOKUP(1, (날씨5[stnNm]='강수량 삽입용'!$Q$36) * (날씨5[월]=V$37) * (날씨5[일]='강수량 삽입용'!$P49), 날씨5[sumRn]),""),IF(_xlpm.결과=0,"",_xlpm.결과))</f>
        <v/>
      </c>
      <c r="W49" cm="1">
        <f t="array" ref="W49">_xlfn.LET(_xlpm.결과,IFERROR(_xlfn.XLOOKUP(1, (날씨5[stnNm]='강수량 삽입용'!$Q$36) * (날씨5[월]=W$37) * (날씨5[일]='강수량 삽입용'!$P49), 날씨5[sumRn]),""),IF(_xlpm.결과=0,"",_xlpm.결과))</f>
        <v>0.1</v>
      </c>
      <c r="X49" cm="1">
        <f t="array" ref="X49">_xlfn.LET(_xlpm.결과,IFERROR(_xlfn.XLOOKUP(1, (날씨5[stnNm]='강수량 삽입용'!$Q$36) * (날씨5[월]=X$37) * (날씨5[일]='강수량 삽입용'!$P49), 날씨5[sumRn]),""),IF(_xlpm.결과=0,"",_xlpm.결과))</f>
        <v>47.5</v>
      </c>
      <c r="Y49" t="str" cm="1">
        <f t="array" ref="Y49">_xlfn.LET(_xlpm.결과,IFERROR(_xlfn.XLOOKUP(1, (날씨5[stnNm]='강수량 삽입용'!$Q$36) * (날씨5[월]=Y$37) * (날씨5[일]='강수량 삽입용'!$P49), 날씨5[sumRn]),""),IF(_xlpm.결과=0,"",_xlpm.결과))</f>
        <v/>
      </c>
      <c r="Z49" t="str" cm="1">
        <f t="array" ref="Z49">_xlfn.LET(_xlpm.결과,IFERROR(_xlfn.XLOOKUP(1, (날씨5[stnNm]='강수량 삽입용'!$Q$36) * (날씨5[월]=Z$37) * (날씨5[일]='강수량 삽입용'!$P49), 날씨5[sumRn]),""),IF(_xlpm.결과=0,"",_xlpm.결과))</f>
        <v/>
      </c>
      <c r="AA49" t="str" cm="1">
        <f t="array" ref="AA49">_xlfn.LET(_xlpm.결과,IFERROR(_xlfn.XLOOKUP(1, (날씨5[stnNm]='강수량 삽입용'!$Q$36) * (날씨5[월]=AA$37) * (날씨5[일]='강수량 삽입용'!$P49), 날씨5[sumRn]),""),IF(_xlpm.결과=0,"",_xlpm.결과))</f>
        <v/>
      </c>
      <c r="AB49" t="str" cm="1">
        <f t="array" ref="AB49">_xlfn.LET(_xlpm.결과,IFERROR(_xlfn.XLOOKUP(1, (날씨5[stnNm]='강수량 삽입용'!$Q$36) * (날씨5[월]=AB$37) * (날씨5[일]='강수량 삽입용'!$P49), 날씨5[sumRn]),""),IF(_xlpm.결과=0,"",_xlpm.결과))</f>
        <v/>
      </c>
      <c r="AD49" s="63">
        <v>12</v>
      </c>
      <c r="AE49" t="str" cm="1">
        <f t="array" ref="AE49">_xlfn.LET(_xlpm.결과,IFERROR(_xlfn.XLOOKUP(1, (날씨6[stnNm]='강수량 삽입용'!$AE$36) * (날씨6[월]=AE$37) * (날씨6[일]='강수량 삽입용'!$AD49), 날씨6[sumRn]),""),IF(_xlpm.결과=0,"",_xlpm.결과))</f>
        <v/>
      </c>
      <c r="AF49" cm="1">
        <f t="array" ref="AF49">_xlfn.LET(_xlpm.결과,IFERROR(_xlfn.XLOOKUP(1, (날씨6[stnNm]='강수량 삽입용'!$AE$36) * (날씨6[월]=AF$37) * (날씨6[일]='강수량 삽입용'!$AD49), 날씨6[sumRn]),""),IF(_xlpm.결과=0,"",_xlpm.결과))</f>
        <v>3.6</v>
      </c>
      <c r="AG49" t="str" cm="1">
        <f t="array" ref="AG49">_xlfn.LET(_xlpm.결과,IFERROR(_xlfn.XLOOKUP(1, (날씨6[stnNm]='강수량 삽입용'!$AE$36) * (날씨6[월]=AG$37) * (날씨6[일]='강수량 삽입용'!$AD49), 날씨6[sumRn]),""),IF(_xlpm.결과=0,"",_xlpm.결과))</f>
        <v/>
      </c>
      <c r="AH49" cm="1">
        <f t="array" ref="AH49">_xlfn.LET(_xlpm.결과,IFERROR(_xlfn.XLOOKUP(1, (날씨6[stnNm]='강수량 삽입용'!$AE$36) * (날씨6[월]=AH$37) * (날씨6[일]='강수량 삽입용'!$AD49), 날씨6[sumRn]),""),IF(_xlpm.결과=0,"",_xlpm.결과))</f>
        <v>1.5</v>
      </c>
      <c r="AI49" cm="1">
        <f t="array" ref="AI49">_xlfn.LET(_xlpm.결과,IFERROR(_xlfn.XLOOKUP(1, (날씨6[stnNm]='강수량 삽입용'!$AE$36) * (날씨6[월]=AI$37) * (날씨6[일]='강수량 삽입용'!$AD49), 날씨6[sumRn]),""),IF(_xlpm.결과=0,"",_xlpm.결과))</f>
        <v>2.2000000000000002</v>
      </c>
      <c r="AJ49" t="str" cm="1">
        <f t="array" ref="AJ49">_xlfn.LET(_xlpm.결과,IFERROR(_xlfn.XLOOKUP(1, (날씨6[stnNm]='강수량 삽입용'!$AE$36) * (날씨6[월]=AJ$37) * (날씨6[일]='강수량 삽입용'!$AD49), 날씨6[sumRn]),""),IF(_xlpm.결과=0,"",_xlpm.결과))</f>
        <v/>
      </c>
      <c r="AK49" t="str" cm="1">
        <f t="array" ref="AK49">_xlfn.LET(_xlpm.결과,IFERROR(_xlfn.XLOOKUP(1, (날씨6[stnNm]='강수량 삽입용'!$AE$36) * (날씨6[월]=AK$37) * (날씨6[일]='강수량 삽입용'!$AD49), 날씨6[sumRn]),""),IF(_xlpm.결과=0,"",_xlpm.결과))</f>
        <v/>
      </c>
      <c r="AL49" t="str" cm="1">
        <f t="array" ref="AL49">_xlfn.LET(_xlpm.결과,IFERROR(_xlfn.XLOOKUP(1, (날씨6[stnNm]='강수량 삽입용'!$AE$36) * (날씨6[월]=AL$37) * (날씨6[일]='강수량 삽입용'!$AD49), 날씨6[sumRn]),""),IF(_xlpm.결과=0,"",_xlpm.결과))</f>
        <v/>
      </c>
      <c r="AM49" cm="1">
        <f t="array" ref="AM49">_xlfn.LET(_xlpm.결과,IFERROR(_xlfn.XLOOKUP(1, (날씨6[stnNm]='강수량 삽입용'!$AE$36) * (날씨6[월]=AM$37) * (날씨6[일]='강수량 삽입용'!$AD49), 날씨6[sumRn]),""),IF(_xlpm.결과=0,"",_xlpm.결과))</f>
        <v>8.6999999999999993</v>
      </c>
      <c r="AN49" t="str" cm="1">
        <f t="array" ref="AN49">_xlfn.LET(_xlpm.결과,IFERROR(_xlfn.XLOOKUP(1, (날씨6[stnNm]='강수량 삽입용'!$AE$36) * (날씨6[월]=AN$37) * (날씨6[일]='강수량 삽입용'!$AD49), 날씨6[sumRn]),""),IF(_xlpm.결과=0,"",_xlpm.결과))</f>
        <v/>
      </c>
      <c r="AO49" t="str" cm="1">
        <f t="array" ref="AO49">_xlfn.LET(_xlpm.결과,IFERROR(_xlfn.XLOOKUP(1, (날씨6[stnNm]='강수량 삽입용'!$AE$36) * (날씨6[월]=AO$37) * (날씨6[일]='강수량 삽입용'!$AD49), 날씨6[sumRn]),""),IF(_xlpm.결과=0,"",_xlpm.결과))</f>
        <v/>
      </c>
      <c r="AP49" t="str" cm="1">
        <f t="array" ref="AP49">_xlfn.LET(_xlpm.결과,IFERROR(_xlfn.XLOOKUP(1, (날씨6[stnNm]='강수량 삽입용'!$AE$36) * (날씨6[월]=AP$37) * (날씨6[일]='강수량 삽입용'!$AD49), 날씨6[sumRn]),""),IF(_xlpm.결과=0,"",_xlpm.결과))</f>
        <v/>
      </c>
    </row>
    <row r="50" spans="2:42" ht="15.95" customHeight="1" x14ac:dyDescent="0.3">
      <c r="B50" s="63">
        <v>13</v>
      </c>
      <c r="C50" t="str" cm="1">
        <f t="array" ref="C50">_xlfn.LET(_xlpm.결과,IFERROR(_xlfn.XLOOKUP(1, (날씨4[stnNm]='강수량 삽입용'!$C$36) * (날씨4[월]=C$37) * (날씨4[일]='강수량 삽입용'!$B50), 날씨4[sumRn]),""),IF(_xlpm.결과=0,"",_xlpm.결과))</f>
        <v/>
      </c>
      <c r="D50" t="str" cm="1">
        <f t="array" ref="D50">_xlfn.LET(_xlpm.결과,IFERROR(_xlfn.XLOOKUP(1, (날씨4[stnNm]='강수량 삽입용'!$C$36) * (날씨4[월]=D$37) * (날씨4[일]='강수량 삽입용'!$B50), 날씨4[sumRn]),""),IF(_xlpm.결과=0,"",_xlpm.결과))</f>
        <v/>
      </c>
      <c r="E50" t="str" cm="1">
        <f t="array" ref="E50">_xlfn.LET(_xlpm.결과,IFERROR(_xlfn.XLOOKUP(1, (날씨4[stnNm]='강수량 삽입용'!$C$36) * (날씨4[월]=E$37) * (날씨4[일]='강수량 삽입용'!$B50), 날씨4[sumRn]),""),IF(_xlpm.결과=0,"",_xlpm.결과))</f>
        <v/>
      </c>
      <c r="F50" t="str" cm="1">
        <f t="array" ref="F50">_xlfn.LET(_xlpm.결과,IFERROR(_xlfn.XLOOKUP(1, (날씨4[stnNm]='강수량 삽입용'!$C$36) * (날씨4[월]=F$37) * (날씨4[일]='강수량 삽입용'!$B50), 날씨4[sumRn]),""),IF(_xlpm.결과=0,"",_xlpm.결과))</f>
        <v/>
      </c>
      <c r="G50" cm="1">
        <f t="array" ref="G50">_xlfn.LET(_xlpm.결과,IFERROR(_xlfn.XLOOKUP(1, (날씨4[stnNm]='강수량 삽입용'!$C$36) * (날씨4[월]=G$37) * (날씨4[일]='강수량 삽입용'!$B50), 날씨4[sumRn]),""),IF(_xlpm.결과=0,"",_xlpm.결과))</f>
        <v>1</v>
      </c>
      <c r="H50" t="str" cm="1">
        <f t="array" ref="H50">_xlfn.LET(_xlpm.결과,IFERROR(_xlfn.XLOOKUP(1, (날씨4[stnNm]='강수량 삽입용'!$C$36) * (날씨4[월]=H$37) * (날씨4[일]='강수량 삽입용'!$B50), 날씨4[sumRn]),""),IF(_xlpm.결과=0,"",_xlpm.결과))</f>
        <v/>
      </c>
      <c r="I50" t="str" cm="1">
        <f t="array" ref="I50">_xlfn.LET(_xlpm.결과,IFERROR(_xlfn.XLOOKUP(1, (날씨4[stnNm]='강수량 삽입용'!$C$36) * (날씨4[월]=I$37) * (날씨4[일]='강수량 삽입용'!$B50), 날씨4[sumRn]),""),IF(_xlpm.결과=0,"",_xlpm.결과))</f>
        <v/>
      </c>
      <c r="J50" cm="1">
        <f t="array" ref="J50">_xlfn.LET(_xlpm.결과,IFERROR(_xlfn.XLOOKUP(1, (날씨4[stnNm]='강수량 삽입용'!$C$36) * (날씨4[월]=J$37) * (날씨4[일]='강수량 삽입용'!$B50), 날씨4[sumRn]),""),IF(_xlpm.결과=0,"",_xlpm.결과))</f>
        <v>26.5</v>
      </c>
      <c r="K50" t="str" cm="1">
        <f t="array" ref="K50">_xlfn.LET(_xlpm.결과,IFERROR(_xlfn.XLOOKUP(1, (날씨4[stnNm]='강수량 삽입용'!$C$36) * (날씨4[월]=K$37) * (날씨4[일]='강수량 삽입용'!$B50), 날씨4[sumRn]),""),IF(_xlpm.결과=0,"",_xlpm.결과))</f>
        <v/>
      </c>
      <c r="L50" t="str" cm="1">
        <f t="array" ref="L50">_xlfn.LET(_xlpm.결과,IFERROR(_xlfn.XLOOKUP(1, (날씨4[stnNm]='강수량 삽입용'!$C$36) * (날씨4[월]=L$37) * (날씨4[일]='강수량 삽입용'!$B50), 날씨4[sumRn]),""),IF(_xlpm.결과=0,"",_xlpm.결과))</f>
        <v/>
      </c>
      <c r="M50" t="str" cm="1">
        <f t="array" ref="M50">_xlfn.LET(_xlpm.결과,IFERROR(_xlfn.XLOOKUP(1, (날씨4[stnNm]='강수량 삽입용'!$C$36) * (날씨4[월]=M$37) * (날씨4[일]='강수량 삽입용'!$B50), 날씨4[sumRn]),""),IF(_xlpm.결과=0,"",_xlpm.결과))</f>
        <v/>
      </c>
      <c r="N50" cm="1">
        <f t="array" ref="N50">_xlfn.LET(_xlpm.결과,IFERROR(_xlfn.XLOOKUP(1, (날씨4[stnNm]='강수량 삽입용'!$C$36) * (날씨4[월]=N$37) * (날씨4[일]='강수량 삽입용'!$B50), 날씨4[sumRn]),""),IF(_xlpm.결과=0,"",_xlpm.결과))</f>
        <v>0.4</v>
      </c>
      <c r="P50" s="63">
        <v>13</v>
      </c>
      <c r="Q50" t="str" cm="1">
        <f t="array" ref="Q50">_xlfn.LET(_xlpm.결과,IFERROR(_xlfn.XLOOKUP(1, (날씨5[stnNm]='강수량 삽입용'!$Q$36) * (날씨5[월]=Q$37) * (날씨5[일]='강수량 삽입용'!$P50), 날씨5[sumRn]),""),IF(_xlpm.결과=0,"",_xlpm.결과))</f>
        <v/>
      </c>
      <c r="R50" t="str" cm="1">
        <f t="array" ref="R50">_xlfn.LET(_xlpm.결과,IFERROR(_xlfn.XLOOKUP(1, (날씨5[stnNm]='강수량 삽입용'!$Q$36) * (날씨5[월]=R$37) * (날씨5[일]='강수량 삽입용'!$P50), 날씨5[sumRn]),""),IF(_xlpm.결과=0,"",_xlpm.결과))</f>
        <v/>
      </c>
      <c r="S50" t="str" cm="1">
        <f t="array" ref="S50">_xlfn.LET(_xlpm.결과,IFERROR(_xlfn.XLOOKUP(1, (날씨5[stnNm]='강수량 삽입용'!$Q$36) * (날씨5[월]=S$37) * (날씨5[일]='강수량 삽입용'!$P50), 날씨5[sumRn]),""),IF(_xlpm.결과=0,"",_xlpm.결과))</f>
        <v/>
      </c>
      <c r="T50" t="str" cm="1">
        <f t="array" ref="T50">_xlfn.LET(_xlpm.결과,IFERROR(_xlfn.XLOOKUP(1, (날씨5[stnNm]='강수량 삽입용'!$Q$36) * (날씨5[월]=T$37) * (날씨5[일]='강수량 삽입용'!$P50), 날씨5[sumRn]),""),IF(_xlpm.결과=0,"",_xlpm.결과))</f>
        <v/>
      </c>
      <c r="U50" cm="1">
        <f t="array" ref="U50">_xlfn.LET(_xlpm.결과,IFERROR(_xlfn.XLOOKUP(1, (날씨5[stnNm]='강수량 삽입용'!$Q$36) * (날씨5[월]=U$37) * (날씨5[일]='강수량 삽입용'!$P50), 날씨5[sumRn]),""),IF(_xlpm.결과=0,"",_xlpm.결과))</f>
        <v>0.3</v>
      </c>
      <c r="V50" t="str" cm="1">
        <f t="array" ref="V50">_xlfn.LET(_xlpm.결과,IFERROR(_xlfn.XLOOKUP(1, (날씨5[stnNm]='강수량 삽입용'!$Q$36) * (날씨5[월]=V$37) * (날씨5[일]='강수량 삽입용'!$P50), 날씨5[sumRn]),""),IF(_xlpm.결과=0,"",_xlpm.결과))</f>
        <v/>
      </c>
      <c r="W50" cm="1">
        <f t="array" ref="W50">_xlfn.LET(_xlpm.결과,IFERROR(_xlfn.XLOOKUP(1, (날씨5[stnNm]='강수량 삽입용'!$Q$36) * (날씨5[월]=W$37) * (날씨5[일]='강수량 삽입용'!$P50), 날씨5[sumRn]),""),IF(_xlpm.결과=0,"",_xlpm.결과))</f>
        <v>3.8</v>
      </c>
      <c r="X50" t="str" cm="1">
        <f t="array" ref="X50">_xlfn.LET(_xlpm.결과,IFERROR(_xlfn.XLOOKUP(1, (날씨5[stnNm]='강수량 삽입용'!$Q$36) * (날씨5[월]=X$37) * (날씨5[일]='강수량 삽입용'!$P50), 날씨5[sumRn]),""),IF(_xlpm.결과=0,"",_xlpm.결과))</f>
        <v/>
      </c>
      <c r="Y50" t="str" cm="1">
        <f t="array" ref="Y50">_xlfn.LET(_xlpm.결과,IFERROR(_xlfn.XLOOKUP(1, (날씨5[stnNm]='강수량 삽입용'!$Q$36) * (날씨5[월]=Y$37) * (날씨5[일]='강수량 삽입용'!$P50), 날씨5[sumRn]),""),IF(_xlpm.결과=0,"",_xlpm.결과))</f>
        <v/>
      </c>
      <c r="Z50" t="str" cm="1">
        <f t="array" ref="Z50">_xlfn.LET(_xlpm.결과,IFERROR(_xlfn.XLOOKUP(1, (날씨5[stnNm]='강수량 삽입용'!$Q$36) * (날씨5[월]=Z$37) * (날씨5[일]='강수량 삽입용'!$P50), 날씨5[sumRn]),""),IF(_xlpm.결과=0,"",_xlpm.결과))</f>
        <v/>
      </c>
      <c r="AA50" cm="1">
        <f t="array" ref="AA50">_xlfn.LET(_xlpm.결과,IFERROR(_xlfn.XLOOKUP(1, (날씨5[stnNm]='강수량 삽입용'!$Q$36) * (날씨5[월]=AA$37) * (날씨5[일]='강수량 삽입용'!$P50), 날씨5[sumRn]),""),IF(_xlpm.결과=0,"",_xlpm.결과))</f>
        <v>13.1</v>
      </c>
      <c r="AB50" cm="1">
        <f t="array" ref="AB50">_xlfn.LET(_xlpm.결과,IFERROR(_xlfn.XLOOKUP(1, (날씨5[stnNm]='강수량 삽입용'!$Q$36) * (날씨5[월]=AB$37) * (날씨5[일]='강수량 삽입용'!$P50), 날씨5[sumRn]),""),IF(_xlpm.결과=0,"",_xlpm.결과))</f>
        <v>1.9</v>
      </c>
      <c r="AD50" s="63">
        <v>13</v>
      </c>
      <c r="AE50" t="str" cm="1">
        <f t="array" ref="AE50">_xlfn.LET(_xlpm.결과,IFERROR(_xlfn.XLOOKUP(1, (날씨6[stnNm]='강수량 삽입용'!$AE$36) * (날씨6[월]=AE$37) * (날씨6[일]='강수량 삽입용'!$AD50), 날씨6[sumRn]),""),IF(_xlpm.결과=0,"",_xlpm.결과))</f>
        <v/>
      </c>
      <c r="AF50" t="str" cm="1">
        <f t="array" ref="AF50">_xlfn.LET(_xlpm.결과,IFERROR(_xlfn.XLOOKUP(1, (날씨6[stnNm]='강수량 삽입용'!$AE$36) * (날씨6[월]=AF$37) * (날씨6[일]='강수량 삽입용'!$AD50), 날씨6[sumRn]),""),IF(_xlpm.결과=0,"",_xlpm.결과))</f>
        <v/>
      </c>
      <c r="AG50" cm="1">
        <f t="array" ref="AG50">_xlfn.LET(_xlpm.결과,IFERROR(_xlfn.XLOOKUP(1, (날씨6[stnNm]='강수량 삽입용'!$AE$36) * (날씨6[월]=AG$37) * (날씨6[일]='강수량 삽입용'!$AD50), 날씨6[sumRn]),""),IF(_xlpm.결과=0,"",_xlpm.결과))</f>
        <v>0.3</v>
      </c>
      <c r="AH50" t="str" cm="1">
        <f t="array" ref="AH50">_xlfn.LET(_xlpm.결과,IFERROR(_xlfn.XLOOKUP(1, (날씨6[stnNm]='강수량 삽입용'!$AE$36) * (날씨6[월]=AH$37) * (날씨6[일]='강수량 삽입용'!$AD50), 날씨6[sumRn]),""),IF(_xlpm.결과=0,"",_xlpm.결과))</f>
        <v/>
      </c>
      <c r="AI50" t="str" cm="1">
        <f t="array" ref="AI50">_xlfn.LET(_xlpm.결과,IFERROR(_xlfn.XLOOKUP(1, (날씨6[stnNm]='강수량 삽입용'!$AE$36) * (날씨6[월]=AI$37) * (날씨6[일]='강수량 삽입용'!$AD50), 날씨6[sumRn]),""),IF(_xlpm.결과=0,"",_xlpm.결과))</f>
        <v/>
      </c>
      <c r="AJ50" t="str" cm="1">
        <f t="array" ref="AJ50">_xlfn.LET(_xlpm.결과,IFERROR(_xlfn.XLOOKUP(1, (날씨6[stnNm]='강수량 삽입용'!$AE$36) * (날씨6[월]=AJ$37) * (날씨6[일]='강수량 삽입용'!$AD50), 날씨6[sumRn]),""),IF(_xlpm.결과=0,"",_xlpm.결과))</f>
        <v/>
      </c>
      <c r="AK50" cm="1">
        <f t="array" ref="AK50">_xlfn.LET(_xlpm.결과,IFERROR(_xlfn.XLOOKUP(1, (날씨6[stnNm]='강수량 삽입용'!$AE$36) * (날씨6[월]=AK$37) * (날씨6[일]='강수량 삽입용'!$AD50), 날씨6[sumRn]),""),IF(_xlpm.결과=0,"",_xlpm.결과))</f>
        <v>19</v>
      </c>
      <c r="AL50" t="str" cm="1">
        <f t="array" ref="AL50">_xlfn.LET(_xlpm.결과,IFERROR(_xlfn.XLOOKUP(1, (날씨6[stnNm]='강수량 삽입용'!$AE$36) * (날씨6[월]=AL$37) * (날씨6[일]='강수량 삽입용'!$AD50), 날씨6[sumRn]),""),IF(_xlpm.결과=0,"",_xlpm.결과))</f>
        <v/>
      </c>
      <c r="AM50" t="str" cm="1">
        <f t="array" ref="AM50">_xlfn.LET(_xlpm.결과,IFERROR(_xlfn.XLOOKUP(1, (날씨6[stnNm]='강수량 삽입용'!$AE$36) * (날씨6[월]=AM$37) * (날씨6[일]='강수량 삽입용'!$AD50), 날씨6[sumRn]),""),IF(_xlpm.결과=0,"",_xlpm.결과))</f>
        <v/>
      </c>
      <c r="AN50" t="str" cm="1">
        <f t="array" ref="AN50">_xlfn.LET(_xlpm.결과,IFERROR(_xlfn.XLOOKUP(1, (날씨6[stnNm]='강수량 삽입용'!$AE$36) * (날씨6[월]=AN$37) * (날씨6[일]='강수량 삽입용'!$AD50), 날씨6[sumRn]),""),IF(_xlpm.결과=0,"",_xlpm.결과))</f>
        <v/>
      </c>
      <c r="AO50" t="str" cm="1">
        <f t="array" ref="AO50">_xlfn.LET(_xlpm.결과,IFERROR(_xlfn.XLOOKUP(1, (날씨6[stnNm]='강수량 삽입용'!$AE$36) * (날씨6[월]=AO$37) * (날씨6[일]='강수량 삽입용'!$AD50), 날씨6[sumRn]),""),IF(_xlpm.결과=0,"",_xlpm.결과))</f>
        <v/>
      </c>
      <c r="AP50" cm="1">
        <f t="array" ref="AP50">_xlfn.LET(_xlpm.결과,IFERROR(_xlfn.XLOOKUP(1, (날씨6[stnNm]='강수량 삽입용'!$AE$36) * (날씨6[월]=AP$37) * (날씨6[일]='강수량 삽입용'!$AD50), 날씨6[sumRn]),""),IF(_xlpm.결과=0,"",_xlpm.결과))</f>
        <v>1.2</v>
      </c>
    </row>
    <row r="51" spans="2:42" ht="15.95" customHeight="1" x14ac:dyDescent="0.3">
      <c r="B51" s="63">
        <v>14</v>
      </c>
      <c r="C51" t="str" cm="1">
        <f t="array" ref="C51">_xlfn.LET(_xlpm.결과,IFERROR(_xlfn.XLOOKUP(1, (날씨4[stnNm]='강수량 삽입용'!$C$36) * (날씨4[월]=C$37) * (날씨4[일]='강수량 삽입용'!$B51), 날씨4[sumRn]),""),IF(_xlpm.결과=0,"",_xlpm.결과))</f>
        <v/>
      </c>
      <c r="D51" t="str" cm="1">
        <f t="array" ref="D51">_xlfn.LET(_xlpm.결과,IFERROR(_xlfn.XLOOKUP(1, (날씨4[stnNm]='강수량 삽입용'!$C$36) * (날씨4[월]=D$37) * (날씨4[일]='강수량 삽입용'!$B51), 날씨4[sumRn]),""),IF(_xlpm.결과=0,"",_xlpm.결과))</f>
        <v/>
      </c>
      <c r="E51" t="str" cm="1">
        <f t="array" ref="E51">_xlfn.LET(_xlpm.결과,IFERROR(_xlfn.XLOOKUP(1, (날씨4[stnNm]='강수량 삽입용'!$C$36) * (날씨4[월]=E$37) * (날씨4[일]='강수량 삽입용'!$B51), 날씨4[sumRn]),""),IF(_xlpm.결과=0,"",_xlpm.결과))</f>
        <v/>
      </c>
      <c r="F51" cm="1">
        <f t="array" ref="F51">_xlfn.LET(_xlpm.결과,IFERROR(_xlfn.XLOOKUP(1, (날씨4[stnNm]='강수량 삽입용'!$C$36) * (날씨4[월]=F$37) * (날씨4[일]='강수량 삽입용'!$B51), 날씨4[sumRn]),""),IF(_xlpm.결과=0,"",_xlpm.결과))</f>
        <v>11</v>
      </c>
      <c r="G51" t="str" cm="1">
        <f t="array" ref="G51">_xlfn.LET(_xlpm.결과,IFERROR(_xlfn.XLOOKUP(1, (날씨4[stnNm]='강수량 삽입용'!$C$36) * (날씨4[월]=G$37) * (날씨4[일]='강수량 삽입용'!$B51), 날씨4[sumRn]),""),IF(_xlpm.결과=0,"",_xlpm.결과))</f>
        <v/>
      </c>
      <c r="H51" cm="1">
        <f t="array" ref="H51">_xlfn.LET(_xlpm.결과,IFERROR(_xlfn.XLOOKUP(1, (날씨4[stnNm]='강수량 삽입용'!$C$36) * (날씨4[월]=H$37) * (날씨4[일]='강수량 삽입용'!$B51), 날씨4[sumRn]),""),IF(_xlpm.결과=0,"",_xlpm.결과))</f>
        <v>22.3</v>
      </c>
      <c r="I51" t="str" cm="1">
        <f t="array" ref="I51">_xlfn.LET(_xlpm.결과,IFERROR(_xlfn.XLOOKUP(1, (날씨4[stnNm]='강수량 삽입용'!$C$36) * (날씨4[월]=I$37) * (날씨4[일]='강수량 삽입용'!$B51), 날씨4[sumRn]),""),IF(_xlpm.결과=0,"",_xlpm.결과))</f>
        <v/>
      </c>
      <c r="J51" t="str" cm="1">
        <f t="array" ref="J51">_xlfn.LET(_xlpm.결과,IFERROR(_xlfn.XLOOKUP(1, (날씨4[stnNm]='강수량 삽입용'!$C$36) * (날씨4[월]=J$37) * (날씨4[일]='강수량 삽입용'!$B51), 날씨4[sumRn]),""),IF(_xlpm.결과=0,"",_xlpm.결과))</f>
        <v/>
      </c>
      <c r="K51" t="str" cm="1">
        <f t="array" ref="K51">_xlfn.LET(_xlpm.결과,IFERROR(_xlfn.XLOOKUP(1, (날씨4[stnNm]='강수량 삽입용'!$C$36) * (날씨4[월]=K$37) * (날씨4[일]='강수량 삽입용'!$B51), 날씨4[sumRn]),""),IF(_xlpm.결과=0,"",_xlpm.결과))</f>
        <v/>
      </c>
      <c r="L51" t="str" cm="1">
        <f t="array" ref="L51">_xlfn.LET(_xlpm.결과,IFERROR(_xlfn.XLOOKUP(1, (날씨4[stnNm]='강수량 삽입용'!$C$36) * (날씨4[월]=L$37) * (날씨4[일]='강수량 삽입용'!$B51), 날씨4[sumRn]),""),IF(_xlpm.결과=0,"",_xlpm.결과))</f>
        <v/>
      </c>
      <c r="M51" t="str" cm="1">
        <f t="array" ref="M51">_xlfn.LET(_xlpm.결과,IFERROR(_xlfn.XLOOKUP(1, (날씨4[stnNm]='강수량 삽입용'!$C$36) * (날씨4[월]=M$37) * (날씨4[일]='강수량 삽입용'!$B51), 날씨4[sumRn]),""),IF(_xlpm.결과=0,"",_xlpm.결과))</f>
        <v/>
      </c>
      <c r="N51" t="str" cm="1">
        <f t="array" ref="N51">_xlfn.LET(_xlpm.결과,IFERROR(_xlfn.XLOOKUP(1, (날씨4[stnNm]='강수량 삽입용'!$C$36) * (날씨4[월]=N$37) * (날씨4[일]='강수량 삽입용'!$B51), 날씨4[sumRn]),""),IF(_xlpm.결과=0,"",_xlpm.결과))</f>
        <v/>
      </c>
      <c r="P51" s="63">
        <v>14</v>
      </c>
      <c r="Q51" t="str" cm="1">
        <f t="array" ref="Q51">_xlfn.LET(_xlpm.결과,IFERROR(_xlfn.XLOOKUP(1, (날씨5[stnNm]='강수량 삽입용'!$Q$36) * (날씨5[월]=Q$37) * (날씨5[일]='강수량 삽입용'!$P51), 날씨5[sumRn]),""),IF(_xlpm.결과=0,"",_xlpm.결과))</f>
        <v/>
      </c>
      <c r="R51" t="str" cm="1">
        <f t="array" ref="R51">_xlfn.LET(_xlpm.결과,IFERROR(_xlfn.XLOOKUP(1, (날씨5[stnNm]='강수량 삽입용'!$Q$36) * (날씨5[월]=R$37) * (날씨5[일]='강수량 삽입용'!$P51), 날씨5[sumRn]),""),IF(_xlpm.결과=0,"",_xlpm.결과))</f>
        <v/>
      </c>
      <c r="S51" cm="1">
        <f t="array" ref="S51">_xlfn.LET(_xlpm.결과,IFERROR(_xlfn.XLOOKUP(1, (날씨5[stnNm]='강수량 삽입용'!$Q$36) * (날씨5[월]=S$37) * (날씨5[일]='강수량 삽입용'!$P51), 날씨5[sumRn]),""),IF(_xlpm.결과=0,"",_xlpm.결과))</f>
        <v>0.7</v>
      </c>
      <c r="T51" cm="1">
        <f t="array" ref="T51">_xlfn.LET(_xlpm.결과,IFERROR(_xlfn.XLOOKUP(1, (날씨5[stnNm]='강수량 삽입용'!$Q$36) * (날씨5[월]=T$37) * (날씨5[일]='강수량 삽입용'!$P51), 날씨5[sumRn]),""),IF(_xlpm.결과=0,"",_xlpm.결과))</f>
        <v>2.5</v>
      </c>
      <c r="U51" t="str" cm="1">
        <f t="array" ref="U51">_xlfn.LET(_xlpm.결과,IFERROR(_xlfn.XLOOKUP(1, (날씨5[stnNm]='강수량 삽입용'!$Q$36) * (날씨5[월]=U$37) * (날씨5[일]='강수량 삽입용'!$P51), 날씨5[sumRn]),""),IF(_xlpm.결과=0,"",_xlpm.결과))</f>
        <v/>
      </c>
      <c r="V51" t="str" cm="1">
        <f t="array" ref="V51">_xlfn.LET(_xlpm.결과,IFERROR(_xlfn.XLOOKUP(1, (날씨5[stnNm]='강수량 삽입용'!$Q$36) * (날씨5[월]=V$37) * (날씨5[일]='강수량 삽입용'!$P51), 날씨5[sumRn]),""),IF(_xlpm.결과=0,"",_xlpm.결과))</f>
        <v/>
      </c>
      <c r="W51" cm="1">
        <f t="array" ref="W51">_xlfn.LET(_xlpm.결과,IFERROR(_xlfn.XLOOKUP(1, (날씨5[stnNm]='강수량 삽입용'!$Q$36) * (날씨5[월]=W$37) * (날씨5[일]='강수량 삽입용'!$P51), 날씨5[sumRn]),""),IF(_xlpm.결과=0,"",_xlpm.결과))</f>
        <v>11.4</v>
      </c>
      <c r="X51" t="str" cm="1">
        <f t="array" ref="X51">_xlfn.LET(_xlpm.결과,IFERROR(_xlfn.XLOOKUP(1, (날씨5[stnNm]='강수량 삽입용'!$Q$36) * (날씨5[월]=X$37) * (날씨5[일]='강수량 삽입용'!$P51), 날씨5[sumRn]),""),IF(_xlpm.결과=0,"",_xlpm.결과))</f>
        <v/>
      </c>
      <c r="Y51" cm="1">
        <f t="array" ref="Y51">_xlfn.LET(_xlpm.결과,IFERROR(_xlfn.XLOOKUP(1, (날씨5[stnNm]='강수량 삽입용'!$Q$36) * (날씨5[월]=Y$37) * (날씨5[일]='강수량 삽입용'!$P51), 날씨5[sumRn]),""),IF(_xlpm.결과=0,"",_xlpm.결과))</f>
        <v>0.3</v>
      </c>
      <c r="Z51" t="str" cm="1">
        <f t="array" ref="Z51">_xlfn.LET(_xlpm.결과,IFERROR(_xlfn.XLOOKUP(1, (날씨5[stnNm]='강수량 삽입용'!$Q$36) * (날씨5[월]=Z$37) * (날씨5[일]='강수량 삽입용'!$P51), 날씨5[sumRn]),""),IF(_xlpm.결과=0,"",_xlpm.결과))</f>
        <v/>
      </c>
      <c r="AA51" t="str" cm="1">
        <f t="array" ref="AA51">_xlfn.LET(_xlpm.결과,IFERROR(_xlfn.XLOOKUP(1, (날씨5[stnNm]='강수량 삽입용'!$Q$36) * (날씨5[월]=AA$37) * (날씨5[일]='강수량 삽입용'!$P51), 날씨5[sumRn]),""),IF(_xlpm.결과=0,"",_xlpm.결과))</f>
        <v/>
      </c>
      <c r="AB51" cm="1">
        <f t="array" ref="AB51">_xlfn.LET(_xlpm.결과,IFERROR(_xlfn.XLOOKUP(1, (날씨5[stnNm]='강수량 삽입용'!$Q$36) * (날씨5[월]=AB$37) * (날씨5[일]='강수량 삽입용'!$P51), 날씨5[sumRn]),""),IF(_xlpm.결과=0,"",_xlpm.결과))</f>
        <v>2.8</v>
      </c>
      <c r="AD51" s="63">
        <v>14</v>
      </c>
      <c r="AE51" t="str" cm="1">
        <f t="array" ref="AE51">_xlfn.LET(_xlpm.결과,IFERROR(_xlfn.XLOOKUP(1, (날씨6[stnNm]='강수량 삽입용'!$AE$36) * (날씨6[월]=AE$37) * (날씨6[일]='강수량 삽입용'!$AD51), 날씨6[sumRn]),""),IF(_xlpm.결과=0,"",_xlpm.결과))</f>
        <v/>
      </c>
      <c r="AF51" t="str" cm="1">
        <f t="array" ref="AF51">_xlfn.LET(_xlpm.결과,IFERROR(_xlfn.XLOOKUP(1, (날씨6[stnNm]='강수량 삽입용'!$AE$36) * (날씨6[월]=AF$37) * (날씨6[일]='강수량 삽입용'!$AD51), 날씨6[sumRn]),""),IF(_xlpm.결과=0,"",_xlpm.결과))</f>
        <v/>
      </c>
      <c r="AG51" t="str" cm="1">
        <f t="array" ref="AG51">_xlfn.LET(_xlpm.결과,IFERROR(_xlfn.XLOOKUP(1, (날씨6[stnNm]='강수량 삽입용'!$AE$36) * (날씨6[월]=AG$37) * (날씨6[일]='강수량 삽입용'!$AD51), 날씨6[sumRn]),""),IF(_xlpm.결과=0,"",_xlpm.결과))</f>
        <v/>
      </c>
      <c r="AH51" t="str" cm="1">
        <f t="array" ref="AH51">_xlfn.LET(_xlpm.결과,IFERROR(_xlfn.XLOOKUP(1, (날씨6[stnNm]='강수량 삽입용'!$AE$36) * (날씨6[월]=AH$37) * (날씨6[일]='강수량 삽입용'!$AD51), 날씨6[sumRn]),""),IF(_xlpm.결과=0,"",_xlpm.결과))</f>
        <v/>
      </c>
      <c r="AI51" t="str" cm="1">
        <f t="array" ref="AI51">_xlfn.LET(_xlpm.결과,IFERROR(_xlfn.XLOOKUP(1, (날씨6[stnNm]='강수량 삽입용'!$AE$36) * (날씨6[월]=AI$37) * (날씨6[일]='강수량 삽입용'!$AD51), 날씨6[sumRn]),""),IF(_xlpm.결과=0,"",_xlpm.결과))</f>
        <v/>
      </c>
      <c r="AJ51" t="str" cm="1">
        <f t="array" ref="AJ51">_xlfn.LET(_xlpm.결과,IFERROR(_xlfn.XLOOKUP(1, (날씨6[stnNm]='강수량 삽입용'!$AE$36) * (날씨6[월]=AJ$37) * (날씨6[일]='강수량 삽입용'!$AD51), 날씨6[sumRn]),""),IF(_xlpm.결과=0,"",_xlpm.결과))</f>
        <v/>
      </c>
      <c r="AK51" cm="1">
        <f t="array" ref="AK51">_xlfn.LET(_xlpm.결과,IFERROR(_xlfn.XLOOKUP(1, (날씨6[stnNm]='강수량 삽입용'!$AE$36) * (날씨6[월]=AK$37) * (날씨6[일]='강수량 삽입용'!$AD51), 날씨6[sumRn]),""),IF(_xlpm.결과=0,"",_xlpm.결과))</f>
        <v>12.4</v>
      </c>
      <c r="AL51" cm="1">
        <f t="array" ref="AL51">_xlfn.LET(_xlpm.결과,IFERROR(_xlfn.XLOOKUP(1, (날씨6[stnNm]='강수량 삽입용'!$AE$36) * (날씨6[월]=AL$37) * (날씨6[일]='강수량 삽입용'!$AD51), 날씨6[sumRn]),""),IF(_xlpm.결과=0,"",_xlpm.결과))</f>
        <v>27.6</v>
      </c>
      <c r="AM51" t="str" cm="1">
        <f t="array" ref="AM51">_xlfn.LET(_xlpm.결과,IFERROR(_xlfn.XLOOKUP(1, (날씨6[stnNm]='강수량 삽입용'!$AE$36) * (날씨6[월]=AM$37) * (날씨6[일]='강수량 삽입용'!$AD51), 날씨6[sumRn]),""),IF(_xlpm.결과=0,"",_xlpm.결과))</f>
        <v/>
      </c>
      <c r="AN51" t="str" cm="1">
        <f t="array" ref="AN51">_xlfn.LET(_xlpm.결과,IFERROR(_xlfn.XLOOKUP(1, (날씨6[stnNm]='강수량 삽입용'!$AE$36) * (날씨6[월]=AN$37) * (날씨6[일]='강수량 삽입용'!$AD51), 날씨6[sumRn]),""),IF(_xlpm.결과=0,"",_xlpm.결과))</f>
        <v/>
      </c>
      <c r="AO51" t="str" cm="1">
        <f t="array" ref="AO51">_xlfn.LET(_xlpm.결과,IFERROR(_xlfn.XLOOKUP(1, (날씨6[stnNm]='강수량 삽입용'!$AE$36) * (날씨6[월]=AO$37) * (날씨6[일]='강수량 삽입용'!$AD51), 날씨6[sumRn]),""),IF(_xlpm.결과=0,"",_xlpm.결과))</f>
        <v/>
      </c>
      <c r="AP51" t="str" cm="1">
        <f t="array" ref="AP51">_xlfn.LET(_xlpm.결과,IFERROR(_xlfn.XLOOKUP(1, (날씨6[stnNm]='강수량 삽입용'!$AE$36) * (날씨6[월]=AP$37) * (날씨6[일]='강수량 삽입용'!$AD51), 날씨6[sumRn]),""),IF(_xlpm.결과=0,"",_xlpm.결과))</f>
        <v/>
      </c>
    </row>
    <row r="52" spans="2:42" ht="15.95" customHeight="1" x14ac:dyDescent="0.3">
      <c r="B52" s="63">
        <v>15</v>
      </c>
      <c r="C52" cm="1">
        <f t="array" ref="C52">_xlfn.LET(_xlpm.결과,IFERROR(_xlfn.XLOOKUP(1, (날씨4[stnNm]='강수량 삽입용'!$C$36) * (날씨4[월]=C$37) * (날씨4[일]='강수량 삽입용'!$B52), 날씨4[sumRn]),""),IF(_xlpm.결과=0,"",_xlpm.결과))</f>
        <v>0.3</v>
      </c>
      <c r="D52" t="str" cm="1">
        <f t="array" ref="D52">_xlfn.LET(_xlpm.결과,IFERROR(_xlfn.XLOOKUP(1, (날씨4[stnNm]='강수량 삽입용'!$C$36) * (날씨4[월]=D$37) * (날씨4[일]='강수량 삽입용'!$B52), 날씨4[sumRn]),""),IF(_xlpm.결과=0,"",_xlpm.결과))</f>
        <v/>
      </c>
      <c r="E52" cm="1">
        <f t="array" ref="E52">_xlfn.LET(_xlpm.결과,IFERROR(_xlfn.XLOOKUP(1, (날씨4[stnNm]='강수량 삽입용'!$C$36) * (날씨4[월]=E$37) * (날씨4[일]='강수량 삽입용'!$B52), 날씨4[sumRn]),""),IF(_xlpm.결과=0,"",_xlpm.결과))</f>
        <v>8.8000000000000007</v>
      </c>
      <c r="F52" t="str" cm="1">
        <f t="array" ref="F52">_xlfn.LET(_xlpm.결과,IFERROR(_xlfn.XLOOKUP(1, (날씨4[stnNm]='강수량 삽입용'!$C$36) * (날씨4[월]=F$37) * (날씨4[일]='강수량 삽입용'!$B52), 날씨4[sumRn]),""),IF(_xlpm.결과=0,"",_xlpm.결과))</f>
        <v/>
      </c>
      <c r="G52" t="str" cm="1">
        <f t="array" ref="G52">_xlfn.LET(_xlpm.결과,IFERROR(_xlfn.XLOOKUP(1, (날씨4[stnNm]='강수량 삽입용'!$C$36) * (날씨4[월]=G$37) * (날씨4[일]='강수량 삽입용'!$B52), 날씨4[sumRn]),""),IF(_xlpm.결과=0,"",_xlpm.결과))</f>
        <v/>
      </c>
      <c r="H52" cm="1">
        <f t="array" ref="H52">_xlfn.LET(_xlpm.결과,IFERROR(_xlfn.XLOOKUP(1, (날씨4[stnNm]='강수량 삽입용'!$C$36) * (날씨4[월]=H$37) * (날씨4[일]='강수량 삽입용'!$B52), 날씨4[sumRn]),""),IF(_xlpm.결과=0,"",_xlpm.결과))</f>
        <v>0.2</v>
      </c>
      <c r="I52" t="str" cm="1">
        <f t="array" ref="I52">_xlfn.LET(_xlpm.결과,IFERROR(_xlfn.XLOOKUP(1, (날씨4[stnNm]='강수량 삽입용'!$C$36) * (날씨4[월]=I$37) * (날씨4[일]='강수량 삽입용'!$B52), 날씨4[sumRn]),""),IF(_xlpm.결과=0,"",_xlpm.결과))</f>
        <v/>
      </c>
      <c r="J52" t="str" cm="1">
        <f t="array" ref="J52">_xlfn.LET(_xlpm.결과,IFERROR(_xlfn.XLOOKUP(1, (날씨4[stnNm]='강수량 삽입용'!$C$36) * (날씨4[월]=J$37) * (날씨4[일]='강수량 삽입용'!$B52), 날씨4[sumRn]),""),IF(_xlpm.결과=0,"",_xlpm.결과))</f>
        <v/>
      </c>
      <c r="K52" t="str" cm="1">
        <f t="array" ref="K52">_xlfn.LET(_xlpm.결과,IFERROR(_xlfn.XLOOKUP(1, (날씨4[stnNm]='강수량 삽입용'!$C$36) * (날씨4[월]=K$37) * (날씨4[일]='강수량 삽입용'!$B52), 날씨4[sumRn]),""),IF(_xlpm.결과=0,"",_xlpm.결과))</f>
        <v/>
      </c>
      <c r="L52" t="str" cm="1">
        <f t="array" ref="L52">_xlfn.LET(_xlpm.결과,IFERROR(_xlfn.XLOOKUP(1, (날씨4[stnNm]='강수량 삽입용'!$C$36) * (날씨4[월]=L$37) * (날씨4[일]='강수량 삽입용'!$B52), 날씨4[sumRn]),""),IF(_xlpm.결과=0,"",_xlpm.결과))</f>
        <v/>
      </c>
      <c r="M52" t="str" cm="1">
        <f t="array" ref="M52">_xlfn.LET(_xlpm.결과,IFERROR(_xlfn.XLOOKUP(1, (날씨4[stnNm]='강수량 삽입용'!$C$36) * (날씨4[월]=M$37) * (날씨4[일]='강수량 삽입용'!$B52), 날씨4[sumRn]),""),IF(_xlpm.결과=0,"",_xlpm.결과))</f>
        <v/>
      </c>
      <c r="N52" t="str" cm="1">
        <f t="array" ref="N52">_xlfn.LET(_xlpm.결과,IFERROR(_xlfn.XLOOKUP(1, (날씨4[stnNm]='강수량 삽입용'!$C$36) * (날씨4[월]=N$37) * (날씨4[일]='강수량 삽입용'!$B52), 날씨4[sumRn]),""),IF(_xlpm.결과=0,"",_xlpm.결과))</f>
        <v/>
      </c>
      <c r="P52" s="63">
        <v>15</v>
      </c>
      <c r="Q52" t="str" cm="1">
        <f t="array" ref="Q52">_xlfn.LET(_xlpm.결과,IFERROR(_xlfn.XLOOKUP(1, (날씨5[stnNm]='강수량 삽입용'!$Q$36) * (날씨5[월]=Q$37) * (날씨5[일]='강수량 삽입용'!$P52), 날씨5[sumRn]),""),IF(_xlpm.결과=0,"",_xlpm.결과))</f>
        <v/>
      </c>
      <c r="R52" cm="1">
        <f t="array" ref="R52">_xlfn.LET(_xlpm.결과,IFERROR(_xlfn.XLOOKUP(1, (날씨5[stnNm]='강수량 삽입용'!$Q$36) * (날씨5[월]=R$37) * (날씨5[일]='강수량 삽입용'!$P52), 날씨5[sumRn]),""),IF(_xlpm.결과=0,"",_xlpm.결과))</f>
        <v>1.8</v>
      </c>
      <c r="S52" cm="1">
        <f t="array" ref="S52">_xlfn.LET(_xlpm.결과,IFERROR(_xlfn.XLOOKUP(1, (날씨5[stnNm]='강수량 삽입용'!$Q$36) * (날씨5[월]=S$37) * (날씨5[일]='강수량 삽입용'!$P52), 날씨5[sumRn]),""),IF(_xlpm.결과=0,"",_xlpm.결과))</f>
        <v>0.6</v>
      </c>
      <c r="T52" t="str" cm="1">
        <f t="array" ref="T52">_xlfn.LET(_xlpm.결과,IFERROR(_xlfn.XLOOKUP(1, (날씨5[stnNm]='강수량 삽입용'!$Q$36) * (날씨5[월]=T$37) * (날씨5[일]='강수량 삽입용'!$P52), 날씨5[sumRn]),""),IF(_xlpm.결과=0,"",_xlpm.결과))</f>
        <v/>
      </c>
      <c r="U52" t="str" cm="1">
        <f t="array" ref="U52">_xlfn.LET(_xlpm.결과,IFERROR(_xlfn.XLOOKUP(1, (날씨5[stnNm]='강수량 삽입용'!$Q$36) * (날씨5[월]=U$37) * (날씨5[일]='강수량 삽입용'!$P52), 날씨5[sumRn]),""),IF(_xlpm.결과=0,"",_xlpm.결과))</f>
        <v/>
      </c>
      <c r="V52" cm="1">
        <f t="array" ref="V52">_xlfn.LET(_xlpm.결과,IFERROR(_xlfn.XLOOKUP(1, (날씨5[stnNm]='강수량 삽입용'!$Q$36) * (날씨5[월]=V$37) * (날씨5[일]='강수량 삽입용'!$P52), 날씨5[sumRn]),""),IF(_xlpm.결과=0,"",_xlpm.결과))</f>
        <v>4.5999999999999996</v>
      </c>
      <c r="W52" cm="1">
        <f t="array" ref="W52">_xlfn.LET(_xlpm.결과,IFERROR(_xlfn.XLOOKUP(1, (날씨5[stnNm]='강수량 삽입용'!$Q$36) * (날씨5[월]=W$37) * (날씨5[일]='강수량 삽입용'!$P52), 날씨5[sumRn]),""),IF(_xlpm.결과=0,"",_xlpm.결과))</f>
        <v>23.7</v>
      </c>
      <c r="X52" cm="1">
        <f t="array" ref="X52">_xlfn.LET(_xlpm.결과,IFERROR(_xlfn.XLOOKUP(1, (날씨5[stnNm]='강수량 삽입용'!$Q$36) * (날씨5[월]=X$37) * (날씨5[일]='강수량 삽입용'!$P52), 날씨5[sumRn]),""),IF(_xlpm.결과=0,"",_xlpm.결과))</f>
        <v>40.1</v>
      </c>
      <c r="Y52" t="str" cm="1">
        <f t="array" ref="Y52">_xlfn.LET(_xlpm.결과,IFERROR(_xlfn.XLOOKUP(1, (날씨5[stnNm]='강수량 삽입용'!$Q$36) * (날씨5[월]=Y$37) * (날씨5[일]='강수량 삽입용'!$P52), 날씨5[sumRn]),""),IF(_xlpm.결과=0,"",_xlpm.결과))</f>
        <v/>
      </c>
      <c r="Z52" t="str" cm="1">
        <f t="array" ref="Z52">_xlfn.LET(_xlpm.결과,IFERROR(_xlfn.XLOOKUP(1, (날씨5[stnNm]='강수량 삽입용'!$Q$36) * (날씨5[월]=Z$37) * (날씨5[일]='강수량 삽입용'!$P52), 날씨5[sumRn]),""),IF(_xlpm.결과=0,"",_xlpm.결과))</f>
        <v/>
      </c>
      <c r="AA52" cm="1">
        <f t="array" ref="AA52">_xlfn.LET(_xlpm.결과,IFERROR(_xlfn.XLOOKUP(1, (날씨5[stnNm]='강수량 삽입용'!$Q$36) * (날씨5[월]=AA$37) * (날씨5[일]='강수량 삽입용'!$P52), 날씨5[sumRn]),""),IF(_xlpm.결과=0,"",_xlpm.결과))</f>
        <v>4.0999999999999996</v>
      </c>
      <c r="AB52" t="str" cm="1">
        <f t="array" ref="AB52">_xlfn.LET(_xlpm.결과,IFERROR(_xlfn.XLOOKUP(1, (날씨5[stnNm]='강수량 삽입용'!$Q$36) * (날씨5[월]=AB$37) * (날씨5[일]='강수량 삽입용'!$P52), 날씨5[sumRn]),""),IF(_xlpm.결과=0,"",_xlpm.결과))</f>
        <v/>
      </c>
      <c r="AD52" s="63">
        <v>15</v>
      </c>
      <c r="AE52" t="str" cm="1">
        <f t="array" ref="AE52">_xlfn.LET(_xlpm.결과,IFERROR(_xlfn.XLOOKUP(1, (날씨6[stnNm]='강수량 삽입용'!$AE$36) * (날씨6[월]=AE$37) * (날씨6[일]='강수량 삽입용'!$AD52), 날씨6[sumRn]),""),IF(_xlpm.결과=0,"",_xlpm.결과))</f>
        <v/>
      </c>
      <c r="AF52" cm="1">
        <f t="array" ref="AF52">_xlfn.LET(_xlpm.결과,IFERROR(_xlfn.XLOOKUP(1, (날씨6[stnNm]='강수량 삽입용'!$AE$36) * (날씨6[월]=AF$37) * (날씨6[일]='강수량 삽입용'!$AD52), 날씨6[sumRn]),""),IF(_xlpm.결과=0,"",_xlpm.결과))</f>
        <v>1.8</v>
      </c>
      <c r="AG52" t="str" cm="1">
        <f t="array" ref="AG52">_xlfn.LET(_xlpm.결과,IFERROR(_xlfn.XLOOKUP(1, (날씨6[stnNm]='강수량 삽입용'!$AE$36) * (날씨6[월]=AG$37) * (날씨6[일]='강수량 삽입용'!$AD52), 날씨6[sumRn]),""),IF(_xlpm.결과=0,"",_xlpm.결과))</f>
        <v/>
      </c>
      <c r="AH52" t="str" cm="1">
        <f t="array" ref="AH52">_xlfn.LET(_xlpm.결과,IFERROR(_xlfn.XLOOKUP(1, (날씨6[stnNm]='강수량 삽입용'!$AE$36) * (날씨6[월]=AH$37) * (날씨6[일]='강수량 삽입용'!$AD52), 날씨6[sumRn]),""),IF(_xlpm.결과=0,"",_xlpm.결과))</f>
        <v/>
      </c>
      <c r="AI52" cm="1">
        <f t="array" ref="AI52">_xlfn.LET(_xlpm.결과,IFERROR(_xlfn.XLOOKUP(1, (날씨6[stnNm]='강수량 삽입용'!$AE$36) * (날씨6[월]=AI$37) * (날씨6[일]='강수량 삽입용'!$AD52), 날씨6[sumRn]),""),IF(_xlpm.결과=0,"",_xlpm.결과))</f>
        <v>6.7</v>
      </c>
      <c r="AJ52" t="str" cm="1">
        <f t="array" ref="AJ52">_xlfn.LET(_xlpm.결과,IFERROR(_xlfn.XLOOKUP(1, (날씨6[stnNm]='강수량 삽입용'!$AE$36) * (날씨6[월]=AJ$37) * (날씨6[일]='강수량 삽입용'!$AD52), 날씨6[sumRn]),""),IF(_xlpm.결과=0,"",_xlpm.결과))</f>
        <v/>
      </c>
      <c r="AK52" t="str" cm="1">
        <f t="array" ref="AK52">_xlfn.LET(_xlpm.결과,IFERROR(_xlfn.XLOOKUP(1, (날씨6[stnNm]='강수량 삽입용'!$AE$36) * (날씨6[월]=AK$37) * (날씨6[일]='강수량 삽입용'!$AD52), 날씨6[sumRn]),""),IF(_xlpm.결과=0,"",_xlpm.결과))</f>
        <v/>
      </c>
      <c r="AL52" cm="1">
        <f t="array" ref="AL52">_xlfn.LET(_xlpm.결과,IFERROR(_xlfn.XLOOKUP(1, (날씨6[stnNm]='강수량 삽입용'!$AE$36) * (날씨6[월]=AL$37) * (날씨6[일]='강수량 삽입용'!$AD52), 날씨6[sumRn]),""),IF(_xlpm.결과=0,"",_xlpm.결과))</f>
        <v>0.9</v>
      </c>
      <c r="AM52" t="str" cm="1">
        <f t="array" ref="AM52">_xlfn.LET(_xlpm.결과,IFERROR(_xlfn.XLOOKUP(1, (날씨6[stnNm]='강수량 삽입용'!$AE$36) * (날씨6[월]=AM$37) * (날씨6[일]='강수량 삽입용'!$AD52), 날씨6[sumRn]),""),IF(_xlpm.결과=0,"",_xlpm.결과))</f>
        <v/>
      </c>
      <c r="AN52" t="str" cm="1">
        <f t="array" ref="AN52">_xlfn.LET(_xlpm.결과,IFERROR(_xlfn.XLOOKUP(1, (날씨6[stnNm]='강수량 삽입용'!$AE$36) * (날씨6[월]=AN$37) * (날씨6[일]='강수량 삽입용'!$AD52), 날씨6[sumRn]),""),IF(_xlpm.결과=0,"",_xlpm.결과))</f>
        <v/>
      </c>
      <c r="AO52" t="str" cm="1">
        <f t="array" ref="AO52">_xlfn.LET(_xlpm.결과,IFERROR(_xlfn.XLOOKUP(1, (날씨6[stnNm]='강수량 삽입용'!$AE$36) * (날씨6[월]=AO$37) * (날씨6[일]='강수량 삽입용'!$AD52), 날씨6[sumRn]),""),IF(_xlpm.결과=0,"",_xlpm.결과))</f>
        <v/>
      </c>
      <c r="AP52" t="str" cm="1">
        <f t="array" ref="AP52">_xlfn.LET(_xlpm.결과,IFERROR(_xlfn.XLOOKUP(1, (날씨6[stnNm]='강수량 삽입용'!$AE$36) * (날씨6[월]=AP$37) * (날씨6[일]='강수량 삽입용'!$AD52), 날씨6[sumRn]),""),IF(_xlpm.결과=0,"",_xlpm.결과))</f>
        <v/>
      </c>
    </row>
    <row r="53" spans="2:42" ht="15.95" customHeight="1" x14ac:dyDescent="0.3">
      <c r="B53" s="63">
        <v>16</v>
      </c>
      <c r="C53" t="str" cm="1">
        <f t="array" ref="C53">_xlfn.LET(_xlpm.결과,IFERROR(_xlfn.XLOOKUP(1, (날씨4[stnNm]='강수량 삽입용'!$C$36) * (날씨4[월]=C$37) * (날씨4[일]='강수량 삽입용'!$B53), 날씨4[sumRn]),""),IF(_xlpm.결과=0,"",_xlpm.결과))</f>
        <v/>
      </c>
      <c r="D53" t="str" cm="1">
        <f t="array" ref="D53">_xlfn.LET(_xlpm.결과,IFERROR(_xlfn.XLOOKUP(1, (날씨4[stnNm]='강수량 삽입용'!$C$36) * (날씨4[월]=D$37) * (날씨4[일]='강수량 삽입용'!$B53), 날씨4[sumRn]),""),IF(_xlpm.결과=0,"",_xlpm.결과))</f>
        <v/>
      </c>
      <c r="E53" t="str" cm="1">
        <f t="array" ref="E53">_xlfn.LET(_xlpm.결과,IFERROR(_xlfn.XLOOKUP(1, (날씨4[stnNm]='강수량 삽입용'!$C$36) * (날씨4[월]=E$37) * (날씨4[일]='강수량 삽입용'!$B53), 날씨4[sumRn]),""),IF(_xlpm.결과=0,"",_xlpm.결과))</f>
        <v/>
      </c>
      <c r="F53" t="str" cm="1">
        <f t="array" ref="F53">_xlfn.LET(_xlpm.결과,IFERROR(_xlfn.XLOOKUP(1, (날씨4[stnNm]='강수량 삽입용'!$C$36) * (날씨4[월]=F$37) * (날씨4[일]='강수량 삽입용'!$B53), 날씨4[sumRn]),""),IF(_xlpm.결과=0,"",_xlpm.결과))</f>
        <v/>
      </c>
      <c r="G53" cm="1">
        <f t="array" ref="G53">_xlfn.LET(_xlpm.결과,IFERROR(_xlfn.XLOOKUP(1, (날씨4[stnNm]='강수량 삽입용'!$C$36) * (날씨4[월]=G$37) * (날씨4[일]='강수량 삽입용'!$B53), 날씨4[sumRn]),""),IF(_xlpm.결과=0,"",_xlpm.결과))</f>
        <v>49.2</v>
      </c>
      <c r="H53" t="str" cm="1">
        <f t="array" ref="H53">_xlfn.LET(_xlpm.결과,IFERROR(_xlfn.XLOOKUP(1, (날씨4[stnNm]='강수량 삽입용'!$C$36) * (날씨4[월]=H$37) * (날씨4[일]='강수량 삽입용'!$B53), 날씨4[sumRn]),""),IF(_xlpm.결과=0,"",_xlpm.결과))</f>
        <v/>
      </c>
      <c r="I53" t="str" cm="1">
        <f t="array" ref="I53">_xlfn.LET(_xlpm.결과,IFERROR(_xlfn.XLOOKUP(1, (날씨4[stnNm]='강수량 삽입용'!$C$36) * (날씨4[월]=I$37) * (날씨4[일]='강수량 삽입용'!$B53), 날씨4[sumRn]),""),IF(_xlpm.결과=0,"",_xlpm.결과))</f>
        <v/>
      </c>
      <c r="J53" t="str" cm="1">
        <f t="array" ref="J53">_xlfn.LET(_xlpm.결과,IFERROR(_xlfn.XLOOKUP(1, (날씨4[stnNm]='강수량 삽입용'!$C$36) * (날씨4[월]=J$37) * (날씨4[일]='강수량 삽입용'!$B53), 날씨4[sumRn]),""),IF(_xlpm.결과=0,"",_xlpm.결과))</f>
        <v/>
      </c>
      <c r="K53" cm="1">
        <f t="array" ref="K53">_xlfn.LET(_xlpm.결과,IFERROR(_xlfn.XLOOKUP(1, (날씨4[stnNm]='강수량 삽입용'!$C$36) * (날씨4[월]=K$37) * (날씨4[일]='강수량 삽입용'!$B53), 날씨4[sumRn]),""),IF(_xlpm.결과=0,"",_xlpm.결과))</f>
        <v>0.9</v>
      </c>
      <c r="L53" t="str" cm="1">
        <f t="array" ref="L53">_xlfn.LET(_xlpm.결과,IFERROR(_xlfn.XLOOKUP(1, (날씨4[stnNm]='강수량 삽입용'!$C$36) * (날씨4[월]=L$37) * (날씨4[일]='강수량 삽입용'!$B53), 날씨4[sumRn]),""),IF(_xlpm.결과=0,"",_xlpm.결과))</f>
        <v/>
      </c>
      <c r="M53" t="str" cm="1">
        <f t="array" ref="M53">_xlfn.LET(_xlpm.결과,IFERROR(_xlfn.XLOOKUP(1, (날씨4[stnNm]='강수량 삽입용'!$C$36) * (날씨4[월]=M$37) * (날씨4[일]='강수량 삽입용'!$B53), 날씨4[sumRn]),""),IF(_xlpm.결과=0,"",_xlpm.결과))</f>
        <v/>
      </c>
      <c r="N53" t="str" cm="1">
        <f t="array" ref="N53">_xlfn.LET(_xlpm.결과,IFERROR(_xlfn.XLOOKUP(1, (날씨4[stnNm]='강수량 삽입용'!$C$36) * (날씨4[월]=N$37) * (날씨4[일]='강수량 삽입용'!$B53), 날씨4[sumRn]),""),IF(_xlpm.결과=0,"",_xlpm.결과))</f>
        <v/>
      </c>
      <c r="P53" s="63">
        <v>16</v>
      </c>
      <c r="Q53" t="str" cm="1">
        <f t="array" ref="Q53">_xlfn.LET(_xlpm.결과,IFERROR(_xlfn.XLOOKUP(1, (날씨5[stnNm]='강수량 삽입용'!$Q$36) * (날씨5[월]=Q$37) * (날씨5[일]='강수량 삽입용'!$P53), 날씨5[sumRn]),""),IF(_xlpm.결과=0,"",_xlpm.결과))</f>
        <v/>
      </c>
      <c r="R53" t="str" cm="1">
        <f t="array" ref="R53">_xlfn.LET(_xlpm.결과,IFERROR(_xlfn.XLOOKUP(1, (날씨5[stnNm]='강수량 삽입용'!$Q$36) * (날씨5[월]=R$37) * (날씨5[일]='강수량 삽입용'!$P53), 날씨5[sumRn]),""),IF(_xlpm.결과=0,"",_xlpm.결과))</f>
        <v/>
      </c>
      <c r="S53" t="str" cm="1">
        <f t="array" ref="S53">_xlfn.LET(_xlpm.결과,IFERROR(_xlfn.XLOOKUP(1, (날씨5[stnNm]='강수량 삽입용'!$Q$36) * (날씨5[월]=S$37) * (날씨5[일]='강수량 삽입용'!$P53), 날씨5[sumRn]),""),IF(_xlpm.결과=0,"",_xlpm.결과))</f>
        <v/>
      </c>
      <c r="T53" t="str" cm="1">
        <f t="array" ref="T53">_xlfn.LET(_xlpm.결과,IFERROR(_xlfn.XLOOKUP(1, (날씨5[stnNm]='강수량 삽입용'!$Q$36) * (날씨5[월]=T$37) * (날씨5[일]='강수량 삽입용'!$P53), 날씨5[sumRn]),""),IF(_xlpm.결과=0,"",_xlpm.결과))</f>
        <v/>
      </c>
      <c r="U53" t="str" cm="1">
        <f t="array" ref="U53">_xlfn.LET(_xlpm.결과,IFERROR(_xlfn.XLOOKUP(1, (날씨5[stnNm]='강수량 삽입용'!$Q$36) * (날씨5[월]=U$37) * (날씨5[일]='강수량 삽입용'!$P53), 날씨5[sumRn]),""),IF(_xlpm.결과=0,"",_xlpm.결과))</f>
        <v/>
      </c>
      <c r="V53" t="str" cm="1">
        <f t="array" ref="V53">_xlfn.LET(_xlpm.결과,IFERROR(_xlfn.XLOOKUP(1, (날씨5[stnNm]='강수량 삽입용'!$Q$36) * (날씨5[월]=V$37) * (날씨5[일]='강수량 삽입용'!$P53), 날씨5[sumRn]),""),IF(_xlpm.결과=0,"",_xlpm.결과))</f>
        <v/>
      </c>
      <c r="W53" t="str" cm="1">
        <f t="array" ref="W53">_xlfn.LET(_xlpm.결과,IFERROR(_xlfn.XLOOKUP(1, (날씨5[stnNm]='강수량 삽입용'!$Q$36) * (날씨5[월]=W$37) * (날씨5[일]='강수량 삽입용'!$P53), 날씨5[sumRn]),""),IF(_xlpm.결과=0,"",_xlpm.결과))</f>
        <v/>
      </c>
      <c r="X53" cm="1">
        <f t="array" ref="X53">_xlfn.LET(_xlpm.결과,IFERROR(_xlfn.XLOOKUP(1, (날씨5[stnNm]='강수량 삽입용'!$Q$36) * (날씨5[월]=X$37) * (날씨5[일]='강수량 삽입용'!$P53), 날씨5[sumRn]),""),IF(_xlpm.결과=0,"",_xlpm.결과))</f>
        <v>7.4</v>
      </c>
      <c r="Y53" t="str" cm="1">
        <f t="array" ref="Y53">_xlfn.LET(_xlpm.결과,IFERROR(_xlfn.XLOOKUP(1, (날씨5[stnNm]='강수량 삽입용'!$Q$36) * (날씨5[월]=Y$37) * (날씨5[일]='강수량 삽입용'!$P53), 날씨5[sumRn]),""),IF(_xlpm.결과=0,"",_xlpm.결과))</f>
        <v/>
      </c>
      <c r="Z53" t="str" cm="1">
        <f t="array" ref="Z53">_xlfn.LET(_xlpm.결과,IFERROR(_xlfn.XLOOKUP(1, (날씨5[stnNm]='강수량 삽입용'!$Q$36) * (날씨5[월]=Z$37) * (날씨5[일]='강수량 삽입용'!$P53), 날씨5[sumRn]),""),IF(_xlpm.결과=0,"",_xlpm.결과))</f>
        <v/>
      </c>
      <c r="AA53" t="str" cm="1">
        <f t="array" ref="AA53">_xlfn.LET(_xlpm.결과,IFERROR(_xlfn.XLOOKUP(1, (날씨5[stnNm]='강수량 삽입용'!$Q$36) * (날씨5[월]=AA$37) * (날씨5[일]='강수량 삽입용'!$P53), 날씨5[sumRn]),""),IF(_xlpm.결과=0,"",_xlpm.결과))</f>
        <v/>
      </c>
      <c r="AB53" t="str" cm="1">
        <f t="array" ref="AB53">_xlfn.LET(_xlpm.결과,IFERROR(_xlfn.XLOOKUP(1, (날씨5[stnNm]='강수량 삽입용'!$Q$36) * (날씨5[월]=AB$37) * (날씨5[일]='강수량 삽입용'!$P53), 날씨5[sumRn]),""),IF(_xlpm.결과=0,"",_xlpm.결과))</f>
        <v/>
      </c>
      <c r="AD53" s="63">
        <v>16</v>
      </c>
      <c r="AE53" t="str" cm="1">
        <f t="array" ref="AE53">_xlfn.LET(_xlpm.결과,IFERROR(_xlfn.XLOOKUP(1, (날씨6[stnNm]='강수량 삽입용'!$AE$36) * (날씨6[월]=AE$37) * (날씨6[일]='강수량 삽입용'!$AD53), 날씨6[sumRn]),""),IF(_xlpm.결과=0,"",_xlpm.결과))</f>
        <v/>
      </c>
      <c r="AF53" cm="1">
        <f t="array" ref="AF53">_xlfn.LET(_xlpm.결과,IFERROR(_xlfn.XLOOKUP(1, (날씨6[stnNm]='강수량 삽입용'!$AE$36) * (날씨6[월]=AF$37) * (날씨6[일]='강수량 삽입용'!$AD53), 날씨6[sumRn]),""),IF(_xlpm.결과=0,"",_xlpm.결과))</f>
        <v>14.1</v>
      </c>
      <c r="AG53" t="str" cm="1">
        <f t="array" ref="AG53">_xlfn.LET(_xlpm.결과,IFERROR(_xlfn.XLOOKUP(1, (날씨6[stnNm]='강수량 삽입용'!$AE$36) * (날씨6[월]=AG$37) * (날씨6[일]='강수량 삽입용'!$AD53), 날씨6[sumRn]),""),IF(_xlpm.결과=0,"",_xlpm.결과))</f>
        <v/>
      </c>
      <c r="AH53" t="str" cm="1">
        <f t="array" ref="AH53">_xlfn.LET(_xlpm.결과,IFERROR(_xlfn.XLOOKUP(1, (날씨6[stnNm]='강수량 삽입용'!$AE$36) * (날씨6[월]=AH$37) * (날씨6[일]='강수량 삽입용'!$AD53), 날씨6[sumRn]),""),IF(_xlpm.결과=0,"",_xlpm.결과))</f>
        <v/>
      </c>
      <c r="AI53" cm="1">
        <f t="array" ref="AI53">_xlfn.LET(_xlpm.결과,IFERROR(_xlfn.XLOOKUP(1, (날씨6[stnNm]='강수량 삽입용'!$AE$36) * (날씨6[월]=AI$37) * (날씨6[일]='강수량 삽입용'!$AD53), 날씨6[sumRn]),""),IF(_xlpm.결과=0,"",_xlpm.결과))</f>
        <v>0.9</v>
      </c>
      <c r="AJ53" t="str" cm="1">
        <f t="array" ref="AJ53">_xlfn.LET(_xlpm.결과,IFERROR(_xlfn.XLOOKUP(1, (날씨6[stnNm]='강수량 삽입용'!$AE$36) * (날씨6[월]=AJ$37) * (날씨6[일]='강수량 삽입용'!$AD53), 날씨6[sumRn]),""),IF(_xlpm.결과=0,"",_xlpm.결과))</f>
        <v/>
      </c>
      <c r="AK53" t="str" cm="1">
        <f t="array" ref="AK53">_xlfn.LET(_xlpm.결과,IFERROR(_xlfn.XLOOKUP(1, (날씨6[stnNm]='강수량 삽입용'!$AE$36) * (날씨6[월]=AK$37) * (날씨6[일]='강수량 삽입용'!$AD53), 날씨6[sumRn]),""),IF(_xlpm.결과=0,"",_xlpm.결과))</f>
        <v/>
      </c>
      <c r="AL53" t="str" cm="1">
        <f t="array" ref="AL53">_xlfn.LET(_xlpm.결과,IFERROR(_xlfn.XLOOKUP(1, (날씨6[stnNm]='강수량 삽입용'!$AE$36) * (날씨6[월]=AL$37) * (날씨6[일]='강수량 삽입용'!$AD53), 날씨6[sumRn]),""),IF(_xlpm.결과=0,"",_xlpm.결과))</f>
        <v/>
      </c>
      <c r="AM53" cm="1">
        <f t="array" ref="AM53">_xlfn.LET(_xlpm.결과,IFERROR(_xlfn.XLOOKUP(1, (날씨6[stnNm]='강수량 삽입용'!$AE$36) * (날씨6[월]=AM$37) * (날씨6[일]='강수량 삽입용'!$AD53), 날씨6[sumRn]),""),IF(_xlpm.결과=0,"",_xlpm.결과))</f>
        <v>3.7</v>
      </c>
      <c r="AN53" t="str" cm="1">
        <f t="array" ref="AN53">_xlfn.LET(_xlpm.결과,IFERROR(_xlfn.XLOOKUP(1, (날씨6[stnNm]='강수량 삽입용'!$AE$36) * (날씨6[월]=AN$37) * (날씨6[일]='강수량 삽입용'!$AD53), 날씨6[sumRn]),""),IF(_xlpm.결과=0,"",_xlpm.결과))</f>
        <v/>
      </c>
      <c r="AO53" t="str" cm="1">
        <f t="array" ref="AO53">_xlfn.LET(_xlpm.결과,IFERROR(_xlfn.XLOOKUP(1, (날씨6[stnNm]='강수량 삽입용'!$AE$36) * (날씨6[월]=AO$37) * (날씨6[일]='강수량 삽입용'!$AD53), 날씨6[sumRn]),""),IF(_xlpm.결과=0,"",_xlpm.결과))</f>
        <v/>
      </c>
      <c r="AP53" t="str" cm="1">
        <f t="array" ref="AP53">_xlfn.LET(_xlpm.결과,IFERROR(_xlfn.XLOOKUP(1, (날씨6[stnNm]='강수량 삽입용'!$AE$36) * (날씨6[월]=AP$37) * (날씨6[일]='강수량 삽입용'!$AD53), 날씨6[sumRn]),""),IF(_xlpm.결과=0,"",_xlpm.결과))</f>
        <v/>
      </c>
    </row>
    <row r="54" spans="2:42" ht="15.95" customHeight="1" x14ac:dyDescent="0.3">
      <c r="B54" s="63">
        <v>17</v>
      </c>
      <c r="C54" t="str" cm="1">
        <f t="array" ref="C54">_xlfn.LET(_xlpm.결과,IFERROR(_xlfn.XLOOKUP(1, (날씨4[stnNm]='강수량 삽입용'!$C$36) * (날씨4[월]=C$37) * (날씨4[일]='강수량 삽입용'!$B54), 날씨4[sumRn]),""),IF(_xlpm.결과=0,"",_xlpm.결과))</f>
        <v/>
      </c>
      <c r="D54" t="str" cm="1">
        <f t="array" ref="D54">_xlfn.LET(_xlpm.결과,IFERROR(_xlfn.XLOOKUP(1, (날씨4[stnNm]='강수량 삽입용'!$C$36) * (날씨4[월]=D$37) * (날씨4[일]='강수량 삽입용'!$B54), 날씨4[sumRn]),""),IF(_xlpm.결과=0,"",_xlpm.결과))</f>
        <v/>
      </c>
      <c r="E54" t="str" cm="1">
        <f t="array" ref="E54">_xlfn.LET(_xlpm.결과,IFERROR(_xlfn.XLOOKUP(1, (날씨4[stnNm]='강수량 삽입용'!$C$36) * (날씨4[월]=E$37) * (날씨4[일]='강수량 삽입용'!$B54), 날씨4[sumRn]),""),IF(_xlpm.결과=0,"",_xlpm.결과))</f>
        <v/>
      </c>
      <c r="F54" t="str" cm="1">
        <f t="array" ref="F54">_xlfn.LET(_xlpm.결과,IFERROR(_xlfn.XLOOKUP(1, (날씨4[stnNm]='강수량 삽입용'!$C$36) * (날씨4[월]=F$37) * (날씨4[일]='강수량 삽입용'!$B54), 날씨4[sumRn]),""),IF(_xlpm.결과=0,"",_xlpm.결과))</f>
        <v/>
      </c>
      <c r="G54" cm="1">
        <f t="array" ref="G54">_xlfn.LET(_xlpm.결과,IFERROR(_xlfn.XLOOKUP(1, (날씨4[stnNm]='강수량 삽입용'!$C$36) * (날씨4[월]=G$37) * (날씨4[일]='강수량 삽입용'!$B54), 날씨4[sumRn]),""),IF(_xlpm.결과=0,"",_xlpm.결과))</f>
        <v>103.7</v>
      </c>
      <c r="H54" t="str" cm="1">
        <f t="array" ref="H54">_xlfn.LET(_xlpm.결과,IFERROR(_xlfn.XLOOKUP(1, (날씨4[stnNm]='강수량 삽입용'!$C$36) * (날씨4[월]=H$37) * (날씨4[일]='강수량 삽입용'!$B54), 날씨4[sumRn]),""),IF(_xlpm.결과=0,"",_xlpm.결과))</f>
        <v/>
      </c>
      <c r="I54" t="str" cm="1">
        <f t="array" ref="I54">_xlfn.LET(_xlpm.결과,IFERROR(_xlfn.XLOOKUP(1, (날씨4[stnNm]='강수량 삽입용'!$C$36) * (날씨4[월]=I$37) * (날씨4[일]='강수량 삽입용'!$B54), 날씨4[sumRn]),""),IF(_xlpm.결과=0,"",_xlpm.결과))</f>
        <v/>
      </c>
      <c r="J54" t="str" cm="1">
        <f t="array" ref="J54">_xlfn.LET(_xlpm.결과,IFERROR(_xlfn.XLOOKUP(1, (날씨4[stnNm]='강수량 삽입용'!$C$36) * (날씨4[월]=J$37) * (날씨4[일]='강수량 삽입용'!$B54), 날씨4[sumRn]),""),IF(_xlpm.결과=0,"",_xlpm.결과))</f>
        <v/>
      </c>
      <c r="K54" t="str" cm="1">
        <f t="array" ref="K54">_xlfn.LET(_xlpm.결과,IFERROR(_xlfn.XLOOKUP(1, (날씨4[stnNm]='강수량 삽입용'!$C$36) * (날씨4[월]=K$37) * (날씨4[일]='강수량 삽입용'!$B54), 날씨4[sumRn]),""),IF(_xlpm.결과=0,"",_xlpm.결과))</f>
        <v/>
      </c>
      <c r="L54" t="str" cm="1">
        <f t="array" ref="L54">_xlfn.LET(_xlpm.결과,IFERROR(_xlfn.XLOOKUP(1, (날씨4[stnNm]='강수량 삽입용'!$C$36) * (날씨4[월]=L$37) * (날씨4[일]='강수량 삽입용'!$B54), 날씨4[sumRn]),""),IF(_xlpm.결과=0,"",_xlpm.결과))</f>
        <v/>
      </c>
      <c r="M54" t="str" cm="1">
        <f t="array" ref="M54">_xlfn.LET(_xlpm.결과,IFERROR(_xlfn.XLOOKUP(1, (날씨4[stnNm]='강수량 삽입용'!$C$36) * (날씨4[월]=M$37) * (날씨4[일]='강수량 삽입용'!$B54), 날씨4[sumRn]),""),IF(_xlpm.결과=0,"",_xlpm.결과))</f>
        <v/>
      </c>
      <c r="N54" t="str" cm="1">
        <f t="array" ref="N54">_xlfn.LET(_xlpm.결과,IFERROR(_xlfn.XLOOKUP(1, (날씨4[stnNm]='강수량 삽입용'!$C$36) * (날씨4[월]=N$37) * (날씨4[일]='강수량 삽입용'!$B54), 날씨4[sumRn]),""),IF(_xlpm.결과=0,"",_xlpm.결과))</f>
        <v/>
      </c>
      <c r="P54" s="63">
        <v>17</v>
      </c>
      <c r="Q54" t="str" cm="1">
        <f t="array" ref="Q54">_xlfn.LET(_xlpm.결과,IFERROR(_xlfn.XLOOKUP(1, (날씨5[stnNm]='강수량 삽입용'!$Q$36) * (날씨5[월]=Q$37) * (날씨5[일]='강수량 삽입용'!$P54), 날씨5[sumRn]),""),IF(_xlpm.결과=0,"",_xlpm.결과))</f>
        <v/>
      </c>
      <c r="R54" t="str" cm="1">
        <f t="array" ref="R54">_xlfn.LET(_xlpm.결과,IFERROR(_xlfn.XLOOKUP(1, (날씨5[stnNm]='강수량 삽입용'!$Q$36) * (날씨5[월]=R$37) * (날씨5[일]='강수량 삽입용'!$P54), 날씨5[sumRn]),""),IF(_xlpm.결과=0,"",_xlpm.결과))</f>
        <v/>
      </c>
      <c r="S54" t="str" cm="1">
        <f t="array" ref="S54">_xlfn.LET(_xlpm.결과,IFERROR(_xlfn.XLOOKUP(1, (날씨5[stnNm]='강수량 삽입용'!$Q$36) * (날씨5[월]=S$37) * (날씨5[일]='강수량 삽입용'!$P54), 날씨5[sumRn]),""),IF(_xlpm.결과=0,"",_xlpm.결과))</f>
        <v/>
      </c>
      <c r="T54" t="str" cm="1">
        <f t="array" ref="T54">_xlfn.LET(_xlpm.결과,IFERROR(_xlfn.XLOOKUP(1, (날씨5[stnNm]='강수량 삽입용'!$Q$36) * (날씨5[월]=T$37) * (날씨5[일]='강수량 삽입용'!$P54), 날씨5[sumRn]),""),IF(_xlpm.결과=0,"",_xlpm.결과))</f>
        <v/>
      </c>
      <c r="U54" t="str" cm="1">
        <f t="array" ref="U54">_xlfn.LET(_xlpm.결과,IFERROR(_xlfn.XLOOKUP(1, (날씨5[stnNm]='강수량 삽입용'!$Q$36) * (날씨5[월]=U$37) * (날씨5[일]='강수량 삽입용'!$P54), 날씨5[sumRn]),""),IF(_xlpm.결과=0,"",_xlpm.결과))</f>
        <v/>
      </c>
      <c r="V54" t="str" cm="1">
        <f t="array" ref="V54">_xlfn.LET(_xlpm.결과,IFERROR(_xlfn.XLOOKUP(1, (날씨5[stnNm]='강수량 삽입용'!$Q$36) * (날씨5[월]=V$37) * (날씨5[일]='강수량 삽입용'!$P54), 날씨5[sumRn]),""),IF(_xlpm.결과=0,"",_xlpm.결과))</f>
        <v/>
      </c>
      <c r="W54" t="str" cm="1">
        <f t="array" ref="W54">_xlfn.LET(_xlpm.결과,IFERROR(_xlfn.XLOOKUP(1, (날씨5[stnNm]='강수량 삽입용'!$Q$36) * (날씨5[월]=W$37) * (날씨5[일]='강수량 삽입용'!$P54), 날씨5[sumRn]),""),IF(_xlpm.결과=0,"",_xlpm.결과))</f>
        <v/>
      </c>
      <c r="X54" cm="1">
        <f t="array" ref="X54">_xlfn.LET(_xlpm.결과,IFERROR(_xlfn.XLOOKUP(1, (날씨5[stnNm]='강수량 삽입용'!$Q$36) * (날씨5[월]=X$37) * (날씨5[일]='강수량 삽입용'!$P54), 날씨5[sumRn]),""),IF(_xlpm.결과=0,"",_xlpm.결과))</f>
        <v>0.7</v>
      </c>
      <c r="Y54" t="str" cm="1">
        <f t="array" ref="Y54">_xlfn.LET(_xlpm.결과,IFERROR(_xlfn.XLOOKUP(1, (날씨5[stnNm]='강수량 삽입용'!$Q$36) * (날씨5[월]=Y$37) * (날씨5[일]='강수량 삽입용'!$P54), 날씨5[sumRn]),""),IF(_xlpm.결과=0,"",_xlpm.결과))</f>
        <v/>
      </c>
      <c r="Z54" t="str" cm="1">
        <f t="array" ref="Z54">_xlfn.LET(_xlpm.결과,IFERROR(_xlfn.XLOOKUP(1, (날씨5[stnNm]='강수량 삽입용'!$Q$36) * (날씨5[월]=Z$37) * (날씨5[일]='강수량 삽입용'!$P54), 날씨5[sumRn]),""),IF(_xlpm.결과=0,"",_xlpm.결과))</f>
        <v/>
      </c>
      <c r="AA54" cm="1">
        <f t="array" ref="AA54">_xlfn.LET(_xlpm.결과,IFERROR(_xlfn.XLOOKUP(1, (날씨5[stnNm]='강수량 삽입용'!$Q$36) * (날씨5[월]=AA$37) * (날씨5[일]='강수량 삽입용'!$P54), 날씨5[sumRn]),""),IF(_xlpm.결과=0,"",_xlpm.결과))</f>
        <v>15.1</v>
      </c>
      <c r="AB54" cm="1">
        <f t="array" ref="AB54">_xlfn.LET(_xlpm.결과,IFERROR(_xlfn.XLOOKUP(1, (날씨5[stnNm]='강수량 삽입용'!$Q$36) * (날씨5[월]=AB$37) * (날씨5[일]='강수량 삽입용'!$P54), 날씨5[sumRn]),""),IF(_xlpm.결과=0,"",_xlpm.결과))</f>
        <v>5.8</v>
      </c>
      <c r="AD54" s="63">
        <v>17</v>
      </c>
      <c r="AE54" t="str" cm="1">
        <f t="array" ref="AE54">_xlfn.LET(_xlpm.결과,IFERROR(_xlfn.XLOOKUP(1, (날씨6[stnNm]='강수량 삽입용'!$AE$36) * (날씨6[월]=AE$37) * (날씨6[일]='강수량 삽입용'!$AD54), 날씨6[sumRn]),""),IF(_xlpm.결과=0,"",_xlpm.결과))</f>
        <v/>
      </c>
      <c r="AF54" cm="1">
        <f t="array" ref="AF54">_xlfn.LET(_xlpm.결과,IFERROR(_xlfn.XLOOKUP(1, (날씨6[stnNm]='강수량 삽입용'!$AE$36) * (날씨6[월]=AF$37) * (날씨6[일]='강수량 삽입용'!$AD54), 날씨6[sumRn]),""),IF(_xlpm.결과=0,"",_xlpm.결과))</f>
        <v>0.6</v>
      </c>
      <c r="AG54" cm="1">
        <f t="array" ref="AG54">_xlfn.LET(_xlpm.결과,IFERROR(_xlfn.XLOOKUP(1, (날씨6[stnNm]='강수량 삽입용'!$AE$36) * (날씨6[월]=AG$37) * (날씨6[일]='강수량 삽입용'!$AD54), 날씨6[sumRn]),""),IF(_xlpm.결과=0,"",_xlpm.결과))</f>
        <v>0.4</v>
      </c>
      <c r="AH54" cm="1">
        <f t="array" ref="AH54">_xlfn.LET(_xlpm.결과,IFERROR(_xlfn.XLOOKUP(1, (날씨6[stnNm]='강수량 삽입용'!$AE$36) * (날씨6[월]=AH$37) * (날씨6[일]='강수량 삽입용'!$AD54), 날씨6[sumRn]),""),IF(_xlpm.결과=0,"",_xlpm.결과))</f>
        <v>12</v>
      </c>
      <c r="AI54" t="str" cm="1">
        <f t="array" ref="AI54">_xlfn.LET(_xlpm.결과,IFERROR(_xlfn.XLOOKUP(1, (날씨6[stnNm]='강수량 삽입용'!$AE$36) * (날씨6[월]=AI$37) * (날씨6[일]='강수량 삽입용'!$AD54), 날씨6[sumRn]),""),IF(_xlpm.결과=0,"",_xlpm.결과))</f>
        <v/>
      </c>
      <c r="AJ54" t="str" cm="1">
        <f t="array" ref="AJ54">_xlfn.LET(_xlpm.결과,IFERROR(_xlfn.XLOOKUP(1, (날씨6[stnNm]='강수량 삽입용'!$AE$36) * (날씨6[월]=AJ$37) * (날씨6[일]='강수량 삽입용'!$AD54), 날씨6[sumRn]),""),IF(_xlpm.결과=0,"",_xlpm.결과))</f>
        <v/>
      </c>
      <c r="AK54" t="str" cm="1">
        <f t="array" ref="AK54">_xlfn.LET(_xlpm.결과,IFERROR(_xlfn.XLOOKUP(1, (날씨6[stnNm]='강수량 삽입용'!$AE$36) * (날씨6[월]=AK$37) * (날씨6[일]='강수량 삽입용'!$AD54), 날씨6[sumRn]),""),IF(_xlpm.결과=0,"",_xlpm.결과))</f>
        <v/>
      </c>
      <c r="AL54" t="str" cm="1">
        <f t="array" ref="AL54">_xlfn.LET(_xlpm.결과,IFERROR(_xlfn.XLOOKUP(1, (날씨6[stnNm]='강수량 삽입용'!$AE$36) * (날씨6[월]=AL$37) * (날씨6[일]='강수량 삽입용'!$AD54), 날씨6[sumRn]),""),IF(_xlpm.결과=0,"",_xlpm.결과))</f>
        <v/>
      </c>
      <c r="AM54" t="str" cm="1">
        <f t="array" ref="AM54">_xlfn.LET(_xlpm.결과,IFERROR(_xlfn.XLOOKUP(1, (날씨6[stnNm]='강수량 삽입용'!$AE$36) * (날씨6[월]=AM$37) * (날씨6[일]='강수량 삽입용'!$AD54), 날씨6[sumRn]),""),IF(_xlpm.결과=0,"",_xlpm.결과))</f>
        <v/>
      </c>
      <c r="AN54" t="str" cm="1">
        <f t="array" ref="AN54">_xlfn.LET(_xlpm.결과,IFERROR(_xlfn.XLOOKUP(1, (날씨6[stnNm]='강수량 삽입용'!$AE$36) * (날씨6[월]=AN$37) * (날씨6[일]='강수량 삽입용'!$AD54), 날씨6[sumRn]),""),IF(_xlpm.결과=0,"",_xlpm.결과))</f>
        <v/>
      </c>
      <c r="AO54" t="str" cm="1">
        <f t="array" ref="AO54">_xlfn.LET(_xlpm.결과,IFERROR(_xlfn.XLOOKUP(1, (날씨6[stnNm]='강수량 삽입용'!$AE$36) * (날씨6[월]=AO$37) * (날씨6[일]='강수량 삽입용'!$AD54), 날씨6[sumRn]),""),IF(_xlpm.결과=0,"",_xlpm.결과))</f>
        <v/>
      </c>
      <c r="AP54" t="str" cm="1">
        <f t="array" ref="AP54">_xlfn.LET(_xlpm.결과,IFERROR(_xlfn.XLOOKUP(1, (날씨6[stnNm]='강수량 삽입용'!$AE$36) * (날씨6[월]=AP$37) * (날씨6[일]='강수량 삽입용'!$AD54), 날씨6[sumRn]),""),IF(_xlpm.결과=0,"",_xlpm.결과))</f>
        <v/>
      </c>
    </row>
    <row r="55" spans="2:42" ht="15.95" customHeight="1" x14ac:dyDescent="0.3">
      <c r="B55" s="63">
        <v>18</v>
      </c>
      <c r="C55" t="str" cm="1">
        <f t="array" ref="C55">_xlfn.LET(_xlpm.결과,IFERROR(_xlfn.XLOOKUP(1, (날씨4[stnNm]='강수량 삽입용'!$C$36) * (날씨4[월]=C$37) * (날씨4[일]='강수량 삽입용'!$B55), 날씨4[sumRn]),""),IF(_xlpm.결과=0,"",_xlpm.결과))</f>
        <v/>
      </c>
      <c r="D55" t="str" cm="1">
        <f t="array" ref="D55">_xlfn.LET(_xlpm.결과,IFERROR(_xlfn.XLOOKUP(1, (날씨4[stnNm]='강수량 삽입용'!$C$36) * (날씨4[월]=D$37) * (날씨4[일]='강수량 삽입용'!$B55), 날씨4[sumRn]),""),IF(_xlpm.결과=0,"",_xlpm.결과))</f>
        <v/>
      </c>
      <c r="E55" cm="1">
        <f t="array" ref="E55">_xlfn.LET(_xlpm.결과,IFERROR(_xlfn.XLOOKUP(1, (날씨4[stnNm]='강수량 삽입용'!$C$36) * (날씨4[월]=E$37) * (날씨4[일]='강수량 삽입용'!$B55), 날씨4[sumRn]),""),IF(_xlpm.결과=0,"",_xlpm.결과))</f>
        <v>1.7</v>
      </c>
      <c r="F55" t="str" cm="1">
        <f t="array" ref="F55">_xlfn.LET(_xlpm.결과,IFERROR(_xlfn.XLOOKUP(1, (날씨4[stnNm]='강수량 삽입용'!$C$36) * (날씨4[월]=F$37) * (날씨4[일]='강수량 삽입용'!$B55), 날씨4[sumRn]),""),IF(_xlpm.결과=0,"",_xlpm.결과))</f>
        <v/>
      </c>
      <c r="G55" cm="1">
        <f t="array" ref="G55">_xlfn.LET(_xlpm.결과,IFERROR(_xlfn.XLOOKUP(1, (날씨4[stnNm]='강수량 삽입용'!$C$36) * (날씨4[월]=G$37) * (날씨4[일]='강수량 삽입용'!$B55), 날씨4[sumRn]),""),IF(_xlpm.결과=0,"",_xlpm.결과))</f>
        <v>16.2</v>
      </c>
      <c r="H55" t="str" cm="1">
        <f t="array" ref="H55">_xlfn.LET(_xlpm.결과,IFERROR(_xlfn.XLOOKUP(1, (날씨4[stnNm]='강수량 삽입용'!$C$36) * (날씨4[월]=H$37) * (날씨4[일]='강수량 삽입용'!$B55), 날씨4[sumRn]),""),IF(_xlpm.결과=0,"",_xlpm.결과))</f>
        <v/>
      </c>
      <c r="I55" t="str" cm="1">
        <f t="array" ref="I55">_xlfn.LET(_xlpm.결과,IFERROR(_xlfn.XLOOKUP(1, (날씨4[stnNm]='강수량 삽입용'!$C$36) * (날씨4[월]=I$37) * (날씨4[일]='강수량 삽입용'!$B55), 날씨4[sumRn]),""),IF(_xlpm.결과=0,"",_xlpm.결과))</f>
        <v/>
      </c>
      <c r="J55" t="str" cm="1">
        <f t="array" ref="J55">_xlfn.LET(_xlpm.결과,IFERROR(_xlfn.XLOOKUP(1, (날씨4[stnNm]='강수량 삽입용'!$C$36) * (날씨4[월]=J$37) * (날씨4[일]='강수량 삽입용'!$B55), 날씨4[sumRn]),""),IF(_xlpm.결과=0,"",_xlpm.결과))</f>
        <v/>
      </c>
      <c r="K55" t="str" cm="1">
        <f t="array" ref="K55">_xlfn.LET(_xlpm.결과,IFERROR(_xlfn.XLOOKUP(1, (날씨4[stnNm]='강수량 삽입용'!$C$36) * (날씨4[월]=K$37) * (날씨4[일]='강수량 삽입용'!$B55), 날씨4[sumRn]),""),IF(_xlpm.결과=0,"",_xlpm.결과))</f>
        <v/>
      </c>
      <c r="L55" t="str" cm="1">
        <f t="array" ref="L55">_xlfn.LET(_xlpm.결과,IFERROR(_xlfn.XLOOKUP(1, (날씨4[stnNm]='강수량 삽입용'!$C$36) * (날씨4[월]=L$37) * (날씨4[일]='강수량 삽입용'!$B55), 날씨4[sumRn]),""),IF(_xlpm.결과=0,"",_xlpm.결과))</f>
        <v/>
      </c>
      <c r="M55" t="str" cm="1">
        <f t="array" ref="M55">_xlfn.LET(_xlpm.결과,IFERROR(_xlfn.XLOOKUP(1, (날씨4[stnNm]='강수량 삽입용'!$C$36) * (날씨4[월]=M$37) * (날씨4[일]='강수량 삽입용'!$B55), 날씨4[sumRn]),""),IF(_xlpm.결과=0,"",_xlpm.결과))</f>
        <v/>
      </c>
      <c r="N55" t="str" cm="1">
        <f t="array" ref="N55">_xlfn.LET(_xlpm.결과,IFERROR(_xlfn.XLOOKUP(1, (날씨4[stnNm]='강수량 삽입용'!$C$36) * (날씨4[월]=N$37) * (날씨4[일]='강수량 삽입용'!$B55), 날씨4[sumRn]),""),IF(_xlpm.결과=0,"",_xlpm.결과))</f>
        <v/>
      </c>
      <c r="P55" s="63">
        <v>18</v>
      </c>
      <c r="Q55" t="str" cm="1">
        <f t="array" ref="Q55">_xlfn.LET(_xlpm.결과,IFERROR(_xlfn.XLOOKUP(1, (날씨5[stnNm]='강수량 삽입용'!$Q$36) * (날씨5[월]=Q$37) * (날씨5[일]='강수량 삽입용'!$P55), 날씨5[sumRn]),""),IF(_xlpm.결과=0,"",_xlpm.결과))</f>
        <v/>
      </c>
      <c r="R55" t="str" cm="1">
        <f t="array" ref="R55">_xlfn.LET(_xlpm.결과,IFERROR(_xlfn.XLOOKUP(1, (날씨5[stnNm]='강수량 삽입용'!$Q$36) * (날씨5[월]=R$37) * (날씨5[일]='강수량 삽입용'!$P55), 날씨5[sumRn]),""),IF(_xlpm.결과=0,"",_xlpm.결과))</f>
        <v/>
      </c>
      <c r="S55" t="str" cm="1">
        <f t="array" ref="S55">_xlfn.LET(_xlpm.결과,IFERROR(_xlfn.XLOOKUP(1, (날씨5[stnNm]='강수량 삽입용'!$Q$36) * (날씨5[월]=S$37) * (날씨5[일]='강수량 삽입용'!$P55), 날씨5[sumRn]),""),IF(_xlpm.결과=0,"",_xlpm.결과))</f>
        <v/>
      </c>
      <c r="T55" t="str" cm="1">
        <f t="array" ref="T55">_xlfn.LET(_xlpm.결과,IFERROR(_xlfn.XLOOKUP(1, (날씨5[stnNm]='강수량 삽입용'!$Q$36) * (날씨5[월]=T$37) * (날씨5[일]='강수량 삽입용'!$P55), 날씨5[sumRn]),""),IF(_xlpm.결과=0,"",_xlpm.결과))</f>
        <v/>
      </c>
      <c r="U55" t="str" cm="1">
        <f t="array" ref="U55">_xlfn.LET(_xlpm.결과,IFERROR(_xlfn.XLOOKUP(1, (날씨5[stnNm]='강수량 삽입용'!$Q$36) * (날씨5[월]=U$37) * (날씨5[일]='강수량 삽입용'!$P55), 날씨5[sumRn]),""),IF(_xlpm.결과=0,"",_xlpm.결과))</f>
        <v/>
      </c>
      <c r="V55" cm="1">
        <f t="array" ref="V55">_xlfn.LET(_xlpm.결과,IFERROR(_xlfn.XLOOKUP(1, (날씨5[stnNm]='강수량 삽입용'!$Q$36) * (날씨5[월]=V$37) * (날씨5[일]='강수량 삽입용'!$P55), 날씨5[sumRn]),""),IF(_xlpm.결과=0,"",_xlpm.결과))</f>
        <v>19.8</v>
      </c>
      <c r="W55" t="str" cm="1">
        <f t="array" ref="W55">_xlfn.LET(_xlpm.결과,IFERROR(_xlfn.XLOOKUP(1, (날씨5[stnNm]='강수량 삽입용'!$Q$36) * (날씨5[월]=W$37) * (날씨5[일]='강수량 삽입용'!$P55), 날씨5[sumRn]),""),IF(_xlpm.결과=0,"",_xlpm.결과))</f>
        <v/>
      </c>
      <c r="X55" t="str" cm="1">
        <f t="array" ref="X55">_xlfn.LET(_xlpm.결과,IFERROR(_xlfn.XLOOKUP(1, (날씨5[stnNm]='강수량 삽입용'!$Q$36) * (날씨5[월]=X$37) * (날씨5[일]='강수량 삽입용'!$P55), 날씨5[sumRn]),""),IF(_xlpm.결과=0,"",_xlpm.결과))</f>
        <v/>
      </c>
      <c r="Y55" t="str" cm="1">
        <f t="array" ref="Y55">_xlfn.LET(_xlpm.결과,IFERROR(_xlfn.XLOOKUP(1, (날씨5[stnNm]='강수량 삽입용'!$Q$36) * (날씨5[월]=Y$37) * (날씨5[일]='강수량 삽입용'!$P55), 날씨5[sumRn]),""),IF(_xlpm.결과=0,"",_xlpm.결과))</f>
        <v/>
      </c>
      <c r="Z55" t="str" cm="1">
        <f t="array" ref="Z55">_xlfn.LET(_xlpm.결과,IFERROR(_xlfn.XLOOKUP(1, (날씨5[stnNm]='강수량 삽입용'!$Q$36) * (날씨5[월]=Z$37) * (날씨5[일]='강수량 삽입용'!$P55), 날씨5[sumRn]),""),IF(_xlpm.결과=0,"",_xlpm.결과))</f>
        <v/>
      </c>
      <c r="AA55" cm="1">
        <f t="array" ref="AA55">_xlfn.LET(_xlpm.결과,IFERROR(_xlfn.XLOOKUP(1, (날씨5[stnNm]='강수량 삽입용'!$Q$36) * (날씨5[월]=AA$37) * (날씨5[일]='강수량 삽입용'!$P55), 날씨5[sumRn]),""),IF(_xlpm.결과=0,"",_xlpm.결과))</f>
        <v>15.1</v>
      </c>
      <c r="AB55" t="str" cm="1">
        <f t="array" ref="AB55">_xlfn.LET(_xlpm.결과,IFERROR(_xlfn.XLOOKUP(1, (날씨5[stnNm]='강수량 삽입용'!$Q$36) * (날씨5[월]=AB$37) * (날씨5[일]='강수량 삽입용'!$P55), 날씨5[sumRn]),""),IF(_xlpm.결과=0,"",_xlpm.결과))</f>
        <v/>
      </c>
      <c r="AD55" s="63">
        <v>18</v>
      </c>
      <c r="AE55" t="str" cm="1">
        <f t="array" ref="AE55">_xlfn.LET(_xlpm.결과,IFERROR(_xlfn.XLOOKUP(1, (날씨6[stnNm]='강수량 삽입용'!$AE$36) * (날씨6[월]=AE$37) * (날씨6[일]='강수량 삽입용'!$AD55), 날씨6[sumRn]),""),IF(_xlpm.결과=0,"",_xlpm.결과))</f>
        <v/>
      </c>
      <c r="AF55" t="str" cm="1">
        <f t="array" ref="AF55">_xlfn.LET(_xlpm.결과,IFERROR(_xlfn.XLOOKUP(1, (날씨6[stnNm]='강수량 삽입용'!$AE$36) * (날씨6[월]=AF$37) * (날씨6[일]='강수량 삽입용'!$AD55), 날씨6[sumRn]),""),IF(_xlpm.결과=0,"",_xlpm.결과))</f>
        <v/>
      </c>
      <c r="AG55" t="str" cm="1">
        <f t="array" ref="AG55">_xlfn.LET(_xlpm.결과,IFERROR(_xlfn.XLOOKUP(1, (날씨6[stnNm]='강수량 삽입용'!$AE$36) * (날씨6[월]=AG$37) * (날씨6[일]='강수량 삽입용'!$AD55), 날씨6[sumRn]),""),IF(_xlpm.결과=0,"",_xlpm.결과))</f>
        <v/>
      </c>
      <c r="AH55" cm="1">
        <f t="array" ref="AH55">_xlfn.LET(_xlpm.결과,IFERROR(_xlfn.XLOOKUP(1, (날씨6[stnNm]='강수량 삽입용'!$AE$36) * (날씨6[월]=AH$37) * (날씨6[일]='강수량 삽입용'!$AD55), 날씨6[sumRn]),""),IF(_xlpm.결과=0,"",_xlpm.결과))</f>
        <v>0.1</v>
      </c>
      <c r="AI55" cm="1">
        <f t="array" ref="AI55">_xlfn.LET(_xlpm.결과,IFERROR(_xlfn.XLOOKUP(1, (날씨6[stnNm]='강수량 삽입용'!$AE$36) * (날씨6[월]=AI$37) * (날씨6[일]='강수량 삽입용'!$AD55), 날씨6[sumRn]),""),IF(_xlpm.결과=0,"",_xlpm.결과))</f>
        <v>57.3</v>
      </c>
      <c r="AJ55" t="str" cm="1">
        <f t="array" ref="AJ55">_xlfn.LET(_xlpm.결과,IFERROR(_xlfn.XLOOKUP(1, (날씨6[stnNm]='강수량 삽입용'!$AE$36) * (날씨6[월]=AJ$37) * (날씨6[일]='강수량 삽입용'!$AD55), 날씨6[sumRn]),""),IF(_xlpm.결과=0,"",_xlpm.결과))</f>
        <v/>
      </c>
      <c r="AK55" cm="1">
        <f t="array" ref="AK55">_xlfn.LET(_xlpm.결과,IFERROR(_xlfn.XLOOKUP(1, (날씨6[stnNm]='강수량 삽입용'!$AE$36) * (날씨6[월]=AK$37) * (날씨6[일]='강수량 삽입용'!$AD55), 날씨6[sumRn]),""),IF(_xlpm.결과=0,"",_xlpm.결과))</f>
        <v>19.899999999999999</v>
      </c>
      <c r="AL55" t="str" cm="1">
        <f t="array" ref="AL55">_xlfn.LET(_xlpm.결과,IFERROR(_xlfn.XLOOKUP(1, (날씨6[stnNm]='강수량 삽입용'!$AE$36) * (날씨6[월]=AL$37) * (날씨6[일]='강수량 삽입용'!$AD55), 날씨6[sumRn]),""),IF(_xlpm.결과=0,"",_xlpm.결과))</f>
        <v/>
      </c>
      <c r="AM55" cm="1">
        <f t="array" ref="AM55">_xlfn.LET(_xlpm.결과,IFERROR(_xlfn.XLOOKUP(1, (날씨6[stnNm]='강수량 삽입용'!$AE$36) * (날씨6[월]=AM$37) * (날씨6[일]='강수량 삽입용'!$AD55), 날씨6[sumRn]),""),IF(_xlpm.결과=0,"",_xlpm.결과))</f>
        <v>1.9</v>
      </c>
      <c r="AN55" t="str" cm="1">
        <f t="array" ref="AN55">_xlfn.LET(_xlpm.결과,IFERROR(_xlfn.XLOOKUP(1, (날씨6[stnNm]='강수량 삽입용'!$AE$36) * (날씨6[월]=AN$37) * (날씨6[일]='강수량 삽입용'!$AD55), 날씨6[sumRn]),""),IF(_xlpm.결과=0,"",_xlpm.결과))</f>
        <v/>
      </c>
      <c r="AO55" cm="1">
        <f t="array" ref="AO55">_xlfn.LET(_xlpm.결과,IFERROR(_xlfn.XLOOKUP(1, (날씨6[stnNm]='강수량 삽입용'!$AE$36) * (날씨6[월]=AO$37) * (날씨6[일]='강수량 삽입용'!$AD55), 날씨6[sumRn]),""),IF(_xlpm.결과=0,"",_xlpm.결과))</f>
        <v>15.5</v>
      </c>
      <c r="AP55" t="str" cm="1">
        <f t="array" ref="AP55">_xlfn.LET(_xlpm.결과,IFERROR(_xlfn.XLOOKUP(1, (날씨6[stnNm]='강수량 삽입용'!$AE$36) * (날씨6[월]=AP$37) * (날씨6[일]='강수량 삽입용'!$AD55), 날씨6[sumRn]),""),IF(_xlpm.결과=0,"",_xlpm.결과))</f>
        <v/>
      </c>
    </row>
    <row r="56" spans="2:42" ht="15.95" customHeight="1" x14ac:dyDescent="0.3">
      <c r="B56" s="63">
        <v>19</v>
      </c>
      <c r="C56" t="str" cm="1">
        <f t="array" ref="C56">_xlfn.LET(_xlpm.결과,IFERROR(_xlfn.XLOOKUP(1, (날씨4[stnNm]='강수량 삽입용'!$C$36) * (날씨4[월]=C$37) * (날씨4[일]='강수량 삽입용'!$B56), 날씨4[sumRn]),""),IF(_xlpm.결과=0,"",_xlpm.결과))</f>
        <v/>
      </c>
      <c r="D56" t="str" cm="1">
        <f t="array" ref="D56">_xlfn.LET(_xlpm.결과,IFERROR(_xlfn.XLOOKUP(1, (날씨4[stnNm]='강수량 삽입용'!$C$36) * (날씨4[월]=D$37) * (날씨4[일]='강수량 삽입용'!$B56), 날씨4[sumRn]),""),IF(_xlpm.결과=0,"",_xlpm.결과))</f>
        <v/>
      </c>
      <c r="E56" cm="1">
        <f t="array" ref="E56">_xlfn.LET(_xlpm.결과,IFERROR(_xlfn.XLOOKUP(1, (날씨4[stnNm]='강수량 삽입용'!$C$36) * (날씨4[월]=E$37) * (날씨4[일]='강수량 삽입용'!$B56), 날씨4[sumRn]),""),IF(_xlpm.결과=0,"",_xlpm.결과))</f>
        <v>0.5</v>
      </c>
      <c r="F56" t="str" cm="1">
        <f t="array" ref="F56">_xlfn.LET(_xlpm.결과,IFERROR(_xlfn.XLOOKUP(1, (날씨4[stnNm]='강수량 삽입용'!$C$36) * (날씨4[월]=F$37) * (날씨4[일]='강수량 삽입용'!$B56), 날씨4[sumRn]),""),IF(_xlpm.결과=0,"",_xlpm.결과))</f>
        <v/>
      </c>
      <c r="G56" t="str" cm="1">
        <f t="array" ref="G56">_xlfn.LET(_xlpm.결과,IFERROR(_xlfn.XLOOKUP(1, (날씨4[stnNm]='강수량 삽입용'!$C$36) * (날씨4[월]=G$37) * (날씨4[일]='강수량 삽입용'!$B56), 날씨4[sumRn]),""),IF(_xlpm.결과=0,"",_xlpm.결과))</f>
        <v/>
      </c>
      <c r="H56" t="str" cm="1">
        <f t="array" ref="H56">_xlfn.LET(_xlpm.결과,IFERROR(_xlfn.XLOOKUP(1, (날씨4[stnNm]='강수량 삽입용'!$C$36) * (날씨4[월]=H$37) * (날씨4[일]='강수량 삽입용'!$B56), 날씨4[sumRn]),""),IF(_xlpm.결과=0,"",_xlpm.결과))</f>
        <v/>
      </c>
      <c r="I56" t="str" cm="1">
        <f t="array" ref="I56">_xlfn.LET(_xlpm.결과,IFERROR(_xlfn.XLOOKUP(1, (날씨4[stnNm]='강수량 삽입용'!$C$36) * (날씨4[월]=I$37) * (날씨4[일]='강수량 삽입용'!$B56), 날씨4[sumRn]),""),IF(_xlpm.결과=0,"",_xlpm.결과))</f>
        <v/>
      </c>
      <c r="J56" t="str" cm="1">
        <f t="array" ref="J56">_xlfn.LET(_xlpm.결과,IFERROR(_xlfn.XLOOKUP(1, (날씨4[stnNm]='강수량 삽입용'!$C$36) * (날씨4[월]=J$37) * (날씨4[일]='강수량 삽입용'!$B56), 날씨4[sumRn]),""),IF(_xlpm.결과=0,"",_xlpm.결과))</f>
        <v/>
      </c>
      <c r="K56" cm="1">
        <f t="array" ref="K56">_xlfn.LET(_xlpm.결과,IFERROR(_xlfn.XLOOKUP(1, (날씨4[stnNm]='강수량 삽입용'!$C$36) * (날씨4[월]=K$37) * (날씨4[일]='강수량 삽입용'!$B56), 날씨4[sumRn]),""),IF(_xlpm.결과=0,"",_xlpm.결과))</f>
        <v>0.9</v>
      </c>
      <c r="L56" t="str" cm="1">
        <f t="array" ref="L56">_xlfn.LET(_xlpm.결과,IFERROR(_xlfn.XLOOKUP(1, (날씨4[stnNm]='강수량 삽입용'!$C$36) * (날씨4[월]=L$37) * (날씨4[일]='강수량 삽입용'!$B56), 날씨4[sumRn]),""),IF(_xlpm.결과=0,"",_xlpm.결과))</f>
        <v/>
      </c>
      <c r="M56" t="str" cm="1">
        <f t="array" ref="M56">_xlfn.LET(_xlpm.결과,IFERROR(_xlfn.XLOOKUP(1, (날씨4[stnNm]='강수량 삽입용'!$C$36) * (날씨4[월]=M$37) * (날씨4[일]='강수량 삽입용'!$B56), 날씨4[sumRn]),""),IF(_xlpm.결과=0,"",_xlpm.결과))</f>
        <v/>
      </c>
      <c r="N56" t="str" cm="1">
        <f t="array" ref="N56">_xlfn.LET(_xlpm.결과,IFERROR(_xlfn.XLOOKUP(1, (날씨4[stnNm]='강수량 삽입용'!$C$36) * (날씨4[월]=N$37) * (날씨4[일]='강수량 삽입용'!$B56), 날씨4[sumRn]),""),IF(_xlpm.결과=0,"",_xlpm.결과))</f>
        <v/>
      </c>
      <c r="P56" s="63">
        <v>19</v>
      </c>
      <c r="Q56" t="str" cm="1">
        <f t="array" ref="Q56">_xlfn.LET(_xlpm.결과,IFERROR(_xlfn.XLOOKUP(1, (날씨5[stnNm]='강수량 삽입용'!$Q$36) * (날씨5[월]=Q$37) * (날씨5[일]='강수량 삽입용'!$P56), 날씨5[sumRn]),""),IF(_xlpm.결과=0,"",_xlpm.결과))</f>
        <v/>
      </c>
      <c r="R56" cm="1">
        <f t="array" ref="R56">_xlfn.LET(_xlpm.결과,IFERROR(_xlfn.XLOOKUP(1, (날씨5[stnNm]='강수량 삽입용'!$Q$36) * (날씨5[월]=R$37) * (날씨5[일]='강수량 삽입용'!$P56), 날씨5[sumRn]),""),IF(_xlpm.결과=0,"",_xlpm.결과))</f>
        <v>3.7</v>
      </c>
      <c r="S56" t="str" cm="1">
        <f t="array" ref="S56">_xlfn.LET(_xlpm.결과,IFERROR(_xlfn.XLOOKUP(1, (날씨5[stnNm]='강수량 삽입용'!$Q$36) * (날씨5[월]=S$37) * (날씨5[일]='강수량 삽입용'!$P56), 날씨5[sumRn]),""),IF(_xlpm.결과=0,"",_xlpm.결과))</f>
        <v/>
      </c>
      <c r="T56" t="str" cm="1">
        <f t="array" ref="T56">_xlfn.LET(_xlpm.결과,IFERROR(_xlfn.XLOOKUP(1, (날씨5[stnNm]='강수량 삽입용'!$Q$36) * (날씨5[월]=T$37) * (날씨5[일]='강수량 삽입용'!$P56), 날씨5[sumRn]),""),IF(_xlpm.결과=0,"",_xlpm.결과))</f>
        <v/>
      </c>
      <c r="U56" cm="1">
        <f t="array" ref="U56">_xlfn.LET(_xlpm.결과,IFERROR(_xlfn.XLOOKUP(1, (날씨5[stnNm]='강수량 삽입용'!$Q$36) * (날씨5[월]=U$37) * (날씨5[일]='강수량 삽입용'!$P56), 날씨5[sumRn]),""),IF(_xlpm.결과=0,"",_xlpm.결과))</f>
        <v>16.8</v>
      </c>
      <c r="V56" cm="1">
        <f t="array" ref="V56">_xlfn.LET(_xlpm.결과,IFERROR(_xlfn.XLOOKUP(1, (날씨5[stnNm]='강수량 삽입용'!$Q$36) * (날씨5[월]=V$37) * (날씨5[일]='강수량 삽입용'!$P56), 날씨5[sumRn]),""),IF(_xlpm.결과=0,"",_xlpm.결과))</f>
        <v>3.9</v>
      </c>
      <c r="W56" t="str" cm="1">
        <f t="array" ref="W56">_xlfn.LET(_xlpm.결과,IFERROR(_xlfn.XLOOKUP(1, (날씨5[stnNm]='강수량 삽입용'!$Q$36) * (날씨5[월]=W$37) * (날씨5[일]='강수량 삽입용'!$P56), 날씨5[sumRn]),""),IF(_xlpm.결과=0,"",_xlpm.결과))</f>
        <v/>
      </c>
      <c r="X56" t="str" cm="1">
        <f t="array" ref="X56">_xlfn.LET(_xlpm.결과,IFERROR(_xlfn.XLOOKUP(1, (날씨5[stnNm]='강수량 삽입용'!$Q$36) * (날씨5[월]=X$37) * (날씨5[일]='강수량 삽입용'!$P56), 날씨5[sumRn]),""),IF(_xlpm.결과=0,"",_xlpm.결과))</f>
        <v/>
      </c>
      <c r="Y56" t="str" cm="1">
        <f t="array" ref="Y56">_xlfn.LET(_xlpm.결과,IFERROR(_xlfn.XLOOKUP(1, (날씨5[stnNm]='강수량 삽입용'!$Q$36) * (날씨5[월]=Y$37) * (날씨5[일]='강수량 삽입용'!$P56), 날씨5[sumRn]),""),IF(_xlpm.결과=0,"",_xlpm.결과))</f>
        <v/>
      </c>
      <c r="Z56" t="str" cm="1">
        <f t="array" ref="Z56">_xlfn.LET(_xlpm.결과,IFERROR(_xlfn.XLOOKUP(1, (날씨5[stnNm]='강수량 삽입용'!$Q$36) * (날씨5[월]=Z$37) * (날씨5[일]='강수량 삽입용'!$P56), 날씨5[sumRn]),""),IF(_xlpm.결과=0,"",_xlpm.결과))</f>
        <v/>
      </c>
      <c r="AA56" t="str" cm="1">
        <f t="array" ref="AA56">_xlfn.LET(_xlpm.결과,IFERROR(_xlfn.XLOOKUP(1, (날씨5[stnNm]='강수량 삽입용'!$Q$36) * (날씨5[월]=AA$37) * (날씨5[일]='강수량 삽입용'!$P56), 날씨5[sumRn]),""),IF(_xlpm.결과=0,"",_xlpm.결과))</f>
        <v/>
      </c>
      <c r="AB56" t="str" cm="1">
        <f t="array" ref="AB56">_xlfn.LET(_xlpm.결과,IFERROR(_xlfn.XLOOKUP(1, (날씨5[stnNm]='강수량 삽입용'!$Q$36) * (날씨5[월]=AB$37) * (날씨5[일]='강수량 삽입용'!$P56), 날씨5[sumRn]),""),IF(_xlpm.결과=0,"",_xlpm.결과))</f>
        <v/>
      </c>
      <c r="AD56" s="63">
        <v>19</v>
      </c>
      <c r="AE56" cm="1">
        <f t="array" ref="AE56">_xlfn.LET(_xlpm.결과,IFERROR(_xlfn.XLOOKUP(1, (날씨6[stnNm]='강수량 삽입용'!$AE$36) * (날씨6[월]=AE$37) * (날씨6[일]='강수량 삽입용'!$AD56), 날씨6[sumRn]),""),IF(_xlpm.결과=0,"",_xlpm.결과))</f>
        <v>0.1</v>
      </c>
      <c r="AF56" t="str" cm="1">
        <f t="array" ref="AF56">_xlfn.LET(_xlpm.결과,IFERROR(_xlfn.XLOOKUP(1, (날씨6[stnNm]='강수량 삽입용'!$AE$36) * (날씨6[월]=AF$37) * (날씨6[일]='강수량 삽입용'!$AD56), 날씨6[sumRn]),""),IF(_xlpm.결과=0,"",_xlpm.결과))</f>
        <v/>
      </c>
      <c r="AG56" t="str" cm="1">
        <f t="array" ref="AG56">_xlfn.LET(_xlpm.결과,IFERROR(_xlfn.XLOOKUP(1, (날씨6[stnNm]='강수량 삽입용'!$AE$36) * (날씨6[월]=AG$37) * (날씨6[일]='강수량 삽입용'!$AD56), 날씨6[sumRn]),""),IF(_xlpm.결과=0,"",_xlpm.결과))</f>
        <v/>
      </c>
      <c r="AH56" cm="1">
        <f t="array" ref="AH56">_xlfn.LET(_xlpm.결과,IFERROR(_xlfn.XLOOKUP(1, (날씨6[stnNm]='강수량 삽입용'!$AE$36) * (날씨6[월]=AH$37) * (날씨6[일]='강수량 삽입용'!$AD56), 날씨6[sumRn]),""),IF(_xlpm.결과=0,"",_xlpm.결과))</f>
        <v>4.5999999999999996</v>
      </c>
      <c r="AI56" cm="1">
        <f t="array" ref="AI56">_xlfn.LET(_xlpm.결과,IFERROR(_xlfn.XLOOKUP(1, (날씨6[stnNm]='강수량 삽입용'!$AE$36) * (날씨6[월]=AI$37) * (날씨6[일]='강수량 삽입용'!$AD56), 날씨6[sumRn]),""),IF(_xlpm.결과=0,"",_xlpm.결과))</f>
        <v>15.1</v>
      </c>
      <c r="AJ56" t="str" cm="1">
        <f t="array" ref="AJ56">_xlfn.LET(_xlpm.결과,IFERROR(_xlfn.XLOOKUP(1, (날씨6[stnNm]='강수량 삽입용'!$AE$36) * (날씨6[월]=AJ$37) * (날씨6[일]='강수량 삽입용'!$AD56), 날씨6[sumRn]),""),IF(_xlpm.결과=0,"",_xlpm.결과))</f>
        <v/>
      </c>
      <c r="AK56" cm="1">
        <f t="array" ref="AK56">_xlfn.LET(_xlpm.결과,IFERROR(_xlfn.XLOOKUP(1, (날씨6[stnNm]='강수량 삽입용'!$AE$36) * (날씨6[월]=AK$37) * (날씨6[일]='강수량 삽입용'!$AD56), 날씨6[sumRn]),""),IF(_xlpm.결과=0,"",_xlpm.결과))</f>
        <v>14.7</v>
      </c>
      <c r="AL56" t="str" cm="1">
        <f t="array" ref="AL56">_xlfn.LET(_xlpm.결과,IFERROR(_xlfn.XLOOKUP(1, (날씨6[stnNm]='강수량 삽입용'!$AE$36) * (날씨6[월]=AL$37) * (날씨6[일]='강수량 삽입용'!$AD56), 날씨6[sumRn]),""),IF(_xlpm.결과=0,"",_xlpm.결과))</f>
        <v/>
      </c>
      <c r="AM56" t="str" cm="1">
        <f t="array" ref="AM56">_xlfn.LET(_xlpm.결과,IFERROR(_xlfn.XLOOKUP(1, (날씨6[stnNm]='강수량 삽입용'!$AE$36) * (날씨6[월]=AM$37) * (날씨6[일]='강수량 삽입용'!$AD56), 날씨6[sumRn]),""),IF(_xlpm.결과=0,"",_xlpm.결과))</f>
        <v/>
      </c>
      <c r="AN56" t="str" cm="1">
        <f t="array" ref="AN56">_xlfn.LET(_xlpm.결과,IFERROR(_xlfn.XLOOKUP(1, (날씨6[stnNm]='강수량 삽입용'!$AE$36) * (날씨6[월]=AN$37) * (날씨6[일]='강수량 삽입용'!$AD56), 날씨6[sumRn]),""),IF(_xlpm.결과=0,"",_xlpm.결과))</f>
        <v/>
      </c>
      <c r="AO56" cm="1">
        <f t="array" ref="AO56">_xlfn.LET(_xlpm.결과,IFERROR(_xlfn.XLOOKUP(1, (날씨6[stnNm]='강수량 삽입용'!$AE$36) * (날씨6[월]=AO$37) * (날씨6[일]='강수량 삽입용'!$AD56), 날씨6[sumRn]),""),IF(_xlpm.결과=0,"",_xlpm.결과))</f>
        <v>51</v>
      </c>
      <c r="AP56" t="str" cm="1">
        <f t="array" ref="AP56">_xlfn.LET(_xlpm.결과,IFERROR(_xlfn.XLOOKUP(1, (날씨6[stnNm]='강수량 삽입용'!$AE$36) * (날씨6[월]=AP$37) * (날씨6[일]='강수량 삽입용'!$AD56), 날씨6[sumRn]),""),IF(_xlpm.결과=0,"",_xlpm.결과))</f>
        <v/>
      </c>
    </row>
    <row r="57" spans="2:42" ht="15.95" customHeight="1" x14ac:dyDescent="0.3">
      <c r="B57" s="63">
        <v>20</v>
      </c>
      <c r="C57" t="str" cm="1">
        <f t="array" ref="C57">_xlfn.LET(_xlpm.결과,IFERROR(_xlfn.XLOOKUP(1, (날씨4[stnNm]='강수량 삽입용'!$C$36) * (날씨4[월]=C$37) * (날씨4[일]='강수량 삽입용'!$B57), 날씨4[sumRn]),""),IF(_xlpm.결과=0,"",_xlpm.결과))</f>
        <v/>
      </c>
      <c r="D57" t="str" cm="1">
        <f t="array" ref="D57">_xlfn.LET(_xlpm.결과,IFERROR(_xlfn.XLOOKUP(1, (날씨4[stnNm]='강수량 삽입용'!$C$36) * (날씨4[월]=D$37) * (날씨4[일]='강수량 삽입용'!$B57), 날씨4[sumRn]),""),IF(_xlpm.결과=0,"",_xlpm.결과))</f>
        <v/>
      </c>
      <c r="E57" t="str" cm="1">
        <f t="array" ref="E57">_xlfn.LET(_xlpm.결과,IFERROR(_xlfn.XLOOKUP(1, (날씨4[stnNm]='강수량 삽입용'!$C$36) * (날씨4[월]=E$37) * (날씨4[일]='강수량 삽입용'!$B57), 날씨4[sumRn]),""),IF(_xlpm.결과=0,"",_xlpm.결과))</f>
        <v/>
      </c>
      <c r="F57" t="str" cm="1">
        <f t="array" ref="F57">_xlfn.LET(_xlpm.결과,IFERROR(_xlfn.XLOOKUP(1, (날씨4[stnNm]='강수량 삽입용'!$C$36) * (날씨4[월]=F$37) * (날씨4[일]='강수량 삽입용'!$B57), 날씨4[sumRn]),""),IF(_xlpm.결과=0,"",_xlpm.결과))</f>
        <v/>
      </c>
      <c r="G57" t="str" cm="1">
        <f t="array" ref="G57">_xlfn.LET(_xlpm.결과,IFERROR(_xlfn.XLOOKUP(1, (날씨4[stnNm]='강수량 삽입용'!$C$36) * (날씨4[월]=G$37) * (날씨4[일]='강수량 삽입용'!$B57), 날씨4[sumRn]),""),IF(_xlpm.결과=0,"",_xlpm.결과))</f>
        <v/>
      </c>
      <c r="H57" t="str" cm="1">
        <f t="array" ref="H57">_xlfn.LET(_xlpm.결과,IFERROR(_xlfn.XLOOKUP(1, (날씨4[stnNm]='강수량 삽입용'!$C$36) * (날씨4[월]=H$37) * (날씨4[일]='강수량 삽입용'!$B57), 날씨4[sumRn]),""),IF(_xlpm.결과=0,"",_xlpm.결과))</f>
        <v/>
      </c>
      <c r="I57" t="str" cm="1">
        <f t="array" ref="I57">_xlfn.LET(_xlpm.결과,IFERROR(_xlfn.XLOOKUP(1, (날씨4[stnNm]='강수량 삽입용'!$C$36) * (날씨4[월]=I$37) * (날씨4[일]='강수량 삽입용'!$B57), 날씨4[sumRn]),""),IF(_xlpm.결과=0,"",_xlpm.결과))</f>
        <v/>
      </c>
      <c r="J57" t="str" cm="1">
        <f t="array" ref="J57">_xlfn.LET(_xlpm.결과,IFERROR(_xlfn.XLOOKUP(1, (날씨4[stnNm]='강수량 삽입용'!$C$36) * (날씨4[월]=J$37) * (날씨4[일]='강수량 삽입용'!$B57), 날씨4[sumRn]),""),IF(_xlpm.결과=0,"",_xlpm.결과))</f>
        <v/>
      </c>
      <c r="K57" cm="1">
        <f t="array" ref="K57">_xlfn.LET(_xlpm.결과,IFERROR(_xlfn.XLOOKUP(1, (날씨4[stnNm]='강수량 삽입용'!$C$36) * (날씨4[월]=K$37) * (날씨4[일]='강수량 삽입용'!$B57), 날씨4[sumRn]),""),IF(_xlpm.결과=0,"",_xlpm.결과))</f>
        <v>6</v>
      </c>
      <c r="L57" t="str" cm="1">
        <f t="array" ref="L57">_xlfn.LET(_xlpm.결과,IFERROR(_xlfn.XLOOKUP(1, (날씨4[stnNm]='강수량 삽입용'!$C$36) * (날씨4[월]=L$37) * (날씨4[일]='강수량 삽입용'!$B57), 날씨4[sumRn]),""),IF(_xlpm.결과=0,"",_xlpm.결과))</f>
        <v/>
      </c>
      <c r="M57" t="str" cm="1">
        <f t="array" ref="M57">_xlfn.LET(_xlpm.결과,IFERROR(_xlfn.XLOOKUP(1, (날씨4[stnNm]='강수량 삽입용'!$C$36) * (날씨4[월]=M$37) * (날씨4[일]='강수량 삽입용'!$B57), 날씨4[sumRn]),""),IF(_xlpm.결과=0,"",_xlpm.결과))</f>
        <v/>
      </c>
      <c r="N57" t="str" cm="1">
        <f t="array" ref="N57">_xlfn.LET(_xlpm.결과,IFERROR(_xlfn.XLOOKUP(1, (날씨4[stnNm]='강수량 삽입용'!$C$36) * (날씨4[월]=N$37) * (날씨4[일]='강수량 삽입용'!$B57), 날씨4[sumRn]),""),IF(_xlpm.결과=0,"",_xlpm.결과))</f>
        <v/>
      </c>
      <c r="P57" s="63">
        <v>20</v>
      </c>
      <c r="Q57" t="str" cm="1">
        <f t="array" ref="Q57">_xlfn.LET(_xlpm.결과,IFERROR(_xlfn.XLOOKUP(1, (날씨5[stnNm]='강수량 삽입용'!$Q$36) * (날씨5[월]=Q$37) * (날씨5[일]='강수량 삽입용'!$P57), 날씨5[sumRn]),""),IF(_xlpm.결과=0,"",_xlpm.결과))</f>
        <v/>
      </c>
      <c r="R57" t="str" cm="1">
        <f t="array" ref="R57">_xlfn.LET(_xlpm.결과,IFERROR(_xlfn.XLOOKUP(1, (날씨5[stnNm]='강수량 삽입용'!$Q$36) * (날씨5[월]=R$37) * (날씨5[일]='강수량 삽입용'!$P57), 날씨5[sumRn]),""),IF(_xlpm.결과=0,"",_xlpm.결과))</f>
        <v/>
      </c>
      <c r="S57" cm="1">
        <f t="array" ref="S57">_xlfn.LET(_xlpm.결과,IFERROR(_xlfn.XLOOKUP(1, (날씨5[stnNm]='강수량 삽입용'!$Q$36) * (날씨5[월]=S$37) * (날씨5[일]='강수량 삽입용'!$P57), 날씨5[sumRn]),""),IF(_xlpm.결과=0,"",_xlpm.결과))</f>
        <v>12.2</v>
      </c>
      <c r="T57" cm="1">
        <f t="array" ref="T57">_xlfn.LET(_xlpm.결과,IFERROR(_xlfn.XLOOKUP(1, (날씨5[stnNm]='강수량 삽입용'!$Q$36) * (날씨5[월]=T$37) * (날씨5[일]='강수량 삽입용'!$P57), 날씨5[sumRn]),""),IF(_xlpm.결과=0,"",_xlpm.결과))</f>
        <v>0.1</v>
      </c>
      <c r="U57" cm="1">
        <f t="array" ref="U57">_xlfn.LET(_xlpm.결과,IFERROR(_xlfn.XLOOKUP(1, (날씨5[stnNm]='강수량 삽입용'!$Q$36) * (날씨5[월]=U$37) * (날씨5[일]='강수량 삽입용'!$P57), 날씨5[sumRn]),""),IF(_xlpm.결과=0,"",_xlpm.결과))</f>
        <v>5.3</v>
      </c>
      <c r="V57" t="str" cm="1">
        <f t="array" ref="V57">_xlfn.LET(_xlpm.결과,IFERROR(_xlfn.XLOOKUP(1, (날씨5[stnNm]='강수량 삽입용'!$Q$36) * (날씨5[월]=V$37) * (날씨5[일]='강수량 삽입용'!$P57), 날씨5[sumRn]),""),IF(_xlpm.결과=0,"",_xlpm.결과))</f>
        <v/>
      </c>
      <c r="W57" cm="1">
        <f t="array" ref="W57">_xlfn.LET(_xlpm.결과,IFERROR(_xlfn.XLOOKUP(1, (날씨5[stnNm]='강수량 삽입용'!$Q$36) * (날씨5[월]=W$37) * (날씨5[일]='강수량 삽입용'!$P57), 날씨5[sumRn]),""),IF(_xlpm.결과=0,"",_xlpm.결과))</f>
        <v>0.1</v>
      </c>
      <c r="X57" t="str" cm="1">
        <f t="array" ref="X57">_xlfn.LET(_xlpm.결과,IFERROR(_xlfn.XLOOKUP(1, (날씨5[stnNm]='강수량 삽입용'!$Q$36) * (날씨5[월]=X$37) * (날씨5[일]='강수량 삽입용'!$P57), 날씨5[sumRn]),""),IF(_xlpm.결과=0,"",_xlpm.결과))</f>
        <v/>
      </c>
      <c r="Y57" t="str" cm="1">
        <f t="array" ref="Y57">_xlfn.LET(_xlpm.결과,IFERROR(_xlfn.XLOOKUP(1, (날씨5[stnNm]='강수량 삽입용'!$Q$36) * (날씨5[월]=Y$37) * (날씨5[일]='강수량 삽입용'!$P57), 날씨5[sumRn]),""),IF(_xlpm.결과=0,"",_xlpm.결과))</f>
        <v/>
      </c>
      <c r="Z57" t="str" cm="1">
        <f t="array" ref="Z57">_xlfn.LET(_xlpm.결과,IFERROR(_xlfn.XLOOKUP(1, (날씨5[stnNm]='강수량 삽입용'!$Q$36) * (날씨5[월]=Z$37) * (날씨5[일]='강수량 삽입용'!$P57), 날씨5[sumRn]),""),IF(_xlpm.결과=0,"",_xlpm.결과))</f>
        <v/>
      </c>
      <c r="AA57" t="str" cm="1">
        <f t="array" ref="AA57">_xlfn.LET(_xlpm.결과,IFERROR(_xlfn.XLOOKUP(1, (날씨5[stnNm]='강수량 삽입용'!$Q$36) * (날씨5[월]=AA$37) * (날씨5[일]='강수량 삽입용'!$P57), 날씨5[sumRn]),""),IF(_xlpm.결과=0,"",_xlpm.결과))</f>
        <v/>
      </c>
      <c r="AB57" t="str" cm="1">
        <f t="array" ref="AB57">_xlfn.LET(_xlpm.결과,IFERROR(_xlfn.XLOOKUP(1, (날씨5[stnNm]='강수량 삽입용'!$Q$36) * (날씨5[월]=AB$37) * (날씨5[일]='강수량 삽입용'!$P57), 날씨5[sumRn]),""),IF(_xlpm.결과=0,"",_xlpm.결과))</f>
        <v/>
      </c>
      <c r="AD57" s="63">
        <v>20</v>
      </c>
      <c r="AE57" t="str" cm="1">
        <f t="array" ref="AE57">_xlfn.LET(_xlpm.결과,IFERROR(_xlfn.XLOOKUP(1, (날씨6[stnNm]='강수량 삽입용'!$AE$36) * (날씨6[월]=AE$37) * (날씨6[일]='강수량 삽입용'!$AD57), 날씨6[sumRn]),""),IF(_xlpm.결과=0,"",_xlpm.결과))</f>
        <v/>
      </c>
      <c r="AF57" t="str" cm="1">
        <f t="array" ref="AF57">_xlfn.LET(_xlpm.결과,IFERROR(_xlfn.XLOOKUP(1, (날씨6[stnNm]='강수량 삽입용'!$AE$36) * (날씨6[월]=AF$37) * (날씨6[일]='강수량 삽입용'!$AD57), 날씨6[sumRn]),""),IF(_xlpm.결과=0,"",_xlpm.결과))</f>
        <v/>
      </c>
      <c r="AG57" t="str" cm="1">
        <f t="array" ref="AG57">_xlfn.LET(_xlpm.결과,IFERROR(_xlfn.XLOOKUP(1, (날씨6[stnNm]='강수량 삽입용'!$AE$36) * (날씨6[월]=AG$37) * (날씨6[일]='강수량 삽입용'!$AD57), 날씨6[sumRn]),""),IF(_xlpm.결과=0,"",_xlpm.결과))</f>
        <v/>
      </c>
      <c r="AH57" t="str" cm="1">
        <f t="array" ref="AH57">_xlfn.LET(_xlpm.결과,IFERROR(_xlfn.XLOOKUP(1, (날씨6[stnNm]='강수량 삽입용'!$AE$36) * (날씨6[월]=AH$37) * (날씨6[일]='강수량 삽입용'!$AD57), 날씨6[sumRn]),""),IF(_xlpm.결과=0,"",_xlpm.결과))</f>
        <v/>
      </c>
      <c r="AI57" t="str" cm="1">
        <f t="array" ref="AI57">_xlfn.LET(_xlpm.결과,IFERROR(_xlfn.XLOOKUP(1, (날씨6[stnNm]='강수량 삽입용'!$AE$36) * (날씨6[월]=AI$37) * (날씨6[일]='강수량 삽입용'!$AD57), 날씨6[sumRn]),""),IF(_xlpm.결과=0,"",_xlpm.결과))</f>
        <v/>
      </c>
      <c r="AJ57" t="str" cm="1">
        <f t="array" ref="AJ57">_xlfn.LET(_xlpm.결과,IFERROR(_xlfn.XLOOKUP(1, (날씨6[stnNm]='강수량 삽입용'!$AE$36) * (날씨6[월]=AJ$37) * (날씨6[일]='강수량 삽입용'!$AD57), 날씨6[sumRn]),""),IF(_xlpm.결과=0,"",_xlpm.결과))</f>
        <v/>
      </c>
      <c r="AK57" cm="1">
        <f t="array" ref="AK57">_xlfn.LET(_xlpm.결과,IFERROR(_xlfn.XLOOKUP(1, (날씨6[stnNm]='강수량 삽입용'!$AE$36) * (날씨6[월]=AK$37) * (날씨6[일]='강수량 삽입용'!$AD57), 날씨6[sumRn]),""),IF(_xlpm.결과=0,"",_xlpm.결과))</f>
        <v>2.1</v>
      </c>
      <c r="AL57" t="str" cm="1">
        <f t="array" ref="AL57">_xlfn.LET(_xlpm.결과,IFERROR(_xlfn.XLOOKUP(1, (날씨6[stnNm]='강수량 삽입용'!$AE$36) * (날씨6[월]=AL$37) * (날씨6[일]='강수량 삽입용'!$AD57), 날씨6[sumRn]),""),IF(_xlpm.결과=0,"",_xlpm.결과))</f>
        <v/>
      </c>
      <c r="AM57" t="str" cm="1">
        <f t="array" ref="AM57">_xlfn.LET(_xlpm.결과,IFERROR(_xlfn.XLOOKUP(1, (날씨6[stnNm]='강수량 삽입용'!$AE$36) * (날씨6[월]=AM$37) * (날씨6[일]='강수량 삽입용'!$AD57), 날씨6[sumRn]),""),IF(_xlpm.결과=0,"",_xlpm.결과))</f>
        <v/>
      </c>
      <c r="AN57" t="str" cm="1">
        <f t="array" ref="AN57">_xlfn.LET(_xlpm.결과,IFERROR(_xlfn.XLOOKUP(1, (날씨6[stnNm]='강수량 삽입용'!$AE$36) * (날씨6[월]=AN$37) * (날씨6[일]='강수량 삽입용'!$AD57), 날씨6[sumRn]),""),IF(_xlpm.결과=0,"",_xlpm.결과))</f>
        <v/>
      </c>
      <c r="AO57" t="str" cm="1">
        <f t="array" ref="AO57">_xlfn.LET(_xlpm.결과,IFERROR(_xlfn.XLOOKUP(1, (날씨6[stnNm]='강수량 삽입용'!$AE$36) * (날씨6[월]=AO$37) * (날씨6[일]='강수량 삽입용'!$AD57), 날씨6[sumRn]),""),IF(_xlpm.결과=0,"",_xlpm.결과))</f>
        <v/>
      </c>
      <c r="AP57" t="str" cm="1">
        <f t="array" ref="AP57">_xlfn.LET(_xlpm.결과,IFERROR(_xlfn.XLOOKUP(1, (날씨6[stnNm]='강수량 삽입용'!$AE$36) * (날씨6[월]=AP$37) * (날씨6[일]='강수량 삽입용'!$AD57), 날씨6[sumRn]),""),IF(_xlpm.결과=0,"",_xlpm.결과))</f>
        <v/>
      </c>
    </row>
    <row r="58" spans="2:42" ht="15.95" customHeight="1" x14ac:dyDescent="0.3">
      <c r="B58" s="63">
        <v>21</v>
      </c>
      <c r="C58" t="str" cm="1">
        <f t="array" ref="C58">_xlfn.LET(_xlpm.결과,IFERROR(_xlfn.XLOOKUP(1, (날씨4[stnNm]='강수량 삽입용'!$C$36) * (날씨4[월]=C$37) * (날씨4[일]='강수량 삽입용'!$B58), 날씨4[sumRn]),""),IF(_xlpm.결과=0,"",_xlpm.결과))</f>
        <v/>
      </c>
      <c r="D58" t="str" cm="1">
        <f t="array" ref="D58">_xlfn.LET(_xlpm.결과,IFERROR(_xlfn.XLOOKUP(1, (날씨4[stnNm]='강수량 삽입용'!$C$36) * (날씨4[월]=D$37) * (날씨4[일]='강수량 삽입용'!$B58), 날씨4[sumRn]),""),IF(_xlpm.결과=0,"",_xlpm.결과))</f>
        <v/>
      </c>
      <c r="E58" t="str" cm="1">
        <f t="array" ref="E58">_xlfn.LET(_xlpm.결과,IFERROR(_xlfn.XLOOKUP(1, (날씨4[stnNm]='강수량 삽입용'!$C$36) * (날씨4[월]=E$37) * (날씨4[일]='강수량 삽입용'!$B58), 날씨4[sumRn]),""),IF(_xlpm.결과=0,"",_xlpm.결과))</f>
        <v/>
      </c>
      <c r="F58" t="str" cm="1">
        <f t="array" ref="F58">_xlfn.LET(_xlpm.결과,IFERROR(_xlfn.XLOOKUP(1, (날씨4[stnNm]='강수량 삽입용'!$C$36) * (날씨4[월]=F$37) * (날씨4[일]='강수량 삽입용'!$B58), 날씨4[sumRn]),""),IF(_xlpm.결과=0,"",_xlpm.결과))</f>
        <v/>
      </c>
      <c r="G58" t="str" cm="1">
        <f t="array" ref="G58">_xlfn.LET(_xlpm.결과,IFERROR(_xlfn.XLOOKUP(1, (날씨4[stnNm]='강수량 삽입용'!$C$36) * (날씨4[월]=G$37) * (날씨4[일]='강수량 삽입용'!$B58), 날씨4[sumRn]),""),IF(_xlpm.결과=0,"",_xlpm.결과))</f>
        <v/>
      </c>
      <c r="H58" t="str" cm="1">
        <f t="array" ref="H58">_xlfn.LET(_xlpm.결과,IFERROR(_xlfn.XLOOKUP(1, (날씨4[stnNm]='강수량 삽입용'!$C$36) * (날씨4[월]=H$37) * (날씨4[일]='강수량 삽입용'!$B58), 날씨4[sumRn]),""),IF(_xlpm.결과=0,"",_xlpm.결과))</f>
        <v/>
      </c>
      <c r="I58" t="str" cm="1">
        <f t="array" ref="I58">_xlfn.LET(_xlpm.결과,IFERROR(_xlfn.XLOOKUP(1, (날씨4[stnNm]='강수량 삽입용'!$C$36) * (날씨4[월]=I$37) * (날씨4[일]='강수량 삽입용'!$B58), 날씨4[sumRn]),""),IF(_xlpm.결과=0,"",_xlpm.결과))</f>
        <v/>
      </c>
      <c r="J58" cm="1">
        <f t="array" ref="J58">_xlfn.LET(_xlpm.결과,IFERROR(_xlfn.XLOOKUP(1, (날씨4[stnNm]='강수량 삽입용'!$C$36) * (날씨4[월]=J$37) * (날씨4[일]='강수량 삽입용'!$B58), 날씨4[sumRn]),""),IF(_xlpm.결과=0,"",_xlpm.결과))</f>
        <v>12.2</v>
      </c>
      <c r="K58" cm="1">
        <f t="array" ref="K58">_xlfn.LET(_xlpm.결과,IFERROR(_xlfn.XLOOKUP(1, (날씨4[stnNm]='강수량 삽입용'!$C$36) * (날씨4[월]=K$37) * (날씨4[일]='강수량 삽입용'!$B58), 날씨4[sumRn]),""),IF(_xlpm.결과=0,"",_xlpm.결과))</f>
        <v>24.1</v>
      </c>
      <c r="L58" t="str" cm="1">
        <f t="array" ref="L58">_xlfn.LET(_xlpm.결과,IFERROR(_xlfn.XLOOKUP(1, (날씨4[stnNm]='강수량 삽입용'!$C$36) * (날씨4[월]=L$37) * (날씨4[일]='강수량 삽입용'!$B58), 날씨4[sumRn]),""),IF(_xlpm.결과=0,"",_xlpm.결과))</f>
        <v/>
      </c>
      <c r="M58" t="str" cm="1">
        <f t="array" ref="M58">_xlfn.LET(_xlpm.결과,IFERROR(_xlfn.XLOOKUP(1, (날씨4[stnNm]='강수량 삽입용'!$C$36) * (날씨4[월]=M$37) * (날씨4[일]='강수량 삽입용'!$B58), 날씨4[sumRn]),""),IF(_xlpm.결과=0,"",_xlpm.결과))</f>
        <v/>
      </c>
      <c r="N58" t="str" cm="1">
        <f t="array" ref="N58">_xlfn.LET(_xlpm.결과,IFERROR(_xlfn.XLOOKUP(1, (날씨4[stnNm]='강수량 삽입용'!$C$36) * (날씨4[월]=N$37) * (날씨4[일]='강수량 삽입용'!$B58), 날씨4[sumRn]),""),IF(_xlpm.결과=0,"",_xlpm.결과))</f>
        <v/>
      </c>
      <c r="P58" s="63">
        <v>21</v>
      </c>
      <c r="Q58" t="str" cm="1">
        <f t="array" ref="Q58">_xlfn.LET(_xlpm.결과,IFERROR(_xlfn.XLOOKUP(1, (날씨5[stnNm]='강수량 삽입용'!$Q$36) * (날씨5[월]=Q$37) * (날씨5[일]='강수량 삽입용'!$P58), 날씨5[sumRn]),""),IF(_xlpm.결과=0,"",_xlpm.결과))</f>
        <v/>
      </c>
      <c r="R58" t="str" cm="1">
        <f t="array" ref="R58">_xlfn.LET(_xlpm.결과,IFERROR(_xlfn.XLOOKUP(1, (날씨5[stnNm]='강수량 삽입용'!$Q$36) * (날씨5[월]=R$37) * (날씨5[일]='강수량 삽입용'!$P58), 날씨5[sumRn]),""),IF(_xlpm.결과=0,"",_xlpm.결과))</f>
        <v/>
      </c>
      <c r="S58" cm="1">
        <f t="array" ref="S58">_xlfn.LET(_xlpm.결과,IFERROR(_xlfn.XLOOKUP(1, (날씨5[stnNm]='강수량 삽입용'!$Q$36) * (날씨5[월]=S$37) * (날씨5[일]='강수량 삽입용'!$P58), 날씨5[sumRn]),""),IF(_xlpm.결과=0,"",_xlpm.결과))</f>
        <v>6.6</v>
      </c>
      <c r="T58" t="str" cm="1">
        <f t="array" ref="T58">_xlfn.LET(_xlpm.결과,IFERROR(_xlfn.XLOOKUP(1, (날씨5[stnNm]='강수량 삽입용'!$Q$36) * (날씨5[월]=T$37) * (날씨5[일]='강수량 삽입용'!$P58), 날씨5[sumRn]),""),IF(_xlpm.결과=0,"",_xlpm.결과))</f>
        <v/>
      </c>
      <c r="U58" t="str" cm="1">
        <f t="array" ref="U58">_xlfn.LET(_xlpm.결과,IFERROR(_xlfn.XLOOKUP(1, (날씨5[stnNm]='강수량 삽입용'!$Q$36) * (날씨5[월]=U$37) * (날씨5[일]='강수량 삽입용'!$P58), 날씨5[sumRn]),""),IF(_xlpm.결과=0,"",_xlpm.결과))</f>
        <v/>
      </c>
      <c r="V58" t="str" cm="1">
        <f t="array" ref="V58">_xlfn.LET(_xlpm.결과,IFERROR(_xlfn.XLOOKUP(1, (날씨5[stnNm]='강수량 삽입용'!$Q$36) * (날씨5[월]=V$37) * (날씨5[일]='강수량 삽입용'!$P58), 날씨5[sumRn]),""),IF(_xlpm.결과=0,"",_xlpm.결과))</f>
        <v/>
      </c>
      <c r="W58" cm="1">
        <f t="array" ref="W58">_xlfn.LET(_xlpm.결과,IFERROR(_xlfn.XLOOKUP(1, (날씨5[stnNm]='강수량 삽입용'!$Q$36) * (날씨5[월]=W$37) * (날씨5[일]='강수량 삽입용'!$P58), 날씨5[sumRn]),""),IF(_xlpm.결과=0,"",_xlpm.결과))</f>
        <v>29.1</v>
      </c>
      <c r="X58" cm="1">
        <f t="array" ref="X58">_xlfn.LET(_xlpm.결과,IFERROR(_xlfn.XLOOKUP(1, (날씨5[stnNm]='강수량 삽입용'!$Q$36) * (날씨5[월]=X$37) * (날씨5[일]='강수량 삽입용'!$P58), 날씨5[sumRn]),""),IF(_xlpm.결과=0,"",_xlpm.결과))</f>
        <v>1.4</v>
      </c>
      <c r="Y58" t="str" cm="1">
        <f t="array" ref="Y58">_xlfn.LET(_xlpm.결과,IFERROR(_xlfn.XLOOKUP(1, (날씨5[stnNm]='강수량 삽입용'!$Q$36) * (날씨5[월]=Y$37) * (날씨5[일]='강수량 삽입용'!$P58), 날씨5[sumRn]),""),IF(_xlpm.결과=0,"",_xlpm.결과))</f>
        <v/>
      </c>
      <c r="Z58" t="str" cm="1">
        <f t="array" ref="Z58">_xlfn.LET(_xlpm.결과,IFERROR(_xlfn.XLOOKUP(1, (날씨5[stnNm]='강수량 삽입용'!$Q$36) * (날씨5[월]=Z$37) * (날씨5[일]='강수량 삽입용'!$P58), 날씨5[sumRn]),""),IF(_xlpm.결과=0,"",_xlpm.결과))</f>
        <v/>
      </c>
      <c r="AA58" t="str" cm="1">
        <f t="array" ref="AA58">_xlfn.LET(_xlpm.결과,IFERROR(_xlfn.XLOOKUP(1, (날씨5[stnNm]='강수량 삽입용'!$Q$36) * (날씨5[월]=AA$37) * (날씨5[일]='강수량 삽입용'!$P58), 날씨5[sumRn]),""),IF(_xlpm.결과=0,"",_xlpm.결과))</f>
        <v/>
      </c>
      <c r="AB58" t="str" cm="1">
        <f t="array" ref="AB58">_xlfn.LET(_xlpm.결과,IFERROR(_xlfn.XLOOKUP(1, (날씨5[stnNm]='강수량 삽입용'!$Q$36) * (날씨5[월]=AB$37) * (날씨5[일]='강수량 삽입용'!$P58), 날씨5[sumRn]),""),IF(_xlpm.결과=0,"",_xlpm.결과))</f>
        <v/>
      </c>
      <c r="AD58" s="63">
        <v>21</v>
      </c>
      <c r="AE58" t="str" cm="1">
        <f t="array" ref="AE58">_xlfn.LET(_xlpm.결과,IFERROR(_xlfn.XLOOKUP(1, (날씨6[stnNm]='강수량 삽입용'!$AE$36) * (날씨6[월]=AE$37) * (날씨6[일]='강수량 삽입용'!$AD58), 날씨6[sumRn]),""),IF(_xlpm.결과=0,"",_xlpm.결과))</f>
        <v/>
      </c>
      <c r="AF58" cm="1">
        <f t="array" ref="AF58">_xlfn.LET(_xlpm.결과,IFERROR(_xlfn.XLOOKUP(1, (날씨6[stnNm]='강수량 삽입용'!$AE$36) * (날씨6[월]=AF$37) * (날씨6[일]='강수량 삽입용'!$AD58), 날씨6[sumRn]),""),IF(_xlpm.결과=0,"",_xlpm.결과))</f>
        <v>5.3</v>
      </c>
      <c r="AG58" cm="1">
        <f t="array" ref="AG58">_xlfn.LET(_xlpm.결과,IFERROR(_xlfn.XLOOKUP(1, (날씨6[stnNm]='강수량 삽입용'!$AE$36) * (날씨6[월]=AG$37) * (날씨6[일]='강수량 삽입용'!$AD58), 날씨6[sumRn]),""),IF(_xlpm.결과=0,"",_xlpm.결과))</f>
        <v>2.2999999999999998</v>
      </c>
      <c r="AH58" t="str" cm="1">
        <f t="array" ref="AH58">_xlfn.LET(_xlpm.결과,IFERROR(_xlfn.XLOOKUP(1, (날씨6[stnNm]='강수량 삽입용'!$AE$36) * (날씨6[월]=AH$37) * (날씨6[일]='강수량 삽입용'!$AD58), 날씨6[sumRn]),""),IF(_xlpm.결과=0,"",_xlpm.결과))</f>
        <v/>
      </c>
      <c r="AI58" t="str" cm="1">
        <f t="array" ref="AI58">_xlfn.LET(_xlpm.결과,IFERROR(_xlfn.XLOOKUP(1, (날씨6[stnNm]='강수량 삽입용'!$AE$36) * (날씨6[월]=AI$37) * (날씨6[일]='강수량 삽입용'!$AD58), 날씨6[sumRn]),""),IF(_xlpm.결과=0,"",_xlpm.결과))</f>
        <v/>
      </c>
      <c r="AJ58" t="str" cm="1">
        <f t="array" ref="AJ58">_xlfn.LET(_xlpm.결과,IFERROR(_xlfn.XLOOKUP(1, (날씨6[stnNm]='강수량 삽입용'!$AE$36) * (날씨6[월]=AJ$37) * (날씨6[일]='강수량 삽입용'!$AD58), 날씨6[sumRn]),""),IF(_xlpm.결과=0,"",_xlpm.결과))</f>
        <v/>
      </c>
      <c r="AK58" t="str" cm="1">
        <f t="array" ref="AK58">_xlfn.LET(_xlpm.결과,IFERROR(_xlfn.XLOOKUP(1, (날씨6[stnNm]='강수량 삽입용'!$AE$36) * (날씨6[월]=AK$37) * (날씨6[일]='강수량 삽입용'!$AD58), 날씨6[sumRn]),""),IF(_xlpm.결과=0,"",_xlpm.결과))</f>
        <v/>
      </c>
      <c r="AL58" cm="1">
        <f t="array" ref="AL58">_xlfn.LET(_xlpm.결과,IFERROR(_xlfn.XLOOKUP(1, (날씨6[stnNm]='강수량 삽입용'!$AE$36) * (날씨6[월]=AL$37) * (날씨6[일]='강수량 삽입용'!$AD58), 날씨6[sumRn]),""),IF(_xlpm.결과=0,"",_xlpm.결과))</f>
        <v>19.8</v>
      </c>
      <c r="AM58" t="str" cm="1">
        <f t="array" ref="AM58">_xlfn.LET(_xlpm.결과,IFERROR(_xlfn.XLOOKUP(1, (날씨6[stnNm]='강수량 삽입용'!$AE$36) * (날씨6[월]=AM$37) * (날씨6[일]='강수량 삽입용'!$AD58), 날씨6[sumRn]),""),IF(_xlpm.결과=0,"",_xlpm.결과))</f>
        <v/>
      </c>
      <c r="AN58" t="str" cm="1">
        <f t="array" ref="AN58">_xlfn.LET(_xlpm.결과,IFERROR(_xlfn.XLOOKUP(1, (날씨6[stnNm]='강수량 삽입용'!$AE$36) * (날씨6[월]=AN$37) * (날씨6[일]='강수량 삽입용'!$AD58), 날씨6[sumRn]),""),IF(_xlpm.결과=0,"",_xlpm.결과))</f>
        <v/>
      </c>
      <c r="AO58" t="str" cm="1">
        <f t="array" ref="AO58">_xlfn.LET(_xlpm.결과,IFERROR(_xlfn.XLOOKUP(1, (날씨6[stnNm]='강수량 삽입용'!$AE$36) * (날씨6[월]=AO$37) * (날씨6[일]='강수량 삽입용'!$AD58), 날씨6[sumRn]),""),IF(_xlpm.결과=0,"",_xlpm.결과))</f>
        <v/>
      </c>
      <c r="AP58" t="str" cm="1">
        <f t="array" ref="AP58">_xlfn.LET(_xlpm.결과,IFERROR(_xlfn.XLOOKUP(1, (날씨6[stnNm]='강수량 삽입용'!$AE$36) * (날씨6[월]=AP$37) * (날씨6[일]='강수량 삽입용'!$AD58), 날씨6[sumRn]),""),IF(_xlpm.결과=0,"",_xlpm.결과))</f>
        <v/>
      </c>
    </row>
    <row r="59" spans="2:42" ht="15.95" customHeight="1" x14ac:dyDescent="0.3">
      <c r="B59" s="63">
        <v>22</v>
      </c>
      <c r="C59" cm="1">
        <f t="array" ref="C59">_xlfn.LET(_xlpm.결과,IFERROR(_xlfn.XLOOKUP(1, (날씨4[stnNm]='강수량 삽입용'!$C$36) * (날씨4[월]=C$37) * (날씨4[일]='강수량 삽입용'!$B59), 날씨4[sumRn]),""),IF(_xlpm.결과=0,"",_xlpm.결과))</f>
        <v>5.0999999999999996</v>
      </c>
      <c r="D59" cm="1">
        <f t="array" ref="D59">_xlfn.LET(_xlpm.결과,IFERROR(_xlfn.XLOOKUP(1, (날씨4[stnNm]='강수량 삽입용'!$C$36) * (날씨4[월]=D$37) * (날씨4[일]='강수량 삽입용'!$B59), 날씨4[sumRn]),""),IF(_xlpm.결과=0,"",_xlpm.결과))</f>
        <v>0.3</v>
      </c>
      <c r="E59" t="str" cm="1">
        <f t="array" ref="E59">_xlfn.LET(_xlpm.결과,IFERROR(_xlfn.XLOOKUP(1, (날씨4[stnNm]='강수량 삽입용'!$C$36) * (날씨4[월]=E$37) * (날씨4[일]='강수량 삽입용'!$B59), 날씨4[sumRn]),""),IF(_xlpm.결과=0,"",_xlpm.결과))</f>
        <v/>
      </c>
      <c r="F59" cm="1">
        <f t="array" ref="F59">_xlfn.LET(_xlpm.결과,IFERROR(_xlfn.XLOOKUP(1, (날씨4[stnNm]='강수량 삽입용'!$C$36) * (날씨4[월]=F$37) * (날씨4[일]='강수량 삽입용'!$B59), 날씨4[sumRn]),""),IF(_xlpm.결과=0,"",_xlpm.결과))</f>
        <v>9</v>
      </c>
      <c r="G59" cm="1">
        <f t="array" ref="G59">_xlfn.LET(_xlpm.결과,IFERROR(_xlfn.XLOOKUP(1, (날씨4[stnNm]='강수량 삽입용'!$C$36) * (날씨4[월]=G$37) * (날씨4[일]='강수량 삽입용'!$B59), 날씨4[sumRn]),""),IF(_xlpm.결과=0,"",_xlpm.결과))</f>
        <v>11.5</v>
      </c>
      <c r="H59" t="str" cm="1">
        <f t="array" ref="H59">_xlfn.LET(_xlpm.결과,IFERROR(_xlfn.XLOOKUP(1, (날씨4[stnNm]='강수량 삽입용'!$C$36) * (날씨4[월]=H$37) * (날씨4[일]='강수량 삽입용'!$B59), 날씨4[sumRn]),""),IF(_xlpm.결과=0,"",_xlpm.결과))</f>
        <v/>
      </c>
      <c r="I59" t="str" cm="1">
        <f t="array" ref="I59">_xlfn.LET(_xlpm.결과,IFERROR(_xlfn.XLOOKUP(1, (날씨4[stnNm]='강수량 삽입용'!$C$36) * (날씨4[월]=I$37) * (날씨4[일]='강수량 삽입용'!$B59), 날씨4[sumRn]),""),IF(_xlpm.결과=0,"",_xlpm.결과))</f>
        <v/>
      </c>
      <c r="J59" t="str" cm="1">
        <f t="array" ref="J59">_xlfn.LET(_xlpm.결과,IFERROR(_xlfn.XLOOKUP(1, (날씨4[stnNm]='강수량 삽입용'!$C$36) * (날씨4[월]=J$37) * (날씨4[일]='강수량 삽입용'!$B59), 날씨4[sumRn]),""),IF(_xlpm.결과=0,"",_xlpm.결과))</f>
        <v/>
      </c>
      <c r="K59" t="str" cm="1">
        <f t="array" ref="K59">_xlfn.LET(_xlpm.결과,IFERROR(_xlfn.XLOOKUP(1, (날씨4[stnNm]='강수량 삽입용'!$C$36) * (날씨4[월]=K$37) * (날씨4[일]='강수량 삽입용'!$B59), 날씨4[sumRn]),""),IF(_xlpm.결과=0,"",_xlpm.결과))</f>
        <v/>
      </c>
      <c r="L59" t="str" cm="1">
        <f t="array" ref="L59">_xlfn.LET(_xlpm.결과,IFERROR(_xlfn.XLOOKUP(1, (날씨4[stnNm]='강수량 삽입용'!$C$36) * (날씨4[월]=L$37) * (날씨4[일]='강수량 삽입용'!$B59), 날씨4[sumRn]),""),IF(_xlpm.결과=0,"",_xlpm.결과))</f>
        <v/>
      </c>
      <c r="M59" t="str" cm="1">
        <f t="array" ref="M59">_xlfn.LET(_xlpm.결과,IFERROR(_xlfn.XLOOKUP(1, (날씨4[stnNm]='강수량 삽입용'!$C$36) * (날씨4[월]=M$37) * (날씨4[일]='강수량 삽입용'!$B59), 날씨4[sumRn]),""),IF(_xlpm.결과=0,"",_xlpm.결과))</f>
        <v/>
      </c>
      <c r="N59" t="str" cm="1">
        <f t="array" ref="N59">_xlfn.LET(_xlpm.결과,IFERROR(_xlfn.XLOOKUP(1, (날씨4[stnNm]='강수량 삽입용'!$C$36) * (날씨4[월]=N$37) * (날씨4[일]='강수량 삽입용'!$B59), 날씨4[sumRn]),""),IF(_xlpm.결과=0,"",_xlpm.결과))</f>
        <v/>
      </c>
      <c r="P59" s="63">
        <v>22</v>
      </c>
      <c r="Q59" t="str" cm="1">
        <f t="array" ref="Q59">_xlfn.LET(_xlpm.결과,IFERROR(_xlfn.XLOOKUP(1, (날씨5[stnNm]='강수량 삽입용'!$Q$36) * (날씨5[월]=Q$37) * (날씨5[일]='강수량 삽입용'!$P59), 날씨5[sumRn]),""),IF(_xlpm.결과=0,"",_xlpm.결과))</f>
        <v/>
      </c>
      <c r="R59" t="str" cm="1">
        <f t="array" ref="R59">_xlfn.LET(_xlpm.결과,IFERROR(_xlfn.XLOOKUP(1, (날씨5[stnNm]='강수량 삽입용'!$Q$36) * (날씨5[월]=R$37) * (날씨5[일]='강수량 삽입용'!$P59), 날씨5[sumRn]),""),IF(_xlpm.결과=0,"",_xlpm.결과))</f>
        <v/>
      </c>
      <c r="S59" t="str" cm="1">
        <f t="array" ref="S59">_xlfn.LET(_xlpm.결과,IFERROR(_xlfn.XLOOKUP(1, (날씨5[stnNm]='강수량 삽입용'!$Q$36) * (날씨5[월]=S$37) * (날씨5[일]='강수량 삽입용'!$P59), 날씨5[sumRn]),""),IF(_xlpm.결과=0,"",_xlpm.결과))</f>
        <v/>
      </c>
      <c r="T59" t="str" cm="1">
        <f t="array" ref="T59">_xlfn.LET(_xlpm.결과,IFERROR(_xlfn.XLOOKUP(1, (날씨5[stnNm]='강수량 삽입용'!$Q$36) * (날씨5[월]=T$37) * (날씨5[일]='강수량 삽입용'!$P59), 날씨5[sumRn]),""),IF(_xlpm.결과=0,"",_xlpm.결과))</f>
        <v/>
      </c>
      <c r="U59" t="str" cm="1">
        <f t="array" ref="U59">_xlfn.LET(_xlpm.결과,IFERROR(_xlfn.XLOOKUP(1, (날씨5[stnNm]='강수량 삽입용'!$Q$36) * (날씨5[월]=U$37) * (날씨5[일]='강수량 삽입용'!$P59), 날씨5[sumRn]),""),IF(_xlpm.결과=0,"",_xlpm.결과))</f>
        <v/>
      </c>
      <c r="V59" t="str" cm="1">
        <f t="array" ref="V59">_xlfn.LET(_xlpm.결과,IFERROR(_xlfn.XLOOKUP(1, (날씨5[stnNm]='강수량 삽입용'!$Q$36) * (날씨5[월]=V$37) * (날씨5[일]='강수량 삽입용'!$P59), 날씨5[sumRn]),""),IF(_xlpm.결과=0,"",_xlpm.결과))</f>
        <v/>
      </c>
      <c r="W59" t="str" cm="1">
        <f t="array" ref="W59">_xlfn.LET(_xlpm.결과,IFERROR(_xlfn.XLOOKUP(1, (날씨5[stnNm]='강수량 삽입용'!$Q$36) * (날씨5[월]=W$37) * (날씨5[일]='강수량 삽입용'!$P59), 날씨5[sumRn]),""),IF(_xlpm.결과=0,"",_xlpm.결과))</f>
        <v/>
      </c>
      <c r="X59" t="str" cm="1">
        <f t="array" ref="X59">_xlfn.LET(_xlpm.결과,IFERROR(_xlfn.XLOOKUP(1, (날씨5[stnNm]='강수량 삽입용'!$Q$36) * (날씨5[월]=X$37) * (날씨5[일]='강수량 삽입용'!$P59), 날씨5[sumRn]),""),IF(_xlpm.결과=0,"",_xlpm.결과))</f>
        <v/>
      </c>
      <c r="Y59" t="str" cm="1">
        <f t="array" ref="Y59">_xlfn.LET(_xlpm.결과,IFERROR(_xlfn.XLOOKUP(1, (날씨5[stnNm]='강수량 삽입용'!$Q$36) * (날씨5[월]=Y$37) * (날씨5[일]='강수량 삽입용'!$P59), 날씨5[sumRn]),""),IF(_xlpm.결과=0,"",_xlpm.결과))</f>
        <v/>
      </c>
      <c r="Z59" t="str" cm="1">
        <f t="array" ref="Z59">_xlfn.LET(_xlpm.결과,IFERROR(_xlfn.XLOOKUP(1, (날씨5[stnNm]='강수량 삽입용'!$Q$36) * (날씨5[월]=Z$37) * (날씨5[일]='강수량 삽입용'!$P59), 날씨5[sumRn]),""),IF(_xlpm.결과=0,"",_xlpm.결과))</f>
        <v/>
      </c>
      <c r="AA59" t="str" cm="1">
        <f t="array" ref="AA59">_xlfn.LET(_xlpm.결과,IFERROR(_xlfn.XLOOKUP(1, (날씨5[stnNm]='강수량 삽입용'!$Q$36) * (날씨5[월]=AA$37) * (날씨5[일]='강수량 삽입용'!$P59), 날씨5[sumRn]),""),IF(_xlpm.결과=0,"",_xlpm.결과))</f>
        <v/>
      </c>
      <c r="AB59" cm="1">
        <f t="array" ref="AB59">_xlfn.LET(_xlpm.결과,IFERROR(_xlfn.XLOOKUP(1, (날씨5[stnNm]='강수량 삽입용'!$Q$36) * (날씨5[월]=AB$37) * (날씨5[일]='강수량 삽입용'!$P59), 날씨5[sumRn]),""),IF(_xlpm.결과=0,"",_xlpm.결과))</f>
        <v>0.4</v>
      </c>
      <c r="AD59" s="63">
        <v>22</v>
      </c>
      <c r="AE59" t="str" cm="1">
        <f t="array" ref="AE59">_xlfn.LET(_xlpm.결과,IFERROR(_xlfn.XLOOKUP(1, (날씨6[stnNm]='강수량 삽입용'!$AE$36) * (날씨6[월]=AE$37) * (날씨6[일]='강수량 삽입용'!$AD59), 날씨6[sumRn]),""),IF(_xlpm.결과=0,"",_xlpm.결과))</f>
        <v/>
      </c>
      <c r="AF59" cm="1">
        <f t="array" ref="AF59">_xlfn.LET(_xlpm.결과,IFERROR(_xlfn.XLOOKUP(1, (날씨6[stnNm]='강수량 삽입용'!$AE$36) * (날씨6[월]=AF$37) * (날씨6[일]='강수량 삽입용'!$AD59), 날씨6[sumRn]),""),IF(_xlpm.결과=0,"",_xlpm.결과))</f>
        <v>4.7</v>
      </c>
      <c r="AG59" t="str" cm="1">
        <f t="array" ref="AG59">_xlfn.LET(_xlpm.결과,IFERROR(_xlfn.XLOOKUP(1, (날씨6[stnNm]='강수량 삽입용'!$AE$36) * (날씨6[월]=AG$37) * (날씨6[일]='강수량 삽입용'!$AD59), 날씨6[sumRn]),""),IF(_xlpm.결과=0,"",_xlpm.결과))</f>
        <v/>
      </c>
      <c r="AH59" t="str" cm="1">
        <f t="array" ref="AH59">_xlfn.LET(_xlpm.결과,IFERROR(_xlfn.XLOOKUP(1, (날씨6[stnNm]='강수량 삽입용'!$AE$36) * (날씨6[월]=AH$37) * (날씨6[일]='강수량 삽입용'!$AD59), 날씨6[sumRn]),""),IF(_xlpm.결과=0,"",_xlpm.결과))</f>
        <v/>
      </c>
      <c r="AI59" t="str" cm="1">
        <f t="array" ref="AI59">_xlfn.LET(_xlpm.결과,IFERROR(_xlfn.XLOOKUP(1, (날씨6[stnNm]='강수량 삽입용'!$AE$36) * (날씨6[월]=AI$37) * (날씨6[일]='강수량 삽입용'!$AD59), 날씨6[sumRn]),""),IF(_xlpm.결과=0,"",_xlpm.결과))</f>
        <v/>
      </c>
      <c r="AJ59" t="str" cm="1">
        <f t="array" ref="AJ59">_xlfn.LET(_xlpm.결과,IFERROR(_xlfn.XLOOKUP(1, (날씨6[stnNm]='강수량 삽입용'!$AE$36) * (날씨6[월]=AJ$37) * (날씨6[일]='강수량 삽입용'!$AD59), 날씨6[sumRn]),""),IF(_xlpm.결과=0,"",_xlpm.결과))</f>
        <v/>
      </c>
      <c r="AK59" cm="1">
        <f t="array" ref="AK59">_xlfn.LET(_xlpm.결과,IFERROR(_xlfn.XLOOKUP(1, (날씨6[stnNm]='강수량 삽입용'!$AE$36) * (날씨6[월]=AK$37) * (날씨6[일]='강수량 삽입용'!$AD59), 날씨6[sumRn]),""),IF(_xlpm.결과=0,"",_xlpm.결과))</f>
        <v>0.6</v>
      </c>
      <c r="AL59" cm="1">
        <f t="array" ref="AL59">_xlfn.LET(_xlpm.결과,IFERROR(_xlfn.XLOOKUP(1, (날씨6[stnNm]='강수량 삽입용'!$AE$36) * (날씨6[월]=AL$37) * (날씨6[일]='강수량 삽입용'!$AD59), 날씨6[sumRn]),""),IF(_xlpm.결과=0,"",_xlpm.결과))</f>
        <v>20.9</v>
      </c>
      <c r="AM59" t="str" cm="1">
        <f t="array" ref="AM59">_xlfn.LET(_xlpm.결과,IFERROR(_xlfn.XLOOKUP(1, (날씨6[stnNm]='강수량 삽입용'!$AE$36) * (날씨6[월]=AM$37) * (날씨6[일]='강수량 삽입용'!$AD59), 날씨6[sumRn]),""),IF(_xlpm.결과=0,"",_xlpm.결과))</f>
        <v/>
      </c>
      <c r="AN59" cm="1">
        <f t="array" ref="AN59">_xlfn.LET(_xlpm.결과,IFERROR(_xlfn.XLOOKUP(1, (날씨6[stnNm]='강수량 삽입용'!$AE$36) * (날씨6[월]=AN$37) * (날씨6[일]='강수량 삽입용'!$AD59), 날씨6[sumRn]),""),IF(_xlpm.결과=0,"",_xlpm.결과))</f>
        <v>1.6</v>
      </c>
      <c r="AO59" cm="1">
        <f t="array" ref="AO59">_xlfn.LET(_xlpm.결과,IFERROR(_xlfn.XLOOKUP(1, (날씨6[stnNm]='강수량 삽입용'!$AE$36) * (날씨6[월]=AO$37) * (날씨6[일]='강수량 삽입용'!$AD59), 날씨6[sumRn]),""),IF(_xlpm.결과=0,"",_xlpm.결과))</f>
        <v>3.5</v>
      </c>
      <c r="AP59" t="str" cm="1">
        <f t="array" ref="AP59">_xlfn.LET(_xlpm.결과,IFERROR(_xlfn.XLOOKUP(1, (날씨6[stnNm]='강수량 삽입용'!$AE$36) * (날씨6[월]=AP$37) * (날씨6[일]='강수량 삽입용'!$AD59), 날씨6[sumRn]),""),IF(_xlpm.결과=0,"",_xlpm.결과))</f>
        <v/>
      </c>
    </row>
    <row r="60" spans="2:42" ht="15.95" customHeight="1" x14ac:dyDescent="0.3">
      <c r="B60" s="63">
        <v>23</v>
      </c>
      <c r="C60" t="str" cm="1">
        <f t="array" ref="C60">_xlfn.LET(_xlpm.결과,IFERROR(_xlfn.XLOOKUP(1, (날씨4[stnNm]='강수량 삽입용'!$C$36) * (날씨4[월]=C$37) * (날씨4[일]='강수량 삽입용'!$B60), 날씨4[sumRn]),""),IF(_xlpm.결과=0,"",_xlpm.결과))</f>
        <v/>
      </c>
      <c r="D60" cm="1">
        <f t="array" ref="D60">_xlfn.LET(_xlpm.결과,IFERROR(_xlfn.XLOOKUP(1, (날씨4[stnNm]='강수량 삽입용'!$C$36) * (날씨4[월]=D$37) * (날씨4[일]='강수량 삽입용'!$B60), 날씨4[sumRn]),""),IF(_xlpm.결과=0,"",_xlpm.결과))</f>
        <v>3.1</v>
      </c>
      <c r="E60" t="str" cm="1">
        <f t="array" ref="E60">_xlfn.LET(_xlpm.결과,IFERROR(_xlfn.XLOOKUP(1, (날씨4[stnNm]='강수량 삽입용'!$C$36) * (날씨4[월]=E$37) * (날씨4[일]='강수량 삽입용'!$B60), 날씨4[sumRn]),""),IF(_xlpm.결과=0,"",_xlpm.결과))</f>
        <v/>
      </c>
      <c r="F60" cm="1">
        <f t="array" ref="F60">_xlfn.LET(_xlpm.결과,IFERROR(_xlfn.XLOOKUP(1, (날씨4[stnNm]='강수량 삽입용'!$C$36) * (날씨4[월]=F$37) * (날씨4[일]='강수량 삽입용'!$B60), 날씨4[sumRn]),""),IF(_xlpm.결과=0,"",_xlpm.결과))</f>
        <v>65.5</v>
      </c>
      <c r="G60" cm="1">
        <f t="array" ref="G60">_xlfn.LET(_xlpm.결과,IFERROR(_xlfn.XLOOKUP(1, (날씨4[stnNm]='강수량 삽입용'!$C$36) * (날씨4[월]=G$37) * (날씨4[일]='강수량 삽입용'!$B60), 날씨4[sumRn]),""),IF(_xlpm.결과=0,"",_xlpm.결과))</f>
        <v>7.1</v>
      </c>
      <c r="H60" t="str" cm="1">
        <f t="array" ref="H60">_xlfn.LET(_xlpm.결과,IFERROR(_xlfn.XLOOKUP(1, (날씨4[stnNm]='강수량 삽입용'!$C$36) * (날씨4[월]=H$37) * (날씨4[일]='강수량 삽입용'!$B60), 날씨4[sumRn]),""),IF(_xlpm.결과=0,"",_xlpm.결과))</f>
        <v/>
      </c>
      <c r="I60" t="str" cm="1">
        <f t="array" ref="I60">_xlfn.LET(_xlpm.결과,IFERROR(_xlfn.XLOOKUP(1, (날씨4[stnNm]='강수량 삽입용'!$C$36) * (날씨4[월]=I$37) * (날씨4[일]='강수량 삽입용'!$B60), 날씨4[sumRn]),""),IF(_xlpm.결과=0,"",_xlpm.결과))</f>
        <v/>
      </c>
      <c r="J60" cm="1">
        <f t="array" ref="J60">_xlfn.LET(_xlpm.결과,IFERROR(_xlfn.XLOOKUP(1, (날씨4[stnNm]='강수량 삽입용'!$C$36) * (날씨4[월]=J$37) * (날씨4[일]='강수량 삽입용'!$B60), 날씨4[sumRn]),""),IF(_xlpm.결과=0,"",_xlpm.결과))</f>
        <v>2.1</v>
      </c>
      <c r="K60" cm="1">
        <f t="array" ref="K60">_xlfn.LET(_xlpm.결과,IFERROR(_xlfn.XLOOKUP(1, (날씨4[stnNm]='강수량 삽입용'!$C$36) * (날씨4[월]=K$37) * (날씨4[일]='강수량 삽입용'!$B60), 날씨4[sumRn]),""),IF(_xlpm.결과=0,"",_xlpm.결과))</f>
        <v>0.5</v>
      </c>
      <c r="L60" cm="1">
        <f t="array" ref="L60">_xlfn.LET(_xlpm.결과,IFERROR(_xlfn.XLOOKUP(1, (날씨4[stnNm]='강수량 삽입용'!$C$36) * (날씨4[월]=L$37) * (날씨4[일]='강수량 삽입용'!$B60), 날씨4[sumRn]),""),IF(_xlpm.결과=0,"",_xlpm.결과))</f>
        <v>9</v>
      </c>
      <c r="M60" t="str" cm="1">
        <f t="array" ref="M60">_xlfn.LET(_xlpm.결과,IFERROR(_xlfn.XLOOKUP(1, (날씨4[stnNm]='강수량 삽입용'!$C$36) * (날씨4[월]=M$37) * (날씨4[일]='강수량 삽입용'!$B60), 날씨4[sumRn]),""),IF(_xlpm.결과=0,"",_xlpm.결과))</f>
        <v/>
      </c>
      <c r="N60" t="str" cm="1">
        <f t="array" ref="N60">_xlfn.LET(_xlpm.결과,IFERROR(_xlfn.XLOOKUP(1, (날씨4[stnNm]='강수량 삽입용'!$C$36) * (날씨4[월]=N$37) * (날씨4[일]='강수량 삽입용'!$B60), 날씨4[sumRn]),""),IF(_xlpm.결과=0,"",_xlpm.결과))</f>
        <v/>
      </c>
      <c r="P60" s="63">
        <v>23</v>
      </c>
      <c r="Q60" t="str" cm="1">
        <f t="array" ref="Q60">_xlfn.LET(_xlpm.결과,IFERROR(_xlfn.XLOOKUP(1, (날씨5[stnNm]='강수량 삽입용'!$Q$36) * (날씨5[월]=Q$37) * (날씨5[일]='강수량 삽입용'!$P60), 날씨5[sumRn]),""),IF(_xlpm.결과=0,"",_xlpm.결과))</f>
        <v/>
      </c>
      <c r="R60" t="str" cm="1">
        <f t="array" ref="R60">_xlfn.LET(_xlpm.결과,IFERROR(_xlfn.XLOOKUP(1, (날씨5[stnNm]='강수량 삽입용'!$Q$36) * (날씨5[월]=R$37) * (날씨5[일]='강수량 삽입용'!$P60), 날씨5[sumRn]),""),IF(_xlpm.결과=0,"",_xlpm.결과))</f>
        <v/>
      </c>
      <c r="S60" cm="1">
        <f t="array" ref="S60">_xlfn.LET(_xlpm.결과,IFERROR(_xlfn.XLOOKUP(1, (날씨5[stnNm]='강수량 삽입용'!$Q$36) * (날씨5[월]=S$37) * (날씨5[일]='강수량 삽입용'!$P60), 날씨5[sumRn]),""),IF(_xlpm.결과=0,"",_xlpm.결과))</f>
        <v>0.5</v>
      </c>
      <c r="T60" t="str" cm="1">
        <f t="array" ref="T60">_xlfn.LET(_xlpm.결과,IFERROR(_xlfn.XLOOKUP(1, (날씨5[stnNm]='강수량 삽입용'!$Q$36) * (날씨5[월]=T$37) * (날씨5[일]='강수량 삽입용'!$P60), 날씨5[sumRn]),""),IF(_xlpm.결과=0,"",_xlpm.결과))</f>
        <v/>
      </c>
      <c r="U60" t="str" cm="1">
        <f t="array" ref="U60">_xlfn.LET(_xlpm.결과,IFERROR(_xlfn.XLOOKUP(1, (날씨5[stnNm]='강수량 삽입용'!$Q$36) * (날씨5[월]=U$37) * (날씨5[일]='강수량 삽입용'!$P60), 날씨5[sumRn]),""),IF(_xlpm.결과=0,"",_xlpm.결과))</f>
        <v/>
      </c>
      <c r="V60" t="str" cm="1">
        <f t="array" ref="V60">_xlfn.LET(_xlpm.결과,IFERROR(_xlfn.XLOOKUP(1, (날씨5[stnNm]='강수량 삽입용'!$Q$36) * (날씨5[월]=V$37) * (날씨5[일]='강수량 삽입용'!$P60), 날씨5[sumRn]),""),IF(_xlpm.결과=0,"",_xlpm.결과))</f>
        <v/>
      </c>
      <c r="W60" t="str" cm="1">
        <f t="array" ref="W60">_xlfn.LET(_xlpm.결과,IFERROR(_xlfn.XLOOKUP(1, (날씨5[stnNm]='강수량 삽입용'!$Q$36) * (날씨5[월]=W$37) * (날씨5[일]='강수량 삽입용'!$P60), 날씨5[sumRn]),""),IF(_xlpm.결과=0,"",_xlpm.결과))</f>
        <v/>
      </c>
      <c r="X60" t="str" cm="1">
        <f t="array" ref="X60">_xlfn.LET(_xlpm.결과,IFERROR(_xlfn.XLOOKUP(1, (날씨5[stnNm]='강수량 삽입용'!$Q$36) * (날씨5[월]=X$37) * (날씨5[일]='강수량 삽입용'!$P60), 날씨5[sumRn]),""),IF(_xlpm.결과=0,"",_xlpm.결과))</f>
        <v/>
      </c>
      <c r="Y60" t="str" cm="1">
        <f t="array" ref="Y60">_xlfn.LET(_xlpm.결과,IFERROR(_xlfn.XLOOKUP(1, (날씨5[stnNm]='강수량 삽입용'!$Q$36) * (날씨5[월]=Y$37) * (날씨5[일]='강수량 삽입용'!$P60), 날씨5[sumRn]),""),IF(_xlpm.결과=0,"",_xlpm.결과))</f>
        <v/>
      </c>
      <c r="Z60" t="str" cm="1">
        <f t="array" ref="Z60">_xlfn.LET(_xlpm.결과,IFERROR(_xlfn.XLOOKUP(1, (날씨5[stnNm]='강수량 삽입용'!$Q$36) * (날씨5[월]=Z$37) * (날씨5[일]='강수량 삽입용'!$P60), 날씨5[sumRn]),""),IF(_xlpm.결과=0,"",_xlpm.결과))</f>
        <v/>
      </c>
      <c r="AA60" t="str" cm="1">
        <f t="array" ref="AA60">_xlfn.LET(_xlpm.결과,IFERROR(_xlfn.XLOOKUP(1, (날씨5[stnNm]='강수량 삽입용'!$Q$36) * (날씨5[월]=AA$37) * (날씨5[일]='강수량 삽입용'!$P60), 날씨5[sumRn]),""),IF(_xlpm.결과=0,"",_xlpm.결과))</f>
        <v/>
      </c>
      <c r="AB60" cm="1">
        <f t="array" ref="AB60">_xlfn.LET(_xlpm.결과,IFERROR(_xlfn.XLOOKUP(1, (날씨5[stnNm]='강수량 삽입용'!$Q$36) * (날씨5[월]=AB$37) * (날씨5[일]='강수량 삽입용'!$P60), 날씨5[sumRn]),""),IF(_xlpm.결과=0,"",_xlpm.결과))</f>
        <v>1.9</v>
      </c>
      <c r="AD60" s="63">
        <v>23</v>
      </c>
      <c r="AE60" t="str" cm="1">
        <f t="array" ref="AE60">_xlfn.LET(_xlpm.결과,IFERROR(_xlfn.XLOOKUP(1, (날씨6[stnNm]='강수량 삽입용'!$AE$36) * (날씨6[월]=AE$37) * (날씨6[일]='강수량 삽입용'!$AD60), 날씨6[sumRn]),""),IF(_xlpm.결과=0,"",_xlpm.결과))</f>
        <v/>
      </c>
      <c r="AF60" t="str" cm="1">
        <f t="array" ref="AF60">_xlfn.LET(_xlpm.결과,IFERROR(_xlfn.XLOOKUP(1, (날씨6[stnNm]='강수량 삽입용'!$AE$36) * (날씨6[월]=AF$37) * (날씨6[일]='강수량 삽입용'!$AD60), 날씨6[sumRn]),""),IF(_xlpm.결과=0,"",_xlpm.결과))</f>
        <v/>
      </c>
      <c r="AG60" t="str" cm="1">
        <f t="array" ref="AG60">_xlfn.LET(_xlpm.결과,IFERROR(_xlfn.XLOOKUP(1, (날씨6[stnNm]='강수량 삽입용'!$AE$36) * (날씨6[월]=AG$37) * (날씨6[일]='강수량 삽입용'!$AD60), 날씨6[sumRn]),""),IF(_xlpm.결과=0,"",_xlpm.결과))</f>
        <v/>
      </c>
      <c r="AH60" t="str" cm="1">
        <f t="array" ref="AH60">_xlfn.LET(_xlpm.결과,IFERROR(_xlfn.XLOOKUP(1, (날씨6[stnNm]='강수량 삽입용'!$AE$36) * (날씨6[월]=AH$37) * (날씨6[일]='강수량 삽입용'!$AD60), 날씨6[sumRn]),""),IF(_xlpm.결과=0,"",_xlpm.결과))</f>
        <v/>
      </c>
      <c r="AI60" t="str" cm="1">
        <f t="array" ref="AI60">_xlfn.LET(_xlpm.결과,IFERROR(_xlfn.XLOOKUP(1, (날씨6[stnNm]='강수량 삽입용'!$AE$36) * (날씨6[월]=AI$37) * (날씨6[일]='강수량 삽입용'!$AD60), 날씨6[sumRn]),""),IF(_xlpm.결과=0,"",_xlpm.결과))</f>
        <v/>
      </c>
      <c r="AJ60" t="str" cm="1">
        <f t="array" ref="AJ60">_xlfn.LET(_xlpm.결과,IFERROR(_xlfn.XLOOKUP(1, (날씨6[stnNm]='강수량 삽입용'!$AE$36) * (날씨6[월]=AJ$37) * (날씨6[일]='강수량 삽입용'!$AD60), 날씨6[sumRn]),""),IF(_xlpm.결과=0,"",_xlpm.결과))</f>
        <v/>
      </c>
      <c r="AK60" cm="1">
        <f t="array" ref="AK60">_xlfn.LET(_xlpm.결과,IFERROR(_xlfn.XLOOKUP(1, (날씨6[stnNm]='강수량 삽입용'!$AE$36) * (날씨6[월]=AK$37) * (날씨6[일]='강수량 삽입용'!$AD60), 날씨6[sumRn]),""),IF(_xlpm.결과=0,"",_xlpm.결과))</f>
        <v>48.5</v>
      </c>
      <c r="AL60" cm="1">
        <f t="array" ref="AL60">_xlfn.LET(_xlpm.결과,IFERROR(_xlfn.XLOOKUP(1, (날씨6[stnNm]='강수량 삽입용'!$AE$36) * (날씨6[월]=AL$37) * (날씨6[일]='강수량 삽입용'!$AD60), 날씨6[sumRn]),""),IF(_xlpm.결과=0,"",_xlpm.결과))</f>
        <v>2.9</v>
      </c>
      <c r="AM60" t="str" cm="1">
        <f t="array" ref="AM60">_xlfn.LET(_xlpm.결과,IFERROR(_xlfn.XLOOKUP(1, (날씨6[stnNm]='강수량 삽입용'!$AE$36) * (날씨6[월]=AM$37) * (날씨6[일]='강수량 삽입용'!$AD60), 날씨6[sumRn]),""),IF(_xlpm.결과=0,"",_xlpm.결과))</f>
        <v/>
      </c>
      <c r="AN60" t="str" cm="1">
        <f t="array" ref="AN60">_xlfn.LET(_xlpm.결과,IFERROR(_xlfn.XLOOKUP(1, (날씨6[stnNm]='강수량 삽입용'!$AE$36) * (날씨6[월]=AN$37) * (날씨6[일]='강수량 삽입용'!$AD60), 날씨6[sumRn]),""),IF(_xlpm.결과=0,"",_xlpm.결과))</f>
        <v/>
      </c>
      <c r="AO60" t="str" cm="1">
        <f t="array" ref="AO60">_xlfn.LET(_xlpm.결과,IFERROR(_xlfn.XLOOKUP(1, (날씨6[stnNm]='강수량 삽입용'!$AE$36) * (날씨6[월]=AO$37) * (날씨6[일]='강수량 삽입용'!$AD60), 날씨6[sumRn]),""),IF(_xlpm.결과=0,"",_xlpm.결과))</f>
        <v/>
      </c>
      <c r="AP60" t="str" cm="1">
        <f t="array" ref="AP60">_xlfn.LET(_xlpm.결과,IFERROR(_xlfn.XLOOKUP(1, (날씨6[stnNm]='강수량 삽입용'!$AE$36) * (날씨6[월]=AP$37) * (날씨6[일]='강수량 삽입용'!$AD60), 날씨6[sumRn]),""),IF(_xlpm.결과=0,"",_xlpm.결과))</f>
        <v/>
      </c>
    </row>
    <row r="61" spans="2:42" ht="15.95" customHeight="1" x14ac:dyDescent="0.3">
      <c r="B61" s="63">
        <v>24</v>
      </c>
      <c r="C61" t="str" cm="1">
        <f t="array" ref="C61">_xlfn.LET(_xlpm.결과,IFERROR(_xlfn.XLOOKUP(1, (날씨4[stnNm]='강수량 삽입용'!$C$36) * (날씨4[월]=C$37) * (날씨4[일]='강수량 삽입용'!$B61), 날씨4[sumRn]),""),IF(_xlpm.결과=0,"",_xlpm.결과))</f>
        <v/>
      </c>
      <c r="D61" t="str" cm="1">
        <f t="array" ref="D61">_xlfn.LET(_xlpm.결과,IFERROR(_xlfn.XLOOKUP(1, (날씨4[stnNm]='강수량 삽입용'!$C$36) * (날씨4[월]=D$37) * (날씨4[일]='강수량 삽입용'!$B61), 날씨4[sumRn]),""),IF(_xlpm.결과=0,"",_xlpm.결과))</f>
        <v/>
      </c>
      <c r="E61" t="str" cm="1">
        <f t="array" ref="E61">_xlfn.LET(_xlpm.결과,IFERROR(_xlfn.XLOOKUP(1, (날씨4[stnNm]='강수량 삽입용'!$C$36) * (날씨4[월]=E$37) * (날씨4[일]='강수량 삽입용'!$B61), 날씨4[sumRn]),""),IF(_xlpm.결과=0,"",_xlpm.결과))</f>
        <v/>
      </c>
      <c r="F61" cm="1">
        <f t="array" ref="F61">_xlfn.LET(_xlpm.결과,IFERROR(_xlfn.XLOOKUP(1, (날씨4[stnNm]='강수량 삽입용'!$C$36) * (날씨4[월]=F$37) * (날씨4[일]='강수량 삽입용'!$B61), 날씨4[sumRn]),""),IF(_xlpm.결과=0,"",_xlpm.결과))</f>
        <v>0.8</v>
      </c>
      <c r="G61" t="str" cm="1">
        <f t="array" ref="G61">_xlfn.LET(_xlpm.결과,IFERROR(_xlfn.XLOOKUP(1, (날씨4[stnNm]='강수량 삽입용'!$C$36) * (날씨4[월]=G$37) * (날씨4[일]='강수량 삽입용'!$B61), 날씨4[sumRn]),""),IF(_xlpm.결과=0,"",_xlpm.결과))</f>
        <v/>
      </c>
      <c r="H61" t="str" cm="1">
        <f t="array" ref="H61">_xlfn.LET(_xlpm.결과,IFERROR(_xlfn.XLOOKUP(1, (날씨4[stnNm]='강수량 삽입용'!$C$36) * (날씨4[월]=H$37) * (날씨4[일]='강수량 삽입용'!$B61), 날씨4[sumRn]),""),IF(_xlpm.결과=0,"",_xlpm.결과))</f>
        <v/>
      </c>
      <c r="I61" t="str" cm="1">
        <f t="array" ref="I61">_xlfn.LET(_xlpm.결과,IFERROR(_xlfn.XLOOKUP(1, (날씨4[stnNm]='강수량 삽입용'!$C$36) * (날씨4[월]=I$37) * (날씨4[일]='강수량 삽입용'!$B61), 날씨4[sumRn]),""),IF(_xlpm.결과=0,"",_xlpm.결과))</f>
        <v/>
      </c>
      <c r="J61" cm="1">
        <f t="array" ref="J61">_xlfn.LET(_xlpm.결과,IFERROR(_xlfn.XLOOKUP(1, (날씨4[stnNm]='강수량 삽입용'!$C$36) * (날씨4[월]=J$37) * (날씨4[일]='강수량 삽입용'!$B61), 날씨4[sumRn]),""),IF(_xlpm.결과=0,"",_xlpm.결과))</f>
        <v>22.7</v>
      </c>
      <c r="K61" t="str" cm="1">
        <f t="array" ref="K61">_xlfn.LET(_xlpm.결과,IFERROR(_xlfn.XLOOKUP(1, (날씨4[stnNm]='강수량 삽입용'!$C$36) * (날씨4[월]=K$37) * (날씨4[일]='강수량 삽입용'!$B61), 날씨4[sumRn]),""),IF(_xlpm.결과=0,"",_xlpm.결과))</f>
        <v/>
      </c>
      <c r="L61" t="str" cm="1">
        <f t="array" ref="L61">_xlfn.LET(_xlpm.결과,IFERROR(_xlfn.XLOOKUP(1, (날씨4[stnNm]='강수량 삽입용'!$C$36) * (날씨4[월]=L$37) * (날씨4[일]='강수량 삽입용'!$B61), 날씨4[sumRn]),""),IF(_xlpm.결과=0,"",_xlpm.결과))</f>
        <v/>
      </c>
      <c r="M61" cm="1">
        <f t="array" ref="M61">_xlfn.LET(_xlpm.결과,IFERROR(_xlfn.XLOOKUP(1, (날씨4[stnNm]='강수량 삽입용'!$C$36) * (날씨4[월]=M$37) * (날씨4[일]='강수량 삽입용'!$B61), 날씨4[sumRn]),""),IF(_xlpm.결과=0,"",_xlpm.결과))</f>
        <v>5.3</v>
      </c>
      <c r="N61" t="str" cm="1">
        <f t="array" ref="N61">_xlfn.LET(_xlpm.결과,IFERROR(_xlfn.XLOOKUP(1, (날씨4[stnNm]='강수량 삽입용'!$C$36) * (날씨4[월]=N$37) * (날씨4[일]='강수량 삽입용'!$B61), 날씨4[sumRn]),""),IF(_xlpm.결과=0,"",_xlpm.결과))</f>
        <v/>
      </c>
      <c r="P61" s="63">
        <v>24</v>
      </c>
      <c r="Q61" t="str" cm="1">
        <f t="array" ref="Q61">_xlfn.LET(_xlpm.결과,IFERROR(_xlfn.XLOOKUP(1, (날씨5[stnNm]='강수량 삽입용'!$Q$36) * (날씨5[월]=Q$37) * (날씨5[일]='강수량 삽입용'!$P61), 날씨5[sumRn]),""),IF(_xlpm.결과=0,"",_xlpm.결과))</f>
        <v/>
      </c>
      <c r="R61" t="str" cm="1">
        <f t="array" ref="R61">_xlfn.LET(_xlpm.결과,IFERROR(_xlfn.XLOOKUP(1, (날씨5[stnNm]='강수량 삽입용'!$Q$36) * (날씨5[월]=R$37) * (날씨5[일]='강수량 삽입용'!$P61), 날씨5[sumRn]),""),IF(_xlpm.결과=0,"",_xlpm.결과))</f>
        <v/>
      </c>
      <c r="S61" t="str" cm="1">
        <f t="array" ref="S61">_xlfn.LET(_xlpm.결과,IFERROR(_xlfn.XLOOKUP(1, (날씨5[stnNm]='강수량 삽입용'!$Q$36) * (날씨5[월]=S$37) * (날씨5[일]='강수량 삽입용'!$P61), 날씨5[sumRn]),""),IF(_xlpm.결과=0,"",_xlpm.결과))</f>
        <v/>
      </c>
      <c r="T61" t="str" cm="1">
        <f t="array" ref="T61">_xlfn.LET(_xlpm.결과,IFERROR(_xlfn.XLOOKUP(1, (날씨5[stnNm]='강수량 삽입용'!$Q$36) * (날씨5[월]=T$37) * (날씨5[일]='강수량 삽입용'!$P61), 날씨5[sumRn]),""),IF(_xlpm.결과=0,"",_xlpm.결과))</f>
        <v/>
      </c>
      <c r="U61" t="str" cm="1">
        <f t="array" ref="U61">_xlfn.LET(_xlpm.결과,IFERROR(_xlfn.XLOOKUP(1, (날씨5[stnNm]='강수량 삽입용'!$Q$36) * (날씨5[월]=U$37) * (날씨5[일]='강수량 삽입용'!$P61), 날씨5[sumRn]),""),IF(_xlpm.결과=0,"",_xlpm.결과))</f>
        <v/>
      </c>
      <c r="V61" t="str" cm="1">
        <f t="array" ref="V61">_xlfn.LET(_xlpm.결과,IFERROR(_xlfn.XLOOKUP(1, (날씨5[stnNm]='강수량 삽입용'!$Q$36) * (날씨5[월]=V$37) * (날씨5[일]='강수량 삽입용'!$P61), 날씨5[sumRn]),""),IF(_xlpm.결과=0,"",_xlpm.결과))</f>
        <v/>
      </c>
      <c r="W61" cm="1">
        <f t="array" ref="W61">_xlfn.LET(_xlpm.결과,IFERROR(_xlfn.XLOOKUP(1, (날씨5[stnNm]='강수량 삽입용'!$Q$36) * (날씨5[월]=W$37) * (날씨5[일]='강수량 삽입용'!$P61), 날씨5[sumRn]),""),IF(_xlpm.결과=0,"",_xlpm.결과))</f>
        <v>0.2</v>
      </c>
      <c r="X61" t="str" cm="1">
        <f t="array" ref="X61">_xlfn.LET(_xlpm.결과,IFERROR(_xlfn.XLOOKUP(1, (날씨5[stnNm]='강수량 삽입용'!$Q$36) * (날씨5[월]=X$37) * (날씨5[일]='강수량 삽입용'!$P61), 날씨5[sumRn]),""),IF(_xlpm.결과=0,"",_xlpm.결과))</f>
        <v/>
      </c>
      <c r="Y61" t="str" cm="1">
        <f t="array" ref="Y61">_xlfn.LET(_xlpm.결과,IFERROR(_xlfn.XLOOKUP(1, (날씨5[stnNm]='강수량 삽입용'!$Q$36) * (날씨5[월]=Y$37) * (날씨5[일]='강수량 삽입용'!$P61), 날씨5[sumRn]),""),IF(_xlpm.결과=0,"",_xlpm.결과))</f>
        <v/>
      </c>
      <c r="Z61" t="str" cm="1">
        <f t="array" ref="Z61">_xlfn.LET(_xlpm.결과,IFERROR(_xlfn.XLOOKUP(1, (날씨5[stnNm]='강수량 삽입용'!$Q$36) * (날씨5[월]=Z$37) * (날씨5[일]='강수량 삽입용'!$P61), 날씨5[sumRn]),""),IF(_xlpm.결과=0,"",_xlpm.결과))</f>
        <v/>
      </c>
      <c r="AA61" cm="1">
        <f t="array" ref="AA61">_xlfn.LET(_xlpm.결과,IFERROR(_xlfn.XLOOKUP(1, (날씨5[stnNm]='강수량 삽입용'!$Q$36) * (날씨5[월]=AA$37) * (날씨5[일]='강수량 삽입용'!$P61), 날씨5[sumRn]),""),IF(_xlpm.결과=0,"",_xlpm.결과))</f>
        <v>2.2000000000000002</v>
      </c>
      <c r="AB61" t="str" cm="1">
        <f t="array" ref="AB61">_xlfn.LET(_xlpm.결과,IFERROR(_xlfn.XLOOKUP(1, (날씨5[stnNm]='강수량 삽입용'!$Q$36) * (날씨5[월]=AB$37) * (날씨5[일]='강수량 삽입용'!$P61), 날씨5[sumRn]),""),IF(_xlpm.결과=0,"",_xlpm.결과))</f>
        <v/>
      </c>
      <c r="AD61" s="63">
        <v>24</v>
      </c>
      <c r="AE61" t="str" cm="1">
        <f t="array" ref="AE61">_xlfn.LET(_xlpm.결과,IFERROR(_xlfn.XLOOKUP(1, (날씨6[stnNm]='강수량 삽입용'!$AE$36) * (날씨6[월]=AE$37) * (날씨6[일]='강수량 삽입용'!$AD61), 날씨6[sumRn]),""),IF(_xlpm.결과=0,"",_xlpm.결과))</f>
        <v/>
      </c>
      <c r="AF61" t="str" cm="1">
        <f t="array" ref="AF61">_xlfn.LET(_xlpm.결과,IFERROR(_xlfn.XLOOKUP(1, (날씨6[stnNm]='강수량 삽입용'!$AE$36) * (날씨6[월]=AF$37) * (날씨6[일]='강수량 삽입용'!$AD61), 날씨6[sumRn]),""),IF(_xlpm.결과=0,"",_xlpm.결과))</f>
        <v/>
      </c>
      <c r="AG61" t="str" cm="1">
        <f t="array" ref="AG61">_xlfn.LET(_xlpm.결과,IFERROR(_xlfn.XLOOKUP(1, (날씨6[stnNm]='강수량 삽입용'!$AE$36) * (날씨6[월]=AG$37) * (날씨6[일]='강수량 삽입용'!$AD61), 날씨6[sumRn]),""),IF(_xlpm.결과=0,"",_xlpm.결과))</f>
        <v/>
      </c>
      <c r="AH61" t="str" cm="1">
        <f t="array" ref="AH61">_xlfn.LET(_xlpm.결과,IFERROR(_xlfn.XLOOKUP(1, (날씨6[stnNm]='강수량 삽입용'!$AE$36) * (날씨6[월]=AH$37) * (날씨6[일]='강수량 삽입용'!$AD61), 날씨6[sumRn]),""),IF(_xlpm.결과=0,"",_xlpm.결과))</f>
        <v/>
      </c>
      <c r="AI61" cm="1">
        <f t="array" ref="AI61">_xlfn.LET(_xlpm.결과,IFERROR(_xlfn.XLOOKUP(1, (날씨6[stnNm]='강수량 삽입용'!$AE$36) * (날씨6[월]=AI$37) * (날씨6[일]='강수량 삽입용'!$AD61), 날씨6[sumRn]),""),IF(_xlpm.결과=0,"",_xlpm.결과))</f>
        <v>20.6</v>
      </c>
      <c r="AJ61" cm="1">
        <f t="array" ref="AJ61">_xlfn.LET(_xlpm.결과,IFERROR(_xlfn.XLOOKUP(1, (날씨6[stnNm]='강수량 삽입용'!$AE$36) * (날씨6[월]=AJ$37) * (날씨6[일]='강수량 삽입용'!$AD61), 날씨6[sumRn]),""),IF(_xlpm.결과=0,"",_xlpm.결과))</f>
        <v>46.3</v>
      </c>
      <c r="AK61" cm="1">
        <f t="array" ref="AK61">_xlfn.LET(_xlpm.결과,IFERROR(_xlfn.XLOOKUP(1, (날씨6[stnNm]='강수량 삽입용'!$AE$36) * (날씨6[월]=AK$37) * (날씨6[일]='강수량 삽입용'!$AD61), 날씨6[sumRn]),""),IF(_xlpm.결과=0,"",_xlpm.결과))</f>
        <v>6.8</v>
      </c>
      <c r="AL61" t="str" cm="1">
        <f t="array" ref="AL61">_xlfn.LET(_xlpm.결과,IFERROR(_xlfn.XLOOKUP(1, (날씨6[stnNm]='강수량 삽입용'!$AE$36) * (날씨6[월]=AL$37) * (날씨6[일]='강수량 삽입용'!$AD61), 날씨6[sumRn]),""),IF(_xlpm.결과=0,"",_xlpm.결과))</f>
        <v/>
      </c>
      <c r="AM61" t="str" cm="1">
        <f t="array" ref="AM61">_xlfn.LET(_xlpm.결과,IFERROR(_xlfn.XLOOKUP(1, (날씨6[stnNm]='강수량 삽입용'!$AE$36) * (날씨6[월]=AM$37) * (날씨6[일]='강수량 삽입용'!$AD61), 날씨6[sumRn]),""),IF(_xlpm.결과=0,"",_xlpm.결과))</f>
        <v/>
      </c>
      <c r="AN61" t="str" cm="1">
        <f t="array" ref="AN61">_xlfn.LET(_xlpm.결과,IFERROR(_xlfn.XLOOKUP(1, (날씨6[stnNm]='강수량 삽입용'!$AE$36) * (날씨6[월]=AN$37) * (날씨6[일]='강수량 삽입용'!$AD61), 날씨6[sumRn]),""),IF(_xlpm.결과=0,"",_xlpm.결과))</f>
        <v/>
      </c>
      <c r="AO61" t="str" cm="1">
        <f t="array" ref="AO61">_xlfn.LET(_xlpm.결과,IFERROR(_xlfn.XLOOKUP(1, (날씨6[stnNm]='강수량 삽입용'!$AE$36) * (날씨6[월]=AO$37) * (날씨6[일]='강수량 삽입용'!$AD61), 날씨6[sumRn]),""),IF(_xlpm.결과=0,"",_xlpm.결과))</f>
        <v/>
      </c>
      <c r="AP61" t="str" cm="1">
        <f t="array" ref="AP61">_xlfn.LET(_xlpm.결과,IFERROR(_xlfn.XLOOKUP(1, (날씨6[stnNm]='강수량 삽입용'!$AE$36) * (날씨6[월]=AP$37) * (날씨6[일]='강수량 삽입용'!$AD61), 날씨6[sumRn]),""),IF(_xlpm.결과=0,"",_xlpm.결과))</f>
        <v/>
      </c>
    </row>
    <row r="62" spans="2:42" ht="15.95" customHeight="1" x14ac:dyDescent="0.3">
      <c r="B62" s="63">
        <v>25</v>
      </c>
      <c r="C62" t="str" cm="1">
        <f t="array" ref="C62">_xlfn.LET(_xlpm.결과,IFERROR(_xlfn.XLOOKUP(1, (날씨4[stnNm]='강수량 삽입용'!$C$36) * (날씨4[월]=C$37) * (날씨4[일]='강수량 삽입용'!$B62), 날씨4[sumRn]),""),IF(_xlpm.결과=0,"",_xlpm.결과))</f>
        <v/>
      </c>
      <c r="D62" t="str" cm="1">
        <f t="array" ref="D62">_xlfn.LET(_xlpm.결과,IFERROR(_xlfn.XLOOKUP(1, (날씨4[stnNm]='강수량 삽입용'!$C$36) * (날씨4[월]=D$37) * (날씨4[일]='강수량 삽입용'!$B62), 날씨4[sumRn]),""),IF(_xlpm.결과=0,"",_xlpm.결과))</f>
        <v/>
      </c>
      <c r="E62" t="str" cm="1">
        <f t="array" ref="E62">_xlfn.LET(_xlpm.결과,IFERROR(_xlfn.XLOOKUP(1, (날씨4[stnNm]='강수량 삽입용'!$C$36) * (날씨4[월]=E$37) * (날씨4[일]='강수량 삽입용'!$B62), 날씨4[sumRn]),""),IF(_xlpm.결과=0,"",_xlpm.결과))</f>
        <v/>
      </c>
      <c r="F62" t="str" cm="1">
        <f t="array" ref="F62">_xlfn.LET(_xlpm.결과,IFERROR(_xlfn.XLOOKUP(1, (날씨4[stnNm]='강수량 삽입용'!$C$36) * (날씨4[월]=F$37) * (날씨4[일]='강수량 삽입용'!$B62), 날씨4[sumRn]),""),IF(_xlpm.결과=0,"",_xlpm.결과))</f>
        <v/>
      </c>
      <c r="G62" t="str" cm="1">
        <f t="array" ref="G62">_xlfn.LET(_xlpm.결과,IFERROR(_xlfn.XLOOKUP(1, (날씨4[stnNm]='강수량 삽입용'!$C$36) * (날씨4[월]=G$37) * (날씨4[일]='강수량 삽입용'!$B62), 날씨4[sumRn]),""),IF(_xlpm.결과=0,"",_xlpm.결과))</f>
        <v/>
      </c>
      <c r="H62" t="str" cm="1">
        <f t="array" ref="H62">_xlfn.LET(_xlpm.결과,IFERROR(_xlfn.XLOOKUP(1, (날씨4[stnNm]='강수량 삽입용'!$C$36) * (날씨4[월]=H$37) * (날씨4[일]='강수량 삽입용'!$B62), 날씨4[sumRn]),""),IF(_xlpm.결과=0,"",_xlpm.결과))</f>
        <v/>
      </c>
      <c r="I62" t="str" cm="1">
        <f t="array" ref="I62">_xlfn.LET(_xlpm.결과,IFERROR(_xlfn.XLOOKUP(1, (날씨4[stnNm]='강수량 삽입용'!$C$36) * (날씨4[월]=I$37) * (날씨4[일]='강수량 삽입용'!$B62), 날씨4[sumRn]),""),IF(_xlpm.결과=0,"",_xlpm.결과))</f>
        <v/>
      </c>
      <c r="J62" cm="1">
        <f t="array" ref="J62">_xlfn.LET(_xlpm.결과,IFERROR(_xlfn.XLOOKUP(1, (날씨4[stnNm]='강수량 삽입용'!$C$36) * (날씨4[월]=J$37) * (날씨4[일]='강수량 삽입용'!$B62), 날씨4[sumRn]),""),IF(_xlpm.결과=0,"",_xlpm.결과))</f>
        <v>0.5</v>
      </c>
      <c r="K62" t="str" cm="1">
        <f t="array" ref="K62">_xlfn.LET(_xlpm.결과,IFERROR(_xlfn.XLOOKUP(1, (날씨4[stnNm]='강수량 삽입용'!$C$36) * (날씨4[월]=K$37) * (날씨4[일]='강수량 삽입용'!$B62), 날씨4[sumRn]),""),IF(_xlpm.결과=0,"",_xlpm.결과))</f>
        <v/>
      </c>
      <c r="L62" t="str" cm="1">
        <f t="array" ref="L62">_xlfn.LET(_xlpm.결과,IFERROR(_xlfn.XLOOKUP(1, (날씨4[stnNm]='강수량 삽입용'!$C$36) * (날씨4[월]=L$37) * (날씨4[일]='강수량 삽입용'!$B62), 날씨4[sumRn]),""),IF(_xlpm.결과=0,"",_xlpm.결과))</f>
        <v/>
      </c>
      <c r="M62" t="str" cm="1">
        <f t="array" ref="M62">_xlfn.LET(_xlpm.결과,IFERROR(_xlfn.XLOOKUP(1, (날씨4[stnNm]='강수량 삽입용'!$C$36) * (날씨4[월]=M$37) * (날씨4[일]='강수량 삽입용'!$B62), 날씨4[sumRn]),""),IF(_xlpm.결과=0,"",_xlpm.결과))</f>
        <v/>
      </c>
      <c r="N62" t="str" cm="1">
        <f t="array" ref="N62">_xlfn.LET(_xlpm.결과,IFERROR(_xlfn.XLOOKUP(1, (날씨4[stnNm]='강수량 삽입용'!$C$36) * (날씨4[월]=N$37) * (날씨4[일]='강수량 삽입용'!$B62), 날씨4[sumRn]),""),IF(_xlpm.결과=0,"",_xlpm.결과))</f>
        <v/>
      </c>
      <c r="P62" s="63">
        <v>25</v>
      </c>
      <c r="Q62" t="str" cm="1">
        <f t="array" ref="Q62">_xlfn.LET(_xlpm.결과,IFERROR(_xlfn.XLOOKUP(1, (날씨5[stnNm]='강수량 삽입용'!$Q$36) * (날씨5[월]=Q$37) * (날씨5[일]='강수량 삽입용'!$P62), 날씨5[sumRn]),""),IF(_xlpm.결과=0,"",_xlpm.결과))</f>
        <v/>
      </c>
      <c r="R62" t="str" cm="1">
        <f t="array" ref="R62">_xlfn.LET(_xlpm.결과,IFERROR(_xlfn.XLOOKUP(1, (날씨5[stnNm]='강수량 삽입용'!$Q$36) * (날씨5[월]=R$37) * (날씨5[일]='강수량 삽입용'!$P62), 날씨5[sumRn]),""),IF(_xlpm.결과=0,"",_xlpm.결과))</f>
        <v/>
      </c>
      <c r="S62" t="str" cm="1">
        <f t="array" ref="S62">_xlfn.LET(_xlpm.결과,IFERROR(_xlfn.XLOOKUP(1, (날씨5[stnNm]='강수량 삽입용'!$Q$36) * (날씨5[월]=S$37) * (날씨5[일]='강수량 삽입용'!$P62), 날씨5[sumRn]),""),IF(_xlpm.결과=0,"",_xlpm.결과))</f>
        <v/>
      </c>
      <c r="T62" cm="1">
        <f t="array" ref="T62">_xlfn.LET(_xlpm.결과,IFERROR(_xlfn.XLOOKUP(1, (날씨5[stnNm]='강수량 삽입용'!$Q$36) * (날씨5[월]=T$37) * (날씨5[일]='강수량 삽입용'!$P62), 날씨5[sumRn]),""),IF(_xlpm.결과=0,"",_xlpm.결과))</f>
        <v>14.3</v>
      </c>
      <c r="U62" t="str" cm="1">
        <f t="array" ref="U62">_xlfn.LET(_xlpm.결과,IFERROR(_xlfn.XLOOKUP(1, (날씨5[stnNm]='강수량 삽입용'!$Q$36) * (날씨5[월]=U$37) * (날씨5[일]='강수량 삽입용'!$P62), 날씨5[sumRn]),""),IF(_xlpm.결과=0,"",_xlpm.결과))</f>
        <v/>
      </c>
      <c r="V62" t="str" cm="1">
        <f t="array" ref="V62">_xlfn.LET(_xlpm.결과,IFERROR(_xlfn.XLOOKUP(1, (날씨5[stnNm]='강수량 삽입용'!$Q$36) * (날씨5[월]=V$37) * (날씨5[일]='강수량 삽입용'!$P62), 날씨5[sumRn]),""),IF(_xlpm.결과=0,"",_xlpm.결과))</f>
        <v/>
      </c>
      <c r="W62" cm="1">
        <f t="array" ref="W62">_xlfn.LET(_xlpm.결과,IFERROR(_xlfn.XLOOKUP(1, (날씨5[stnNm]='강수량 삽입용'!$Q$36) * (날씨5[월]=W$37) * (날씨5[일]='강수량 삽입용'!$P62), 날씨5[sumRn]),""),IF(_xlpm.결과=0,"",_xlpm.결과))</f>
        <v>8.5</v>
      </c>
      <c r="X62" t="str" cm="1">
        <f t="array" ref="X62">_xlfn.LET(_xlpm.결과,IFERROR(_xlfn.XLOOKUP(1, (날씨5[stnNm]='강수량 삽입용'!$Q$36) * (날씨5[월]=X$37) * (날씨5[일]='강수량 삽입용'!$P62), 날씨5[sumRn]),""),IF(_xlpm.결과=0,"",_xlpm.결과))</f>
        <v/>
      </c>
      <c r="Y62" t="str" cm="1">
        <f t="array" ref="Y62">_xlfn.LET(_xlpm.결과,IFERROR(_xlfn.XLOOKUP(1, (날씨5[stnNm]='강수량 삽입용'!$Q$36) * (날씨5[월]=Y$37) * (날씨5[일]='강수량 삽입용'!$P62), 날씨5[sumRn]),""),IF(_xlpm.결과=0,"",_xlpm.결과))</f>
        <v/>
      </c>
      <c r="Z62" t="str" cm="1">
        <f t="array" ref="Z62">_xlfn.LET(_xlpm.결과,IFERROR(_xlfn.XLOOKUP(1, (날씨5[stnNm]='강수량 삽입용'!$Q$36) * (날씨5[월]=Z$37) * (날씨5[일]='강수량 삽입용'!$P62), 날씨5[sumRn]),""),IF(_xlpm.결과=0,"",_xlpm.결과))</f>
        <v/>
      </c>
      <c r="AA62" t="str" cm="1">
        <f t="array" ref="AA62">_xlfn.LET(_xlpm.결과,IFERROR(_xlfn.XLOOKUP(1, (날씨5[stnNm]='강수량 삽입용'!$Q$36) * (날씨5[월]=AA$37) * (날씨5[일]='강수량 삽입용'!$P62), 날씨5[sumRn]),""),IF(_xlpm.결과=0,"",_xlpm.결과))</f>
        <v/>
      </c>
      <c r="AB62" t="str" cm="1">
        <f t="array" ref="AB62">_xlfn.LET(_xlpm.결과,IFERROR(_xlfn.XLOOKUP(1, (날씨5[stnNm]='강수량 삽입용'!$Q$36) * (날씨5[월]=AB$37) * (날씨5[일]='강수량 삽입용'!$P62), 날씨5[sumRn]),""),IF(_xlpm.결과=0,"",_xlpm.결과))</f>
        <v/>
      </c>
      <c r="AD62" s="63">
        <v>25</v>
      </c>
      <c r="AE62" t="str" cm="1">
        <f t="array" ref="AE62">_xlfn.LET(_xlpm.결과,IFERROR(_xlfn.XLOOKUP(1, (날씨6[stnNm]='강수량 삽입용'!$AE$36) * (날씨6[월]=AE$37) * (날씨6[일]='강수량 삽입용'!$AD62), 날씨6[sumRn]),""),IF(_xlpm.결과=0,"",_xlpm.결과))</f>
        <v/>
      </c>
      <c r="AF62" cm="1">
        <f t="array" ref="AF62">_xlfn.LET(_xlpm.결과,IFERROR(_xlfn.XLOOKUP(1, (날씨6[stnNm]='강수량 삽입용'!$AE$36) * (날씨6[월]=AF$37) * (날씨6[일]='강수량 삽입용'!$AD62), 날씨6[sumRn]),""),IF(_xlpm.결과=0,"",_xlpm.결과))</f>
        <v>11.9</v>
      </c>
      <c r="AG62" t="str" cm="1">
        <f t="array" ref="AG62">_xlfn.LET(_xlpm.결과,IFERROR(_xlfn.XLOOKUP(1, (날씨6[stnNm]='강수량 삽입용'!$AE$36) * (날씨6[월]=AG$37) * (날씨6[일]='강수량 삽입용'!$AD62), 날씨6[sumRn]),""),IF(_xlpm.결과=0,"",_xlpm.결과))</f>
        <v/>
      </c>
      <c r="AH62" cm="1">
        <f t="array" ref="AH62">_xlfn.LET(_xlpm.결과,IFERROR(_xlfn.XLOOKUP(1, (날씨6[stnNm]='강수량 삽입용'!$AE$36) * (날씨6[월]=AH$37) * (날씨6[일]='강수량 삽입용'!$AD62), 날씨6[sumRn]),""),IF(_xlpm.결과=0,"",_xlpm.결과))</f>
        <v>2.7</v>
      </c>
      <c r="AI62" t="str" cm="1">
        <f t="array" ref="AI62">_xlfn.LET(_xlpm.결과,IFERROR(_xlfn.XLOOKUP(1, (날씨6[stnNm]='강수량 삽입용'!$AE$36) * (날씨6[월]=AI$37) * (날씨6[일]='강수량 삽입용'!$AD62), 날씨6[sumRn]),""),IF(_xlpm.결과=0,"",_xlpm.결과))</f>
        <v/>
      </c>
      <c r="AJ62" cm="1">
        <f t="array" ref="AJ62">_xlfn.LET(_xlpm.결과,IFERROR(_xlfn.XLOOKUP(1, (날씨6[stnNm]='강수량 삽입용'!$AE$36) * (날씨6[월]=AJ$37) * (날씨6[일]='강수량 삽입용'!$AD62), 날씨6[sumRn]),""),IF(_xlpm.결과=0,"",_xlpm.결과))</f>
        <v>9</v>
      </c>
      <c r="AK62" t="str" cm="1">
        <f t="array" ref="AK62">_xlfn.LET(_xlpm.결과,IFERROR(_xlfn.XLOOKUP(1, (날씨6[stnNm]='강수량 삽입용'!$AE$36) * (날씨6[월]=AK$37) * (날씨6[일]='강수량 삽입용'!$AD62), 날씨6[sumRn]),""),IF(_xlpm.결과=0,"",_xlpm.결과))</f>
        <v/>
      </c>
      <c r="AL62" t="str" cm="1">
        <f t="array" ref="AL62">_xlfn.LET(_xlpm.결과,IFERROR(_xlfn.XLOOKUP(1, (날씨6[stnNm]='강수량 삽입용'!$AE$36) * (날씨6[월]=AL$37) * (날씨6[일]='강수량 삽입용'!$AD62), 날씨6[sumRn]),""),IF(_xlpm.결과=0,"",_xlpm.결과))</f>
        <v/>
      </c>
      <c r="AM62" t="str" cm="1">
        <f t="array" ref="AM62">_xlfn.LET(_xlpm.결과,IFERROR(_xlfn.XLOOKUP(1, (날씨6[stnNm]='강수량 삽입용'!$AE$36) * (날씨6[월]=AM$37) * (날씨6[일]='강수량 삽입용'!$AD62), 날씨6[sumRn]),""),IF(_xlpm.결과=0,"",_xlpm.결과))</f>
        <v/>
      </c>
      <c r="AN62" t="str" cm="1">
        <f t="array" ref="AN62">_xlfn.LET(_xlpm.결과,IFERROR(_xlfn.XLOOKUP(1, (날씨6[stnNm]='강수량 삽입용'!$AE$36) * (날씨6[월]=AN$37) * (날씨6[일]='강수량 삽입용'!$AD62), 날씨6[sumRn]),""),IF(_xlpm.결과=0,"",_xlpm.결과))</f>
        <v/>
      </c>
      <c r="AO62" t="str" cm="1">
        <f t="array" ref="AO62">_xlfn.LET(_xlpm.결과,IFERROR(_xlfn.XLOOKUP(1, (날씨6[stnNm]='강수량 삽입용'!$AE$36) * (날씨6[월]=AO$37) * (날씨6[일]='강수량 삽입용'!$AD62), 날씨6[sumRn]),""),IF(_xlpm.결과=0,"",_xlpm.결과))</f>
        <v/>
      </c>
      <c r="AP62" t="str" cm="1">
        <f t="array" ref="AP62">_xlfn.LET(_xlpm.결과,IFERROR(_xlfn.XLOOKUP(1, (날씨6[stnNm]='강수량 삽입용'!$AE$36) * (날씨6[월]=AP$37) * (날씨6[일]='강수량 삽입용'!$AD62), 날씨6[sumRn]),""),IF(_xlpm.결과=0,"",_xlpm.결과))</f>
        <v/>
      </c>
    </row>
    <row r="63" spans="2:42" ht="15.95" customHeight="1" x14ac:dyDescent="0.3">
      <c r="B63" s="63">
        <v>26</v>
      </c>
      <c r="C63" t="str" cm="1">
        <f t="array" ref="C63">_xlfn.LET(_xlpm.결과,IFERROR(_xlfn.XLOOKUP(1, (날씨4[stnNm]='강수량 삽입용'!$C$36) * (날씨4[월]=C$37) * (날씨4[일]='강수량 삽입용'!$B63), 날씨4[sumRn]),""),IF(_xlpm.결과=0,"",_xlpm.결과))</f>
        <v/>
      </c>
      <c r="D63" t="str" cm="1">
        <f t="array" ref="D63">_xlfn.LET(_xlpm.결과,IFERROR(_xlfn.XLOOKUP(1, (날씨4[stnNm]='강수량 삽입용'!$C$36) * (날씨4[월]=D$37) * (날씨4[일]='강수량 삽입용'!$B63), 날씨4[sumRn]),""),IF(_xlpm.결과=0,"",_xlpm.결과))</f>
        <v/>
      </c>
      <c r="E63" t="str" cm="1">
        <f t="array" ref="E63">_xlfn.LET(_xlpm.결과,IFERROR(_xlfn.XLOOKUP(1, (날씨4[stnNm]='강수량 삽입용'!$C$36) * (날씨4[월]=E$37) * (날씨4[일]='강수량 삽입용'!$B63), 날씨4[sumRn]),""),IF(_xlpm.결과=0,"",_xlpm.결과))</f>
        <v/>
      </c>
      <c r="F63" t="str" cm="1">
        <f t="array" ref="F63">_xlfn.LET(_xlpm.결과,IFERROR(_xlfn.XLOOKUP(1, (날씨4[stnNm]='강수량 삽입용'!$C$36) * (날씨4[월]=F$37) * (날씨4[일]='강수량 삽입용'!$B63), 날씨4[sumRn]),""),IF(_xlpm.결과=0,"",_xlpm.결과))</f>
        <v/>
      </c>
      <c r="G63" t="str" cm="1">
        <f t="array" ref="G63">_xlfn.LET(_xlpm.결과,IFERROR(_xlfn.XLOOKUP(1, (날씨4[stnNm]='강수량 삽입용'!$C$36) * (날씨4[월]=G$37) * (날씨4[일]='강수량 삽입용'!$B63), 날씨4[sumRn]),""),IF(_xlpm.결과=0,"",_xlpm.결과))</f>
        <v/>
      </c>
      <c r="H63" cm="1">
        <f t="array" ref="H63">_xlfn.LET(_xlpm.결과,IFERROR(_xlfn.XLOOKUP(1, (날씨4[stnNm]='강수량 삽입용'!$C$36) * (날씨4[월]=H$37) * (날씨4[일]='강수량 삽입용'!$B63), 날씨4[sumRn]),""),IF(_xlpm.결과=0,"",_xlpm.결과))</f>
        <v>72.7</v>
      </c>
      <c r="I63" t="str" cm="1">
        <f t="array" ref="I63">_xlfn.LET(_xlpm.결과,IFERROR(_xlfn.XLOOKUP(1, (날씨4[stnNm]='강수량 삽입용'!$C$36) * (날씨4[월]=I$37) * (날씨4[일]='강수량 삽입용'!$B63), 날씨4[sumRn]),""),IF(_xlpm.결과=0,"",_xlpm.결과))</f>
        <v/>
      </c>
      <c r="J63" t="str" cm="1">
        <f t="array" ref="J63">_xlfn.LET(_xlpm.결과,IFERROR(_xlfn.XLOOKUP(1, (날씨4[stnNm]='강수량 삽입용'!$C$36) * (날씨4[월]=J$37) * (날씨4[일]='강수량 삽입용'!$B63), 날씨4[sumRn]),""),IF(_xlpm.결과=0,"",_xlpm.결과))</f>
        <v/>
      </c>
      <c r="K63" t="str" cm="1">
        <f t="array" ref="K63">_xlfn.LET(_xlpm.결과,IFERROR(_xlfn.XLOOKUP(1, (날씨4[stnNm]='강수량 삽입용'!$C$36) * (날씨4[월]=K$37) * (날씨4[일]='강수량 삽입용'!$B63), 날씨4[sumRn]),""),IF(_xlpm.결과=0,"",_xlpm.결과))</f>
        <v/>
      </c>
      <c r="L63" cm="1">
        <f t="array" ref="L63">_xlfn.LET(_xlpm.결과,IFERROR(_xlfn.XLOOKUP(1, (날씨4[stnNm]='강수량 삽입용'!$C$36) * (날씨4[월]=L$37) * (날씨4[일]='강수량 삽입용'!$B63), 날씨4[sumRn]),""),IF(_xlpm.결과=0,"",_xlpm.결과))</f>
        <v>12.3</v>
      </c>
      <c r="M63" t="str" cm="1">
        <f t="array" ref="M63">_xlfn.LET(_xlpm.결과,IFERROR(_xlfn.XLOOKUP(1, (날씨4[stnNm]='강수량 삽입용'!$C$36) * (날씨4[월]=M$37) * (날씨4[일]='강수량 삽입용'!$B63), 날씨4[sumRn]),""),IF(_xlpm.결과=0,"",_xlpm.결과))</f>
        <v/>
      </c>
      <c r="N63" t="str" cm="1">
        <f t="array" ref="N63">_xlfn.LET(_xlpm.결과,IFERROR(_xlfn.XLOOKUP(1, (날씨4[stnNm]='강수량 삽입용'!$C$36) * (날씨4[월]=N$37) * (날씨4[일]='강수량 삽입용'!$B63), 날씨4[sumRn]),""),IF(_xlpm.결과=0,"",_xlpm.결과))</f>
        <v/>
      </c>
      <c r="P63" s="63">
        <v>26</v>
      </c>
      <c r="Q63" t="str" cm="1">
        <f t="array" ref="Q63">_xlfn.LET(_xlpm.결과,IFERROR(_xlfn.XLOOKUP(1, (날씨5[stnNm]='강수량 삽입용'!$Q$36) * (날씨5[월]=Q$37) * (날씨5[일]='강수량 삽입용'!$P63), 날씨5[sumRn]),""),IF(_xlpm.결과=0,"",_xlpm.결과))</f>
        <v/>
      </c>
      <c r="R63" t="str" cm="1">
        <f t="array" ref="R63">_xlfn.LET(_xlpm.결과,IFERROR(_xlfn.XLOOKUP(1, (날씨5[stnNm]='강수량 삽입용'!$Q$36) * (날씨5[월]=R$37) * (날씨5[일]='강수량 삽입용'!$P63), 날씨5[sumRn]),""),IF(_xlpm.결과=0,"",_xlpm.결과))</f>
        <v/>
      </c>
      <c r="S63" t="str" cm="1">
        <f t="array" ref="S63">_xlfn.LET(_xlpm.결과,IFERROR(_xlfn.XLOOKUP(1, (날씨5[stnNm]='강수량 삽입용'!$Q$36) * (날씨5[월]=S$37) * (날씨5[일]='강수량 삽입용'!$P63), 날씨5[sumRn]),""),IF(_xlpm.결과=0,"",_xlpm.결과))</f>
        <v/>
      </c>
      <c r="T63" t="str" cm="1">
        <f t="array" ref="T63">_xlfn.LET(_xlpm.결과,IFERROR(_xlfn.XLOOKUP(1, (날씨5[stnNm]='강수량 삽입용'!$Q$36) * (날씨5[월]=T$37) * (날씨5[일]='강수량 삽입용'!$P63), 날씨5[sumRn]),""),IF(_xlpm.결과=0,"",_xlpm.결과))</f>
        <v/>
      </c>
      <c r="U63" t="str" cm="1">
        <f t="array" ref="U63">_xlfn.LET(_xlpm.결과,IFERROR(_xlfn.XLOOKUP(1, (날씨5[stnNm]='강수량 삽입용'!$Q$36) * (날씨5[월]=U$37) * (날씨5[일]='강수량 삽입용'!$P63), 날씨5[sumRn]),""),IF(_xlpm.결과=0,"",_xlpm.결과))</f>
        <v/>
      </c>
      <c r="V63" t="str" cm="1">
        <f t="array" ref="V63">_xlfn.LET(_xlpm.결과,IFERROR(_xlfn.XLOOKUP(1, (날씨5[stnNm]='강수량 삽입용'!$Q$36) * (날씨5[월]=V$37) * (날씨5[일]='강수량 삽입용'!$P63), 날씨5[sumRn]),""),IF(_xlpm.결과=0,"",_xlpm.결과))</f>
        <v/>
      </c>
      <c r="W63" cm="1">
        <f t="array" ref="W63">_xlfn.LET(_xlpm.결과,IFERROR(_xlfn.XLOOKUP(1, (날씨5[stnNm]='강수량 삽입용'!$Q$36) * (날씨5[월]=W$37) * (날씨5[일]='강수량 삽입용'!$P63), 날씨5[sumRn]),""),IF(_xlpm.결과=0,"",_xlpm.결과))</f>
        <v>105.4</v>
      </c>
      <c r="X63" t="str" cm="1">
        <f t="array" ref="X63">_xlfn.LET(_xlpm.결과,IFERROR(_xlfn.XLOOKUP(1, (날씨5[stnNm]='강수량 삽입용'!$Q$36) * (날씨5[월]=X$37) * (날씨5[일]='강수량 삽입용'!$P63), 날씨5[sumRn]),""),IF(_xlpm.결과=0,"",_xlpm.결과))</f>
        <v/>
      </c>
      <c r="Y63" t="str" cm="1">
        <f t="array" ref="Y63">_xlfn.LET(_xlpm.결과,IFERROR(_xlfn.XLOOKUP(1, (날씨5[stnNm]='강수량 삽입용'!$Q$36) * (날씨5[월]=Y$37) * (날씨5[일]='강수량 삽입용'!$P63), 날씨5[sumRn]),""),IF(_xlpm.결과=0,"",_xlpm.결과))</f>
        <v/>
      </c>
      <c r="Z63" t="str" cm="1">
        <f t="array" ref="Z63">_xlfn.LET(_xlpm.결과,IFERROR(_xlfn.XLOOKUP(1, (날씨5[stnNm]='강수량 삽입용'!$Q$36) * (날씨5[월]=Z$37) * (날씨5[일]='강수량 삽입용'!$P63), 날씨5[sumRn]),""),IF(_xlpm.결과=0,"",_xlpm.결과))</f>
        <v/>
      </c>
      <c r="AA63" t="str" cm="1">
        <f t="array" ref="AA63">_xlfn.LET(_xlpm.결과,IFERROR(_xlfn.XLOOKUP(1, (날씨5[stnNm]='강수량 삽입용'!$Q$36) * (날씨5[월]=AA$37) * (날씨5[일]='강수량 삽입용'!$P63), 날씨5[sumRn]),""),IF(_xlpm.결과=0,"",_xlpm.결과))</f>
        <v/>
      </c>
      <c r="AB63" t="str" cm="1">
        <f t="array" ref="AB63">_xlfn.LET(_xlpm.결과,IFERROR(_xlfn.XLOOKUP(1, (날씨5[stnNm]='강수량 삽입용'!$Q$36) * (날씨5[월]=AB$37) * (날씨5[일]='강수량 삽입용'!$P63), 날씨5[sumRn]),""),IF(_xlpm.결과=0,"",_xlpm.결과))</f>
        <v/>
      </c>
      <c r="AD63" s="63">
        <v>26</v>
      </c>
      <c r="AE63" t="str" cm="1">
        <f t="array" ref="AE63">_xlfn.LET(_xlpm.결과,IFERROR(_xlfn.XLOOKUP(1, (날씨6[stnNm]='강수량 삽입용'!$AE$36) * (날씨6[월]=AE$37) * (날씨6[일]='강수량 삽입용'!$AD63), 날씨6[sumRn]),""),IF(_xlpm.결과=0,"",_xlpm.결과))</f>
        <v/>
      </c>
      <c r="AF63" cm="1">
        <f t="array" ref="AF63">_xlfn.LET(_xlpm.결과,IFERROR(_xlfn.XLOOKUP(1, (날씨6[stnNm]='강수량 삽입용'!$AE$36) * (날씨6[월]=AF$37) * (날씨6[일]='강수량 삽입용'!$AD63), 날씨6[sumRn]),""),IF(_xlpm.결과=0,"",_xlpm.결과))</f>
        <v>0.6</v>
      </c>
      <c r="AG63" t="str" cm="1">
        <f t="array" ref="AG63">_xlfn.LET(_xlpm.결과,IFERROR(_xlfn.XLOOKUP(1, (날씨6[stnNm]='강수량 삽입용'!$AE$36) * (날씨6[월]=AG$37) * (날씨6[일]='강수량 삽입용'!$AD63), 날씨6[sumRn]),""),IF(_xlpm.결과=0,"",_xlpm.결과))</f>
        <v/>
      </c>
      <c r="AH63" t="str" cm="1">
        <f t="array" ref="AH63">_xlfn.LET(_xlpm.결과,IFERROR(_xlfn.XLOOKUP(1, (날씨6[stnNm]='강수량 삽입용'!$AE$36) * (날씨6[월]=AH$37) * (날씨6[일]='강수량 삽입용'!$AD63), 날씨6[sumRn]),""),IF(_xlpm.결과=0,"",_xlpm.결과))</f>
        <v/>
      </c>
      <c r="AI63" cm="1">
        <f t="array" ref="AI63">_xlfn.LET(_xlpm.결과,IFERROR(_xlfn.XLOOKUP(1, (날씨6[stnNm]='강수량 삽입용'!$AE$36) * (날씨6[월]=AI$37) * (날씨6[일]='강수량 삽입용'!$AD63), 날씨6[sumRn]),""),IF(_xlpm.결과=0,"",_xlpm.결과))</f>
        <v>2.9</v>
      </c>
      <c r="AJ63" cm="1">
        <f t="array" ref="AJ63">_xlfn.LET(_xlpm.결과,IFERROR(_xlfn.XLOOKUP(1, (날씨6[stnNm]='강수량 삽입용'!$AE$36) * (날씨6[월]=AJ$37) * (날씨6[일]='강수량 삽입용'!$AD63), 날씨6[sumRn]),""),IF(_xlpm.결과=0,"",_xlpm.결과))</f>
        <v>3.3</v>
      </c>
      <c r="AK63" t="str" cm="1">
        <f t="array" ref="AK63">_xlfn.LET(_xlpm.결과,IFERROR(_xlfn.XLOOKUP(1, (날씨6[stnNm]='강수량 삽입용'!$AE$36) * (날씨6[월]=AK$37) * (날씨6[일]='강수량 삽입용'!$AD63), 날씨6[sumRn]),""),IF(_xlpm.결과=0,"",_xlpm.결과))</f>
        <v/>
      </c>
      <c r="AL63" t="str" cm="1">
        <f t="array" ref="AL63">_xlfn.LET(_xlpm.결과,IFERROR(_xlfn.XLOOKUP(1, (날씨6[stnNm]='강수량 삽입용'!$AE$36) * (날씨6[월]=AL$37) * (날씨6[일]='강수량 삽입용'!$AD63), 날씨6[sumRn]),""),IF(_xlpm.결과=0,"",_xlpm.결과))</f>
        <v/>
      </c>
      <c r="AM63" t="str" cm="1">
        <f t="array" ref="AM63">_xlfn.LET(_xlpm.결과,IFERROR(_xlfn.XLOOKUP(1, (날씨6[stnNm]='강수량 삽입용'!$AE$36) * (날씨6[월]=AM$37) * (날씨6[일]='강수량 삽입용'!$AD63), 날씨6[sumRn]),""),IF(_xlpm.결과=0,"",_xlpm.결과))</f>
        <v/>
      </c>
      <c r="AN63" t="str" cm="1">
        <f t="array" ref="AN63">_xlfn.LET(_xlpm.결과,IFERROR(_xlfn.XLOOKUP(1, (날씨6[stnNm]='강수량 삽입용'!$AE$36) * (날씨6[월]=AN$37) * (날씨6[일]='강수량 삽입용'!$AD63), 날씨6[sumRn]),""),IF(_xlpm.결과=0,"",_xlpm.결과))</f>
        <v/>
      </c>
      <c r="AO63" t="str" cm="1">
        <f t="array" ref="AO63">_xlfn.LET(_xlpm.결과,IFERROR(_xlfn.XLOOKUP(1, (날씨6[stnNm]='강수량 삽입용'!$AE$36) * (날씨6[월]=AO$37) * (날씨6[일]='강수량 삽입용'!$AD63), 날씨6[sumRn]),""),IF(_xlpm.결과=0,"",_xlpm.결과))</f>
        <v/>
      </c>
      <c r="AP63" t="str" cm="1">
        <f t="array" ref="AP63">_xlfn.LET(_xlpm.결과,IFERROR(_xlfn.XLOOKUP(1, (날씨6[stnNm]='강수량 삽입용'!$AE$36) * (날씨6[월]=AP$37) * (날씨6[일]='강수량 삽입용'!$AD63), 날씨6[sumRn]),""),IF(_xlpm.결과=0,"",_xlpm.결과))</f>
        <v/>
      </c>
    </row>
    <row r="64" spans="2:42" ht="15.95" customHeight="1" x14ac:dyDescent="0.3">
      <c r="B64" s="63">
        <v>27</v>
      </c>
      <c r="C64" t="str" cm="1">
        <f t="array" ref="C64">_xlfn.LET(_xlpm.결과,IFERROR(_xlfn.XLOOKUP(1, (날씨4[stnNm]='강수량 삽입용'!$C$36) * (날씨4[월]=C$37) * (날씨4[일]='강수량 삽입용'!$B64), 날씨4[sumRn]),""),IF(_xlpm.결과=0,"",_xlpm.결과))</f>
        <v/>
      </c>
      <c r="D64" t="str" cm="1">
        <f t="array" ref="D64">_xlfn.LET(_xlpm.결과,IFERROR(_xlfn.XLOOKUP(1, (날씨4[stnNm]='강수량 삽입용'!$C$36) * (날씨4[월]=D$37) * (날씨4[일]='강수량 삽입용'!$B64), 날씨4[sumRn]),""),IF(_xlpm.결과=0,"",_xlpm.결과))</f>
        <v/>
      </c>
      <c r="E64" t="str" cm="1">
        <f t="array" ref="E64">_xlfn.LET(_xlpm.결과,IFERROR(_xlfn.XLOOKUP(1, (날씨4[stnNm]='강수량 삽입용'!$C$36) * (날씨4[월]=E$37) * (날씨4[일]='강수량 삽입용'!$B64), 날씨4[sumRn]),""),IF(_xlpm.결과=0,"",_xlpm.결과))</f>
        <v/>
      </c>
      <c r="F64" t="str" cm="1">
        <f t="array" ref="F64">_xlfn.LET(_xlpm.결과,IFERROR(_xlfn.XLOOKUP(1, (날씨4[stnNm]='강수량 삽입용'!$C$36) * (날씨4[월]=F$37) * (날씨4[일]='강수량 삽입용'!$B64), 날씨4[sumRn]),""),IF(_xlpm.결과=0,"",_xlpm.결과))</f>
        <v/>
      </c>
      <c r="G64" t="str" cm="1">
        <f t="array" ref="G64">_xlfn.LET(_xlpm.결과,IFERROR(_xlfn.XLOOKUP(1, (날씨4[stnNm]='강수량 삽입용'!$C$36) * (날씨4[월]=G$37) * (날씨4[일]='강수량 삽입용'!$B64), 날씨4[sumRn]),""),IF(_xlpm.결과=0,"",_xlpm.결과))</f>
        <v/>
      </c>
      <c r="H64" cm="1">
        <f t="array" ref="H64">_xlfn.LET(_xlpm.결과,IFERROR(_xlfn.XLOOKUP(1, (날씨4[stnNm]='강수량 삽입용'!$C$36) * (날씨4[월]=H$37) * (날씨4[일]='강수량 삽입용'!$B64), 날씨4[sumRn]),""),IF(_xlpm.결과=0,"",_xlpm.결과))</f>
        <v>0.7</v>
      </c>
      <c r="I64" t="str" cm="1">
        <f t="array" ref="I64">_xlfn.LET(_xlpm.결과,IFERROR(_xlfn.XLOOKUP(1, (날씨4[stnNm]='강수량 삽입용'!$C$36) * (날씨4[월]=I$37) * (날씨4[일]='강수량 삽입용'!$B64), 날씨4[sumRn]),""),IF(_xlpm.결과=0,"",_xlpm.결과))</f>
        <v/>
      </c>
      <c r="J64" t="str" cm="1">
        <f t="array" ref="J64">_xlfn.LET(_xlpm.결과,IFERROR(_xlfn.XLOOKUP(1, (날씨4[stnNm]='강수량 삽입용'!$C$36) * (날씨4[월]=J$37) * (날씨4[일]='강수량 삽입용'!$B64), 날씨4[sumRn]),""),IF(_xlpm.결과=0,"",_xlpm.결과))</f>
        <v/>
      </c>
      <c r="K64" t="str" cm="1">
        <f t="array" ref="K64">_xlfn.LET(_xlpm.결과,IFERROR(_xlfn.XLOOKUP(1, (날씨4[stnNm]='강수량 삽입용'!$C$36) * (날씨4[월]=K$37) * (날씨4[일]='강수량 삽입용'!$B64), 날씨4[sumRn]),""),IF(_xlpm.결과=0,"",_xlpm.결과))</f>
        <v/>
      </c>
      <c r="L64" t="str" cm="1">
        <f t="array" ref="L64">_xlfn.LET(_xlpm.결과,IFERROR(_xlfn.XLOOKUP(1, (날씨4[stnNm]='강수량 삽입용'!$C$36) * (날씨4[월]=L$37) * (날씨4[일]='강수량 삽입용'!$B64), 날씨4[sumRn]),""),IF(_xlpm.결과=0,"",_xlpm.결과))</f>
        <v/>
      </c>
      <c r="M64" t="str" cm="1">
        <f t="array" ref="M64">_xlfn.LET(_xlpm.결과,IFERROR(_xlfn.XLOOKUP(1, (날씨4[stnNm]='강수량 삽입용'!$C$36) * (날씨4[월]=M$37) * (날씨4[일]='강수량 삽입용'!$B64), 날씨4[sumRn]),""),IF(_xlpm.결과=0,"",_xlpm.결과))</f>
        <v/>
      </c>
      <c r="N64" t="str" cm="1">
        <f t="array" ref="N64">_xlfn.LET(_xlpm.결과,IFERROR(_xlfn.XLOOKUP(1, (날씨4[stnNm]='강수량 삽입용'!$C$36) * (날씨4[월]=N$37) * (날씨4[일]='강수량 삽입용'!$B64), 날씨4[sumRn]),""),IF(_xlpm.결과=0,"",_xlpm.결과))</f>
        <v/>
      </c>
      <c r="P64" s="63">
        <v>27</v>
      </c>
      <c r="Q64" t="str" cm="1">
        <f t="array" ref="Q64">_xlfn.LET(_xlpm.결과,IFERROR(_xlfn.XLOOKUP(1, (날씨5[stnNm]='강수량 삽입용'!$Q$36) * (날씨5[월]=Q$37) * (날씨5[일]='강수량 삽입용'!$P64), 날씨5[sumRn]),""),IF(_xlpm.결과=0,"",_xlpm.결과))</f>
        <v/>
      </c>
      <c r="R64" t="str" cm="1">
        <f t="array" ref="R64">_xlfn.LET(_xlpm.결과,IFERROR(_xlfn.XLOOKUP(1, (날씨5[stnNm]='강수량 삽입용'!$Q$36) * (날씨5[월]=R$37) * (날씨5[일]='강수량 삽입용'!$P64), 날씨5[sumRn]),""),IF(_xlpm.결과=0,"",_xlpm.결과))</f>
        <v/>
      </c>
      <c r="S64" t="str" cm="1">
        <f t="array" ref="S64">_xlfn.LET(_xlpm.결과,IFERROR(_xlfn.XLOOKUP(1, (날씨5[stnNm]='강수량 삽입용'!$Q$36) * (날씨5[월]=S$37) * (날씨5[일]='강수량 삽입용'!$P64), 날씨5[sumRn]),""),IF(_xlpm.결과=0,"",_xlpm.결과))</f>
        <v/>
      </c>
      <c r="T64" t="str" cm="1">
        <f t="array" ref="T64">_xlfn.LET(_xlpm.결과,IFERROR(_xlfn.XLOOKUP(1, (날씨5[stnNm]='강수량 삽입용'!$Q$36) * (날씨5[월]=T$37) * (날씨5[일]='강수량 삽입용'!$P64), 날씨5[sumRn]),""),IF(_xlpm.결과=0,"",_xlpm.결과))</f>
        <v/>
      </c>
      <c r="U64" cm="1">
        <f t="array" ref="U64">_xlfn.LET(_xlpm.결과,IFERROR(_xlfn.XLOOKUP(1, (날씨5[stnNm]='강수량 삽입용'!$Q$36) * (날씨5[월]=U$37) * (날씨5[일]='강수량 삽입용'!$P64), 날씨5[sumRn]),""),IF(_xlpm.결과=0,"",_xlpm.결과))</f>
        <v>4</v>
      </c>
      <c r="V64" t="str" cm="1">
        <f t="array" ref="V64">_xlfn.LET(_xlpm.결과,IFERROR(_xlfn.XLOOKUP(1, (날씨5[stnNm]='강수량 삽입용'!$Q$36) * (날씨5[월]=V$37) * (날씨5[일]='강수량 삽입용'!$P64), 날씨5[sumRn]),""),IF(_xlpm.결과=0,"",_xlpm.결과))</f>
        <v/>
      </c>
      <c r="W64" cm="1">
        <f t="array" ref="W64">_xlfn.LET(_xlpm.결과,IFERROR(_xlfn.XLOOKUP(1, (날씨5[stnNm]='강수량 삽입용'!$Q$36) * (날씨5[월]=W$37) * (날씨5[일]='강수량 삽입용'!$P64), 날씨5[sumRn]),""),IF(_xlpm.결과=0,"",_xlpm.결과))</f>
        <v>8.9</v>
      </c>
      <c r="X64" t="str" cm="1">
        <f t="array" ref="X64">_xlfn.LET(_xlpm.결과,IFERROR(_xlfn.XLOOKUP(1, (날씨5[stnNm]='강수량 삽입용'!$Q$36) * (날씨5[월]=X$37) * (날씨5[일]='강수량 삽입용'!$P64), 날씨5[sumRn]),""),IF(_xlpm.결과=0,"",_xlpm.결과))</f>
        <v/>
      </c>
      <c r="Y64" t="str" cm="1">
        <f t="array" ref="Y64">_xlfn.LET(_xlpm.결과,IFERROR(_xlfn.XLOOKUP(1, (날씨5[stnNm]='강수량 삽입용'!$Q$36) * (날씨5[월]=Y$37) * (날씨5[일]='강수량 삽입용'!$P64), 날씨5[sumRn]),""),IF(_xlpm.결과=0,"",_xlpm.결과))</f>
        <v/>
      </c>
      <c r="Z64" t="str" cm="1">
        <f t="array" ref="Z64">_xlfn.LET(_xlpm.결과,IFERROR(_xlfn.XLOOKUP(1, (날씨5[stnNm]='강수량 삽입용'!$Q$36) * (날씨5[월]=Z$37) * (날씨5[일]='강수량 삽입용'!$P64), 날씨5[sumRn]),""),IF(_xlpm.결과=0,"",_xlpm.결과))</f>
        <v/>
      </c>
      <c r="AA64" t="str" cm="1">
        <f t="array" ref="AA64">_xlfn.LET(_xlpm.결과,IFERROR(_xlfn.XLOOKUP(1, (날씨5[stnNm]='강수량 삽입용'!$Q$36) * (날씨5[월]=AA$37) * (날씨5[일]='강수량 삽입용'!$P64), 날씨5[sumRn]),""),IF(_xlpm.결과=0,"",_xlpm.결과))</f>
        <v/>
      </c>
      <c r="AB64" t="str" cm="1">
        <f t="array" ref="AB64">_xlfn.LET(_xlpm.결과,IFERROR(_xlfn.XLOOKUP(1, (날씨5[stnNm]='강수량 삽입용'!$Q$36) * (날씨5[월]=AB$37) * (날씨5[일]='강수량 삽입용'!$P64), 날씨5[sumRn]),""),IF(_xlpm.결과=0,"",_xlpm.결과))</f>
        <v/>
      </c>
      <c r="AD64" s="63">
        <v>27</v>
      </c>
      <c r="AE64" t="str" cm="1">
        <f t="array" ref="AE64">_xlfn.LET(_xlpm.결과,IFERROR(_xlfn.XLOOKUP(1, (날씨6[stnNm]='강수량 삽입용'!$AE$36) * (날씨6[월]=AE$37) * (날씨6[일]='강수량 삽입용'!$AD64), 날씨6[sumRn]),""),IF(_xlpm.결과=0,"",_xlpm.결과))</f>
        <v/>
      </c>
      <c r="AF64" t="str" cm="1">
        <f t="array" ref="AF64">_xlfn.LET(_xlpm.결과,IFERROR(_xlfn.XLOOKUP(1, (날씨6[stnNm]='강수량 삽입용'!$AE$36) * (날씨6[월]=AF$37) * (날씨6[일]='강수량 삽입용'!$AD64), 날씨6[sumRn]),""),IF(_xlpm.결과=0,"",_xlpm.결과))</f>
        <v/>
      </c>
      <c r="AG64" cm="1">
        <f t="array" ref="AG64">_xlfn.LET(_xlpm.결과,IFERROR(_xlfn.XLOOKUP(1, (날씨6[stnNm]='강수량 삽입용'!$AE$36) * (날씨6[월]=AG$37) * (날씨6[일]='강수량 삽입용'!$AD64), 날씨6[sumRn]),""),IF(_xlpm.결과=0,"",_xlpm.결과))</f>
        <v>0.8</v>
      </c>
      <c r="AH64" t="str" cm="1">
        <f t="array" ref="AH64">_xlfn.LET(_xlpm.결과,IFERROR(_xlfn.XLOOKUP(1, (날씨6[stnNm]='강수량 삽입용'!$AE$36) * (날씨6[월]=AH$37) * (날씨6[일]='강수량 삽입용'!$AD64), 날씨6[sumRn]),""),IF(_xlpm.결과=0,"",_xlpm.결과))</f>
        <v/>
      </c>
      <c r="AI64" t="str" cm="1">
        <f t="array" ref="AI64">_xlfn.LET(_xlpm.결과,IFERROR(_xlfn.XLOOKUP(1, (날씨6[stnNm]='강수량 삽입용'!$AE$36) * (날씨6[월]=AI$37) * (날씨6[일]='강수량 삽입용'!$AD64), 날씨6[sumRn]),""),IF(_xlpm.결과=0,"",_xlpm.결과))</f>
        <v/>
      </c>
      <c r="AJ64" cm="1">
        <f t="array" ref="AJ64">_xlfn.LET(_xlpm.결과,IFERROR(_xlfn.XLOOKUP(1, (날씨6[stnNm]='강수량 삽입용'!$AE$36) * (날씨6[월]=AJ$37) * (날씨6[일]='강수량 삽입용'!$AD64), 날씨6[sumRn]),""),IF(_xlpm.결과=0,"",_xlpm.결과))</f>
        <v>15.8</v>
      </c>
      <c r="AK64" cm="1">
        <f t="array" ref="AK64">_xlfn.LET(_xlpm.결과,IFERROR(_xlfn.XLOOKUP(1, (날씨6[stnNm]='강수량 삽입용'!$AE$36) * (날씨6[월]=AK$37) * (날씨6[일]='강수량 삽입용'!$AD64), 날씨6[sumRn]),""),IF(_xlpm.결과=0,"",_xlpm.결과))</f>
        <v>5.0999999999999996</v>
      </c>
      <c r="AL64" cm="1">
        <f t="array" ref="AL64">_xlfn.LET(_xlpm.결과,IFERROR(_xlfn.XLOOKUP(1, (날씨6[stnNm]='강수량 삽입용'!$AE$36) * (날씨6[월]=AL$37) * (날씨6[일]='강수량 삽입용'!$AD64), 날씨6[sumRn]),""),IF(_xlpm.결과=0,"",_xlpm.결과))</f>
        <v>7.3</v>
      </c>
      <c r="AM64" t="str" cm="1">
        <f t="array" ref="AM64">_xlfn.LET(_xlpm.결과,IFERROR(_xlfn.XLOOKUP(1, (날씨6[stnNm]='강수량 삽입용'!$AE$36) * (날씨6[월]=AM$37) * (날씨6[일]='강수량 삽입용'!$AD64), 날씨6[sumRn]),""),IF(_xlpm.결과=0,"",_xlpm.결과))</f>
        <v/>
      </c>
      <c r="AN64" t="str" cm="1">
        <f t="array" ref="AN64">_xlfn.LET(_xlpm.결과,IFERROR(_xlfn.XLOOKUP(1, (날씨6[stnNm]='강수량 삽입용'!$AE$36) * (날씨6[월]=AN$37) * (날씨6[일]='강수량 삽입용'!$AD64), 날씨6[sumRn]),""),IF(_xlpm.결과=0,"",_xlpm.결과))</f>
        <v/>
      </c>
      <c r="AO64" t="str" cm="1">
        <f t="array" ref="AO64">_xlfn.LET(_xlpm.결과,IFERROR(_xlfn.XLOOKUP(1, (날씨6[stnNm]='강수량 삽입용'!$AE$36) * (날씨6[월]=AO$37) * (날씨6[일]='강수량 삽입용'!$AD64), 날씨6[sumRn]),""),IF(_xlpm.결과=0,"",_xlpm.결과))</f>
        <v/>
      </c>
      <c r="AP64" t="str" cm="1">
        <f t="array" ref="AP64">_xlfn.LET(_xlpm.결과,IFERROR(_xlfn.XLOOKUP(1, (날씨6[stnNm]='강수량 삽입용'!$AE$36) * (날씨6[월]=AP$37) * (날씨6[일]='강수량 삽입용'!$AD64), 날씨6[sumRn]),""),IF(_xlpm.결과=0,"",_xlpm.결과))</f>
        <v/>
      </c>
    </row>
    <row r="65" spans="2:42" ht="15.95" customHeight="1" x14ac:dyDescent="0.3">
      <c r="B65" s="63">
        <v>28</v>
      </c>
      <c r="C65" t="str" cm="1">
        <f t="array" ref="C65">_xlfn.LET(_xlpm.결과,IFERROR(_xlfn.XLOOKUP(1, (날씨4[stnNm]='강수량 삽입용'!$C$36) * (날씨4[월]=C$37) * (날씨4[일]='강수량 삽입용'!$B65), 날씨4[sumRn]),""),IF(_xlpm.결과=0,"",_xlpm.결과))</f>
        <v/>
      </c>
      <c r="D65" cm="1">
        <f t="array" ref="D65">_xlfn.LET(_xlpm.결과,IFERROR(_xlfn.XLOOKUP(1, (날씨4[stnNm]='강수량 삽입용'!$C$36) * (날씨4[월]=D$37) * (날씨4[일]='강수량 삽입용'!$B65), 날씨4[sumRn]),""),IF(_xlpm.결과=0,"",_xlpm.결과))</f>
        <v>11</v>
      </c>
      <c r="E65" t="str" cm="1">
        <f t="array" ref="E65">_xlfn.LET(_xlpm.결과,IFERROR(_xlfn.XLOOKUP(1, (날씨4[stnNm]='강수량 삽입용'!$C$36) * (날씨4[월]=E$37) * (날씨4[일]='강수량 삽입용'!$B65), 날씨4[sumRn]),""),IF(_xlpm.결과=0,"",_xlpm.결과))</f>
        <v/>
      </c>
      <c r="F65" t="str" cm="1">
        <f t="array" ref="F65">_xlfn.LET(_xlpm.결과,IFERROR(_xlfn.XLOOKUP(1, (날씨4[stnNm]='강수량 삽입용'!$C$36) * (날씨4[월]=F$37) * (날씨4[일]='강수량 삽입용'!$B65), 날씨4[sumRn]),""),IF(_xlpm.결과=0,"",_xlpm.결과))</f>
        <v/>
      </c>
      <c r="G65" t="str" cm="1">
        <f t="array" ref="G65">_xlfn.LET(_xlpm.결과,IFERROR(_xlfn.XLOOKUP(1, (날씨4[stnNm]='강수량 삽입용'!$C$36) * (날씨4[월]=G$37) * (날씨4[일]='강수량 삽입용'!$B65), 날씨4[sumRn]),""),IF(_xlpm.결과=0,"",_xlpm.결과))</f>
        <v/>
      </c>
      <c r="H65" cm="1">
        <f t="array" ref="H65">_xlfn.LET(_xlpm.결과,IFERROR(_xlfn.XLOOKUP(1, (날씨4[stnNm]='강수량 삽입용'!$C$36) * (날씨4[월]=H$37) * (날씨4[일]='강수량 삽입용'!$B65), 날씨4[sumRn]),""),IF(_xlpm.결과=0,"",_xlpm.결과))</f>
        <v>25.1</v>
      </c>
      <c r="I65" cm="1">
        <f t="array" ref="I65">_xlfn.LET(_xlpm.결과,IFERROR(_xlfn.XLOOKUP(1, (날씨4[stnNm]='강수량 삽입용'!$C$36) * (날씨4[월]=I$37) * (날씨4[일]='강수량 삽입용'!$B65), 날씨4[sumRn]),""),IF(_xlpm.결과=0,"",_xlpm.결과))</f>
        <v>2.2999999999999998</v>
      </c>
      <c r="J65" cm="1">
        <f t="array" ref="J65">_xlfn.LET(_xlpm.결과,IFERROR(_xlfn.XLOOKUP(1, (날씨4[stnNm]='강수량 삽입용'!$C$36) * (날씨4[월]=J$37) * (날씨4[일]='강수량 삽입용'!$B65), 날씨4[sumRn]),""),IF(_xlpm.결과=0,"",_xlpm.결과))</f>
        <v>27</v>
      </c>
      <c r="K65" t="str" cm="1">
        <f t="array" ref="K65">_xlfn.LET(_xlpm.결과,IFERROR(_xlfn.XLOOKUP(1, (날씨4[stnNm]='강수량 삽입용'!$C$36) * (날씨4[월]=K$37) * (날씨4[일]='강수량 삽입용'!$B65), 날씨4[sumRn]),""),IF(_xlpm.결과=0,"",_xlpm.결과))</f>
        <v/>
      </c>
      <c r="L65" cm="1">
        <f t="array" ref="L65">_xlfn.LET(_xlpm.결과,IFERROR(_xlfn.XLOOKUP(1, (날씨4[stnNm]='강수량 삽입용'!$C$36) * (날씨4[월]=L$37) * (날씨4[일]='강수량 삽입용'!$B65), 날씨4[sumRn]),""),IF(_xlpm.결과=0,"",_xlpm.결과))</f>
        <v>8.8000000000000007</v>
      </c>
      <c r="M65" t="str" cm="1">
        <f t="array" ref="M65">_xlfn.LET(_xlpm.결과,IFERROR(_xlfn.XLOOKUP(1, (날씨4[stnNm]='강수량 삽입용'!$C$36) * (날씨4[월]=M$37) * (날씨4[일]='강수량 삽입용'!$B65), 날씨4[sumRn]),""),IF(_xlpm.결과=0,"",_xlpm.결과))</f>
        <v/>
      </c>
      <c r="N65" t="str" cm="1">
        <f t="array" ref="N65">_xlfn.LET(_xlpm.결과,IFERROR(_xlfn.XLOOKUP(1, (날씨4[stnNm]='강수량 삽입용'!$C$36) * (날씨4[월]=N$37) * (날씨4[일]='강수량 삽입용'!$B65), 날씨4[sumRn]),""),IF(_xlpm.결과=0,"",_xlpm.결과))</f>
        <v/>
      </c>
      <c r="P65" s="63">
        <v>28</v>
      </c>
      <c r="Q65" t="str" cm="1">
        <f t="array" ref="Q65">_xlfn.LET(_xlpm.결과,IFERROR(_xlfn.XLOOKUP(1, (날씨5[stnNm]='강수량 삽입용'!$Q$36) * (날씨5[월]=Q$37) * (날씨5[일]='강수량 삽입용'!$P65), 날씨5[sumRn]),""),IF(_xlpm.결과=0,"",_xlpm.결과))</f>
        <v/>
      </c>
      <c r="R65" t="str" cm="1">
        <f t="array" ref="R65">_xlfn.LET(_xlpm.결과,IFERROR(_xlfn.XLOOKUP(1, (날씨5[stnNm]='강수량 삽입용'!$Q$36) * (날씨5[월]=R$37) * (날씨5[일]='강수량 삽입용'!$P65), 날씨5[sumRn]),""),IF(_xlpm.결과=0,"",_xlpm.결과))</f>
        <v/>
      </c>
      <c r="S65" t="str" cm="1">
        <f t="array" ref="S65">_xlfn.LET(_xlpm.결과,IFERROR(_xlfn.XLOOKUP(1, (날씨5[stnNm]='강수량 삽입용'!$Q$36) * (날씨5[월]=S$37) * (날씨5[일]='강수량 삽입용'!$P65), 날씨5[sumRn]),""),IF(_xlpm.결과=0,"",_xlpm.결과))</f>
        <v/>
      </c>
      <c r="T65" t="str" cm="1">
        <f t="array" ref="T65">_xlfn.LET(_xlpm.결과,IFERROR(_xlfn.XLOOKUP(1, (날씨5[stnNm]='강수량 삽입용'!$Q$36) * (날씨5[월]=T$37) * (날씨5[일]='강수량 삽입용'!$P65), 날씨5[sumRn]),""),IF(_xlpm.결과=0,"",_xlpm.결과))</f>
        <v/>
      </c>
      <c r="U65" t="str" cm="1">
        <f t="array" ref="U65">_xlfn.LET(_xlpm.결과,IFERROR(_xlfn.XLOOKUP(1, (날씨5[stnNm]='강수량 삽입용'!$Q$36) * (날씨5[월]=U$37) * (날씨5[일]='강수량 삽입용'!$P65), 날씨5[sumRn]),""),IF(_xlpm.결과=0,"",_xlpm.결과))</f>
        <v/>
      </c>
      <c r="V65" cm="1">
        <f t="array" ref="V65">_xlfn.LET(_xlpm.결과,IFERROR(_xlfn.XLOOKUP(1, (날씨5[stnNm]='강수량 삽입용'!$Q$36) * (날씨5[월]=V$37) * (날씨5[일]='강수량 삽입용'!$P65), 날씨5[sumRn]),""),IF(_xlpm.결과=0,"",_xlpm.결과))</f>
        <v>0.6</v>
      </c>
      <c r="W65" cm="1">
        <f t="array" ref="W65">_xlfn.LET(_xlpm.결과,IFERROR(_xlfn.XLOOKUP(1, (날씨5[stnNm]='강수량 삽입용'!$Q$36) * (날씨5[월]=W$37) * (날씨5[일]='강수량 삽입용'!$P65), 날씨5[sumRn]),""),IF(_xlpm.결과=0,"",_xlpm.결과))</f>
        <v>62.9</v>
      </c>
      <c r="X65" t="str" cm="1">
        <f t="array" ref="X65">_xlfn.LET(_xlpm.결과,IFERROR(_xlfn.XLOOKUP(1, (날씨5[stnNm]='강수량 삽입용'!$Q$36) * (날씨5[월]=X$37) * (날씨5[일]='강수량 삽입용'!$P65), 날씨5[sumRn]),""),IF(_xlpm.결과=0,"",_xlpm.결과))</f>
        <v/>
      </c>
      <c r="Y65" t="str" cm="1">
        <f t="array" ref="Y65">_xlfn.LET(_xlpm.결과,IFERROR(_xlfn.XLOOKUP(1, (날씨5[stnNm]='강수량 삽입용'!$Q$36) * (날씨5[월]=Y$37) * (날씨5[일]='강수량 삽입용'!$P65), 날씨5[sumRn]),""),IF(_xlpm.결과=0,"",_xlpm.결과))</f>
        <v/>
      </c>
      <c r="Z65" cm="1">
        <f t="array" ref="Z65">_xlfn.LET(_xlpm.결과,IFERROR(_xlfn.XLOOKUP(1, (날씨5[stnNm]='강수량 삽입용'!$Q$36) * (날씨5[월]=Z$37) * (날씨5[일]='강수량 삽입용'!$P65), 날씨5[sumRn]),""),IF(_xlpm.결과=0,"",_xlpm.결과))</f>
        <v>1.4</v>
      </c>
      <c r="AA65" t="str" cm="1">
        <f t="array" ref="AA65">_xlfn.LET(_xlpm.결과,IFERROR(_xlfn.XLOOKUP(1, (날씨5[stnNm]='강수량 삽입용'!$Q$36) * (날씨5[월]=AA$37) * (날씨5[일]='강수량 삽입용'!$P65), 날씨5[sumRn]),""),IF(_xlpm.결과=0,"",_xlpm.결과))</f>
        <v/>
      </c>
      <c r="AB65" t="str" cm="1">
        <f t="array" ref="AB65">_xlfn.LET(_xlpm.결과,IFERROR(_xlfn.XLOOKUP(1, (날씨5[stnNm]='강수량 삽입용'!$Q$36) * (날씨5[월]=AB$37) * (날씨5[일]='강수량 삽입용'!$P65), 날씨5[sumRn]),""),IF(_xlpm.결과=0,"",_xlpm.결과))</f>
        <v/>
      </c>
      <c r="AD65" s="63">
        <v>28</v>
      </c>
      <c r="AE65" t="str" cm="1">
        <f t="array" ref="AE65">_xlfn.LET(_xlpm.결과,IFERROR(_xlfn.XLOOKUP(1, (날씨6[stnNm]='강수량 삽입용'!$AE$36) * (날씨6[월]=AE$37) * (날씨6[일]='강수량 삽입용'!$AD65), 날씨6[sumRn]),""),IF(_xlpm.결과=0,"",_xlpm.결과))</f>
        <v/>
      </c>
      <c r="AF65" cm="1">
        <f t="array" ref="AF65">_xlfn.LET(_xlpm.결과,IFERROR(_xlfn.XLOOKUP(1, (날씨6[stnNm]='강수량 삽입용'!$AE$36) * (날씨6[월]=AF$37) * (날씨6[일]='강수량 삽입용'!$AD65), 날씨6[sumRn]),""),IF(_xlpm.결과=0,"",_xlpm.결과))</f>
        <v>2.9</v>
      </c>
      <c r="AG65" t="str" cm="1">
        <f t="array" ref="AG65">_xlfn.LET(_xlpm.결과,IFERROR(_xlfn.XLOOKUP(1, (날씨6[stnNm]='강수량 삽입용'!$AE$36) * (날씨6[월]=AG$37) * (날씨6[일]='강수량 삽입용'!$AD65), 날씨6[sumRn]),""),IF(_xlpm.결과=0,"",_xlpm.결과))</f>
        <v/>
      </c>
      <c r="AH65" t="str" cm="1">
        <f t="array" ref="AH65">_xlfn.LET(_xlpm.결과,IFERROR(_xlfn.XLOOKUP(1, (날씨6[stnNm]='강수량 삽입용'!$AE$36) * (날씨6[월]=AH$37) * (날씨6[일]='강수량 삽입용'!$AD65), 날씨6[sumRn]),""),IF(_xlpm.결과=0,"",_xlpm.결과))</f>
        <v/>
      </c>
      <c r="AI65" cm="1">
        <f t="array" ref="AI65">_xlfn.LET(_xlpm.결과,IFERROR(_xlfn.XLOOKUP(1, (날씨6[stnNm]='강수량 삽입용'!$AE$36) * (날씨6[월]=AI$37) * (날씨6[일]='강수량 삽입용'!$AD65), 날씨6[sumRn]),""),IF(_xlpm.결과=0,"",_xlpm.결과))</f>
        <v>0.1</v>
      </c>
      <c r="AJ65" t="str" cm="1">
        <f t="array" ref="AJ65">_xlfn.LET(_xlpm.결과,IFERROR(_xlfn.XLOOKUP(1, (날씨6[stnNm]='강수량 삽입용'!$AE$36) * (날씨6[월]=AJ$37) * (날씨6[일]='강수량 삽입용'!$AD65), 날씨6[sumRn]),""),IF(_xlpm.결과=0,"",_xlpm.결과))</f>
        <v/>
      </c>
      <c r="AK65" t="str" cm="1">
        <f t="array" ref="AK65">_xlfn.LET(_xlpm.결과,IFERROR(_xlfn.XLOOKUP(1, (날씨6[stnNm]='강수량 삽입용'!$AE$36) * (날씨6[월]=AK$37) * (날씨6[일]='강수량 삽입용'!$AD65), 날씨6[sumRn]),""),IF(_xlpm.결과=0,"",_xlpm.결과))</f>
        <v/>
      </c>
      <c r="AL65" cm="1">
        <f t="array" ref="AL65">_xlfn.LET(_xlpm.결과,IFERROR(_xlfn.XLOOKUP(1, (날씨6[stnNm]='강수량 삽입용'!$AE$36) * (날씨6[월]=AL$37) * (날씨6[일]='강수량 삽입용'!$AD65), 날씨6[sumRn]),""),IF(_xlpm.결과=0,"",_xlpm.결과))</f>
        <v>35.5</v>
      </c>
      <c r="AM65" t="str" cm="1">
        <f t="array" ref="AM65">_xlfn.LET(_xlpm.결과,IFERROR(_xlfn.XLOOKUP(1, (날씨6[stnNm]='강수량 삽입용'!$AE$36) * (날씨6[월]=AM$37) * (날씨6[일]='강수량 삽입용'!$AD65), 날씨6[sumRn]),""),IF(_xlpm.결과=0,"",_xlpm.결과))</f>
        <v/>
      </c>
      <c r="AN65" t="str" cm="1">
        <f t="array" ref="AN65">_xlfn.LET(_xlpm.결과,IFERROR(_xlfn.XLOOKUP(1, (날씨6[stnNm]='강수량 삽입용'!$AE$36) * (날씨6[월]=AN$37) * (날씨6[일]='강수량 삽입용'!$AD65), 날씨6[sumRn]),""),IF(_xlpm.결과=0,"",_xlpm.결과))</f>
        <v/>
      </c>
      <c r="AO65" t="str" cm="1">
        <f t="array" ref="AO65">_xlfn.LET(_xlpm.결과,IFERROR(_xlfn.XLOOKUP(1, (날씨6[stnNm]='강수량 삽입용'!$AE$36) * (날씨6[월]=AO$37) * (날씨6[일]='강수량 삽입용'!$AD65), 날씨6[sumRn]),""),IF(_xlpm.결과=0,"",_xlpm.결과))</f>
        <v/>
      </c>
      <c r="AP65" t="str" cm="1">
        <f t="array" ref="AP65">_xlfn.LET(_xlpm.결과,IFERROR(_xlfn.XLOOKUP(1, (날씨6[stnNm]='강수량 삽입용'!$AE$36) * (날씨6[월]=AP$37) * (날씨6[일]='강수량 삽입용'!$AD65), 날씨6[sumRn]),""),IF(_xlpm.결과=0,"",_xlpm.결과))</f>
        <v/>
      </c>
    </row>
    <row r="66" spans="2:42" ht="15.95" customHeight="1" x14ac:dyDescent="0.3">
      <c r="B66" s="63">
        <v>29</v>
      </c>
      <c r="C66" t="str" cm="1">
        <f t="array" ref="C66">_xlfn.LET(_xlpm.결과,IFERROR(_xlfn.XLOOKUP(1, (날씨4[stnNm]='강수량 삽입용'!$C$36) * (날씨4[월]=C$37) * (날씨4[일]='강수량 삽입용'!$B66), 날씨4[sumRn]),""),IF(_xlpm.결과=0,"",_xlpm.결과))</f>
        <v/>
      </c>
      <c r="D66" t="str" cm="1">
        <f t="array" ref="D66">_xlfn.LET(_xlpm.결과,IFERROR(_xlfn.XLOOKUP(1, (날씨4[stnNm]='강수량 삽입용'!$C$36) * (날씨4[월]=D$37) * (날씨4[일]='강수량 삽입용'!$B66), 날씨4[sumRn]),""),IF(_xlpm.결과=0,"",_xlpm.결과))</f>
        <v/>
      </c>
      <c r="E66" t="str" cm="1">
        <f t="array" ref="E66">_xlfn.LET(_xlpm.결과,IFERROR(_xlfn.XLOOKUP(1, (날씨4[stnNm]='강수량 삽입용'!$C$36) * (날씨4[월]=E$37) * (날씨4[일]='강수량 삽입용'!$B66), 날씨4[sumRn]),""),IF(_xlpm.결과=0,"",_xlpm.결과))</f>
        <v/>
      </c>
      <c r="F66" t="str" cm="1">
        <f t="array" ref="F66">_xlfn.LET(_xlpm.결과,IFERROR(_xlfn.XLOOKUP(1, (날씨4[stnNm]='강수량 삽입용'!$C$36) * (날씨4[월]=F$37) * (날씨4[일]='강수량 삽입용'!$B66), 날씨4[sumRn]),""),IF(_xlpm.결과=0,"",_xlpm.결과))</f>
        <v/>
      </c>
      <c r="G66" t="str" cm="1">
        <f t="array" ref="G66">_xlfn.LET(_xlpm.결과,IFERROR(_xlfn.XLOOKUP(1, (날씨4[stnNm]='강수량 삽입용'!$C$36) * (날씨4[월]=G$37) * (날씨4[일]='강수량 삽입용'!$B66), 날씨4[sumRn]),""),IF(_xlpm.결과=0,"",_xlpm.결과))</f>
        <v/>
      </c>
      <c r="H66" cm="1">
        <f t="array" ref="H66">_xlfn.LET(_xlpm.결과,IFERROR(_xlfn.XLOOKUP(1, (날씨4[stnNm]='강수량 삽입용'!$C$36) * (날씨4[월]=H$37) * (날씨4[일]='강수량 삽입용'!$B66), 날씨4[sumRn]),""),IF(_xlpm.결과=0,"",_xlpm.결과))</f>
        <v>0.5</v>
      </c>
      <c r="I66" t="str" cm="1">
        <f t="array" ref="I66">_xlfn.LET(_xlpm.결과,IFERROR(_xlfn.XLOOKUP(1, (날씨4[stnNm]='강수량 삽입용'!$C$36) * (날씨4[월]=I$37) * (날씨4[일]='강수량 삽입용'!$B66), 날씨4[sumRn]),""),IF(_xlpm.결과=0,"",_xlpm.결과))</f>
        <v/>
      </c>
      <c r="J66" cm="1">
        <f t="array" ref="J66">_xlfn.LET(_xlpm.결과,IFERROR(_xlfn.XLOOKUP(1, (날씨4[stnNm]='강수량 삽입용'!$C$36) * (날씨4[월]=J$37) * (날씨4[일]='강수량 삽입용'!$B66), 날씨4[sumRn]),""),IF(_xlpm.결과=0,"",_xlpm.결과))</f>
        <v>384.3</v>
      </c>
      <c r="K66" t="str" cm="1">
        <f t="array" ref="K66">_xlfn.LET(_xlpm.결과,IFERROR(_xlfn.XLOOKUP(1, (날씨4[stnNm]='강수량 삽입용'!$C$36) * (날씨4[월]=K$37) * (날씨4[일]='강수량 삽입용'!$B66), 날씨4[sumRn]),""),IF(_xlpm.결과=0,"",_xlpm.결과))</f>
        <v/>
      </c>
      <c r="L66" t="str" cm="1">
        <f t="array" ref="L66">_xlfn.LET(_xlpm.결과,IFERROR(_xlfn.XLOOKUP(1, (날씨4[stnNm]='강수량 삽입용'!$C$36) * (날씨4[월]=L$37) * (날씨4[일]='강수량 삽입용'!$B66), 날씨4[sumRn]),""),IF(_xlpm.결과=0,"",_xlpm.결과))</f>
        <v/>
      </c>
      <c r="M66" t="str" cm="1">
        <f t="array" ref="M66">_xlfn.LET(_xlpm.결과,IFERROR(_xlfn.XLOOKUP(1, (날씨4[stnNm]='강수량 삽입용'!$C$36) * (날씨4[월]=M$37) * (날씨4[일]='강수량 삽입용'!$B66), 날씨4[sumRn]),""),IF(_xlpm.결과=0,"",_xlpm.결과))</f>
        <v/>
      </c>
      <c r="N66" t="str" cm="1">
        <f t="array" ref="N66">_xlfn.LET(_xlpm.결과,IFERROR(_xlfn.XLOOKUP(1, (날씨4[stnNm]='강수량 삽입용'!$C$36) * (날씨4[월]=N$37) * (날씨4[일]='강수량 삽입용'!$B66), 날씨4[sumRn]),""),IF(_xlpm.결과=0,"",_xlpm.결과))</f>
        <v/>
      </c>
      <c r="P66" s="63">
        <v>29</v>
      </c>
      <c r="Q66" t="str" cm="1">
        <f t="array" ref="Q66">_xlfn.LET(_xlpm.결과,IFERROR(_xlfn.XLOOKUP(1, (날씨5[stnNm]='강수량 삽입용'!$Q$36) * (날씨5[월]=Q$37) * (날씨5[일]='강수량 삽입용'!$P66), 날씨5[sumRn]),""),IF(_xlpm.결과=0,"",_xlpm.결과))</f>
        <v/>
      </c>
      <c r="R66" t="str" cm="1">
        <f t="array" ref="R66">_xlfn.LET(_xlpm.결과,IFERROR(_xlfn.XLOOKUP(1, (날씨5[stnNm]='강수량 삽입용'!$Q$36) * (날씨5[월]=R$37) * (날씨5[일]='강수량 삽입용'!$P66), 날씨5[sumRn]),""),IF(_xlpm.결과=0,"",_xlpm.결과))</f>
        <v/>
      </c>
      <c r="S66" t="str" cm="1">
        <f t="array" ref="S66">_xlfn.LET(_xlpm.결과,IFERROR(_xlfn.XLOOKUP(1, (날씨5[stnNm]='강수량 삽입용'!$Q$36) * (날씨5[월]=S$37) * (날씨5[일]='강수량 삽입용'!$P66), 날씨5[sumRn]),""),IF(_xlpm.결과=0,"",_xlpm.결과))</f>
        <v/>
      </c>
      <c r="T66" t="str" cm="1">
        <f t="array" ref="T66">_xlfn.LET(_xlpm.결과,IFERROR(_xlfn.XLOOKUP(1, (날씨5[stnNm]='강수량 삽입용'!$Q$36) * (날씨5[월]=T$37) * (날씨5[일]='강수량 삽입용'!$P66), 날씨5[sumRn]),""),IF(_xlpm.결과=0,"",_xlpm.결과))</f>
        <v/>
      </c>
      <c r="U66" t="str" cm="1">
        <f t="array" ref="U66">_xlfn.LET(_xlpm.결과,IFERROR(_xlfn.XLOOKUP(1, (날씨5[stnNm]='강수량 삽입용'!$Q$36) * (날씨5[월]=U$37) * (날씨5[일]='강수량 삽입용'!$P66), 날씨5[sumRn]),""),IF(_xlpm.결과=0,"",_xlpm.결과))</f>
        <v/>
      </c>
      <c r="V66" cm="1">
        <f t="array" ref="V66">_xlfn.LET(_xlpm.결과,IFERROR(_xlfn.XLOOKUP(1, (날씨5[stnNm]='강수량 삽입용'!$Q$36) * (날씨5[월]=V$37) * (날씨5[일]='강수량 삽입용'!$P66), 날씨5[sumRn]),""),IF(_xlpm.결과=0,"",_xlpm.결과))</f>
        <v>0.8</v>
      </c>
      <c r="W66" cm="1">
        <f t="array" ref="W66">_xlfn.LET(_xlpm.결과,IFERROR(_xlfn.XLOOKUP(1, (날씨5[stnNm]='강수량 삽입용'!$Q$36) * (날씨5[월]=W$37) * (날씨5[일]='강수량 삽입용'!$P66), 날씨5[sumRn]),""),IF(_xlpm.결과=0,"",_xlpm.결과))</f>
        <v>0.1</v>
      </c>
      <c r="X66" cm="1">
        <f t="array" ref="X66">_xlfn.LET(_xlpm.결과,IFERROR(_xlfn.XLOOKUP(1, (날씨5[stnNm]='강수량 삽입용'!$Q$36) * (날씨5[월]=X$37) * (날씨5[일]='강수량 삽입용'!$P66), 날씨5[sumRn]),""),IF(_xlpm.결과=0,"",_xlpm.결과))</f>
        <v>12.4</v>
      </c>
      <c r="Y66" t="str" cm="1">
        <f t="array" ref="Y66">_xlfn.LET(_xlpm.결과,IFERROR(_xlfn.XLOOKUP(1, (날씨5[stnNm]='강수량 삽입용'!$Q$36) * (날씨5[월]=Y$37) * (날씨5[일]='강수량 삽입용'!$P66), 날씨5[sumRn]),""),IF(_xlpm.결과=0,"",_xlpm.결과))</f>
        <v/>
      </c>
      <c r="Z66" t="str" cm="1">
        <f t="array" ref="Z66">_xlfn.LET(_xlpm.결과,IFERROR(_xlfn.XLOOKUP(1, (날씨5[stnNm]='강수량 삽입용'!$Q$36) * (날씨5[월]=Z$37) * (날씨5[일]='강수량 삽입용'!$P66), 날씨5[sumRn]),""),IF(_xlpm.결과=0,"",_xlpm.결과))</f>
        <v/>
      </c>
      <c r="AA66" t="str" cm="1">
        <f t="array" ref="AA66">_xlfn.LET(_xlpm.결과,IFERROR(_xlfn.XLOOKUP(1, (날씨5[stnNm]='강수량 삽입용'!$Q$36) * (날씨5[월]=AA$37) * (날씨5[일]='강수량 삽입용'!$P66), 날씨5[sumRn]),""),IF(_xlpm.결과=0,"",_xlpm.결과))</f>
        <v/>
      </c>
      <c r="AB66" t="str" cm="1">
        <f t="array" ref="AB66">_xlfn.LET(_xlpm.결과,IFERROR(_xlfn.XLOOKUP(1, (날씨5[stnNm]='강수량 삽입용'!$Q$36) * (날씨5[월]=AB$37) * (날씨5[일]='강수량 삽입용'!$P66), 날씨5[sumRn]),""),IF(_xlpm.결과=0,"",_xlpm.결과))</f>
        <v/>
      </c>
      <c r="AD66" s="63">
        <v>29</v>
      </c>
      <c r="AE66" t="str" cm="1">
        <f t="array" ref="AE66">_xlfn.LET(_xlpm.결과,IFERROR(_xlfn.XLOOKUP(1, (날씨6[stnNm]='강수량 삽입용'!$AE$36) * (날씨6[월]=AE$37) * (날씨6[일]='강수량 삽입용'!$AD66), 날씨6[sumRn]),""),IF(_xlpm.결과=0,"",_xlpm.결과))</f>
        <v/>
      </c>
      <c r="AF66" cm="1">
        <f t="array" ref="AF66">_xlfn.LET(_xlpm.결과,IFERROR(_xlfn.XLOOKUP(1, (날씨6[stnNm]='강수량 삽입용'!$AE$36) * (날씨6[월]=AF$37) * (날씨6[일]='강수량 삽입용'!$AD66), 날씨6[sumRn]),""),IF(_xlpm.결과=0,"",_xlpm.결과))</f>
        <v>0.3</v>
      </c>
      <c r="AG66" t="str" cm="1">
        <f t="array" ref="AG66">_xlfn.LET(_xlpm.결과,IFERROR(_xlfn.XLOOKUP(1, (날씨6[stnNm]='강수량 삽입용'!$AE$36) * (날씨6[월]=AG$37) * (날씨6[일]='강수량 삽입용'!$AD66), 날씨6[sumRn]),""),IF(_xlpm.결과=0,"",_xlpm.결과))</f>
        <v/>
      </c>
      <c r="AH66" t="str" cm="1">
        <f t="array" ref="AH66">_xlfn.LET(_xlpm.결과,IFERROR(_xlfn.XLOOKUP(1, (날씨6[stnNm]='강수량 삽입용'!$AE$36) * (날씨6[월]=AH$37) * (날씨6[일]='강수량 삽입용'!$AD66), 날씨6[sumRn]),""),IF(_xlpm.결과=0,"",_xlpm.결과))</f>
        <v/>
      </c>
      <c r="AI66" t="str" cm="1">
        <f t="array" ref="AI66">_xlfn.LET(_xlpm.결과,IFERROR(_xlfn.XLOOKUP(1, (날씨6[stnNm]='강수량 삽입용'!$AE$36) * (날씨6[월]=AI$37) * (날씨6[일]='강수량 삽입용'!$AD66), 날씨6[sumRn]),""),IF(_xlpm.결과=0,"",_xlpm.결과))</f>
        <v/>
      </c>
      <c r="AJ66" cm="1">
        <f t="array" ref="AJ66">_xlfn.LET(_xlpm.결과,IFERROR(_xlfn.XLOOKUP(1, (날씨6[stnNm]='강수량 삽입용'!$AE$36) * (날씨6[월]=AJ$37) * (날씨6[일]='강수량 삽입용'!$AD66), 날씨6[sumRn]),""),IF(_xlpm.결과=0,"",_xlpm.결과))</f>
        <v>1.3</v>
      </c>
      <c r="AK66" cm="1">
        <f t="array" ref="AK66">_xlfn.LET(_xlpm.결과,IFERROR(_xlfn.XLOOKUP(1, (날씨6[stnNm]='강수량 삽입용'!$AE$36) * (날씨6[월]=AK$37) * (날씨6[일]='강수량 삽입용'!$AD66), 날씨6[sumRn]),""),IF(_xlpm.결과=0,"",_xlpm.결과))</f>
        <v>13.1</v>
      </c>
      <c r="AL66" cm="1">
        <f t="array" ref="AL66">_xlfn.LET(_xlpm.결과,IFERROR(_xlfn.XLOOKUP(1, (날씨6[stnNm]='강수량 삽입용'!$AE$36) * (날씨6[월]=AL$37) * (날씨6[일]='강수량 삽입용'!$AD66), 날씨6[sumRn]),""),IF(_xlpm.결과=0,"",_xlpm.결과))</f>
        <v>2.5</v>
      </c>
      <c r="AM66" t="str" cm="1">
        <f t="array" ref="AM66">_xlfn.LET(_xlpm.결과,IFERROR(_xlfn.XLOOKUP(1, (날씨6[stnNm]='강수량 삽입용'!$AE$36) * (날씨6[월]=AM$37) * (날씨6[일]='강수량 삽입용'!$AD66), 날씨6[sumRn]),""),IF(_xlpm.결과=0,"",_xlpm.결과))</f>
        <v/>
      </c>
      <c r="AN66" t="str" cm="1">
        <f t="array" ref="AN66">_xlfn.LET(_xlpm.결과,IFERROR(_xlfn.XLOOKUP(1, (날씨6[stnNm]='강수량 삽입용'!$AE$36) * (날씨6[월]=AN$37) * (날씨6[일]='강수량 삽입용'!$AD66), 날씨6[sumRn]),""),IF(_xlpm.결과=0,"",_xlpm.결과))</f>
        <v/>
      </c>
      <c r="AO66" t="str" cm="1">
        <f t="array" ref="AO66">_xlfn.LET(_xlpm.결과,IFERROR(_xlfn.XLOOKUP(1, (날씨6[stnNm]='강수량 삽입용'!$AE$36) * (날씨6[월]=AO$37) * (날씨6[일]='강수량 삽입용'!$AD66), 날씨6[sumRn]),""),IF(_xlpm.결과=0,"",_xlpm.결과))</f>
        <v/>
      </c>
      <c r="AP66" t="str" cm="1">
        <f t="array" ref="AP66">_xlfn.LET(_xlpm.결과,IFERROR(_xlfn.XLOOKUP(1, (날씨6[stnNm]='강수량 삽입용'!$AE$36) * (날씨6[월]=AP$37) * (날씨6[일]='강수량 삽입용'!$AD66), 날씨6[sumRn]),""),IF(_xlpm.결과=0,"",_xlpm.결과))</f>
        <v/>
      </c>
    </row>
    <row r="67" spans="2:42" ht="15.95" customHeight="1" x14ac:dyDescent="0.3">
      <c r="B67" s="63">
        <v>30</v>
      </c>
      <c r="C67" cm="1">
        <f t="array" ref="C67">_xlfn.LET(_xlpm.결과,IFERROR(_xlfn.XLOOKUP(1, (날씨4[stnNm]='강수량 삽입용'!$C$36) * (날씨4[월]=C$37) * (날씨4[일]='강수량 삽입용'!$B67), 날씨4[sumRn]),""),IF(_xlpm.결과=0,"",_xlpm.결과))</f>
        <v>0.2</v>
      </c>
      <c r="D67" t="str" cm="1">
        <f t="array" ref="D67">_xlfn.LET(_xlpm.결과,IFERROR(_xlfn.XLOOKUP(1, (날씨4[stnNm]='강수량 삽입용'!$C$36) * (날씨4[월]=D$37) * (날씨4[일]='강수량 삽입용'!$B67), 날씨4[sumRn]),""),IF(_xlpm.결과=0,"",_xlpm.결과))</f>
        <v/>
      </c>
      <c r="E67" t="str" cm="1">
        <f t="array" ref="E67">_xlfn.LET(_xlpm.결과,IFERROR(_xlfn.XLOOKUP(1, (날씨4[stnNm]='강수량 삽입용'!$C$36) * (날씨4[월]=E$37) * (날씨4[일]='강수량 삽입용'!$B67), 날씨4[sumRn]),""),IF(_xlpm.결과=0,"",_xlpm.결과))</f>
        <v/>
      </c>
      <c r="F67" t="str" cm="1">
        <f t="array" ref="F67">_xlfn.LET(_xlpm.결과,IFERROR(_xlfn.XLOOKUP(1, (날씨4[stnNm]='강수량 삽입용'!$C$36) * (날씨4[월]=F$37) * (날씨4[일]='강수량 삽입용'!$B67), 날씨4[sumRn]),""),IF(_xlpm.결과=0,"",_xlpm.결과))</f>
        <v/>
      </c>
      <c r="G67" t="str" cm="1">
        <f t="array" ref="G67">_xlfn.LET(_xlpm.결과,IFERROR(_xlfn.XLOOKUP(1, (날씨4[stnNm]='강수량 삽입용'!$C$36) * (날씨4[월]=G$37) * (날씨4[일]='강수량 삽입용'!$B67), 날씨4[sumRn]),""),IF(_xlpm.결과=0,"",_xlpm.결과))</f>
        <v/>
      </c>
      <c r="H67" cm="1">
        <f t="array" ref="H67">_xlfn.LET(_xlpm.결과,IFERROR(_xlfn.XLOOKUP(1, (날씨4[stnNm]='강수량 삽입용'!$C$36) * (날씨4[월]=H$37) * (날씨4[일]='강수량 삽입용'!$B67), 날씨4[sumRn]),""),IF(_xlpm.결과=0,"",_xlpm.결과))</f>
        <v>0.3</v>
      </c>
      <c r="I67" t="str" cm="1">
        <f t="array" ref="I67">_xlfn.LET(_xlpm.결과,IFERROR(_xlfn.XLOOKUP(1, (날씨4[stnNm]='강수량 삽입용'!$C$36) * (날씨4[월]=I$37) * (날씨4[일]='강수량 삽입용'!$B67), 날씨4[sumRn]),""),IF(_xlpm.결과=0,"",_xlpm.결과))</f>
        <v/>
      </c>
      <c r="J67" cm="1">
        <f t="array" ref="J67">_xlfn.LET(_xlpm.결과,IFERROR(_xlfn.XLOOKUP(1, (날씨4[stnNm]='강수량 삽입용'!$C$36) * (날씨4[월]=J$37) * (날씨4[일]='강수량 삽입용'!$B67), 날씨4[sumRn]),""),IF(_xlpm.결과=0,"",_xlpm.결과))</f>
        <v>0.9</v>
      </c>
      <c r="K67" t="str" cm="1">
        <f t="array" ref="K67">_xlfn.LET(_xlpm.결과,IFERROR(_xlfn.XLOOKUP(1, (날씨4[stnNm]='강수량 삽입용'!$C$36) * (날씨4[월]=K$37) * (날씨4[일]='강수량 삽입용'!$B67), 날씨4[sumRn]),""),IF(_xlpm.결과=0,"",_xlpm.결과))</f>
        <v/>
      </c>
      <c r="L67" t="str" cm="1">
        <f t="array" ref="L67">_xlfn.LET(_xlpm.결과,IFERROR(_xlfn.XLOOKUP(1, (날씨4[stnNm]='강수량 삽입용'!$C$36) * (날씨4[월]=L$37) * (날씨4[일]='강수량 삽입용'!$B67), 날씨4[sumRn]),""),IF(_xlpm.결과=0,"",_xlpm.결과))</f>
        <v/>
      </c>
      <c r="M67" t="str" cm="1">
        <f t="array" ref="M67">_xlfn.LET(_xlpm.결과,IFERROR(_xlfn.XLOOKUP(1, (날씨4[stnNm]='강수량 삽입용'!$C$36) * (날씨4[월]=M$37) * (날씨4[일]='강수량 삽입용'!$B67), 날씨4[sumRn]),""),IF(_xlpm.결과=0,"",_xlpm.결과))</f>
        <v/>
      </c>
      <c r="N67" t="str" cm="1">
        <f t="array" ref="N67">_xlfn.LET(_xlpm.결과,IFERROR(_xlfn.XLOOKUP(1, (날씨4[stnNm]='강수량 삽입용'!$C$36) * (날씨4[월]=N$37) * (날씨4[일]='강수량 삽입용'!$B67), 날씨4[sumRn]),""),IF(_xlpm.결과=0,"",_xlpm.결과))</f>
        <v/>
      </c>
      <c r="P67" s="63">
        <v>30</v>
      </c>
      <c r="Q67" t="str" cm="1">
        <f t="array" ref="Q67">_xlfn.LET(_xlpm.결과,IFERROR(_xlfn.XLOOKUP(1, (날씨5[stnNm]='강수량 삽입용'!$Q$36) * (날씨5[월]=Q$37) * (날씨5[일]='강수량 삽입용'!$P67), 날씨5[sumRn]),""),IF(_xlpm.결과=0,"",_xlpm.결과))</f>
        <v/>
      </c>
      <c r="R67" t="str" cm="1">
        <f t="array" ref="R67">_xlfn.LET(_xlpm.결과,IFERROR(_xlfn.XLOOKUP(1, (날씨5[stnNm]='강수량 삽입용'!$Q$36) * (날씨5[월]=R$37) * (날씨5[일]='강수량 삽입용'!$P67), 날씨5[sumRn]),""),IF(_xlpm.결과=0,"",_xlpm.결과))</f>
        <v/>
      </c>
      <c r="S67" cm="1">
        <f t="array" ref="S67">_xlfn.LET(_xlpm.결과,IFERROR(_xlfn.XLOOKUP(1, (날씨5[stnNm]='강수량 삽입용'!$Q$36) * (날씨5[월]=S$37) * (날씨5[일]='강수량 삽입용'!$P67), 날씨5[sumRn]),""),IF(_xlpm.결과=0,"",_xlpm.결과))</f>
        <v>2.5</v>
      </c>
      <c r="T67" t="str" cm="1">
        <f t="array" ref="T67">_xlfn.LET(_xlpm.결과,IFERROR(_xlfn.XLOOKUP(1, (날씨5[stnNm]='강수량 삽입용'!$Q$36) * (날씨5[월]=T$37) * (날씨5[일]='강수량 삽입용'!$P67), 날씨5[sumRn]),""),IF(_xlpm.결과=0,"",_xlpm.결과))</f>
        <v/>
      </c>
      <c r="U67" t="str" cm="1">
        <f t="array" ref="U67">_xlfn.LET(_xlpm.결과,IFERROR(_xlfn.XLOOKUP(1, (날씨5[stnNm]='강수량 삽입용'!$Q$36) * (날씨5[월]=U$37) * (날씨5[일]='강수량 삽입용'!$P67), 날씨5[sumRn]),""),IF(_xlpm.결과=0,"",_xlpm.결과))</f>
        <v/>
      </c>
      <c r="V67" t="str" cm="1">
        <f t="array" ref="V67">_xlfn.LET(_xlpm.결과,IFERROR(_xlfn.XLOOKUP(1, (날씨5[stnNm]='강수량 삽입용'!$Q$36) * (날씨5[월]=V$37) * (날씨5[일]='강수량 삽입용'!$P67), 날씨5[sumRn]),""),IF(_xlpm.결과=0,"",_xlpm.결과))</f>
        <v/>
      </c>
      <c r="W67" cm="1">
        <f t="array" ref="W67">_xlfn.LET(_xlpm.결과,IFERROR(_xlfn.XLOOKUP(1, (날씨5[stnNm]='강수량 삽입용'!$Q$36) * (날씨5[월]=W$37) * (날씨5[일]='강수량 삽입용'!$P67), 날씨5[sumRn]),""),IF(_xlpm.결과=0,"",_xlpm.결과))</f>
        <v>11.7</v>
      </c>
      <c r="X67" cm="1">
        <f t="array" ref="X67">_xlfn.LET(_xlpm.결과,IFERROR(_xlfn.XLOOKUP(1, (날씨5[stnNm]='강수량 삽입용'!$Q$36) * (날씨5[월]=X$37) * (날씨5[일]='강수량 삽입용'!$P67), 날씨5[sumRn]),""),IF(_xlpm.결과=0,"",_xlpm.결과))</f>
        <v>0.6</v>
      </c>
      <c r="Y67" t="str" cm="1">
        <f t="array" ref="Y67">_xlfn.LET(_xlpm.결과,IFERROR(_xlfn.XLOOKUP(1, (날씨5[stnNm]='강수량 삽입용'!$Q$36) * (날씨5[월]=Y$37) * (날씨5[일]='강수량 삽입용'!$P67), 날씨5[sumRn]),""),IF(_xlpm.결과=0,"",_xlpm.결과))</f>
        <v/>
      </c>
      <c r="Z67" t="str" cm="1">
        <f t="array" ref="Z67">_xlfn.LET(_xlpm.결과,IFERROR(_xlfn.XLOOKUP(1, (날씨5[stnNm]='강수량 삽입용'!$Q$36) * (날씨5[월]=Z$37) * (날씨5[일]='강수량 삽입용'!$P67), 날씨5[sumRn]),""),IF(_xlpm.결과=0,"",_xlpm.결과))</f>
        <v/>
      </c>
      <c r="AA67" t="str" cm="1">
        <f t="array" ref="AA67">_xlfn.LET(_xlpm.결과,IFERROR(_xlfn.XLOOKUP(1, (날씨5[stnNm]='강수량 삽입용'!$Q$36) * (날씨5[월]=AA$37) * (날씨5[일]='강수량 삽입용'!$P67), 날씨5[sumRn]),""),IF(_xlpm.결과=0,"",_xlpm.결과))</f>
        <v/>
      </c>
      <c r="AB67" cm="1">
        <f t="array" ref="AB67">_xlfn.LET(_xlpm.결과,IFERROR(_xlfn.XLOOKUP(1, (날씨5[stnNm]='강수량 삽입용'!$Q$36) * (날씨5[월]=AB$37) * (날씨5[일]='강수량 삽입용'!$P67), 날씨5[sumRn]),""),IF(_xlpm.결과=0,"",_xlpm.결과))</f>
        <v>0.6</v>
      </c>
      <c r="AD67" s="63">
        <v>30</v>
      </c>
      <c r="AE67" t="str" cm="1">
        <f t="array" ref="AE67">_xlfn.LET(_xlpm.결과,IFERROR(_xlfn.XLOOKUP(1, (날씨6[stnNm]='강수량 삽입용'!$AE$36) * (날씨6[월]=AE$37) * (날씨6[일]='강수량 삽입용'!$AD67), 날씨6[sumRn]),""),IF(_xlpm.결과=0,"",_xlpm.결과))</f>
        <v/>
      </c>
      <c r="AF67" t="str" cm="1">
        <f t="array" ref="AF67">_xlfn.LET(_xlpm.결과,IFERROR(_xlfn.XLOOKUP(1, (날씨6[stnNm]='강수량 삽입용'!$AE$36) * (날씨6[월]=AF$37) * (날씨6[일]='강수량 삽입용'!$AD67), 날씨6[sumRn]),""),IF(_xlpm.결과=0,"",_xlpm.결과))</f>
        <v/>
      </c>
      <c r="AG67" t="str" cm="1">
        <f t="array" ref="AG67">_xlfn.LET(_xlpm.결과,IFERROR(_xlfn.XLOOKUP(1, (날씨6[stnNm]='강수량 삽입용'!$AE$36) * (날씨6[월]=AG$37) * (날씨6[일]='강수량 삽입용'!$AD67), 날씨6[sumRn]),""),IF(_xlpm.결과=0,"",_xlpm.결과))</f>
        <v/>
      </c>
      <c r="AH67" t="str" cm="1">
        <f t="array" ref="AH67">_xlfn.LET(_xlpm.결과,IFERROR(_xlfn.XLOOKUP(1, (날씨6[stnNm]='강수량 삽입용'!$AE$36) * (날씨6[월]=AH$37) * (날씨6[일]='강수량 삽입용'!$AD67), 날씨6[sumRn]),""),IF(_xlpm.결과=0,"",_xlpm.결과))</f>
        <v/>
      </c>
      <c r="AI67" t="str" cm="1">
        <f t="array" ref="AI67">_xlfn.LET(_xlpm.결과,IFERROR(_xlfn.XLOOKUP(1, (날씨6[stnNm]='강수량 삽입용'!$AE$36) * (날씨6[월]=AI$37) * (날씨6[일]='강수량 삽입용'!$AD67), 날씨6[sumRn]),""),IF(_xlpm.결과=0,"",_xlpm.결과))</f>
        <v/>
      </c>
      <c r="AJ67" cm="1">
        <f t="array" ref="AJ67">_xlfn.LET(_xlpm.결과,IFERROR(_xlfn.XLOOKUP(1, (날씨6[stnNm]='강수량 삽입용'!$AE$36) * (날씨6[월]=AJ$37) * (날씨6[일]='강수량 삽입용'!$AD67), 날씨6[sumRn]),""),IF(_xlpm.결과=0,"",_xlpm.결과))</f>
        <v>13</v>
      </c>
      <c r="AK67" t="str" cm="1">
        <f t="array" ref="AK67">_xlfn.LET(_xlpm.결과,IFERROR(_xlfn.XLOOKUP(1, (날씨6[stnNm]='강수량 삽입용'!$AE$36) * (날씨6[월]=AK$37) * (날씨6[일]='강수량 삽입용'!$AD67), 날씨6[sumRn]),""),IF(_xlpm.결과=0,"",_xlpm.결과))</f>
        <v/>
      </c>
      <c r="AL67" cm="1">
        <f t="array" ref="AL67">_xlfn.LET(_xlpm.결과,IFERROR(_xlfn.XLOOKUP(1, (날씨6[stnNm]='강수량 삽입용'!$AE$36) * (날씨6[월]=AL$37) * (날씨6[일]='강수량 삽입용'!$AD67), 날씨6[sumRn]),""),IF(_xlpm.결과=0,"",_xlpm.결과))</f>
        <v>1.9</v>
      </c>
      <c r="AM67" t="str" cm="1">
        <f t="array" ref="AM67">_xlfn.LET(_xlpm.결과,IFERROR(_xlfn.XLOOKUP(1, (날씨6[stnNm]='강수량 삽입용'!$AE$36) * (날씨6[월]=AM$37) * (날씨6[일]='강수량 삽입용'!$AD67), 날씨6[sumRn]),""),IF(_xlpm.결과=0,"",_xlpm.결과))</f>
        <v/>
      </c>
      <c r="AN67" t="str" cm="1">
        <f t="array" ref="AN67">_xlfn.LET(_xlpm.결과,IFERROR(_xlfn.XLOOKUP(1, (날씨6[stnNm]='강수량 삽입용'!$AE$36) * (날씨6[월]=AN$37) * (날씨6[일]='강수량 삽입용'!$AD67), 날씨6[sumRn]),""),IF(_xlpm.결과=0,"",_xlpm.결과))</f>
        <v/>
      </c>
      <c r="AO67" t="str" cm="1">
        <f t="array" ref="AO67">_xlfn.LET(_xlpm.결과,IFERROR(_xlfn.XLOOKUP(1, (날씨6[stnNm]='강수량 삽입용'!$AE$36) * (날씨6[월]=AO$37) * (날씨6[일]='강수량 삽입용'!$AD67), 날씨6[sumRn]),""),IF(_xlpm.결과=0,"",_xlpm.결과))</f>
        <v/>
      </c>
      <c r="AP67" t="str" cm="1">
        <f t="array" ref="AP67">_xlfn.LET(_xlpm.결과,IFERROR(_xlfn.XLOOKUP(1, (날씨6[stnNm]='강수량 삽입용'!$AE$36) * (날씨6[월]=AP$37) * (날씨6[일]='강수량 삽입용'!$AD67), 날씨6[sumRn]),""),IF(_xlpm.결과=0,"",_xlpm.결과))</f>
        <v/>
      </c>
    </row>
    <row r="68" spans="2:42" ht="15.95" customHeight="1" x14ac:dyDescent="0.3">
      <c r="B68" s="63">
        <v>31</v>
      </c>
      <c r="C68" t="str" cm="1">
        <f t="array" ref="C68">_xlfn.LET(_xlpm.결과,IFERROR(_xlfn.XLOOKUP(1, (날씨4[stnNm]='강수량 삽입용'!$C$36) * (날씨4[월]=C$37) * (날씨4[일]='강수량 삽입용'!$B68), 날씨4[sumRn]),""),IF(_xlpm.결과=0,"",_xlpm.결과))</f>
        <v/>
      </c>
      <c r="D68" t="str" cm="1">
        <f t="array" ref="D68">_xlfn.LET(_xlpm.결과,IFERROR(_xlfn.XLOOKUP(1, (날씨4[stnNm]='강수량 삽입용'!$C$36) * (날씨4[월]=D$37) * (날씨4[일]='강수량 삽입용'!$B68), 날씨4[sumRn]),""),IF(_xlpm.결과=0,"",_xlpm.결과))</f>
        <v/>
      </c>
      <c r="E68" t="str" cm="1">
        <f t="array" ref="E68">_xlfn.LET(_xlpm.결과,IFERROR(_xlfn.XLOOKUP(1, (날씨4[stnNm]='강수량 삽입용'!$C$36) * (날씨4[월]=E$37) * (날씨4[일]='강수량 삽입용'!$B68), 날씨4[sumRn]),""),IF(_xlpm.결과=0,"",_xlpm.결과))</f>
        <v/>
      </c>
      <c r="F68" t="str" cm="1">
        <f t="array" ref="F68">_xlfn.LET(_xlpm.결과,IFERROR(_xlfn.XLOOKUP(1, (날씨4[stnNm]='강수량 삽입용'!$C$36) * (날씨4[월]=F$37) * (날씨4[일]='강수량 삽입용'!$B68), 날씨4[sumRn]),""),IF(_xlpm.결과=0,"",_xlpm.결과))</f>
        <v/>
      </c>
      <c r="G68" t="str" cm="1">
        <f t="array" ref="G68">_xlfn.LET(_xlpm.결과,IFERROR(_xlfn.XLOOKUP(1, (날씨4[stnNm]='강수량 삽입용'!$C$36) * (날씨4[월]=G$37) * (날씨4[일]='강수량 삽입용'!$B68), 날씨4[sumRn]),""),IF(_xlpm.결과=0,"",_xlpm.결과))</f>
        <v/>
      </c>
      <c r="H68" t="str" cm="1">
        <f t="array" ref="H68">_xlfn.LET(_xlpm.결과,IFERROR(_xlfn.XLOOKUP(1, (날씨4[stnNm]='강수량 삽입용'!$C$36) * (날씨4[월]=H$37) * (날씨4[일]='강수량 삽입용'!$B68), 날씨4[sumRn]),""),IF(_xlpm.결과=0,"",_xlpm.결과))</f>
        <v/>
      </c>
      <c r="I68" t="str" cm="1">
        <f t="array" ref="I68">_xlfn.LET(_xlpm.결과,IFERROR(_xlfn.XLOOKUP(1, (날씨4[stnNm]='강수량 삽입용'!$C$36) * (날씨4[월]=I$37) * (날씨4[일]='강수량 삽입용'!$B68), 날씨4[sumRn]),""),IF(_xlpm.결과=0,"",_xlpm.결과))</f>
        <v/>
      </c>
      <c r="J68" cm="1">
        <f t="array" ref="J68">_xlfn.LET(_xlpm.결과,IFERROR(_xlfn.XLOOKUP(1, (날씨4[stnNm]='강수량 삽입용'!$C$36) * (날씨4[월]=J$37) * (날씨4[일]='강수량 삽입용'!$B68), 날씨4[sumRn]),""),IF(_xlpm.결과=0,"",_xlpm.결과))</f>
        <v>0.7</v>
      </c>
      <c r="K68" t="str" cm="1">
        <f t="array" ref="K68">_xlfn.LET(_xlpm.결과,IFERROR(_xlfn.XLOOKUP(1, (날씨4[stnNm]='강수량 삽입용'!$C$36) * (날씨4[월]=K$37) * (날씨4[일]='강수량 삽입용'!$B68), 날씨4[sumRn]),""),IF(_xlpm.결과=0,"",_xlpm.결과))</f>
        <v/>
      </c>
      <c r="L68" t="str" cm="1">
        <f t="array" ref="L68">_xlfn.LET(_xlpm.결과,IFERROR(_xlfn.XLOOKUP(1, (날씨4[stnNm]='강수량 삽입용'!$C$36) * (날씨4[월]=L$37) * (날씨4[일]='강수량 삽입용'!$B68), 날씨4[sumRn]),""),IF(_xlpm.결과=0,"",_xlpm.결과))</f>
        <v/>
      </c>
      <c r="M68" t="str" cm="1">
        <f t="array" ref="M68">_xlfn.LET(_xlpm.결과,IFERROR(_xlfn.XLOOKUP(1, (날씨4[stnNm]='강수량 삽입용'!$C$36) * (날씨4[월]=M$37) * (날씨4[일]='강수량 삽입용'!$B68), 날씨4[sumRn]),""),IF(_xlpm.결과=0,"",_xlpm.결과))</f>
        <v/>
      </c>
      <c r="N68" t="str" cm="1">
        <f t="array" ref="N68">_xlfn.LET(_xlpm.결과,IFERROR(_xlfn.XLOOKUP(1, (날씨4[stnNm]='강수량 삽입용'!$C$36) * (날씨4[월]=N$37) * (날씨4[일]='강수량 삽입용'!$B68), 날씨4[sumRn]),""),IF(_xlpm.결과=0,"",_xlpm.결과))</f>
        <v/>
      </c>
      <c r="P68" s="63">
        <v>31</v>
      </c>
      <c r="Q68" t="str" cm="1">
        <f t="array" ref="Q68">_xlfn.LET(_xlpm.결과,IFERROR(_xlfn.XLOOKUP(1, (날씨5[stnNm]='강수량 삽입용'!$Q$36) * (날씨5[월]=Q$37) * (날씨5[일]='강수량 삽입용'!$P68), 날씨5[sumRn]),""),IF(_xlpm.결과=0,"",_xlpm.결과))</f>
        <v/>
      </c>
      <c r="R68" t="str" cm="1">
        <f t="array" ref="R68">_xlfn.LET(_xlpm.결과,IFERROR(_xlfn.XLOOKUP(1, (날씨5[stnNm]='강수량 삽입용'!$Q$36) * (날씨5[월]=R$37) * (날씨5[일]='강수량 삽입용'!$P68), 날씨5[sumRn]),""),IF(_xlpm.결과=0,"",_xlpm.결과))</f>
        <v/>
      </c>
      <c r="S68" cm="1">
        <f t="array" ref="S68">_xlfn.LET(_xlpm.결과,IFERROR(_xlfn.XLOOKUP(1, (날씨5[stnNm]='강수량 삽입용'!$Q$36) * (날씨5[월]=S$37) * (날씨5[일]='강수량 삽입용'!$P68), 날씨5[sumRn]),""),IF(_xlpm.결과=0,"",_xlpm.결과))</f>
        <v>0.2</v>
      </c>
      <c r="T68" t="str" cm="1">
        <f t="array" ref="T68">_xlfn.LET(_xlpm.결과,IFERROR(_xlfn.XLOOKUP(1, (날씨5[stnNm]='강수량 삽입용'!$Q$36) * (날씨5[월]=T$37) * (날씨5[일]='강수량 삽입용'!$P68), 날씨5[sumRn]),""),IF(_xlpm.결과=0,"",_xlpm.결과))</f>
        <v/>
      </c>
      <c r="U68" t="str" cm="1">
        <f t="array" ref="U68">_xlfn.LET(_xlpm.결과,IFERROR(_xlfn.XLOOKUP(1, (날씨5[stnNm]='강수량 삽입용'!$Q$36) * (날씨5[월]=U$37) * (날씨5[일]='강수량 삽입용'!$P68), 날씨5[sumRn]),""),IF(_xlpm.결과=0,"",_xlpm.결과))</f>
        <v/>
      </c>
      <c r="V68" t="str" cm="1">
        <f t="array" ref="V68">_xlfn.LET(_xlpm.결과,IFERROR(_xlfn.XLOOKUP(1, (날씨5[stnNm]='강수량 삽입용'!$Q$36) * (날씨5[월]=V$37) * (날씨5[일]='강수량 삽입용'!$P68), 날씨5[sumRn]),""),IF(_xlpm.결과=0,"",_xlpm.결과))</f>
        <v/>
      </c>
      <c r="W68" cm="1">
        <f t="array" ref="W68">_xlfn.LET(_xlpm.결과,IFERROR(_xlfn.XLOOKUP(1, (날씨5[stnNm]='강수량 삽입용'!$Q$36) * (날씨5[월]=W$37) * (날씨5[일]='강수량 삽입용'!$P68), 날씨5[sumRn]),""),IF(_xlpm.결과=0,"",_xlpm.결과))</f>
        <v>30</v>
      </c>
      <c r="X68" t="str" cm="1">
        <f t="array" ref="X68">_xlfn.LET(_xlpm.결과,IFERROR(_xlfn.XLOOKUP(1, (날씨5[stnNm]='강수량 삽입용'!$Q$36) * (날씨5[월]=X$37) * (날씨5[일]='강수량 삽입용'!$P68), 날씨5[sumRn]),""),IF(_xlpm.결과=0,"",_xlpm.결과))</f>
        <v/>
      </c>
      <c r="Y68" t="str" cm="1">
        <f t="array" ref="Y68">_xlfn.LET(_xlpm.결과,IFERROR(_xlfn.XLOOKUP(1, (날씨5[stnNm]='강수량 삽입용'!$Q$36) * (날씨5[월]=Y$37) * (날씨5[일]='강수량 삽입용'!$P68), 날씨5[sumRn]),""),IF(_xlpm.결과=0,"",_xlpm.결과))</f>
        <v/>
      </c>
      <c r="Z68" t="str" cm="1">
        <f t="array" ref="Z68">_xlfn.LET(_xlpm.결과,IFERROR(_xlfn.XLOOKUP(1, (날씨5[stnNm]='강수량 삽입용'!$Q$36) * (날씨5[월]=Z$37) * (날씨5[일]='강수량 삽입용'!$P68), 날씨5[sumRn]),""),IF(_xlpm.결과=0,"",_xlpm.결과))</f>
        <v/>
      </c>
      <c r="AA68" t="str" cm="1">
        <f t="array" ref="AA68">_xlfn.LET(_xlpm.결과,IFERROR(_xlfn.XLOOKUP(1, (날씨5[stnNm]='강수량 삽입용'!$Q$36) * (날씨5[월]=AA$37) * (날씨5[일]='강수량 삽입용'!$P68), 날씨5[sumRn]),""),IF(_xlpm.결과=0,"",_xlpm.결과))</f>
        <v/>
      </c>
      <c r="AB68" t="str" cm="1">
        <f t="array" ref="AB68">_xlfn.LET(_xlpm.결과,IFERROR(_xlfn.XLOOKUP(1, (날씨5[stnNm]='강수량 삽입용'!$Q$36) * (날씨5[월]=AB$37) * (날씨5[일]='강수량 삽입용'!$P68), 날씨5[sumRn]),""),IF(_xlpm.결과=0,"",_xlpm.결과))</f>
        <v/>
      </c>
      <c r="AD68" s="63">
        <v>31</v>
      </c>
      <c r="AE68" t="str" cm="1">
        <f t="array" ref="AE68">_xlfn.LET(_xlpm.결과,IFERROR(_xlfn.XLOOKUP(1, (날씨6[stnNm]='강수량 삽입용'!$AE$36) * (날씨6[월]=AE$37) * (날씨6[일]='강수량 삽입용'!$AD68), 날씨6[sumRn]),""),IF(_xlpm.결과=0,"",_xlpm.결과))</f>
        <v/>
      </c>
      <c r="AF68" t="str" cm="1">
        <f t="array" ref="AF68">_xlfn.LET(_xlpm.결과,IFERROR(_xlfn.XLOOKUP(1, (날씨6[stnNm]='강수량 삽입용'!$AE$36) * (날씨6[월]=AF$37) * (날씨6[일]='강수량 삽입용'!$AD68), 날씨6[sumRn]),""),IF(_xlpm.결과=0,"",_xlpm.결과))</f>
        <v/>
      </c>
      <c r="AG68" t="str" cm="1">
        <f t="array" ref="AG68">_xlfn.LET(_xlpm.결과,IFERROR(_xlfn.XLOOKUP(1, (날씨6[stnNm]='강수량 삽입용'!$AE$36) * (날씨6[월]=AG$37) * (날씨6[일]='강수량 삽입용'!$AD68), 날씨6[sumRn]),""),IF(_xlpm.결과=0,"",_xlpm.결과))</f>
        <v/>
      </c>
      <c r="AH68" t="str" cm="1">
        <f t="array" ref="AH68">_xlfn.LET(_xlpm.결과,IFERROR(_xlfn.XLOOKUP(1, (날씨6[stnNm]='강수량 삽입용'!$AE$36) * (날씨6[월]=AH$37) * (날씨6[일]='강수량 삽입용'!$AD68), 날씨6[sumRn]),""),IF(_xlpm.결과=0,"",_xlpm.결과))</f>
        <v/>
      </c>
      <c r="AI68" cm="1">
        <f t="array" ref="AI68">_xlfn.LET(_xlpm.결과,IFERROR(_xlfn.XLOOKUP(1, (날씨6[stnNm]='강수량 삽입용'!$AE$36) * (날씨6[월]=AI$37) * (날씨6[일]='강수량 삽입용'!$AD68), 날씨6[sumRn]),""),IF(_xlpm.결과=0,"",_xlpm.결과))</f>
        <v>0.6</v>
      </c>
      <c r="AJ68" t="str" cm="1">
        <f t="array" ref="AJ68">_xlfn.LET(_xlpm.결과,IFERROR(_xlfn.XLOOKUP(1, (날씨6[stnNm]='강수량 삽입용'!$AE$36) * (날씨6[월]=AJ$37) * (날씨6[일]='강수량 삽입용'!$AD68), 날씨6[sumRn]),""),IF(_xlpm.결과=0,"",_xlpm.결과))</f>
        <v/>
      </c>
      <c r="AK68" cm="1">
        <f t="array" ref="AK68">_xlfn.LET(_xlpm.결과,IFERROR(_xlfn.XLOOKUP(1, (날씨6[stnNm]='강수량 삽입용'!$AE$36) * (날씨6[월]=AK$37) * (날씨6[일]='강수량 삽입용'!$AD68), 날씨6[sumRn]),""),IF(_xlpm.결과=0,"",_xlpm.결과))</f>
        <v>0.3</v>
      </c>
      <c r="AL68" t="str" cm="1">
        <f t="array" ref="AL68">_xlfn.LET(_xlpm.결과,IFERROR(_xlfn.XLOOKUP(1, (날씨6[stnNm]='강수량 삽입용'!$AE$36) * (날씨6[월]=AL$37) * (날씨6[일]='강수량 삽입용'!$AD68), 날씨6[sumRn]),""),IF(_xlpm.결과=0,"",_xlpm.결과))</f>
        <v/>
      </c>
      <c r="AM68" t="str" cm="1">
        <f t="array" ref="AM68">_xlfn.LET(_xlpm.결과,IFERROR(_xlfn.XLOOKUP(1, (날씨6[stnNm]='강수량 삽입용'!$AE$36) * (날씨6[월]=AM$37) * (날씨6[일]='강수량 삽입용'!$AD68), 날씨6[sumRn]),""),IF(_xlpm.결과=0,"",_xlpm.결과))</f>
        <v/>
      </c>
      <c r="AN68" t="str" cm="1">
        <f t="array" ref="AN68">_xlfn.LET(_xlpm.결과,IFERROR(_xlfn.XLOOKUP(1, (날씨6[stnNm]='강수량 삽입용'!$AE$36) * (날씨6[월]=AN$37) * (날씨6[일]='강수량 삽입용'!$AD68), 날씨6[sumRn]),""),IF(_xlpm.결과=0,"",_xlpm.결과))</f>
        <v/>
      </c>
      <c r="AO68" t="str" cm="1">
        <f t="array" ref="AO68">_xlfn.LET(_xlpm.결과,IFERROR(_xlfn.XLOOKUP(1, (날씨6[stnNm]='강수량 삽입용'!$AE$36) * (날씨6[월]=AO$37) * (날씨6[일]='강수량 삽입용'!$AD68), 날씨6[sumRn]),""),IF(_xlpm.결과=0,"",_xlpm.결과))</f>
        <v/>
      </c>
      <c r="AP68" t="str" cm="1">
        <f t="array" ref="AP68">_xlfn.LET(_xlpm.결과,IFERROR(_xlfn.XLOOKUP(1, (날씨6[stnNm]='강수량 삽입용'!$AE$36) * (날씨6[월]=AP$37) * (날씨6[일]='강수량 삽입용'!$AD68), 날씨6[sumRn]),""),IF(_xlpm.결과=0,"",_xlpm.결과))</f>
        <v/>
      </c>
    </row>
    <row r="69" spans="2:42" ht="15.95" customHeight="1" x14ac:dyDescent="0.3"/>
    <row r="70" spans="2:42" ht="15.95" customHeight="1" x14ac:dyDescent="0.3">
      <c r="C70" t="str">
        <f>가동률!$P$9</f>
        <v>철원</v>
      </c>
      <c r="D70">
        <f>가동률!$P$10-4</f>
        <v>2021</v>
      </c>
      <c r="Q70" t="str">
        <f>가동률!$P$9</f>
        <v>철원</v>
      </c>
      <c r="R70">
        <f>가동률!$P$10-3</f>
        <v>2022</v>
      </c>
      <c r="AE70" t="str">
        <f>가동률!$P$9</f>
        <v>철원</v>
      </c>
      <c r="AF70">
        <f>가동률!$P$10-2</f>
        <v>2023</v>
      </c>
    </row>
    <row r="71" spans="2:42" ht="15.95" customHeight="1" x14ac:dyDescent="0.3">
      <c r="C71" s="64">
        <v>1</v>
      </c>
      <c r="D71" s="64">
        <v>2</v>
      </c>
      <c r="E71" s="64">
        <v>3</v>
      </c>
      <c r="F71" s="64">
        <v>4</v>
      </c>
      <c r="G71" s="64">
        <v>5</v>
      </c>
      <c r="H71" s="64">
        <v>6</v>
      </c>
      <c r="I71" s="64">
        <v>7</v>
      </c>
      <c r="J71" s="64">
        <v>8</v>
      </c>
      <c r="K71" s="64">
        <v>9</v>
      </c>
      <c r="L71" s="64">
        <v>10</v>
      </c>
      <c r="M71" s="64">
        <v>11</v>
      </c>
      <c r="N71" s="64">
        <v>12</v>
      </c>
      <c r="Q71" s="64">
        <v>1</v>
      </c>
      <c r="R71" s="64">
        <v>2</v>
      </c>
      <c r="S71" s="64">
        <v>3</v>
      </c>
      <c r="T71" s="64">
        <v>4</v>
      </c>
      <c r="U71" s="64">
        <v>5</v>
      </c>
      <c r="V71" s="64">
        <v>6</v>
      </c>
      <c r="W71" s="64">
        <v>7</v>
      </c>
      <c r="X71" s="64">
        <v>8</v>
      </c>
      <c r="Y71" s="64">
        <v>9</v>
      </c>
      <c r="Z71" s="64">
        <v>10</v>
      </c>
      <c r="AA71" s="64">
        <v>11</v>
      </c>
      <c r="AB71" s="64">
        <v>12</v>
      </c>
      <c r="AE71" s="64">
        <v>1</v>
      </c>
      <c r="AF71" s="64">
        <v>2</v>
      </c>
      <c r="AG71" s="64">
        <v>3</v>
      </c>
      <c r="AH71" s="64">
        <v>4</v>
      </c>
      <c r="AI71" s="64">
        <v>5</v>
      </c>
      <c r="AJ71" s="64">
        <v>6</v>
      </c>
      <c r="AK71" s="64">
        <v>7</v>
      </c>
      <c r="AL71" s="64">
        <v>8</v>
      </c>
      <c r="AM71" s="64">
        <v>9</v>
      </c>
      <c r="AN71" s="64">
        <v>10</v>
      </c>
      <c r="AO71" s="64">
        <v>11</v>
      </c>
      <c r="AP71" s="64">
        <v>12</v>
      </c>
    </row>
    <row r="72" spans="2:42" ht="15.95" customHeight="1" x14ac:dyDescent="0.3">
      <c r="B72" s="63">
        <v>1</v>
      </c>
      <c r="C72" t="str" cm="1">
        <f t="array" ref="C72">_xlfn.LET(_xlpm.결과,IFERROR(_xlfn.XLOOKUP(1, (날씨7[stnNm]='강수량 삽입용'!$C$70) * (날씨7[월]=C$71) * (날씨7[일]='강수량 삽입용'!$B72), 날씨7[sumRn]),""),IF(_xlpm.결과=0,"",_xlpm.결과))</f>
        <v/>
      </c>
      <c r="D72" cm="1">
        <f t="array" ref="D72">_xlfn.LET(_xlpm.결과,IFERROR(_xlfn.XLOOKUP(1, (날씨7[stnNm]='강수량 삽입용'!$C$70) * (날씨7[월]=D$71) * (날씨7[일]='강수량 삽입용'!$B72), 날씨7[sumRn]),""),IF(_xlpm.결과=0,"",_xlpm.결과))</f>
        <v>1.4</v>
      </c>
      <c r="E72" cm="1">
        <f t="array" ref="E72">_xlfn.LET(_xlpm.결과,IFERROR(_xlfn.XLOOKUP(1, (날씨7[stnNm]='강수량 삽입용'!$C$70) * (날씨7[월]=E$71) * (날씨7[일]='강수량 삽입용'!$B72), 날씨7[sumRn]),""),IF(_xlpm.결과=0,"",_xlpm.결과))</f>
        <v>63.2</v>
      </c>
      <c r="F72" t="str" cm="1">
        <f t="array" ref="F72">_xlfn.LET(_xlpm.결과,IFERROR(_xlfn.XLOOKUP(1, (날씨7[stnNm]='강수량 삽입용'!$C$70) * (날씨7[월]=F$71) * (날씨7[일]='강수량 삽입용'!$B72), 날씨7[sumRn]),""),IF(_xlpm.결과=0,"",_xlpm.결과))</f>
        <v/>
      </c>
      <c r="G72" cm="1">
        <f t="array" ref="G72">_xlfn.LET(_xlpm.결과,IFERROR(_xlfn.XLOOKUP(1, (날씨7[stnNm]='강수량 삽입용'!$C$70) * (날씨7[월]=G$71) * (날씨7[일]='강수량 삽입용'!$B72), 날씨7[sumRn]),""),IF(_xlpm.결과=0,"",_xlpm.결과))</f>
        <v>12.4</v>
      </c>
      <c r="H72" cm="1">
        <f t="array" ref="H72">_xlfn.LET(_xlpm.결과,IFERROR(_xlfn.XLOOKUP(1, (날씨7[stnNm]='강수량 삽입용'!$C$70) * (날씨7[월]=H$71) * (날씨7[일]='강수량 삽입용'!$B72), 날씨7[sumRn]),""),IF(_xlpm.결과=0,"",_xlpm.결과))</f>
        <v>4.8</v>
      </c>
      <c r="I72" t="str" cm="1">
        <f t="array" ref="I72">_xlfn.LET(_xlpm.결과,IFERROR(_xlfn.XLOOKUP(1, (날씨7[stnNm]='강수량 삽입용'!$C$70) * (날씨7[월]=I$71) * (날씨7[일]='강수량 삽입용'!$B72), 날씨7[sumRn]),""),IF(_xlpm.결과=0,"",_xlpm.결과))</f>
        <v/>
      </c>
      <c r="J72" cm="1">
        <f t="array" ref="J72">_xlfn.LET(_xlpm.결과,IFERROR(_xlfn.XLOOKUP(1, (날씨7[stnNm]='강수량 삽입용'!$C$70) * (날씨7[월]=J$71) * (날씨7[일]='강수량 삽입용'!$B72), 날씨7[sumRn]),""),IF(_xlpm.결과=0,"",_xlpm.결과))</f>
        <v>42</v>
      </c>
      <c r="K72" cm="1">
        <f t="array" ref="K72">_xlfn.LET(_xlpm.결과,IFERROR(_xlfn.XLOOKUP(1, (날씨7[stnNm]='강수량 삽입용'!$C$70) * (날씨7[월]=K$71) * (날씨7[일]='강수량 삽입용'!$B72), 날씨7[sumRn]),""),IF(_xlpm.결과=0,"",_xlpm.결과))</f>
        <v>0.6</v>
      </c>
      <c r="L72" cm="1">
        <f t="array" ref="L72">_xlfn.LET(_xlpm.결과,IFERROR(_xlfn.XLOOKUP(1, (날씨7[stnNm]='강수량 삽입용'!$C$70) * (날씨7[월]=L$71) * (날씨7[일]='강수량 삽입용'!$B72), 날씨7[sumRn]),""),IF(_xlpm.결과=0,"",_xlpm.결과))</f>
        <v>0.3</v>
      </c>
      <c r="M72" t="str" cm="1">
        <f t="array" ref="M72">_xlfn.LET(_xlpm.결과,IFERROR(_xlfn.XLOOKUP(1, (날씨7[stnNm]='강수량 삽입용'!$C$70) * (날씨7[월]=M$71) * (날씨7[일]='강수량 삽입용'!$B72), 날씨7[sumRn]),""),IF(_xlpm.결과=0,"",_xlpm.결과))</f>
        <v/>
      </c>
      <c r="N72" t="str" cm="1">
        <f t="array" ref="N72">_xlfn.LET(_xlpm.결과,IFERROR(_xlfn.XLOOKUP(1, (날씨7[stnNm]='강수량 삽입용'!$C$70) * (날씨7[월]=N$71) * (날씨7[일]='강수량 삽입용'!$B72), 날씨7[sumRn]),""),IF(_xlpm.결과=0,"",_xlpm.결과))</f>
        <v/>
      </c>
      <c r="P72" s="63">
        <v>1</v>
      </c>
      <c r="Q72" t="str" cm="1">
        <f t="array" ref="Q72">_xlfn.LET(_xlpm.결과,IFERROR(_xlfn.XLOOKUP(1, (날씨8[stnNm]='강수량 삽입용'!$Q$70) * (날씨8[월]=Q$71) * (날씨8[일]='강수량 삽입용'!$P72), 날씨8[sumRn]),""),IF(_xlpm.결과=0,"",_xlpm.결과))</f>
        <v/>
      </c>
      <c r="R72" cm="1">
        <f t="array" ref="R72">_xlfn.LET(_xlpm.결과,IFERROR(_xlfn.XLOOKUP(1, (날씨8[stnNm]='강수량 삽입용'!$Q$70) * (날씨8[월]=R$71) * (날씨8[일]='강수량 삽입용'!$P72), 날씨8[sumRn]),""),IF(_xlpm.결과=0,"",_xlpm.결과))</f>
        <v>0.1</v>
      </c>
      <c r="S72" cm="1">
        <f t="array" ref="S72">_xlfn.LET(_xlpm.결과,IFERROR(_xlfn.XLOOKUP(1, (날씨8[stnNm]='강수량 삽입용'!$Q$70) * (날씨8[월]=S$71) * (날씨8[일]='강수량 삽입용'!$P72), 날씨8[sumRn]),""),IF(_xlpm.결과=0,"",_xlpm.결과))</f>
        <v>1.8</v>
      </c>
      <c r="T72" t="str" cm="1">
        <f t="array" ref="T72">_xlfn.LET(_xlpm.결과,IFERROR(_xlfn.XLOOKUP(1, (날씨8[stnNm]='강수량 삽입용'!$Q$70) * (날씨8[월]=T$71) * (날씨8[일]='강수량 삽입용'!$P72), 날씨8[sumRn]),""),IF(_xlpm.결과=0,"",_xlpm.결과))</f>
        <v/>
      </c>
      <c r="U72" t="str" cm="1">
        <f t="array" ref="U72">_xlfn.LET(_xlpm.결과,IFERROR(_xlfn.XLOOKUP(1, (날씨8[stnNm]='강수량 삽입용'!$Q$70) * (날씨8[월]=U$71) * (날씨8[일]='강수량 삽입용'!$P72), 날씨8[sumRn]),""),IF(_xlpm.결과=0,"",_xlpm.결과))</f>
        <v/>
      </c>
      <c r="V72" t="str" cm="1">
        <f t="array" ref="V72">_xlfn.LET(_xlpm.결과,IFERROR(_xlfn.XLOOKUP(1, (날씨8[stnNm]='강수량 삽입용'!$Q$70) * (날씨8[월]=V$71) * (날씨8[일]='강수량 삽입용'!$P72), 날씨8[sumRn]),""),IF(_xlpm.결과=0,"",_xlpm.결과))</f>
        <v/>
      </c>
      <c r="W72" cm="1">
        <f t="array" ref="W72">_xlfn.LET(_xlpm.결과,IFERROR(_xlfn.XLOOKUP(1, (날씨8[stnNm]='강수량 삽입용'!$Q$70) * (날씨8[월]=W$71) * (날씨8[일]='강수량 삽입용'!$P72), 날씨8[sumRn]),""),IF(_xlpm.결과=0,"",_xlpm.결과))</f>
        <v>1.8</v>
      </c>
      <c r="X72" cm="1">
        <f t="array" ref="X72">_xlfn.LET(_xlpm.결과,IFERROR(_xlfn.XLOOKUP(1, (날씨8[stnNm]='강수량 삽입용'!$Q$70) * (날씨8[월]=X$71) * (날씨8[일]='강수량 삽입용'!$P72), 날씨8[sumRn]),""),IF(_xlpm.결과=0,"",_xlpm.결과))</f>
        <v>62.3</v>
      </c>
      <c r="Y72" t="str" cm="1">
        <f t="array" ref="Y72">_xlfn.LET(_xlpm.결과,IFERROR(_xlfn.XLOOKUP(1, (날씨8[stnNm]='강수량 삽입용'!$Q$70) * (날씨8[월]=Y$71) * (날씨8[일]='강수량 삽입용'!$P72), 날씨8[sumRn]),""),IF(_xlpm.결과=0,"",_xlpm.결과))</f>
        <v/>
      </c>
      <c r="Z72" t="str" cm="1">
        <f t="array" ref="Z72">_xlfn.LET(_xlpm.결과,IFERROR(_xlfn.XLOOKUP(1, (날씨8[stnNm]='강수량 삽입용'!$Q$70) * (날씨8[월]=Z$71) * (날씨8[일]='강수량 삽입용'!$P72), 날씨8[sumRn]),""),IF(_xlpm.결과=0,"",_xlpm.결과))</f>
        <v/>
      </c>
      <c r="AA72" t="str" cm="1">
        <f t="array" ref="AA72">_xlfn.LET(_xlpm.결과,IFERROR(_xlfn.XLOOKUP(1, (날씨8[stnNm]='강수량 삽입용'!$Q$70) * (날씨8[월]=AA$71) * (날씨8[일]='강수량 삽입용'!$P72), 날씨8[sumRn]),""),IF(_xlpm.결과=0,"",_xlpm.결과))</f>
        <v/>
      </c>
      <c r="AB72" t="str" cm="1">
        <f t="array" ref="AB72">_xlfn.LET(_xlpm.결과,IFERROR(_xlfn.XLOOKUP(1, (날씨8[stnNm]='강수량 삽입용'!$Q$70) * (날씨8[월]=AB$71) * (날씨8[일]='강수량 삽입용'!$P72), 날씨8[sumRn]),""),IF(_xlpm.결과=0,"",_xlpm.결과))</f>
        <v/>
      </c>
      <c r="AD72" s="63">
        <v>1</v>
      </c>
      <c r="AE72" t="str" cm="1">
        <f t="array" ref="AE72">_xlfn.LET(_xlpm.결과,IFERROR(_xlfn.XLOOKUP(1, (날씨9[stnNm]='강수량 삽입용'!$AE$70) * (날씨9[월]=AE$71) * (날씨9[일]='강수량 삽입용'!$AD72), 날씨9[sumRn]),""),IF(_xlpm.결과=0,"",_xlpm.결과))</f>
        <v/>
      </c>
      <c r="AF72" t="str" cm="1">
        <f t="array" ref="AF72">_xlfn.LET(_xlpm.결과,IFERROR(_xlfn.XLOOKUP(1, (날씨9[stnNm]='강수량 삽입용'!$AE$70) * (날씨9[월]=AF$71) * (날씨9[일]='강수량 삽입용'!$AD72), 날씨9[sumRn]),""),IF(_xlpm.결과=0,"",_xlpm.결과))</f>
        <v/>
      </c>
      <c r="AG72" t="str" cm="1">
        <f t="array" ref="AG72">_xlfn.LET(_xlpm.결과,IFERROR(_xlfn.XLOOKUP(1, (날씨9[stnNm]='강수량 삽입용'!$AE$70) * (날씨9[월]=AG$71) * (날씨9[일]='강수량 삽입용'!$AD72), 날씨9[sumRn]),""),IF(_xlpm.결과=0,"",_xlpm.결과))</f>
        <v/>
      </c>
      <c r="AH72" t="str" cm="1">
        <f t="array" ref="AH72">_xlfn.LET(_xlpm.결과,IFERROR(_xlfn.XLOOKUP(1, (날씨9[stnNm]='강수량 삽입용'!$AE$70) * (날씨9[월]=AH$71) * (날씨9[일]='강수량 삽입용'!$AD72), 날씨9[sumRn]),""),IF(_xlpm.결과=0,"",_xlpm.결과))</f>
        <v/>
      </c>
      <c r="AI72" t="str" cm="1">
        <f t="array" ref="AI72">_xlfn.LET(_xlpm.결과,IFERROR(_xlfn.XLOOKUP(1, (날씨9[stnNm]='강수량 삽입용'!$AE$70) * (날씨9[월]=AI$71) * (날씨9[일]='강수량 삽입용'!$AD72), 날씨9[sumRn]),""),IF(_xlpm.결과=0,"",_xlpm.결과))</f>
        <v/>
      </c>
      <c r="AJ72" t="str" cm="1">
        <f t="array" ref="AJ72">_xlfn.LET(_xlpm.결과,IFERROR(_xlfn.XLOOKUP(1, (날씨9[stnNm]='강수량 삽입용'!$AE$70) * (날씨9[월]=AJ$71) * (날씨9[일]='강수량 삽입용'!$AD72), 날씨9[sumRn]),""),IF(_xlpm.결과=0,"",_xlpm.결과))</f>
        <v/>
      </c>
      <c r="AK72" t="str" cm="1">
        <f t="array" ref="AK72">_xlfn.LET(_xlpm.결과,IFERROR(_xlfn.XLOOKUP(1, (날씨9[stnNm]='강수량 삽입용'!$AE$70) * (날씨9[월]=AK$71) * (날씨9[일]='강수량 삽입용'!$AD72), 날씨9[sumRn]),""),IF(_xlpm.결과=0,"",_xlpm.결과))</f>
        <v/>
      </c>
      <c r="AL72" t="str" cm="1">
        <f t="array" ref="AL72">_xlfn.LET(_xlpm.결과,IFERROR(_xlfn.XLOOKUP(1, (날씨9[stnNm]='강수량 삽입용'!$AE$70) * (날씨9[월]=AL$71) * (날씨9[일]='강수량 삽입용'!$AD72), 날씨9[sumRn]),""),IF(_xlpm.결과=0,"",_xlpm.결과))</f>
        <v/>
      </c>
      <c r="AM72" t="str" cm="1">
        <f t="array" ref="AM72">_xlfn.LET(_xlpm.결과,IFERROR(_xlfn.XLOOKUP(1, (날씨9[stnNm]='강수량 삽입용'!$AE$70) * (날씨9[월]=AM$71) * (날씨9[일]='강수량 삽입용'!$AD72), 날씨9[sumRn]),""),IF(_xlpm.결과=0,"",_xlpm.결과))</f>
        <v/>
      </c>
      <c r="AN72" cm="1">
        <f t="array" ref="AN72">_xlfn.LET(_xlpm.결과,IFERROR(_xlfn.XLOOKUP(1, (날씨9[stnNm]='강수량 삽입용'!$AE$70) * (날씨9[월]=AN$71) * (날씨9[일]='강수량 삽입용'!$AD72), 날씨9[sumRn]),""),IF(_xlpm.결과=0,"",_xlpm.결과))</f>
        <v>0.2</v>
      </c>
      <c r="AO72" cm="1">
        <f t="array" ref="AO72">_xlfn.LET(_xlpm.결과,IFERROR(_xlfn.XLOOKUP(1, (날씨9[stnNm]='강수량 삽입용'!$AE$70) * (날씨9[월]=AO$71) * (날씨9[일]='강수량 삽입용'!$AD72), 날씨9[sumRn]),""),IF(_xlpm.결과=0,"",_xlpm.결과))</f>
        <v>1</v>
      </c>
      <c r="AP72" t="str" cm="1">
        <f t="array" ref="AP72">_xlfn.LET(_xlpm.결과,IFERROR(_xlfn.XLOOKUP(1, (날씨9[stnNm]='강수량 삽입용'!$AE$70) * (날씨9[월]=AP$71) * (날씨9[일]='강수량 삽입용'!$AD72), 날씨9[sumRn]),""),IF(_xlpm.결과=0,"",_xlpm.결과))</f>
        <v/>
      </c>
    </row>
    <row r="73" spans="2:42" ht="15.95" customHeight="1" x14ac:dyDescent="0.3">
      <c r="B73" s="63">
        <v>2</v>
      </c>
      <c r="C73" t="str" cm="1">
        <f t="array" ref="C73">_xlfn.LET(_xlpm.결과,IFERROR(_xlfn.XLOOKUP(1, (날씨7[stnNm]='강수량 삽입용'!$C$70) * (날씨7[월]=C$71) * (날씨7[일]='강수량 삽입용'!$B73), 날씨7[sumRn]),""),IF(_xlpm.결과=0,"",_xlpm.결과))</f>
        <v/>
      </c>
      <c r="D73" t="str" cm="1">
        <f t="array" ref="D73">_xlfn.LET(_xlpm.결과,IFERROR(_xlfn.XLOOKUP(1, (날씨7[stnNm]='강수량 삽입용'!$C$70) * (날씨7[월]=D$71) * (날씨7[일]='강수량 삽입용'!$B73), 날씨7[sumRn]),""),IF(_xlpm.결과=0,"",_xlpm.결과))</f>
        <v/>
      </c>
      <c r="E73" t="str" cm="1">
        <f t="array" ref="E73">_xlfn.LET(_xlpm.결과,IFERROR(_xlfn.XLOOKUP(1, (날씨7[stnNm]='강수량 삽입용'!$C$70) * (날씨7[월]=E$71) * (날씨7[일]='강수량 삽입용'!$B73), 날씨7[sumRn]),""),IF(_xlpm.결과=0,"",_xlpm.결과))</f>
        <v/>
      </c>
      <c r="F73" t="str" cm="1">
        <f t="array" ref="F73">_xlfn.LET(_xlpm.결과,IFERROR(_xlfn.XLOOKUP(1, (날씨7[stnNm]='강수량 삽입용'!$C$70) * (날씨7[월]=F$71) * (날씨7[일]='강수량 삽입용'!$B73), 날씨7[sumRn]),""),IF(_xlpm.결과=0,"",_xlpm.결과))</f>
        <v/>
      </c>
      <c r="G73" t="str" cm="1">
        <f t="array" ref="G73">_xlfn.LET(_xlpm.결과,IFERROR(_xlfn.XLOOKUP(1, (날씨7[stnNm]='강수량 삽입용'!$C$70) * (날씨7[월]=G$71) * (날씨7[일]='강수량 삽입용'!$B73), 날씨7[sumRn]),""),IF(_xlpm.결과=0,"",_xlpm.결과))</f>
        <v/>
      </c>
      <c r="H73" t="str" cm="1">
        <f t="array" ref="H73">_xlfn.LET(_xlpm.결과,IFERROR(_xlfn.XLOOKUP(1, (날씨7[stnNm]='강수량 삽입용'!$C$70) * (날씨7[월]=H$71) * (날씨7[일]='강수량 삽입용'!$B73), 날씨7[sumRn]),""),IF(_xlpm.결과=0,"",_xlpm.결과))</f>
        <v/>
      </c>
      <c r="I73" t="str" cm="1">
        <f t="array" ref="I73">_xlfn.LET(_xlpm.결과,IFERROR(_xlfn.XLOOKUP(1, (날씨7[stnNm]='강수량 삽입용'!$C$70) * (날씨7[월]=I$71) * (날씨7[일]='강수량 삽입용'!$B73), 날씨7[sumRn]),""),IF(_xlpm.결과=0,"",_xlpm.결과))</f>
        <v/>
      </c>
      <c r="J73" cm="1">
        <f t="array" ref="J73">_xlfn.LET(_xlpm.결과,IFERROR(_xlfn.XLOOKUP(1, (날씨7[stnNm]='강수량 삽입용'!$C$70) * (날씨7[월]=J$71) * (날씨7[일]='강수량 삽입용'!$B73), 날씨7[sumRn]),""),IF(_xlpm.결과=0,"",_xlpm.결과))</f>
        <v>5.5</v>
      </c>
      <c r="K73" t="str" cm="1">
        <f t="array" ref="K73">_xlfn.LET(_xlpm.결과,IFERROR(_xlfn.XLOOKUP(1, (날씨7[stnNm]='강수량 삽입용'!$C$70) * (날씨7[월]=K$71) * (날씨7[일]='강수량 삽입용'!$B73), 날씨7[sumRn]),""),IF(_xlpm.결과=0,"",_xlpm.결과))</f>
        <v/>
      </c>
      <c r="L73" t="str" cm="1">
        <f t="array" ref="L73">_xlfn.LET(_xlpm.결과,IFERROR(_xlfn.XLOOKUP(1, (날씨7[stnNm]='강수량 삽입용'!$C$70) * (날씨7[월]=L$71) * (날씨7[일]='강수량 삽입용'!$B73), 날씨7[sumRn]),""),IF(_xlpm.결과=0,"",_xlpm.결과))</f>
        <v/>
      </c>
      <c r="M73" t="str" cm="1">
        <f t="array" ref="M73">_xlfn.LET(_xlpm.결과,IFERROR(_xlfn.XLOOKUP(1, (날씨7[stnNm]='강수량 삽입용'!$C$70) * (날씨7[월]=M$71) * (날씨7[일]='강수량 삽입용'!$B73), 날씨7[sumRn]),""),IF(_xlpm.결과=0,"",_xlpm.결과))</f>
        <v/>
      </c>
      <c r="N73" cm="1">
        <f t="array" ref="N73">_xlfn.LET(_xlpm.결과,IFERROR(_xlfn.XLOOKUP(1, (날씨7[stnNm]='강수량 삽입용'!$C$70) * (날씨7[월]=N$71) * (날씨7[일]='강수량 삽입용'!$B73), 날씨7[sumRn]),""),IF(_xlpm.결과=0,"",_xlpm.결과))</f>
        <v>0.3</v>
      </c>
      <c r="P73" s="63">
        <v>2</v>
      </c>
      <c r="Q73" cm="1">
        <f t="array" ref="Q73">_xlfn.LET(_xlpm.결과,IFERROR(_xlfn.XLOOKUP(1, (날씨8[stnNm]='강수량 삽입용'!$Q$70) * (날씨8[월]=Q$71) * (날씨8[일]='강수량 삽입용'!$P73), 날씨8[sumRn]),""),IF(_xlpm.결과=0,"",_xlpm.결과))</f>
        <v>0.1</v>
      </c>
      <c r="R73" t="str" cm="1">
        <f t="array" ref="R73">_xlfn.LET(_xlpm.결과,IFERROR(_xlfn.XLOOKUP(1, (날씨8[stnNm]='강수량 삽입용'!$Q$70) * (날씨8[월]=R$71) * (날씨8[일]='강수량 삽입용'!$P73), 날씨8[sumRn]),""),IF(_xlpm.결과=0,"",_xlpm.결과))</f>
        <v/>
      </c>
      <c r="S73" t="str" cm="1">
        <f t="array" ref="S73">_xlfn.LET(_xlpm.결과,IFERROR(_xlfn.XLOOKUP(1, (날씨8[stnNm]='강수량 삽입용'!$Q$70) * (날씨8[월]=S$71) * (날씨8[일]='강수량 삽입용'!$P73), 날씨8[sumRn]),""),IF(_xlpm.결과=0,"",_xlpm.결과))</f>
        <v/>
      </c>
      <c r="T73" t="str" cm="1">
        <f t="array" ref="T73">_xlfn.LET(_xlpm.결과,IFERROR(_xlfn.XLOOKUP(1, (날씨8[stnNm]='강수량 삽입용'!$Q$70) * (날씨8[월]=T$71) * (날씨8[일]='강수량 삽입용'!$P73), 날씨8[sumRn]),""),IF(_xlpm.결과=0,"",_xlpm.결과))</f>
        <v/>
      </c>
      <c r="U73" t="str" cm="1">
        <f t="array" ref="U73">_xlfn.LET(_xlpm.결과,IFERROR(_xlfn.XLOOKUP(1, (날씨8[stnNm]='강수량 삽입용'!$Q$70) * (날씨8[월]=U$71) * (날씨8[일]='강수량 삽입용'!$P73), 날씨8[sumRn]),""),IF(_xlpm.결과=0,"",_xlpm.결과))</f>
        <v/>
      </c>
      <c r="V73" t="str" cm="1">
        <f t="array" ref="V73">_xlfn.LET(_xlpm.결과,IFERROR(_xlfn.XLOOKUP(1, (날씨8[stnNm]='강수량 삽입용'!$Q$70) * (날씨8[월]=V$71) * (날씨8[일]='강수량 삽입용'!$P73), 날씨8[sumRn]),""),IF(_xlpm.결과=0,"",_xlpm.결과))</f>
        <v/>
      </c>
      <c r="W73" t="str" cm="1">
        <f t="array" ref="W73">_xlfn.LET(_xlpm.결과,IFERROR(_xlfn.XLOOKUP(1, (날씨8[stnNm]='강수량 삽입용'!$Q$70) * (날씨8[월]=W$71) * (날씨8[일]='강수량 삽입용'!$P73), 날씨8[sumRn]),""),IF(_xlpm.결과=0,"",_xlpm.결과))</f>
        <v/>
      </c>
      <c r="X73" cm="1">
        <f t="array" ref="X73">_xlfn.LET(_xlpm.결과,IFERROR(_xlfn.XLOOKUP(1, (날씨8[stnNm]='강수량 삽입용'!$Q$70) * (날씨8[월]=X$71) * (날씨8[일]='강수량 삽입용'!$P73), 날씨8[sumRn]),""),IF(_xlpm.결과=0,"",_xlpm.결과))</f>
        <v>30.6</v>
      </c>
      <c r="Y73" t="str" cm="1">
        <f t="array" ref="Y73">_xlfn.LET(_xlpm.결과,IFERROR(_xlfn.XLOOKUP(1, (날씨8[stnNm]='강수량 삽입용'!$Q$70) * (날씨8[월]=Y$71) * (날씨8[일]='강수량 삽입용'!$P73), 날씨8[sumRn]),""),IF(_xlpm.결과=0,"",_xlpm.결과))</f>
        <v/>
      </c>
      <c r="Z73" cm="1">
        <f t="array" ref="Z73">_xlfn.LET(_xlpm.결과,IFERROR(_xlfn.XLOOKUP(1, (날씨8[stnNm]='강수량 삽입용'!$Q$70) * (날씨8[월]=Z$71) * (날씨8[일]='강수량 삽입용'!$P73), 날씨8[sumRn]),""),IF(_xlpm.결과=0,"",_xlpm.결과))</f>
        <v>18</v>
      </c>
      <c r="AA73" t="str" cm="1">
        <f t="array" ref="AA73">_xlfn.LET(_xlpm.결과,IFERROR(_xlfn.XLOOKUP(1, (날씨8[stnNm]='강수량 삽입용'!$Q$70) * (날씨8[월]=AA$71) * (날씨8[일]='강수량 삽입용'!$P73), 날씨8[sumRn]),""),IF(_xlpm.결과=0,"",_xlpm.결과))</f>
        <v/>
      </c>
      <c r="AB73" t="str" cm="1">
        <f t="array" ref="AB73">_xlfn.LET(_xlpm.결과,IFERROR(_xlfn.XLOOKUP(1, (날씨8[stnNm]='강수량 삽입용'!$Q$70) * (날씨8[월]=AB$71) * (날씨8[일]='강수량 삽입용'!$P73), 날씨8[sumRn]),""),IF(_xlpm.결과=0,"",_xlpm.결과))</f>
        <v/>
      </c>
      <c r="AD73" s="63">
        <v>2</v>
      </c>
      <c r="AE73" t="str" cm="1">
        <f t="array" ref="AE73">_xlfn.LET(_xlpm.결과,IFERROR(_xlfn.XLOOKUP(1, (날씨9[stnNm]='강수량 삽입용'!$AE$70) * (날씨9[월]=AE$71) * (날씨9[일]='강수량 삽입용'!$AD73), 날씨9[sumRn]),""),IF(_xlpm.결과=0,"",_xlpm.결과))</f>
        <v/>
      </c>
      <c r="AF73" t="str" cm="1">
        <f t="array" ref="AF73">_xlfn.LET(_xlpm.결과,IFERROR(_xlfn.XLOOKUP(1, (날씨9[stnNm]='강수량 삽입용'!$AE$70) * (날씨9[월]=AF$71) * (날씨9[일]='강수량 삽입용'!$AD73), 날씨9[sumRn]),""),IF(_xlpm.결과=0,"",_xlpm.결과))</f>
        <v/>
      </c>
      <c r="AG73" t="str" cm="1">
        <f t="array" ref="AG73">_xlfn.LET(_xlpm.결과,IFERROR(_xlfn.XLOOKUP(1, (날씨9[stnNm]='강수량 삽입용'!$AE$70) * (날씨9[월]=AG$71) * (날씨9[일]='강수량 삽입용'!$AD73), 날씨9[sumRn]),""),IF(_xlpm.결과=0,"",_xlpm.결과))</f>
        <v/>
      </c>
      <c r="AH73" t="str" cm="1">
        <f t="array" ref="AH73">_xlfn.LET(_xlpm.결과,IFERROR(_xlfn.XLOOKUP(1, (날씨9[stnNm]='강수량 삽입용'!$AE$70) * (날씨9[월]=AH$71) * (날씨9[일]='강수량 삽입용'!$AD73), 날씨9[sumRn]),""),IF(_xlpm.결과=0,"",_xlpm.결과))</f>
        <v/>
      </c>
      <c r="AI73" t="str" cm="1">
        <f t="array" ref="AI73">_xlfn.LET(_xlpm.결과,IFERROR(_xlfn.XLOOKUP(1, (날씨9[stnNm]='강수량 삽입용'!$AE$70) * (날씨9[월]=AI$71) * (날씨9[일]='강수량 삽입용'!$AD73), 날씨9[sumRn]),""),IF(_xlpm.결과=0,"",_xlpm.결과))</f>
        <v/>
      </c>
      <c r="AJ73" t="str" cm="1">
        <f t="array" ref="AJ73">_xlfn.LET(_xlpm.결과,IFERROR(_xlfn.XLOOKUP(1, (날씨9[stnNm]='강수량 삽입용'!$AE$70) * (날씨9[월]=AJ$71) * (날씨9[일]='강수량 삽입용'!$AD73), 날씨9[sumRn]),""),IF(_xlpm.결과=0,"",_xlpm.결과))</f>
        <v/>
      </c>
      <c r="AK73" t="str" cm="1">
        <f t="array" ref="AK73">_xlfn.LET(_xlpm.결과,IFERROR(_xlfn.XLOOKUP(1, (날씨9[stnNm]='강수량 삽입용'!$AE$70) * (날씨9[월]=AK$71) * (날씨9[일]='강수량 삽입용'!$AD73), 날씨9[sumRn]),""),IF(_xlpm.결과=0,"",_xlpm.결과))</f>
        <v/>
      </c>
      <c r="AL73" t="str" cm="1">
        <f t="array" ref="AL73">_xlfn.LET(_xlpm.결과,IFERROR(_xlfn.XLOOKUP(1, (날씨9[stnNm]='강수량 삽입용'!$AE$70) * (날씨9[월]=AL$71) * (날씨9[일]='강수량 삽입용'!$AD73), 날씨9[sumRn]),""),IF(_xlpm.결과=0,"",_xlpm.결과))</f>
        <v/>
      </c>
      <c r="AM73" t="str" cm="1">
        <f t="array" ref="AM73">_xlfn.LET(_xlpm.결과,IFERROR(_xlfn.XLOOKUP(1, (날씨9[stnNm]='강수량 삽입용'!$AE$70) * (날씨9[월]=AM$71) * (날씨9[일]='강수량 삽입용'!$AD73), 날씨9[sumRn]),""),IF(_xlpm.결과=0,"",_xlpm.결과))</f>
        <v/>
      </c>
      <c r="AN73" t="str" cm="1">
        <f t="array" ref="AN73">_xlfn.LET(_xlpm.결과,IFERROR(_xlfn.XLOOKUP(1, (날씨9[stnNm]='강수량 삽입용'!$AE$70) * (날씨9[월]=AN$71) * (날씨9[일]='강수량 삽입용'!$AD73), 날씨9[sumRn]),""),IF(_xlpm.결과=0,"",_xlpm.결과))</f>
        <v/>
      </c>
      <c r="AO73" t="str" cm="1">
        <f t="array" ref="AO73">_xlfn.LET(_xlpm.결과,IFERROR(_xlfn.XLOOKUP(1, (날씨9[stnNm]='강수량 삽입용'!$AE$70) * (날씨9[월]=AO$71) * (날씨9[일]='강수량 삽입용'!$AD73), 날씨9[sumRn]),""),IF(_xlpm.결과=0,"",_xlpm.결과))</f>
        <v/>
      </c>
      <c r="AP73" t="str" cm="1">
        <f t="array" ref="AP73">_xlfn.LET(_xlpm.결과,IFERROR(_xlfn.XLOOKUP(1, (날씨9[stnNm]='강수량 삽입용'!$AE$70) * (날씨9[월]=AP$71) * (날씨9[일]='강수량 삽입용'!$AD73), 날씨9[sumRn]),""),IF(_xlpm.결과=0,"",_xlpm.결과))</f>
        <v/>
      </c>
    </row>
    <row r="74" spans="2:42" ht="15.95" customHeight="1" x14ac:dyDescent="0.3">
      <c r="B74" s="63">
        <v>3</v>
      </c>
      <c r="C74" t="str" cm="1">
        <f t="array" ref="C74">_xlfn.LET(_xlpm.결과,IFERROR(_xlfn.XLOOKUP(1, (날씨7[stnNm]='강수량 삽입용'!$C$70) * (날씨7[월]=C$71) * (날씨7[일]='강수량 삽입용'!$B74), 날씨7[sumRn]),""),IF(_xlpm.결과=0,"",_xlpm.결과))</f>
        <v/>
      </c>
      <c r="D74" cm="1">
        <f t="array" ref="D74">_xlfn.LET(_xlpm.결과,IFERROR(_xlfn.XLOOKUP(1, (날씨7[stnNm]='강수량 삽입용'!$C$70) * (날씨7[월]=D$71) * (날씨7[일]='강수량 삽입용'!$B74), 날씨7[sumRn]),""),IF(_xlpm.결과=0,"",_xlpm.결과))</f>
        <v>2.5</v>
      </c>
      <c r="E74" t="str" cm="1">
        <f t="array" ref="E74">_xlfn.LET(_xlpm.결과,IFERROR(_xlfn.XLOOKUP(1, (날씨7[stnNm]='강수량 삽입용'!$C$70) * (날씨7[월]=E$71) * (날씨7[일]='강수량 삽입용'!$B74), 날씨7[sumRn]),""),IF(_xlpm.결과=0,"",_xlpm.결과))</f>
        <v/>
      </c>
      <c r="F74" cm="1">
        <f t="array" ref="F74">_xlfn.LET(_xlpm.결과,IFERROR(_xlfn.XLOOKUP(1, (날씨7[stnNm]='강수량 삽입용'!$C$70) * (날씨7[월]=F$71) * (날씨7[일]='강수량 삽입용'!$B74), 날씨7[sumRn]),""),IF(_xlpm.결과=0,"",_xlpm.결과))</f>
        <v>43.9</v>
      </c>
      <c r="G74" t="str" cm="1">
        <f t="array" ref="G74">_xlfn.LET(_xlpm.결과,IFERROR(_xlfn.XLOOKUP(1, (날씨7[stnNm]='강수량 삽입용'!$C$70) * (날씨7[월]=G$71) * (날씨7[일]='강수량 삽입용'!$B74), 날씨7[sumRn]),""),IF(_xlpm.결과=0,"",_xlpm.결과))</f>
        <v/>
      </c>
      <c r="H74" cm="1">
        <f t="array" ref="H74">_xlfn.LET(_xlpm.결과,IFERROR(_xlfn.XLOOKUP(1, (날씨7[stnNm]='강수량 삽입용'!$C$70) * (날씨7[월]=H$71) * (날씨7[일]='강수량 삽입용'!$B74), 날씨7[sumRn]),""),IF(_xlpm.결과=0,"",_xlpm.결과))</f>
        <v>13.6</v>
      </c>
      <c r="I74" cm="1">
        <f t="array" ref="I74">_xlfn.LET(_xlpm.결과,IFERROR(_xlfn.XLOOKUP(1, (날씨7[stnNm]='강수량 삽입용'!$C$70) * (날씨7[월]=I$71) * (날씨7[일]='강수량 삽입용'!$B74), 날씨7[sumRn]),""),IF(_xlpm.결과=0,"",_xlpm.결과))</f>
        <v>30.7</v>
      </c>
      <c r="J74" t="str" cm="1">
        <f t="array" ref="J74">_xlfn.LET(_xlpm.결과,IFERROR(_xlfn.XLOOKUP(1, (날씨7[stnNm]='강수량 삽입용'!$C$70) * (날씨7[월]=J$71) * (날씨7[일]='강수량 삽입용'!$B74), 날씨7[sumRn]),""),IF(_xlpm.결과=0,"",_xlpm.결과))</f>
        <v/>
      </c>
      <c r="K74" t="str" cm="1">
        <f t="array" ref="K74">_xlfn.LET(_xlpm.결과,IFERROR(_xlfn.XLOOKUP(1, (날씨7[stnNm]='강수량 삽입용'!$C$70) * (날씨7[월]=K$71) * (날씨7[일]='강수량 삽입용'!$B74), 날씨7[sumRn]),""),IF(_xlpm.결과=0,"",_xlpm.결과))</f>
        <v/>
      </c>
      <c r="L74" t="str" cm="1">
        <f t="array" ref="L74">_xlfn.LET(_xlpm.결과,IFERROR(_xlfn.XLOOKUP(1, (날씨7[stnNm]='강수량 삽입용'!$C$70) * (날씨7[월]=L$71) * (날씨7[일]='강수량 삽입용'!$B74), 날씨7[sumRn]),""),IF(_xlpm.결과=0,"",_xlpm.결과))</f>
        <v/>
      </c>
      <c r="M74" t="str" cm="1">
        <f t="array" ref="M74">_xlfn.LET(_xlpm.결과,IFERROR(_xlfn.XLOOKUP(1, (날씨7[stnNm]='강수량 삽입용'!$C$70) * (날씨7[월]=M$71) * (날씨7[일]='강수량 삽입용'!$B74), 날씨7[sumRn]),""),IF(_xlpm.결과=0,"",_xlpm.결과))</f>
        <v/>
      </c>
      <c r="N74" t="str" cm="1">
        <f t="array" ref="N74">_xlfn.LET(_xlpm.결과,IFERROR(_xlfn.XLOOKUP(1, (날씨7[stnNm]='강수량 삽입용'!$C$70) * (날씨7[월]=N$71) * (날씨7[일]='강수량 삽입용'!$B74), 날씨7[sumRn]),""),IF(_xlpm.결과=0,"",_xlpm.결과))</f>
        <v/>
      </c>
      <c r="P74" s="63">
        <v>3</v>
      </c>
      <c r="Q74" t="str" cm="1">
        <f t="array" ref="Q74">_xlfn.LET(_xlpm.결과,IFERROR(_xlfn.XLOOKUP(1, (날씨8[stnNm]='강수량 삽입용'!$Q$70) * (날씨8[월]=Q$71) * (날씨8[일]='강수량 삽입용'!$P74), 날씨8[sumRn]),""),IF(_xlpm.결과=0,"",_xlpm.결과))</f>
        <v/>
      </c>
      <c r="R74" t="str" cm="1">
        <f t="array" ref="R74">_xlfn.LET(_xlpm.결과,IFERROR(_xlfn.XLOOKUP(1, (날씨8[stnNm]='강수량 삽입용'!$Q$70) * (날씨8[월]=R$71) * (날씨8[일]='강수량 삽입용'!$P74), 날씨8[sumRn]),""),IF(_xlpm.결과=0,"",_xlpm.결과))</f>
        <v/>
      </c>
      <c r="S74" t="str" cm="1">
        <f t="array" ref="S74">_xlfn.LET(_xlpm.결과,IFERROR(_xlfn.XLOOKUP(1, (날씨8[stnNm]='강수량 삽입용'!$Q$70) * (날씨8[월]=S$71) * (날씨8[일]='강수량 삽입용'!$P74), 날씨8[sumRn]),""),IF(_xlpm.결과=0,"",_xlpm.결과))</f>
        <v/>
      </c>
      <c r="T74" t="str" cm="1">
        <f t="array" ref="T74">_xlfn.LET(_xlpm.결과,IFERROR(_xlfn.XLOOKUP(1, (날씨8[stnNm]='강수량 삽입용'!$Q$70) * (날씨8[월]=T$71) * (날씨8[일]='강수량 삽입용'!$P74), 날씨8[sumRn]),""),IF(_xlpm.결과=0,"",_xlpm.결과))</f>
        <v/>
      </c>
      <c r="U74" t="str" cm="1">
        <f t="array" ref="U74">_xlfn.LET(_xlpm.결과,IFERROR(_xlfn.XLOOKUP(1, (날씨8[stnNm]='강수량 삽입용'!$Q$70) * (날씨8[월]=U$71) * (날씨8[일]='강수량 삽입용'!$P74), 날씨8[sumRn]),""),IF(_xlpm.결과=0,"",_xlpm.결과))</f>
        <v/>
      </c>
      <c r="V74" t="str" cm="1">
        <f t="array" ref="V74">_xlfn.LET(_xlpm.결과,IFERROR(_xlfn.XLOOKUP(1, (날씨8[stnNm]='강수량 삽입용'!$Q$70) * (날씨8[월]=V$71) * (날씨8[일]='강수량 삽입용'!$P74), 날씨8[sumRn]),""),IF(_xlpm.결과=0,"",_xlpm.결과))</f>
        <v/>
      </c>
      <c r="W74" t="str" cm="1">
        <f t="array" ref="W74">_xlfn.LET(_xlpm.결과,IFERROR(_xlfn.XLOOKUP(1, (날씨8[stnNm]='강수량 삽입용'!$Q$70) * (날씨8[월]=W$71) * (날씨8[일]='강수량 삽입용'!$P74), 날씨8[sumRn]),""),IF(_xlpm.결과=0,"",_xlpm.결과))</f>
        <v/>
      </c>
      <c r="X74" cm="1">
        <f t="array" ref="X74">_xlfn.LET(_xlpm.결과,IFERROR(_xlfn.XLOOKUP(1, (날씨8[stnNm]='강수량 삽입용'!$Q$70) * (날씨8[월]=X$71) * (날씨8[일]='강수량 삽입용'!$P74), 날씨8[sumRn]),""),IF(_xlpm.결과=0,"",_xlpm.결과))</f>
        <v>4.0999999999999996</v>
      </c>
      <c r="Y74" t="str" cm="1">
        <f t="array" ref="Y74">_xlfn.LET(_xlpm.결과,IFERROR(_xlfn.XLOOKUP(1, (날씨8[stnNm]='강수량 삽입용'!$Q$70) * (날씨8[월]=Y$71) * (날씨8[일]='강수량 삽입용'!$P74), 날씨8[sumRn]),""),IF(_xlpm.결과=0,"",_xlpm.결과))</f>
        <v/>
      </c>
      <c r="Z74" cm="1">
        <f t="array" ref="Z74">_xlfn.LET(_xlpm.결과,IFERROR(_xlfn.XLOOKUP(1, (날씨8[stnNm]='강수량 삽입용'!$Q$70) * (날씨8[월]=Z$71) * (날씨8[일]='강수량 삽입용'!$P74), 날씨8[sumRn]),""),IF(_xlpm.결과=0,"",_xlpm.결과))</f>
        <v>109.5</v>
      </c>
      <c r="AA74" t="str" cm="1">
        <f t="array" ref="AA74">_xlfn.LET(_xlpm.결과,IFERROR(_xlfn.XLOOKUP(1, (날씨8[stnNm]='강수량 삽입용'!$Q$70) * (날씨8[월]=AA$71) * (날씨8[일]='강수량 삽입용'!$P74), 날씨8[sumRn]),""),IF(_xlpm.결과=0,"",_xlpm.결과))</f>
        <v/>
      </c>
      <c r="AB74" cm="1">
        <f t="array" ref="AB74">_xlfn.LET(_xlpm.결과,IFERROR(_xlfn.XLOOKUP(1, (날씨8[stnNm]='강수량 삽입용'!$Q$70) * (날씨8[월]=AB$71) * (날씨8[일]='강수량 삽입용'!$P74), 날씨8[sumRn]),""),IF(_xlpm.결과=0,"",_xlpm.결과))</f>
        <v>0.9</v>
      </c>
      <c r="AD74" s="63">
        <v>3</v>
      </c>
      <c r="AE74" t="str" cm="1">
        <f t="array" ref="AE74">_xlfn.LET(_xlpm.결과,IFERROR(_xlfn.XLOOKUP(1, (날씨9[stnNm]='강수량 삽입용'!$AE$70) * (날씨9[월]=AE$71) * (날씨9[일]='강수량 삽입용'!$AD74), 날씨9[sumRn]),""),IF(_xlpm.결과=0,"",_xlpm.결과))</f>
        <v/>
      </c>
      <c r="AF74" t="str" cm="1">
        <f t="array" ref="AF74">_xlfn.LET(_xlpm.결과,IFERROR(_xlfn.XLOOKUP(1, (날씨9[stnNm]='강수량 삽입용'!$AE$70) * (날씨9[월]=AF$71) * (날씨9[일]='강수량 삽입용'!$AD74), 날씨9[sumRn]),""),IF(_xlpm.결과=0,"",_xlpm.결과))</f>
        <v/>
      </c>
      <c r="AG74" t="str" cm="1">
        <f t="array" ref="AG74">_xlfn.LET(_xlpm.결과,IFERROR(_xlfn.XLOOKUP(1, (날씨9[stnNm]='강수량 삽입용'!$AE$70) * (날씨9[월]=AG$71) * (날씨9[일]='강수량 삽입용'!$AD74), 날씨9[sumRn]),""),IF(_xlpm.결과=0,"",_xlpm.결과))</f>
        <v/>
      </c>
      <c r="AH74" t="str" cm="1">
        <f t="array" ref="AH74">_xlfn.LET(_xlpm.결과,IFERROR(_xlfn.XLOOKUP(1, (날씨9[stnNm]='강수량 삽입용'!$AE$70) * (날씨9[월]=AH$71) * (날씨9[일]='강수량 삽입용'!$AD74), 날씨9[sumRn]),""),IF(_xlpm.결과=0,"",_xlpm.결과))</f>
        <v/>
      </c>
      <c r="AI74" t="str" cm="1">
        <f t="array" ref="AI74">_xlfn.LET(_xlpm.결과,IFERROR(_xlfn.XLOOKUP(1, (날씨9[stnNm]='강수량 삽입용'!$AE$70) * (날씨9[월]=AI$71) * (날씨9[일]='강수량 삽입용'!$AD74), 날씨9[sumRn]),""),IF(_xlpm.결과=0,"",_xlpm.결과))</f>
        <v/>
      </c>
      <c r="AJ74" t="str" cm="1">
        <f t="array" ref="AJ74">_xlfn.LET(_xlpm.결과,IFERROR(_xlfn.XLOOKUP(1, (날씨9[stnNm]='강수량 삽입용'!$AE$70) * (날씨9[월]=AJ$71) * (날씨9[일]='강수량 삽입용'!$AD74), 날씨9[sumRn]),""),IF(_xlpm.결과=0,"",_xlpm.결과))</f>
        <v/>
      </c>
      <c r="AK74" t="str" cm="1">
        <f t="array" ref="AK74">_xlfn.LET(_xlpm.결과,IFERROR(_xlfn.XLOOKUP(1, (날씨9[stnNm]='강수량 삽입용'!$AE$70) * (날씨9[월]=AK$71) * (날씨9[일]='강수량 삽입용'!$AD74), 날씨9[sumRn]),""),IF(_xlpm.결과=0,"",_xlpm.결과))</f>
        <v/>
      </c>
      <c r="AL74" t="str" cm="1">
        <f t="array" ref="AL74">_xlfn.LET(_xlpm.결과,IFERROR(_xlfn.XLOOKUP(1, (날씨9[stnNm]='강수량 삽입용'!$AE$70) * (날씨9[월]=AL$71) * (날씨9[일]='강수량 삽입용'!$AD74), 날씨9[sumRn]),""),IF(_xlpm.결과=0,"",_xlpm.결과))</f>
        <v/>
      </c>
      <c r="AM74" t="str" cm="1">
        <f t="array" ref="AM74">_xlfn.LET(_xlpm.결과,IFERROR(_xlfn.XLOOKUP(1, (날씨9[stnNm]='강수량 삽입용'!$AE$70) * (날씨9[월]=AM$71) * (날씨9[일]='강수량 삽입용'!$AD74), 날씨9[sumRn]),""),IF(_xlpm.결과=0,"",_xlpm.결과))</f>
        <v/>
      </c>
      <c r="AN74" t="str" cm="1">
        <f t="array" ref="AN74">_xlfn.LET(_xlpm.결과,IFERROR(_xlfn.XLOOKUP(1, (날씨9[stnNm]='강수량 삽입용'!$AE$70) * (날씨9[월]=AN$71) * (날씨9[일]='강수량 삽입용'!$AD74), 날씨9[sumRn]),""),IF(_xlpm.결과=0,"",_xlpm.결과))</f>
        <v/>
      </c>
      <c r="AO74" cm="1">
        <f t="array" ref="AO74">_xlfn.LET(_xlpm.결과,IFERROR(_xlfn.XLOOKUP(1, (날씨9[stnNm]='강수량 삽입용'!$AE$70) * (날씨9[월]=AO$71) * (날씨9[일]='강수량 삽입용'!$AD74), 날씨9[sumRn]),""),IF(_xlpm.결과=0,"",_xlpm.결과))</f>
        <v>10.8</v>
      </c>
      <c r="AP74" t="str" cm="1">
        <f t="array" ref="AP74">_xlfn.LET(_xlpm.결과,IFERROR(_xlfn.XLOOKUP(1, (날씨9[stnNm]='강수량 삽입용'!$AE$70) * (날씨9[월]=AP$71) * (날씨9[일]='강수량 삽입용'!$AD74), 날씨9[sumRn]),""),IF(_xlpm.결과=0,"",_xlpm.결과))</f>
        <v/>
      </c>
    </row>
    <row r="75" spans="2:42" ht="15.95" customHeight="1" x14ac:dyDescent="0.3">
      <c r="B75" s="63">
        <v>4</v>
      </c>
      <c r="C75" cm="1">
        <f t="array" ref="C75">_xlfn.LET(_xlpm.결과,IFERROR(_xlfn.XLOOKUP(1, (날씨7[stnNm]='강수량 삽입용'!$C$70) * (날씨7[월]=C$71) * (날씨7[일]='강수량 삽입용'!$B75), 날씨7[sumRn]),""),IF(_xlpm.결과=0,"",_xlpm.결과))</f>
        <v>0.1</v>
      </c>
      <c r="D75" cm="1">
        <f t="array" ref="D75">_xlfn.LET(_xlpm.결과,IFERROR(_xlfn.XLOOKUP(1, (날씨7[stnNm]='강수량 삽입용'!$C$70) * (날씨7[월]=D$71) * (날씨7[일]='강수량 삽입용'!$B75), 날씨7[sumRn]),""),IF(_xlpm.결과=0,"",_xlpm.결과))</f>
        <v>0.3</v>
      </c>
      <c r="E75" t="str" cm="1">
        <f t="array" ref="E75">_xlfn.LET(_xlpm.결과,IFERROR(_xlfn.XLOOKUP(1, (날씨7[stnNm]='강수량 삽입용'!$C$70) * (날씨7[월]=E$71) * (날씨7[일]='강수량 삽입용'!$B75), 날씨7[sumRn]),""),IF(_xlpm.결과=0,"",_xlpm.결과))</f>
        <v/>
      </c>
      <c r="F75" cm="1">
        <f t="array" ref="F75">_xlfn.LET(_xlpm.결과,IFERROR(_xlfn.XLOOKUP(1, (날씨7[stnNm]='강수량 삽입용'!$C$70) * (날씨7[월]=F$71) * (날씨7[일]='강수량 삽입용'!$B75), 날씨7[sumRn]),""),IF(_xlpm.결과=0,"",_xlpm.결과))</f>
        <v>1.1000000000000001</v>
      </c>
      <c r="G75" cm="1">
        <f t="array" ref="G75">_xlfn.LET(_xlpm.결과,IFERROR(_xlfn.XLOOKUP(1, (날씨7[stnNm]='강수량 삽입용'!$C$70) * (날씨7[월]=G$71) * (날씨7[일]='강수량 삽입용'!$B75), 날씨7[sumRn]),""),IF(_xlpm.결과=0,"",_xlpm.결과))</f>
        <v>22.9</v>
      </c>
      <c r="H75" t="str" cm="1">
        <f t="array" ref="H75">_xlfn.LET(_xlpm.결과,IFERROR(_xlfn.XLOOKUP(1, (날씨7[stnNm]='강수량 삽입용'!$C$70) * (날씨7[월]=H$71) * (날씨7[일]='강수량 삽입용'!$B75), 날씨7[sumRn]),""),IF(_xlpm.결과=0,"",_xlpm.결과))</f>
        <v/>
      </c>
      <c r="I75" cm="1">
        <f t="array" ref="I75">_xlfn.LET(_xlpm.결과,IFERROR(_xlfn.XLOOKUP(1, (날씨7[stnNm]='강수량 삽입용'!$C$70) * (날씨7[월]=I$71) * (날씨7[일]='강수량 삽입용'!$B75), 날씨7[sumRn]),""),IF(_xlpm.결과=0,"",_xlpm.결과))</f>
        <v>24.1</v>
      </c>
      <c r="J75" t="str" cm="1">
        <f t="array" ref="J75">_xlfn.LET(_xlpm.결과,IFERROR(_xlfn.XLOOKUP(1, (날씨7[stnNm]='강수량 삽입용'!$C$70) * (날씨7[월]=J$71) * (날씨7[일]='강수량 삽입용'!$B75), 날씨7[sumRn]),""),IF(_xlpm.결과=0,"",_xlpm.결과))</f>
        <v/>
      </c>
      <c r="K75" t="str" cm="1">
        <f t="array" ref="K75">_xlfn.LET(_xlpm.결과,IFERROR(_xlfn.XLOOKUP(1, (날씨7[stnNm]='강수량 삽입용'!$C$70) * (날씨7[월]=K$71) * (날씨7[일]='강수량 삽입용'!$B75), 날씨7[sumRn]),""),IF(_xlpm.결과=0,"",_xlpm.결과))</f>
        <v/>
      </c>
      <c r="L75" cm="1">
        <f t="array" ref="L75">_xlfn.LET(_xlpm.결과,IFERROR(_xlfn.XLOOKUP(1, (날씨7[stnNm]='강수량 삽입용'!$C$70) * (날씨7[월]=L$71) * (날씨7[일]='강수량 삽입용'!$B75), 날씨7[sumRn]),""),IF(_xlpm.결과=0,"",_xlpm.결과))</f>
        <v>70.7</v>
      </c>
      <c r="M75" cm="1">
        <f t="array" ref="M75">_xlfn.LET(_xlpm.결과,IFERROR(_xlfn.XLOOKUP(1, (날씨7[stnNm]='강수량 삽입용'!$C$70) * (날씨7[월]=M$71) * (날씨7[일]='강수량 삽입용'!$B75), 날씨7[sumRn]),""),IF(_xlpm.결과=0,"",_xlpm.결과))</f>
        <v>0.1</v>
      </c>
      <c r="N75" t="str" cm="1">
        <f t="array" ref="N75">_xlfn.LET(_xlpm.결과,IFERROR(_xlfn.XLOOKUP(1, (날씨7[stnNm]='강수량 삽입용'!$C$70) * (날씨7[월]=N$71) * (날씨7[일]='강수량 삽입용'!$B75), 날씨7[sumRn]),""),IF(_xlpm.결과=0,"",_xlpm.결과))</f>
        <v/>
      </c>
      <c r="P75" s="63">
        <v>4</v>
      </c>
      <c r="Q75" t="str" cm="1">
        <f t="array" ref="Q75">_xlfn.LET(_xlpm.결과,IFERROR(_xlfn.XLOOKUP(1, (날씨8[stnNm]='강수량 삽입용'!$Q$70) * (날씨8[월]=Q$71) * (날씨8[일]='강수량 삽입용'!$P75), 날씨8[sumRn]),""),IF(_xlpm.결과=0,"",_xlpm.결과))</f>
        <v/>
      </c>
      <c r="R75" t="str" cm="1">
        <f t="array" ref="R75">_xlfn.LET(_xlpm.결과,IFERROR(_xlfn.XLOOKUP(1, (날씨8[stnNm]='강수량 삽입용'!$Q$70) * (날씨8[월]=R$71) * (날씨8[일]='강수량 삽입용'!$P75), 날씨8[sumRn]),""),IF(_xlpm.결과=0,"",_xlpm.결과))</f>
        <v/>
      </c>
      <c r="S75" cm="1">
        <f t="array" ref="S75">_xlfn.LET(_xlpm.결과,IFERROR(_xlfn.XLOOKUP(1, (날씨8[stnNm]='강수량 삽입용'!$Q$70) * (날씨8[월]=S$71) * (날씨8[일]='강수량 삽입용'!$P75), 날씨8[sumRn]),""),IF(_xlpm.결과=0,"",_xlpm.결과))</f>
        <v>0.3</v>
      </c>
      <c r="T75" t="str" cm="1">
        <f t="array" ref="T75">_xlfn.LET(_xlpm.결과,IFERROR(_xlfn.XLOOKUP(1, (날씨8[stnNm]='강수량 삽입용'!$Q$70) * (날씨8[월]=T$71) * (날씨8[일]='강수량 삽입용'!$P75), 날씨8[sumRn]),""),IF(_xlpm.결과=0,"",_xlpm.결과))</f>
        <v/>
      </c>
      <c r="U75" t="str" cm="1">
        <f t="array" ref="U75">_xlfn.LET(_xlpm.결과,IFERROR(_xlfn.XLOOKUP(1, (날씨8[stnNm]='강수량 삽입용'!$Q$70) * (날씨8[월]=U$71) * (날씨8[일]='강수량 삽입용'!$P75), 날씨8[sumRn]),""),IF(_xlpm.결과=0,"",_xlpm.결과))</f>
        <v/>
      </c>
      <c r="V75" t="str" cm="1">
        <f t="array" ref="V75">_xlfn.LET(_xlpm.결과,IFERROR(_xlfn.XLOOKUP(1, (날씨8[stnNm]='강수량 삽입용'!$Q$70) * (날씨8[월]=V$71) * (날씨8[일]='강수량 삽입용'!$P75), 날씨8[sumRn]),""),IF(_xlpm.결과=0,"",_xlpm.결과))</f>
        <v/>
      </c>
      <c r="W75" t="str" cm="1">
        <f t="array" ref="W75">_xlfn.LET(_xlpm.결과,IFERROR(_xlfn.XLOOKUP(1, (날씨8[stnNm]='강수량 삽입용'!$Q$70) * (날씨8[월]=W$71) * (날씨8[일]='강수량 삽입용'!$P75), 날씨8[sumRn]),""),IF(_xlpm.결과=0,"",_xlpm.결과))</f>
        <v/>
      </c>
      <c r="X75" cm="1">
        <f t="array" ref="X75">_xlfn.LET(_xlpm.결과,IFERROR(_xlfn.XLOOKUP(1, (날씨8[stnNm]='강수량 삽입용'!$Q$70) * (날씨8[월]=X$71) * (날씨8[일]='강수량 삽입용'!$P75), 날씨8[sumRn]),""),IF(_xlpm.결과=0,"",_xlpm.결과))</f>
        <v>1.1000000000000001</v>
      </c>
      <c r="Y75" cm="1">
        <f t="array" ref="Y75">_xlfn.LET(_xlpm.결과,IFERROR(_xlfn.XLOOKUP(1, (날씨8[stnNm]='강수량 삽입용'!$Q$70) * (날씨8[월]=Y$71) * (날씨8[일]='강수량 삽입용'!$P75), 날씨8[sumRn]),""),IF(_xlpm.결과=0,"",_xlpm.결과))</f>
        <v>61.5</v>
      </c>
      <c r="Z75" cm="1">
        <f t="array" ref="Z75">_xlfn.LET(_xlpm.결과,IFERROR(_xlfn.XLOOKUP(1, (날씨8[stnNm]='강수량 삽입용'!$Q$70) * (날씨8[월]=Z$71) * (날씨8[일]='강수량 삽입용'!$P75), 날씨8[sumRn]),""),IF(_xlpm.결과=0,"",_xlpm.결과))</f>
        <v>11.6</v>
      </c>
      <c r="AA75" t="str" cm="1">
        <f t="array" ref="AA75">_xlfn.LET(_xlpm.결과,IFERROR(_xlfn.XLOOKUP(1, (날씨8[stnNm]='강수량 삽입용'!$Q$70) * (날씨8[월]=AA$71) * (날씨8[일]='강수량 삽입용'!$P75), 날씨8[sumRn]),""),IF(_xlpm.결과=0,"",_xlpm.결과))</f>
        <v/>
      </c>
      <c r="AB75" t="str" cm="1">
        <f t="array" ref="AB75">_xlfn.LET(_xlpm.결과,IFERROR(_xlfn.XLOOKUP(1, (날씨8[stnNm]='강수량 삽입용'!$Q$70) * (날씨8[월]=AB$71) * (날씨8[일]='강수량 삽입용'!$P75), 날씨8[sumRn]),""),IF(_xlpm.결과=0,"",_xlpm.결과))</f>
        <v/>
      </c>
      <c r="AD75" s="63">
        <v>4</v>
      </c>
      <c r="AE75" t="str" cm="1">
        <f t="array" ref="AE75">_xlfn.LET(_xlpm.결과,IFERROR(_xlfn.XLOOKUP(1, (날씨9[stnNm]='강수량 삽입용'!$AE$70) * (날씨9[월]=AE$71) * (날씨9[일]='강수량 삽입용'!$AD75), 날씨9[sumRn]),""),IF(_xlpm.결과=0,"",_xlpm.결과))</f>
        <v/>
      </c>
      <c r="AF75" t="str" cm="1">
        <f t="array" ref="AF75">_xlfn.LET(_xlpm.결과,IFERROR(_xlfn.XLOOKUP(1, (날씨9[stnNm]='강수량 삽입용'!$AE$70) * (날씨9[월]=AF$71) * (날씨9[일]='강수량 삽입용'!$AD75), 날씨9[sumRn]),""),IF(_xlpm.결과=0,"",_xlpm.결과))</f>
        <v/>
      </c>
      <c r="AG75" t="str" cm="1">
        <f t="array" ref="AG75">_xlfn.LET(_xlpm.결과,IFERROR(_xlfn.XLOOKUP(1, (날씨9[stnNm]='강수량 삽입용'!$AE$70) * (날씨9[월]=AG$71) * (날씨9[일]='강수량 삽입용'!$AD75), 날씨9[sumRn]),""),IF(_xlpm.결과=0,"",_xlpm.결과))</f>
        <v/>
      </c>
      <c r="AH75" cm="1">
        <f t="array" ref="AH75">_xlfn.LET(_xlpm.결과,IFERROR(_xlfn.XLOOKUP(1, (날씨9[stnNm]='강수량 삽입용'!$AE$70) * (날씨9[월]=AH$71) * (날씨9[일]='강수량 삽입용'!$AD75), 날씨9[sumRn]),""),IF(_xlpm.결과=0,"",_xlpm.결과))</f>
        <v>2.7</v>
      </c>
      <c r="AI75" t="str" cm="1">
        <f t="array" ref="AI75">_xlfn.LET(_xlpm.결과,IFERROR(_xlfn.XLOOKUP(1, (날씨9[stnNm]='강수량 삽입용'!$AE$70) * (날씨9[월]=AI$71) * (날씨9[일]='강수량 삽입용'!$AD75), 날씨9[sumRn]),""),IF(_xlpm.결과=0,"",_xlpm.결과))</f>
        <v/>
      </c>
      <c r="AJ75" t="str" cm="1">
        <f t="array" ref="AJ75">_xlfn.LET(_xlpm.결과,IFERROR(_xlfn.XLOOKUP(1, (날씨9[stnNm]='강수량 삽입용'!$AE$70) * (날씨9[월]=AJ$71) * (날씨9[일]='강수량 삽입용'!$AD75), 날씨9[sumRn]),""),IF(_xlpm.결과=0,"",_xlpm.결과))</f>
        <v/>
      </c>
      <c r="AK75" cm="1">
        <f t="array" ref="AK75">_xlfn.LET(_xlpm.결과,IFERROR(_xlfn.XLOOKUP(1, (날씨9[stnNm]='강수량 삽입용'!$AE$70) * (날씨9[월]=AK$71) * (날씨9[일]='강수량 삽입용'!$AD75), 날씨9[sumRn]),""),IF(_xlpm.결과=0,"",_xlpm.결과))</f>
        <v>50.5</v>
      </c>
      <c r="AL75" t="str" cm="1">
        <f t="array" ref="AL75">_xlfn.LET(_xlpm.결과,IFERROR(_xlfn.XLOOKUP(1, (날씨9[stnNm]='강수량 삽입용'!$AE$70) * (날씨9[월]=AL$71) * (날씨9[일]='강수량 삽입용'!$AD75), 날씨9[sumRn]),""),IF(_xlpm.결과=0,"",_xlpm.결과))</f>
        <v/>
      </c>
      <c r="AM75" cm="1">
        <f t="array" ref="AM75">_xlfn.LET(_xlpm.결과,IFERROR(_xlfn.XLOOKUP(1, (날씨9[stnNm]='강수량 삽입용'!$AE$70) * (날씨9[월]=AM$71) * (날씨9[일]='강수량 삽입용'!$AD75), 날씨9[sumRn]),""),IF(_xlpm.결과=0,"",_xlpm.결과))</f>
        <v>2.2000000000000002</v>
      </c>
      <c r="AN75" cm="1">
        <f t="array" ref="AN75">_xlfn.LET(_xlpm.결과,IFERROR(_xlfn.XLOOKUP(1, (날씨9[stnNm]='강수량 삽입용'!$AE$70) * (날씨9[월]=AN$71) * (날씨9[일]='강수량 삽입용'!$AD75), 날씨9[sumRn]),""),IF(_xlpm.결과=0,"",_xlpm.결과))</f>
        <v>4.5</v>
      </c>
      <c r="AO75" t="str" cm="1">
        <f t="array" ref="AO75">_xlfn.LET(_xlpm.결과,IFERROR(_xlfn.XLOOKUP(1, (날씨9[stnNm]='강수량 삽입용'!$AE$70) * (날씨9[월]=AO$71) * (날씨9[일]='강수량 삽입용'!$AD75), 날씨9[sumRn]),""),IF(_xlpm.결과=0,"",_xlpm.결과))</f>
        <v/>
      </c>
      <c r="AP75" t="str" cm="1">
        <f t="array" ref="AP75">_xlfn.LET(_xlpm.결과,IFERROR(_xlfn.XLOOKUP(1, (날씨9[stnNm]='강수량 삽입용'!$AE$70) * (날씨9[월]=AP$71) * (날씨9[일]='강수량 삽입용'!$AD75), 날씨9[sumRn]),""),IF(_xlpm.결과=0,"",_xlpm.결과))</f>
        <v/>
      </c>
    </row>
    <row r="76" spans="2:42" ht="15.95" customHeight="1" x14ac:dyDescent="0.3">
      <c r="B76" s="63">
        <v>5</v>
      </c>
      <c r="C76" t="str" cm="1">
        <f t="array" ref="C76">_xlfn.LET(_xlpm.결과,IFERROR(_xlfn.XLOOKUP(1, (날씨7[stnNm]='강수량 삽입용'!$C$70) * (날씨7[월]=C$71) * (날씨7[일]='강수량 삽입용'!$B76), 날씨7[sumRn]),""),IF(_xlpm.결과=0,"",_xlpm.결과))</f>
        <v/>
      </c>
      <c r="D76" t="str" cm="1">
        <f t="array" ref="D76">_xlfn.LET(_xlpm.결과,IFERROR(_xlfn.XLOOKUP(1, (날씨7[stnNm]='강수량 삽입용'!$C$70) * (날씨7[월]=D$71) * (날씨7[일]='강수량 삽입용'!$B76), 날씨7[sumRn]),""),IF(_xlpm.결과=0,"",_xlpm.결과))</f>
        <v/>
      </c>
      <c r="E76" t="str" cm="1">
        <f t="array" ref="E76">_xlfn.LET(_xlpm.결과,IFERROR(_xlfn.XLOOKUP(1, (날씨7[stnNm]='강수량 삽입용'!$C$70) * (날씨7[월]=E$71) * (날씨7[일]='강수량 삽입용'!$B76), 날씨7[sumRn]),""),IF(_xlpm.결과=0,"",_xlpm.결과))</f>
        <v/>
      </c>
      <c r="F76" t="str" cm="1">
        <f t="array" ref="F76">_xlfn.LET(_xlpm.결과,IFERROR(_xlfn.XLOOKUP(1, (날씨7[stnNm]='강수량 삽입용'!$C$70) * (날씨7[월]=F$71) * (날씨7[일]='강수량 삽입용'!$B76), 날씨7[sumRn]),""),IF(_xlpm.결과=0,"",_xlpm.결과))</f>
        <v/>
      </c>
      <c r="G76" cm="1">
        <f t="array" ref="G76">_xlfn.LET(_xlpm.결과,IFERROR(_xlfn.XLOOKUP(1, (날씨7[stnNm]='강수량 삽입용'!$C$70) * (날씨7[월]=G$71) * (날씨7[일]='강수량 삽입용'!$B76), 날씨7[sumRn]),""),IF(_xlpm.결과=0,"",_xlpm.결과))</f>
        <v>0.6</v>
      </c>
      <c r="H76" t="str" cm="1">
        <f t="array" ref="H76">_xlfn.LET(_xlpm.결과,IFERROR(_xlfn.XLOOKUP(1, (날씨7[stnNm]='강수량 삽입용'!$C$70) * (날씨7[월]=H$71) * (날씨7[일]='강수량 삽입용'!$B76), 날씨7[sumRn]),""),IF(_xlpm.결과=0,"",_xlpm.결과))</f>
        <v/>
      </c>
      <c r="I76" t="str" cm="1">
        <f t="array" ref="I76">_xlfn.LET(_xlpm.결과,IFERROR(_xlfn.XLOOKUP(1, (날씨7[stnNm]='강수량 삽입용'!$C$70) * (날씨7[월]=I$71) * (날씨7[일]='강수량 삽입용'!$B76), 날씨7[sumRn]),""),IF(_xlpm.결과=0,"",_xlpm.결과))</f>
        <v/>
      </c>
      <c r="J76" t="str" cm="1">
        <f t="array" ref="J76">_xlfn.LET(_xlpm.결과,IFERROR(_xlfn.XLOOKUP(1, (날씨7[stnNm]='강수량 삽입용'!$C$70) * (날씨7[월]=J$71) * (날씨7[일]='강수량 삽입용'!$B76), 날씨7[sumRn]),""),IF(_xlpm.결과=0,"",_xlpm.결과))</f>
        <v/>
      </c>
      <c r="K76" t="str" cm="1">
        <f t="array" ref="K76">_xlfn.LET(_xlpm.결과,IFERROR(_xlfn.XLOOKUP(1, (날씨7[stnNm]='강수량 삽입용'!$C$70) * (날씨7[월]=K$71) * (날씨7[일]='강수량 삽입용'!$B76), 날씨7[sumRn]),""),IF(_xlpm.결과=0,"",_xlpm.결과))</f>
        <v/>
      </c>
      <c r="L76" cm="1">
        <f t="array" ref="L76">_xlfn.LET(_xlpm.결과,IFERROR(_xlfn.XLOOKUP(1, (날씨7[stnNm]='강수량 삽입용'!$C$70) * (날씨7[월]=L$71) * (날씨7[일]='강수량 삽입용'!$B76), 날씨7[sumRn]),""),IF(_xlpm.결과=0,"",_xlpm.결과))</f>
        <v>21.8</v>
      </c>
      <c r="M76" t="str" cm="1">
        <f t="array" ref="M76">_xlfn.LET(_xlpm.결과,IFERROR(_xlfn.XLOOKUP(1, (날씨7[stnNm]='강수량 삽입용'!$C$70) * (날씨7[월]=M$71) * (날씨7[일]='강수량 삽입용'!$B76), 날씨7[sumRn]),""),IF(_xlpm.결과=0,"",_xlpm.결과))</f>
        <v/>
      </c>
      <c r="N76" t="str" cm="1">
        <f t="array" ref="N76">_xlfn.LET(_xlpm.결과,IFERROR(_xlfn.XLOOKUP(1, (날씨7[stnNm]='강수량 삽입용'!$C$70) * (날씨7[월]=N$71) * (날씨7[일]='강수량 삽입용'!$B76), 날씨7[sumRn]),""),IF(_xlpm.결과=0,"",_xlpm.결과))</f>
        <v/>
      </c>
      <c r="P76" s="63">
        <v>5</v>
      </c>
      <c r="Q76" t="str" cm="1">
        <f t="array" ref="Q76">_xlfn.LET(_xlpm.결과,IFERROR(_xlfn.XLOOKUP(1, (날씨8[stnNm]='강수량 삽입용'!$Q$70) * (날씨8[월]=Q$71) * (날씨8[일]='강수량 삽입용'!$P76), 날씨8[sumRn]),""),IF(_xlpm.결과=0,"",_xlpm.결과))</f>
        <v/>
      </c>
      <c r="R76" t="str" cm="1">
        <f t="array" ref="R76">_xlfn.LET(_xlpm.결과,IFERROR(_xlfn.XLOOKUP(1, (날씨8[stnNm]='강수량 삽입용'!$Q$70) * (날씨8[월]=R$71) * (날씨8[일]='강수량 삽입용'!$P76), 날씨8[sumRn]),""),IF(_xlpm.결과=0,"",_xlpm.결과))</f>
        <v/>
      </c>
      <c r="S76" t="str" cm="1">
        <f t="array" ref="S76">_xlfn.LET(_xlpm.결과,IFERROR(_xlfn.XLOOKUP(1, (날씨8[stnNm]='강수량 삽입용'!$Q$70) * (날씨8[월]=S$71) * (날씨8[일]='강수량 삽입용'!$P76), 날씨8[sumRn]),""),IF(_xlpm.결과=0,"",_xlpm.결과))</f>
        <v/>
      </c>
      <c r="T76" t="str" cm="1">
        <f t="array" ref="T76">_xlfn.LET(_xlpm.결과,IFERROR(_xlfn.XLOOKUP(1, (날씨8[stnNm]='강수량 삽입용'!$Q$70) * (날씨8[월]=T$71) * (날씨8[일]='강수량 삽입용'!$P76), 날씨8[sumRn]),""),IF(_xlpm.결과=0,"",_xlpm.결과))</f>
        <v/>
      </c>
      <c r="U76" t="str" cm="1">
        <f t="array" ref="U76">_xlfn.LET(_xlpm.결과,IFERROR(_xlfn.XLOOKUP(1, (날씨8[stnNm]='강수량 삽입용'!$Q$70) * (날씨8[월]=U$71) * (날씨8[일]='강수량 삽입용'!$P76), 날씨8[sumRn]),""),IF(_xlpm.결과=0,"",_xlpm.결과))</f>
        <v/>
      </c>
      <c r="V76" cm="1">
        <f t="array" ref="V76">_xlfn.LET(_xlpm.결과,IFERROR(_xlfn.XLOOKUP(1, (날씨8[stnNm]='강수량 삽입용'!$Q$70) * (날씨8[월]=V$71) * (날씨8[일]='강수량 삽입용'!$P76), 날씨8[sumRn]),""),IF(_xlpm.결과=0,"",_xlpm.결과))</f>
        <v>0.3</v>
      </c>
      <c r="W76" cm="1">
        <f t="array" ref="W76">_xlfn.LET(_xlpm.결과,IFERROR(_xlfn.XLOOKUP(1, (날씨8[stnNm]='강수량 삽입용'!$Q$70) * (날씨8[월]=W$71) * (날씨8[일]='강수량 삽입용'!$P76), 날씨8[sumRn]),""),IF(_xlpm.결과=0,"",_xlpm.결과))</f>
        <v>1</v>
      </c>
      <c r="X76" cm="1">
        <f t="array" ref="X76">_xlfn.LET(_xlpm.결과,IFERROR(_xlfn.XLOOKUP(1, (날씨8[stnNm]='강수량 삽입용'!$Q$70) * (날씨8[월]=X$71) * (날씨8[일]='강수량 삽입용'!$P76), 날씨8[sumRn]),""),IF(_xlpm.결과=0,"",_xlpm.결과))</f>
        <v>0.5</v>
      </c>
      <c r="Y76" cm="1">
        <f t="array" ref="Y76">_xlfn.LET(_xlpm.결과,IFERROR(_xlfn.XLOOKUP(1, (날씨8[stnNm]='강수량 삽입용'!$Q$70) * (날씨8[월]=Y$71) * (날씨8[일]='강수량 삽입용'!$P76), 날씨8[sumRn]),""),IF(_xlpm.결과=0,"",_xlpm.결과))</f>
        <v>131.5</v>
      </c>
      <c r="Z76" t="str" cm="1">
        <f t="array" ref="Z76">_xlfn.LET(_xlpm.결과,IFERROR(_xlfn.XLOOKUP(1, (날씨8[stnNm]='강수량 삽입용'!$Q$70) * (날씨8[월]=Z$71) * (날씨8[일]='강수량 삽입용'!$P76), 날씨8[sumRn]),""),IF(_xlpm.결과=0,"",_xlpm.결과))</f>
        <v/>
      </c>
      <c r="AA76" t="str" cm="1">
        <f t="array" ref="AA76">_xlfn.LET(_xlpm.결과,IFERROR(_xlfn.XLOOKUP(1, (날씨8[stnNm]='강수량 삽입용'!$Q$70) * (날씨8[월]=AA$71) * (날씨8[일]='강수량 삽입용'!$P76), 날씨8[sumRn]),""),IF(_xlpm.결과=0,"",_xlpm.결과))</f>
        <v/>
      </c>
      <c r="AB76" t="str" cm="1">
        <f t="array" ref="AB76">_xlfn.LET(_xlpm.결과,IFERROR(_xlfn.XLOOKUP(1, (날씨8[stnNm]='강수량 삽입용'!$Q$70) * (날씨8[월]=AB$71) * (날씨8[일]='강수량 삽입용'!$P76), 날씨8[sumRn]),""),IF(_xlpm.결과=0,"",_xlpm.결과))</f>
        <v/>
      </c>
      <c r="AD76" s="63">
        <v>5</v>
      </c>
      <c r="AE76" t="str" cm="1">
        <f t="array" ref="AE76">_xlfn.LET(_xlpm.결과,IFERROR(_xlfn.XLOOKUP(1, (날씨9[stnNm]='강수량 삽입용'!$AE$70) * (날씨9[월]=AE$71) * (날씨9[일]='강수량 삽입용'!$AD76), 날씨9[sumRn]),""),IF(_xlpm.결과=0,"",_xlpm.결과))</f>
        <v/>
      </c>
      <c r="AF76" t="str" cm="1">
        <f t="array" ref="AF76">_xlfn.LET(_xlpm.결과,IFERROR(_xlfn.XLOOKUP(1, (날씨9[stnNm]='강수량 삽입용'!$AE$70) * (날씨9[월]=AF$71) * (날씨9[일]='강수량 삽입용'!$AD76), 날씨9[sumRn]),""),IF(_xlpm.결과=0,"",_xlpm.결과))</f>
        <v/>
      </c>
      <c r="AG76" t="str" cm="1">
        <f t="array" ref="AG76">_xlfn.LET(_xlpm.결과,IFERROR(_xlfn.XLOOKUP(1, (날씨9[stnNm]='강수량 삽입용'!$AE$70) * (날씨9[월]=AG$71) * (날씨9[일]='강수량 삽입용'!$AD76), 날씨9[sumRn]),""),IF(_xlpm.결과=0,"",_xlpm.결과))</f>
        <v/>
      </c>
      <c r="AH76" cm="1">
        <f t="array" ref="AH76">_xlfn.LET(_xlpm.결과,IFERROR(_xlfn.XLOOKUP(1, (날씨9[stnNm]='강수량 삽입용'!$AE$70) * (날씨9[월]=AH$71) * (날씨9[일]='강수량 삽입용'!$AD76), 날씨9[sumRn]),""),IF(_xlpm.결과=0,"",_xlpm.결과))</f>
        <v>39.299999999999997</v>
      </c>
      <c r="AI76" cm="1">
        <f t="array" ref="AI76">_xlfn.LET(_xlpm.결과,IFERROR(_xlfn.XLOOKUP(1, (날씨9[stnNm]='강수량 삽입용'!$AE$70) * (날씨9[월]=AI$71) * (날씨9[일]='강수량 삽입용'!$AD76), 날씨9[sumRn]),""),IF(_xlpm.결과=0,"",_xlpm.결과))</f>
        <v>75.5</v>
      </c>
      <c r="AJ76" t="str" cm="1">
        <f t="array" ref="AJ76">_xlfn.LET(_xlpm.결과,IFERROR(_xlfn.XLOOKUP(1, (날씨9[stnNm]='강수량 삽입용'!$AE$70) * (날씨9[월]=AJ$71) * (날씨9[일]='강수량 삽입용'!$AD76), 날씨9[sumRn]),""),IF(_xlpm.결과=0,"",_xlpm.결과))</f>
        <v/>
      </c>
      <c r="AK76" cm="1">
        <f t="array" ref="AK76">_xlfn.LET(_xlpm.결과,IFERROR(_xlfn.XLOOKUP(1, (날씨9[stnNm]='강수량 삽입용'!$AE$70) * (날씨9[월]=AK$71) * (날씨9[일]='강수량 삽입용'!$AD76), 날씨9[sumRn]),""),IF(_xlpm.결과=0,"",_xlpm.결과))</f>
        <v>21.9</v>
      </c>
      <c r="AL76" cm="1">
        <f t="array" ref="AL76">_xlfn.LET(_xlpm.결과,IFERROR(_xlfn.XLOOKUP(1, (날씨9[stnNm]='강수량 삽입용'!$AE$70) * (날씨9[월]=AL$71) * (날씨9[일]='강수량 삽입용'!$AD76), 날씨9[sumRn]),""),IF(_xlpm.결과=0,"",_xlpm.결과))</f>
        <v>0.1</v>
      </c>
      <c r="AM76" t="str" cm="1">
        <f t="array" ref="AM76">_xlfn.LET(_xlpm.결과,IFERROR(_xlfn.XLOOKUP(1, (날씨9[stnNm]='강수량 삽입용'!$AE$70) * (날씨9[월]=AM$71) * (날씨9[일]='강수량 삽입용'!$AD76), 날씨9[sumRn]),""),IF(_xlpm.결과=0,"",_xlpm.결과))</f>
        <v/>
      </c>
      <c r="AN76" t="str" cm="1">
        <f t="array" ref="AN76">_xlfn.LET(_xlpm.결과,IFERROR(_xlfn.XLOOKUP(1, (날씨9[stnNm]='강수량 삽입용'!$AE$70) * (날씨9[월]=AN$71) * (날씨9[일]='강수량 삽입용'!$AD76), 날씨9[sumRn]),""),IF(_xlpm.결과=0,"",_xlpm.결과))</f>
        <v/>
      </c>
      <c r="AO76" cm="1">
        <f t="array" ref="AO76">_xlfn.LET(_xlpm.결과,IFERROR(_xlfn.XLOOKUP(1, (날씨9[stnNm]='강수량 삽입용'!$AE$70) * (날씨9[월]=AO$71) * (날씨9[일]='강수량 삽입용'!$AD76), 날씨9[sumRn]),""),IF(_xlpm.결과=0,"",_xlpm.결과))</f>
        <v>7.9</v>
      </c>
      <c r="AP76" t="str" cm="1">
        <f t="array" ref="AP76">_xlfn.LET(_xlpm.결과,IFERROR(_xlfn.XLOOKUP(1, (날씨9[stnNm]='강수량 삽입용'!$AE$70) * (날씨9[월]=AP$71) * (날씨9[일]='강수량 삽입용'!$AD76), 날씨9[sumRn]),""),IF(_xlpm.결과=0,"",_xlpm.결과))</f>
        <v/>
      </c>
    </row>
    <row r="77" spans="2:42" ht="15.95" customHeight="1" x14ac:dyDescent="0.3">
      <c r="B77" s="63">
        <v>6</v>
      </c>
      <c r="C77" cm="1">
        <f t="array" ref="C77">_xlfn.LET(_xlpm.결과,IFERROR(_xlfn.XLOOKUP(1, (날씨7[stnNm]='강수량 삽입용'!$C$70) * (날씨7[월]=C$71) * (날씨7[일]='강수량 삽입용'!$B77), 날씨7[sumRn]),""),IF(_xlpm.결과=0,"",_xlpm.결과))</f>
        <v>0.1</v>
      </c>
      <c r="D77" t="str" cm="1">
        <f t="array" ref="D77">_xlfn.LET(_xlpm.결과,IFERROR(_xlfn.XLOOKUP(1, (날씨7[stnNm]='강수량 삽입용'!$C$70) * (날씨7[월]=D$71) * (날씨7[일]='강수량 삽입용'!$B77), 날씨7[sumRn]),""),IF(_xlpm.결과=0,"",_xlpm.결과))</f>
        <v/>
      </c>
      <c r="E77" t="str" cm="1">
        <f t="array" ref="E77">_xlfn.LET(_xlpm.결과,IFERROR(_xlfn.XLOOKUP(1, (날씨7[stnNm]='강수량 삽입용'!$C$70) * (날씨7[월]=E$71) * (날씨7[일]='강수량 삽입용'!$B77), 날씨7[sumRn]),""),IF(_xlpm.결과=0,"",_xlpm.결과))</f>
        <v/>
      </c>
      <c r="F77" t="str" cm="1">
        <f t="array" ref="F77">_xlfn.LET(_xlpm.결과,IFERROR(_xlfn.XLOOKUP(1, (날씨7[stnNm]='강수량 삽입용'!$C$70) * (날씨7[월]=F$71) * (날씨7[일]='강수량 삽입용'!$B77), 날씨7[sumRn]),""),IF(_xlpm.결과=0,"",_xlpm.결과))</f>
        <v/>
      </c>
      <c r="G77" t="str" cm="1">
        <f t="array" ref="G77">_xlfn.LET(_xlpm.결과,IFERROR(_xlfn.XLOOKUP(1, (날씨7[stnNm]='강수량 삽입용'!$C$70) * (날씨7[월]=G$71) * (날씨7[일]='강수량 삽입용'!$B77), 날씨7[sumRn]),""),IF(_xlpm.결과=0,"",_xlpm.결과))</f>
        <v/>
      </c>
      <c r="H77" t="str" cm="1">
        <f t="array" ref="H77">_xlfn.LET(_xlpm.결과,IFERROR(_xlfn.XLOOKUP(1, (날씨7[stnNm]='강수량 삽입용'!$C$70) * (날씨7[월]=H$71) * (날씨7[일]='강수량 삽입용'!$B77), 날씨7[sumRn]),""),IF(_xlpm.결과=0,"",_xlpm.결과))</f>
        <v/>
      </c>
      <c r="I77" t="str" cm="1">
        <f t="array" ref="I77">_xlfn.LET(_xlpm.결과,IFERROR(_xlfn.XLOOKUP(1, (날씨7[stnNm]='강수량 삽입용'!$C$70) * (날씨7[월]=I$71) * (날씨7[일]='강수량 삽입용'!$B77), 날씨7[sumRn]),""),IF(_xlpm.결과=0,"",_xlpm.결과))</f>
        <v/>
      </c>
      <c r="J77" t="str" cm="1">
        <f t="array" ref="J77">_xlfn.LET(_xlpm.결과,IFERROR(_xlfn.XLOOKUP(1, (날씨7[stnNm]='강수량 삽입용'!$C$70) * (날씨7[월]=J$71) * (날씨7[일]='강수량 삽입용'!$B77), 날씨7[sumRn]),""),IF(_xlpm.결과=0,"",_xlpm.결과))</f>
        <v/>
      </c>
      <c r="K77" cm="1">
        <f t="array" ref="K77">_xlfn.LET(_xlpm.결과,IFERROR(_xlfn.XLOOKUP(1, (날씨7[stnNm]='강수량 삽입용'!$C$70) * (날씨7[월]=K$71) * (날씨7[일]='강수량 삽입용'!$B77), 날씨7[sumRn]),""),IF(_xlpm.결과=0,"",_xlpm.결과))</f>
        <v>0.5</v>
      </c>
      <c r="L77" cm="1">
        <f t="array" ref="L77">_xlfn.LET(_xlpm.결과,IFERROR(_xlfn.XLOOKUP(1, (날씨7[stnNm]='강수량 삽입용'!$C$70) * (날씨7[월]=L$71) * (날씨7[일]='강수량 삽입용'!$B77), 날씨7[sumRn]),""),IF(_xlpm.결과=0,"",_xlpm.결과))</f>
        <v>4.4000000000000004</v>
      </c>
      <c r="M77" t="str" cm="1">
        <f t="array" ref="M77">_xlfn.LET(_xlpm.결과,IFERROR(_xlfn.XLOOKUP(1, (날씨7[stnNm]='강수량 삽입용'!$C$70) * (날씨7[월]=M$71) * (날씨7[일]='강수량 삽입용'!$B77), 날씨7[sumRn]),""),IF(_xlpm.결과=0,"",_xlpm.결과))</f>
        <v/>
      </c>
      <c r="N77" t="str" cm="1">
        <f t="array" ref="N77">_xlfn.LET(_xlpm.결과,IFERROR(_xlfn.XLOOKUP(1, (날씨7[stnNm]='강수량 삽입용'!$C$70) * (날씨7[월]=N$71) * (날씨7[일]='강수량 삽입용'!$B77), 날씨7[sumRn]),""),IF(_xlpm.결과=0,"",_xlpm.결과))</f>
        <v/>
      </c>
      <c r="P77" s="63">
        <v>6</v>
      </c>
      <c r="Q77" t="str" cm="1">
        <f t="array" ref="Q77">_xlfn.LET(_xlpm.결과,IFERROR(_xlfn.XLOOKUP(1, (날씨8[stnNm]='강수량 삽입용'!$Q$70) * (날씨8[월]=Q$71) * (날씨8[일]='강수량 삽입용'!$P77), 날씨8[sumRn]),""),IF(_xlpm.결과=0,"",_xlpm.결과))</f>
        <v/>
      </c>
      <c r="R77" t="str" cm="1">
        <f t="array" ref="R77">_xlfn.LET(_xlpm.결과,IFERROR(_xlfn.XLOOKUP(1, (날씨8[stnNm]='강수량 삽입용'!$Q$70) * (날씨8[월]=R$71) * (날씨8[일]='강수량 삽입용'!$P77), 날씨8[sumRn]),""),IF(_xlpm.결과=0,"",_xlpm.결과))</f>
        <v/>
      </c>
      <c r="S77" t="str" cm="1">
        <f t="array" ref="S77">_xlfn.LET(_xlpm.결과,IFERROR(_xlfn.XLOOKUP(1, (날씨8[stnNm]='강수량 삽입용'!$Q$70) * (날씨8[월]=S$71) * (날씨8[일]='강수량 삽입용'!$P77), 날씨8[sumRn]),""),IF(_xlpm.결과=0,"",_xlpm.결과))</f>
        <v/>
      </c>
      <c r="T77" t="str" cm="1">
        <f t="array" ref="T77">_xlfn.LET(_xlpm.결과,IFERROR(_xlfn.XLOOKUP(1, (날씨8[stnNm]='강수량 삽입용'!$Q$70) * (날씨8[월]=T$71) * (날씨8[일]='강수량 삽입용'!$P77), 날씨8[sumRn]),""),IF(_xlpm.결과=0,"",_xlpm.결과))</f>
        <v/>
      </c>
      <c r="U77" t="str" cm="1">
        <f t="array" ref="U77">_xlfn.LET(_xlpm.결과,IFERROR(_xlfn.XLOOKUP(1, (날씨8[stnNm]='강수량 삽입용'!$Q$70) * (날씨8[월]=U$71) * (날씨8[일]='강수량 삽입용'!$P77), 날씨8[sumRn]),""),IF(_xlpm.결과=0,"",_xlpm.결과))</f>
        <v/>
      </c>
      <c r="V77" cm="1">
        <f t="array" ref="V77">_xlfn.LET(_xlpm.결과,IFERROR(_xlfn.XLOOKUP(1, (날씨8[stnNm]='강수량 삽입용'!$Q$70) * (날씨8[월]=V$71) * (날씨8[일]='강수량 삽입용'!$P77), 날씨8[sumRn]),""),IF(_xlpm.결과=0,"",_xlpm.결과))</f>
        <v>18</v>
      </c>
      <c r="W77" t="str" cm="1">
        <f t="array" ref="W77">_xlfn.LET(_xlpm.결과,IFERROR(_xlfn.XLOOKUP(1, (날씨8[stnNm]='강수량 삽입용'!$Q$70) * (날씨8[월]=W$71) * (날씨8[일]='강수량 삽입용'!$P77), 날씨8[sumRn]),""),IF(_xlpm.결과=0,"",_xlpm.결과))</f>
        <v/>
      </c>
      <c r="X77" cm="1">
        <f t="array" ref="X77">_xlfn.LET(_xlpm.결과,IFERROR(_xlfn.XLOOKUP(1, (날씨8[stnNm]='강수량 삽입용'!$Q$70) * (날씨8[월]=X$71) * (날씨8[일]='강수량 삽입용'!$P77), 날씨8[sumRn]),""),IF(_xlpm.결과=0,"",_xlpm.결과))</f>
        <v>4.0999999999999996</v>
      </c>
      <c r="Y77" cm="1">
        <f t="array" ref="Y77">_xlfn.LET(_xlpm.결과,IFERROR(_xlfn.XLOOKUP(1, (날씨8[stnNm]='강수량 삽입용'!$Q$70) * (날씨8[월]=Y$71) * (날씨8[일]='강수량 삽입용'!$P77), 날씨8[sumRn]),""),IF(_xlpm.결과=0,"",_xlpm.결과))</f>
        <v>22.2</v>
      </c>
      <c r="Z77" cm="1">
        <f t="array" ref="Z77">_xlfn.LET(_xlpm.결과,IFERROR(_xlfn.XLOOKUP(1, (날씨8[stnNm]='강수량 삽입용'!$Q$70) * (날씨8[월]=Z$71) * (날씨8[일]='강수량 삽입용'!$P77), 날씨8[sumRn]),""),IF(_xlpm.결과=0,"",_xlpm.결과))</f>
        <v>0.1</v>
      </c>
      <c r="AA77" t="str" cm="1">
        <f t="array" ref="AA77">_xlfn.LET(_xlpm.결과,IFERROR(_xlfn.XLOOKUP(1, (날씨8[stnNm]='강수량 삽입용'!$Q$70) * (날씨8[월]=AA$71) * (날씨8[일]='강수량 삽입용'!$P77), 날씨8[sumRn]),""),IF(_xlpm.결과=0,"",_xlpm.결과))</f>
        <v/>
      </c>
      <c r="AB77" t="str" cm="1">
        <f t="array" ref="AB77">_xlfn.LET(_xlpm.결과,IFERROR(_xlfn.XLOOKUP(1, (날씨8[stnNm]='강수량 삽입용'!$Q$70) * (날씨8[월]=AB$71) * (날씨8[일]='강수량 삽입용'!$P77), 날씨8[sumRn]),""),IF(_xlpm.결과=0,"",_xlpm.결과))</f>
        <v/>
      </c>
      <c r="AD77" s="63">
        <v>6</v>
      </c>
      <c r="AE77" cm="1">
        <f t="array" ref="AE77">_xlfn.LET(_xlpm.결과,IFERROR(_xlfn.XLOOKUP(1, (날씨9[stnNm]='강수량 삽입용'!$AE$70) * (날씨9[월]=AE$71) * (날씨9[일]='강수량 삽입용'!$AD77), 날씨9[sumRn]),""),IF(_xlpm.결과=0,"",_xlpm.결과))</f>
        <v>4.2</v>
      </c>
      <c r="AF77" t="str" cm="1">
        <f t="array" ref="AF77">_xlfn.LET(_xlpm.결과,IFERROR(_xlfn.XLOOKUP(1, (날씨9[stnNm]='강수량 삽입용'!$AE$70) * (날씨9[월]=AF$71) * (날씨9[일]='강수량 삽입용'!$AD77), 날씨9[sumRn]),""),IF(_xlpm.결과=0,"",_xlpm.결과))</f>
        <v/>
      </c>
      <c r="AG77" t="str" cm="1">
        <f t="array" ref="AG77">_xlfn.LET(_xlpm.결과,IFERROR(_xlfn.XLOOKUP(1, (날씨9[stnNm]='강수량 삽입용'!$AE$70) * (날씨9[월]=AG$71) * (날씨9[일]='강수량 삽입용'!$AD77), 날씨9[sumRn]),""),IF(_xlpm.결과=0,"",_xlpm.결과))</f>
        <v/>
      </c>
      <c r="AH77" cm="1">
        <f t="array" ref="AH77">_xlfn.LET(_xlpm.결과,IFERROR(_xlfn.XLOOKUP(1, (날씨9[stnNm]='강수량 삽입용'!$AE$70) * (날씨9[월]=AH$71) * (날씨9[일]='강수량 삽입용'!$AD77), 날씨9[sumRn]),""),IF(_xlpm.결과=0,"",_xlpm.결과))</f>
        <v>1.5</v>
      </c>
      <c r="AI77" cm="1">
        <f t="array" ref="AI77">_xlfn.LET(_xlpm.결과,IFERROR(_xlfn.XLOOKUP(1, (날씨9[stnNm]='강수량 삽입용'!$AE$70) * (날씨9[월]=AI$71) * (날씨9[일]='강수량 삽입용'!$AD77), 날씨9[sumRn]),""),IF(_xlpm.결과=0,"",_xlpm.결과))</f>
        <v>22.8</v>
      </c>
      <c r="AJ77" t="str" cm="1">
        <f t="array" ref="AJ77">_xlfn.LET(_xlpm.결과,IFERROR(_xlfn.XLOOKUP(1, (날씨9[stnNm]='강수량 삽입용'!$AE$70) * (날씨9[월]=AJ$71) * (날씨9[일]='강수량 삽입용'!$AD77), 날씨9[sumRn]),""),IF(_xlpm.결과=0,"",_xlpm.결과))</f>
        <v/>
      </c>
      <c r="AK77" t="str" cm="1">
        <f t="array" ref="AK77">_xlfn.LET(_xlpm.결과,IFERROR(_xlfn.XLOOKUP(1, (날씨9[stnNm]='강수량 삽입용'!$AE$70) * (날씨9[월]=AK$71) * (날씨9[일]='강수량 삽입용'!$AD77), 날씨9[sumRn]),""),IF(_xlpm.결과=0,"",_xlpm.결과))</f>
        <v/>
      </c>
      <c r="AL77" t="str" cm="1">
        <f t="array" ref="AL77">_xlfn.LET(_xlpm.결과,IFERROR(_xlfn.XLOOKUP(1, (날씨9[stnNm]='강수량 삽입용'!$AE$70) * (날씨9[월]=AL$71) * (날씨9[일]='강수량 삽입용'!$AD77), 날씨9[sumRn]),""),IF(_xlpm.결과=0,"",_xlpm.결과))</f>
        <v/>
      </c>
      <c r="AM77" t="str" cm="1">
        <f t="array" ref="AM77">_xlfn.LET(_xlpm.결과,IFERROR(_xlfn.XLOOKUP(1, (날씨9[stnNm]='강수량 삽입용'!$AE$70) * (날씨9[월]=AM$71) * (날씨9[일]='강수량 삽입용'!$AD77), 날씨9[sumRn]),""),IF(_xlpm.결과=0,"",_xlpm.결과))</f>
        <v/>
      </c>
      <c r="AN77" t="str" cm="1">
        <f t="array" ref="AN77">_xlfn.LET(_xlpm.결과,IFERROR(_xlfn.XLOOKUP(1, (날씨9[stnNm]='강수량 삽입용'!$AE$70) * (날씨9[월]=AN$71) * (날씨9[일]='강수량 삽입용'!$AD77), 날씨9[sumRn]),""),IF(_xlpm.결과=0,"",_xlpm.결과))</f>
        <v/>
      </c>
      <c r="AO77" cm="1">
        <f t="array" ref="AO77">_xlfn.LET(_xlpm.결과,IFERROR(_xlfn.XLOOKUP(1, (날씨9[stnNm]='강수량 삽입용'!$AE$70) * (날씨9[월]=AO$71) * (날씨9[일]='강수량 삽입용'!$AD77), 날씨9[sumRn]),""),IF(_xlpm.결과=0,"",_xlpm.결과))</f>
        <v>62.8</v>
      </c>
      <c r="AP77" cm="1">
        <f t="array" ref="AP77">_xlfn.LET(_xlpm.결과,IFERROR(_xlfn.XLOOKUP(1, (날씨9[stnNm]='강수량 삽입용'!$AE$70) * (날씨9[월]=AP$71) * (날씨9[일]='강수량 삽입용'!$AD77), 날씨9[sumRn]),""),IF(_xlpm.결과=0,"",_xlpm.결과))</f>
        <v>2.1</v>
      </c>
    </row>
    <row r="78" spans="2:42" ht="15.95" customHeight="1" x14ac:dyDescent="0.3">
      <c r="B78" s="63">
        <v>7</v>
      </c>
      <c r="C78" t="str" cm="1">
        <f t="array" ref="C78">_xlfn.LET(_xlpm.결과,IFERROR(_xlfn.XLOOKUP(1, (날씨7[stnNm]='강수량 삽입용'!$C$70) * (날씨7[월]=C$71) * (날씨7[일]='강수량 삽입용'!$B78), 날씨7[sumRn]),""),IF(_xlpm.결과=0,"",_xlpm.결과))</f>
        <v/>
      </c>
      <c r="D78" t="str" cm="1">
        <f t="array" ref="D78">_xlfn.LET(_xlpm.결과,IFERROR(_xlfn.XLOOKUP(1, (날씨7[stnNm]='강수량 삽입용'!$C$70) * (날씨7[월]=D$71) * (날씨7[일]='강수량 삽입용'!$B78), 날씨7[sumRn]),""),IF(_xlpm.결과=0,"",_xlpm.결과))</f>
        <v/>
      </c>
      <c r="E78" t="str" cm="1">
        <f t="array" ref="E78">_xlfn.LET(_xlpm.결과,IFERROR(_xlfn.XLOOKUP(1, (날씨7[stnNm]='강수량 삽입용'!$C$70) * (날씨7[월]=E$71) * (날씨7[일]='강수량 삽입용'!$B78), 날씨7[sumRn]),""),IF(_xlpm.결과=0,"",_xlpm.결과))</f>
        <v/>
      </c>
      <c r="F78" t="str" cm="1">
        <f t="array" ref="F78">_xlfn.LET(_xlpm.결과,IFERROR(_xlfn.XLOOKUP(1, (날씨7[stnNm]='강수량 삽입용'!$C$70) * (날씨7[월]=F$71) * (날씨7[일]='강수량 삽입용'!$B78), 날씨7[sumRn]),""),IF(_xlpm.결과=0,"",_xlpm.결과))</f>
        <v/>
      </c>
      <c r="G78" cm="1">
        <f t="array" ref="G78">_xlfn.LET(_xlpm.결과,IFERROR(_xlfn.XLOOKUP(1, (날씨7[stnNm]='강수량 삽입용'!$C$70) * (날씨7[월]=G$71) * (날씨7[일]='강수량 삽입용'!$B78), 날씨7[sumRn]),""),IF(_xlpm.결과=0,"",_xlpm.결과))</f>
        <v>5.0999999999999996</v>
      </c>
      <c r="H78" cm="1">
        <f t="array" ref="H78">_xlfn.LET(_xlpm.결과,IFERROR(_xlfn.XLOOKUP(1, (날씨7[stnNm]='강수량 삽입용'!$C$70) * (날씨7[월]=H$71) * (날씨7[일]='강수량 삽입용'!$B78), 날씨7[sumRn]),""),IF(_xlpm.결과=0,"",_xlpm.결과))</f>
        <v>0.1</v>
      </c>
      <c r="I78" t="str" cm="1">
        <f t="array" ref="I78">_xlfn.LET(_xlpm.결과,IFERROR(_xlfn.XLOOKUP(1, (날씨7[stnNm]='강수량 삽입용'!$C$70) * (날씨7[월]=I$71) * (날씨7[일]='강수량 삽입용'!$B78), 날씨7[sumRn]),""),IF(_xlpm.결과=0,"",_xlpm.결과))</f>
        <v/>
      </c>
      <c r="J78" t="str" cm="1">
        <f t="array" ref="J78">_xlfn.LET(_xlpm.결과,IFERROR(_xlfn.XLOOKUP(1, (날씨7[stnNm]='강수량 삽입용'!$C$70) * (날씨7[월]=J$71) * (날씨7[일]='강수량 삽입용'!$B78), 날씨7[sumRn]),""),IF(_xlpm.결과=0,"",_xlpm.결과))</f>
        <v/>
      </c>
      <c r="K78" cm="1">
        <f t="array" ref="K78">_xlfn.LET(_xlpm.결과,IFERROR(_xlfn.XLOOKUP(1, (날씨7[stnNm]='강수량 삽입용'!$C$70) * (날씨7[월]=K$71) * (날씨7[일]='강수량 삽입용'!$B78), 날씨7[sumRn]),""),IF(_xlpm.결과=0,"",_xlpm.결과))</f>
        <v>43.4</v>
      </c>
      <c r="L78" cm="1">
        <f t="array" ref="L78">_xlfn.LET(_xlpm.결과,IFERROR(_xlfn.XLOOKUP(1, (날씨7[stnNm]='강수량 삽입용'!$C$70) * (날씨7[월]=L$71) * (날씨7[일]='강수량 삽입용'!$B78), 날씨7[sumRn]),""),IF(_xlpm.결과=0,"",_xlpm.결과))</f>
        <v>5.5</v>
      </c>
      <c r="M78" t="str" cm="1">
        <f t="array" ref="M78">_xlfn.LET(_xlpm.결과,IFERROR(_xlfn.XLOOKUP(1, (날씨7[stnNm]='강수량 삽입용'!$C$70) * (날씨7[월]=M$71) * (날씨7[일]='강수량 삽입용'!$B78), 날씨7[sumRn]),""),IF(_xlpm.결과=0,"",_xlpm.결과))</f>
        <v/>
      </c>
      <c r="N78" t="str" cm="1">
        <f t="array" ref="N78">_xlfn.LET(_xlpm.결과,IFERROR(_xlfn.XLOOKUP(1, (날씨7[stnNm]='강수량 삽입용'!$C$70) * (날씨7[월]=N$71) * (날씨7[일]='강수량 삽입용'!$B78), 날씨7[sumRn]),""),IF(_xlpm.결과=0,"",_xlpm.결과))</f>
        <v/>
      </c>
      <c r="P78" s="63">
        <v>7</v>
      </c>
      <c r="Q78" t="str" cm="1">
        <f t="array" ref="Q78">_xlfn.LET(_xlpm.결과,IFERROR(_xlfn.XLOOKUP(1, (날씨8[stnNm]='강수량 삽입용'!$Q$70) * (날씨8[월]=Q$71) * (날씨8[일]='강수량 삽입용'!$P78), 날씨8[sumRn]),""),IF(_xlpm.결과=0,"",_xlpm.결과))</f>
        <v/>
      </c>
      <c r="R78" t="str" cm="1">
        <f t="array" ref="R78">_xlfn.LET(_xlpm.결과,IFERROR(_xlfn.XLOOKUP(1, (날씨8[stnNm]='강수량 삽입용'!$Q$70) * (날씨8[월]=R$71) * (날씨8[일]='강수량 삽입용'!$P78), 날씨8[sumRn]),""),IF(_xlpm.결과=0,"",_xlpm.결과))</f>
        <v/>
      </c>
      <c r="S78" t="str" cm="1">
        <f t="array" ref="S78">_xlfn.LET(_xlpm.결과,IFERROR(_xlfn.XLOOKUP(1, (날씨8[stnNm]='강수량 삽입용'!$Q$70) * (날씨8[월]=S$71) * (날씨8[일]='강수량 삽입용'!$P78), 날씨8[sumRn]),""),IF(_xlpm.결과=0,"",_xlpm.결과))</f>
        <v/>
      </c>
      <c r="T78" t="str" cm="1">
        <f t="array" ref="T78">_xlfn.LET(_xlpm.결과,IFERROR(_xlfn.XLOOKUP(1, (날씨8[stnNm]='강수량 삽입용'!$Q$70) * (날씨8[월]=T$71) * (날씨8[일]='강수량 삽입용'!$P78), 날씨8[sumRn]),""),IF(_xlpm.결과=0,"",_xlpm.결과))</f>
        <v/>
      </c>
      <c r="U78" t="str" cm="1">
        <f t="array" ref="U78">_xlfn.LET(_xlpm.결과,IFERROR(_xlfn.XLOOKUP(1, (날씨8[stnNm]='강수량 삽입용'!$Q$70) * (날씨8[월]=U$71) * (날씨8[일]='강수량 삽입용'!$P78), 날씨8[sumRn]),""),IF(_xlpm.결과=0,"",_xlpm.결과))</f>
        <v/>
      </c>
      <c r="V78" t="str" cm="1">
        <f t="array" ref="V78">_xlfn.LET(_xlpm.결과,IFERROR(_xlfn.XLOOKUP(1, (날씨8[stnNm]='강수량 삽입용'!$Q$70) * (날씨8[월]=V$71) * (날씨8[일]='강수량 삽입용'!$P78), 날씨8[sumRn]),""),IF(_xlpm.결과=0,"",_xlpm.결과))</f>
        <v/>
      </c>
      <c r="W78" cm="1">
        <f t="array" ref="W78">_xlfn.LET(_xlpm.결과,IFERROR(_xlfn.XLOOKUP(1, (날씨8[stnNm]='강수량 삽입용'!$Q$70) * (날씨8[월]=W$71) * (날씨8[일]='강수량 삽입용'!$P78), 날씨8[sumRn]),""),IF(_xlpm.결과=0,"",_xlpm.결과))</f>
        <v>23.4</v>
      </c>
      <c r="X78" cm="1">
        <f t="array" ref="X78">_xlfn.LET(_xlpm.결과,IFERROR(_xlfn.XLOOKUP(1, (날씨8[stnNm]='강수량 삽입용'!$Q$70) * (날씨8[월]=X$71) * (날씨8[일]='강수량 삽입용'!$P78), 날씨8[sumRn]),""),IF(_xlpm.결과=0,"",_xlpm.결과))</f>
        <v>7.8</v>
      </c>
      <c r="Y78" t="str" cm="1">
        <f t="array" ref="Y78">_xlfn.LET(_xlpm.결과,IFERROR(_xlfn.XLOOKUP(1, (날씨8[stnNm]='강수량 삽입용'!$Q$70) * (날씨8[월]=Y$71) * (날씨8[일]='강수량 삽입용'!$P78), 날씨8[sumRn]),""),IF(_xlpm.결과=0,"",_xlpm.결과))</f>
        <v/>
      </c>
      <c r="Z78" t="str" cm="1">
        <f t="array" ref="Z78">_xlfn.LET(_xlpm.결과,IFERROR(_xlfn.XLOOKUP(1, (날씨8[stnNm]='강수량 삽입용'!$Q$70) * (날씨8[월]=Z$71) * (날씨8[일]='강수량 삽입용'!$P78), 날씨8[sumRn]),""),IF(_xlpm.결과=0,"",_xlpm.결과))</f>
        <v/>
      </c>
      <c r="AA78" cm="1">
        <f t="array" ref="AA78">_xlfn.LET(_xlpm.결과,IFERROR(_xlfn.XLOOKUP(1, (날씨8[stnNm]='강수량 삽입용'!$Q$70) * (날씨8[월]=AA$71) * (날씨8[일]='강수량 삽입용'!$P78), 날씨8[sumRn]),""),IF(_xlpm.결과=0,"",_xlpm.결과))</f>
        <v>1.1000000000000001</v>
      </c>
      <c r="AB78" t="str" cm="1">
        <f t="array" ref="AB78">_xlfn.LET(_xlpm.결과,IFERROR(_xlfn.XLOOKUP(1, (날씨8[stnNm]='강수량 삽입용'!$Q$70) * (날씨8[월]=AB$71) * (날씨8[일]='강수량 삽입용'!$P78), 날씨8[sumRn]),""),IF(_xlpm.결과=0,"",_xlpm.결과))</f>
        <v/>
      </c>
      <c r="AD78" s="63">
        <v>7</v>
      </c>
      <c r="AE78" cm="1">
        <f t="array" ref="AE78">_xlfn.LET(_xlpm.결과,IFERROR(_xlfn.XLOOKUP(1, (날씨9[stnNm]='강수량 삽입용'!$AE$70) * (날씨9[월]=AE$71) * (날씨9[일]='강수량 삽입용'!$AD78), 날씨9[sumRn]),""),IF(_xlpm.결과=0,"",_xlpm.결과))</f>
        <v>2.8</v>
      </c>
      <c r="AF78" t="str" cm="1">
        <f t="array" ref="AF78">_xlfn.LET(_xlpm.결과,IFERROR(_xlfn.XLOOKUP(1, (날씨9[stnNm]='강수량 삽입용'!$AE$70) * (날씨9[월]=AF$71) * (날씨9[일]='강수량 삽입용'!$AD78), 날씨9[sumRn]),""),IF(_xlpm.결과=0,"",_xlpm.결과))</f>
        <v/>
      </c>
      <c r="AG78" t="str" cm="1">
        <f t="array" ref="AG78">_xlfn.LET(_xlpm.결과,IFERROR(_xlfn.XLOOKUP(1, (날씨9[stnNm]='강수량 삽입용'!$AE$70) * (날씨9[월]=AG$71) * (날씨9[일]='강수량 삽입용'!$AD78), 날씨9[sumRn]),""),IF(_xlpm.결과=0,"",_xlpm.결과))</f>
        <v/>
      </c>
      <c r="AH78" cm="1">
        <f t="array" ref="AH78">_xlfn.LET(_xlpm.결과,IFERROR(_xlfn.XLOOKUP(1, (날씨9[stnNm]='강수량 삽입용'!$AE$70) * (날씨9[월]=AH$71) * (날씨9[일]='강수량 삽입용'!$AD78), 날씨9[sumRn]),""),IF(_xlpm.결과=0,"",_xlpm.결과))</f>
        <v>0.5</v>
      </c>
      <c r="AI78" t="str" cm="1">
        <f t="array" ref="AI78">_xlfn.LET(_xlpm.결과,IFERROR(_xlfn.XLOOKUP(1, (날씨9[stnNm]='강수량 삽입용'!$AE$70) * (날씨9[월]=AI$71) * (날씨9[일]='강수량 삽입용'!$AD78), 날씨9[sumRn]),""),IF(_xlpm.결과=0,"",_xlpm.결과))</f>
        <v/>
      </c>
      <c r="AJ78" t="str" cm="1">
        <f t="array" ref="AJ78">_xlfn.LET(_xlpm.결과,IFERROR(_xlfn.XLOOKUP(1, (날씨9[stnNm]='강수량 삽입용'!$AE$70) * (날씨9[월]=AJ$71) * (날씨9[일]='강수량 삽입용'!$AD78), 날씨9[sumRn]),""),IF(_xlpm.결과=0,"",_xlpm.결과))</f>
        <v/>
      </c>
      <c r="AK78" t="str" cm="1">
        <f t="array" ref="AK78">_xlfn.LET(_xlpm.결과,IFERROR(_xlfn.XLOOKUP(1, (날씨9[stnNm]='강수량 삽입용'!$AE$70) * (날씨9[월]=AK$71) * (날씨9[일]='강수량 삽입용'!$AD78), 날씨9[sumRn]),""),IF(_xlpm.결과=0,"",_xlpm.결과))</f>
        <v/>
      </c>
      <c r="AL78" t="str" cm="1">
        <f t="array" ref="AL78">_xlfn.LET(_xlpm.결과,IFERROR(_xlfn.XLOOKUP(1, (날씨9[stnNm]='강수량 삽입용'!$AE$70) * (날씨9[월]=AL$71) * (날씨9[일]='강수량 삽입용'!$AD78), 날씨9[sumRn]),""),IF(_xlpm.결과=0,"",_xlpm.결과))</f>
        <v/>
      </c>
      <c r="AM78" t="str" cm="1">
        <f t="array" ref="AM78">_xlfn.LET(_xlpm.결과,IFERROR(_xlfn.XLOOKUP(1, (날씨9[stnNm]='강수량 삽입용'!$AE$70) * (날씨9[월]=AM$71) * (날씨9[일]='강수량 삽입용'!$AD78), 날씨9[sumRn]),""),IF(_xlpm.결과=0,"",_xlpm.결과))</f>
        <v/>
      </c>
      <c r="AN78" t="str" cm="1">
        <f t="array" ref="AN78">_xlfn.LET(_xlpm.결과,IFERROR(_xlfn.XLOOKUP(1, (날씨9[stnNm]='강수량 삽입용'!$AE$70) * (날씨9[월]=AN$71) * (날씨9[일]='강수량 삽입용'!$AD78), 날씨9[sumRn]),""),IF(_xlpm.결과=0,"",_xlpm.결과))</f>
        <v/>
      </c>
      <c r="AO78" t="str" cm="1">
        <f t="array" ref="AO78">_xlfn.LET(_xlpm.결과,IFERROR(_xlfn.XLOOKUP(1, (날씨9[stnNm]='강수량 삽입용'!$AE$70) * (날씨9[월]=AO$71) * (날씨9[일]='강수량 삽입용'!$AD78), 날씨9[sumRn]),""),IF(_xlpm.결과=0,"",_xlpm.결과))</f>
        <v/>
      </c>
      <c r="AP78" t="str" cm="1">
        <f t="array" ref="AP78">_xlfn.LET(_xlpm.결과,IFERROR(_xlfn.XLOOKUP(1, (날씨9[stnNm]='강수량 삽입용'!$AE$70) * (날씨9[월]=AP$71) * (날씨9[일]='강수량 삽입용'!$AD78), 날씨9[sumRn]),""),IF(_xlpm.결과=0,"",_xlpm.결과))</f>
        <v/>
      </c>
    </row>
    <row r="79" spans="2:42" ht="15.95" customHeight="1" x14ac:dyDescent="0.3">
      <c r="B79" s="63">
        <v>8</v>
      </c>
      <c r="C79" t="str" cm="1">
        <f t="array" ref="C79">_xlfn.LET(_xlpm.결과,IFERROR(_xlfn.XLOOKUP(1, (날씨7[stnNm]='강수량 삽입용'!$C$70) * (날씨7[월]=C$71) * (날씨7[일]='강수량 삽입용'!$B79), 날씨7[sumRn]),""),IF(_xlpm.결과=0,"",_xlpm.결과))</f>
        <v/>
      </c>
      <c r="D79" t="str" cm="1">
        <f t="array" ref="D79">_xlfn.LET(_xlpm.결과,IFERROR(_xlfn.XLOOKUP(1, (날씨7[stnNm]='강수량 삽입용'!$C$70) * (날씨7[월]=D$71) * (날씨7[일]='강수량 삽입용'!$B79), 날씨7[sumRn]),""),IF(_xlpm.결과=0,"",_xlpm.결과))</f>
        <v/>
      </c>
      <c r="E79" t="str" cm="1">
        <f t="array" ref="E79">_xlfn.LET(_xlpm.결과,IFERROR(_xlfn.XLOOKUP(1, (날씨7[stnNm]='강수량 삽입용'!$C$70) * (날씨7[월]=E$71) * (날씨7[일]='강수량 삽입용'!$B79), 날씨7[sumRn]),""),IF(_xlpm.결과=0,"",_xlpm.결과))</f>
        <v/>
      </c>
      <c r="F79" t="str" cm="1">
        <f t="array" ref="F79">_xlfn.LET(_xlpm.결과,IFERROR(_xlfn.XLOOKUP(1, (날씨7[stnNm]='강수량 삽입용'!$C$70) * (날씨7[월]=F$71) * (날씨7[일]='강수량 삽입용'!$B79), 날씨7[sumRn]),""),IF(_xlpm.결과=0,"",_xlpm.결과))</f>
        <v/>
      </c>
      <c r="G79" t="str" cm="1">
        <f t="array" ref="G79">_xlfn.LET(_xlpm.결과,IFERROR(_xlfn.XLOOKUP(1, (날씨7[stnNm]='강수량 삽입용'!$C$70) * (날씨7[월]=G$71) * (날씨7[일]='강수량 삽입용'!$B79), 날씨7[sumRn]),""),IF(_xlpm.결과=0,"",_xlpm.결과))</f>
        <v/>
      </c>
      <c r="H79" cm="1">
        <f t="array" ref="H79">_xlfn.LET(_xlpm.결과,IFERROR(_xlfn.XLOOKUP(1, (날씨7[stnNm]='강수량 삽입용'!$C$70) * (날씨7[월]=H$71) * (날씨7[일]='강수량 삽입용'!$B79), 날씨7[sumRn]),""),IF(_xlpm.결과=0,"",_xlpm.결과))</f>
        <v>0.9</v>
      </c>
      <c r="I79" cm="1">
        <f t="array" ref="I79">_xlfn.LET(_xlpm.결과,IFERROR(_xlfn.XLOOKUP(1, (날씨7[stnNm]='강수량 삽입용'!$C$70) * (날씨7[월]=I$71) * (날씨7[일]='강수량 삽입용'!$B79), 날씨7[sumRn]),""),IF(_xlpm.결과=0,"",_xlpm.결과))</f>
        <v>52.5</v>
      </c>
      <c r="J79" t="str" cm="1">
        <f t="array" ref="J79">_xlfn.LET(_xlpm.결과,IFERROR(_xlfn.XLOOKUP(1, (날씨7[stnNm]='강수량 삽입용'!$C$70) * (날씨7[월]=J$71) * (날씨7[일]='강수량 삽입용'!$B79), 날씨7[sumRn]),""),IF(_xlpm.결과=0,"",_xlpm.결과))</f>
        <v/>
      </c>
      <c r="K79" t="str" cm="1">
        <f t="array" ref="K79">_xlfn.LET(_xlpm.결과,IFERROR(_xlfn.XLOOKUP(1, (날씨7[stnNm]='강수량 삽입용'!$C$70) * (날씨7[월]=K$71) * (날씨7[일]='강수량 삽입용'!$B79), 날씨7[sumRn]),""),IF(_xlpm.결과=0,"",_xlpm.결과))</f>
        <v/>
      </c>
      <c r="L79" t="str" cm="1">
        <f t="array" ref="L79">_xlfn.LET(_xlpm.결과,IFERROR(_xlfn.XLOOKUP(1, (날씨7[stnNm]='강수량 삽입용'!$C$70) * (날씨7[월]=L$71) * (날씨7[일]='강수량 삽입용'!$B79), 날씨7[sumRn]),""),IF(_xlpm.결과=0,"",_xlpm.결과))</f>
        <v/>
      </c>
      <c r="M79" cm="1">
        <f t="array" ref="M79">_xlfn.LET(_xlpm.결과,IFERROR(_xlfn.XLOOKUP(1, (날씨7[stnNm]='강수량 삽입용'!$C$70) * (날씨7[월]=M$71) * (날씨7[일]='강수량 삽입용'!$B79), 날씨7[sumRn]),""),IF(_xlpm.결과=0,"",_xlpm.결과))</f>
        <v>22.3</v>
      </c>
      <c r="N79" t="str" cm="1">
        <f t="array" ref="N79">_xlfn.LET(_xlpm.결과,IFERROR(_xlfn.XLOOKUP(1, (날씨7[stnNm]='강수량 삽입용'!$C$70) * (날씨7[월]=N$71) * (날씨7[일]='강수량 삽입용'!$B79), 날씨7[sumRn]),""),IF(_xlpm.결과=0,"",_xlpm.결과))</f>
        <v/>
      </c>
      <c r="P79" s="63">
        <v>8</v>
      </c>
      <c r="Q79" t="str" cm="1">
        <f t="array" ref="Q79">_xlfn.LET(_xlpm.결과,IFERROR(_xlfn.XLOOKUP(1, (날씨8[stnNm]='강수량 삽입용'!$Q$70) * (날씨8[월]=Q$71) * (날씨8[일]='강수량 삽입용'!$P79), 날씨8[sumRn]),""),IF(_xlpm.결과=0,"",_xlpm.결과))</f>
        <v/>
      </c>
      <c r="R79" t="str" cm="1">
        <f t="array" ref="R79">_xlfn.LET(_xlpm.결과,IFERROR(_xlfn.XLOOKUP(1, (날씨8[stnNm]='강수량 삽입용'!$Q$70) * (날씨8[월]=R$71) * (날씨8[일]='강수량 삽입용'!$P79), 날씨8[sumRn]),""),IF(_xlpm.결과=0,"",_xlpm.결과))</f>
        <v/>
      </c>
      <c r="S79" t="str" cm="1">
        <f t="array" ref="S79">_xlfn.LET(_xlpm.결과,IFERROR(_xlfn.XLOOKUP(1, (날씨8[stnNm]='강수량 삽입용'!$Q$70) * (날씨8[월]=S$71) * (날씨8[일]='강수량 삽입용'!$P79), 날씨8[sumRn]),""),IF(_xlpm.결과=0,"",_xlpm.결과))</f>
        <v/>
      </c>
      <c r="T79" t="str" cm="1">
        <f t="array" ref="T79">_xlfn.LET(_xlpm.결과,IFERROR(_xlfn.XLOOKUP(1, (날씨8[stnNm]='강수량 삽입용'!$Q$70) * (날씨8[월]=T$71) * (날씨8[일]='강수량 삽입용'!$P79), 날씨8[sumRn]),""),IF(_xlpm.결과=0,"",_xlpm.결과))</f>
        <v/>
      </c>
      <c r="U79" cm="1">
        <f t="array" ref="U79">_xlfn.LET(_xlpm.결과,IFERROR(_xlfn.XLOOKUP(1, (날씨8[stnNm]='강수량 삽입용'!$Q$70) * (날씨8[월]=U$71) * (날씨8[일]='강수량 삽입용'!$P79), 날씨8[sumRn]),""),IF(_xlpm.결과=0,"",_xlpm.결과))</f>
        <v>2.6</v>
      </c>
      <c r="V79" t="str" cm="1">
        <f t="array" ref="V79">_xlfn.LET(_xlpm.결과,IFERROR(_xlfn.XLOOKUP(1, (날씨8[stnNm]='강수량 삽입용'!$Q$70) * (날씨8[월]=V$71) * (날씨8[일]='강수량 삽입용'!$P79), 날씨8[sumRn]),""),IF(_xlpm.결과=0,"",_xlpm.결과))</f>
        <v/>
      </c>
      <c r="W79" cm="1">
        <f t="array" ref="W79">_xlfn.LET(_xlpm.결과,IFERROR(_xlfn.XLOOKUP(1, (날씨8[stnNm]='강수량 삽입용'!$Q$70) * (날씨8[월]=W$71) * (날씨8[일]='강수량 삽입용'!$P79), 날씨8[sumRn]),""),IF(_xlpm.결과=0,"",_xlpm.결과))</f>
        <v>3.1</v>
      </c>
      <c r="X79" cm="1">
        <f t="array" ref="X79">_xlfn.LET(_xlpm.결과,IFERROR(_xlfn.XLOOKUP(1, (날씨8[stnNm]='강수량 삽입용'!$Q$70) * (날씨8[월]=X$71) * (날씨8[일]='강수량 삽입용'!$P79), 날씨8[sumRn]),""),IF(_xlpm.결과=0,"",_xlpm.결과))</f>
        <v>119.9</v>
      </c>
      <c r="Y79" t="str" cm="1">
        <f t="array" ref="Y79">_xlfn.LET(_xlpm.결과,IFERROR(_xlfn.XLOOKUP(1, (날씨8[stnNm]='강수량 삽입용'!$Q$70) * (날씨8[월]=Y$71) * (날씨8[일]='강수량 삽입용'!$P79), 날씨8[sumRn]),""),IF(_xlpm.결과=0,"",_xlpm.결과))</f>
        <v/>
      </c>
      <c r="Z79" t="str" cm="1">
        <f t="array" ref="Z79">_xlfn.LET(_xlpm.결과,IFERROR(_xlfn.XLOOKUP(1, (날씨8[stnNm]='강수량 삽입용'!$Q$70) * (날씨8[월]=Z$71) * (날씨8[일]='강수량 삽입용'!$P79), 날씨8[sumRn]),""),IF(_xlpm.결과=0,"",_xlpm.결과))</f>
        <v/>
      </c>
      <c r="AA79" cm="1">
        <f t="array" ref="AA79">_xlfn.LET(_xlpm.결과,IFERROR(_xlfn.XLOOKUP(1, (날씨8[stnNm]='강수량 삽입용'!$Q$70) * (날씨8[월]=AA$71) * (날씨8[일]='강수량 삽입용'!$P79), 날씨8[sumRn]),""),IF(_xlpm.결과=0,"",_xlpm.결과))</f>
        <v>0.1</v>
      </c>
      <c r="AB79" t="str" cm="1">
        <f t="array" ref="AB79">_xlfn.LET(_xlpm.결과,IFERROR(_xlfn.XLOOKUP(1, (날씨8[stnNm]='강수량 삽입용'!$Q$70) * (날씨8[월]=AB$71) * (날씨8[일]='강수량 삽입용'!$P79), 날씨8[sumRn]),""),IF(_xlpm.결과=0,"",_xlpm.결과))</f>
        <v/>
      </c>
      <c r="AD79" s="63">
        <v>8</v>
      </c>
      <c r="AE79" t="str" cm="1">
        <f t="array" ref="AE79">_xlfn.LET(_xlpm.결과,IFERROR(_xlfn.XLOOKUP(1, (날씨9[stnNm]='강수량 삽입용'!$AE$70) * (날씨9[월]=AE$71) * (날씨9[일]='강수량 삽입용'!$AD79), 날씨9[sumRn]),""),IF(_xlpm.결과=0,"",_xlpm.결과))</f>
        <v/>
      </c>
      <c r="AF79" t="str" cm="1">
        <f t="array" ref="AF79">_xlfn.LET(_xlpm.결과,IFERROR(_xlfn.XLOOKUP(1, (날씨9[stnNm]='강수량 삽입용'!$AE$70) * (날씨9[월]=AF$71) * (날씨9[일]='강수량 삽입용'!$AD79), 날씨9[sumRn]),""),IF(_xlpm.결과=0,"",_xlpm.결과))</f>
        <v/>
      </c>
      <c r="AG79" cm="1">
        <f t="array" ref="AG79">_xlfn.LET(_xlpm.결과,IFERROR(_xlfn.XLOOKUP(1, (날씨9[stnNm]='강수량 삽입용'!$AE$70) * (날씨9[월]=AG$71) * (날씨9[일]='강수량 삽입용'!$AD79), 날씨9[sumRn]),""),IF(_xlpm.결과=0,"",_xlpm.결과))</f>
        <v>0.5</v>
      </c>
      <c r="AH79" t="str" cm="1">
        <f t="array" ref="AH79">_xlfn.LET(_xlpm.결과,IFERROR(_xlfn.XLOOKUP(1, (날씨9[stnNm]='강수량 삽입용'!$AE$70) * (날씨9[월]=AH$71) * (날씨9[일]='강수량 삽입용'!$AD79), 날씨9[sumRn]),""),IF(_xlpm.결과=0,"",_xlpm.결과))</f>
        <v/>
      </c>
      <c r="AI79" t="str" cm="1">
        <f t="array" ref="AI79">_xlfn.LET(_xlpm.결과,IFERROR(_xlfn.XLOOKUP(1, (날씨9[stnNm]='강수량 삽입용'!$AE$70) * (날씨9[월]=AI$71) * (날씨9[일]='강수량 삽입용'!$AD79), 날씨9[sumRn]),""),IF(_xlpm.결과=0,"",_xlpm.결과))</f>
        <v/>
      </c>
      <c r="AJ79" cm="1">
        <f t="array" ref="AJ79">_xlfn.LET(_xlpm.결과,IFERROR(_xlfn.XLOOKUP(1, (날씨9[stnNm]='강수량 삽입용'!$AE$70) * (날씨9[월]=AJ$71) * (날씨9[일]='강수량 삽입용'!$AD79), 날씨9[sumRn]),""),IF(_xlpm.결과=0,"",_xlpm.결과))</f>
        <v>1.6</v>
      </c>
      <c r="AK79" t="str" cm="1">
        <f t="array" ref="AK79">_xlfn.LET(_xlpm.결과,IFERROR(_xlfn.XLOOKUP(1, (날씨9[stnNm]='강수량 삽입용'!$AE$70) * (날씨9[월]=AK$71) * (날씨9[일]='강수량 삽입용'!$AD79), 날씨9[sumRn]),""),IF(_xlpm.결과=0,"",_xlpm.결과))</f>
        <v/>
      </c>
      <c r="AL79" t="str" cm="1">
        <f t="array" ref="AL79">_xlfn.LET(_xlpm.결과,IFERROR(_xlfn.XLOOKUP(1, (날씨9[stnNm]='강수량 삽입용'!$AE$70) * (날씨9[월]=AL$71) * (날씨9[일]='강수량 삽입용'!$AD79), 날씨9[sumRn]),""),IF(_xlpm.결과=0,"",_xlpm.결과))</f>
        <v/>
      </c>
      <c r="AM79" t="str" cm="1">
        <f t="array" ref="AM79">_xlfn.LET(_xlpm.결과,IFERROR(_xlfn.XLOOKUP(1, (날씨9[stnNm]='강수량 삽입용'!$AE$70) * (날씨9[월]=AM$71) * (날씨9[일]='강수량 삽입용'!$AD79), 날씨9[sumRn]),""),IF(_xlpm.결과=0,"",_xlpm.결과))</f>
        <v/>
      </c>
      <c r="AN79" t="str" cm="1">
        <f t="array" ref="AN79">_xlfn.LET(_xlpm.결과,IFERROR(_xlfn.XLOOKUP(1, (날씨9[stnNm]='강수량 삽입용'!$AE$70) * (날씨9[월]=AN$71) * (날씨9[일]='강수량 삽입용'!$AD79), 날씨9[sumRn]),""),IF(_xlpm.결과=0,"",_xlpm.결과))</f>
        <v/>
      </c>
      <c r="AO79" t="str" cm="1">
        <f t="array" ref="AO79">_xlfn.LET(_xlpm.결과,IFERROR(_xlfn.XLOOKUP(1, (날씨9[stnNm]='강수량 삽입용'!$AE$70) * (날씨9[월]=AO$71) * (날씨9[일]='강수량 삽입용'!$AD79), 날씨9[sumRn]),""),IF(_xlpm.결과=0,"",_xlpm.결과))</f>
        <v/>
      </c>
      <c r="AP79" t="str" cm="1">
        <f t="array" ref="AP79">_xlfn.LET(_xlpm.결과,IFERROR(_xlfn.XLOOKUP(1, (날씨9[stnNm]='강수량 삽입용'!$AE$70) * (날씨9[월]=AP$71) * (날씨9[일]='강수량 삽입용'!$AD79), 날씨9[sumRn]),""),IF(_xlpm.결과=0,"",_xlpm.결과))</f>
        <v/>
      </c>
    </row>
    <row r="80" spans="2:42" ht="15.95" customHeight="1" x14ac:dyDescent="0.3">
      <c r="B80" s="63">
        <v>9</v>
      </c>
      <c r="C80" t="str" cm="1">
        <f t="array" ref="C80">_xlfn.LET(_xlpm.결과,IFERROR(_xlfn.XLOOKUP(1, (날씨7[stnNm]='강수량 삽입용'!$C$70) * (날씨7[월]=C$71) * (날씨7[일]='강수량 삽입용'!$B80), 날씨7[sumRn]),""),IF(_xlpm.결과=0,"",_xlpm.결과))</f>
        <v/>
      </c>
      <c r="D80" t="str" cm="1">
        <f t="array" ref="D80">_xlfn.LET(_xlpm.결과,IFERROR(_xlfn.XLOOKUP(1, (날씨7[stnNm]='강수량 삽입용'!$C$70) * (날씨7[월]=D$71) * (날씨7[일]='강수량 삽입용'!$B80), 날씨7[sumRn]),""),IF(_xlpm.결과=0,"",_xlpm.결과))</f>
        <v/>
      </c>
      <c r="E80" t="str" cm="1">
        <f t="array" ref="E80">_xlfn.LET(_xlpm.결과,IFERROR(_xlfn.XLOOKUP(1, (날씨7[stnNm]='강수량 삽입용'!$C$70) * (날씨7[월]=E$71) * (날씨7[일]='강수량 삽입용'!$B80), 날씨7[sumRn]),""),IF(_xlpm.결과=0,"",_xlpm.결과))</f>
        <v/>
      </c>
      <c r="F80" t="str" cm="1">
        <f t="array" ref="F80">_xlfn.LET(_xlpm.결과,IFERROR(_xlfn.XLOOKUP(1, (날씨7[stnNm]='강수량 삽입용'!$C$70) * (날씨7[월]=F$71) * (날씨7[일]='강수량 삽입용'!$B80), 날씨7[sumRn]),""),IF(_xlpm.결과=0,"",_xlpm.결과))</f>
        <v/>
      </c>
      <c r="G80" t="str" cm="1">
        <f t="array" ref="G80">_xlfn.LET(_xlpm.결과,IFERROR(_xlfn.XLOOKUP(1, (날씨7[stnNm]='강수량 삽입용'!$C$70) * (날씨7[월]=G$71) * (날씨7[일]='강수량 삽입용'!$B80), 날씨7[sumRn]),""),IF(_xlpm.결과=0,"",_xlpm.결과))</f>
        <v/>
      </c>
      <c r="H80" t="str" cm="1">
        <f t="array" ref="H80">_xlfn.LET(_xlpm.결과,IFERROR(_xlfn.XLOOKUP(1, (날씨7[stnNm]='강수량 삽입용'!$C$70) * (날씨7[월]=H$71) * (날씨7[일]='강수량 삽입용'!$B80), 날씨7[sumRn]),""),IF(_xlpm.결과=0,"",_xlpm.결과))</f>
        <v/>
      </c>
      <c r="I80" cm="1">
        <f t="array" ref="I80">_xlfn.LET(_xlpm.결과,IFERROR(_xlfn.XLOOKUP(1, (날씨7[stnNm]='강수량 삽입용'!$C$70) * (날씨7[월]=I$71) * (날씨7[일]='강수량 삽입용'!$B80), 날씨7[sumRn]),""),IF(_xlpm.결과=0,"",_xlpm.결과))</f>
        <v>0.1</v>
      </c>
      <c r="J80" t="str" cm="1">
        <f t="array" ref="J80">_xlfn.LET(_xlpm.결과,IFERROR(_xlfn.XLOOKUP(1, (날씨7[stnNm]='강수량 삽입용'!$C$70) * (날씨7[월]=J$71) * (날씨7[일]='강수량 삽입용'!$B80), 날씨7[sumRn]),""),IF(_xlpm.결과=0,"",_xlpm.결과))</f>
        <v/>
      </c>
      <c r="K80" t="str" cm="1">
        <f t="array" ref="K80">_xlfn.LET(_xlpm.결과,IFERROR(_xlfn.XLOOKUP(1, (날씨7[stnNm]='강수량 삽입용'!$C$70) * (날씨7[월]=K$71) * (날씨7[일]='강수량 삽입용'!$B80), 날씨7[sumRn]),""),IF(_xlpm.결과=0,"",_xlpm.결과))</f>
        <v/>
      </c>
      <c r="L80" t="str" cm="1">
        <f t="array" ref="L80">_xlfn.LET(_xlpm.결과,IFERROR(_xlfn.XLOOKUP(1, (날씨7[stnNm]='강수량 삽입용'!$C$70) * (날씨7[월]=L$71) * (날씨7[일]='강수량 삽입용'!$B80), 날씨7[sumRn]),""),IF(_xlpm.결과=0,"",_xlpm.결과))</f>
        <v/>
      </c>
      <c r="M80" cm="1">
        <f t="array" ref="M80">_xlfn.LET(_xlpm.결과,IFERROR(_xlfn.XLOOKUP(1, (날씨7[stnNm]='강수량 삽입용'!$C$70) * (날씨7[월]=M$71) * (날씨7[일]='강수량 삽입용'!$B80), 날씨7[sumRn]),""),IF(_xlpm.결과=0,"",_xlpm.결과))</f>
        <v>0.1</v>
      </c>
      <c r="N80" t="str" cm="1">
        <f t="array" ref="N80">_xlfn.LET(_xlpm.결과,IFERROR(_xlfn.XLOOKUP(1, (날씨7[stnNm]='강수량 삽입용'!$C$70) * (날씨7[월]=N$71) * (날씨7[일]='강수량 삽입용'!$B80), 날씨7[sumRn]),""),IF(_xlpm.결과=0,"",_xlpm.결과))</f>
        <v/>
      </c>
      <c r="P80" s="63">
        <v>9</v>
      </c>
      <c r="Q80" t="str" cm="1">
        <f t="array" ref="Q80">_xlfn.LET(_xlpm.결과,IFERROR(_xlfn.XLOOKUP(1, (날씨8[stnNm]='강수량 삽입용'!$Q$70) * (날씨8[월]=Q$71) * (날씨8[일]='강수량 삽입용'!$P80), 날씨8[sumRn]),""),IF(_xlpm.결과=0,"",_xlpm.결과))</f>
        <v/>
      </c>
      <c r="R80" t="str" cm="1">
        <f t="array" ref="R80">_xlfn.LET(_xlpm.결과,IFERROR(_xlfn.XLOOKUP(1, (날씨8[stnNm]='강수량 삽입용'!$Q$70) * (날씨8[월]=R$71) * (날씨8[일]='강수량 삽입용'!$P80), 날씨8[sumRn]),""),IF(_xlpm.결과=0,"",_xlpm.결과))</f>
        <v/>
      </c>
      <c r="S80" t="str" cm="1">
        <f t="array" ref="S80">_xlfn.LET(_xlpm.결과,IFERROR(_xlfn.XLOOKUP(1, (날씨8[stnNm]='강수량 삽입용'!$Q$70) * (날씨8[월]=S$71) * (날씨8[일]='강수량 삽입용'!$P80), 날씨8[sumRn]),""),IF(_xlpm.결과=0,"",_xlpm.결과))</f>
        <v/>
      </c>
      <c r="T80" t="str" cm="1">
        <f t="array" ref="T80">_xlfn.LET(_xlpm.결과,IFERROR(_xlfn.XLOOKUP(1, (날씨8[stnNm]='강수량 삽입용'!$Q$70) * (날씨8[월]=T$71) * (날씨8[일]='강수량 삽입용'!$P80), 날씨8[sumRn]),""),IF(_xlpm.결과=0,"",_xlpm.결과))</f>
        <v/>
      </c>
      <c r="U80" t="str" cm="1">
        <f t="array" ref="U80">_xlfn.LET(_xlpm.결과,IFERROR(_xlfn.XLOOKUP(1, (날씨8[stnNm]='강수량 삽입용'!$Q$70) * (날씨8[월]=U$71) * (날씨8[일]='강수량 삽입용'!$P80), 날씨8[sumRn]),""),IF(_xlpm.결과=0,"",_xlpm.결과))</f>
        <v/>
      </c>
      <c r="V80" cm="1">
        <f t="array" ref="V80">_xlfn.LET(_xlpm.결과,IFERROR(_xlfn.XLOOKUP(1, (날씨8[stnNm]='강수량 삽입용'!$Q$70) * (날씨8[월]=V$71) * (날씨8[일]='강수량 삽입용'!$P80), 날씨8[sumRn]),""),IF(_xlpm.결과=0,"",_xlpm.결과))</f>
        <v>1.7</v>
      </c>
      <c r="W80" cm="1">
        <f t="array" ref="W80">_xlfn.LET(_xlpm.결과,IFERROR(_xlfn.XLOOKUP(1, (날씨8[stnNm]='강수량 삽입용'!$Q$70) * (날씨8[월]=W$71) * (날씨8[일]='강수량 삽입용'!$P80), 날씨8[sumRn]),""),IF(_xlpm.결과=0,"",_xlpm.결과))</f>
        <v>0.3</v>
      </c>
      <c r="X80" cm="1">
        <f t="array" ref="X80">_xlfn.LET(_xlpm.결과,IFERROR(_xlfn.XLOOKUP(1, (날씨8[stnNm]='강수량 삽입용'!$Q$70) * (날씨8[월]=X$71) * (날씨8[일]='강수량 삽입용'!$P80), 날씨8[sumRn]),""),IF(_xlpm.결과=0,"",_xlpm.결과))</f>
        <v>75.2</v>
      </c>
      <c r="Y80" t="str" cm="1">
        <f t="array" ref="Y80">_xlfn.LET(_xlpm.결과,IFERROR(_xlfn.XLOOKUP(1, (날씨8[stnNm]='강수량 삽입용'!$Q$70) * (날씨8[월]=Y$71) * (날씨8[일]='강수량 삽입용'!$P80), 날씨8[sumRn]),""),IF(_xlpm.결과=0,"",_xlpm.결과))</f>
        <v/>
      </c>
      <c r="Z80" cm="1">
        <f t="array" ref="Z80">_xlfn.LET(_xlpm.결과,IFERROR(_xlfn.XLOOKUP(1, (날씨8[stnNm]='강수량 삽입용'!$Q$70) * (날씨8[월]=Z$71) * (날씨8[일]='강수량 삽입용'!$P80), 날씨8[sumRn]),""),IF(_xlpm.결과=0,"",_xlpm.결과))</f>
        <v>18.8</v>
      </c>
      <c r="AA80" t="str" cm="1">
        <f t="array" ref="AA80">_xlfn.LET(_xlpm.결과,IFERROR(_xlfn.XLOOKUP(1, (날씨8[stnNm]='강수량 삽입용'!$Q$70) * (날씨8[월]=AA$71) * (날씨8[일]='강수량 삽입용'!$P80), 날씨8[sumRn]),""),IF(_xlpm.결과=0,"",_xlpm.결과))</f>
        <v/>
      </c>
      <c r="AB80" t="str" cm="1">
        <f t="array" ref="AB80">_xlfn.LET(_xlpm.결과,IFERROR(_xlfn.XLOOKUP(1, (날씨8[stnNm]='강수량 삽입용'!$Q$70) * (날씨8[월]=AB$71) * (날씨8[일]='강수량 삽입용'!$P80), 날씨8[sumRn]),""),IF(_xlpm.결과=0,"",_xlpm.결과))</f>
        <v/>
      </c>
      <c r="AD80" s="63">
        <v>9</v>
      </c>
      <c r="AE80" t="str" cm="1">
        <f t="array" ref="AE80">_xlfn.LET(_xlpm.결과,IFERROR(_xlfn.XLOOKUP(1, (날씨9[stnNm]='강수량 삽입용'!$AE$70) * (날씨9[월]=AE$71) * (날씨9[일]='강수량 삽입용'!$AD80), 날씨9[sumRn]),""),IF(_xlpm.결과=0,"",_xlpm.결과))</f>
        <v/>
      </c>
      <c r="AF80" t="str" cm="1">
        <f t="array" ref="AF80">_xlfn.LET(_xlpm.결과,IFERROR(_xlfn.XLOOKUP(1, (날씨9[stnNm]='강수량 삽입용'!$AE$70) * (날씨9[월]=AF$71) * (날씨9[일]='강수량 삽입용'!$AD80), 날씨9[sumRn]),""),IF(_xlpm.결과=0,"",_xlpm.결과))</f>
        <v/>
      </c>
      <c r="AG80" cm="1">
        <f t="array" ref="AG80">_xlfn.LET(_xlpm.결과,IFERROR(_xlfn.XLOOKUP(1, (날씨9[stnNm]='강수량 삽입용'!$AE$70) * (날씨9[월]=AG$71) * (날씨9[일]='강수량 삽입용'!$AD80), 날씨9[sumRn]),""),IF(_xlpm.결과=0,"",_xlpm.결과))</f>
        <v>2.8</v>
      </c>
      <c r="AH80" t="str" cm="1">
        <f t="array" ref="AH80">_xlfn.LET(_xlpm.결과,IFERROR(_xlfn.XLOOKUP(1, (날씨9[stnNm]='강수량 삽입용'!$AE$70) * (날씨9[월]=AH$71) * (날씨9[일]='강수량 삽입용'!$AD80), 날씨9[sumRn]),""),IF(_xlpm.결과=0,"",_xlpm.결과))</f>
        <v/>
      </c>
      <c r="AI80" t="str" cm="1">
        <f t="array" ref="AI80">_xlfn.LET(_xlpm.결과,IFERROR(_xlfn.XLOOKUP(1, (날씨9[stnNm]='강수량 삽입용'!$AE$70) * (날씨9[월]=AI$71) * (날씨9[일]='강수량 삽입용'!$AD80), 날씨9[sumRn]),""),IF(_xlpm.결과=0,"",_xlpm.결과))</f>
        <v/>
      </c>
      <c r="AJ80" cm="1">
        <f t="array" ref="AJ80">_xlfn.LET(_xlpm.결과,IFERROR(_xlfn.XLOOKUP(1, (날씨9[stnNm]='강수량 삽입용'!$AE$70) * (날씨9[월]=AJ$71) * (날씨9[일]='강수량 삽입용'!$AD80), 날씨9[sumRn]),""),IF(_xlpm.결과=0,"",_xlpm.결과))</f>
        <v>34.200000000000003</v>
      </c>
      <c r="AK80" cm="1">
        <f t="array" ref="AK80">_xlfn.LET(_xlpm.결과,IFERROR(_xlfn.XLOOKUP(1, (날씨9[stnNm]='강수량 삽입용'!$AE$70) * (날씨9[월]=AK$71) * (날씨9[일]='강수량 삽입용'!$AD80), 날씨9[sumRn]),""),IF(_xlpm.결과=0,"",_xlpm.결과))</f>
        <v>34</v>
      </c>
      <c r="AL80" cm="1">
        <f t="array" ref="AL80">_xlfn.LET(_xlpm.결과,IFERROR(_xlfn.XLOOKUP(1, (날씨9[stnNm]='강수량 삽입용'!$AE$70) * (날씨9[월]=AL$71) * (날씨9[일]='강수량 삽입용'!$AD80), 날씨9[sumRn]),""),IF(_xlpm.결과=0,"",_xlpm.결과))</f>
        <v>4.2</v>
      </c>
      <c r="AM80" t="str" cm="1">
        <f t="array" ref="AM80">_xlfn.LET(_xlpm.결과,IFERROR(_xlfn.XLOOKUP(1, (날씨9[stnNm]='강수량 삽입용'!$AE$70) * (날씨9[월]=AM$71) * (날씨9[일]='강수량 삽입용'!$AD80), 날씨9[sumRn]),""),IF(_xlpm.결과=0,"",_xlpm.결과))</f>
        <v/>
      </c>
      <c r="AN80" cm="1">
        <f t="array" ref="AN80">_xlfn.LET(_xlpm.결과,IFERROR(_xlfn.XLOOKUP(1, (날씨9[stnNm]='강수량 삽입용'!$AE$70) * (날씨9[월]=AN$71) * (날씨9[일]='강수량 삽입용'!$AD80), 날씨9[sumRn]),""),IF(_xlpm.결과=0,"",_xlpm.결과))</f>
        <v>9.1</v>
      </c>
      <c r="AO80" cm="1">
        <f t="array" ref="AO80">_xlfn.LET(_xlpm.결과,IFERROR(_xlfn.XLOOKUP(1, (날씨9[stnNm]='강수량 삽입용'!$AE$70) * (날씨9[월]=AO$71) * (날씨9[일]='강수량 삽입용'!$AD80), 날씨9[sumRn]),""),IF(_xlpm.결과=0,"",_xlpm.결과))</f>
        <v>5.5</v>
      </c>
      <c r="AP80" t="str" cm="1">
        <f t="array" ref="AP80">_xlfn.LET(_xlpm.결과,IFERROR(_xlfn.XLOOKUP(1, (날씨9[stnNm]='강수량 삽입용'!$AE$70) * (날씨9[월]=AP$71) * (날씨9[일]='강수량 삽입용'!$AD80), 날씨9[sumRn]),""),IF(_xlpm.결과=0,"",_xlpm.결과))</f>
        <v/>
      </c>
    </row>
    <row r="81" spans="2:42" ht="15.95" customHeight="1" x14ac:dyDescent="0.3">
      <c r="B81" s="63">
        <v>10</v>
      </c>
      <c r="C81" t="str" cm="1">
        <f t="array" ref="C81">_xlfn.LET(_xlpm.결과,IFERROR(_xlfn.XLOOKUP(1, (날씨7[stnNm]='강수량 삽입용'!$C$70) * (날씨7[월]=C$71) * (날씨7[일]='강수량 삽입용'!$B81), 날씨7[sumRn]),""),IF(_xlpm.결과=0,"",_xlpm.결과))</f>
        <v/>
      </c>
      <c r="D81" t="str" cm="1">
        <f t="array" ref="D81">_xlfn.LET(_xlpm.결과,IFERROR(_xlfn.XLOOKUP(1, (날씨7[stnNm]='강수량 삽입용'!$C$70) * (날씨7[월]=D$71) * (날씨7[일]='강수량 삽입용'!$B81), 날씨7[sumRn]),""),IF(_xlpm.결과=0,"",_xlpm.결과))</f>
        <v/>
      </c>
      <c r="E81" t="str" cm="1">
        <f t="array" ref="E81">_xlfn.LET(_xlpm.결과,IFERROR(_xlfn.XLOOKUP(1, (날씨7[stnNm]='강수량 삽입용'!$C$70) * (날씨7[월]=E$71) * (날씨7[일]='강수량 삽입용'!$B81), 날씨7[sumRn]),""),IF(_xlpm.결과=0,"",_xlpm.결과))</f>
        <v/>
      </c>
      <c r="F81" t="str" cm="1">
        <f t="array" ref="F81">_xlfn.LET(_xlpm.결과,IFERROR(_xlfn.XLOOKUP(1, (날씨7[stnNm]='강수량 삽입용'!$C$70) * (날씨7[월]=F$71) * (날씨7[일]='강수량 삽입용'!$B81), 날씨7[sumRn]),""),IF(_xlpm.결과=0,"",_xlpm.결과))</f>
        <v/>
      </c>
      <c r="G81" t="str" cm="1">
        <f t="array" ref="G81">_xlfn.LET(_xlpm.결과,IFERROR(_xlfn.XLOOKUP(1, (날씨7[stnNm]='강수량 삽입용'!$C$70) * (날씨7[월]=G$71) * (날씨7[일]='강수량 삽입용'!$B81), 날씨7[sumRn]),""),IF(_xlpm.결과=0,"",_xlpm.결과))</f>
        <v/>
      </c>
      <c r="H81" cm="1">
        <f t="array" ref="H81">_xlfn.LET(_xlpm.결과,IFERROR(_xlfn.XLOOKUP(1, (날씨7[stnNm]='강수량 삽입용'!$C$70) * (날씨7[월]=H$71) * (날씨7[일]='강수량 삽입용'!$B81), 날씨7[sumRn]),""),IF(_xlpm.결과=0,"",_xlpm.결과))</f>
        <v>3.9</v>
      </c>
      <c r="I81" cm="1">
        <f t="array" ref="I81">_xlfn.LET(_xlpm.결과,IFERROR(_xlfn.XLOOKUP(1, (날씨7[stnNm]='강수량 삽입용'!$C$70) * (날씨7[월]=I$71) * (날씨7[일]='강수량 삽입용'!$B81), 날씨7[sumRn]),""),IF(_xlpm.결과=0,"",_xlpm.결과))</f>
        <v>0.8</v>
      </c>
      <c r="J81" t="str" cm="1">
        <f t="array" ref="J81">_xlfn.LET(_xlpm.결과,IFERROR(_xlfn.XLOOKUP(1, (날씨7[stnNm]='강수량 삽입용'!$C$70) * (날씨7[월]=J$71) * (날씨7[일]='강수량 삽입용'!$B81), 날씨7[sumRn]),""),IF(_xlpm.결과=0,"",_xlpm.결과))</f>
        <v/>
      </c>
      <c r="K81" t="str" cm="1">
        <f t="array" ref="K81">_xlfn.LET(_xlpm.결과,IFERROR(_xlfn.XLOOKUP(1, (날씨7[stnNm]='강수량 삽입용'!$C$70) * (날씨7[월]=K$71) * (날씨7[일]='강수량 삽입용'!$B81), 날씨7[sumRn]),""),IF(_xlpm.결과=0,"",_xlpm.결과))</f>
        <v/>
      </c>
      <c r="L81" cm="1">
        <f t="array" ref="L81">_xlfn.LET(_xlpm.결과,IFERROR(_xlfn.XLOOKUP(1, (날씨7[stnNm]='강수량 삽입용'!$C$70) * (날씨7[월]=L$71) * (날씨7[일]='강수량 삽입용'!$B81), 날씨7[sumRn]),""),IF(_xlpm.결과=0,"",_xlpm.결과))</f>
        <v>14.3</v>
      </c>
      <c r="M81" t="str" cm="1">
        <f t="array" ref="M81">_xlfn.LET(_xlpm.결과,IFERROR(_xlfn.XLOOKUP(1, (날씨7[stnNm]='강수량 삽입용'!$C$70) * (날씨7[월]=M$71) * (날씨7[일]='강수량 삽입용'!$B81), 날씨7[sumRn]),""),IF(_xlpm.결과=0,"",_xlpm.결과))</f>
        <v/>
      </c>
      <c r="N81" cm="1">
        <f t="array" ref="N81">_xlfn.LET(_xlpm.결과,IFERROR(_xlfn.XLOOKUP(1, (날씨7[stnNm]='강수량 삽입용'!$C$70) * (날씨7[월]=N$71) * (날씨7[일]='강수량 삽입용'!$B81), 날씨7[sumRn]),""),IF(_xlpm.결과=0,"",_xlpm.결과))</f>
        <v>1.6</v>
      </c>
      <c r="P81" s="63">
        <v>10</v>
      </c>
      <c r="Q81" cm="1">
        <f t="array" ref="Q81">_xlfn.LET(_xlpm.결과,IFERROR(_xlfn.XLOOKUP(1, (날씨8[stnNm]='강수량 삽입용'!$Q$70) * (날씨8[월]=Q$71) * (날씨8[일]='강수량 삽입용'!$P81), 날씨8[sumRn]),""),IF(_xlpm.결과=0,"",_xlpm.결과))</f>
        <v>0.1</v>
      </c>
      <c r="R81" t="str" cm="1">
        <f t="array" ref="R81">_xlfn.LET(_xlpm.결과,IFERROR(_xlfn.XLOOKUP(1, (날씨8[stnNm]='강수량 삽입용'!$Q$70) * (날씨8[월]=R$71) * (날씨8[일]='강수량 삽입용'!$P81), 날씨8[sumRn]),""),IF(_xlpm.결과=0,"",_xlpm.결과))</f>
        <v/>
      </c>
      <c r="S81" t="str" cm="1">
        <f t="array" ref="S81">_xlfn.LET(_xlpm.결과,IFERROR(_xlfn.XLOOKUP(1, (날씨8[stnNm]='강수량 삽입용'!$Q$70) * (날씨8[월]=S$71) * (날씨8[일]='강수량 삽입용'!$P81), 날씨8[sumRn]),""),IF(_xlpm.결과=0,"",_xlpm.결과))</f>
        <v/>
      </c>
      <c r="T81" t="str" cm="1">
        <f t="array" ref="T81">_xlfn.LET(_xlpm.결과,IFERROR(_xlfn.XLOOKUP(1, (날씨8[stnNm]='강수량 삽입용'!$Q$70) * (날씨8[월]=T$71) * (날씨8[일]='강수량 삽입용'!$P81), 날씨8[sumRn]),""),IF(_xlpm.결과=0,"",_xlpm.결과))</f>
        <v/>
      </c>
      <c r="U81" t="str" cm="1">
        <f t="array" ref="U81">_xlfn.LET(_xlpm.결과,IFERROR(_xlfn.XLOOKUP(1, (날씨8[stnNm]='강수량 삽입용'!$Q$70) * (날씨8[월]=U$71) * (날씨8[일]='강수량 삽입용'!$P81), 날씨8[sumRn]),""),IF(_xlpm.결과=0,"",_xlpm.결과))</f>
        <v/>
      </c>
      <c r="V81" t="str" cm="1">
        <f t="array" ref="V81">_xlfn.LET(_xlpm.결과,IFERROR(_xlfn.XLOOKUP(1, (날씨8[stnNm]='강수량 삽입용'!$Q$70) * (날씨8[월]=V$71) * (날씨8[일]='강수량 삽입용'!$P81), 날씨8[sumRn]),""),IF(_xlpm.결과=0,"",_xlpm.결과))</f>
        <v/>
      </c>
      <c r="W81" cm="1">
        <f t="array" ref="W81">_xlfn.LET(_xlpm.결과,IFERROR(_xlfn.XLOOKUP(1, (날씨8[stnNm]='강수량 삽입용'!$Q$70) * (날씨8[월]=W$71) * (날씨8[일]='강수량 삽입용'!$P81), 날씨8[sumRn]),""),IF(_xlpm.결과=0,"",_xlpm.결과))</f>
        <v>10.7</v>
      </c>
      <c r="X81" cm="1">
        <f t="array" ref="X81">_xlfn.LET(_xlpm.결과,IFERROR(_xlfn.XLOOKUP(1, (날씨8[stnNm]='강수량 삽입용'!$Q$70) * (날씨8[월]=X$71) * (날씨8[일]='강수량 삽입용'!$P81), 날씨8[sumRn]),""),IF(_xlpm.결과=0,"",_xlpm.결과))</f>
        <v>0.2</v>
      </c>
      <c r="Y81" t="str" cm="1">
        <f t="array" ref="Y81">_xlfn.LET(_xlpm.결과,IFERROR(_xlfn.XLOOKUP(1, (날씨8[stnNm]='강수량 삽입용'!$Q$70) * (날씨8[월]=Y$71) * (날씨8[일]='강수량 삽입용'!$P81), 날씨8[sumRn]),""),IF(_xlpm.결과=0,"",_xlpm.결과))</f>
        <v/>
      </c>
      <c r="Z81" cm="1">
        <f t="array" ref="Z81">_xlfn.LET(_xlpm.결과,IFERROR(_xlfn.XLOOKUP(1, (날씨8[stnNm]='강수량 삽입용'!$Q$70) * (날씨8[월]=Z$71) * (날씨8[일]='강수량 삽입용'!$P81), 날씨8[sumRn]),""),IF(_xlpm.결과=0,"",_xlpm.결과))</f>
        <v>2.8</v>
      </c>
      <c r="AA81" t="str" cm="1">
        <f t="array" ref="AA81">_xlfn.LET(_xlpm.결과,IFERROR(_xlfn.XLOOKUP(1, (날씨8[stnNm]='강수량 삽입용'!$Q$70) * (날씨8[월]=AA$71) * (날씨8[일]='강수량 삽입용'!$P81), 날씨8[sumRn]),""),IF(_xlpm.결과=0,"",_xlpm.결과))</f>
        <v/>
      </c>
      <c r="AB81" t="str" cm="1">
        <f t="array" ref="AB81">_xlfn.LET(_xlpm.결과,IFERROR(_xlfn.XLOOKUP(1, (날씨8[stnNm]='강수량 삽입용'!$Q$70) * (날씨8[월]=AB$71) * (날씨8[일]='강수량 삽입용'!$P81), 날씨8[sumRn]),""),IF(_xlpm.결과=0,"",_xlpm.결과))</f>
        <v/>
      </c>
      <c r="AD81" s="63">
        <v>10</v>
      </c>
      <c r="AE81" t="str" cm="1">
        <f t="array" ref="AE81">_xlfn.LET(_xlpm.결과,IFERROR(_xlfn.XLOOKUP(1, (날씨9[stnNm]='강수량 삽입용'!$AE$70) * (날씨9[월]=AE$71) * (날씨9[일]='강수량 삽입용'!$AD81), 날씨9[sumRn]),""),IF(_xlpm.결과=0,"",_xlpm.결과))</f>
        <v/>
      </c>
      <c r="AF81" t="str" cm="1">
        <f t="array" ref="AF81">_xlfn.LET(_xlpm.결과,IFERROR(_xlfn.XLOOKUP(1, (날씨9[stnNm]='강수량 삽입용'!$AE$70) * (날씨9[월]=AF$71) * (날씨9[일]='강수량 삽입용'!$AD81), 날씨9[sumRn]),""),IF(_xlpm.결과=0,"",_xlpm.결과))</f>
        <v/>
      </c>
      <c r="AG81" t="str" cm="1">
        <f t="array" ref="AG81">_xlfn.LET(_xlpm.결과,IFERROR(_xlfn.XLOOKUP(1, (날씨9[stnNm]='강수량 삽입용'!$AE$70) * (날씨9[월]=AG$71) * (날씨9[일]='강수량 삽입용'!$AD81), 날씨9[sumRn]),""),IF(_xlpm.결과=0,"",_xlpm.결과))</f>
        <v/>
      </c>
      <c r="AH81" t="str" cm="1">
        <f t="array" ref="AH81">_xlfn.LET(_xlpm.결과,IFERROR(_xlfn.XLOOKUP(1, (날씨9[stnNm]='강수량 삽입용'!$AE$70) * (날씨9[월]=AH$71) * (날씨9[일]='강수량 삽입용'!$AD81), 날씨9[sumRn]),""),IF(_xlpm.결과=0,"",_xlpm.결과))</f>
        <v/>
      </c>
      <c r="AI81" t="str" cm="1">
        <f t="array" ref="AI81">_xlfn.LET(_xlpm.결과,IFERROR(_xlfn.XLOOKUP(1, (날씨9[stnNm]='강수량 삽입용'!$AE$70) * (날씨9[월]=AI$71) * (날씨9[일]='강수량 삽입용'!$AD81), 날씨9[sumRn]),""),IF(_xlpm.결과=0,"",_xlpm.결과))</f>
        <v/>
      </c>
      <c r="AJ81" cm="1">
        <f t="array" ref="AJ81">_xlfn.LET(_xlpm.결과,IFERROR(_xlfn.XLOOKUP(1, (날씨9[stnNm]='강수량 삽입용'!$AE$70) * (날씨9[월]=AJ$71) * (날씨9[일]='강수량 삽입용'!$AD81), 날씨9[sumRn]),""),IF(_xlpm.결과=0,"",_xlpm.결과))</f>
        <v>35.799999999999997</v>
      </c>
      <c r="AK81" t="str" cm="1">
        <f t="array" ref="AK81">_xlfn.LET(_xlpm.결과,IFERROR(_xlfn.XLOOKUP(1, (날씨9[stnNm]='강수량 삽입용'!$AE$70) * (날씨9[월]=AK$71) * (날씨9[일]='강수량 삽입용'!$AD81), 날씨9[sumRn]),""),IF(_xlpm.결과=0,"",_xlpm.결과))</f>
        <v/>
      </c>
      <c r="AL81" cm="1">
        <f t="array" ref="AL81">_xlfn.LET(_xlpm.결과,IFERROR(_xlfn.XLOOKUP(1, (날씨9[stnNm]='강수량 삽입용'!$AE$70) * (날씨9[월]=AL$71) * (날씨9[일]='강수량 삽입용'!$AD81), 날씨9[sumRn]),""),IF(_xlpm.결과=0,"",_xlpm.결과))</f>
        <v>50.1</v>
      </c>
      <c r="AM81" t="str" cm="1">
        <f t="array" ref="AM81">_xlfn.LET(_xlpm.결과,IFERROR(_xlfn.XLOOKUP(1, (날씨9[stnNm]='강수량 삽입용'!$AE$70) * (날씨9[월]=AM$71) * (날씨9[일]='강수량 삽입용'!$AD81), 날씨9[sumRn]),""),IF(_xlpm.결과=0,"",_xlpm.결과))</f>
        <v/>
      </c>
      <c r="AN81" cm="1">
        <f t="array" ref="AN81">_xlfn.LET(_xlpm.결과,IFERROR(_xlfn.XLOOKUP(1, (날씨9[stnNm]='강수량 삽입용'!$AE$70) * (날씨9[월]=AN$71) * (날씨9[일]='강수량 삽입용'!$AD81), 날씨9[sumRn]),""),IF(_xlpm.결과=0,"",_xlpm.결과))</f>
        <v>0.1</v>
      </c>
      <c r="AO81" t="str" cm="1">
        <f t="array" ref="AO81">_xlfn.LET(_xlpm.결과,IFERROR(_xlfn.XLOOKUP(1, (날씨9[stnNm]='강수량 삽입용'!$AE$70) * (날씨9[월]=AO$71) * (날씨9[일]='강수량 삽입용'!$AD81), 날씨9[sumRn]),""),IF(_xlpm.결과=0,"",_xlpm.결과))</f>
        <v/>
      </c>
      <c r="AP81" t="str" cm="1">
        <f t="array" ref="AP81">_xlfn.LET(_xlpm.결과,IFERROR(_xlfn.XLOOKUP(1, (날씨9[stnNm]='강수량 삽입용'!$AE$70) * (날씨9[월]=AP$71) * (날씨9[일]='강수량 삽입용'!$AD81), 날씨9[sumRn]),""),IF(_xlpm.결과=0,"",_xlpm.결과))</f>
        <v/>
      </c>
    </row>
    <row r="82" spans="2:42" ht="15.95" customHeight="1" x14ac:dyDescent="0.3">
      <c r="B82" s="63">
        <v>11</v>
      </c>
      <c r="C82" t="str" cm="1">
        <f t="array" ref="C82">_xlfn.LET(_xlpm.결과,IFERROR(_xlfn.XLOOKUP(1, (날씨7[stnNm]='강수량 삽입용'!$C$70) * (날씨7[월]=C$71) * (날씨7[일]='강수량 삽입용'!$B82), 날씨7[sumRn]),""),IF(_xlpm.결과=0,"",_xlpm.결과))</f>
        <v/>
      </c>
      <c r="D82" t="str" cm="1">
        <f t="array" ref="D82">_xlfn.LET(_xlpm.결과,IFERROR(_xlfn.XLOOKUP(1, (날씨7[stnNm]='강수량 삽입용'!$C$70) * (날씨7[월]=D$71) * (날씨7[일]='강수량 삽입용'!$B82), 날씨7[sumRn]),""),IF(_xlpm.결과=0,"",_xlpm.결과))</f>
        <v/>
      </c>
      <c r="E82" t="str" cm="1">
        <f t="array" ref="E82">_xlfn.LET(_xlpm.결과,IFERROR(_xlfn.XLOOKUP(1, (날씨7[stnNm]='강수량 삽입용'!$C$70) * (날씨7[월]=E$71) * (날씨7[일]='강수량 삽입용'!$B82), 날씨7[sumRn]),""),IF(_xlpm.결과=0,"",_xlpm.결과))</f>
        <v/>
      </c>
      <c r="F82" t="str" cm="1">
        <f t="array" ref="F82">_xlfn.LET(_xlpm.결과,IFERROR(_xlfn.XLOOKUP(1, (날씨7[stnNm]='강수량 삽입용'!$C$70) * (날씨7[월]=F$71) * (날씨7[일]='강수량 삽입용'!$B82), 날씨7[sumRn]),""),IF(_xlpm.결과=0,"",_xlpm.결과))</f>
        <v/>
      </c>
      <c r="G82" t="str" cm="1">
        <f t="array" ref="G82">_xlfn.LET(_xlpm.결과,IFERROR(_xlfn.XLOOKUP(1, (날씨7[stnNm]='강수량 삽입용'!$C$70) * (날씨7[월]=G$71) * (날씨7[일]='강수량 삽입용'!$B82), 날씨7[sumRn]),""),IF(_xlpm.결과=0,"",_xlpm.결과))</f>
        <v/>
      </c>
      <c r="H82" cm="1">
        <f t="array" ref="H82">_xlfn.LET(_xlpm.결과,IFERROR(_xlfn.XLOOKUP(1, (날씨7[stnNm]='강수량 삽입용'!$C$70) * (날씨7[월]=H$71) * (날씨7[일]='강수량 삽입용'!$B82), 날씨7[sumRn]),""),IF(_xlpm.결과=0,"",_xlpm.결과))</f>
        <v>5.2</v>
      </c>
      <c r="I82" cm="1">
        <f t="array" ref="I82">_xlfn.LET(_xlpm.결과,IFERROR(_xlfn.XLOOKUP(1, (날씨7[stnNm]='강수량 삽입용'!$C$70) * (날씨7[월]=I$71) * (날씨7[일]='강수량 삽입용'!$B82), 날씨7[sumRn]),""),IF(_xlpm.결과=0,"",_xlpm.결과))</f>
        <v>1.1000000000000001</v>
      </c>
      <c r="J82" t="str" cm="1">
        <f t="array" ref="J82">_xlfn.LET(_xlpm.결과,IFERROR(_xlfn.XLOOKUP(1, (날씨7[stnNm]='강수량 삽입용'!$C$70) * (날씨7[월]=J$71) * (날씨7[일]='강수량 삽입용'!$B82), 날씨7[sumRn]),""),IF(_xlpm.결과=0,"",_xlpm.결과))</f>
        <v/>
      </c>
      <c r="K82" t="str" cm="1">
        <f t="array" ref="K82">_xlfn.LET(_xlpm.결과,IFERROR(_xlfn.XLOOKUP(1, (날씨7[stnNm]='강수량 삽입용'!$C$70) * (날씨7[월]=K$71) * (날씨7[일]='강수량 삽입용'!$B82), 날씨7[sumRn]),""),IF(_xlpm.결과=0,"",_xlpm.결과))</f>
        <v/>
      </c>
      <c r="L82" cm="1">
        <f t="array" ref="L82">_xlfn.LET(_xlpm.결과,IFERROR(_xlfn.XLOOKUP(1, (날씨7[stnNm]='강수량 삽입용'!$C$70) * (날씨7[월]=L$71) * (날씨7[일]='강수량 삽입용'!$B82), 날씨7[sumRn]),""),IF(_xlpm.결과=0,"",_xlpm.결과))</f>
        <v>1.8</v>
      </c>
      <c r="M82" t="str" cm="1">
        <f t="array" ref="M82">_xlfn.LET(_xlpm.결과,IFERROR(_xlfn.XLOOKUP(1, (날씨7[stnNm]='강수량 삽입용'!$C$70) * (날씨7[월]=M$71) * (날씨7[일]='강수량 삽입용'!$B82), 날씨7[sumRn]),""),IF(_xlpm.결과=0,"",_xlpm.결과))</f>
        <v/>
      </c>
      <c r="N82" t="str" cm="1">
        <f t="array" ref="N82">_xlfn.LET(_xlpm.결과,IFERROR(_xlfn.XLOOKUP(1, (날씨7[stnNm]='강수량 삽입용'!$C$70) * (날씨7[월]=N$71) * (날씨7[일]='강수량 삽입용'!$B82), 날씨7[sumRn]),""),IF(_xlpm.결과=0,"",_xlpm.결과))</f>
        <v/>
      </c>
      <c r="P82" s="63">
        <v>11</v>
      </c>
      <c r="Q82" t="str" cm="1">
        <f t="array" ref="Q82">_xlfn.LET(_xlpm.결과,IFERROR(_xlfn.XLOOKUP(1, (날씨8[stnNm]='강수량 삽입용'!$Q$70) * (날씨8[월]=Q$71) * (날씨8[일]='강수량 삽입용'!$P82), 날씨8[sumRn]),""),IF(_xlpm.결과=0,"",_xlpm.결과))</f>
        <v/>
      </c>
      <c r="R82" t="str" cm="1">
        <f t="array" ref="R82">_xlfn.LET(_xlpm.결과,IFERROR(_xlfn.XLOOKUP(1, (날씨8[stnNm]='강수량 삽입용'!$Q$70) * (날씨8[월]=R$71) * (날씨8[일]='강수량 삽입용'!$P82), 날씨8[sumRn]),""),IF(_xlpm.결과=0,"",_xlpm.결과))</f>
        <v/>
      </c>
      <c r="S82" t="str" cm="1">
        <f t="array" ref="S82">_xlfn.LET(_xlpm.결과,IFERROR(_xlfn.XLOOKUP(1, (날씨8[stnNm]='강수량 삽입용'!$Q$70) * (날씨8[월]=S$71) * (날씨8[일]='강수량 삽입용'!$P82), 날씨8[sumRn]),""),IF(_xlpm.결과=0,"",_xlpm.결과))</f>
        <v/>
      </c>
      <c r="T82" t="str" cm="1">
        <f t="array" ref="T82">_xlfn.LET(_xlpm.결과,IFERROR(_xlfn.XLOOKUP(1, (날씨8[stnNm]='강수량 삽입용'!$Q$70) * (날씨8[월]=T$71) * (날씨8[일]='강수량 삽입용'!$P82), 날씨8[sumRn]),""),IF(_xlpm.결과=0,"",_xlpm.결과))</f>
        <v/>
      </c>
      <c r="U82" t="str" cm="1">
        <f t="array" ref="U82">_xlfn.LET(_xlpm.결과,IFERROR(_xlfn.XLOOKUP(1, (날씨8[stnNm]='강수량 삽입용'!$Q$70) * (날씨8[월]=U$71) * (날씨8[일]='강수량 삽입용'!$P82), 날씨8[sumRn]),""),IF(_xlpm.결과=0,"",_xlpm.결과))</f>
        <v/>
      </c>
      <c r="V82" cm="1">
        <f t="array" ref="V82">_xlfn.LET(_xlpm.결과,IFERROR(_xlfn.XLOOKUP(1, (날씨8[stnNm]='강수량 삽입용'!$Q$70) * (날씨8[월]=V$71) * (날씨8[일]='강수량 삽입용'!$P82), 날씨8[sumRn]),""),IF(_xlpm.결과=0,"",_xlpm.결과))</f>
        <v>0.1</v>
      </c>
      <c r="W82" cm="1">
        <f t="array" ref="W82">_xlfn.LET(_xlpm.결과,IFERROR(_xlfn.XLOOKUP(1, (날씨8[stnNm]='강수량 삽입용'!$Q$70) * (날씨8[월]=W$71) * (날씨8[일]='강수량 삽입용'!$P82), 날씨8[sumRn]),""),IF(_xlpm.결과=0,"",_xlpm.결과))</f>
        <v>0.6</v>
      </c>
      <c r="X82" cm="1">
        <f t="array" ref="X82">_xlfn.LET(_xlpm.결과,IFERROR(_xlfn.XLOOKUP(1, (날씨8[stnNm]='강수량 삽입용'!$Q$70) * (날씨8[월]=X$71) * (날씨8[일]='강수량 삽입용'!$P82), 날씨8[sumRn]),""),IF(_xlpm.결과=0,"",_xlpm.결과))</f>
        <v>1.9</v>
      </c>
      <c r="Y82" t="str" cm="1">
        <f t="array" ref="Y82">_xlfn.LET(_xlpm.결과,IFERROR(_xlfn.XLOOKUP(1, (날씨8[stnNm]='강수량 삽입용'!$Q$70) * (날씨8[월]=Y$71) * (날씨8[일]='강수량 삽입용'!$P82), 날씨8[sumRn]),""),IF(_xlpm.결과=0,"",_xlpm.결과))</f>
        <v/>
      </c>
      <c r="Z82" t="str" cm="1">
        <f t="array" ref="Z82">_xlfn.LET(_xlpm.결과,IFERROR(_xlfn.XLOOKUP(1, (날씨8[stnNm]='강수량 삽입용'!$Q$70) * (날씨8[월]=Z$71) * (날씨8[일]='강수량 삽입용'!$P82), 날씨8[sumRn]),""),IF(_xlpm.결과=0,"",_xlpm.결과))</f>
        <v/>
      </c>
      <c r="AA82" t="str" cm="1">
        <f t="array" ref="AA82">_xlfn.LET(_xlpm.결과,IFERROR(_xlfn.XLOOKUP(1, (날씨8[stnNm]='강수량 삽입용'!$Q$70) * (날씨8[월]=AA$71) * (날씨8[일]='강수량 삽입용'!$P82), 날씨8[sumRn]),""),IF(_xlpm.결과=0,"",_xlpm.결과))</f>
        <v/>
      </c>
      <c r="AB82" t="str" cm="1">
        <f t="array" ref="AB82">_xlfn.LET(_xlpm.결과,IFERROR(_xlfn.XLOOKUP(1, (날씨8[stnNm]='강수량 삽입용'!$Q$70) * (날씨8[월]=AB$71) * (날씨8[일]='강수량 삽입용'!$P82), 날씨8[sumRn]),""),IF(_xlpm.결과=0,"",_xlpm.결과))</f>
        <v/>
      </c>
      <c r="AD82" s="63">
        <v>11</v>
      </c>
      <c r="AE82" t="str" cm="1">
        <f t="array" ref="AE82">_xlfn.LET(_xlpm.결과,IFERROR(_xlfn.XLOOKUP(1, (날씨9[stnNm]='강수량 삽입용'!$AE$70) * (날씨9[월]=AE$71) * (날씨9[일]='강수량 삽입용'!$AD82), 날씨9[sumRn]),""),IF(_xlpm.결과=0,"",_xlpm.결과))</f>
        <v/>
      </c>
      <c r="AF82" t="str" cm="1">
        <f t="array" ref="AF82">_xlfn.LET(_xlpm.결과,IFERROR(_xlfn.XLOOKUP(1, (날씨9[stnNm]='강수량 삽입용'!$AE$70) * (날씨9[월]=AF$71) * (날씨9[일]='강수량 삽입용'!$AD82), 날씨9[sumRn]),""),IF(_xlpm.결과=0,"",_xlpm.결과))</f>
        <v/>
      </c>
      <c r="AG82" t="str" cm="1">
        <f t="array" ref="AG82">_xlfn.LET(_xlpm.결과,IFERROR(_xlfn.XLOOKUP(1, (날씨9[stnNm]='강수량 삽입용'!$AE$70) * (날씨9[월]=AG$71) * (날씨9[일]='강수량 삽입용'!$AD82), 날씨9[sumRn]),""),IF(_xlpm.결과=0,"",_xlpm.결과))</f>
        <v/>
      </c>
      <c r="AH82" cm="1">
        <f t="array" ref="AH82">_xlfn.LET(_xlpm.결과,IFERROR(_xlfn.XLOOKUP(1, (날씨9[stnNm]='강수량 삽입용'!$AE$70) * (날씨9[월]=AH$71) * (날씨9[일]='강수량 삽입용'!$AD82), 날씨9[sumRn]),""),IF(_xlpm.결과=0,"",_xlpm.결과))</f>
        <v>8.8000000000000007</v>
      </c>
      <c r="AI82" t="str" cm="1">
        <f t="array" ref="AI82">_xlfn.LET(_xlpm.결과,IFERROR(_xlfn.XLOOKUP(1, (날씨9[stnNm]='강수량 삽입용'!$AE$70) * (날씨9[월]=AI$71) * (날씨9[일]='강수량 삽입용'!$AD82), 날씨9[sumRn]),""),IF(_xlpm.결과=0,"",_xlpm.결과))</f>
        <v/>
      </c>
      <c r="AJ82" cm="1">
        <f t="array" ref="AJ82">_xlfn.LET(_xlpm.결과,IFERROR(_xlfn.XLOOKUP(1, (날씨9[stnNm]='강수량 삽입용'!$AE$70) * (날씨9[월]=AJ$71) * (날씨9[일]='강수량 삽입용'!$AD82), 날씨9[sumRn]),""),IF(_xlpm.결과=0,"",_xlpm.결과))</f>
        <v>2.2000000000000002</v>
      </c>
      <c r="AK82" cm="1">
        <f t="array" ref="AK82">_xlfn.LET(_xlpm.결과,IFERROR(_xlfn.XLOOKUP(1, (날씨9[stnNm]='강수량 삽입용'!$AE$70) * (날씨9[월]=AK$71) * (날씨9[일]='강수량 삽입용'!$AD82), 날씨9[sumRn]),""),IF(_xlpm.결과=0,"",_xlpm.결과))</f>
        <v>31.7</v>
      </c>
      <c r="AL82" cm="1">
        <f t="array" ref="AL82">_xlfn.LET(_xlpm.결과,IFERROR(_xlfn.XLOOKUP(1, (날씨9[stnNm]='강수량 삽입용'!$AE$70) * (날씨9[월]=AL$71) * (날씨9[일]='강수량 삽입용'!$AD82), 날씨9[sumRn]),""),IF(_xlpm.결과=0,"",_xlpm.결과))</f>
        <v>18.7</v>
      </c>
      <c r="AM82" t="str" cm="1">
        <f t="array" ref="AM82">_xlfn.LET(_xlpm.결과,IFERROR(_xlfn.XLOOKUP(1, (날씨9[stnNm]='강수량 삽입용'!$AE$70) * (날씨9[월]=AM$71) * (날씨9[일]='강수량 삽입용'!$AD82), 날씨9[sumRn]),""),IF(_xlpm.결과=0,"",_xlpm.결과))</f>
        <v/>
      </c>
      <c r="AN82" t="str" cm="1">
        <f t="array" ref="AN82">_xlfn.LET(_xlpm.결과,IFERROR(_xlfn.XLOOKUP(1, (날씨9[stnNm]='강수량 삽입용'!$AE$70) * (날씨9[월]=AN$71) * (날씨9[일]='강수량 삽입용'!$AD82), 날씨9[sumRn]),""),IF(_xlpm.결과=0,"",_xlpm.결과))</f>
        <v/>
      </c>
      <c r="AO82" t="str" cm="1">
        <f t="array" ref="AO82">_xlfn.LET(_xlpm.결과,IFERROR(_xlfn.XLOOKUP(1, (날씨9[stnNm]='강수량 삽입용'!$AE$70) * (날씨9[월]=AO$71) * (날씨9[일]='강수량 삽입용'!$AD82), 날씨9[sumRn]),""),IF(_xlpm.결과=0,"",_xlpm.결과))</f>
        <v/>
      </c>
      <c r="AP82" cm="1">
        <f t="array" ref="AP82">_xlfn.LET(_xlpm.결과,IFERROR(_xlfn.XLOOKUP(1, (날씨9[stnNm]='강수량 삽입용'!$AE$70) * (날씨9[월]=AP$71) * (날씨9[일]='강수량 삽입용'!$AD82), 날씨9[sumRn]),""),IF(_xlpm.결과=0,"",_xlpm.결과))</f>
        <v>21.9</v>
      </c>
    </row>
    <row r="83" spans="2:42" ht="15.95" customHeight="1" x14ac:dyDescent="0.3">
      <c r="B83" s="63">
        <v>12</v>
      </c>
      <c r="C83" t="str" cm="1">
        <f t="array" ref="C83">_xlfn.LET(_xlpm.결과,IFERROR(_xlfn.XLOOKUP(1, (날씨7[stnNm]='강수량 삽입용'!$C$70) * (날씨7[월]=C$71) * (날씨7[일]='강수량 삽입용'!$B83), 날씨7[sumRn]),""),IF(_xlpm.결과=0,"",_xlpm.결과))</f>
        <v/>
      </c>
      <c r="D83" t="str" cm="1">
        <f t="array" ref="D83">_xlfn.LET(_xlpm.결과,IFERROR(_xlfn.XLOOKUP(1, (날씨7[stnNm]='강수량 삽입용'!$C$70) * (날씨7[월]=D$71) * (날씨7[일]='강수량 삽입용'!$B83), 날씨7[sumRn]),""),IF(_xlpm.결과=0,"",_xlpm.결과))</f>
        <v/>
      </c>
      <c r="E83" t="str" cm="1">
        <f t="array" ref="E83">_xlfn.LET(_xlpm.결과,IFERROR(_xlfn.XLOOKUP(1, (날씨7[stnNm]='강수량 삽입용'!$C$70) * (날씨7[월]=E$71) * (날씨7[일]='강수량 삽입용'!$B83), 날씨7[sumRn]),""),IF(_xlpm.결과=0,"",_xlpm.결과))</f>
        <v/>
      </c>
      <c r="F83" cm="1">
        <f t="array" ref="F83">_xlfn.LET(_xlpm.결과,IFERROR(_xlfn.XLOOKUP(1, (날씨7[stnNm]='강수량 삽입용'!$C$70) * (날씨7[월]=F$71) * (날씨7[일]='강수량 삽입용'!$B83), 날씨7[sumRn]),""),IF(_xlpm.결과=0,"",_xlpm.결과))</f>
        <v>26.1</v>
      </c>
      <c r="G83" t="str" cm="1">
        <f t="array" ref="G83">_xlfn.LET(_xlpm.결과,IFERROR(_xlfn.XLOOKUP(1, (날씨7[stnNm]='강수량 삽입용'!$C$70) * (날씨7[월]=G$71) * (날씨7[일]='강수량 삽입용'!$B83), 날씨7[sumRn]),""),IF(_xlpm.결과=0,"",_xlpm.결과))</f>
        <v/>
      </c>
      <c r="H83" t="str" cm="1">
        <f t="array" ref="H83">_xlfn.LET(_xlpm.결과,IFERROR(_xlfn.XLOOKUP(1, (날씨7[stnNm]='강수량 삽입용'!$C$70) * (날씨7[월]=H$71) * (날씨7[일]='강수량 삽입용'!$B83), 날씨7[sumRn]),""),IF(_xlpm.결과=0,"",_xlpm.결과))</f>
        <v/>
      </c>
      <c r="I83" t="str" cm="1">
        <f t="array" ref="I83">_xlfn.LET(_xlpm.결과,IFERROR(_xlfn.XLOOKUP(1, (날씨7[stnNm]='강수량 삽입용'!$C$70) * (날씨7[월]=I$71) * (날씨7[일]='강수량 삽입용'!$B83), 날씨7[sumRn]),""),IF(_xlpm.결과=0,"",_xlpm.결과))</f>
        <v/>
      </c>
      <c r="J83" t="str" cm="1">
        <f t="array" ref="J83">_xlfn.LET(_xlpm.결과,IFERROR(_xlfn.XLOOKUP(1, (날씨7[stnNm]='강수량 삽입용'!$C$70) * (날씨7[월]=J$71) * (날씨7[일]='강수량 삽입용'!$B83), 날씨7[sumRn]),""),IF(_xlpm.결과=0,"",_xlpm.결과))</f>
        <v/>
      </c>
      <c r="K83" t="str" cm="1">
        <f t="array" ref="K83">_xlfn.LET(_xlpm.결과,IFERROR(_xlfn.XLOOKUP(1, (날씨7[stnNm]='강수량 삽입용'!$C$70) * (날씨7[월]=K$71) * (날씨7[일]='강수량 삽입용'!$B83), 날씨7[sumRn]),""),IF(_xlpm.결과=0,"",_xlpm.결과))</f>
        <v/>
      </c>
      <c r="L83" t="str" cm="1">
        <f t="array" ref="L83">_xlfn.LET(_xlpm.결과,IFERROR(_xlfn.XLOOKUP(1, (날씨7[stnNm]='강수량 삽입용'!$C$70) * (날씨7[월]=L$71) * (날씨7[일]='강수량 삽입용'!$B83), 날씨7[sumRn]),""),IF(_xlpm.결과=0,"",_xlpm.결과))</f>
        <v/>
      </c>
      <c r="M83" t="str" cm="1">
        <f t="array" ref="M83">_xlfn.LET(_xlpm.결과,IFERROR(_xlfn.XLOOKUP(1, (날씨7[stnNm]='강수량 삽입용'!$C$70) * (날씨7[월]=M$71) * (날씨7[일]='강수량 삽입용'!$B83), 날씨7[sumRn]),""),IF(_xlpm.결과=0,"",_xlpm.결과))</f>
        <v/>
      </c>
      <c r="N83" t="str" cm="1">
        <f t="array" ref="N83">_xlfn.LET(_xlpm.결과,IFERROR(_xlfn.XLOOKUP(1, (날씨7[stnNm]='강수량 삽입용'!$C$70) * (날씨7[월]=N$71) * (날씨7[일]='강수량 삽입용'!$B83), 날씨7[sumRn]),""),IF(_xlpm.결과=0,"",_xlpm.결과))</f>
        <v/>
      </c>
      <c r="P83" s="63">
        <v>12</v>
      </c>
      <c r="Q83" t="str" cm="1">
        <f t="array" ref="Q83">_xlfn.LET(_xlpm.결과,IFERROR(_xlfn.XLOOKUP(1, (날씨8[stnNm]='강수량 삽입용'!$Q$70) * (날씨8[월]=Q$71) * (날씨8[일]='강수량 삽입용'!$P83), 날씨8[sumRn]),""),IF(_xlpm.결과=0,"",_xlpm.결과))</f>
        <v/>
      </c>
      <c r="R83" t="str" cm="1">
        <f t="array" ref="R83">_xlfn.LET(_xlpm.결과,IFERROR(_xlfn.XLOOKUP(1, (날씨8[stnNm]='강수량 삽입용'!$Q$70) * (날씨8[월]=R$71) * (날씨8[일]='강수량 삽입용'!$P83), 날씨8[sumRn]),""),IF(_xlpm.결과=0,"",_xlpm.결과))</f>
        <v/>
      </c>
      <c r="S83" cm="1">
        <f t="array" ref="S83">_xlfn.LET(_xlpm.결과,IFERROR(_xlfn.XLOOKUP(1, (날씨8[stnNm]='강수량 삽입용'!$Q$70) * (날씨8[월]=S$71) * (날씨8[일]='강수량 삽입용'!$P83), 날씨8[sumRn]),""),IF(_xlpm.결과=0,"",_xlpm.결과))</f>
        <v>14</v>
      </c>
      <c r="T83" cm="1">
        <f t="array" ref="T83">_xlfn.LET(_xlpm.결과,IFERROR(_xlfn.XLOOKUP(1, (날씨8[stnNm]='강수량 삽입용'!$Q$70) * (날씨8[월]=T$71) * (날씨8[일]='강수량 삽입용'!$P83), 날씨8[sumRn]),""),IF(_xlpm.결과=0,"",_xlpm.결과))</f>
        <v>3.9</v>
      </c>
      <c r="U83" t="str" cm="1">
        <f t="array" ref="U83">_xlfn.LET(_xlpm.결과,IFERROR(_xlfn.XLOOKUP(1, (날씨8[stnNm]='강수량 삽입용'!$Q$70) * (날씨8[월]=U$71) * (날씨8[일]='강수량 삽입용'!$P83), 날씨8[sumRn]),""),IF(_xlpm.결과=0,"",_xlpm.결과))</f>
        <v/>
      </c>
      <c r="V83" t="str" cm="1">
        <f t="array" ref="V83">_xlfn.LET(_xlpm.결과,IFERROR(_xlfn.XLOOKUP(1, (날씨8[stnNm]='강수량 삽입용'!$Q$70) * (날씨8[월]=V$71) * (날씨8[일]='강수량 삽입용'!$P83), 날씨8[sumRn]),""),IF(_xlpm.결과=0,"",_xlpm.결과))</f>
        <v/>
      </c>
      <c r="W83" t="str" cm="1">
        <f t="array" ref="W83">_xlfn.LET(_xlpm.결과,IFERROR(_xlfn.XLOOKUP(1, (날씨8[stnNm]='강수량 삽입용'!$Q$70) * (날씨8[월]=W$71) * (날씨8[일]='강수량 삽입용'!$P83), 날씨8[sumRn]),""),IF(_xlpm.결과=0,"",_xlpm.결과))</f>
        <v/>
      </c>
      <c r="X83" t="str" cm="1">
        <f t="array" ref="X83">_xlfn.LET(_xlpm.결과,IFERROR(_xlfn.XLOOKUP(1, (날씨8[stnNm]='강수량 삽입용'!$Q$70) * (날씨8[월]=X$71) * (날씨8[일]='강수량 삽입용'!$P83), 날씨8[sumRn]),""),IF(_xlpm.결과=0,"",_xlpm.결과))</f>
        <v/>
      </c>
      <c r="Y83" t="str" cm="1">
        <f t="array" ref="Y83">_xlfn.LET(_xlpm.결과,IFERROR(_xlfn.XLOOKUP(1, (날씨8[stnNm]='강수량 삽입용'!$Q$70) * (날씨8[월]=Y$71) * (날씨8[일]='강수량 삽입용'!$P83), 날씨8[sumRn]),""),IF(_xlpm.결과=0,"",_xlpm.결과))</f>
        <v/>
      </c>
      <c r="Z83" t="str" cm="1">
        <f t="array" ref="Z83">_xlfn.LET(_xlpm.결과,IFERROR(_xlfn.XLOOKUP(1, (날씨8[stnNm]='강수량 삽입용'!$Q$70) * (날씨8[월]=Z$71) * (날씨8[일]='강수량 삽입용'!$P83), 날씨8[sumRn]),""),IF(_xlpm.결과=0,"",_xlpm.결과))</f>
        <v/>
      </c>
      <c r="AA83" cm="1">
        <f t="array" ref="AA83">_xlfn.LET(_xlpm.결과,IFERROR(_xlfn.XLOOKUP(1, (날씨8[stnNm]='강수량 삽입용'!$Q$70) * (날씨8[월]=AA$71) * (날씨8[일]='강수량 삽입용'!$P83), 날씨8[sumRn]),""),IF(_xlpm.결과=0,"",_xlpm.결과))</f>
        <v>37.1</v>
      </c>
      <c r="AB83" cm="1">
        <f t="array" ref="AB83">_xlfn.LET(_xlpm.결과,IFERROR(_xlfn.XLOOKUP(1, (날씨8[stnNm]='강수량 삽입용'!$Q$70) * (날씨8[월]=AB$71) * (날씨8[일]='강수량 삽입용'!$P83), 날씨8[sumRn]),""),IF(_xlpm.결과=0,"",_xlpm.결과))</f>
        <v>0.7</v>
      </c>
      <c r="AD83" s="63">
        <v>12</v>
      </c>
      <c r="AE83" t="str" cm="1">
        <f t="array" ref="AE83">_xlfn.LET(_xlpm.결과,IFERROR(_xlfn.XLOOKUP(1, (날씨9[stnNm]='강수량 삽입용'!$AE$70) * (날씨9[월]=AE$71) * (날씨9[일]='강수량 삽입용'!$AD83), 날씨9[sumRn]),""),IF(_xlpm.결과=0,"",_xlpm.결과))</f>
        <v/>
      </c>
      <c r="AF83" t="str" cm="1">
        <f t="array" ref="AF83">_xlfn.LET(_xlpm.결과,IFERROR(_xlfn.XLOOKUP(1, (날씨9[stnNm]='강수량 삽입용'!$AE$70) * (날씨9[월]=AF$71) * (날씨9[일]='강수량 삽입용'!$AD83), 날씨9[sumRn]),""),IF(_xlpm.결과=0,"",_xlpm.결과))</f>
        <v/>
      </c>
      <c r="AG83" cm="1">
        <f t="array" ref="AG83">_xlfn.LET(_xlpm.결과,IFERROR(_xlfn.XLOOKUP(1, (날씨9[stnNm]='강수량 삽입용'!$AE$70) * (날씨9[월]=AG$71) * (날씨9[일]='강수량 삽입용'!$AD83), 날씨9[sumRn]),""),IF(_xlpm.결과=0,"",_xlpm.결과))</f>
        <v>9.1999999999999993</v>
      </c>
      <c r="AH83" t="str" cm="1">
        <f t="array" ref="AH83">_xlfn.LET(_xlpm.결과,IFERROR(_xlfn.XLOOKUP(1, (날씨9[stnNm]='강수량 삽입용'!$AE$70) * (날씨9[월]=AH$71) * (날씨9[일]='강수량 삽입용'!$AD83), 날씨9[sumRn]),""),IF(_xlpm.결과=0,"",_xlpm.결과))</f>
        <v/>
      </c>
      <c r="AI83" t="str" cm="1">
        <f t="array" ref="AI83">_xlfn.LET(_xlpm.결과,IFERROR(_xlfn.XLOOKUP(1, (날씨9[stnNm]='강수량 삽입용'!$AE$70) * (날씨9[월]=AI$71) * (날씨9[일]='강수량 삽입용'!$AD83), 날씨9[sumRn]),""),IF(_xlpm.결과=0,"",_xlpm.결과))</f>
        <v/>
      </c>
      <c r="AJ83" t="str" cm="1">
        <f t="array" ref="AJ83">_xlfn.LET(_xlpm.결과,IFERROR(_xlfn.XLOOKUP(1, (날씨9[stnNm]='강수량 삽입용'!$AE$70) * (날씨9[월]=AJ$71) * (날씨9[일]='강수량 삽입용'!$AD83), 날씨9[sumRn]),""),IF(_xlpm.결과=0,"",_xlpm.결과))</f>
        <v/>
      </c>
      <c r="AK83" t="str" cm="1">
        <f t="array" ref="AK83">_xlfn.LET(_xlpm.결과,IFERROR(_xlfn.XLOOKUP(1, (날씨9[stnNm]='강수량 삽입용'!$AE$70) * (날씨9[월]=AK$71) * (날씨9[일]='강수량 삽입용'!$AD83), 날씨9[sumRn]),""),IF(_xlpm.결과=0,"",_xlpm.결과))</f>
        <v/>
      </c>
      <c r="AL83" cm="1">
        <f t="array" ref="AL83">_xlfn.LET(_xlpm.결과,IFERROR(_xlfn.XLOOKUP(1, (날씨9[stnNm]='강수량 삽입용'!$AE$70) * (날씨9[월]=AL$71) * (날씨9[일]='강수량 삽입용'!$AD83), 날씨9[sumRn]),""),IF(_xlpm.결과=0,"",_xlpm.결과))</f>
        <v>1.1000000000000001</v>
      </c>
      <c r="AM83" t="str" cm="1">
        <f t="array" ref="AM83">_xlfn.LET(_xlpm.결과,IFERROR(_xlfn.XLOOKUP(1, (날씨9[stnNm]='강수량 삽입용'!$AE$70) * (날씨9[월]=AM$71) * (날씨9[일]='강수량 삽입용'!$AD83), 날씨9[sumRn]),""),IF(_xlpm.결과=0,"",_xlpm.결과))</f>
        <v/>
      </c>
      <c r="AN83" t="str" cm="1">
        <f t="array" ref="AN83">_xlfn.LET(_xlpm.결과,IFERROR(_xlfn.XLOOKUP(1, (날씨9[stnNm]='강수량 삽입용'!$AE$70) * (날씨9[월]=AN$71) * (날씨9[일]='강수량 삽입용'!$AD83), 날씨9[sumRn]),""),IF(_xlpm.결과=0,"",_xlpm.결과))</f>
        <v/>
      </c>
      <c r="AO83" t="str" cm="1">
        <f t="array" ref="AO83">_xlfn.LET(_xlpm.결과,IFERROR(_xlfn.XLOOKUP(1, (날씨9[stnNm]='강수량 삽입용'!$AE$70) * (날씨9[월]=AO$71) * (날씨9[일]='강수량 삽입용'!$AD83), 날씨9[sumRn]),""),IF(_xlpm.결과=0,"",_xlpm.결과))</f>
        <v/>
      </c>
      <c r="AP83" t="str" cm="1">
        <f t="array" ref="AP83">_xlfn.LET(_xlpm.결과,IFERROR(_xlfn.XLOOKUP(1, (날씨9[stnNm]='강수량 삽입용'!$AE$70) * (날씨9[월]=AP$71) * (날씨9[일]='강수량 삽입용'!$AD83), 날씨9[sumRn]),""),IF(_xlpm.결과=0,"",_xlpm.결과))</f>
        <v/>
      </c>
    </row>
    <row r="84" spans="2:42" ht="15.95" customHeight="1" x14ac:dyDescent="0.3">
      <c r="B84" s="63">
        <v>13</v>
      </c>
      <c r="C84" t="str" cm="1">
        <f t="array" ref="C84">_xlfn.LET(_xlpm.결과,IFERROR(_xlfn.XLOOKUP(1, (날씨7[stnNm]='강수량 삽입용'!$C$70) * (날씨7[월]=C$71) * (날씨7[일]='강수량 삽입용'!$B84), 날씨7[sumRn]),""),IF(_xlpm.결과=0,"",_xlpm.결과))</f>
        <v/>
      </c>
      <c r="D84" t="str" cm="1">
        <f t="array" ref="D84">_xlfn.LET(_xlpm.결과,IFERROR(_xlfn.XLOOKUP(1, (날씨7[stnNm]='강수량 삽입용'!$C$70) * (날씨7[월]=D$71) * (날씨7[일]='강수량 삽입용'!$B84), 날씨7[sumRn]),""),IF(_xlpm.결과=0,"",_xlpm.결과))</f>
        <v/>
      </c>
      <c r="E84" t="str" cm="1">
        <f t="array" ref="E84">_xlfn.LET(_xlpm.결과,IFERROR(_xlfn.XLOOKUP(1, (날씨7[stnNm]='강수량 삽입용'!$C$70) * (날씨7[월]=E$71) * (날씨7[일]='강수량 삽입용'!$B84), 날씨7[sumRn]),""),IF(_xlpm.결과=0,"",_xlpm.결과))</f>
        <v/>
      </c>
      <c r="F84" cm="1">
        <f t="array" ref="F84">_xlfn.LET(_xlpm.결과,IFERROR(_xlfn.XLOOKUP(1, (날씨7[stnNm]='강수량 삽입용'!$C$70) * (날씨7[월]=F$71) * (날씨7[일]='강수량 삽입용'!$B84), 날씨7[sumRn]),""),IF(_xlpm.결과=0,"",_xlpm.결과))</f>
        <v>8.8000000000000007</v>
      </c>
      <c r="G84" t="str" cm="1">
        <f t="array" ref="G84">_xlfn.LET(_xlpm.결과,IFERROR(_xlfn.XLOOKUP(1, (날씨7[stnNm]='강수량 삽입용'!$C$70) * (날씨7[월]=G$71) * (날씨7[일]='강수량 삽입용'!$B84), 날씨7[sumRn]),""),IF(_xlpm.결과=0,"",_xlpm.결과))</f>
        <v/>
      </c>
      <c r="H84" t="str" cm="1">
        <f t="array" ref="H84">_xlfn.LET(_xlpm.결과,IFERROR(_xlfn.XLOOKUP(1, (날씨7[stnNm]='강수량 삽입용'!$C$70) * (날씨7[월]=H$71) * (날씨7[일]='강수량 삽입용'!$B84), 날씨7[sumRn]),""),IF(_xlpm.결과=0,"",_xlpm.결과))</f>
        <v/>
      </c>
      <c r="I84" t="str" cm="1">
        <f t="array" ref="I84">_xlfn.LET(_xlpm.결과,IFERROR(_xlfn.XLOOKUP(1, (날씨7[stnNm]='강수량 삽입용'!$C$70) * (날씨7[월]=I$71) * (날씨7[일]='강수량 삽입용'!$B84), 날씨7[sumRn]),""),IF(_xlpm.결과=0,"",_xlpm.결과))</f>
        <v/>
      </c>
      <c r="J84" t="str" cm="1">
        <f t="array" ref="J84">_xlfn.LET(_xlpm.결과,IFERROR(_xlfn.XLOOKUP(1, (날씨7[stnNm]='강수량 삽입용'!$C$70) * (날씨7[월]=J$71) * (날씨7[일]='강수량 삽입용'!$B84), 날씨7[sumRn]),""),IF(_xlpm.결과=0,"",_xlpm.결과))</f>
        <v/>
      </c>
      <c r="K84" t="str" cm="1">
        <f t="array" ref="K84">_xlfn.LET(_xlpm.결과,IFERROR(_xlfn.XLOOKUP(1, (날씨7[stnNm]='강수량 삽입용'!$C$70) * (날씨7[월]=K$71) * (날씨7[일]='강수량 삽입용'!$B84), 날씨7[sumRn]),""),IF(_xlpm.결과=0,"",_xlpm.결과))</f>
        <v/>
      </c>
      <c r="L84" t="str" cm="1">
        <f t="array" ref="L84">_xlfn.LET(_xlpm.결과,IFERROR(_xlfn.XLOOKUP(1, (날씨7[stnNm]='강수량 삽입용'!$C$70) * (날씨7[월]=L$71) * (날씨7[일]='강수량 삽입용'!$B84), 날씨7[sumRn]),""),IF(_xlpm.결과=0,"",_xlpm.결과))</f>
        <v/>
      </c>
      <c r="M84" t="str" cm="1">
        <f t="array" ref="M84">_xlfn.LET(_xlpm.결과,IFERROR(_xlfn.XLOOKUP(1, (날씨7[stnNm]='강수량 삽입용'!$C$70) * (날씨7[월]=M$71) * (날씨7[일]='강수량 삽입용'!$B84), 날씨7[sumRn]),""),IF(_xlpm.결과=0,"",_xlpm.결과))</f>
        <v/>
      </c>
      <c r="N84" t="str" cm="1">
        <f t="array" ref="N84">_xlfn.LET(_xlpm.결과,IFERROR(_xlfn.XLOOKUP(1, (날씨7[stnNm]='강수량 삽입용'!$C$70) * (날씨7[월]=N$71) * (날씨7[일]='강수량 삽입용'!$B84), 날씨7[sumRn]),""),IF(_xlpm.결과=0,"",_xlpm.결과))</f>
        <v/>
      </c>
      <c r="P84" s="63">
        <v>13</v>
      </c>
      <c r="Q84" t="str" cm="1">
        <f t="array" ref="Q84">_xlfn.LET(_xlpm.결과,IFERROR(_xlfn.XLOOKUP(1, (날씨8[stnNm]='강수량 삽입용'!$Q$70) * (날씨8[월]=Q$71) * (날씨8[일]='강수량 삽입용'!$P84), 날씨8[sumRn]),""),IF(_xlpm.결과=0,"",_xlpm.결과))</f>
        <v/>
      </c>
      <c r="R84" t="str" cm="1">
        <f t="array" ref="R84">_xlfn.LET(_xlpm.결과,IFERROR(_xlfn.XLOOKUP(1, (날씨8[stnNm]='강수량 삽입용'!$Q$70) * (날씨8[월]=R$71) * (날씨8[일]='강수량 삽입용'!$P84), 날씨8[sumRn]),""),IF(_xlpm.결과=0,"",_xlpm.결과))</f>
        <v/>
      </c>
      <c r="S84" cm="1">
        <f t="array" ref="S84">_xlfn.LET(_xlpm.결과,IFERROR(_xlfn.XLOOKUP(1, (날씨8[stnNm]='강수량 삽입용'!$Q$70) * (날씨8[월]=S$71) * (날씨8[일]='강수량 삽입용'!$P84), 날씨8[sumRn]),""),IF(_xlpm.결과=0,"",_xlpm.결과))</f>
        <v>16.600000000000001</v>
      </c>
      <c r="T84" cm="1">
        <f t="array" ref="T84">_xlfn.LET(_xlpm.결과,IFERROR(_xlfn.XLOOKUP(1, (날씨8[stnNm]='강수량 삽입용'!$Q$70) * (날씨8[월]=T$71) * (날씨8[일]='강수량 삽입용'!$P84), 날씨8[sumRn]),""),IF(_xlpm.결과=0,"",_xlpm.결과))</f>
        <v>0.2</v>
      </c>
      <c r="U84" t="str" cm="1">
        <f t="array" ref="U84">_xlfn.LET(_xlpm.결과,IFERROR(_xlfn.XLOOKUP(1, (날씨8[stnNm]='강수량 삽입용'!$Q$70) * (날씨8[월]=U$71) * (날씨8[일]='강수량 삽입용'!$P84), 날씨8[sumRn]),""),IF(_xlpm.결과=0,"",_xlpm.결과))</f>
        <v/>
      </c>
      <c r="V84" cm="1">
        <f t="array" ref="V84">_xlfn.LET(_xlpm.결과,IFERROR(_xlfn.XLOOKUP(1, (날씨8[stnNm]='강수량 삽입용'!$Q$70) * (날씨8[월]=V$71) * (날씨8[일]='강수량 삽입용'!$P84), 날씨8[sumRn]),""),IF(_xlpm.결과=0,"",_xlpm.결과))</f>
        <v>7.5</v>
      </c>
      <c r="W84" cm="1">
        <f t="array" ref="W84">_xlfn.LET(_xlpm.결과,IFERROR(_xlfn.XLOOKUP(1, (날씨8[stnNm]='강수량 삽입용'!$Q$70) * (날씨8[월]=W$71) * (날씨8[일]='강수량 삽입용'!$P84), 날씨8[sumRn]),""),IF(_xlpm.결과=0,"",_xlpm.결과))</f>
        <v>40.4</v>
      </c>
      <c r="X84" cm="1">
        <f t="array" ref="X84">_xlfn.LET(_xlpm.결과,IFERROR(_xlfn.XLOOKUP(1, (날씨8[stnNm]='강수량 삽입용'!$Q$70) * (날씨8[월]=X$71) * (날씨8[일]='강수량 삽입용'!$P84), 날씨8[sumRn]),""),IF(_xlpm.결과=0,"",_xlpm.결과))</f>
        <v>2.9</v>
      </c>
      <c r="Y84" t="str" cm="1">
        <f t="array" ref="Y84">_xlfn.LET(_xlpm.결과,IFERROR(_xlfn.XLOOKUP(1, (날씨8[stnNm]='강수량 삽입용'!$Q$70) * (날씨8[월]=Y$71) * (날씨8[일]='강수량 삽입용'!$P84), 날씨8[sumRn]),""),IF(_xlpm.결과=0,"",_xlpm.결과))</f>
        <v/>
      </c>
      <c r="Z84" t="str" cm="1">
        <f t="array" ref="Z84">_xlfn.LET(_xlpm.결과,IFERROR(_xlfn.XLOOKUP(1, (날씨8[stnNm]='강수량 삽입용'!$Q$70) * (날씨8[월]=Z$71) * (날씨8[일]='강수량 삽입용'!$P84), 날씨8[sumRn]),""),IF(_xlpm.결과=0,"",_xlpm.결과))</f>
        <v/>
      </c>
      <c r="AA84" cm="1">
        <f t="array" ref="AA84">_xlfn.LET(_xlpm.결과,IFERROR(_xlfn.XLOOKUP(1, (날씨8[stnNm]='강수량 삽입용'!$Q$70) * (날씨8[월]=AA$71) * (날씨8[일]='강수량 삽입용'!$P84), 날씨8[sumRn]),""),IF(_xlpm.결과=0,"",_xlpm.결과))</f>
        <v>1.1000000000000001</v>
      </c>
      <c r="AB84" cm="1">
        <f t="array" ref="AB84">_xlfn.LET(_xlpm.결과,IFERROR(_xlfn.XLOOKUP(1, (날씨8[stnNm]='강수량 삽입용'!$Q$70) * (날씨8[월]=AB$71) * (날씨8[일]='강수량 삽입용'!$P84), 날씨8[sumRn]),""),IF(_xlpm.결과=0,"",_xlpm.결과))</f>
        <v>2</v>
      </c>
      <c r="AD84" s="63">
        <v>13</v>
      </c>
      <c r="AE84" cm="1">
        <f t="array" ref="AE84">_xlfn.LET(_xlpm.결과,IFERROR(_xlfn.XLOOKUP(1, (날씨9[stnNm]='강수량 삽입용'!$AE$70) * (날씨9[월]=AE$71) * (날씨9[일]='강수량 삽입용'!$AD84), 날씨9[sumRn]),""),IF(_xlpm.결과=0,"",_xlpm.결과))</f>
        <v>28.9</v>
      </c>
      <c r="AF84" t="str" cm="1">
        <f t="array" ref="AF84">_xlfn.LET(_xlpm.결과,IFERROR(_xlfn.XLOOKUP(1, (날씨9[stnNm]='강수량 삽입용'!$AE$70) * (날씨9[월]=AF$71) * (날씨9[일]='강수량 삽입용'!$AD84), 날씨9[sumRn]),""),IF(_xlpm.결과=0,"",_xlpm.결과))</f>
        <v/>
      </c>
      <c r="AG84" t="str" cm="1">
        <f t="array" ref="AG84">_xlfn.LET(_xlpm.결과,IFERROR(_xlfn.XLOOKUP(1, (날씨9[stnNm]='강수량 삽입용'!$AE$70) * (날씨9[월]=AG$71) * (날씨9[일]='강수량 삽입용'!$AD84), 날씨9[sumRn]),""),IF(_xlpm.결과=0,"",_xlpm.결과))</f>
        <v/>
      </c>
      <c r="AH84" t="str" cm="1">
        <f t="array" ref="AH84">_xlfn.LET(_xlpm.결과,IFERROR(_xlfn.XLOOKUP(1, (날씨9[stnNm]='강수량 삽입용'!$AE$70) * (날씨9[월]=AH$71) * (날씨9[일]='강수량 삽입용'!$AD84), 날씨9[sumRn]),""),IF(_xlpm.결과=0,"",_xlpm.결과))</f>
        <v/>
      </c>
      <c r="AI84" cm="1">
        <f t="array" ref="AI84">_xlfn.LET(_xlpm.결과,IFERROR(_xlfn.XLOOKUP(1, (날씨9[stnNm]='강수량 삽입용'!$AE$70) * (날씨9[월]=AI$71) * (날씨9[일]='강수량 삽입용'!$AD84), 날씨9[sumRn]),""),IF(_xlpm.결과=0,"",_xlpm.결과))</f>
        <v>2.2000000000000002</v>
      </c>
      <c r="AJ84" cm="1">
        <f t="array" ref="AJ84">_xlfn.LET(_xlpm.결과,IFERROR(_xlfn.XLOOKUP(1, (날씨9[stnNm]='강수량 삽입용'!$AE$70) * (날씨9[월]=AJ$71) * (날씨9[일]='강수량 삽입용'!$AD84), 날씨9[sumRn]),""),IF(_xlpm.결과=0,"",_xlpm.결과))</f>
        <v>2.2000000000000002</v>
      </c>
      <c r="AK84" cm="1">
        <f t="array" ref="AK84">_xlfn.LET(_xlpm.결과,IFERROR(_xlfn.XLOOKUP(1, (날씨9[stnNm]='강수량 삽입용'!$AE$70) * (날씨9[월]=AK$71) * (날씨9[일]='강수량 삽입용'!$AD84), 날씨9[sumRn]),""),IF(_xlpm.결과=0,"",_xlpm.결과))</f>
        <v>29.7</v>
      </c>
      <c r="AL84" t="str" cm="1">
        <f t="array" ref="AL84">_xlfn.LET(_xlpm.결과,IFERROR(_xlfn.XLOOKUP(1, (날씨9[stnNm]='강수량 삽입용'!$AE$70) * (날씨9[월]=AL$71) * (날씨9[일]='강수량 삽입용'!$AD84), 날씨9[sumRn]),""),IF(_xlpm.결과=0,"",_xlpm.결과))</f>
        <v/>
      </c>
      <c r="AM84" cm="1">
        <f t="array" ref="AM84">_xlfn.LET(_xlpm.결과,IFERROR(_xlfn.XLOOKUP(1, (날씨9[stnNm]='강수량 삽입용'!$AE$70) * (날씨9[월]=AM$71) * (날씨9[일]='강수량 삽입용'!$AD84), 날씨9[sumRn]),""),IF(_xlpm.결과=0,"",_xlpm.결과))</f>
        <v>16.2</v>
      </c>
      <c r="AN84" t="str" cm="1">
        <f t="array" ref="AN84">_xlfn.LET(_xlpm.결과,IFERROR(_xlfn.XLOOKUP(1, (날씨9[stnNm]='강수량 삽입용'!$AE$70) * (날씨9[월]=AN$71) * (날씨9[일]='강수량 삽입용'!$AD84), 날씨9[sumRn]),""),IF(_xlpm.결과=0,"",_xlpm.결과))</f>
        <v/>
      </c>
      <c r="AO84" t="str" cm="1">
        <f t="array" ref="AO84">_xlfn.LET(_xlpm.결과,IFERROR(_xlfn.XLOOKUP(1, (날씨9[stnNm]='강수량 삽입용'!$AE$70) * (날씨9[월]=AO$71) * (날씨9[일]='강수량 삽입용'!$AD84), 날씨9[sumRn]),""),IF(_xlpm.결과=0,"",_xlpm.결과))</f>
        <v/>
      </c>
      <c r="AP84" t="str" cm="1">
        <f t="array" ref="AP84">_xlfn.LET(_xlpm.결과,IFERROR(_xlfn.XLOOKUP(1, (날씨9[stnNm]='강수량 삽입용'!$AE$70) * (날씨9[월]=AP$71) * (날씨9[일]='강수량 삽입용'!$AD84), 날씨9[sumRn]),""),IF(_xlpm.결과=0,"",_xlpm.결과))</f>
        <v/>
      </c>
    </row>
    <row r="85" spans="2:42" ht="15.95" customHeight="1" x14ac:dyDescent="0.3">
      <c r="B85" s="63">
        <v>14</v>
      </c>
      <c r="C85" t="str" cm="1">
        <f t="array" ref="C85">_xlfn.LET(_xlpm.결과,IFERROR(_xlfn.XLOOKUP(1, (날씨7[stnNm]='강수량 삽입용'!$C$70) * (날씨7[월]=C$71) * (날씨7[일]='강수량 삽입용'!$B85), 날씨7[sumRn]),""),IF(_xlpm.결과=0,"",_xlpm.결과))</f>
        <v/>
      </c>
      <c r="D85" t="str" cm="1">
        <f t="array" ref="D85">_xlfn.LET(_xlpm.결과,IFERROR(_xlfn.XLOOKUP(1, (날씨7[stnNm]='강수량 삽입용'!$C$70) * (날씨7[월]=D$71) * (날씨7[일]='강수량 삽입용'!$B85), 날씨7[sumRn]),""),IF(_xlpm.결과=0,"",_xlpm.결과))</f>
        <v/>
      </c>
      <c r="E85" t="str" cm="1">
        <f t="array" ref="E85">_xlfn.LET(_xlpm.결과,IFERROR(_xlfn.XLOOKUP(1, (날씨7[stnNm]='강수량 삽입용'!$C$70) * (날씨7[월]=E$71) * (날씨7[일]='강수량 삽입용'!$B85), 날씨7[sumRn]),""),IF(_xlpm.결과=0,"",_xlpm.결과))</f>
        <v/>
      </c>
      <c r="F85" t="str" cm="1">
        <f t="array" ref="F85">_xlfn.LET(_xlpm.결과,IFERROR(_xlfn.XLOOKUP(1, (날씨7[stnNm]='강수량 삽입용'!$C$70) * (날씨7[월]=F$71) * (날씨7[일]='강수량 삽입용'!$B85), 날씨7[sumRn]),""),IF(_xlpm.결과=0,"",_xlpm.결과))</f>
        <v/>
      </c>
      <c r="G85" t="str" cm="1">
        <f t="array" ref="G85">_xlfn.LET(_xlpm.결과,IFERROR(_xlfn.XLOOKUP(1, (날씨7[stnNm]='강수량 삽입용'!$C$70) * (날씨7[월]=G$71) * (날씨7[일]='강수량 삽입용'!$B85), 날씨7[sumRn]),""),IF(_xlpm.결과=0,"",_xlpm.결과))</f>
        <v/>
      </c>
      <c r="H85" t="str" cm="1">
        <f t="array" ref="H85">_xlfn.LET(_xlpm.결과,IFERROR(_xlfn.XLOOKUP(1, (날씨7[stnNm]='강수량 삽입용'!$C$70) * (날씨7[월]=H$71) * (날씨7[일]='강수량 삽입용'!$B85), 날씨7[sumRn]),""),IF(_xlpm.결과=0,"",_xlpm.결과))</f>
        <v/>
      </c>
      <c r="I85" t="str" cm="1">
        <f t="array" ref="I85">_xlfn.LET(_xlpm.결과,IFERROR(_xlfn.XLOOKUP(1, (날씨7[stnNm]='강수량 삽입용'!$C$70) * (날씨7[월]=I$71) * (날씨7[일]='강수량 삽입용'!$B85), 날씨7[sumRn]),""),IF(_xlpm.결과=0,"",_xlpm.결과))</f>
        <v/>
      </c>
      <c r="J85" t="str" cm="1">
        <f t="array" ref="J85">_xlfn.LET(_xlpm.결과,IFERROR(_xlfn.XLOOKUP(1, (날씨7[stnNm]='강수량 삽입용'!$C$70) * (날씨7[월]=J$71) * (날씨7[일]='강수량 삽입용'!$B85), 날씨7[sumRn]),""),IF(_xlpm.결과=0,"",_xlpm.결과))</f>
        <v/>
      </c>
      <c r="K85" t="str" cm="1">
        <f t="array" ref="K85">_xlfn.LET(_xlpm.결과,IFERROR(_xlfn.XLOOKUP(1, (날씨7[stnNm]='강수량 삽입용'!$C$70) * (날씨7[월]=K$71) * (날씨7[일]='강수량 삽입용'!$B85), 날씨7[sumRn]),""),IF(_xlpm.결과=0,"",_xlpm.결과))</f>
        <v/>
      </c>
      <c r="L85" t="str" cm="1">
        <f t="array" ref="L85">_xlfn.LET(_xlpm.결과,IFERROR(_xlfn.XLOOKUP(1, (날씨7[stnNm]='강수량 삽입용'!$C$70) * (날씨7[월]=L$71) * (날씨7[일]='강수량 삽입용'!$B85), 날씨7[sumRn]),""),IF(_xlpm.결과=0,"",_xlpm.결과))</f>
        <v/>
      </c>
      <c r="M85" t="str" cm="1">
        <f t="array" ref="M85">_xlfn.LET(_xlpm.결과,IFERROR(_xlfn.XLOOKUP(1, (날씨7[stnNm]='강수량 삽입용'!$C$70) * (날씨7[월]=M$71) * (날씨7[일]='강수량 삽입용'!$B85), 날씨7[sumRn]),""),IF(_xlpm.결과=0,"",_xlpm.결과))</f>
        <v/>
      </c>
      <c r="N85" t="str" cm="1">
        <f t="array" ref="N85">_xlfn.LET(_xlpm.결과,IFERROR(_xlfn.XLOOKUP(1, (날씨7[stnNm]='강수량 삽입용'!$C$70) * (날씨7[월]=N$71) * (날씨7[일]='강수량 삽입용'!$B85), 날씨7[sumRn]),""),IF(_xlpm.결과=0,"",_xlpm.결과))</f>
        <v/>
      </c>
      <c r="P85" s="63">
        <v>14</v>
      </c>
      <c r="Q85" t="str" cm="1">
        <f t="array" ref="Q85">_xlfn.LET(_xlpm.결과,IFERROR(_xlfn.XLOOKUP(1, (날씨8[stnNm]='강수량 삽입용'!$Q$70) * (날씨8[월]=Q$71) * (날씨8[일]='강수량 삽입용'!$P85), 날씨8[sumRn]),""),IF(_xlpm.결과=0,"",_xlpm.결과))</f>
        <v/>
      </c>
      <c r="R85" cm="1">
        <f t="array" ref="R85">_xlfn.LET(_xlpm.결과,IFERROR(_xlfn.XLOOKUP(1, (날씨8[stnNm]='강수량 삽입용'!$Q$70) * (날씨8[월]=R$71) * (날씨8[일]='강수량 삽입용'!$P85), 날씨8[sumRn]),""),IF(_xlpm.결과=0,"",_xlpm.결과))</f>
        <v>1.2</v>
      </c>
      <c r="S85" cm="1">
        <f t="array" ref="S85">_xlfn.LET(_xlpm.결과,IFERROR(_xlfn.XLOOKUP(1, (날씨8[stnNm]='강수량 삽입용'!$Q$70) * (날씨8[월]=S$71) * (날씨8[일]='강수량 삽입용'!$P85), 날씨8[sumRn]),""),IF(_xlpm.결과=0,"",_xlpm.결과))</f>
        <v>6.3</v>
      </c>
      <c r="T85" t="str" cm="1">
        <f t="array" ref="T85">_xlfn.LET(_xlpm.결과,IFERROR(_xlfn.XLOOKUP(1, (날씨8[stnNm]='강수량 삽입용'!$Q$70) * (날씨8[월]=T$71) * (날씨8[일]='강수량 삽입용'!$P85), 날씨8[sumRn]),""),IF(_xlpm.결과=0,"",_xlpm.결과))</f>
        <v/>
      </c>
      <c r="U85" t="str" cm="1">
        <f t="array" ref="U85">_xlfn.LET(_xlpm.결과,IFERROR(_xlfn.XLOOKUP(1, (날씨8[stnNm]='강수량 삽입용'!$Q$70) * (날씨8[월]=U$71) * (날씨8[일]='강수량 삽입용'!$P85), 날씨8[sumRn]),""),IF(_xlpm.결과=0,"",_xlpm.결과))</f>
        <v/>
      </c>
      <c r="V85" t="str" cm="1">
        <f t="array" ref="V85">_xlfn.LET(_xlpm.결과,IFERROR(_xlfn.XLOOKUP(1, (날씨8[stnNm]='강수량 삽입용'!$Q$70) * (날씨8[월]=V$71) * (날씨8[일]='강수량 삽입용'!$P85), 날씨8[sumRn]),""),IF(_xlpm.결과=0,"",_xlpm.결과))</f>
        <v/>
      </c>
      <c r="W85" cm="1">
        <f t="array" ref="W85">_xlfn.LET(_xlpm.결과,IFERROR(_xlfn.XLOOKUP(1, (날씨8[stnNm]='강수량 삽입용'!$Q$70) * (날씨8[월]=W$71) * (날씨8[일]='강수량 삽입용'!$P85), 날씨8[sumRn]),""),IF(_xlpm.결과=0,"",_xlpm.결과))</f>
        <v>1.6</v>
      </c>
      <c r="X85" cm="1">
        <f t="array" ref="X85">_xlfn.LET(_xlpm.결과,IFERROR(_xlfn.XLOOKUP(1, (날씨8[stnNm]='강수량 삽입용'!$Q$70) * (날씨8[월]=X$71) * (날씨8[일]='강수량 삽입용'!$P85), 날씨8[sumRn]),""),IF(_xlpm.결과=0,"",_xlpm.결과))</f>
        <v>18.399999999999999</v>
      </c>
      <c r="Y85" t="str" cm="1">
        <f t="array" ref="Y85">_xlfn.LET(_xlpm.결과,IFERROR(_xlfn.XLOOKUP(1, (날씨8[stnNm]='강수량 삽입용'!$Q$70) * (날씨8[월]=Y$71) * (날씨8[일]='강수량 삽입용'!$P85), 날씨8[sumRn]),""),IF(_xlpm.결과=0,"",_xlpm.결과))</f>
        <v/>
      </c>
      <c r="Z85" t="str" cm="1">
        <f t="array" ref="Z85">_xlfn.LET(_xlpm.결과,IFERROR(_xlfn.XLOOKUP(1, (날씨8[stnNm]='강수량 삽입용'!$Q$70) * (날씨8[월]=Z$71) * (날씨8[일]='강수량 삽입용'!$P85), 날씨8[sumRn]),""),IF(_xlpm.결과=0,"",_xlpm.결과))</f>
        <v/>
      </c>
      <c r="AA85" t="str" cm="1">
        <f t="array" ref="AA85">_xlfn.LET(_xlpm.결과,IFERROR(_xlfn.XLOOKUP(1, (날씨8[stnNm]='강수량 삽입용'!$Q$70) * (날씨8[월]=AA$71) * (날씨8[일]='강수량 삽입용'!$P85), 날씨8[sumRn]),""),IF(_xlpm.결과=0,"",_xlpm.결과))</f>
        <v/>
      </c>
      <c r="AB85" t="str" cm="1">
        <f t="array" ref="AB85">_xlfn.LET(_xlpm.결과,IFERROR(_xlfn.XLOOKUP(1, (날씨8[stnNm]='강수량 삽입용'!$Q$70) * (날씨8[월]=AB$71) * (날씨8[일]='강수량 삽입용'!$P85), 날씨8[sumRn]),""),IF(_xlpm.결과=0,"",_xlpm.결과))</f>
        <v/>
      </c>
      <c r="AD85" s="63">
        <v>14</v>
      </c>
      <c r="AE85" cm="1">
        <f t="array" ref="AE85">_xlfn.LET(_xlpm.결과,IFERROR(_xlfn.XLOOKUP(1, (날씨9[stnNm]='강수량 삽입용'!$AE$70) * (날씨9[월]=AE$71) * (날씨9[일]='강수량 삽입용'!$AD85), 날씨9[sumRn]),""),IF(_xlpm.결과=0,"",_xlpm.결과))</f>
        <v>1.1000000000000001</v>
      </c>
      <c r="AF85" t="str" cm="1">
        <f t="array" ref="AF85">_xlfn.LET(_xlpm.결과,IFERROR(_xlfn.XLOOKUP(1, (날씨9[stnNm]='강수량 삽입용'!$AE$70) * (날씨9[월]=AF$71) * (날씨9[일]='강수량 삽입용'!$AD85), 날씨9[sumRn]),""),IF(_xlpm.결과=0,"",_xlpm.결과))</f>
        <v/>
      </c>
      <c r="AG85" t="str" cm="1">
        <f t="array" ref="AG85">_xlfn.LET(_xlpm.결과,IFERROR(_xlfn.XLOOKUP(1, (날씨9[stnNm]='강수량 삽입용'!$AE$70) * (날씨9[월]=AG$71) * (날씨9[일]='강수량 삽입용'!$AD85), 날씨9[sumRn]),""),IF(_xlpm.결과=0,"",_xlpm.결과))</f>
        <v/>
      </c>
      <c r="AH85" cm="1">
        <f t="array" ref="AH85">_xlfn.LET(_xlpm.결과,IFERROR(_xlfn.XLOOKUP(1, (날씨9[stnNm]='강수량 삽입용'!$AE$70) * (날씨9[월]=AH$71) * (날씨9[일]='강수량 삽입용'!$AD85), 날씨9[sumRn]),""),IF(_xlpm.결과=0,"",_xlpm.결과))</f>
        <v>2.2000000000000002</v>
      </c>
      <c r="AI85" cm="1">
        <f t="array" ref="AI85">_xlfn.LET(_xlpm.결과,IFERROR(_xlfn.XLOOKUP(1, (날씨9[stnNm]='강수량 삽입용'!$AE$70) * (날씨9[월]=AI$71) * (날씨9[일]='강수량 삽입용'!$AD85), 날씨9[sumRn]),""),IF(_xlpm.결과=0,"",_xlpm.결과))</f>
        <v>1.1000000000000001</v>
      </c>
      <c r="AJ85" t="str" cm="1">
        <f t="array" ref="AJ85">_xlfn.LET(_xlpm.결과,IFERROR(_xlfn.XLOOKUP(1, (날씨9[stnNm]='강수량 삽입용'!$AE$70) * (날씨9[월]=AJ$71) * (날씨9[일]='강수량 삽입용'!$AD85), 날씨9[sumRn]),""),IF(_xlpm.결과=0,"",_xlpm.결과))</f>
        <v/>
      </c>
      <c r="AK85" cm="1">
        <f t="array" ref="AK85">_xlfn.LET(_xlpm.결과,IFERROR(_xlfn.XLOOKUP(1, (날씨9[stnNm]='강수량 삽입용'!$AE$70) * (날씨9[월]=AK$71) * (날씨9[일]='강수량 삽입용'!$AD85), 날씨9[sumRn]),""),IF(_xlpm.결과=0,"",_xlpm.결과))</f>
        <v>31</v>
      </c>
      <c r="AL85" t="str" cm="1">
        <f t="array" ref="AL85">_xlfn.LET(_xlpm.결과,IFERROR(_xlfn.XLOOKUP(1, (날씨9[stnNm]='강수량 삽입용'!$AE$70) * (날씨9[월]=AL$71) * (날씨9[일]='강수량 삽입용'!$AD85), 날씨9[sumRn]),""),IF(_xlpm.결과=0,"",_xlpm.결과))</f>
        <v/>
      </c>
      <c r="AM85" t="str" cm="1">
        <f t="array" ref="AM85">_xlfn.LET(_xlpm.결과,IFERROR(_xlfn.XLOOKUP(1, (날씨9[stnNm]='강수량 삽입용'!$AE$70) * (날씨9[월]=AM$71) * (날씨9[일]='강수량 삽입용'!$AD85), 날씨9[sumRn]),""),IF(_xlpm.결과=0,"",_xlpm.결과))</f>
        <v/>
      </c>
      <c r="AN85" cm="1">
        <f t="array" ref="AN85">_xlfn.LET(_xlpm.결과,IFERROR(_xlfn.XLOOKUP(1, (날씨9[stnNm]='강수량 삽입용'!$AE$70) * (날씨9[월]=AN$71) * (날씨9[일]='강수량 삽입용'!$AD85), 날씨9[sumRn]),""),IF(_xlpm.결과=0,"",_xlpm.결과))</f>
        <v>0.7</v>
      </c>
      <c r="AO85" t="str" cm="1">
        <f t="array" ref="AO85">_xlfn.LET(_xlpm.결과,IFERROR(_xlfn.XLOOKUP(1, (날씨9[stnNm]='강수량 삽입용'!$AE$70) * (날씨9[월]=AO$71) * (날씨9[일]='강수량 삽입용'!$AD85), 날씨9[sumRn]),""),IF(_xlpm.결과=0,"",_xlpm.결과))</f>
        <v/>
      </c>
      <c r="AP85" cm="1">
        <f t="array" ref="AP85">_xlfn.LET(_xlpm.결과,IFERROR(_xlfn.XLOOKUP(1, (날씨9[stnNm]='강수량 삽입용'!$AE$70) * (날씨9[월]=AP$71) * (날씨9[일]='강수량 삽입용'!$AD85), 날씨9[sumRn]),""),IF(_xlpm.결과=0,"",_xlpm.결과))</f>
        <v>12.5</v>
      </c>
    </row>
    <row r="86" spans="2:42" ht="15.95" customHeight="1" x14ac:dyDescent="0.3">
      <c r="B86" s="63">
        <v>15</v>
      </c>
      <c r="C86" cm="1">
        <f t="array" ref="C86">_xlfn.LET(_xlpm.결과,IFERROR(_xlfn.XLOOKUP(1, (날씨7[stnNm]='강수량 삽입용'!$C$70) * (날씨7[월]=C$71) * (날씨7[일]='강수량 삽입용'!$B86), 날씨7[sumRn]),""),IF(_xlpm.결과=0,"",_xlpm.결과))</f>
        <v>0.8</v>
      </c>
      <c r="D86" cm="1">
        <f t="array" ref="D86">_xlfn.LET(_xlpm.결과,IFERROR(_xlfn.XLOOKUP(1, (날씨7[stnNm]='강수량 삽입용'!$C$70) * (날씨7[월]=D$71) * (날씨7[일]='강수량 삽입용'!$B86), 날씨7[sumRn]),""),IF(_xlpm.결과=0,"",_xlpm.결과))</f>
        <v>0.6</v>
      </c>
      <c r="E86" cm="1">
        <f t="array" ref="E86">_xlfn.LET(_xlpm.결과,IFERROR(_xlfn.XLOOKUP(1, (날씨7[stnNm]='강수량 삽입용'!$C$70) * (날씨7[월]=E$71) * (날씨7[일]='강수량 삽입용'!$B86), 날씨7[sumRn]),""),IF(_xlpm.결과=0,"",_xlpm.결과))</f>
        <v>0.2</v>
      </c>
      <c r="F86" t="str" cm="1">
        <f t="array" ref="F86">_xlfn.LET(_xlpm.결과,IFERROR(_xlfn.XLOOKUP(1, (날씨7[stnNm]='강수량 삽입용'!$C$70) * (날씨7[월]=F$71) * (날씨7[일]='강수량 삽입용'!$B86), 날씨7[sumRn]),""),IF(_xlpm.결과=0,"",_xlpm.결과))</f>
        <v/>
      </c>
      <c r="G86" cm="1">
        <f t="array" ref="G86">_xlfn.LET(_xlpm.결과,IFERROR(_xlfn.XLOOKUP(1, (날씨7[stnNm]='강수량 삽입용'!$C$70) * (날씨7[월]=G$71) * (날씨7[일]='강수량 삽입용'!$B86), 날씨7[sumRn]),""),IF(_xlpm.결과=0,"",_xlpm.결과))</f>
        <v>6.5</v>
      </c>
      <c r="H86" cm="1">
        <f t="array" ref="H86">_xlfn.LET(_xlpm.결과,IFERROR(_xlfn.XLOOKUP(1, (날씨7[stnNm]='강수량 삽입용'!$C$70) * (날씨7[월]=H$71) * (날씨7[일]='강수량 삽입용'!$B86), 날씨7[sumRn]),""),IF(_xlpm.결과=0,"",_xlpm.결과))</f>
        <v>10</v>
      </c>
      <c r="I86" t="str" cm="1">
        <f t="array" ref="I86">_xlfn.LET(_xlpm.결과,IFERROR(_xlfn.XLOOKUP(1, (날씨7[stnNm]='강수량 삽입용'!$C$70) * (날씨7[월]=I$71) * (날씨7[일]='강수량 삽입용'!$B86), 날씨7[sumRn]),""),IF(_xlpm.결과=0,"",_xlpm.결과))</f>
        <v/>
      </c>
      <c r="J86" t="str" cm="1">
        <f t="array" ref="J86">_xlfn.LET(_xlpm.결과,IFERROR(_xlfn.XLOOKUP(1, (날씨7[stnNm]='강수량 삽입용'!$C$70) * (날씨7[월]=J$71) * (날씨7[일]='강수량 삽입용'!$B86), 날씨7[sumRn]),""),IF(_xlpm.결과=0,"",_xlpm.결과))</f>
        <v/>
      </c>
      <c r="K86" t="str" cm="1">
        <f t="array" ref="K86">_xlfn.LET(_xlpm.결과,IFERROR(_xlfn.XLOOKUP(1, (날씨7[stnNm]='강수량 삽입용'!$C$70) * (날씨7[월]=K$71) * (날씨7[일]='강수량 삽입용'!$B86), 날씨7[sumRn]),""),IF(_xlpm.결과=0,"",_xlpm.결과))</f>
        <v/>
      </c>
      <c r="L86" cm="1">
        <f t="array" ref="L86">_xlfn.LET(_xlpm.결과,IFERROR(_xlfn.XLOOKUP(1, (날씨7[stnNm]='강수량 삽입용'!$C$70) * (날씨7[월]=L$71) * (날씨7[일]='강수량 삽입용'!$B86), 날씨7[sumRn]),""),IF(_xlpm.결과=0,"",_xlpm.결과))</f>
        <v>1.5</v>
      </c>
      <c r="M86" t="str" cm="1">
        <f t="array" ref="M86">_xlfn.LET(_xlpm.결과,IFERROR(_xlfn.XLOOKUP(1, (날씨7[stnNm]='강수량 삽입용'!$C$70) * (날씨7[월]=M$71) * (날씨7[일]='강수량 삽입용'!$B86), 날씨7[sumRn]),""),IF(_xlpm.결과=0,"",_xlpm.결과))</f>
        <v/>
      </c>
      <c r="N86" cm="1">
        <f t="array" ref="N86">_xlfn.LET(_xlpm.결과,IFERROR(_xlfn.XLOOKUP(1, (날씨7[stnNm]='강수량 삽입용'!$C$70) * (날씨7[월]=N$71) * (날씨7[일]='강수량 삽입용'!$B86), 날씨7[sumRn]),""),IF(_xlpm.결과=0,"",_xlpm.결과))</f>
        <v>1.6</v>
      </c>
      <c r="P86" s="63">
        <v>15</v>
      </c>
      <c r="Q86" t="str" cm="1">
        <f t="array" ref="Q86">_xlfn.LET(_xlpm.결과,IFERROR(_xlfn.XLOOKUP(1, (날씨8[stnNm]='강수량 삽입용'!$Q$70) * (날씨8[월]=Q$71) * (날씨8[일]='강수량 삽입용'!$P86), 날씨8[sumRn]),""),IF(_xlpm.결과=0,"",_xlpm.결과))</f>
        <v/>
      </c>
      <c r="R86" t="str" cm="1">
        <f t="array" ref="R86">_xlfn.LET(_xlpm.결과,IFERROR(_xlfn.XLOOKUP(1, (날씨8[stnNm]='강수량 삽입용'!$Q$70) * (날씨8[월]=R$71) * (날씨8[일]='강수량 삽입용'!$P86), 날씨8[sumRn]),""),IF(_xlpm.결과=0,"",_xlpm.결과))</f>
        <v/>
      </c>
      <c r="S86" t="str" cm="1">
        <f t="array" ref="S86">_xlfn.LET(_xlpm.결과,IFERROR(_xlfn.XLOOKUP(1, (날씨8[stnNm]='강수량 삽입용'!$Q$70) * (날씨8[월]=S$71) * (날씨8[일]='강수량 삽입용'!$P86), 날씨8[sumRn]),""),IF(_xlpm.결과=0,"",_xlpm.결과))</f>
        <v/>
      </c>
      <c r="T86" t="str" cm="1">
        <f t="array" ref="T86">_xlfn.LET(_xlpm.결과,IFERROR(_xlfn.XLOOKUP(1, (날씨8[stnNm]='강수량 삽입용'!$Q$70) * (날씨8[월]=T$71) * (날씨8[일]='강수량 삽입용'!$P86), 날씨8[sumRn]),""),IF(_xlpm.결과=0,"",_xlpm.결과))</f>
        <v/>
      </c>
      <c r="U86" t="str" cm="1">
        <f t="array" ref="U86">_xlfn.LET(_xlpm.결과,IFERROR(_xlfn.XLOOKUP(1, (날씨8[stnNm]='강수량 삽입용'!$Q$70) * (날씨8[월]=U$71) * (날씨8[일]='강수량 삽입용'!$P86), 날씨8[sumRn]),""),IF(_xlpm.결과=0,"",_xlpm.결과))</f>
        <v/>
      </c>
      <c r="V86" cm="1">
        <f t="array" ref="V86">_xlfn.LET(_xlpm.결과,IFERROR(_xlfn.XLOOKUP(1, (날씨8[stnNm]='강수량 삽입용'!$Q$70) * (날씨8[월]=V$71) * (날씨8[일]='강수량 삽입용'!$P86), 날씨8[sumRn]),""),IF(_xlpm.결과=0,"",_xlpm.결과))</f>
        <v>18.100000000000001</v>
      </c>
      <c r="W86" cm="1">
        <f t="array" ref="W86">_xlfn.LET(_xlpm.결과,IFERROR(_xlfn.XLOOKUP(1, (날씨8[stnNm]='강수량 삽입용'!$Q$70) * (날씨8[월]=W$71) * (날씨8[일]='강수량 삽입용'!$P86), 날씨8[sumRn]),""),IF(_xlpm.결과=0,"",_xlpm.결과))</f>
        <v>20.9</v>
      </c>
      <c r="X86" cm="1">
        <f t="array" ref="X86">_xlfn.LET(_xlpm.결과,IFERROR(_xlfn.XLOOKUP(1, (날씨8[stnNm]='강수량 삽입용'!$Q$70) * (날씨8[월]=X$71) * (날씨8[일]='강수량 삽입용'!$P86), 날씨8[sumRn]),""),IF(_xlpm.결과=0,"",_xlpm.결과))</f>
        <v>27.7</v>
      </c>
      <c r="Y86" t="str" cm="1">
        <f t="array" ref="Y86">_xlfn.LET(_xlpm.결과,IFERROR(_xlfn.XLOOKUP(1, (날씨8[stnNm]='강수량 삽입용'!$Q$70) * (날씨8[월]=Y$71) * (날씨8[일]='강수량 삽입용'!$P86), 날씨8[sumRn]),""),IF(_xlpm.결과=0,"",_xlpm.결과))</f>
        <v/>
      </c>
      <c r="Z86" t="str" cm="1">
        <f t="array" ref="Z86">_xlfn.LET(_xlpm.결과,IFERROR(_xlfn.XLOOKUP(1, (날씨8[stnNm]='강수량 삽입용'!$Q$70) * (날씨8[월]=Z$71) * (날씨8[일]='강수량 삽입용'!$P86), 날씨8[sumRn]),""),IF(_xlpm.결과=0,"",_xlpm.결과))</f>
        <v/>
      </c>
      <c r="AA86" cm="1">
        <f t="array" ref="AA86">_xlfn.LET(_xlpm.결과,IFERROR(_xlfn.XLOOKUP(1, (날씨8[stnNm]='강수량 삽입용'!$Q$70) * (날씨8[월]=AA$71) * (날씨8[일]='강수량 삽입용'!$P86), 날씨8[sumRn]),""),IF(_xlpm.결과=0,"",_xlpm.결과))</f>
        <v>4.7</v>
      </c>
      <c r="AB86" cm="1">
        <f t="array" ref="AB86">_xlfn.LET(_xlpm.결과,IFERROR(_xlfn.XLOOKUP(1, (날씨8[stnNm]='강수량 삽입용'!$Q$70) * (날씨8[월]=AB$71) * (날씨8[일]='강수량 삽입용'!$P86), 날씨8[sumRn]),""),IF(_xlpm.결과=0,"",_xlpm.결과))</f>
        <v>1.3</v>
      </c>
      <c r="AD86" s="63">
        <v>15</v>
      </c>
      <c r="AE86" cm="1">
        <f t="array" ref="AE86">_xlfn.LET(_xlpm.결과,IFERROR(_xlfn.XLOOKUP(1, (날씨9[stnNm]='강수량 삽입용'!$AE$70) * (날씨9[월]=AE$71) * (날씨9[일]='강수량 삽입용'!$AD86), 날씨9[sumRn]),""),IF(_xlpm.결과=0,"",_xlpm.결과))</f>
        <v>2.5</v>
      </c>
      <c r="AF86" t="str" cm="1">
        <f t="array" ref="AF86">_xlfn.LET(_xlpm.결과,IFERROR(_xlfn.XLOOKUP(1, (날씨9[stnNm]='강수량 삽입용'!$AE$70) * (날씨9[월]=AF$71) * (날씨9[일]='강수량 삽입용'!$AD86), 날씨9[sumRn]),""),IF(_xlpm.결과=0,"",_xlpm.결과))</f>
        <v/>
      </c>
      <c r="AG86" t="str" cm="1">
        <f t="array" ref="AG86">_xlfn.LET(_xlpm.결과,IFERROR(_xlfn.XLOOKUP(1, (날씨9[stnNm]='강수량 삽입용'!$AE$70) * (날씨9[월]=AG$71) * (날씨9[일]='강수량 삽입용'!$AD86), 날씨9[sumRn]),""),IF(_xlpm.결과=0,"",_xlpm.결과))</f>
        <v/>
      </c>
      <c r="AH86" cm="1">
        <f t="array" ref="AH86">_xlfn.LET(_xlpm.결과,IFERROR(_xlfn.XLOOKUP(1, (날씨9[stnNm]='강수량 삽입용'!$AE$70) * (날씨9[월]=AH$71) * (날씨9[일]='강수량 삽입용'!$AD86), 날씨9[sumRn]),""),IF(_xlpm.결과=0,"",_xlpm.결과))</f>
        <v>4.5999999999999996</v>
      </c>
      <c r="AI86" t="str" cm="1">
        <f t="array" ref="AI86">_xlfn.LET(_xlpm.결과,IFERROR(_xlfn.XLOOKUP(1, (날씨9[stnNm]='강수량 삽입용'!$AE$70) * (날씨9[월]=AI$71) * (날씨9[일]='강수량 삽입용'!$AD86), 날씨9[sumRn]),""),IF(_xlpm.결과=0,"",_xlpm.결과))</f>
        <v/>
      </c>
      <c r="AJ86" t="str" cm="1">
        <f t="array" ref="AJ86">_xlfn.LET(_xlpm.결과,IFERROR(_xlfn.XLOOKUP(1, (날씨9[stnNm]='강수량 삽입용'!$AE$70) * (날씨9[월]=AJ$71) * (날씨9[일]='강수량 삽입용'!$AD86), 날씨9[sumRn]),""),IF(_xlpm.결과=0,"",_xlpm.결과))</f>
        <v/>
      </c>
      <c r="AK86" cm="1">
        <f t="array" ref="AK86">_xlfn.LET(_xlpm.결과,IFERROR(_xlfn.XLOOKUP(1, (날씨9[stnNm]='강수량 삽입용'!$AE$70) * (날씨9[월]=AK$71) * (날씨9[일]='강수량 삽입용'!$AD86), 날씨9[sumRn]),""),IF(_xlpm.결과=0,"",_xlpm.결과))</f>
        <v>60.7</v>
      </c>
      <c r="AL86" t="str" cm="1">
        <f t="array" ref="AL86">_xlfn.LET(_xlpm.결과,IFERROR(_xlfn.XLOOKUP(1, (날씨9[stnNm]='강수량 삽입용'!$AE$70) * (날씨9[월]=AL$71) * (날씨9[일]='강수량 삽입용'!$AD86), 날씨9[sumRn]),""),IF(_xlpm.결과=0,"",_xlpm.결과))</f>
        <v/>
      </c>
      <c r="AM86" cm="1">
        <f t="array" ref="AM86">_xlfn.LET(_xlpm.결과,IFERROR(_xlfn.XLOOKUP(1, (날씨9[stnNm]='강수량 삽입용'!$AE$70) * (날씨9[월]=AM$71) * (날씨9[일]='강수량 삽입용'!$AD86), 날씨9[sumRn]),""),IF(_xlpm.결과=0,"",_xlpm.결과))</f>
        <v>0.9</v>
      </c>
      <c r="AN86" t="str" cm="1">
        <f t="array" ref="AN86">_xlfn.LET(_xlpm.결과,IFERROR(_xlfn.XLOOKUP(1, (날씨9[stnNm]='강수량 삽입용'!$AE$70) * (날씨9[월]=AN$71) * (날씨9[일]='강수량 삽입용'!$AD86), 날씨9[sumRn]),""),IF(_xlpm.결과=0,"",_xlpm.결과))</f>
        <v/>
      </c>
      <c r="AO86" t="str" cm="1">
        <f t="array" ref="AO86">_xlfn.LET(_xlpm.결과,IFERROR(_xlfn.XLOOKUP(1, (날씨9[stnNm]='강수량 삽입용'!$AE$70) * (날씨9[월]=AO$71) * (날씨9[일]='강수량 삽입용'!$AD86), 날씨9[sumRn]),""),IF(_xlpm.결과=0,"",_xlpm.결과))</f>
        <v/>
      </c>
      <c r="AP86" cm="1">
        <f t="array" ref="AP86">_xlfn.LET(_xlpm.결과,IFERROR(_xlfn.XLOOKUP(1, (날씨9[stnNm]='강수량 삽입용'!$AE$70) * (날씨9[월]=AP$71) * (날씨9[일]='강수량 삽입용'!$AD86), 날씨9[sumRn]),""),IF(_xlpm.결과=0,"",_xlpm.결과))</f>
        <v>18.7</v>
      </c>
    </row>
    <row r="87" spans="2:42" ht="15.95" customHeight="1" x14ac:dyDescent="0.3">
      <c r="B87" s="63">
        <v>16</v>
      </c>
      <c r="C87" t="str" cm="1">
        <f t="array" ref="C87">_xlfn.LET(_xlpm.결과,IFERROR(_xlfn.XLOOKUP(1, (날씨7[stnNm]='강수량 삽입용'!$C$70) * (날씨7[월]=C$71) * (날씨7[일]='강수량 삽입용'!$B87), 날씨7[sumRn]),""),IF(_xlpm.결과=0,"",_xlpm.결과))</f>
        <v/>
      </c>
      <c r="D87" t="str" cm="1">
        <f t="array" ref="D87">_xlfn.LET(_xlpm.결과,IFERROR(_xlfn.XLOOKUP(1, (날씨7[stnNm]='강수량 삽입용'!$C$70) * (날씨7[월]=D$71) * (날씨7[일]='강수량 삽입용'!$B87), 날씨7[sumRn]),""),IF(_xlpm.결과=0,"",_xlpm.결과))</f>
        <v/>
      </c>
      <c r="E87" cm="1">
        <f t="array" ref="E87">_xlfn.LET(_xlpm.결과,IFERROR(_xlfn.XLOOKUP(1, (날씨7[stnNm]='강수량 삽입용'!$C$70) * (날씨7[월]=E$71) * (날씨7[일]='강수량 삽입용'!$B87), 날씨7[sumRn]),""),IF(_xlpm.결과=0,"",_xlpm.결과))</f>
        <v>0.5</v>
      </c>
      <c r="F87" t="str" cm="1">
        <f t="array" ref="F87">_xlfn.LET(_xlpm.결과,IFERROR(_xlfn.XLOOKUP(1, (날씨7[stnNm]='강수량 삽입용'!$C$70) * (날씨7[월]=F$71) * (날씨7[일]='강수량 삽입용'!$B87), 날씨7[sumRn]),""),IF(_xlpm.결과=0,"",_xlpm.결과))</f>
        <v/>
      </c>
      <c r="G87" cm="1">
        <f t="array" ref="G87">_xlfn.LET(_xlpm.결과,IFERROR(_xlfn.XLOOKUP(1, (날씨7[stnNm]='강수량 삽입용'!$C$70) * (날씨7[월]=G$71) * (날씨7[일]='강수량 삽입용'!$B87), 날씨7[sumRn]),""),IF(_xlpm.결과=0,"",_xlpm.결과))</f>
        <v>79.400000000000006</v>
      </c>
      <c r="H87" t="str" cm="1">
        <f t="array" ref="H87">_xlfn.LET(_xlpm.결과,IFERROR(_xlfn.XLOOKUP(1, (날씨7[stnNm]='강수량 삽입용'!$C$70) * (날씨7[월]=H$71) * (날씨7[일]='강수량 삽입용'!$B87), 날씨7[sumRn]),""),IF(_xlpm.결과=0,"",_xlpm.결과))</f>
        <v/>
      </c>
      <c r="I87" t="str" cm="1">
        <f t="array" ref="I87">_xlfn.LET(_xlpm.결과,IFERROR(_xlfn.XLOOKUP(1, (날씨7[stnNm]='강수량 삽입용'!$C$70) * (날씨7[월]=I$71) * (날씨7[일]='강수량 삽입용'!$B87), 날씨7[sumRn]),""),IF(_xlpm.결과=0,"",_xlpm.결과))</f>
        <v/>
      </c>
      <c r="J87" t="str" cm="1">
        <f t="array" ref="J87">_xlfn.LET(_xlpm.결과,IFERROR(_xlfn.XLOOKUP(1, (날씨7[stnNm]='강수량 삽입용'!$C$70) * (날씨7[월]=J$71) * (날씨7[일]='강수량 삽입용'!$B87), 날씨7[sumRn]),""),IF(_xlpm.결과=0,"",_xlpm.결과))</f>
        <v/>
      </c>
      <c r="K87" t="str" cm="1">
        <f t="array" ref="K87">_xlfn.LET(_xlpm.결과,IFERROR(_xlfn.XLOOKUP(1, (날씨7[stnNm]='강수량 삽입용'!$C$70) * (날씨7[월]=K$71) * (날씨7[일]='강수량 삽입용'!$B87), 날씨7[sumRn]),""),IF(_xlpm.결과=0,"",_xlpm.결과))</f>
        <v/>
      </c>
      <c r="L87" cm="1">
        <f t="array" ref="L87">_xlfn.LET(_xlpm.결과,IFERROR(_xlfn.XLOOKUP(1, (날씨7[stnNm]='강수량 삽입용'!$C$70) * (날씨7[월]=L$71) * (날씨7[일]='강수량 삽입용'!$B87), 날씨7[sumRn]),""),IF(_xlpm.결과=0,"",_xlpm.결과))</f>
        <v>0.4</v>
      </c>
      <c r="M87" t="str" cm="1">
        <f t="array" ref="M87">_xlfn.LET(_xlpm.결과,IFERROR(_xlfn.XLOOKUP(1, (날씨7[stnNm]='강수량 삽입용'!$C$70) * (날씨7[월]=M$71) * (날씨7[일]='강수량 삽입용'!$B87), 날씨7[sumRn]),""),IF(_xlpm.결과=0,"",_xlpm.결과))</f>
        <v/>
      </c>
      <c r="N87" t="str" cm="1">
        <f t="array" ref="N87">_xlfn.LET(_xlpm.결과,IFERROR(_xlfn.XLOOKUP(1, (날씨7[stnNm]='강수량 삽입용'!$C$70) * (날씨7[월]=N$71) * (날씨7[일]='강수량 삽입용'!$B87), 날씨7[sumRn]),""),IF(_xlpm.결과=0,"",_xlpm.결과))</f>
        <v/>
      </c>
      <c r="P87" s="63">
        <v>16</v>
      </c>
      <c r="Q87" t="str" cm="1">
        <f t="array" ref="Q87">_xlfn.LET(_xlpm.결과,IFERROR(_xlfn.XLOOKUP(1, (날씨8[stnNm]='강수량 삽입용'!$Q$70) * (날씨8[월]=Q$71) * (날씨8[일]='강수량 삽입용'!$P87), 날씨8[sumRn]),""),IF(_xlpm.결과=0,"",_xlpm.결과))</f>
        <v/>
      </c>
      <c r="R87" t="str" cm="1">
        <f t="array" ref="R87">_xlfn.LET(_xlpm.결과,IFERROR(_xlfn.XLOOKUP(1, (날씨8[stnNm]='강수량 삽입용'!$Q$70) * (날씨8[월]=R$71) * (날씨8[일]='강수량 삽입용'!$P87), 날씨8[sumRn]),""),IF(_xlpm.결과=0,"",_xlpm.결과))</f>
        <v/>
      </c>
      <c r="S87" t="str" cm="1">
        <f t="array" ref="S87">_xlfn.LET(_xlpm.결과,IFERROR(_xlfn.XLOOKUP(1, (날씨8[stnNm]='강수량 삽입용'!$Q$70) * (날씨8[월]=S$71) * (날씨8[일]='강수량 삽입용'!$P87), 날씨8[sumRn]),""),IF(_xlpm.결과=0,"",_xlpm.결과))</f>
        <v/>
      </c>
      <c r="T87" t="str" cm="1">
        <f t="array" ref="T87">_xlfn.LET(_xlpm.결과,IFERROR(_xlfn.XLOOKUP(1, (날씨8[stnNm]='강수량 삽입용'!$Q$70) * (날씨8[월]=T$71) * (날씨8[일]='강수량 삽입용'!$P87), 날씨8[sumRn]),""),IF(_xlpm.결과=0,"",_xlpm.결과))</f>
        <v/>
      </c>
      <c r="U87" t="str" cm="1">
        <f t="array" ref="U87">_xlfn.LET(_xlpm.결과,IFERROR(_xlfn.XLOOKUP(1, (날씨8[stnNm]='강수량 삽입용'!$Q$70) * (날씨8[월]=U$71) * (날씨8[일]='강수량 삽입용'!$P87), 날씨8[sumRn]),""),IF(_xlpm.결과=0,"",_xlpm.결과))</f>
        <v/>
      </c>
      <c r="V87" cm="1">
        <f t="array" ref="V87">_xlfn.LET(_xlpm.결과,IFERROR(_xlfn.XLOOKUP(1, (날씨8[stnNm]='강수량 삽입용'!$Q$70) * (날씨8[월]=V$71) * (날씨8[일]='강수량 삽입용'!$P87), 날씨8[sumRn]),""),IF(_xlpm.결과=0,"",_xlpm.결과))</f>
        <v>0.6</v>
      </c>
      <c r="W87" cm="1">
        <f t="array" ref="W87">_xlfn.LET(_xlpm.결과,IFERROR(_xlfn.XLOOKUP(1, (날씨8[stnNm]='강수량 삽입용'!$Q$70) * (날씨8[월]=W$71) * (날씨8[일]='강수량 삽입용'!$P87), 날씨8[sumRn]),""),IF(_xlpm.결과=0,"",_xlpm.결과))</f>
        <v>1.2</v>
      </c>
      <c r="X87" t="str" cm="1">
        <f t="array" ref="X87">_xlfn.LET(_xlpm.결과,IFERROR(_xlfn.XLOOKUP(1, (날씨8[stnNm]='강수량 삽입용'!$Q$70) * (날씨8[월]=X$71) * (날씨8[일]='강수량 삽입용'!$P87), 날씨8[sumRn]),""),IF(_xlpm.결과=0,"",_xlpm.결과))</f>
        <v/>
      </c>
      <c r="Y87" cm="1">
        <f t="array" ref="Y87">_xlfn.LET(_xlpm.결과,IFERROR(_xlfn.XLOOKUP(1, (날씨8[stnNm]='강수량 삽입용'!$Q$70) * (날씨8[월]=Y$71) * (날씨8[일]='강수량 삽입용'!$P87), 날씨8[sumRn]),""),IF(_xlpm.결과=0,"",_xlpm.결과))</f>
        <v>24.3</v>
      </c>
      <c r="Z87" cm="1">
        <f t="array" ref="Z87">_xlfn.LET(_xlpm.결과,IFERROR(_xlfn.XLOOKUP(1, (날씨8[stnNm]='강수량 삽입용'!$Q$70) * (날씨8[월]=Z$71) * (날씨8[일]='강수량 삽입용'!$P87), 날씨8[sumRn]),""),IF(_xlpm.결과=0,"",_xlpm.결과))</f>
        <v>1.3</v>
      </c>
      <c r="AA87" cm="1">
        <f t="array" ref="AA87">_xlfn.LET(_xlpm.결과,IFERROR(_xlfn.XLOOKUP(1, (날씨8[stnNm]='강수량 삽입용'!$Q$70) * (날씨8[월]=AA$71) * (날씨8[일]='강수량 삽입용'!$P87), 날씨8[sumRn]),""),IF(_xlpm.결과=0,"",_xlpm.결과))</f>
        <v>0.1</v>
      </c>
      <c r="AB87" t="str" cm="1">
        <f t="array" ref="AB87">_xlfn.LET(_xlpm.결과,IFERROR(_xlfn.XLOOKUP(1, (날씨8[stnNm]='강수량 삽입용'!$Q$70) * (날씨8[월]=AB$71) * (날씨8[일]='강수량 삽입용'!$P87), 날씨8[sumRn]),""),IF(_xlpm.결과=0,"",_xlpm.결과))</f>
        <v/>
      </c>
      <c r="AD87" s="63">
        <v>16</v>
      </c>
      <c r="AE87" t="str" cm="1">
        <f t="array" ref="AE87">_xlfn.LET(_xlpm.결과,IFERROR(_xlfn.XLOOKUP(1, (날씨9[stnNm]='강수량 삽입용'!$AE$70) * (날씨9[월]=AE$71) * (날씨9[일]='강수량 삽입용'!$AD87), 날씨9[sumRn]),""),IF(_xlpm.결과=0,"",_xlpm.결과))</f>
        <v/>
      </c>
      <c r="AF87" t="str" cm="1">
        <f t="array" ref="AF87">_xlfn.LET(_xlpm.결과,IFERROR(_xlfn.XLOOKUP(1, (날씨9[stnNm]='강수량 삽입용'!$AE$70) * (날씨9[월]=AF$71) * (날씨9[일]='강수량 삽입용'!$AD87), 날씨9[sumRn]),""),IF(_xlpm.결과=0,"",_xlpm.결과))</f>
        <v/>
      </c>
      <c r="AG87" t="str" cm="1">
        <f t="array" ref="AG87">_xlfn.LET(_xlpm.결과,IFERROR(_xlfn.XLOOKUP(1, (날씨9[stnNm]='강수량 삽입용'!$AE$70) * (날씨9[월]=AG$71) * (날씨9[일]='강수량 삽입용'!$AD87), 날씨9[sumRn]),""),IF(_xlpm.결과=0,"",_xlpm.결과))</f>
        <v/>
      </c>
      <c r="AH87" cm="1">
        <f t="array" ref="AH87">_xlfn.LET(_xlpm.결과,IFERROR(_xlfn.XLOOKUP(1, (날씨9[stnNm]='강수량 삽입용'!$AE$70) * (날씨9[월]=AH$71) * (날씨9[일]='강수량 삽입용'!$AD87), 날씨9[sumRn]),""),IF(_xlpm.결과=0,"",_xlpm.결과))</f>
        <v>6.3</v>
      </c>
      <c r="AI87" t="str" cm="1">
        <f t="array" ref="AI87">_xlfn.LET(_xlpm.결과,IFERROR(_xlfn.XLOOKUP(1, (날씨9[stnNm]='강수량 삽입용'!$AE$70) * (날씨9[월]=AI$71) * (날씨9[일]='강수량 삽입용'!$AD87), 날씨9[sumRn]),""),IF(_xlpm.결과=0,"",_xlpm.결과))</f>
        <v/>
      </c>
      <c r="AJ87" t="str" cm="1">
        <f t="array" ref="AJ87">_xlfn.LET(_xlpm.결과,IFERROR(_xlfn.XLOOKUP(1, (날씨9[stnNm]='강수량 삽입용'!$AE$70) * (날씨9[월]=AJ$71) * (날씨9[일]='강수량 삽입용'!$AD87), 날씨9[sumRn]),""),IF(_xlpm.결과=0,"",_xlpm.결과))</f>
        <v/>
      </c>
      <c r="AK87" cm="1">
        <f t="array" ref="AK87">_xlfn.LET(_xlpm.결과,IFERROR(_xlfn.XLOOKUP(1, (날씨9[stnNm]='강수량 삽입용'!$AE$70) * (날씨9[월]=AK$71) * (날씨9[일]='강수량 삽입용'!$AD87), 날씨9[sumRn]),""),IF(_xlpm.결과=0,"",_xlpm.결과))</f>
        <v>2.6</v>
      </c>
      <c r="AL87" cm="1">
        <f t="array" ref="AL87">_xlfn.LET(_xlpm.결과,IFERROR(_xlfn.XLOOKUP(1, (날씨9[stnNm]='강수량 삽입용'!$AE$70) * (날씨9[월]=AL$71) * (날씨9[일]='강수량 삽입용'!$AD87), 날씨9[sumRn]),""),IF(_xlpm.결과=0,"",_xlpm.결과))</f>
        <v>0.7</v>
      </c>
      <c r="AM87" cm="1">
        <f t="array" ref="AM87">_xlfn.LET(_xlpm.결과,IFERROR(_xlfn.XLOOKUP(1, (날씨9[stnNm]='강수량 삽입용'!$AE$70) * (날씨9[월]=AM$71) * (날씨9[일]='강수량 삽입용'!$AD87), 날씨9[sumRn]),""),IF(_xlpm.결과=0,"",_xlpm.결과))</f>
        <v>16.3</v>
      </c>
      <c r="AN87" t="str" cm="1">
        <f t="array" ref="AN87">_xlfn.LET(_xlpm.결과,IFERROR(_xlfn.XLOOKUP(1, (날씨9[stnNm]='강수량 삽입용'!$AE$70) * (날씨9[월]=AN$71) * (날씨9[일]='강수량 삽입용'!$AD87), 날씨9[sumRn]),""),IF(_xlpm.결과=0,"",_xlpm.결과))</f>
        <v/>
      </c>
      <c r="AO87" cm="1">
        <f t="array" ref="AO87">_xlfn.LET(_xlpm.결과,IFERROR(_xlfn.XLOOKUP(1, (날씨9[stnNm]='강수량 삽입용'!$AE$70) * (날씨9[월]=AO$71) * (날씨9[일]='강수량 삽입용'!$AD87), 날씨9[sumRn]),""),IF(_xlpm.결과=0,"",_xlpm.결과))</f>
        <v>10.9</v>
      </c>
      <c r="AP87" cm="1">
        <f t="array" ref="AP87">_xlfn.LET(_xlpm.결과,IFERROR(_xlfn.XLOOKUP(1, (날씨9[stnNm]='강수량 삽입용'!$AE$70) * (날씨9[월]=AP$71) * (날씨9[일]='강수량 삽입용'!$AD87), 날씨9[sumRn]),""),IF(_xlpm.결과=0,"",_xlpm.결과))</f>
        <v>2.7</v>
      </c>
    </row>
    <row r="88" spans="2:42" ht="15.95" customHeight="1" x14ac:dyDescent="0.3">
      <c r="B88" s="63">
        <v>17</v>
      </c>
      <c r="C88" t="str" cm="1">
        <f t="array" ref="C88">_xlfn.LET(_xlpm.결과,IFERROR(_xlfn.XLOOKUP(1, (날씨7[stnNm]='강수량 삽입용'!$C$70) * (날씨7[월]=C$71) * (날씨7[일]='강수량 삽입용'!$B88), 날씨7[sumRn]),""),IF(_xlpm.결과=0,"",_xlpm.결과))</f>
        <v/>
      </c>
      <c r="D88" t="str" cm="1">
        <f t="array" ref="D88">_xlfn.LET(_xlpm.결과,IFERROR(_xlfn.XLOOKUP(1, (날씨7[stnNm]='강수량 삽입용'!$C$70) * (날씨7[월]=D$71) * (날씨7[일]='강수량 삽입용'!$B88), 날씨7[sumRn]),""),IF(_xlpm.결과=0,"",_xlpm.결과))</f>
        <v/>
      </c>
      <c r="E88" t="str" cm="1">
        <f t="array" ref="E88">_xlfn.LET(_xlpm.결과,IFERROR(_xlfn.XLOOKUP(1, (날씨7[stnNm]='강수량 삽입용'!$C$70) * (날씨7[월]=E$71) * (날씨7[일]='강수량 삽입용'!$B88), 날씨7[sumRn]),""),IF(_xlpm.결과=0,"",_xlpm.결과))</f>
        <v/>
      </c>
      <c r="F88" cm="1">
        <f t="array" ref="F88">_xlfn.LET(_xlpm.결과,IFERROR(_xlfn.XLOOKUP(1, (날씨7[stnNm]='강수량 삽입용'!$C$70) * (날씨7[월]=F$71) * (날씨7[일]='강수량 삽입용'!$B88), 날씨7[sumRn]),""),IF(_xlpm.결과=0,"",_xlpm.결과))</f>
        <v>1.7</v>
      </c>
      <c r="G88" cm="1">
        <f t="array" ref="G88">_xlfn.LET(_xlpm.결과,IFERROR(_xlfn.XLOOKUP(1, (날씨7[stnNm]='강수량 삽입용'!$C$70) * (날씨7[월]=G$71) * (날씨7[일]='강수량 삽입용'!$B88), 날씨7[sumRn]),""),IF(_xlpm.결과=0,"",_xlpm.결과))</f>
        <v>1.2</v>
      </c>
      <c r="H88" t="str" cm="1">
        <f t="array" ref="H88">_xlfn.LET(_xlpm.결과,IFERROR(_xlfn.XLOOKUP(1, (날씨7[stnNm]='강수량 삽입용'!$C$70) * (날씨7[월]=H$71) * (날씨7[일]='강수량 삽입용'!$B88), 날씨7[sumRn]),""),IF(_xlpm.결과=0,"",_xlpm.결과))</f>
        <v/>
      </c>
      <c r="I88" t="str" cm="1">
        <f t="array" ref="I88">_xlfn.LET(_xlpm.결과,IFERROR(_xlfn.XLOOKUP(1, (날씨7[stnNm]='강수량 삽입용'!$C$70) * (날씨7[월]=I$71) * (날씨7[일]='강수량 삽입용'!$B88), 날씨7[sumRn]),""),IF(_xlpm.결과=0,"",_xlpm.결과))</f>
        <v/>
      </c>
      <c r="J88" t="str" cm="1">
        <f t="array" ref="J88">_xlfn.LET(_xlpm.결과,IFERROR(_xlfn.XLOOKUP(1, (날씨7[stnNm]='강수량 삽입용'!$C$70) * (날씨7[월]=J$71) * (날씨7[일]='강수량 삽입용'!$B88), 날씨7[sumRn]),""),IF(_xlpm.결과=0,"",_xlpm.결과))</f>
        <v/>
      </c>
      <c r="K88" t="str" cm="1">
        <f t="array" ref="K88">_xlfn.LET(_xlpm.결과,IFERROR(_xlfn.XLOOKUP(1, (날씨7[stnNm]='강수량 삽입용'!$C$70) * (날씨7[월]=K$71) * (날씨7[일]='강수량 삽입용'!$B88), 날씨7[sumRn]),""),IF(_xlpm.결과=0,"",_xlpm.결과))</f>
        <v/>
      </c>
      <c r="L88" t="str" cm="1">
        <f t="array" ref="L88">_xlfn.LET(_xlpm.결과,IFERROR(_xlfn.XLOOKUP(1, (날씨7[stnNm]='강수량 삽입용'!$C$70) * (날씨7[월]=L$71) * (날씨7[일]='강수량 삽입용'!$B88), 날씨7[sumRn]),""),IF(_xlpm.결과=0,"",_xlpm.결과))</f>
        <v/>
      </c>
      <c r="M88" t="str" cm="1">
        <f t="array" ref="M88">_xlfn.LET(_xlpm.결과,IFERROR(_xlfn.XLOOKUP(1, (날씨7[stnNm]='강수량 삽입용'!$C$70) * (날씨7[월]=M$71) * (날씨7[일]='강수량 삽입용'!$B88), 날씨7[sumRn]),""),IF(_xlpm.결과=0,"",_xlpm.결과))</f>
        <v/>
      </c>
      <c r="N88" t="str" cm="1">
        <f t="array" ref="N88">_xlfn.LET(_xlpm.결과,IFERROR(_xlfn.XLOOKUP(1, (날씨7[stnNm]='강수량 삽입용'!$C$70) * (날씨7[월]=N$71) * (날씨7[일]='강수량 삽입용'!$B88), 날씨7[sumRn]),""),IF(_xlpm.결과=0,"",_xlpm.결과))</f>
        <v/>
      </c>
      <c r="P88" s="63">
        <v>17</v>
      </c>
      <c r="Q88" t="str" cm="1">
        <f t="array" ref="Q88">_xlfn.LET(_xlpm.결과,IFERROR(_xlfn.XLOOKUP(1, (날씨8[stnNm]='강수량 삽입용'!$Q$70) * (날씨8[월]=Q$71) * (날씨8[일]='강수량 삽입용'!$P88), 날씨8[sumRn]),""),IF(_xlpm.결과=0,"",_xlpm.결과))</f>
        <v/>
      </c>
      <c r="R88" t="str" cm="1">
        <f t="array" ref="R88">_xlfn.LET(_xlpm.결과,IFERROR(_xlfn.XLOOKUP(1, (날씨8[stnNm]='강수량 삽입용'!$Q$70) * (날씨8[월]=R$71) * (날씨8[일]='강수량 삽입용'!$P88), 날씨8[sumRn]),""),IF(_xlpm.결과=0,"",_xlpm.결과))</f>
        <v/>
      </c>
      <c r="S88" t="str" cm="1">
        <f t="array" ref="S88">_xlfn.LET(_xlpm.결과,IFERROR(_xlfn.XLOOKUP(1, (날씨8[stnNm]='강수량 삽입용'!$Q$70) * (날씨8[월]=S$71) * (날씨8[일]='강수량 삽입용'!$P88), 날씨8[sumRn]),""),IF(_xlpm.결과=0,"",_xlpm.결과))</f>
        <v/>
      </c>
      <c r="T88" t="str" cm="1">
        <f t="array" ref="T88">_xlfn.LET(_xlpm.결과,IFERROR(_xlfn.XLOOKUP(1, (날씨8[stnNm]='강수량 삽입용'!$Q$70) * (날씨8[월]=T$71) * (날씨8[일]='강수량 삽입용'!$P88), 날씨8[sumRn]),""),IF(_xlpm.결과=0,"",_xlpm.결과))</f>
        <v/>
      </c>
      <c r="U88" t="str" cm="1">
        <f t="array" ref="U88">_xlfn.LET(_xlpm.결과,IFERROR(_xlfn.XLOOKUP(1, (날씨8[stnNm]='강수량 삽입용'!$Q$70) * (날씨8[월]=U$71) * (날씨8[일]='강수량 삽입용'!$P88), 날씨8[sumRn]),""),IF(_xlpm.결과=0,"",_xlpm.결과))</f>
        <v/>
      </c>
      <c r="V88" t="str" cm="1">
        <f t="array" ref="V88">_xlfn.LET(_xlpm.결과,IFERROR(_xlfn.XLOOKUP(1, (날씨8[stnNm]='강수량 삽입용'!$Q$70) * (날씨8[월]=V$71) * (날씨8[일]='강수량 삽입용'!$P88), 날씨8[sumRn]),""),IF(_xlpm.결과=0,"",_xlpm.결과))</f>
        <v/>
      </c>
      <c r="W88" cm="1">
        <f t="array" ref="W88">_xlfn.LET(_xlpm.결과,IFERROR(_xlfn.XLOOKUP(1, (날씨8[stnNm]='강수량 삽입용'!$Q$70) * (날씨8[월]=W$71) * (날씨8[일]='강수량 삽입용'!$P88), 날씨8[sumRn]),""),IF(_xlpm.결과=0,"",_xlpm.결과))</f>
        <v>2.6</v>
      </c>
      <c r="X88" cm="1">
        <f t="array" ref="X88">_xlfn.LET(_xlpm.결과,IFERROR(_xlfn.XLOOKUP(1, (날씨8[stnNm]='강수량 삽입용'!$Q$70) * (날씨8[월]=X$71) * (날씨8[일]='강수량 삽입용'!$P88), 날씨8[sumRn]),""),IF(_xlpm.결과=0,"",_xlpm.결과))</f>
        <v>18.100000000000001</v>
      </c>
      <c r="Y88" cm="1">
        <f t="array" ref="Y88">_xlfn.LET(_xlpm.결과,IFERROR(_xlfn.XLOOKUP(1, (날씨8[stnNm]='강수량 삽입용'!$Q$70) * (날씨8[월]=Y$71) * (날씨8[일]='강수량 삽입용'!$P88), 날씨8[sumRn]),""),IF(_xlpm.결과=0,"",_xlpm.결과))</f>
        <v>14.6</v>
      </c>
      <c r="Z88" t="str" cm="1">
        <f t="array" ref="Z88">_xlfn.LET(_xlpm.결과,IFERROR(_xlfn.XLOOKUP(1, (날씨8[stnNm]='강수량 삽입용'!$Q$70) * (날씨8[월]=Z$71) * (날씨8[일]='강수량 삽입용'!$P88), 날씨8[sumRn]),""),IF(_xlpm.결과=0,"",_xlpm.결과))</f>
        <v/>
      </c>
      <c r="AA88" t="str" cm="1">
        <f t="array" ref="AA88">_xlfn.LET(_xlpm.결과,IFERROR(_xlfn.XLOOKUP(1, (날씨8[stnNm]='강수량 삽입용'!$Q$70) * (날씨8[월]=AA$71) * (날씨8[일]='강수량 삽입용'!$P88), 날씨8[sumRn]),""),IF(_xlpm.결과=0,"",_xlpm.결과))</f>
        <v/>
      </c>
      <c r="AB88" t="str" cm="1">
        <f t="array" ref="AB88">_xlfn.LET(_xlpm.결과,IFERROR(_xlfn.XLOOKUP(1, (날씨8[stnNm]='강수량 삽입용'!$Q$70) * (날씨8[월]=AB$71) * (날씨8[일]='강수량 삽입용'!$P88), 날씨8[sumRn]),""),IF(_xlpm.결과=0,"",_xlpm.결과))</f>
        <v/>
      </c>
      <c r="AD88" s="63">
        <v>17</v>
      </c>
      <c r="AE88" t="str" cm="1">
        <f t="array" ref="AE88">_xlfn.LET(_xlpm.결과,IFERROR(_xlfn.XLOOKUP(1, (날씨9[stnNm]='강수량 삽입용'!$AE$70) * (날씨9[월]=AE$71) * (날씨9[일]='강수량 삽입용'!$AD88), 날씨9[sumRn]),""),IF(_xlpm.결과=0,"",_xlpm.결과))</f>
        <v/>
      </c>
      <c r="AF88" t="str" cm="1">
        <f t="array" ref="AF88">_xlfn.LET(_xlpm.결과,IFERROR(_xlfn.XLOOKUP(1, (날씨9[stnNm]='강수량 삽입용'!$AE$70) * (날씨9[월]=AF$71) * (날씨9[일]='강수량 삽입용'!$AD88), 날씨9[sumRn]),""),IF(_xlpm.결과=0,"",_xlpm.결과))</f>
        <v/>
      </c>
      <c r="AG88" t="str" cm="1">
        <f t="array" ref="AG88">_xlfn.LET(_xlpm.결과,IFERROR(_xlfn.XLOOKUP(1, (날씨9[stnNm]='강수량 삽입용'!$AE$70) * (날씨9[월]=AG$71) * (날씨9[일]='강수량 삽입용'!$AD88), 날씨9[sumRn]),""),IF(_xlpm.결과=0,"",_xlpm.결과))</f>
        <v/>
      </c>
      <c r="AH88" cm="1">
        <f t="array" ref="AH88">_xlfn.LET(_xlpm.결과,IFERROR(_xlfn.XLOOKUP(1, (날씨9[stnNm]='강수량 삽입용'!$AE$70) * (날씨9[월]=AH$71) * (날씨9[일]='강수량 삽입용'!$AD88), 날씨9[sumRn]),""),IF(_xlpm.결과=0,"",_xlpm.결과))</f>
        <v>0.2</v>
      </c>
      <c r="AI88" t="str" cm="1">
        <f t="array" ref="AI88">_xlfn.LET(_xlpm.결과,IFERROR(_xlfn.XLOOKUP(1, (날씨9[stnNm]='강수량 삽입용'!$AE$70) * (날씨9[월]=AI$71) * (날씨9[일]='강수량 삽입용'!$AD88), 날씨9[sumRn]),""),IF(_xlpm.결과=0,"",_xlpm.결과))</f>
        <v/>
      </c>
      <c r="AJ88" t="str" cm="1">
        <f t="array" ref="AJ88">_xlfn.LET(_xlpm.결과,IFERROR(_xlfn.XLOOKUP(1, (날씨9[stnNm]='강수량 삽입용'!$AE$70) * (날씨9[월]=AJ$71) * (날씨9[일]='강수량 삽입용'!$AD88), 날씨9[sumRn]),""),IF(_xlpm.결과=0,"",_xlpm.결과))</f>
        <v/>
      </c>
      <c r="AK88" cm="1">
        <f t="array" ref="AK88">_xlfn.LET(_xlpm.결과,IFERROR(_xlfn.XLOOKUP(1, (날씨9[stnNm]='강수량 삽입용'!$AE$70) * (날씨9[월]=AK$71) * (날씨9[일]='강수량 삽입용'!$AD88), 날씨9[sumRn]),""),IF(_xlpm.결과=0,"",_xlpm.결과))</f>
        <v>0.8</v>
      </c>
      <c r="AL88" t="str" cm="1">
        <f t="array" ref="AL88">_xlfn.LET(_xlpm.결과,IFERROR(_xlfn.XLOOKUP(1, (날씨9[stnNm]='강수량 삽입용'!$AE$70) * (날씨9[월]=AL$71) * (날씨9[일]='강수량 삽입용'!$AD88), 날씨9[sumRn]),""),IF(_xlpm.결과=0,"",_xlpm.결과))</f>
        <v/>
      </c>
      <c r="AM88" cm="1">
        <f t="array" ref="AM88">_xlfn.LET(_xlpm.결과,IFERROR(_xlfn.XLOOKUP(1, (날씨9[stnNm]='강수량 삽입용'!$AE$70) * (날씨9[월]=AM$71) * (날씨9[일]='강수량 삽입용'!$AD88), 날씨9[sumRn]),""),IF(_xlpm.결과=0,"",_xlpm.결과))</f>
        <v>30.5</v>
      </c>
      <c r="AN88" t="str" cm="1">
        <f t="array" ref="AN88">_xlfn.LET(_xlpm.결과,IFERROR(_xlfn.XLOOKUP(1, (날씨9[stnNm]='강수량 삽입용'!$AE$70) * (날씨9[월]=AN$71) * (날씨9[일]='강수량 삽입용'!$AD88), 날씨9[sumRn]),""),IF(_xlpm.결과=0,"",_xlpm.결과))</f>
        <v/>
      </c>
      <c r="AO88" cm="1">
        <f t="array" ref="AO88">_xlfn.LET(_xlpm.결과,IFERROR(_xlfn.XLOOKUP(1, (날씨9[stnNm]='강수량 삽입용'!$AE$70) * (날씨9[월]=AO$71) * (날씨9[일]='강수량 삽입용'!$AD88), 날씨9[sumRn]),""),IF(_xlpm.결과=0,"",_xlpm.결과))</f>
        <v>0.3</v>
      </c>
      <c r="AP88" t="str" cm="1">
        <f t="array" ref="AP88">_xlfn.LET(_xlpm.결과,IFERROR(_xlfn.XLOOKUP(1, (날씨9[stnNm]='강수량 삽입용'!$AE$70) * (날씨9[월]=AP$71) * (날씨9[일]='강수량 삽입용'!$AD88), 날씨9[sumRn]),""),IF(_xlpm.결과=0,"",_xlpm.결과))</f>
        <v/>
      </c>
    </row>
    <row r="89" spans="2:42" ht="15.95" customHeight="1" x14ac:dyDescent="0.3">
      <c r="B89" s="63">
        <v>18</v>
      </c>
      <c r="C89" cm="1">
        <f t="array" ref="C89">_xlfn.LET(_xlpm.결과,IFERROR(_xlfn.XLOOKUP(1, (날씨7[stnNm]='강수량 삽입용'!$C$70) * (날씨7[월]=C$71) * (날씨7[일]='강수량 삽입용'!$B89), 날씨7[sumRn]),""),IF(_xlpm.결과=0,"",_xlpm.결과))</f>
        <v>0.9</v>
      </c>
      <c r="D89" t="str" cm="1">
        <f t="array" ref="D89">_xlfn.LET(_xlpm.결과,IFERROR(_xlfn.XLOOKUP(1, (날씨7[stnNm]='강수량 삽입용'!$C$70) * (날씨7[월]=D$71) * (날씨7[일]='강수량 삽입용'!$B89), 날씨7[sumRn]),""),IF(_xlpm.결과=0,"",_xlpm.결과))</f>
        <v/>
      </c>
      <c r="E89" t="str" cm="1">
        <f t="array" ref="E89">_xlfn.LET(_xlpm.결과,IFERROR(_xlfn.XLOOKUP(1, (날씨7[stnNm]='강수량 삽입용'!$C$70) * (날씨7[월]=E$71) * (날씨7[일]='강수량 삽입용'!$B89), 날씨7[sumRn]),""),IF(_xlpm.결과=0,"",_xlpm.결과))</f>
        <v/>
      </c>
      <c r="F89" t="str" cm="1">
        <f t="array" ref="F89">_xlfn.LET(_xlpm.결과,IFERROR(_xlfn.XLOOKUP(1, (날씨7[stnNm]='강수량 삽입용'!$C$70) * (날씨7[월]=F$71) * (날씨7[일]='강수량 삽입용'!$B89), 날씨7[sumRn]),""),IF(_xlpm.결과=0,"",_xlpm.결과))</f>
        <v/>
      </c>
      <c r="G89" t="str" cm="1">
        <f t="array" ref="G89">_xlfn.LET(_xlpm.결과,IFERROR(_xlfn.XLOOKUP(1, (날씨7[stnNm]='강수량 삽입용'!$C$70) * (날씨7[월]=G$71) * (날씨7[일]='강수량 삽입용'!$B89), 날씨7[sumRn]),""),IF(_xlpm.결과=0,"",_xlpm.결과))</f>
        <v/>
      </c>
      <c r="H89" cm="1">
        <f t="array" ref="H89">_xlfn.LET(_xlpm.결과,IFERROR(_xlfn.XLOOKUP(1, (날씨7[stnNm]='강수량 삽입용'!$C$70) * (날씨7[월]=H$71) * (날씨7[일]='강수량 삽입용'!$B89), 날씨7[sumRn]),""),IF(_xlpm.결과=0,"",_xlpm.결과))</f>
        <v>7</v>
      </c>
      <c r="I89" t="str" cm="1">
        <f t="array" ref="I89">_xlfn.LET(_xlpm.결과,IFERROR(_xlfn.XLOOKUP(1, (날씨7[stnNm]='강수량 삽입용'!$C$70) * (날씨7[월]=I$71) * (날씨7[일]='강수량 삽입용'!$B89), 날씨7[sumRn]),""),IF(_xlpm.결과=0,"",_xlpm.결과))</f>
        <v/>
      </c>
      <c r="J89" t="str" cm="1">
        <f t="array" ref="J89">_xlfn.LET(_xlpm.결과,IFERROR(_xlfn.XLOOKUP(1, (날씨7[stnNm]='강수량 삽입용'!$C$70) * (날씨7[월]=J$71) * (날씨7[일]='강수량 삽입용'!$B89), 날씨7[sumRn]),""),IF(_xlpm.결과=0,"",_xlpm.결과))</f>
        <v/>
      </c>
      <c r="K89" t="str" cm="1">
        <f t="array" ref="K89">_xlfn.LET(_xlpm.결과,IFERROR(_xlfn.XLOOKUP(1, (날씨7[stnNm]='강수량 삽입용'!$C$70) * (날씨7[월]=K$71) * (날씨7[일]='강수량 삽입용'!$B89), 날씨7[sumRn]),""),IF(_xlpm.결과=0,"",_xlpm.결과))</f>
        <v/>
      </c>
      <c r="L89" cm="1">
        <f t="array" ref="L89">_xlfn.LET(_xlpm.결과,IFERROR(_xlfn.XLOOKUP(1, (날씨7[stnNm]='강수량 삽입용'!$C$70) * (날씨7[월]=L$71) * (날씨7[일]='강수량 삽입용'!$B89), 날씨7[sumRn]),""),IF(_xlpm.결과=0,"",_xlpm.결과))</f>
        <v>1.1000000000000001</v>
      </c>
      <c r="M89" t="str" cm="1">
        <f t="array" ref="M89">_xlfn.LET(_xlpm.결과,IFERROR(_xlfn.XLOOKUP(1, (날씨7[stnNm]='강수량 삽입용'!$C$70) * (날씨7[월]=M$71) * (날씨7[일]='강수량 삽입용'!$B89), 날씨7[sumRn]),""),IF(_xlpm.결과=0,"",_xlpm.결과))</f>
        <v/>
      </c>
      <c r="N89" cm="1">
        <f t="array" ref="N89">_xlfn.LET(_xlpm.결과,IFERROR(_xlfn.XLOOKUP(1, (날씨7[stnNm]='강수량 삽입용'!$C$70) * (날씨7[월]=N$71) * (날씨7[일]='강수량 삽입용'!$B89), 날씨7[sumRn]),""),IF(_xlpm.결과=0,"",_xlpm.결과))</f>
        <v>0.5</v>
      </c>
      <c r="P89" s="63">
        <v>18</v>
      </c>
      <c r="Q89" t="str" cm="1">
        <f t="array" ref="Q89">_xlfn.LET(_xlpm.결과,IFERROR(_xlfn.XLOOKUP(1, (날씨8[stnNm]='강수량 삽입용'!$Q$70) * (날씨8[월]=Q$71) * (날씨8[일]='강수량 삽입용'!$P89), 날씨8[sumRn]),""),IF(_xlpm.결과=0,"",_xlpm.결과))</f>
        <v/>
      </c>
      <c r="R89" t="str" cm="1">
        <f t="array" ref="R89">_xlfn.LET(_xlpm.결과,IFERROR(_xlfn.XLOOKUP(1, (날씨8[stnNm]='강수량 삽입용'!$Q$70) * (날씨8[월]=R$71) * (날씨8[일]='강수량 삽입용'!$P89), 날씨8[sumRn]),""),IF(_xlpm.결과=0,"",_xlpm.결과))</f>
        <v/>
      </c>
      <c r="S89" t="str" cm="1">
        <f t="array" ref="S89">_xlfn.LET(_xlpm.결과,IFERROR(_xlfn.XLOOKUP(1, (날씨8[stnNm]='강수량 삽입용'!$Q$70) * (날씨8[월]=S$71) * (날씨8[일]='강수량 삽입용'!$P89), 날씨8[sumRn]),""),IF(_xlpm.결과=0,"",_xlpm.결과))</f>
        <v/>
      </c>
      <c r="T89" t="str" cm="1">
        <f t="array" ref="T89">_xlfn.LET(_xlpm.결과,IFERROR(_xlfn.XLOOKUP(1, (날씨8[stnNm]='강수량 삽입용'!$Q$70) * (날씨8[월]=T$71) * (날씨8[일]='강수량 삽입용'!$P89), 날씨8[sumRn]),""),IF(_xlpm.결과=0,"",_xlpm.결과))</f>
        <v/>
      </c>
      <c r="U89" t="str" cm="1">
        <f t="array" ref="U89">_xlfn.LET(_xlpm.결과,IFERROR(_xlfn.XLOOKUP(1, (날씨8[stnNm]='강수량 삽입용'!$Q$70) * (날씨8[월]=U$71) * (날씨8[일]='강수량 삽입용'!$P89), 날씨8[sumRn]),""),IF(_xlpm.결과=0,"",_xlpm.결과))</f>
        <v/>
      </c>
      <c r="V89" t="str" cm="1">
        <f t="array" ref="V89">_xlfn.LET(_xlpm.결과,IFERROR(_xlfn.XLOOKUP(1, (날씨8[stnNm]='강수량 삽입용'!$Q$70) * (날씨8[월]=V$71) * (날씨8[일]='강수량 삽입용'!$P89), 날씨8[sumRn]),""),IF(_xlpm.결과=0,"",_xlpm.결과))</f>
        <v/>
      </c>
      <c r="W89" t="str" cm="1">
        <f t="array" ref="W89">_xlfn.LET(_xlpm.결과,IFERROR(_xlfn.XLOOKUP(1, (날씨8[stnNm]='강수량 삽입용'!$Q$70) * (날씨8[월]=W$71) * (날씨8[일]='강수량 삽입용'!$P89), 날씨8[sumRn]),""),IF(_xlpm.결과=0,"",_xlpm.결과))</f>
        <v/>
      </c>
      <c r="X89" t="str" cm="1">
        <f t="array" ref="X89">_xlfn.LET(_xlpm.결과,IFERROR(_xlfn.XLOOKUP(1, (날씨8[stnNm]='강수량 삽입용'!$Q$70) * (날씨8[월]=X$71) * (날씨8[일]='강수량 삽입용'!$P89), 날씨8[sumRn]),""),IF(_xlpm.결과=0,"",_xlpm.결과))</f>
        <v/>
      </c>
      <c r="Y89" t="str" cm="1">
        <f t="array" ref="Y89">_xlfn.LET(_xlpm.결과,IFERROR(_xlfn.XLOOKUP(1, (날씨8[stnNm]='강수량 삽입용'!$Q$70) * (날씨8[월]=Y$71) * (날씨8[일]='강수량 삽입용'!$P89), 날씨8[sumRn]),""),IF(_xlpm.결과=0,"",_xlpm.결과))</f>
        <v/>
      </c>
      <c r="Z89" t="str" cm="1">
        <f t="array" ref="Z89">_xlfn.LET(_xlpm.결과,IFERROR(_xlfn.XLOOKUP(1, (날씨8[stnNm]='강수량 삽입용'!$Q$70) * (날씨8[월]=Z$71) * (날씨8[일]='강수량 삽입용'!$P89), 날씨8[sumRn]),""),IF(_xlpm.결과=0,"",_xlpm.결과))</f>
        <v/>
      </c>
      <c r="AA89" t="str" cm="1">
        <f t="array" ref="AA89">_xlfn.LET(_xlpm.결과,IFERROR(_xlfn.XLOOKUP(1, (날씨8[stnNm]='강수량 삽입용'!$Q$70) * (날씨8[월]=AA$71) * (날씨8[일]='강수량 삽입용'!$P89), 날씨8[sumRn]),""),IF(_xlpm.결과=0,"",_xlpm.결과))</f>
        <v/>
      </c>
      <c r="AB89" t="str" cm="1">
        <f t="array" ref="AB89">_xlfn.LET(_xlpm.결과,IFERROR(_xlfn.XLOOKUP(1, (날씨8[stnNm]='강수량 삽입용'!$Q$70) * (날씨8[월]=AB$71) * (날씨8[일]='강수량 삽입용'!$P89), 날씨8[sumRn]),""),IF(_xlpm.결과=0,"",_xlpm.결과))</f>
        <v/>
      </c>
      <c r="AD89" s="63">
        <v>18</v>
      </c>
      <c r="AE89" t="str" cm="1">
        <f t="array" ref="AE89">_xlfn.LET(_xlpm.결과,IFERROR(_xlfn.XLOOKUP(1, (날씨9[stnNm]='강수량 삽입용'!$AE$70) * (날씨9[월]=AE$71) * (날씨9[일]='강수량 삽입용'!$AD89), 날씨9[sumRn]),""),IF(_xlpm.결과=0,"",_xlpm.결과))</f>
        <v/>
      </c>
      <c r="AF89" t="str" cm="1">
        <f t="array" ref="AF89">_xlfn.LET(_xlpm.결과,IFERROR(_xlfn.XLOOKUP(1, (날씨9[stnNm]='강수량 삽입용'!$AE$70) * (날씨9[월]=AF$71) * (날씨9[일]='강수량 삽입용'!$AD89), 날씨9[sumRn]),""),IF(_xlpm.결과=0,"",_xlpm.결과))</f>
        <v/>
      </c>
      <c r="AG89" t="str" cm="1">
        <f t="array" ref="AG89">_xlfn.LET(_xlpm.결과,IFERROR(_xlfn.XLOOKUP(1, (날씨9[stnNm]='강수량 삽입용'!$AE$70) * (날씨9[월]=AG$71) * (날씨9[일]='강수량 삽입용'!$AD89), 날씨9[sumRn]),""),IF(_xlpm.결과=0,"",_xlpm.결과))</f>
        <v/>
      </c>
      <c r="AH89" cm="1">
        <f t="array" ref="AH89">_xlfn.LET(_xlpm.결과,IFERROR(_xlfn.XLOOKUP(1, (날씨9[stnNm]='강수량 삽입용'!$AE$70) * (날씨9[월]=AH$71) * (날씨9[일]='강수량 삽입용'!$AD89), 날씨9[sumRn]),""),IF(_xlpm.결과=0,"",_xlpm.결과))</f>
        <v>3</v>
      </c>
      <c r="AI89" cm="1">
        <f t="array" ref="AI89">_xlfn.LET(_xlpm.결과,IFERROR(_xlfn.XLOOKUP(1, (날씨9[stnNm]='강수량 삽입용'!$AE$70) * (날씨9[월]=AI$71) * (날씨9[일]='강수량 삽입용'!$AD89), 날씨9[sumRn]),""),IF(_xlpm.결과=0,"",_xlpm.결과))</f>
        <v>3.6</v>
      </c>
      <c r="AJ89" t="str" cm="1">
        <f t="array" ref="AJ89">_xlfn.LET(_xlpm.결과,IFERROR(_xlfn.XLOOKUP(1, (날씨9[stnNm]='강수량 삽입용'!$AE$70) * (날씨9[월]=AJ$71) * (날씨9[일]='강수량 삽입용'!$AD89), 날씨9[sumRn]),""),IF(_xlpm.결과=0,"",_xlpm.결과))</f>
        <v/>
      </c>
      <c r="AK89" t="str" cm="1">
        <f t="array" ref="AK89">_xlfn.LET(_xlpm.결과,IFERROR(_xlfn.XLOOKUP(1, (날씨9[stnNm]='강수량 삽입용'!$AE$70) * (날씨9[월]=AK$71) * (날씨9[일]='강수량 삽입용'!$AD89), 날씨9[sumRn]),""),IF(_xlpm.결과=0,"",_xlpm.결과))</f>
        <v/>
      </c>
      <c r="AL89" t="str" cm="1">
        <f t="array" ref="AL89">_xlfn.LET(_xlpm.결과,IFERROR(_xlfn.XLOOKUP(1, (날씨9[stnNm]='강수량 삽입용'!$AE$70) * (날씨9[월]=AL$71) * (날씨9[일]='강수량 삽입용'!$AD89), 날씨9[sumRn]),""),IF(_xlpm.결과=0,"",_xlpm.결과))</f>
        <v/>
      </c>
      <c r="AM89" cm="1">
        <f t="array" ref="AM89">_xlfn.LET(_xlpm.결과,IFERROR(_xlfn.XLOOKUP(1, (날씨9[stnNm]='강수량 삽입용'!$AE$70) * (날씨9[월]=AM$71) * (날씨9[일]='강수량 삽입용'!$AD89), 날씨9[sumRn]),""),IF(_xlpm.결과=0,"",_xlpm.결과))</f>
        <v>0.8</v>
      </c>
      <c r="AN89" t="str" cm="1">
        <f t="array" ref="AN89">_xlfn.LET(_xlpm.결과,IFERROR(_xlfn.XLOOKUP(1, (날씨9[stnNm]='강수량 삽입용'!$AE$70) * (날씨9[월]=AN$71) * (날씨9[일]='강수량 삽입용'!$AD89), 날씨9[sumRn]),""),IF(_xlpm.결과=0,"",_xlpm.결과))</f>
        <v/>
      </c>
      <c r="AO89" t="str" cm="1">
        <f t="array" ref="AO89">_xlfn.LET(_xlpm.결과,IFERROR(_xlfn.XLOOKUP(1, (날씨9[stnNm]='강수량 삽입용'!$AE$70) * (날씨9[월]=AO$71) * (날씨9[일]='강수량 삽입용'!$AD89), 날씨9[sumRn]),""),IF(_xlpm.결과=0,"",_xlpm.결과))</f>
        <v/>
      </c>
      <c r="AP89" t="str" cm="1">
        <f t="array" ref="AP89">_xlfn.LET(_xlpm.결과,IFERROR(_xlfn.XLOOKUP(1, (날씨9[stnNm]='강수량 삽입용'!$AE$70) * (날씨9[월]=AP$71) * (날씨9[일]='강수량 삽입용'!$AD89), 날씨9[sumRn]),""),IF(_xlpm.결과=0,"",_xlpm.결과))</f>
        <v/>
      </c>
    </row>
    <row r="90" spans="2:42" ht="15.95" customHeight="1" x14ac:dyDescent="0.3">
      <c r="B90" s="63">
        <v>19</v>
      </c>
      <c r="C90" t="str" cm="1">
        <f t="array" ref="C90">_xlfn.LET(_xlpm.결과,IFERROR(_xlfn.XLOOKUP(1, (날씨7[stnNm]='강수량 삽입용'!$C$70) * (날씨7[월]=C$71) * (날씨7[일]='강수량 삽입용'!$B90), 날씨7[sumRn]),""),IF(_xlpm.결과=0,"",_xlpm.결과))</f>
        <v/>
      </c>
      <c r="D90" t="str" cm="1">
        <f t="array" ref="D90">_xlfn.LET(_xlpm.결과,IFERROR(_xlfn.XLOOKUP(1, (날씨7[stnNm]='강수량 삽입용'!$C$70) * (날씨7[월]=D$71) * (날씨7[일]='강수량 삽입용'!$B90), 날씨7[sumRn]),""),IF(_xlpm.결과=0,"",_xlpm.결과))</f>
        <v/>
      </c>
      <c r="E90" t="str" cm="1">
        <f t="array" ref="E90">_xlfn.LET(_xlpm.결과,IFERROR(_xlfn.XLOOKUP(1, (날씨7[stnNm]='강수량 삽입용'!$C$70) * (날씨7[월]=E$71) * (날씨7[일]='강수량 삽입용'!$B90), 날씨7[sumRn]),""),IF(_xlpm.결과=0,"",_xlpm.결과))</f>
        <v/>
      </c>
      <c r="F90" t="str" cm="1">
        <f t="array" ref="F90">_xlfn.LET(_xlpm.결과,IFERROR(_xlfn.XLOOKUP(1, (날씨7[stnNm]='강수량 삽입용'!$C$70) * (날씨7[월]=F$71) * (날씨7[일]='강수량 삽입용'!$B90), 날씨7[sumRn]),""),IF(_xlpm.결과=0,"",_xlpm.결과))</f>
        <v/>
      </c>
      <c r="G90" t="str" cm="1">
        <f t="array" ref="G90">_xlfn.LET(_xlpm.결과,IFERROR(_xlfn.XLOOKUP(1, (날씨7[stnNm]='강수량 삽입용'!$C$70) * (날씨7[월]=G$71) * (날씨7[일]='강수량 삽입용'!$B90), 날씨7[sumRn]),""),IF(_xlpm.결과=0,"",_xlpm.결과))</f>
        <v/>
      </c>
      <c r="H90" t="str" cm="1">
        <f t="array" ref="H90">_xlfn.LET(_xlpm.결과,IFERROR(_xlfn.XLOOKUP(1, (날씨7[stnNm]='강수량 삽입용'!$C$70) * (날씨7[월]=H$71) * (날씨7[일]='강수량 삽입용'!$B90), 날씨7[sumRn]),""),IF(_xlpm.결과=0,"",_xlpm.결과))</f>
        <v/>
      </c>
      <c r="I90" cm="1">
        <f t="array" ref="I90">_xlfn.LET(_xlpm.결과,IFERROR(_xlfn.XLOOKUP(1, (날씨7[stnNm]='강수량 삽입용'!$C$70) * (날씨7[월]=I$71) * (날씨7[일]='강수량 삽입용'!$B90), 날씨7[sumRn]),""),IF(_xlpm.결과=0,"",_xlpm.결과))</f>
        <v>6.5</v>
      </c>
      <c r="J90" t="str" cm="1">
        <f t="array" ref="J90">_xlfn.LET(_xlpm.결과,IFERROR(_xlfn.XLOOKUP(1, (날씨7[stnNm]='강수량 삽입용'!$C$70) * (날씨7[월]=J$71) * (날씨7[일]='강수량 삽입용'!$B90), 날씨7[sumRn]),""),IF(_xlpm.결과=0,"",_xlpm.결과))</f>
        <v/>
      </c>
      <c r="K90" t="str" cm="1">
        <f t="array" ref="K90">_xlfn.LET(_xlpm.결과,IFERROR(_xlfn.XLOOKUP(1, (날씨7[stnNm]='강수량 삽입용'!$C$70) * (날씨7[월]=K$71) * (날씨7[일]='강수량 삽입용'!$B90), 날씨7[sumRn]),""),IF(_xlpm.결과=0,"",_xlpm.결과))</f>
        <v/>
      </c>
      <c r="L90" cm="1">
        <f t="array" ref="L90">_xlfn.LET(_xlpm.결과,IFERROR(_xlfn.XLOOKUP(1, (날씨7[stnNm]='강수량 삽입용'!$C$70) * (날씨7[월]=L$71) * (날씨7[일]='강수량 삽입용'!$B90), 날씨7[sumRn]),""),IF(_xlpm.결과=0,"",_xlpm.결과))</f>
        <v>1.4</v>
      </c>
      <c r="M90" t="str" cm="1">
        <f t="array" ref="M90">_xlfn.LET(_xlpm.결과,IFERROR(_xlfn.XLOOKUP(1, (날씨7[stnNm]='강수량 삽입용'!$C$70) * (날씨7[월]=M$71) * (날씨7[일]='강수량 삽입용'!$B90), 날씨7[sumRn]),""),IF(_xlpm.결과=0,"",_xlpm.결과))</f>
        <v/>
      </c>
      <c r="N90" t="str" cm="1">
        <f t="array" ref="N90">_xlfn.LET(_xlpm.결과,IFERROR(_xlfn.XLOOKUP(1, (날씨7[stnNm]='강수량 삽입용'!$C$70) * (날씨7[월]=N$71) * (날씨7[일]='강수량 삽입용'!$B90), 날씨7[sumRn]),""),IF(_xlpm.결과=0,"",_xlpm.결과))</f>
        <v/>
      </c>
      <c r="P90" s="63">
        <v>19</v>
      </c>
      <c r="Q90" cm="1">
        <f t="array" ref="Q90">_xlfn.LET(_xlpm.결과,IFERROR(_xlfn.XLOOKUP(1, (날씨8[stnNm]='강수량 삽입용'!$Q$70) * (날씨8[월]=Q$71) * (날씨8[일]='강수량 삽입용'!$P90), 날씨8[sumRn]),""),IF(_xlpm.결과=0,"",_xlpm.결과))</f>
        <v>1.6</v>
      </c>
      <c r="R90" t="str" cm="1">
        <f t="array" ref="R90">_xlfn.LET(_xlpm.결과,IFERROR(_xlfn.XLOOKUP(1, (날씨8[stnNm]='강수량 삽입용'!$Q$70) * (날씨8[월]=R$71) * (날씨8[일]='강수량 삽입용'!$P90), 날씨8[sumRn]),""),IF(_xlpm.결과=0,"",_xlpm.결과))</f>
        <v/>
      </c>
      <c r="S90" cm="1">
        <f t="array" ref="S90">_xlfn.LET(_xlpm.결과,IFERROR(_xlfn.XLOOKUP(1, (날씨8[stnNm]='강수량 삽입용'!$Q$70) * (날씨8[월]=S$71) * (날씨8[일]='강수량 삽입용'!$P90), 날씨8[sumRn]),""),IF(_xlpm.결과=0,"",_xlpm.결과))</f>
        <v>3.7</v>
      </c>
      <c r="T90" t="str" cm="1">
        <f t="array" ref="T90">_xlfn.LET(_xlpm.결과,IFERROR(_xlfn.XLOOKUP(1, (날씨8[stnNm]='강수량 삽입용'!$Q$70) * (날씨8[월]=T$71) * (날씨8[일]='강수량 삽입용'!$P90), 날씨8[sumRn]),""),IF(_xlpm.결과=0,"",_xlpm.결과))</f>
        <v/>
      </c>
      <c r="U90" t="str" cm="1">
        <f t="array" ref="U90">_xlfn.LET(_xlpm.결과,IFERROR(_xlfn.XLOOKUP(1, (날씨8[stnNm]='강수량 삽입용'!$Q$70) * (날씨8[월]=U$71) * (날씨8[일]='강수량 삽입용'!$P90), 날씨8[sumRn]),""),IF(_xlpm.결과=0,"",_xlpm.결과))</f>
        <v/>
      </c>
      <c r="V90" t="str" cm="1">
        <f t="array" ref="V90">_xlfn.LET(_xlpm.결과,IFERROR(_xlfn.XLOOKUP(1, (날씨8[stnNm]='강수량 삽입용'!$Q$70) * (날씨8[월]=V$71) * (날씨8[일]='강수량 삽입용'!$P90), 날씨8[sumRn]),""),IF(_xlpm.결과=0,"",_xlpm.결과))</f>
        <v/>
      </c>
      <c r="W90" t="str" cm="1">
        <f t="array" ref="W90">_xlfn.LET(_xlpm.결과,IFERROR(_xlfn.XLOOKUP(1, (날씨8[stnNm]='강수량 삽입용'!$Q$70) * (날씨8[월]=W$71) * (날씨8[일]='강수량 삽입용'!$P90), 날씨8[sumRn]),""),IF(_xlpm.결과=0,"",_xlpm.결과))</f>
        <v/>
      </c>
      <c r="X90" cm="1">
        <f t="array" ref="X90">_xlfn.LET(_xlpm.결과,IFERROR(_xlfn.XLOOKUP(1, (날씨8[stnNm]='강수량 삽입용'!$Q$70) * (날씨8[월]=X$71) * (날씨8[일]='강수량 삽입용'!$P90), 날씨8[sumRn]),""),IF(_xlpm.결과=0,"",_xlpm.결과))</f>
        <v>16.100000000000001</v>
      </c>
      <c r="Y90" t="str" cm="1">
        <f t="array" ref="Y90">_xlfn.LET(_xlpm.결과,IFERROR(_xlfn.XLOOKUP(1, (날씨8[stnNm]='강수량 삽입용'!$Q$70) * (날씨8[월]=Y$71) * (날씨8[일]='강수량 삽입용'!$P90), 날씨8[sumRn]),""),IF(_xlpm.결과=0,"",_xlpm.결과))</f>
        <v/>
      </c>
      <c r="Z90" t="str" cm="1">
        <f t="array" ref="Z90">_xlfn.LET(_xlpm.결과,IFERROR(_xlfn.XLOOKUP(1, (날씨8[stnNm]='강수량 삽입용'!$Q$70) * (날씨8[월]=Z$71) * (날씨8[일]='강수량 삽입용'!$P90), 날씨8[sumRn]),""),IF(_xlpm.결과=0,"",_xlpm.결과))</f>
        <v/>
      </c>
      <c r="AA90" t="str" cm="1">
        <f t="array" ref="AA90">_xlfn.LET(_xlpm.결과,IFERROR(_xlfn.XLOOKUP(1, (날씨8[stnNm]='강수량 삽입용'!$Q$70) * (날씨8[월]=AA$71) * (날씨8[일]='강수량 삽입용'!$P90), 날씨8[sumRn]),""),IF(_xlpm.결과=0,"",_xlpm.결과))</f>
        <v/>
      </c>
      <c r="AB90" t="str" cm="1">
        <f t="array" ref="AB90">_xlfn.LET(_xlpm.결과,IFERROR(_xlfn.XLOOKUP(1, (날씨8[stnNm]='강수량 삽입용'!$Q$70) * (날씨8[월]=AB$71) * (날씨8[일]='강수량 삽입용'!$P90), 날씨8[sumRn]),""),IF(_xlpm.결과=0,"",_xlpm.결과))</f>
        <v/>
      </c>
      <c r="AD90" s="63">
        <v>19</v>
      </c>
      <c r="AE90" cm="1">
        <f t="array" ref="AE90">_xlfn.LET(_xlpm.결과,IFERROR(_xlfn.XLOOKUP(1, (날씨9[stnNm]='강수량 삽입용'!$AE$70) * (날씨9[월]=AE$71) * (날씨9[일]='강수량 삽입용'!$AD90), 날씨9[sumRn]),""),IF(_xlpm.결과=0,"",_xlpm.결과))</f>
        <v>2.4</v>
      </c>
      <c r="AF90" t="str" cm="1">
        <f t="array" ref="AF90">_xlfn.LET(_xlpm.결과,IFERROR(_xlfn.XLOOKUP(1, (날씨9[stnNm]='강수량 삽입용'!$AE$70) * (날씨9[월]=AF$71) * (날씨9[일]='강수량 삽입용'!$AD90), 날씨9[sumRn]),""),IF(_xlpm.결과=0,"",_xlpm.결과))</f>
        <v/>
      </c>
      <c r="AG90" t="str" cm="1">
        <f t="array" ref="AG90">_xlfn.LET(_xlpm.결과,IFERROR(_xlfn.XLOOKUP(1, (날씨9[stnNm]='강수량 삽입용'!$AE$70) * (날씨9[월]=AG$71) * (날씨9[일]='강수량 삽입용'!$AD90), 날씨9[sumRn]),""),IF(_xlpm.결과=0,"",_xlpm.결과))</f>
        <v/>
      </c>
      <c r="AH90" t="str" cm="1">
        <f t="array" ref="AH90">_xlfn.LET(_xlpm.결과,IFERROR(_xlfn.XLOOKUP(1, (날씨9[stnNm]='강수량 삽입용'!$AE$70) * (날씨9[월]=AH$71) * (날씨9[일]='강수량 삽입용'!$AD90), 날씨9[sumRn]),""),IF(_xlpm.결과=0,"",_xlpm.결과))</f>
        <v/>
      </c>
      <c r="AI90" t="str" cm="1">
        <f t="array" ref="AI90">_xlfn.LET(_xlpm.결과,IFERROR(_xlfn.XLOOKUP(1, (날씨9[stnNm]='강수량 삽입용'!$AE$70) * (날씨9[월]=AI$71) * (날씨9[일]='강수량 삽입용'!$AD90), 날씨9[sumRn]),""),IF(_xlpm.결과=0,"",_xlpm.결과))</f>
        <v/>
      </c>
      <c r="AJ90" t="str" cm="1">
        <f t="array" ref="AJ90">_xlfn.LET(_xlpm.결과,IFERROR(_xlfn.XLOOKUP(1, (날씨9[stnNm]='강수량 삽입용'!$AE$70) * (날씨9[월]=AJ$71) * (날씨9[일]='강수량 삽입용'!$AD90), 날씨9[sumRn]),""),IF(_xlpm.결과=0,"",_xlpm.결과))</f>
        <v/>
      </c>
      <c r="AK90" t="str" cm="1">
        <f t="array" ref="AK90">_xlfn.LET(_xlpm.결과,IFERROR(_xlfn.XLOOKUP(1, (날씨9[stnNm]='강수량 삽입용'!$AE$70) * (날씨9[월]=AK$71) * (날씨9[일]='강수량 삽입용'!$AD90), 날씨9[sumRn]),""),IF(_xlpm.결과=0,"",_xlpm.결과))</f>
        <v/>
      </c>
      <c r="AL90" t="str" cm="1">
        <f t="array" ref="AL90">_xlfn.LET(_xlpm.결과,IFERROR(_xlfn.XLOOKUP(1, (날씨9[stnNm]='강수량 삽입용'!$AE$70) * (날씨9[월]=AL$71) * (날씨9[일]='강수량 삽입용'!$AD90), 날씨9[sumRn]),""),IF(_xlpm.결과=0,"",_xlpm.결과))</f>
        <v/>
      </c>
      <c r="AM90" t="str" cm="1">
        <f t="array" ref="AM90">_xlfn.LET(_xlpm.결과,IFERROR(_xlfn.XLOOKUP(1, (날씨9[stnNm]='강수량 삽입용'!$AE$70) * (날씨9[월]=AM$71) * (날씨9[일]='강수량 삽입용'!$AD90), 날씨9[sumRn]),""),IF(_xlpm.결과=0,"",_xlpm.결과))</f>
        <v/>
      </c>
      <c r="AN90" cm="1">
        <f t="array" ref="AN90">_xlfn.LET(_xlpm.결과,IFERROR(_xlfn.XLOOKUP(1, (날씨9[stnNm]='강수량 삽입용'!$AE$70) * (날씨9[월]=AN$71) * (날씨9[일]='강수량 삽입용'!$AD90), 날씨9[sumRn]),""),IF(_xlpm.결과=0,"",_xlpm.결과))</f>
        <v>12.5</v>
      </c>
      <c r="AO90" t="str" cm="1">
        <f t="array" ref="AO90">_xlfn.LET(_xlpm.결과,IFERROR(_xlfn.XLOOKUP(1, (날씨9[stnNm]='강수량 삽입용'!$AE$70) * (날씨9[월]=AO$71) * (날씨9[일]='강수량 삽입용'!$AD90), 날씨9[sumRn]),""),IF(_xlpm.결과=0,"",_xlpm.결과))</f>
        <v/>
      </c>
      <c r="AP90" t="str" cm="1">
        <f t="array" ref="AP90">_xlfn.LET(_xlpm.결과,IFERROR(_xlfn.XLOOKUP(1, (날씨9[stnNm]='강수량 삽입용'!$AE$70) * (날씨9[월]=AP$71) * (날씨9[일]='강수량 삽입용'!$AD90), 날씨9[sumRn]),""),IF(_xlpm.결과=0,"",_xlpm.결과))</f>
        <v/>
      </c>
    </row>
    <row r="91" spans="2:42" ht="15.95" customHeight="1" x14ac:dyDescent="0.3">
      <c r="B91" s="63">
        <v>20</v>
      </c>
      <c r="C91" t="str" cm="1">
        <f t="array" ref="C91">_xlfn.LET(_xlpm.결과,IFERROR(_xlfn.XLOOKUP(1, (날씨7[stnNm]='강수량 삽입용'!$C$70) * (날씨7[월]=C$71) * (날씨7[일]='강수량 삽입용'!$B91), 날씨7[sumRn]),""),IF(_xlpm.결과=0,"",_xlpm.결과))</f>
        <v/>
      </c>
      <c r="D91" t="str" cm="1">
        <f t="array" ref="D91">_xlfn.LET(_xlpm.결과,IFERROR(_xlfn.XLOOKUP(1, (날씨7[stnNm]='강수량 삽입용'!$C$70) * (날씨7[월]=D$71) * (날씨7[일]='강수량 삽입용'!$B91), 날씨7[sumRn]),""),IF(_xlpm.결과=0,"",_xlpm.결과))</f>
        <v/>
      </c>
      <c r="E91" cm="1">
        <f t="array" ref="E91">_xlfn.LET(_xlpm.결과,IFERROR(_xlfn.XLOOKUP(1, (날씨7[stnNm]='강수량 삽입용'!$C$70) * (날씨7[월]=E$71) * (날씨7[일]='강수량 삽입용'!$B91), 날씨7[sumRn]),""),IF(_xlpm.결과=0,"",_xlpm.결과))</f>
        <v>4.7</v>
      </c>
      <c r="F91" t="str" cm="1">
        <f t="array" ref="F91">_xlfn.LET(_xlpm.결과,IFERROR(_xlfn.XLOOKUP(1, (날씨7[stnNm]='강수량 삽입용'!$C$70) * (날씨7[월]=F$71) * (날씨7[일]='강수량 삽입용'!$B91), 날씨7[sumRn]),""),IF(_xlpm.결과=0,"",_xlpm.결과))</f>
        <v/>
      </c>
      <c r="G91" cm="1">
        <f t="array" ref="G91">_xlfn.LET(_xlpm.결과,IFERROR(_xlfn.XLOOKUP(1, (날씨7[stnNm]='강수량 삽입용'!$C$70) * (날씨7[월]=G$71) * (날씨7[일]='강수량 삽입용'!$B91), 날씨7[sumRn]),""),IF(_xlpm.결과=0,"",_xlpm.결과))</f>
        <v>5.7</v>
      </c>
      <c r="H91" t="str" cm="1">
        <f t="array" ref="H91">_xlfn.LET(_xlpm.결과,IFERROR(_xlfn.XLOOKUP(1, (날씨7[stnNm]='강수량 삽입용'!$C$70) * (날씨7[월]=H$71) * (날씨7[일]='강수량 삽입용'!$B91), 날씨7[sumRn]),""),IF(_xlpm.결과=0,"",_xlpm.결과))</f>
        <v/>
      </c>
      <c r="I91" t="str" cm="1">
        <f t="array" ref="I91">_xlfn.LET(_xlpm.결과,IFERROR(_xlfn.XLOOKUP(1, (날씨7[stnNm]='강수량 삽입용'!$C$70) * (날씨7[월]=I$71) * (날씨7[일]='강수량 삽입용'!$B91), 날씨7[sumRn]),""),IF(_xlpm.결과=0,"",_xlpm.결과))</f>
        <v/>
      </c>
      <c r="J91" cm="1">
        <f t="array" ref="J91">_xlfn.LET(_xlpm.결과,IFERROR(_xlfn.XLOOKUP(1, (날씨7[stnNm]='강수량 삽입용'!$C$70) * (날씨7[월]=J$71) * (날씨7[일]='강수량 삽입용'!$B91), 날씨7[sumRn]),""),IF(_xlpm.결과=0,"",_xlpm.결과))</f>
        <v>1.8</v>
      </c>
      <c r="K91" t="str" cm="1">
        <f t="array" ref="K91">_xlfn.LET(_xlpm.결과,IFERROR(_xlfn.XLOOKUP(1, (날씨7[stnNm]='강수량 삽입용'!$C$70) * (날씨7[월]=K$71) * (날씨7[일]='강수량 삽입용'!$B91), 날씨7[sumRn]),""),IF(_xlpm.결과=0,"",_xlpm.결과))</f>
        <v/>
      </c>
      <c r="L91" t="str" cm="1">
        <f t="array" ref="L91">_xlfn.LET(_xlpm.결과,IFERROR(_xlfn.XLOOKUP(1, (날씨7[stnNm]='강수량 삽입용'!$C$70) * (날씨7[월]=L$71) * (날씨7[일]='강수량 삽입용'!$B91), 날씨7[sumRn]),""),IF(_xlpm.결과=0,"",_xlpm.결과))</f>
        <v/>
      </c>
      <c r="M91" t="str" cm="1">
        <f t="array" ref="M91">_xlfn.LET(_xlpm.결과,IFERROR(_xlfn.XLOOKUP(1, (날씨7[stnNm]='강수량 삽입용'!$C$70) * (날씨7[월]=M$71) * (날씨7[일]='강수량 삽입용'!$B91), 날씨7[sumRn]),""),IF(_xlpm.결과=0,"",_xlpm.결과))</f>
        <v/>
      </c>
      <c r="N91" t="str" cm="1">
        <f t="array" ref="N91">_xlfn.LET(_xlpm.결과,IFERROR(_xlfn.XLOOKUP(1, (날씨7[stnNm]='강수량 삽입용'!$C$70) * (날씨7[월]=N$71) * (날씨7[일]='강수량 삽입용'!$B91), 날씨7[sumRn]),""),IF(_xlpm.결과=0,"",_xlpm.결과))</f>
        <v/>
      </c>
      <c r="P91" s="63">
        <v>20</v>
      </c>
      <c r="Q91" t="str" cm="1">
        <f t="array" ref="Q91">_xlfn.LET(_xlpm.결과,IFERROR(_xlfn.XLOOKUP(1, (날씨8[stnNm]='강수량 삽입용'!$Q$70) * (날씨8[월]=Q$71) * (날씨8[일]='강수량 삽입용'!$P91), 날씨8[sumRn]),""),IF(_xlpm.결과=0,"",_xlpm.결과))</f>
        <v/>
      </c>
      <c r="R91" t="str" cm="1">
        <f t="array" ref="R91">_xlfn.LET(_xlpm.결과,IFERROR(_xlfn.XLOOKUP(1, (날씨8[stnNm]='강수량 삽입용'!$Q$70) * (날씨8[월]=R$71) * (날씨8[일]='강수량 삽입용'!$P91), 날씨8[sumRn]),""),IF(_xlpm.결과=0,"",_xlpm.결과))</f>
        <v/>
      </c>
      <c r="S91" cm="1">
        <f t="array" ref="S91">_xlfn.LET(_xlpm.결과,IFERROR(_xlfn.XLOOKUP(1, (날씨8[stnNm]='강수량 삽입용'!$Q$70) * (날씨8[월]=S$71) * (날씨8[일]='강수량 삽입용'!$P91), 날씨8[sumRn]),""),IF(_xlpm.결과=0,"",_xlpm.결과))</f>
        <v>1.4</v>
      </c>
      <c r="T91" t="str" cm="1">
        <f t="array" ref="T91">_xlfn.LET(_xlpm.결과,IFERROR(_xlfn.XLOOKUP(1, (날씨8[stnNm]='강수량 삽입용'!$Q$70) * (날씨8[월]=T$71) * (날씨8[일]='강수량 삽입용'!$P91), 날씨8[sumRn]),""),IF(_xlpm.결과=0,"",_xlpm.결과))</f>
        <v/>
      </c>
      <c r="U91" t="str" cm="1">
        <f t="array" ref="U91">_xlfn.LET(_xlpm.결과,IFERROR(_xlfn.XLOOKUP(1, (날씨8[stnNm]='강수량 삽입용'!$Q$70) * (날씨8[월]=U$71) * (날씨8[일]='강수량 삽입용'!$P91), 날씨8[sumRn]),""),IF(_xlpm.결과=0,"",_xlpm.결과))</f>
        <v/>
      </c>
      <c r="V91" t="str" cm="1">
        <f t="array" ref="V91">_xlfn.LET(_xlpm.결과,IFERROR(_xlfn.XLOOKUP(1, (날씨8[stnNm]='강수량 삽입용'!$Q$70) * (날씨8[월]=V$71) * (날씨8[일]='강수량 삽입용'!$P91), 날씨8[sumRn]),""),IF(_xlpm.결과=0,"",_xlpm.결과))</f>
        <v/>
      </c>
      <c r="W91" cm="1">
        <f t="array" ref="W91">_xlfn.LET(_xlpm.결과,IFERROR(_xlfn.XLOOKUP(1, (날씨8[stnNm]='강수량 삽입용'!$Q$70) * (날씨8[월]=W$71) * (날씨8[일]='강수량 삽입용'!$P91), 날씨8[sumRn]),""),IF(_xlpm.결과=0,"",_xlpm.결과))</f>
        <v>1.9</v>
      </c>
      <c r="X91" cm="1">
        <f t="array" ref="X91">_xlfn.LET(_xlpm.결과,IFERROR(_xlfn.XLOOKUP(1, (날씨8[stnNm]='강수량 삽입용'!$Q$70) * (날씨8[월]=X$71) * (날씨8[일]='강수량 삽입용'!$P91), 날씨8[sumRn]),""),IF(_xlpm.결과=0,"",_xlpm.결과))</f>
        <v>0.1</v>
      </c>
      <c r="Y91" t="str" cm="1">
        <f t="array" ref="Y91">_xlfn.LET(_xlpm.결과,IFERROR(_xlfn.XLOOKUP(1, (날씨8[stnNm]='강수량 삽입용'!$Q$70) * (날씨8[월]=Y$71) * (날씨8[일]='강수량 삽입용'!$P91), 날씨8[sumRn]),""),IF(_xlpm.결과=0,"",_xlpm.결과))</f>
        <v/>
      </c>
      <c r="Z91" t="str" cm="1">
        <f t="array" ref="Z91">_xlfn.LET(_xlpm.결과,IFERROR(_xlfn.XLOOKUP(1, (날씨8[stnNm]='강수량 삽입용'!$Q$70) * (날씨8[월]=Z$71) * (날씨8[일]='강수량 삽입용'!$P91), 날씨8[sumRn]),""),IF(_xlpm.결과=0,"",_xlpm.결과))</f>
        <v/>
      </c>
      <c r="AA91" t="str" cm="1">
        <f t="array" ref="AA91">_xlfn.LET(_xlpm.결과,IFERROR(_xlfn.XLOOKUP(1, (날씨8[stnNm]='강수량 삽입용'!$Q$70) * (날씨8[월]=AA$71) * (날씨8[일]='강수량 삽입용'!$P91), 날씨8[sumRn]),""),IF(_xlpm.결과=0,"",_xlpm.결과))</f>
        <v/>
      </c>
      <c r="AB91" t="str" cm="1">
        <f t="array" ref="AB91">_xlfn.LET(_xlpm.결과,IFERROR(_xlfn.XLOOKUP(1, (날씨8[stnNm]='강수량 삽입용'!$Q$70) * (날씨8[월]=AB$71) * (날씨8[일]='강수량 삽입용'!$P91), 날씨8[sumRn]),""),IF(_xlpm.결과=0,"",_xlpm.결과))</f>
        <v/>
      </c>
      <c r="AD91" s="63">
        <v>20</v>
      </c>
      <c r="AE91" cm="1">
        <f t="array" ref="AE91">_xlfn.LET(_xlpm.결과,IFERROR(_xlfn.XLOOKUP(1, (날씨9[stnNm]='강수량 삽입용'!$AE$70) * (날씨9[월]=AE$71) * (날씨9[일]='강수량 삽입용'!$AD91), 날씨9[sumRn]),""),IF(_xlpm.결과=0,"",_xlpm.결과))</f>
        <v>0.2</v>
      </c>
      <c r="AF91" t="str" cm="1">
        <f t="array" ref="AF91">_xlfn.LET(_xlpm.결과,IFERROR(_xlfn.XLOOKUP(1, (날씨9[stnNm]='강수량 삽입용'!$AE$70) * (날씨9[월]=AF$71) * (날씨9[일]='강수량 삽입용'!$AD91), 날씨9[sumRn]),""),IF(_xlpm.결과=0,"",_xlpm.결과))</f>
        <v/>
      </c>
      <c r="AG91" t="str" cm="1">
        <f t="array" ref="AG91">_xlfn.LET(_xlpm.결과,IFERROR(_xlfn.XLOOKUP(1, (날씨9[stnNm]='강수량 삽입용'!$AE$70) * (날씨9[월]=AG$71) * (날씨9[일]='강수량 삽입용'!$AD91), 날씨9[sumRn]),""),IF(_xlpm.결과=0,"",_xlpm.결과))</f>
        <v/>
      </c>
      <c r="AH91" t="str" cm="1">
        <f t="array" ref="AH91">_xlfn.LET(_xlpm.결과,IFERROR(_xlfn.XLOOKUP(1, (날씨9[stnNm]='강수량 삽입용'!$AE$70) * (날씨9[월]=AH$71) * (날씨9[일]='강수량 삽입용'!$AD91), 날씨9[sumRn]),""),IF(_xlpm.결과=0,"",_xlpm.결과))</f>
        <v/>
      </c>
      <c r="AI91" t="str" cm="1">
        <f t="array" ref="AI91">_xlfn.LET(_xlpm.결과,IFERROR(_xlfn.XLOOKUP(1, (날씨9[stnNm]='강수량 삽입용'!$AE$70) * (날씨9[월]=AI$71) * (날씨9[일]='강수량 삽입용'!$AD91), 날씨9[sumRn]),""),IF(_xlpm.결과=0,"",_xlpm.결과))</f>
        <v/>
      </c>
      <c r="AJ91" cm="1">
        <f t="array" ref="AJ91">_xlfn.LET(_xlpm.결과,IFERROR(_xlfn.XLOOKUP(1, (날씨9[stnNm]='강수량 삽입용'!$AE$70) * (날씨9[월]=AJ$71) * (날씨9[일]='강수량 삽입용'!$AD91), 날씨9[sumRn]),""),IF(_xlpm.결과=0,"",_xlpm.결과))</f>
        <v>0.3</v>
      </c>
      <c r="AK91" t="str" cm="1">
        <f t="array" ref="AK91">_xlfn.LET(_xlpm.결과,IFERROR(_xlfn.XLOOKUP(1, (날씨9[stnNm]='강수량 삽입용'!$AE$70) * (날씨9[월]=AK$71) * (날씨9[일]='강수량 삽입용'!$AD91), 날씨9[sumRn]),""),IF(_xlpm.결과=0,"",_xlpm.결과))</f>
        <v/>
      </c>
      <c r="AL91" t="str" cm="1">
        <f t="array" ref="AL91">_xlfn.LET(_xlpm.결과,IFERROR(_xlfn.XLOOKUP(1, (날씨9[stnNm]='강수량 삽입용'!$AE$70) * (날씨9[월]=AL$71) * (날씨9[일]='강수량 삽입용'!$AD91), 날씨9[sumRn]),""),IF(_xlpm.결과=0,"",_xlpm.결과))</f>
        <v/>
      </c>
      <c r="AM91" cm="1">
        <f t="array" ref="AM91">_xlfn.LET(_xlpm.결과,IFERROR(_xlfn.XLOOKUP(1, (날씨9[stnNm]='강수량 삽입용'!$AE$70) * (날씨9[월]=AM$71) * (날씨9[일]='강수량 삽입용'!$AD91), 날씨9[sumRn]),""),IF(_xlpm.결과=0,"",_xlpm.결과))</f>
        <v>10.199999999999999</v>
      </c>
      <c r="AN91" t="str" cm="1">
        <f t="array" ref="AN91">_xlfn.LET(_xlpm.결과,IFERROR(_xlfn.XLOOKUP(1, (날씨9[stnNm]='강수량 삽입용'!$AE$70) * (날씨9[월]=AN$71) * (날씨9[일]='강수량 삽입용'!$AD91), 날씨9[sumRn]),""),IF(_xlpm.결과=0,"",_xlpm.결과))</f>
        <v/>
      </c>
      <c r="AO91" t="str" cm="1">
        <f t="array" ref="AO91">_xlfn.LET(_xlpm.결과,IFERROR(_xlfn.XLOOKUP(1, (날씨9[stnNm]='강수량 삽입용'!$AE$70) * (날씨9[월]=AO$71) * (날씨9[일]='강수량 삽입용'!$AD91), 날씨9[sumRn]),""),IF(_xlpm.결과=0,"",_xlpm.결과))</f>
        <v/>
      </c>
      <c r="AP91" t="str" cm="1">
        <f t="array" ref="AP91">_xlfn.LET(_xlpm.결과,IFERROR(_xlfn.XLOOKUP(1, (날씨9[stnNm]='강수량 삽입용'!$AE$70) * (날씨9[월]=AP$71) * (날씨9[일]='강수량 삽입용'!$AD91), 날씨9[sumRn]),""),IF(_xlpm.결과=0,"",_xlpm.결과))</f>
        <v/>
      </c>
    </row>
    <row r="92" spans="2:42" ht="15.95" customHeight="1" x14ac:dyDescent="0.3">
      <c r="B92" s="63">
        <v>21</v>
      </c>
      <c r="C92" cm="1">
        <f t="array" ref="C92">_xlfn.LET(_xlpm.결과,IFERROR(_xlfn.XLOOKUP(1, (날씨7[stnNm]='강수량 삽입용'!$C$70) * (날씨7[월]=C$71) * (날씨7[일]='강수량 삽입용'!$B92), 날씨7[sumRn]),""),IF(_xlpm.결과=0,"",_xlpm.결과))</f>
        <v>3.1</v>
      </c>
      <c r="D92" t="str" cm="1">
        <f t="array" ref="D92">_xlfn.LET(_xlpm.결과,IFERROR(_xlfn.XLOOKUP(1, (날씨7[stnNm]='강수량 삽입용'!$C$70) * (날씨7[월]=D$71) * (날씨7[일]='강수량 삽입용'!$B92), 날씨7[sumRn]),""),IF(_xlpm.결과=0,"",_xlpm.결과))</f>
        <v/>
      </c>
      <c r="E92" t="str" cm="1">
        <f t="array" ref="E92">_xlfn.LET(_xlpm.결과,IFERROR(_xlfn.XLOOKUP(1, (날씨7[stnNm]='강수량 삽입용'!$C$70) * (날씨7[월]=E$71) * (날씨7[일]='강수량 삽입용'!$B92), 날씨7[sumRn]),""),IF(_xlpm.결과=0,"",_xlpm.결과))</f>
        <v/>
      </c>
      <c r="F92" t="str" cm="1">
        <f t="array" ref="F92">_xlfn.LET(_xlpm.결과,IFERROR(_xlfn.XLOOKUP(1, (날씨7[stnNm]='강수량 삽입용'!$C$70) * (날씨7[월]=F$71) * (날씨7[일]='강수량 삽입용'!$B92), 날씨7[sumRn]),""),IF(_xlpm.결과=0,"",_xlpm.결과))</f>
        <v/>
      </c>
      <c r="G92" cm="1">
        <f t="array" ref="G92">_xlfn.LET(_xlpm.결과,IFERROR(_xlfn.XLOOKUP(1, (날씨7[stnNm]='강수량 삽입용'!$C$70) * (날씨7[월]=G$71) * (날씨7[일]='강수량 삽입용'!$B92), 날씨7[sumRn]),""),IF(_xlpm.결과=0,"",_xlpm.결과))</f>
        <v>0.9</v>
      </c>
      <c r="H92" t="str" cm="1">
        <f t="array" ref="H92">_xlfn.LET(_xlpm.결과,IFERROR(_xlfn.XLOOKUP(1, (날씨7[stnNm]='강수량 삽입용'!$C$70) * (날씨7[월]=H$71) * (날씨7[일]='강수량 삽입용'!$B92), 날씨7[sumRn]),""),IF(_xlpm.결과=0,"",_xlpm.결과))</f>
        <v/>
      </c>
      <c r="I92" t="str" cm="1">
        <f t="array" ref="I92">_xlfn.LET(_xlpm.결과,IFERROR(_xlfn.XLOOKUP(1, (날씨7[stnNm]='강수량 삽입용'!$C$70) * (날씨7[월]=I$71) * (날씨7[일]='강수량 삽입용'!$B92), 날씨7[sumRn]),""),IF(_xlpm.결과=0,"",_xlpm.결과))</f>
        <v/>
      </c>
      <c r="J92" cm="1">
        <f t="array" ref="J92">_xlfn.LET(_xlpm.결과,IFERROR(_xlfn.XLOOKUP(1, (날씨7[stnNm]='강수량 삽입용'!$C$70) * (날씨7[월]=J$71) * (날씨7[일]='강수량 삽입용'!$B92), 날씨7[sumRn]),""),IF(_xlpm.결과=0,"",_xlpm.결과))</f>
        <v>53.4</v>
      </c>
      <c r="K92" cm="1">
        <f t="array" ref="K92">_xlfn.LET(_xlpm.결과,IFERROR(_xlfn.XLOOKUP(1, (날씨7[stnNm]='강수량 삽입용'!$C$70) * (날씨7[월]=K$71) * (날씨7[일]='강수량 삽입용'!$B92), 날씨7[sumRn]),""),IF(_xlpm.결과=0,"",_xlpm.결과))</f>
        <v>44.5</v>
      </c>
      <c r="L92" t="str" cm="1">
        <f t="array" ref="L92">_xlfn.LET(_xlpm.결과,IFERROR(_xlfn.XLOOKUP(1, (날씨7[stnNm]='강수량 삽입용'!$C$70) * (날씨7[월]=L$71) * (날씨7[일]='강수량 삽입용'!$B92), 날씨7[sumRn]),""),IF(_xlpm.결과=0,"",_xlpm.결과))</f>
        <v/>
      </c>
      <c r="M92" cm="1">
        <f t="array" ref="M92">_xlfn.LET(_xlpm.결과,IFERROR(_xlfn.XLOOKUP(1, (날씨7[stnNm]='강수량 삽입용'!$C$70) * (날씨7[월]=M$71) * (날씨7[일]='강수량 삽입용'!$B92), 날씨7[sumRn]),""),IF(_xlpm.결과=0,"",_xlpm.결과))</f>
        <v>6.3</v>
      </c>
      <c r="N92" t="str" cm="1">
        <f t="array" ref="N92">_xlfn.LET(_xlpm.결과,IFERROR(_xlfn.XLOOKUP(1, (날씨7[stnNm]='강수량 삽입용'!$C$70) * (날씨7[월]=N$71) * (날씨7[일]='강수량 삽입용'!$B92), 날씨7[sumRn]),""),IF(_xlpm.결과=0,"",_xlpm.결과))</f>
        <v/>
      </c>
      <c r="P92" s="63">
        <v>21</v>
      </c>
      <c r="Q92" t="str" cm="1">
        <f t="array" ref="Q92">_xlfn.LET(_xlpm.결과,IFERROR(_xlfn.XLOOKUP(1, (날씨8[stnNm]='강수량 삽입용'!$Q$70) * (날씨8[월]=Q$71) * (날씨8[일]='강수량 삽입용'!$P92), 날씨8[sumRn]),""),IF(_xlpm.결과=0,"",_xlpm.결과))</f>
        <v/>
      </c>
      <c r="R92" t="str" cm="1">
        <f t="array" ref="R92">_xlfn.LET(_xlpm.결과,IFERROR(_xlfn.XLOOKUP(1, (날씨8[stnNm]='강수량 삽입용'!$Q$70) * (날씨8[월]=R$71) * (날씨8[일]='강수량 삽입용'!$P92), 날씨8[sumRn]),""),IF(_xlpm.결과=0,"",_xlpm.결과))</f>
        <v/>
      </c>
      <c r="S92" t="str" cm="1">
        <f t="array" ref="S92">_xlfn.LET(_xlpm.결과,IFERROR(_xlfn.XLOOKUP(1, (날씨8[stnNm]='강수량 삽입용'!$Q$70) * (날씨8[월]=S$71) * (날씨8[일]='강수량 삽입용'!$P92), 날씨8[sumRn]),""),IF(_xlpm.결과=0,"",_xlpm.결과))</f>
        <v/>
      </c>
      <c r="T92" t="str" cm="1">
        <f t="array" ref="T92">_xlfn.LET(_xlpm.결과,IFERROR(_xlfn.XLOOKUP(1, (날씨8[stnNm]='강수량 삽입용'!$Q$70) * (날씨8[월]=T$71) * (날씨8[일]='강수량 삽입용'!$P92), 날씨8[sumRn]),""),IF(_xlpm.결과=0,"",_xlpm.결과))</f>
        <v/>
      </c>
      <c r="U92" t="str" cm="1">
        <f t="array" ref="U92">_xlfn.LET(_xlpm.결과,IFERROR(_xlfn.XLOOKUP(1, (날씨8[stnNm]='강수량 삽입용'!$Q$70) * (날씨8[월]=U$71) * (날씨8[일]='강수량 삽입용'!$P92), 날씨8[sumRn]),""),IF(_xlpm.결과=0,"",_xlpm.결과))</f>
        <v/>
      </c>
      <c r="V92" t="str" cm="1">
        <f t="array" ref="V92">_xlfn.LET(_xlpm.결과,IFERROR(_xlfn.XLOOKUP(1, (날씨8[stnNm]='강수량 삽입용'!$Q$70) * (날씨8[월]=V$71) * (날씨8[일]='강수량 삽입용'!$P92), 날씨8[sumRn]),""),IF(_xlpm.결과=0,"",_xlpm.결과))</f>
        <v/>
      </c>
      <c r="W92" cm="1">
        <f t="array" ref="W92">_xlfn.LET(_xlpm.결과,IFERROR(_xlfn.XLOOKUP(1, (날씨8[stnNm]='강수량 삽입용'!$Q$70) * (날씨8[월]=W$71) * (날씨8[일]='강수량 삽입용'!$P92), 날씨8[sumRn]),""),IF(_xlpm.결과=0,"",_xlpm.결과))</f>
        <v>31.9</v>
      </c>
      <c r="X92" t="str" cm="1">
        <f t="array" ref="X92">_xlfn.LET(_xlpm.결과,IFERROR(_xlfn.XLOOKUP(1, (날씨8[stnNm]='강수량 삽입용'!$Q$70) * (날씨8[월]=X$71) * (날씨8[일]='강수량 삽입용'!$P92), 날씨8[sumRn]),""),IF(_xlpm.결과=0,"",_xlpm.결과))</f>
        <v/>
      </c>
      <c r="Y92" t="str" cm="1">
        <f t="array" ref="Y92">_xlfn.LET(_xlpm.결과,IFERROR(_xlfn.XLOOKUP(1, (날씨8[stnNm]='강수량 삽입용'!$Q$70) * (날씨8[월]=Y$71) * (날씨8[일]='강수량 삽입용'!$P92), 날씨8[sumRn]),""),IF(_xlpm.결과=0,"",_xlpm.결과))</f>
        <v/>
      </c>
      <c r="Z92" t="str" cm="1">
        <f t="array" ref="Z92">_xlfn.LET(_xlpm.결과,IFERROR(_xlfn.XLOOKUP(1, (날씨8[stnNm]='강수량 삽입용'!$Q$70) * (날씨8[월]=Z$71) * (날씨8[일]='강수량 삽입용'!$P92), 날씨8[sumRn]),""),IF(_xlpm.결과=0,"",_xlpm.결과))</f>
        <v/>
      </c>
      <c r="AA92" t="str" cm="1">
        <f t="array" ref="AA92">_xlfn.LET(_xlpm.결과,IFERROR(_xlfn.XLOOKUP(1, (날씨8[stnNm]='강수량 삽입용'!$Q$70) * (날씨8[월]=AA$71) * (날씨8[일]='강수량 삽입용'!$P92), 날씨8[sumRn]),""),IF(_xlpm.결과=0,"",_xlpm.결과))</f>
        <v/>
      </c>
      <c r="AB92" cm="1">
        <f t="array" ref="AB92">_xlfn.LET(_xlpm.결과,IFERROR(_xlfn.XLOOKUP(1, (날씨8[stnNm]='강수량 삽입용'!$Q$70) * (날씨8[월]=AB$71) * (날씨8[일]='강수량 삽입용'!$P92), 날씨8[sumRn]),""),IF(_xlpm.결과=0,"",_xlpm.결과))</f>
        <v>3.1</v>
      </c>
      <c r="AD92" s="63">
        <v>21</v>
      </c>
      <c r="AE92" t="str" cm="1">
        <f t="array" ref="AE92">_xlfn.LET(_xlpm.결과,IFERROR(_xlfn.XLOOKUP(1, (날씨9[stnNm]='강수량 삽입용'!$AE$70) * (날씨9[월]=AE$71) * (날씨9[일]='강수량 삽입용'!$AD92), 날씨9[sumRn]),""),IF(_xlpm.결과=0,"",_xlpm.결과))</f>
        <v/>
      </c>
      <c r="AF92" t="str" cm="1">
        <f t="array" ref="AF92">_xlfn.LET(_xlpm.결과,IFERROR(_xlfn.XLOOKUP(1, (날씨9[stnNm]='강수량 삽입용'!$AE$70) * (날씨9[월]=AF$71) * (날씨9[일]='강수량 삽입용'!$AD92), 날씨9[sumRn]),""),IF(_xlpm.결과=0,"",_xlpm.결과))</f>
        <v/>
      </c>
      <c r="AG92" t="str" cm="1">
        <f t="array" ref="AG92">_xlfn.LET(_xlpm.결과,IFERROR(_xlfn.XLOOKUP(1, (날씨9[stnNm]='강수량 삽입용'!$AE$70) * (날씨9[월]=AG$71) * (날씨9[일]='강수량 삽입용'!$AD92), 날씨9[sumRn]),""),IF(_xlpm.결과=0,"",_xlpm.결과))</f>
        <v/>
      </c>
      <c r="AH92" t="str" cm="1">
        <f t="array" ref="AH92">_xlfn.LET(_xlpm.결과,IFERROR(_xlfn.XLOOKUP(1, (날씨9[stnNm]='강수량 삽입용'!$AE$70) * (날씨9[월]=AH$71) * (날씨9[일]='강수량 삽입용'!$AD92), 날씨9[sumRn]),""),IF(_xlpm.결과=0,"",_xlpm.결과))</f>
        <v/>
      </c>
      <c r="AI92" cm="1">
        <f t="array" ref="AI92">_xlfn.LET(_xlpm.결과,IFERROR(_xlfn.XLOOKUP(1, (날씨9[stnNm]='강수량 삽입용'!$AE$70) * (날씨9[월]=AI$71) * (날씨9[일]='강수량 삽입용'!$AD92), 날씨9[sumRn]),""),IF(_xlpm.결과=0,"",_xlpm.결과))</f>
        <v>0.2</v>
      </c>
      <c r="AJ92" cm="1">
        <f t="array" ref="AJ92">_xlfn.LET(_xlpm.결과,IFERROR(_xlfn.XLOOKUP(1, (날씨9[stnNm]='강수량 삽입용'!$AE$70) * (날씨9[월]=AJ$71) * (날씨9[일]='강수량 삽입용'!$AD92), 날씨9[sumRn]),""),IF(_xlpm.결과=0,"",_xlpm.결과))</f>
        <v>30</v>
      </c>
      <c r="AK92" t="str" cm="1">
        <f t="array" ref="AK92">_xlfn.LET(_xlpm.결과,IFERROR(_xlfn.XLOOKUP(1, (날씨9[stnNm]='강수량 삽입용'!$AE$70) * (날씨9[월]=AK$71) * (날씨9[일]='강수량 삽입용'!$AD92), 날씨9[sumRn]),""),IF(_xlpm.결과=0,"",_xlpm.결과))</f>
        <v/>
      </c>
      <c r="AL92" cm="1">
        <f t="array" ref="AL92">_xlfn.LET(_xlpm.결과,IFERROR(_xlfn.XLOOKUP(1, (날씨9[stnNm]='강수량 삽입용'!$AE$70) * (날씨9[월]=AL$71) * (날씨9[일]='강수량 삽입용'!$AD92), 날씨9[sumRn]),""),IF(_xlpm.결과=0,"",_xlpm.결과))</f>
        <v>1</v>
      </c>
      <c r="AM92" t="str" cm="1">
        <f t="array" ref="AM92">_xlfn.LET(_xlpm.결과,IFERROR(_xlfn.XLOOKUP(1, (날씨9[stnNm]='강수량 삽입용'!$AE$70) * (날씨9[월]=AM$71) * (날씨9[일]='강수량 삽입용'!$AD92), 날씨9[sumRn]),""),IF(_xlpm.결과=0,"",_xlpm.결과))</f>
        <v/>
      </c>
      <c r="AN92" cm="1">
        <f t="array" ref="AN92">_xlfn.LET(_xlpm.결과,IFERROR(_xlfn.XLOOKUP(1, (날씨9[stnNm]='강수량 삽입용'!$AE$70) * (날씨9[월]=AN$71) * (날씨9[일]='강수량 삽입용'!$AD92), 날씨9[sumRn]),""),IF(_xlpm.결과=0,"",_xlpm.결과))</f>
        <v>0.6</v>
      </c>
      <c r="AO92" t="str" cm="1">
        <f t="array" ref="AO92">_xlfn.LET(_xlpm.결과,IFERROR(_xlfn.XLOOKUP(1, (날씨9[stnNm]='강수량 삽입용'!$AE$70) * (날씨9[월]=AO$71) * (날씨9[일]='강수량 삽입용'!$AD92), 날씨9[sumRn]),""),IF(_xlpm.결과=0,"",_xlpm.결과))</f>
        <v/>
      </c>
      <c r="AP92" t="str" cm="1">
        <f t="array" ref="AP92">_xlfn.LET(_xlpm.결과,IFERROR(_xlfn.XLOOKUP(1, (날씨9[stnNm]='강수량 삽입용'!$AE$70) * (날씨9[월]=AP$71) * (날씨9[일]='강수량 삽입용'!$AD92), 날씨9[sumRn]),""),IF(_xlpm.결과=0,"",_xlpm.결과))</f>
        <v/>
      </c>
    </row>
    <row r="93" spans="2:42" ht="15.95" customHeight="1" x14ac:dyDescent="0.3">
      <c r="B93" s="63">
        <v>22</v>
      </c>
      <c r="C93" t="str" cm="1">
        <f t="array" ref="C93">_xlfn.LET(_xlpm.결과,IFERROR(_xlfn.XLOOKUP(1, (날씨7[stnNm]='강수량 삽입용'!$C$70) * (날씨7[월]=C$71) * (날씨7[일]='강수량 삽입용'!$B93), 날씨7[sumRn]),""),IF(_xlpm.결과=0,"",_xlpm.결과))</f>
        <v/>
      </c>
      <c r="D93" t="str" cm="1">
        <f t="array" ref="D93">_xlfn.LET(_xlpm.결과,IFERROR(_xlfn.XLOOKUP(1, (날씨7[stnNm]='강수량 삽입용'!$C$70) * (날씨7[월]=D$71) * (날씨7[일]='강수량 삽입용'!$B93), 날씨7[sumRn]),""),IF(_xlpm.결과=0,"",_xlpm.결과))</f>
        <v/>
      </c>
      <c r="E93" t="str" cm="1">
        <f t="array" ref="E93">_xlfn.LET(_xlpm.결과,IFERROR(_xlfn.XLOOKUP(1, (날씨7[stnNm]='강수량 삽입용'!$C$70) * (날씨7[월]=E$71) * (날씨7[일]='강수량 삽입용'!$B93), 날씨7[sumRn]),""),IF(_xlpm.결과=0,"",_xlpm.결과))</f>
        <v/>
      </c>
      <c r="F93" t="str" cm="1">
        <f t="array" ref="F93">_xlfn.LET(_xlpm.결과,IFERROR(_xlfn.XLOOKUP(1, (날씨7[stnNm]='강수량 삽입용'!$C$70) * (날씨7[월]=F$71) * (날씨7[일]='강수량 삽입용'!$B93), 날씨7[sumRn]),""),IF(_xlpm.결과=0,"",_xlpm.결과))</f>
        <v/>
      </c>
      <c r="G93" t="str" cm="1">
        <f t="array" ref="G93">_xlfn.LET(_xlpm.결과,IFERROR(_xlfn.XLOOKUP(1, (날씨7[stnNm]='강수량 삽입용'!$C$70) * (날씨7[월]=G$71) * (날씨7[일]='강수량 삽입용'!$B93), 날씨7[sumRn]),""),IF(_xlpm.결과=0,"",_xlpm.결과))</f>
        <v/>
      </c>
      <c r="H93" t="str" cm="1">
        <f t="array" ref="H93">_xlfn.LET(_xlpm.결과,IFERROR(_xlfn.XLOOKUP(1, (날씨7[stnNm]='강수량 삽입용'!$C$70) * (날씨7[월]=H$71) * (날씨7[일]='강수량 삽입용'!$B93), 날씨7[sumRn]),""),IF(_xlpm.결과=0,"",_xlpm.결과))</f>
        <v/>
      </c>
      <c r="I93" t="str" cm="1">
        <f t="array" ref="I93">_xlfn.LET(_xlpm.결과,IFERROR(_xlfn.XLOOKUP(1, (날씨7[stnNm]='강수량 삽입용'!$C$70) * (날씨7[월]=I$71) * (날씨7[일]='강수량 삽입용'!$B93), 날씨7[sumRn]),""),IF(_xlpm.결과=0,"",_xlpm.결과))</f>
        <v/>
      </c>
      <c r="J93" t="str" cm="1">
        <f t="array" ref="J93">_xlfn.LET(_xlpm.결과,IFERROR(_xlfn.XLOOKUP(1, (날씨7[stnNm]='강수량 삽입용'!$C$70) * (날씨7[월]=J$71) * (날씨7[일]='강수량 삽입용'!$B93), 날씨7[sumRn]),""),IF(_xlpm.결과=0,"",_xlpm.결과))</f>
        <v/>
      </c>
      <c r="K93" cm="1">
        <f t="array" ref="K93">_xlfn.LET(_xlpm.결과,IFERROR(_xlfn.XLOOKUP(1, (날씨7[stnNm]='강수량 삽입용'!$C$70) * (날씨7[월]=K$71) * (날씨7[일]='강수량 삽입용'!$B93), 날씨7[sumRn]),""),IF(_xlpm.결과=0,"",_xlpm.결과))</f>
        <v>5.7</v>
      </c>
      <c r="L93" t="str" cm="1">
        <f t="array" ref="L93">_xlfn.LET(_xlpm.결과,IFERROR(_xlfn.XLOOKUP(1, (날씨7[stnNm]='강수량 삽입용'!$C$70) * (날씨7[월]=L$71) * (날씨7[일]='강수량 삽입용'!$B93), 날씨7[sumRn]),""),IF(_xlpm.결과=0,"",_xlpm.결과))</f>
        <v/>
      </c>
      <c r="M93" cm="1">
        <f t="array" ref="M93">_xlfn.LET(_xlpm.결과,IFERROR(_xlfn.XLOOKUP(1, (날씨7[stnNm]='강수량 삽입용'!$C$70) * (날씨7[월]=M$71) * (날씨7[일]='강수량 삽입용'!$B93), 날씨7[sumRn]),""),IF(_xlpm.결과=0,"",_xlpm.결과))</f>
        <v>3.4</v>
      </c>
      <c r="N93" t="str" cm="1">
        <f t="array" ref="N93">_xlfn.LET(_xlpm.결과,IFERROR(_xlfn.XLOOKUP(1, (날씨7[stnNm]='강수량 삽입용'!$C$70) * (날씨7[월]=N$71) * (날씨7[일]='강수량 삽입용'!$B93), 날씨7[sumRn]),""),IF(_xlpm.결과=0,"",_xlpm.결과))</f>
        <v/>
      </c>
      <c r="P93" s="63">
        <v>22</v>
      </c>
      <c r="Q93" t="str" cm="1">
        <f t="array" ref="Q93">_xlfn.LET(_xlpm.결과,IFERROR(_xlfn.XLOOKUP(1, (날씨8[stnNm]='강수량 삽입용'!$Q$70) * (날씨8[월]=Q$71) * (날씨8[일]='강수량 삽입용'!$P93), 날씨8[sumRn]),""),IF(_xlpm.결과=0,"",_xlpm.결과))</f>
        <v/>
      </c>
      <c r="R93" t="str" cm="1">
        <f t="array" ref="R93">_xlfn.LET(_xlpm.결과,IFERROR(_xlfn.XLOOKUP(1, (날씨8[stnNm]='강수량 삽입용'!$Q$70) * (날씨8[월]=R$71) * (날씨8[일]='강수량 삽입용'!$P93), 날씨8[sumRn]),""),IF(_xlpm.결과=0,"",_xlpm.결과))</f>
        <v/>
      </c>
      <c r="S93" t="str" cm="1">
        <f t="array" ref="S93">_xlfn.LET(_xlpm.결과,IFERROR(_xlfn.XLOOKUP(1, (날씨8[stnNm]='강수량 삽입용'!$Q$70) * (날씨8[월]=S$71) * (날씨8[일]='강수량 삽입용'!$P93), 날씨8[sumRn]),""),IF(_xlpm.결과=0,"",_xlpm.결과))</f>
        <v/>
      </c>
      <c r="T93" t="str" cm="1">
        <f t="array" ref="T93">_xlfn.LET(_xlpm.결과,IFERROR(_xlfn.XLOOKUP(1, (날씨8[stnNm]='강수량 삽입용'!$Q$70) * (날씨8[월]=T$71) * (날씨8[일]='강수량 삽입용'!$P93), 날씨8[sumRn]),""),IF(_xlpm.결과=0,"",_xlpm.결과))</f>
        <v/>
      </c>
      <c r="U93" t="str" cm="1">
        <f t="array" ref="U93">_xlfn.LET(_xlpm.결과,IFERROR(_xlfn.XLOOKUP(1, (날씨8[stnNm]='강수량 삽입용'!$Q$70) * (날씨8[월]=U$71) * (날씨8[일]='강수량 삽입용'!$P93), 날씨8[sumRn]),""),IF(_xlpm.결과=0,"",_xlpm.결과))</f>
        <v/>
      </c>
      <c r="V93" t="str" cm="1">
        <f t="array" ref="V93">_xlfn.LET(_xlpm.결과,IFERROR(_xlfn.XLOOKUP(1, (날씨8[stnNm]='강수량 삽입용'!$Q$70) * (날씨8[월]=V$71) * (날씨8[일]='강수량 삽입용'!$P93), 날씨8[sumRn]),""),IF(_xlpm.결과=0,"",_xlpm.결과))</f>
        <v/>
      </c>
      <c r="W93" t="str" cm="1">
        <f t="array" ref="W93">_xlfn.LET(_xlpm.결과,IFERROR(_xlfn.XLOOKUP(1, (날씨8[stnNm]='강수량 삽입용'!$Q$70) * (날씨8[월]=W$71) * (날씨8[일]='강수량 삽입용'!$P93), 날씨8[sumRn]),""),IF(_xlpm.결과=0,"",_xlpm.결과))</f>
        <v/>
      </c>
      <c r="X93" cm="1">
        <f t="array" ref="X93">_xlfn.LET(_xlpm.결과,IFERROR(_xlfn.XLOOKUP(1, (날씨8[stnNm]='강수량 삽입용'!$Q$70) * (날씨8[월]=X$71) * (날씨8[일]='강수량 삽입용'!$P93), 날씨8[sumRn]),""),IF(_xlpm.결과=0,"",_xlpm.결과))</f>
        <v>0.3</v>
      </c>
      <c r="Y93" t="str" cm="1">
        <f t="array" ref="Y93">_xlfn.LET(_xlpm.결과,IFERROR(_xlfn.XLOOKUP(1, (날씨8[stnNm]='강수량 삽입용'!$Q$70) * (날씨8[월]=Y$71) * (날씨8[일]='강수량 삽입용'!$P93), 날씨8[sumRn]),""),IF(_xlpm.결과=0,"",_xlpm.결과))</f>
        <v/>
      </c>
      <c r="Z93" t="str" cm="1">
        <f t="array" ref="Z93">_xlfn.LET(_xlpm.결과,IFERROR(_xlfn.XLOOKUP(1, (날씨8[stnNm]='강수량 삽입용'!$Q$70) * (날씨8[월]=Z$71) * (날씨8[일]='강수량 삽입용'!$P93), 날씨8[sumRn]),""),IF(_xlpm.결과=0,"",_xlpm.결과))</f>
        <v/>
      </c>
      <c r="AA93" t="str" cm="1">
        <f t="array" ref="AA93">_xlfn.LET(_xlpm.결과,IFERROR(_xlfn.XLOOKUP(1, (날씨8[stnNm]='강수량 삽입용'!$Q$70) * (날씨8[월]=AA$71) * (날씨8[일]='강수량 삽입용'!$P93), 날씨8[sumRn]),""),IF(_xlpm.결과=0,"",_xlpm.결과))</f>
        <v/>
      </c>
      <c r="AB93" t="str" cm="1">
        <f t="array" ref="AB93">_xlfn.LET(_xlpm.결과,IFERROR(_xlfn.XLOOKUP(1, (날씨8[stnNm]='강수량 삽입용'!$Q$70) * (날씨8[월]=AB$71) * (날씨8[일]='강수량 삽입용'!$P93), 날씨8[sumRn]),""),IF(_xlpm.결과=0,"",_xlpm.결과))</f>
        <v/>
      </c>
      <c r="AD93" s="63">
        <v>22</v>
      </c>
      <c r="AE93" t="str" cm="1">
        <f t="array" ref="AE93">_xlfn.LET(_xlpm.결과,IFERROR(_xlfn.XLOOKUP(1, (날씨9[stnNm]='강수량 삽입용'!$AE$70) * (날씨9[월]=AE$71) * (날씨9[일]='강수량 삽입용'!$AD93), 날씨9[sumRn]),""),IF(_xlpm.결과=0,"",_xlpm.결과))</f>
        <v/>
      </c>
      <c r="AF93" t="str" cm="1">
        <f t="array" ref="AF93">_xlfn.LET(_xlpm.결과,IFERROR(_xlfn.XLOOKUP(1, (날씨9[stnNm]='강수량 삽입용'!$AE$70) * (날씨9[월]=AF$71) * (날씨9[일]='강수량 삽입용'!$AD93), 날씨9[sumRn]),""),IF(_xlpm.결과=0,"",_xlpm.결과))</f>
        <v/>
      </c>
      <c r="AG93" t="str" cm="1">
        <f t="array" ref="AG93">_xlfn.LET(_xlpm.결과,IFERROR(_xlfn.XLOOKUP(1, (날씨9[stnNm]='강수량 삽입용'!$AE$70) * (날씨9[월]=AG$71) * (날씨9[일]='강수량 삽입용'!$AD93), 날씨9[sumRn]),""),IF(_xlpm.결과=0,"",_xlpm.결과))</f>
        <v/>
      </c>
      <c r="AH93" t="str" cm="1">
        <f t="array" ref="AH93">_xlfn.LET(_xlpm.결과,IFERROR(_xlfn.XLOOKUP(1, (날씨9[stnNm]='강수량 삽입용'!$AE$70) * (날씨9[월]=AH$71) * (날씨9[일]='강수량 삽입용'!$AD93), 날씨9[sumRn]),""),IF(_xlpm.결과=0,"",_xlpm.결과))</f>
        <v/>
      </c>
      <c r="AI93" t="str" cm="1">
        <f t="array" ref="AI93">_xlfn.LET(_xlpm.결과,IFERROR(_xlfn.XLOOKUP(1, (날씨9[stnNm]='강수량 삽입용'!$AE$70) * (날씨9[월]=AI$71) * (날씨9[일]='강수량 삽입용'!$AD93), 날씨9[sumRn]),""),IF(_xlpm.결과=0,"",_xlpm.결과))</f>
        <v/>
      </c>
      <c r="AJ93" cm="1">
        <f t="array" ref="AJ93">_xlfn.LET(_xlpm.결과,IFERROR(_xlfn.XLOOKUP(1, (날씨9[stnNm]='강수량 삽입용'!$AE$70) * (날씨9[월]=AJ$71) * (날씨9[일]='강수량 삽입용'!$AD93), 날씨9[sumRn]),""),IF(_xlpm.결과=0,"",_xlpm.결과))</f>
        <v>7.2</v>
      </c>
      <c r="AK93" cm="1">
        <f t="array" ref="AK93">_xlfn.LET(_xlpm.결과,IFERROR(_xlfn.XLOOKUP(1, (날씨9[stnNm]='강수량 삽입용'!$AE$70) * (날씨9[월]=AK$71) * (날씨9[일]='강수량 삽입용'!$AD93), 날씨9[sumRn]),""),IF(_xlpm.결과=0,"",_xlpm.결과))</f>
        <v>8</v>
      </c>
      <c r="AL93" cm="1">
        <f t="array" ref="AL93">_xlfn.LET(_xlpm.결과,IFERROR(_xlfn.XLOOKUP(1, (날씨9[stnNm]='강수량 삽입용'!$AE$70) * (날씨9[월]=AL$71) * (날씨9[일]='강수량 삽입용'!$AD93), 날씨9[sumRn]),""),IF(_xlpm.결과=0,"",_xlpm.결과))</f>
        <v>27.6</v>
      </c>
      <c r="AM93" t="str" cm="1">
        <f t="array" ref="AM93">_xlfn.LET(_xlpm.결과,IFERROR(_xlfn.XLOOKUP(1, (날씨9[stnNm]='강수량 삽입용'!$AE$70) * (날씨9[월]=AM$71) * (날씨9[일]='강수량 삽입용'!$AD93), 날씨9[sumRn]),""),IF(_xlpm.결과=0,"",_xlpm.결과))</f>
        <v/>
      </c>
      <c r="AN93" t="str" cm="1">
        <f t="array" ref="AN93">_xlfn.LET(_xlpm.결과,IFERROR(_xlfn.XLOOKUP(1, (날씨9[stnNm]='강수량 삽입용'!$AE$70) * (날씨9[월]=AN$71) * (날씨9[일]='강수량 삽입용'!$AD93), 날씨9[sumRn]),""),IF(_xlpm.결과=0,"",_xlpm.결과))</f>
        <v/>
      </c>
      <c r="AO93" t="str" cm="1">
        <f t="array" ref="AO93">_xlfn.LET(_xlpm.결과,IFERROR(_xlfn.XLOOKUP(1, (날씨9[stnNm]='강수량 삽입용'!$AE$70) * (날씨9[월]=AO$71) * (날씨9[일]='강수량 삽입용'!$AD93), 날씨9[sumRn]),""),IF(_xlpm.결과=0,"",_xlpm.결과))</f>
        <v/>
      </c>
      <c r="AP93" t="str" cm="1">
        <f t="array" ref="AP93">_xlfn.LET(_xlpm.결과,IFERROR(_xlfn.XLOOKUP(1, (날씨9[stnNm]='강수량 삽입용'!$AE$70) * (날씨9[월]=AP$71) * (날씨9[일]='강수량 삽입용'!$AD93), 날씨9[sumRn]),""),IF(_xlpm.결과=0,"",_xlpm.결과))</f>
        <v/>
      </c>
    </row>
    <row r="94" spans="2:42" ht="15.95" customHeight="1" x14ac:dyDescent="0.3">
      <c r="B94" s="63">
        <v>23</v>
      </c>
      <c r="C94" t="str" cm="1">
        <f t="array" ref="C94">_xlfn.LET(_xlpm.결과,IFERROR(_xlfn.XLOOKUP(1, (날씨7[stnNm]='강수량 삽입용'!$C$70) * (날씨7[월]=C$71) * (날씨7[일]='강수량 삽입용'!$B94), 날씨7[sumRn]),""),IF(_xlpm.결과=0,"",_xlpm.결과))</f>
        <v/>
      </c>
      <c r="D94" t="str" cm="1">
        <f t="array" ref="D94">_xlfn.LET(_xlpm.결과,IFERROR(_xlfn.XLOOKUP(1, (날씨7[stnNm]='강수량 삽입용'!$C$70) * (날씨7[월]=D$71) * (날씨7[일]='강수량 삽입용'!$B94), 날씨7[sumRn]),""),IF(_xlpm.결과=0,"",_xlpm.결과))</f>
        <v/>
      </c>
      <c r="E94" t="str" cm="1">
        <f t="array" ref="E94">_xlfn.LET(_xlpm.결과,IFERROR(_xlfn.XLOOKUP(1, (날씨7[stnNm]='강수량 삽입용'!$C$70) * (날씨7[월]=E$71) * (날씨7[일]='강수량 삽입용'!$B94), 날씨7[sumRn]),""),IF(_xlpm.결과=0,"",_xlpm.결과))</f>
        <v/>
      </c>
      <c r="F94" t="str" cm="1">
        <f t="array" ref="F94">_xlfn.LET(_xlpm.결과,IFERROR(_xlfn.XLOOKUP(1, (날씨7[stnNm]='강수량 삽입용'!$C$70) * (날씨7[월]=F$71) * (날씨7[일]='강수량 삽입용'!$B94), 날씨7[sumRn]),""),IF(_xlpm.결과=0,"",_xlpm.결과))</f>
        <v/>
      </c>
      <c r="G94" t="str" cm="1">
        <f t="array" ref="G94">_xlfn.LET(_xlpm.결과,IFERROR(_xlfn.XLOOKUP(1, (날씨7[stnNm]='강수량 삽입용'!$C$70) * (날씨7[월]=G$71) * (날씨7[일]='강수량 삽입용'!$B94), 날씨7[sumRn]),""),IF(_xlpm.결과=0,"",_xlpm.결과))</f>
        <v/>
      </c>
      <c r="H94" t="str" cm="1">
        <f t="array" ref="H94">_xlfn.LET(_xlpm.결과,IFERROR(_xlfn.XLOOKUP(1, (날씨7[stnNm]='강수량 삽입용'!$C$70) * (날씨7[월]=H$71) * (날씨7[일]='강수량 삽입용'!$B94), 날씨7[sumRn]),""),IF(_xlpm.결과=0,"",_xlpm.결과))</f>
        <v/>
      </c>
      <c r="I94" t="str" cm="1">
        <f t="array" ref="I94">_xlfn.LET(_xlpm.결과,IFERROR(_xlfn.XLOOKUP(1, (날씨7[stnNm]='강수량 삽입용'!$C$70) * (날씨7[월]=I$71) * (날씨7[일]='강수량 삽입용'!$B94), 날씨7[sumRn]),""),IF(_xlpm.결과=0,"",_xlpm.결과))</f>
        <v/>
      </c>
      <c r="J94" cm="1">
        <f t="array" ref="J94">_xlfn.LET(_xlpm.결과,IFERROR(_xlfn.XLOOKUP(1, (날씨7[stnNm]='강수량 삽입용'!$C$70) * (날씨7[월]=J$71) * (날씨7[일]='강수량 삽입용'!$B94), 날씨7[sumRn]),""),IF(_xlpm.결과=0,"",_xlpm.결과))</f>
        <v>4.8</v>
      </c>
      <c r="K94" t="str" cm="1">
        <f t="array" ref="K94">_xlfn.LET(_xlpm.결과,IFERROR(_xlfn.XLOOKUP(1, (날씨7[stnNm]='강수량 삽입용'!$C$70) * (날씨7[월]=K$71) * (날씨7[일]='강수량 삽입용'!$B94), 날씨7[sumRn]),""),IF(_xlpm.결과=0,"",_xlpm.결과))</f>
        <v/>
      </c>
      <c r="L94" t="str" cm="1">
        <f t="array" ref="L94">_xlfn.LET(_xlpm.결과,IFERROR(_xlfn.XLOOKUP(1, (날씨7[stnNm]='강수량 삽입용'!$C$70) * (날씨7[월]=L$71) * (날씨7[일]='강수량 삽입용'!$B94), 날씨7[sumRn]),""),IF(_xlpm.결과=0,"",_xlpm.결과))</f>
        <v/>
      </c>
      <c r="M94" t="str" cm="1">
        <f t="array" ref="M94">_xlfn.LET(_xlpm.결과,IFERROR(_xlfn.XLOOKUP(1, (날씨7[stnNm]='강수량 삽입용'!$C$70) * (날씨7[월]=M$71) * (날씨7[일]='강수량 삽입용'!$B94), 날씨7[sumRn]),""),IF(_xlpm.결과=0,"",_xlpm.결과))</f>
        <v/>
      </c>
      <c r="N94" t="str" cm="1">
        <f t="array" ref="N94">_xlfn.LET(_xlpm.결과,IFERROR(_xlfn.XLOOKUP(1, (날씨7[stnNm]='강수량 삽입용'!$C$70) * (날씨7[월]=N$71) * (날씨7[일]='강수량 삽입용'!$B94), 날씨7[sumRn]),""),IF(_xlpm.결과=0,"",_xlpm.결과))</f>
        <v/>
      </c>
      <c r="P94" s="63">
        <v>23</v>
      </c>
      <c r="Q94" t="str" cm="1">
        <f t="array" ref="Q94">_xlfn.LET(_xlpm.결과,IFERROR(_xlfn.XLOOKUP(1, (날씨8[stnNm]='강수량 삽입용'!$Q$70) * (날씨8[월]=Q$71) * (날씨8[일]='강수량 삽입용'!$P94), 날씨8[sumRn]),""),IF(_xlpm.결과=0,"",_xlpm.결과))</f>
        <v/>
      </c>
      <c r="R94" t="str" cm="1">
        <f t="array" ref="R94">_xlfn.LET(_xlpm.결과,IFERROR(_xlfn.XLOOKUP(1, (날씨8[stnNm]='강수량 삽입용'!$Q$70) * (날씨8[월]=R$71) * (날씨8[일]='강수량 삽입용'!$P94), 날씨8[sumRn]),""),IF(_xlpm.결과=0,"",_xlpm.결과))</f>
        <v/>
      </c>
      <c r="S94" t="str" cm="1">
        <f t="array" ref="S94">_xlfn.LET(_xlpm.결과,IFERROR(_xlfn.XLOOKUP(1, (날씨8[stnNm]='강수량 삽입용'!$Q$70) * (날씨8[월]=S$71) * (날씨8[일]='강수량 삽입용'!$P94), 날씨8[sumRn]),""),IF(_xlpm.결과=0,"",_xlpm.결과))</f>
        <v/>
      </c>
      <c r="T94" t="str" cm="1">
        <f t="array" ref="T94">_xlfn.LET(_xlpm.결과,IFERROR(_xlfn.XLOOKUP(1, (날씨8[stnNm]='강수량 삽입용'!$Q$70) * (날씨8[월]=T$71) * (날씨8[일]='강수량 삽입용'!$P94), 날씨8[sumRn]),""),IF(_xlpm.결과=0,"",_xlpm.결과))</f>
        <v/>
      </c>
      <c r="U94" t="str" cm="1">
        <f t="array" ref="U94">_xlfn.LET(_xlpm.결과,IFERROR(_xlfn.XLOOKUP(1, (날씨8[stnNm]='강수량 삽입용'!$Q$70) * (날씨8[월]=U$71) * (날씨8[일]='강수량 삽입용'!$P94), 날씨8[sumRn]),""),IF(_xlpm.결과=0,"",_xlpm.결과))</f>
        <v/>
      </c>
      <c r="V94" cm="1">
        <f t="array" ref="V94">_xlfn.LET(_xlpm.결과,IFERROR(_xlfn.XLOOKUP(1, (날씨8[stnNm]='강수량 삽입용'!$Q$70) * (날씨8[월]=V$71) * (날씨8[일]='강수량 삽입용'!$P94), 날씨8[sumRn]),""),IF(_xlpm.결과=0,"",_xlpm.결과))</f>
        <v>92.3</v>
      </c>
      <c r="W94" cm="1">
        <f t="array" ref="W94">_xlfn.LET(_xlpm.결과,IFERROR(_xlfn.XLOOKUP(1, (날씨8[stnNm]='강수량 삽입용'!$Q$70) * (날씨8[월]=W$71) * (날씨8[일]='강수량 삽입용'!$P94), 날씨8[sumRn]),""),IF(_xlpm.결과=0,"",_xlpm.결과))</f>
        <v>21.5</v>
      </c>
      <c r="X94" cm="1">
        <f t="array" ref="X94">_xlfn.LET(_xlpm.결과,IFERROR(_xlfn.XLOOKUP(1, (날씨8[stnNm]='강수량 삽입용'!$Q$70) * (날씨8[월]=X$71) * (날씨8[일]='강수량 삽입용'!$P94), 날씨8[sumRn]),""),IF(_xlpm.결과=0,"",_xlpm.결과))</f>
        <v>0.4</v>
      </c>
      <c r="Y94" cm="1">
        <f t="array" ref="Y94">_xlfn.LET(_xlpm.결과,IFERROR(_xlfn.XLOOKUP(1, (날씨8[stnNm]='강수량 삽입용'!$Q$70) * (날씨8[월]=Y$71) * (날씨8[일]='강수량 삽입용'!$P94), 날씨8[sumRn]),""),IF(_xlpm.결과=0,"",_xlpm.결과))</f>
        <v>3.3</v>
      </c>
      <c r="Z94" t="str" cm="1">
        <f t="array" ref="Z94">_xlfn.LET(_xlpm.결과,IFERROR(_xlfn.XLOOKUP(1, (날씨8[stnNm]='강수량 삽입용'!$Q$70) * (날씨8[월]=Z$71) * (날씨8[일]='강수량 삽입용'!$P94), 날씨8[sumRn]),""),IF(_xlpm.결과=0,"",_xlpm.결과))</f>
        <v/>
      </c>
      <c r="AA94" cm="1">
        <f t="array" ref="AA94">_xlfn.LET(_xlpm.결과,IFERROR(_xlfn.XLOOKUP(1, (날씨8[stnNm]='강수량 삽입용'!$Q$70) * (날씨8[월]=AA$71) * (날씨8[일]='강수량 삽입용'!$P94), 날씨8[sumRn]),""),IF(_xlpm.결과=0,"",_xlpm.결과))</f>
        <v>0.9</v>
      </c>
      <c r="AB94" t="str" cm="1">
        <f t="array" ref="AB94">_xlfn.LET(_xlpm.결과,IFERROR(_xlfn.XLOOKUP(1, (날씨8[stnNm]='강수량 삽입용'!$Q$70) * (날씨8[월]=AB$71) * (날씨8[일]='강수량 삽입용'!$P94), 날씨8[sumRn]),""),IF(_xlpm.결과=0,"",_xlpm.결과))</f>
        <v/>
      </c>
      <c r="AD94" s="63">
        <v>23</v>
      </c>
      <c r="AE94" t="str" cm="1">
        <f t="array" ref="AE94">_xlfn.LET(_xlpm.결과,IFERROR(_xlfn.XLOOKUP(1, (날씨9[stnNm]='강수량 삽입용'!$AE$70) * (날씨9[월]=AE$71) * (날씨9[일]='강수량 삽입용'!$AD94), 날씨9[sumRn]),""),IF(_xlpm.결과=0,"",_xlpm.결과))</f>
        <v/>
      </c>
      <c r="AF94" t="str" cm="1">
        <f t="array" ref="AF94">_xlfn.LET(_xlpm.결과,IFERROR(_xlfn.XLOOKUP(1, (날씨9[stnNm]='강수량 삽입용'!$AE$70) * (날씨9[월]=AF$71) * (날씨9[일]='강수량 삽입용'!$AD94), 날씨9[sumRn]),""),IF(_xlpm.결과=0,"",_xlpm.결과))</f>
        <v/>
      </c>
      <c r="AG94" t="str" cm="1">
        <f t="array" ref="AG94">_xlfn.LET(_xlpm.결과,IFERROR(_xlfn.XLOOKUP(1, (날씨9[stnNm]='강수량 삽입용'!$AE$70) * (날씨9[월]=AG$71) * (날씨9[일]='강수량 삽입용'!$AD94), 날씨9[sumRn]),""),IF(_xlpm.결과=0,"",_xlpm.결과))</f>
        <v/>
      </c>
      <c r="AH94" t="str" cm="1">
        <f t="array" ref="AH94">_xlfn.LET(_xlpm.결과,IFERROR(_xlfn.XLOOKUP(1, (날씨9[stnNm]='강수량 삽입용'!$AE$70) * (날씨9[월]=AH$71) * (날씨9[일]='강수량 삽입용'!$AD94), 날씨9[sumRn]),""),IF(_xlpm.결과=0,"",_xlpm.결과))</f>
        <v/>
      </c>
      <c r="AI94" t="str" cm="1">
        <f t="array" ref="AI94">_xlfn.LET(_xlpm.결과,IFERROR(_xlfn.XLOOKUP(1, (날씨9[stnNm]='강수량 삽입용'!$AE$70) * (날씨9[월]=AI$71) * (날씨9[일]='강수량 삽입용'!$AD94), 날씨9[sumRn]),""),IF(_xlpm.결과=0,"",_xlpm.결과))</f>
        <v/>
      </c>
      <c r="AJ94" t="str" cm="1">
        <f t="array" ref="AJ94">_xlfn.LET(_xlpm.결과,IFERROR(_xlfn.XLOOKUP(1, (날씨9[stnNm]='강수량 삽입용'!$AE$70) * (날씨9[월]=AJ$71) * (날씨9[일]='강수량 삽입용'!$AD94), 날씨9[sumRn]),""),IF(_xlpm.결과=0,"",_xlpm.결과))</f>
        <v/>
      </c>
      <c r="AK94" cm="1">
        <f t="array" ref="AK94">_xlfn.LET(_xlpm.결과,IFERROR(_xlfn.XLOOKUP(1, (날씨9[stnNm]='강수량 삽입용'!$AE$70) * (날씨9[월]=AK$71) * (날씨9[일]='강수량 삽입용'!$AD94), 날씨9[sumRn]),""),IF(_xlpm.결과=0,"",_xlpm.결과))</f>
        <v>22.5</v>
      </c>
      <c r="AL94" cm="1">
        <f t="array" ref="AL94">_xlfn.LET(_xlpm.결과,IFERROR(_xlfn.XLOOKUP(1, (날씨9[stnNm]='강수량 삽입용'!$AE$70) * (날씨9[월]=AL$71) * (날씨9[일]='강수량 삽입용'!$AD94), 날씨9[sumRn]),""),IF(_xlpm.결과=0,"",_xlpm.결과))</f>
        <v>73.7</v>
      </c>
      <c r="AM94" t="str" cm="1">
        <f t="array" ref="AM94">_xlfn.LET(_xlpm.결과,IFERROR(_xlfn.XLOOKUP(1, (날씨9[stnNm]='강수량 삽입용'!$AE$70) * (날씨9[월]=AM$71) * (날씨9[일]='강수량 삽입용'!$AD94), 날씨9[sumRn]),""),IF(_xlpm.결과=0,"",_xlpm.결과))</f>
        <v/>
      </c>
      <c r="AN94" t="str" cm="1">
        <f t="array" ref="AN94">_xlfn.LET(_xlpm.결과,IFERROR(_xlfn.XLOOKUP(1, (날씨9[stnNm]='강수량 삽입용'!$AE$70) * (날씨9[월]=AN$71) * (날씨9[일]='강수량 삽입용'!$AD94), 날씨9[sumRn]),""),IF(_xlpm.결과=0,"",_xlpm.결과))</f>
        <v/>
      </c>
      <c r="AO94" cm="1">
        <f t="array" ref="AO94">_xlfn.LET(_xlpm.결과,IFERROR(_xlfn.XLOOKUP(1, (날씨9[stnNm]='강수량 삽입용'!$AE$70) * (날씨9[월]=AO$71) * (날씨9[일]='강수량 삽입용'!$AD94), 날씨9[sumRn]),""),IF(_xlpm.결과=0,"",_xlpm.결과))</f>
        <v>0.5</v>
      </c>
      <c r="AP94" t="str" cm="1">
        <f t="array" ref="AP94">_xlfn.LET(_xlpm.결과,IFERROR(_xlfn.XLOOKUP(1, (날씨9[stnNm]='강수량 삽입용'!$AE$70) * (날씨9[월]=AP$71) * (날씨9[일]='강수량 삽입용'!$AD94), 날씨9[sumRn]),""),IF(_xlpm.결과=0,"",_xlpm.결과))</f>
        <v/>
      </c>
    </row>
    <row r="95" spans="2:42" ht="15.95" customHeight="1" x14ac:dyDescent="0.3">
      <c r="B95" s="63">
        <v>24</v>
      </c>
      <c r="C95" t="str" cm="1">
        <f t="array" ref="C95">_xlfn.LET(_xlpm.결과,IFERROR(_xlfn.XLOOKUP(1, (날씨7[stnNm]='강수량 삽입용'!$C$70) * (날씨7[월]=C$71) * (날씨7[일]='강수량 삽입용'!$B95), 날씨7[sumRn]),""),IF(_xlpm.결과=0,"",_xlpm.결과))</f>
        <v/>
      </c>
      <c r="D95" t="str" cm="1">
        <f t="array" ref="D95">_xlfn.LET(_xlpm.결과,IFERROR(_xlfn.XLOOKUP(1, (날씨7[stnNm]='강수량 삽입용'!$C$70) * (날씨7[월]=D$71) * (날씨7[일]='강수량 삽입용'!$B95), 날씨7[sumRn]),""),IF(_xlpm.결과=0,"",_xlpm.결과))</f>
        <v/>
      </c>
      <c r="E95" t="str" cm="1">
        <f t="array" ref="E95">_xlfn.LET(_xlpm.결과,IFERROR(_xlfn.XLOOKUP(1, (날씨7[stnNm]='강수량 삽입용'!$C$70) * (날씨7[월]=E$71) * (날씨7[일]='강수량 삽입용'!$B95), 날씨7[sumRn]),""),IF(_xlpm.결과=0,"",_xlpm.결과))</f>
        <v/>
      </c>
      <c r="F95" t="str" cm="1">
        <f t="array" ref="F95">_xlfn.LET(_xlpm.결과,IFERROR(_xlfn.XLOOKUP(1, (날씨7[stnNm]='강수량 삽입용'!$C$70) * (날씨7[월]=F$71) * (날씨7[일]='강수량 삽입용'!$B95), 날씨7[sumRn]),""),IF(_xlpm.결과=0,"",_xlpm.결과))</f>
        <v/>
      </c>
      <c r="G95" cm="1">
        <f t="array" ref="G95">_xlfn.LET(_xlpm.결과,IFERROR(_xlfn.XLOOKUP(1, (날씨7[stnNm]='강수량 삽입용'!$C$70) * (날씨7[월]=G$71) * (날씨7[일]='강수량 삽입용'!$B95), 날씨7[sumRn]),""),IF(_xlpm.결과=0,"",_xlpm.결과))</f>
        <v>2.7</v>
      </c>
      <c r="H95" t="str" cm="1">
        <f t="array" ref="H95">_xlfn.LET(_xlpm.결과,IFERROR(_xlfn.XLOOKUP(1, (날씨7[stnNm]='강수량 삽입용'!$C$70) * (날씨7[월]=H$71) * (날씨7[일]='강수량 삽입용'!$B95), 날씨7[sumRn]),""),IF(_xlpm.결과=0,"",_xlpm.결과))</f>
        <v/>
      </c>
      <c r="I95" t="str" cm="1">
        <f t="array" ref="I95">_xlfn.LET(_xlpm.결과,IFERROR(_xlfn.XLOOKUP(1, (날씨7[stnNm]='강수량 삽입용'!$C$70) * (날씨7[월]=I$71) * (날씨7[일]='강수량 삽입용'!$B95), 날씨7[sumRn]),""),IF(_xlpm.결과=0,"",_xlpm.결과))</f>
        <v/>
      </c>
      <c r="J95" cm="1">
        <f t="array" ref="J95">_xlfn.LET(_xlpm.결과,IFERROR(_xlfn.XLOOKUP(1, (날씨7[stnNm]='강수량 삽입용'!$C$70) * (날씨7[월]=J$71) * (날씨7[일]='강수량 삽입용'!$B95), 날씨7[sumRn]),""),IF(_xlpm.결과=0,"",_xlpm.결과))</f>
        <v>31</v>
      </c>
      <c r="K95" t="str" cm="1">
        <f t="array" ref="K95">_xlfn.LET(_xlpm.결과,IFERROR(_xlfn.XLOOKUP(1, (날씨7[stnNm]='강수량 삽입용'!$C$70) * (날씨7[월]=K$71) * (날씨7[일]='강수량 삽입용'!$B95), 날씨7[sumRn]),""),IF(_xlpm.결과=0,"",_xlpm.결과))</f>
        <v/>
      </c>
      <c r="L95" t="str" cm="1">
        <f t="array" ref="L95">_xlfn.LET(_xlpm.결과,IFERROR(_xlfn.XLOOKUP(1, (날씨7[stnNm]='강수량 삽입용'!$C$70) * (날씨7[월]=L$71) * (날씨7[일]='강수량 삽입용'!$B95), 날씨7[sumRn]),""),IF(_xlpm.결과=0,"",_xlpm.결과))</f>
        <v/>
      </c>
      <c r="M95" cm="1">
        <f t="array" ref="M95">_xlfn.LET(_xlpm.결과,IFERROR(_xlfn.XLOOKUP(1, (날씨7[stnNm]='강수량 삽입용'!$C$70) * (날씨7[월]=M$71) * (날씨7[일]='강수량 삽입용'!$B95), 날씨7[sumRn]),""),IF(_xlpm.결과=0,"",_xlpm.결과))</f>
        <v>0.1</v>
      </c>
      <c r="N95" cm="1">
        <f t="array" ref="N95">_xlfn.LET(_xlpm.결과,IFERROR(_xlfn.XLOOKUP(1, (날씨7[stnNm]='강수량 삽입용'!$C$70) * (날씨7[월]=N$71) * (날씨7[일]='강수량 삽입용'!$B95), 날씨7[sumRn]),""),IF(_xlpm.결과=0,"",_xlpm.결과))</f>
        <v>0.5</v>
      </c>
      <c r="P95" s="63">
        <v>24</v>
      </c>
      <c r="Q95" t="str" cm="1">
        <f t="array" ref="Q95">_xlfn.LET(_xlpm.결과,IFERROR(_xlfn.XLOOKUP(1, (날씨8[stnNm]='강수량 삽입용'!$Q$70) * (날씨8[월]=Q$71) * (날씨8[일]='강수량 삽입용'!$P95), 날씨8[sumRn]),""),IF(_xlpm.결과=0,"",_xlpm.결과))</f>
        <v/>
      </c>
      <c r="R95" t="str" cm="1">
        <f t="array" ref="R95">_xlfn.LET(_xlpm.결과,IFERROR(_xlfn.XLOOKUP(1, (날씨8[stnNm]='강수량 삽입용'!$Q$70) * (날씨8[월]=R$71) * (날씨8[일]='강수량 삽입용'!$P95), 날씨8[sumRn]),""),IF(_xlpm.결과=0,"",_xlpm.결과))</f>
        <v/>
      </c>
      <c r="S95" t="str" cm="1">
        <f t="array" ref="S95">_xlfn.LET(_xlpm.결과,IFERROR(_xlfn.XLOOKUP(1, (날씨8[stnNm]='강수량 삽입용'!$Q$70) * (날씨8[월]=S$71) * (날씨8[일]='강수량 삽입용'!$P95), 날씨8[sumRn]),""),IF(_xlpm.결과=0,"",_xlpm.결과))</f>
        <v/>
      </c>
      <c r="T95" t="str" cm="1">
        <f t="array" ref="T95">_xlfn.LET(_xlpm.결과,IFERROR(_xlfn.XLOOKUP(1, (날씨8[stnNm]='강수량 삽입용'!$Q$70) * (날씨8[월]=T$71) * (날씨8[일]='강수량 삽입용'!$P95), 날씨8[sumRn]),""),IF(_xlpm.결과=0,"",_xlpm.결과))</f>
        <v/>
      </c>
      <c r="U95" t="str" cm="1">
        <f t="array" ref="U95">_xlfn.LET(_xlpm.결과,IFERROR(_xlfn.XLOOKUP(1, (날씨8[stnNm]='강수량 삽입용'!$Q$70) * (날씨8[월]=U$71) * (날씨8[일]='강수량 삽입용'!$P95), 날씨8[sumRn]),""),IF(_xlpm.결과=0,"",_xlpm.결과))</f>
        <v/>
      </c>
      <c r="V95" cm="1">
        <f t="array" ref="V95">_xlfn.LET(_xlpm.결과,IFERROR(_xlfn.XLOOKUP(1, (날씨8[stnNm]='강수량 삽입용'!$Q$70) * (날씨8[월]=V$71) * (날씨8[일]='강수량 삽입용'!$P95), 날씨8[sumRn]),""),IF(_xlpm.결과=0,"",_xlpm.결과))</f>
        <v>4.2</v>
      </c>
      <c r="W95" cm="1">
        <f t="array" ref="W95">_xlfn.LET(_xlpm.결과,IFERROR(_xlfn.XLOOKUP(1, (날씨8[stnNm]='강수량 삽입용'!$Q$70) * (날씨8[월]=W$71) * (날씨8[일]='강수량 삽입용'!$P95), 날씨8[sumRn]),""),IF(_xlpm.결과=0,"",_xlpm.결과))</f>
        <v>4.9000000000000004</v>
      </c>
      <c r="X95" t="str" cm="1">
        <f t="array" ref="X95">_xlfn.LET(_xlpm.결과,IFERROR(_xlfn.XLOOKUP(1, (날씨8[stnNm]='강수량 삽입용'!$Q$70) * (날씨8[월]=X$71) * (날씨8[일]='강수량 삽입용'!$P95), 날씨8[sumRn]),""),IF(_xlpm.결과=0,"",_xlpm.결과))</f>
        <v/>
      </c>
      <c r="Y95" t="str" cm="1">
        <f t="array" ref="Y95">_xlfn.LET(_xlpm.결과,IFERROR(_xlfn.XLOOKUP(1, (날씨8[stnNm]='강수량 삽입용'!$Q$70) * (날씨8[월]=Y$71) * (날씨8[일]='강수량 삽입용'!$P95), 날씨8[sumRn]),""),IF(_xlpm.결과=0,"",_xlpm.결과))</f>
        <v/>
      </c>
      <c r="Z95" t="str" cm="1">
        <f t="array" ref="Z95">_xlfn.LET(_xlpm.결과,IFERROR(_xlfn.XLOOKUP(1, (날씨8[stnNm]='강수량 삽입용'!$Q$70) * (날씨8[월]=Z$71) * (날씨8[일]='강수량 삽입용'!$P95), 날씨8[sumRn]),""),IF(_xlpm.결과=0,"",_xlpm.결과))</f>
        <v/>
      </c>
      <c r="AA95" t="str" cm="1">
        <f t="array" ref="AA95">_xlfn.LET(_xlpm.결과,IFERROR(_xlfn.XLOOKUP(1, (날씨8[stnNm]='강수량 삽입용'!$Q$70) * (날씨8[월]=AA$71) * (날씨8[일]='강수량 삽입용'!$P95), 날씨8[sumRn]),""),IF(_xlpm.결과=0,"",_xlpm.결과))</f>
        <v/>
      </c>
      <c r="AB95" t="str" cm="1">
        <f t="array" ref="AB95">_xlfn.LET(_xlpm.결과,IFERROR(_xlfn.XLOOKUP(1, (날씨8[stnNm]='강수량 삽입용'!$Q$70) * (날씨8[월]=AB$71) * (날씨8[일]='강수량 삽입용'!$P95), 날씨8[sumRn]),""),IF(_xlpm.결과=0,"",_xlpm.결과))</f>
        <v/>
      </c>
      <c r="AD95" s="63">
        <v>24</v>
      </c>
      <c r="AE95" t="str" cm="1">
        <f t="array" ref="AE95">_xlfn.LET(_xlpm.결과,IFERROR(_xlfn.XLOOKUP(1, (날씨9[stnNm]='강수량 삽입용'!$AE$70) * (날씨9[월]=AE$71) * (날씨9[일]='강수량 삽입용'!$AD95), 날씨9[sumRn]),""),IF(_xlpm.결과=0,"",_xlpm.결과))</f>
        <v/>
      </c>
      <c r="AF95" t="str" cm="1">
        <f t="array" ref="AF95">_xlfn.LET(_xlpm.결과,IFERROR(_xlfn.XLOOKUP(1, (날씨9[stnNm]='강수량 삽입용'!$AE$70) * (날씨9[월]=AF$71) * (날씨9[일]='강수량 삽입용'!$AD95), 날씨9[sumRn]),""),IF(_xlpm.결과=0,"",_xlpm.결과))</f>
        <v/>
      </c>
      <c r="AG95" t="str" cm="1">
        <f t="array" ref="AG95">_xlfn.LET(_xlpm.결과,IFERROR(_xlfn.XLOOKUP(1, (날씨9[stnNm]='강수량 삽입용'!$AE$70) * (날씨9[월]=AG$71) * (날씨9[일]='강수량 삽입용'!$AD95), 날씨9[sumRn]),""),IF(_xlpm.결과=0,"",_xlpm.결과))</f>
        <v/>
      </c>
      <c r="AH95" t="str" cm="1">
        <f t="array" ref="AH95">_xlfn.LET(_xlpm.결과,IFERROR(_xlfn.XLOOKUP(1, (날씨9[stnNm]='강수량 삽입용'!$AE$70) * (날씨9[월]=AH$71) * (날씨9[일]='강수량 삽입용'!$AD95), 날씨9[sumRn]),""),IF(_xlpm.결과=0,"",_xlpm.결과))</f>
        <v/>
      </c>
      <c r="AI95" t="str" cm="1">
        <f t="array" ref="AI95">_xlfn.LET(_xlpm.결과,IFERROR(_xlfn.XLOOKUP(1, (날씨9[stnNm]='강수량 삽입용'!$AE$70) * (날씨9[월]=AI$71) * (날씨9[일]='강수량 삽입용'!$AD95), 날씨9[sumRn]),""),IF(_xlpm.결과=0,"",_xlpm.결과))</f>
        <v/>
      </c>
      <c r="AJ95" t="str" cm="1">
        <f t="array" ref="AJ95">_xlfn.LET(_xlpm.결과,IFERROR(_xlfn.XLOOKUP(1, (날씨9[stnNm]='강수량 삽입용'!$AE$70) * (날씨9[월]=AJ$71) * (날씨9[일]='강수량 삽입용'!$AD95), 날씨9[sumRn]),""),IF(_xlpm.결과=0,"",_xlpm.결과))</f>
        <v/>
      </c>
      <c r="AK95" t="str" cm="1">
        <f t="array" ref="AK95">_xlfn.LET(_xlpm.결과,IFERROR(_xlfn.XLOOKUP(1, (날씨9[stnNm]='강수량 삽입용'!$AE$70) * (날씨9[월]=AK$71) * (날씨9[일]='강수량 삽입용'!$AD95), 날씨9[sumRn]),""),IF(_xlpm.결과=0,"",_xlpm.결과))</f>
        <v/>
      </c>
      <c r="AL95" cm="1">
        <f t="array" ref="AL95">_xlfn.LET(_xlpm.결과,IFERROR(_xlfn.XLOOKUP(1, (날씨9[stnNm]='강수량 삽입용'!$AE$70) * (날씨9[월]=AL$71) * (날씨9[일]='강수량 삽입용'!$AD95), 날씨9[sumRn]),""),IF(_xlpm.결과=0,"",_xlpm.결과))</f>
        <v>8</v>
      </c>
      <c r="AM95" t="str" cm="1">
        <f t="array" ref="AM95">_xlfn.LET(_xlpm.결과,IFERROR(_xlfn.XLOOKUP(1, (날씨9[stnNm]='강수량 삽입용'!$AE$70) * (날씨9[월]=AM$71) * (날씨9[일]='강수량 삽입용'!$AD95), 날씨9[sumRn]),""),IF(_xlpm.결과=0,"",_xlpm.결과))</f>
        <v/>
      </c>
      <c r="AN95" t="str" cm="1">
        <f t="array" ref="AN95">_xlfn.LET(_xlpm.결과,IFERROR(_xlfn.XLOOKUP(1, (날씨9[stnNm]='강수량 삽입용'!$AE$70) * (날씨9[월]=AN$71) * (날씨9[일]='강수량 삽입용'!$AD95), 날씨9[sumRn]),""),IF(_xlpm.결과=0,"",_xlpm.결과))</f>
        <v/>
      </c>
      <c r="AO95" t="str" cm="1">
        <f t="array" ref="AO95">_xlfn.LET(_xlpm.결과,IFERROR(_xlfn.XLOOKUP(1, (날씨9[stnNm]='강수량 삽입용'!$AE$70) * (날씨9[월]=AO$71) * (날씨9[일]='강수량 삽입용'!$AD95), 날씨9[sumRn]),""),IF(_xlpm.결과=0,"",_xlpm.결과))</f>
        <v/>
      </c>
      <c r="AP95" t="str" cm="1">
        <f t="array" ref="AP95">_xlfn.LET(_xlpm.결과,IFERROR(_xlfn.XLOOKUP(1, (날씨9[stnNm]='강수량 삽입용'!$AE$70) * (날씨9[월]=AP$71) * (날씨9[일]='강수량 삽입용'!$AD95), 날씨9[sumRn]),""),IF(_xlpm.결과=0,"",_xlpm.결과))</f>
        <v/>
      </c>
    </row>
    <row r="96" spans="2:42" ht="15.95" customHeight="1" x14ac:dyDescent="0.3">
      <c r="B96" s="63">
        <v>25</v>
      </c>
      <c r="C96" t="str" cm="1">
        <f t="array" ref="C96">_xlfn.LET(_xlpm.결과,IFERROR(_xlfn.XLOOKUP(1, (날씨7[stnNm]='강수량 삽입용'!$C$70) * (날씨7[월]=C$71) * (날씨7[일]='강수량 삽입용'!$B96), 날씨7[sumRn]),""),IF(_xlpm.결과=0,"",_xlpm.결과))</f>
        <v/>
      </c>
      <c r="D96" t="str" cm="1">
        <f t="array" ref="D96">_xlfn.LET(_xlpm.결과,IFERROR(_xlfn.XLOOKUP(1, (날씨7[stnNm]='강수량 삽입용'!$C$70) * (날씨7[월]=D$71) * (날씨7[일]='강수량 삽입용'!$B96), 날씨7[sumRn]),""),IF(_xlpm.결과=0,"",_xlpm.결과))</f>
        <v/>
      </c>
      <c r="E96" t="str" cm="1">
        <f t="array" ref="E96">_xlfn.LET(_xlpm.결과,IFERROR(_xlfn.XLOOKUP(1, (날씨7[stnNm]='강수량 삽입용'!$C$70) * (날씨7[월]=E$71) * (날씨7[일]='강수량 삽입용'!$B96), 날씨7[sumRn]),""),IF(_xlpm.결과=0,"",_xlpm.결과))</f>
        <v/>
      </c>
      <c r="F96" t="str" cm="1">
        <f t="array" ref="F96">_xlfn.LET(_xlpm.결과,IFERROR(_xlfn.XLOOKUP(1, (날씨7[stnNm]='강수량 삽입용'!$C$70) * (날씨7[월]=F$71) * (날씨7[일]='강수량 삽입용'!$B96), 날씨7[sumRn]),""),IF(_xlpm.결과=0,"",_xlpm.결과))</f>
        <v/>
      </c>
      <c r="G96" cm="1">
        <f t="array" ref="G96">_xlfn.LET(_xlpm.결과,IFERROR(_xlfn.XLOOKUP(1, (날씨7[stnNm]='강수량 삽입용'!$C$70) * (날씨7[월]=G$71) * (날씨7[일]='강수량 삽입용'!$B96), 날씨7[sumRn]),""),IF(_xlpm.결과=0,"",_xlpm.결과))</f>
        <v>16.399999999999999</v>
      </c>
      <c r="H96" t="str" cm="1">
        <f t="array" ref="H96">_xlfn.LET(_xlpm.결과,IFERROR(_xlfn.XLOOKUP(1, (날씨7[stnNm]='강수량 삽입용'!$C$70) * (날씨7[월]=H$71) * (날씨7[일]='강수량 삽입용'!$B96), 날씨7[sumRn]),""),IF(_xlpm.결과=0,"",_xlpm.결과))</f>
        <v/>
      </c>
      <c r="I96" t="str" cm="1">
        <f t="array" ref="I96">_xlfn.LET(_xlpm.결과,IFERROR(_xlfn.XLOOKUP(1, (날씨7[stnNm]='강수량 삽입용'!$C$70) * (날씨7[월]=I$71) * (날씨7[일]='강수량 삽입용'!$B96), 날씨7[sumRn]),""),IF(_xlpm.결과=0,"",_xlpm.결과))</f>
        <v/>
      </c>
      <c r="J96" cm="1">
        <f t="array" ref="J96">_xlfn.LET(_xlpm.결과,IFERROR(_xlfn.XLOOKUP(1, (날씨7[stnNm]='강수량 삽입용'!$C$70) * (날씨7[월]=J$71) * (날씨7[일]='강수량 삽입용'!$B96), 날씨7[sumRn]),""),IF(_xlpm.결과=0,"",_xlpm.결과))</f>
        <v>44</v>
      </c>
      <c r="K96" t="str" cm="1">
        <f t="array" ref="K96">_xlfn.LET(_xlpm.결과,IFERROR(_xlfn.XLOOKUP(1, (날씨7[stnNm]='강수량 삽입용'!$C$70) * (날씨7[월]=K$71) * (날씨7[일]='강수량 삽입용'!$B96), 날씨7[sumRn]),""),IF(_xlpm.결과=0,"",_xlpm.결과))</f>
        <v/>
      </c>
      <c r="L96" t="str" cm="1">
        <f t="array" ref="L96">_xlfn.LET(_xlpm.결과,IFERROR(_xlfn.XLOOKUP(1, (날씨7[stnNm]='강수량 삽입용'!$C$70) * (날씨7[월]=L$71) * (날씨7[일]='강수량 삽입용'!$B96), 날씨7[sumRn]),""),IF(_xlpm.결과=0,"",_xlpm.결과))</f>
        <v/>
      </c>
      <c r="M96" t="str" cm="1">
        <f t="array" ref="M96">_xlfn.LET(_xlpm.결과,IFERROR(_xlfn.XLOOKUP(1, (날씨7[stnNm]='강수량 삽입용'!$C$70) * (날씨7[월]=M$71) * (날씨7[일]='강수량 삽입용'!$B96), 날씨7[sumRn]),""),IF(_xlpm.결과=0,"",_xlpm.결과))</f>
        <v/>
      </c>
      <c r="N96" t="str" cm="1">
        <f t="array" ref="N96">_xlfn.LET(_xlpm.결과,IFERROR(_xlfn.XLOOKUP(1, (날씨7[stnNm]='강수량 삽입용'!$C$70) * (날씨7[월]=N$71) * (날씨7[일]='강수량 삽입용'!$B96), 날씨7[sumRn]),""),IF(_xlpm.결과=0,"",_xlpm.결과))</f>
        <v/>
      </c>
      <c r="P96" s="63">
        <v>25</v>
      </c>
      <c r="Q96" t="str" cm="1">
        <f t="array" ref="Q96">_xlfn.LET(_xlpm.결과,IFERROR(_xlfn.XLOOKUP(1, (날씨8[stnNm]='강수량 삽입용'!$Q$70) * (날씨8[월]=Q$71) * (날씨8[일]='강수량 삽입용'!$P96), 날씨8[sumRn]),""),IF(_xlpm.결과=0,"",_xlpm.결과))</f>
        <v/>
      </c>
      <c r="R96" t="str" cm="1">
        <f t="array" ref="R96">_xlfn.LET(_xlpm.결과,IFERROR(_xlfn.XLOOKUP(1, (날씨8[stnNm]='강수량 삽입용'!$Q$70) * (날씨8[월]=R$71) * (날씨8[일]='강수량 삽입용'!$P96), 날씨8[sumRn]),""),IF(_xlpm.결과=0,"",_xlpm.결과))</f>
        <v/>
      </c>
      <c r="S96" cm="1">
        <f t="array" ref="S96">_xlfn.LET(_xlpm.결과,IFERROR(_xlfn.XLOOKUP(1, (날씨8[stnNm]='강수량 삽입용'!$Q$70) * (날씨8[월]=S$71) * (날씨8[일]='강수량 삽입용'!$P96), 날씨8[sumRn]),""),IF(_xlpm.결과=0,"",_xlpm.결과))</f>
        <v>9.1</v>
      </c>
      <c r="T96" t="str" cm="1">
        <f t="array" ref="T96">_xlfn.LET(_xlpm.결과,IFERROR(_xlfn.XLOOKUP(1, (날씨8[stnNm]='강수량 삽입용'!$Q$70) * (날씨8[월]=T$71) * (날씨8[일]='강수량 삽입용'!$P96), 날씨8[sumRn]),""),IF(_xlpm.결과=0,"",_xlpm.결과))</f>
        <v/>
      </c>
      <c r="U96" cm="1">
        <f t="array" ref="U96">_xlfn.LET(_xlpm.결과,IFERROR(_xlfn.XLOOKUP(1, (날씨8[stnNm]='강수량 삽입용'!$Q$70) * (날씨8[월]=U$71) * (날씨8[일]='강수량 삽입용'!$P96), 날씨8[sumRn]),""),IF(_xlpm.결과=0,"",_xlpm.결과))</f>
        <v>10.7</v>
      </c>
      <c r="V96" t="str" cm="1">
        <f t="array" ref="V96">_xlfn.LET(_xlpm.결과,IFERROR(_xlfn.XLOOKUP(1, (날씨8[stnNm]='강수량 삽입용'!$Q$70) * (날씨8[월]=V$71) * (날씨8[일]='강수량 삽입용'!$P96), 날씨8[sumRn]),""),IF(_xlpm.결과=0,"",_xlpm.결과))</f>
        <v/>
      </c>
      <c r="W96" t="str" cm="1">
        <f t="array" ref="W96">_xlfn.LET(_xlpm.결과,IFERROR(_xlfn.XLOOKUP(1, (날씨8[stnNm]='강수량 삽입용'!$Q$70) * (날씨8[월]=W$71) * (날씨8[일]='강수량 삽입용'!$P96), 날씨8[sumRn]),""),IF(_xlpm.결과=0,"",_xlpm.결과))</f>
        <v/>
      </c>
      <c r="X96" cm="1">
        <f t="array" ref="X96">_xlfn.LET(_xlpm.결과,IFERROR(_xlfn.XLOOKUP(1, (날씨8[stnNm]='강수량 삽입용'!$Q$70) * (날씨8[월]=X$71) * (날씨8[일]='강수량 삽입용'!$P96), 날씨8[sumRn]),""),IF(_xlpm.결과=0,"",_xlpm.결과))</f>
        <v>0.6</v>
      </c>
      <c r="Y96" t="str" cm="1">
        <f t="array" ref="Y96">_xlfn.LET(_xlpm.결과,IFERROR(_xlfn.XLOOKUP(1, (날씨8[stnNm]='강수량 삽입용'!$Q$70) * (날씨8[월]=Y$71) * (날씨8[일]='강수량 삽입용'!$P96), 날씨8[sumRn]),""),IF(_xlpm.결과=0,"",_xlpm.결과))</f>
        <v/>
      </c>
      <c r="Z96" t="str" cm="1">
        <f t="array" ref="Z96">_xlfn.LET(_xlpm.결과,IFERROR(_xlfn.XLOOKUP(1, (날씨8[stnNm]='강수량 삽입용'!$Q$70) * (날씨8[월]=Z$71) * (날씨8[일]='강수량 삽입용'!$P96), 날씨8[sumRn]),""),IF(_xlpm.결과=0,"",_xlpm.결과))</f>
        <v/>
      </c>
      <c r="AA96" cm="1">
        <f t="array" ref="AA96">_xlfn.LET(_xlpm.결과,IFERROR(_xlfn.XLOOKUP(1, (날씨8[stnNm]='강수량 삽입용'!$Q$70) * (날씨8[월]=AA$71) * (날씨8[일]='강수량 삽입용'!$P96), 날씨8[sumRn]),""),IF(_xlpm.결과=0,"",_xlpm.결과))</f>
        <v>3.7</v>
      </c>
      <c r="AB96" t="str" cm="1">
        <f t="array" ref="AB96">_xlfn.LET(_xlpm.결과,IFERROR(_xlfn.XLOOKUP(1, (날씨8[stnNm]='강수량 삽입용'!$Q$70) * (날씨8[월]=AB$71) * (날씨8[일]='강수량 삽입용'!$P96), 날씨8[sumRn]),""),IF(_xlpm.결과=0,"",_xlpm.결과))</f>
        <v/>
      </c>
      <c r="AD96" s="63">
        <v>25</v>
      </c>
      <c r="AE96" t="str" cm="1">
        <f t="array" ref="AE96">_xlfn.LET(_xlpm.결과,IFERROR(_xlfn.XLOOKUP(1, (날씨9[stnNm]='강수량 삽입용'!$AE$70) * (날씨9[월]=AE$71) * (날씨9[일]='강수량 삽입용'!$AD96), 날씨9[sumRn]),""),IF(_xlpm.결과=0,"",_xlpm.결과))</f>
        <v/>
      </c>
      <c r="AF96" t="str" cm="1">
        <f t="array" ref="AF96">_xlfn.LET(_xlpm.결과,IFERROR(_xlfn.XLOOKUP(1, (날씨9[stnNm]='강수량 삽입용'!$AE$70) * (날씨9[월]=AF$71) * (날씨9[일]='강수량 삽입용'!$AD96), 날씨9[sumRn]),""),IF(_xlpm.결과=0,"",_xlpm.결과))</f>
        <v/>
      </c>
      <c r="AG96" t="str" cm="1">
        <f t="array" ref="AG96">_xlfn.LET(_xlpm.결과,IFERROR(_xlfn.XLOOKUP(1, (날씨9[stnNm]='강수량 삽입용'!$AE$70) * (날씨9[월]=AG$71) * (날씨9[일]='강수량 삽입용'!$AD96), 날씨9[sumRn]),""),IF(_xlpm.결과=0,"",_xlpm.결과))</f>
        <v/>
      </c>
      <c r="AH96" cm="1">
        <f t="array" ref="AH96">_xlfn.LET(_xlpm.결과,IFERROR(_xlfn.XLOOKUP(1, (날씨9[stnNm]='강수량 삽입용'!$AE$70) * (날씨9[월]=AH$71) * (날씨9[일]='강수량 삽입용'!$AD96), 날씨9[sumRn]),""),IF(_xlpm.결과=0,"",_xlpm.결과))</f>
        <v>2.9</v>
      </c>
      <c r="AI96" t="str" cm="1">
        <f t="array" ref="AI96">_xlfn.LET(_xlpm.결과,IFERROR(_xlfn.XLOOKUP(1, (날씨9[stnNm]='강수량 삽입용'!$AE$70) * (날씨9[월]=AI$71) * (날씨9[일]='강수량 삽입용'!$AD96), 날씨9[sumRn]),""),IF(_xlpm.결과=0,"",_xlpm.결과))</f>
        <v/>
      </c>
      <c r="AJ96" t="str" cm="1">
        <f t="array" ref="AJ96">_xlfn.LET(_xlpm.결과,IFERROR(_xlfn.XLOOKUP(1, (날씨9[stnNm]='강수량 삽입용'!$AE$70) * (날씨9[월]=AJ$71) * (날씨9[일]='강수량 삽입용'!$AD96), 날씨9[sumRn]),""),IF(_xlpm.결과=0,"",_xlpm.결과))</f>
        <v/>
      </c>
      <c r="AK96" cm="1">
        <f t="array" ref="AK96">_xlfn.LET(_xlpm.결과,IFERROR(_xlfn.XLOOKUP(1, (날씨9[stnNm]='강수량 삽입용'!$AE$70) * (날씨9[월]=AK$71) * (날씨9[일]='강수량 삽입용'!$AD96), 날씨9[sumRn]),""),IF(_xlpm.결과=0,"",_xlpm.결과))</f>
        <v>9.3000000000000007</v>
      </c>
      <c r="AL96" cm="1">
        <f t="array" ref="AL96">_xlfn.LET(_xlpm.결과,IFERROR(_xlfn.XLOOKUP(1, (날씨9[stnNm]='강수량 삽입용'!$AE$70) * (날씨9[월]=AL$71) * (날씨9[일]='강수량 삽입용'!$AD96), 날씨9[sumRn]),""),IF(_xlpm.결과=0,"",_xlpm.결과))</f>
        <v>0.2</v>
      </c>
      <c r="AM96" cm="1">
        <f t="array" ref="AM96">_xlfn.LET(_xlpm.결과,IFERROR(_xlfn.XLOOKUP(1, (날씨9[stnNm]='강수량 삽입용'!$AE$70) * (날씨9[월]=AM$71) * (날씨9[일]='강수량 삽입용'!$AD96), 날씨9[sumRn]),""),IF(_xlpm.결과=0,"",_xlpm.결과))</f>
        <v>0.8</v>
      </c>
      <c r="AN96" t="str" cm="1">
        <f t="array" ref="AN96">_xlfn.LET(_xlpm.결과,IFERROR(_xlfn.XLOOKUP(1, (날씨9[stnNm]='강수량 삽입용'!$AE$70) * (날씨9[월]=AN$71) * (날씨9[일]='강수량 삽입용'!$AD96), 날씨9[sumRn]),""),IF(_xlpm.결과=0,"",_xlpm.결과))</f>
        <v/>
      </c>
      <c r="AO96" t="str" cm="1">
        <f t="array" ref="AO96">_xlfn.LET(_xlpm.결과,IFERROR(_xlfn.XLOOKUP(1, (날씨9[stnNm]='강수량 삽입용'!$AE$70) * (날씨9[월]=AO$71) * (날씨9[일]='강수량 삽입용'!$AD96), 날씨9[sumRn]),""),IF(_xlpm.결과=0,"",_xlpm.결과))</f>
        <v/>
      </c>
      <c r="AP96" cm="1">
        <f t="array" ref="AP96">_xlfn.LET(_xlpm.결과,IFERROR(_xlfn.XLOOKUP(1, (날씨9[stnNm]='강수량 삽입용'!$AE$70) * (날씨9[월]=AP$71) * (날씨9[일]='강수량 삽입용'!$AD96), 날씨9[sumRn]),""),IF(_xlpm.결과=0,"",_xlpm.결과))</f>
        <v>0.3</v>
      </c>
    </row>
    <row r="97" spans="2:42" ht="15.95" customHeight="1" x14ac:dyDescent="0.3">
      <c r="B97" s="63">
        <v>26</v>
      </c>
      <c r="C97" cm="1">
        <f t="array" ref="C97">_xlfn.LET(_xlpm.결과,IFERROR(_xlfn.XLOOKUP(1, (날씨7[stnNm]='강수량 삽입용'!$C$70) * (날씨7[월]=C$71) * (날씨7[일]='강수량 삽입용'!$B97), 날씨7[sumRn]),""),IF(_xlpm.결과=0,"",_xlpm.결과))</f>
        <v>0.1</v>
      </c>
      <c r="D97" t="str" cm="1">
        <f t="array" ref="D97">_xlfn.LET(_xlpm.결과,IFERROR(_xlfn.XLOOKUP(1, (날씨7[stnNm]='강수량 삽입용'!$C$70) * (날씨7[월]=D$71) * (날씨7[일]='강수량 삽입용'!$B97), 날씨7[sumRn]),""),IF(_xlpm.결과=0,"",_xlpm.결과))</f>
        <v/>
      </c>
      <c r="E97" t="str" cm="1">
        <f t="array" ref="E97">_xlfn.LET(_xlpm.결과,IFERROR(_xlfn.XLOOKUP(1, (날씨7[stnNm]='강수량 삽입용'!$C$70) * (날씨7[월]=E$71) * (날씨7[일]='강수량 삽입용'!$B97), 날씨7[sumRn]),""),IF(_xlpm.결과=0,"",_xlpm.결과))</f>
        <v/>
      </c>
      <c r="F97" t="str" cm="1">
        <f t="array" ref="F97">_xlfn.LET(_xlpm.결과,IFERROR(_xlfn.XLOOKUP(1, (날씨7[stnNm]='강수량 삽입용'!$C$70) * (날씨7[월]=F$71) * (날씨7[일]='강수량 삽입용'!$B97), 날씨7[sumRn]),""),IF(_xlpm.결과=0,"",_xlpm.결과))</f>
        <v/>
      </c>
      <c r="G97" cm="1">
        <f t="array" ref="G97">_xlfn.LET(_xlpm.결과,IFERROR(_xlfn.XLOOKUP(1, (날씨7[stnNm]='강수량 삽입용'!$C$70) * (날씨7[월]=G$71) * (날씨7[일]='강수량 삽입용'!$B97), 날씨7[sumRn]),""),IF(_xlpm.결과=0,"",_xlpm.결과))</f>
        <v>0.3</v>
      </c>
      <c r="H97" cm="1">
        <f t="array" ref="H97">_xlfn.LET(_xlpm.결과,IFERROR(_xlfn.XLOOKUP(1, (날씨7[stnNm]='강수량 삽입용'!$C$70) * (날씨7[월]=H$71) * (날씨7[일]='강수량 삽입용'!$B97), 날씨7[sumRn]),""),IF(_xlpm.결과=0,"",_xlpm.결과))</f>
        <v>3.5</v>
      </c>
      <c r="I97" t="str" cm="1">
        <f t="array" ref="I97">_xlfn.LET(_xlpm.결과,IFERROR(_xlfn.XLOOKUP(1, (날씨7[stnNm]='강수량 삽입용'!$C$70) * (날씨7[월]=I$71) * (날씨7[일]='강수량 삽입용'!$B97), 날씨7[sumRn]),""),IF(_xlpm.결과=0,"",_xlpm.결과))</f>
        <v/>
      </c>
      <c r="J97" t="str" cm="1">
        <f t="array" ref="J97">_xlfn.LET(_xlpm.결과,IFERROR(_xlfn.XLOOKUP(1, (날씨7[stnNm]='강수량 삽입용'!$C$70) * (날씨7[월]=J$71) * (날씨7[일]='강수량 삽입용'!$B97), 날씨7[sumRn]),""),IF(_xlpm.결과=0,"",_xlpm.결과))</f>
        <v/>
      </c>
      <c r="K97" t="str" cm="1">
        <f t="array" ref="K97">_xlfn.LET(_xlpm.결과,IFERROR(_xlfn.XLOOKUP(1, (날씨7[stnNm]='강수량 삽입용'!$C$70) * (날씨7[월]=K$71) * (날씨7[일]='강수량 삽입용'!$B97), 날씨7[sumRn]),""),IF(_xlpm.결과=0,"",_xlpm.결과))</f>
        <v/>
      </c>
      <c r="L97" t="str" cm="1">
        <f t="array" ref="L97">_xlfn.LET(_xlpm.결과,IFERROR(_xlfn.XLOOKUP(1, (날씨7[stnNm]='강수량 삽입용'!$C$70) * (날씨7[월]=L$71) * (날씨7[일]='강수량 삽입용'!$B97), 날씨7[sumRn]),""),IF(_xlpm.결과=0,"",_xlpm.결과))</f>
        <v/>
      </c>
      <c r="M97" t="str" cm="1">
        <f t="array" ref="M97">_xlfn.LET(_xlpm.결과,IFERROR(_xlfn.XLOOKUP(1, (날씨7[stnNm]='강수량 삽입용'!$C$70) * (날씨7[월]=M$71) * (날씨7[일]='강수량 삽입용'!$B97), 날씨7[sumRn]),""),IF(_xlpm.결과=0,"",_xlpm.결과))</f>
        <v/>
      </c>
      <c r="N97" t="str" cm="1">
        <f t="array" ref="N97">_xlfn.LET(_xlpm.결과,IFERROR(_xlfn.XLOOKUP(1, (날씨7[stnNm]='강수량 삽입용'!$C$70) * (날씨7[월]=N$71) * (날씨7[일]='강수량 삽입용'!$B97), 날씨7[sumRn]),""),IF(_xlpm.결과=0,"",_xlpm.결과))</f>
        <v/>
      </c>
      <c r="P97" s="63">
        <v>26</v>
      </c>
      <c r="Q97" t="str" cm="1">
        <f t="array" ref="Q97">_xlfn.LET(_xlpm.결과,IFERROR(_xlfn.XLOOKUP(1, (날씨8[stnNm]='강수량 삽입용'!$Q$70) * (날씨8[월]=Q$71) * (날씨8[일]='강수량 삽입용'!$P97), 날씨8[sumRn]),""),IF(_xlpm.결과=0,"",_xlpm.결과))</f>
        <v/>
      </c>
      <c r="R97" cm="1">
        <f t="array" ref="R97">_xlfn.LET(_xlpm.결과,IFERROR(_xlfn.XLOOKUP(1, (날씨8[stnNm]='강수량 삽입용'!$Q$70) * (날씨8[월]=R$71) * (날씨8[일]='강수량 삽입용'!$P97), 날씨8[sumRn]),""),IF(_xlpm.결과=0,"",_xlpm.결과))</f>
        <v>7.6</v>
      </c>
      <c r="S97" cm="1">
        <f t="array" ref="S97">_xlfn.LET(_xlpm.결과,IFERROR(_xlfn.XLOOKUP(1, (날씨8[stnNm]='강수량 삽입용'!$Q$70) * (날씨8[월]=S$71) * (날씨8[일]='강수량 삽입용'!$P97), 날씨8[sumRn]),""),IF(_xlpm.결과=0,"",_xlpm.결과))</f>
        <v>36.6</v>
      </c>
      <c r="T97" t="str" cm="1">
        <f t="array" ref="T97">_xlfn.LET(_xlpm.결과,IFERROR(_xlfn.XLOOKUP(1, (날씨8[stnNm]='강수량 삽입용'!$Q$70) * (날씨8[월]=T$71) * (날씨8[일]='강수량 삽입용'!$P97), 날씨8[sumRn]),""),IF(_xlpm.결과=0,"",_xlpm.결과))</f>
        <v/>
      </c>
      <c r="U97" cm="1">
        <f t="array" ref="U97">_xlfn.LET(_xlpm.결과,IFERROR(_xlfn.XLOOKUP(1, (날씨8[stnNm]='강수량 삽입용'!$Q$70) * (날씨8[월]=U$71) * (날씨8[일]='강수량 삽입용'!$P97), 날씨8[sumRn]),""),IF(_xlpm.결과=0,"",_xlpm.결과))</f>
        <v>0.6</v>
      </c>
      <c r="V97" cm="1">
        <f t="array" ref="V97">_xlfn.LET(_xlpm.결과,IFERROR(_xlfn.XLOOKUP(1, (날씨8[stnNm]='강수량 삽입용'!$Q$70) * (날씨8[월]=V$71) * (날씨8[일]='강수량 삽입용'!$P97), 날씨8[sumRn]),""),IF(_xlpm.결과=0,"",_xlpm.결과))</f>
        <v>5.5</v>
      </c>
      <c r="W97" t="str" cm="1">
        <f t="array" ref="W97">_xlfn.LET(_xlpm.결과,IFERROR(_xlfn.XLOOKUP(1, (날씨8[stnNm]='강수량 삽입용'!$Q$70) * (날씨8[월]=W$71) * (날씨8[일]='강수량 삽입용'!$P97), 날씨8[sumRn]),""),IF(_xlpm.결과=0,"",_xlpm.결과))</f>
        <v/>
      </c>
      <c r="X97" t="str" cm="1">
        <f t="array" ref="X97">_xlfn.LET(_xlpm.결과,IFERROR(_xlfn.XLOOKUP(1, (날씨8[stnNm]='강수량 삽입용'!$Q$70) * (날씨8[월]=X$71) * (날씨8[일]='강수량 삽입용'!$P97), 날씨8[sumRn]),""),IF(_xlpm.결과=0,"",_xlpm.결과))</f>
        <v/>
      </c>
      <c r="Y97" t="str" cm="1">
        <f t="array" ref="Y97">_xlfn.LET(_xlpm.결과,IFERROR(_xlfn.XLOOKUP(1, (날씨8[stnNm]='강수량 삽입용'!$Q$70) * (날씨8[월]=Y$71) * (날씨8[일]='강수량 삽입용'!$P97), 날씨8[sumRn]),""),IF(_xlpm.결과=0,"",_xlpm.결과))</f>
        <v/>
      </c>
      <c r="Z97" t="str" cm="1">
        <f t="array" ref="Z97">_xlfn.LET(_xlpm.결과,IFERROR(_xlfn.XLOOKUP(1, (날씨8[stnNm]='강수량 삽입용'!$Q$70) * (날씨8[월]=Z$71) * (날씨8[일]='강수량 삽입용'!$P97), 날씨8[sumRn]),""),IF(_xlpm.결과=0,"",_xlpm.결과))</f>
        <v/>
      </c>
      <c r="AA97" t="str" cm="1">
        <f t="array" ref="AA97">_xlfn.LET(_xlpm.결과,IFERROR(_xlfn.XLOOKUP(1, (날씨8[stnNm]='강수량 삽입용'!$Q$70) * (날씨8[월]=AA$71) * (날씨8[일]='강수량 삽입용'!$P97), 날씨8[sumRn]),""),IF(_xlpm.결과=0,"",_xlpm.결과))</f>
        <v/>
      </c>
      <c r="AB97" t="str" cm="1">
        <f t="array" ref="AB97">_xlfn.LET(_xlpm.결과,IFERROR(_xlfn.XLOOKUP(1, (날씨8[stnNm]='강수량 삽입용'!$Q$70) * (날씨8[월]=AB$71) * (날씨8[일]='강수량 삽입용'!$P97), 날씨8[sumRn]),""),IF(_xlpm.결과=0,"",_xlpm.결과))</f>
        <v/>
      </c>
      <c r="AD97" s="63">
        <v>26</v>
      </c>
      <c r="AE97" t="str" cm="1">
        <f t="array" ref="AE97">_xlfn.LET(_xlpm.결과,IFERROR(_xlfn.XLOOKUP(1, (날씨9[stnNm]='강수량 삽입용'!$AE$70) * (날씨9[월]=AE$71) * (날씨9[일]='강수량 삽입용'!$AD97), 날씨9[sumRn]),""),IF(_xlpm.결과=0,"",_xlpm.결과))</f>
        <v/>
      </c>
      <c r="AF97" t="str" cm="1">
        <f t="array" ref="AF97">_xlfn.LET(_xlpm.결과,IFERROR(_xlfn.XLOOKUP(1, (날씨9[stnNm]='강수량 삽입용'!$AE$70) * (날씨9[월]=AF$71) * (날씨9[일]='강수량 삽입용'!$AD97), 날씨9[sumRn]),""),IF(_xlpm.결과=0,"",_xlpm.결과))</f>
        <v/>
      </c>
      <c r="AG97" t="str" cm="1">
        <f t="array" ref="AG97">_xlfn.LET(_xlpm.결과,IFERROR(_xlfn.XLOOKUP(1, (날씨9[stnNm]='강수량 삽입용'!$AE$70) * (날씨9[월]=AG$71) * (날씨9[일]='강수량 삽입용'!$AD97), 날씨9[sumRn]),""),IF(_xlpm.결과=0,"",_xlpm.결과))</f>
        <v/>
      </c>
      <c r="AH97" cm="1">
        <f t="array" ref="AH97">_xlfn.LET(_xlpm.결과,IFERROR(_xlfn.XLOOKUP(1, (날씨9[stnNm]='강수량 삽입용'!$AE$70) * (날씨9[월]=AH$71) * (날씨9[일]='강수량 삽입용'!$AD97), 날씨9[sumRn]),""),IF(_xlpm.결과=0,"",_xlpm.결과))</f>
        <v>0.3</v>
      </c>
      <c r="AI97" cm="1">
        <f t="array" ref="AI97">_xlfn.LET(_xlpm.결과,IFERROR(_xlfn.XLOOKUP(1, (날씨9[stnNm]='강수량 삽입용'!$AE$70) * (날씨9[월]=AI$71) * (날씨9[일]='강수량 삽입용'!$AD97), 날씨9[sumRn]),""),IF(_xlpm.결과=0,"",_xlpm.결과))</f>
        <v>0.6</v>
      </c>
      <c r="AJ97" cm="1">
        <f t="array" ref="AJ97">_xlfn.LET(_xlpm.결과,IFERROR(_xlfn.XLOOKUP(1, (날씨9[stnNm]='강수량 삽입용'!$AE$70) * (날씨9[월]=AJ$71) * (날씨9[일]='강수량 삽입용'!$AD97), 날씨9[sumRn]),""),IF(_xlpm.결과=0,"",_xlpm.결과))</f>
        <v>38.5</v>
      </c>
      <c r="AK97" cm="1">
        <f t="array" ref="AK97">_xlfn.LET(_xlpm.결과,IFERROR(_xlfn.XLOOKUP(1, (날씨9[stnNm]='강수량 삽입용'!$AE$70) * (날씨9[월]=AK$71) * (날씨9[일]='강수량 삽입용'!$AD97), 날씨9[sumRn]),""),IF(_xlpm.결과=0,"",_xlpm.결과))</f>
        <v>74</v>
      </c>
      <c r="AL97" t="str" cm="1">
        <f t="array" ref="AL97">_xlfn.LET(_xlpm.결과,IFERROR(_xlfn.XLOOKUP(1, (날씨9[stnNm]='강수량 삽입용'!$AE$70) * (날씨9[월]=AL$71) * (날씨9[일]='강수량 삽입용'!$AD97), 날씨9[sumRn]),""),IF(_xlpm.결과=0,"",_xlpm.결과))</f>
        <v/>
      </c>
      <c r="AM97" cm="1">
        <f t="array" ref="AM97">_xlfn.LET(_xlpm.결과,IFERROR(_xlfn.XLOOKUP(1, (날씨9[stnNm]='강수량 삽입용'!$AE$70) * (날씨9[월]=AM$71) * (날씨9[일]='강수량 삽입용'!$AD97), 날씨9[sumRn]),""),IF(_xlpm.결과=0,"",_xlpm.결과))</f>
        <v>7.7</v>
      </c>
      <c r="AN97" cm="1">
        <f t="array" ref="AN97">_xlfn.LET(_xlpm.결과,IFERROR(_xlfn.XLOOKUP(1, (날씨9[stnNm]='강수량 삽입용'!$AE$70) * (날씨9[월]=AN$71) * (날씨9[일]='강수량 삽입용'!$AD97), 날씨9[sumRn]),""),IF(_xlpm.결과=0,"",_xlpm.결과))</f>
        <v>2.8</v>
      </c>
      <c r="AO97" t="str" cm="1">
        <f t="array" ref="AO97">_xlfn.LET(_xlpm.결과,IFERROR(_xlfn.XLOOKUP(1, (날씨9[stnNm]='강수량 삽입용'!$AE$70) * (날씨9[월]=AO$71) * (날씨9[일]='강수량 삽입용'!$AD97), 날씨9[sumRn]),""),IF(_xlpm.결과=0,"",_xlpm.결과))</f>
        <v/>
      </c>
      <c r="AP97" t="str" cm="1">
        <f t="array" ref="AP97">_xlfn.LET(_xlpm.결과,IFERROR(_xlfn.XLOOKUP(1, (날씨9[stnNm]='강수량 삽입용'!$AE$70) * (날씨9[월]=AP$71) * (날씨9[일]='강수량 삽입용'!$AD97), 날씨9[sumRn]),""),IF(_xlpm.결과=0,"",_xlpm.결과))</f>
        <v/>
      </c>
    </row>
    <row r="98" spans="2:42" ht="15.95" customHeight="1" x14ac:dyDescent="0.3">
      <c r="B98" s="63">
        <v>27</v>
      </c>
      <c r="C98" t="str" cm="1">
        <f t="array" ref="C98">_xlfn.LET(_xlpm.결과,IFERROR(_xlfn.XLOOKUP(1, (날씨7[stnNm]='강수량 삽입용'!$C$70) * (날씨7[월]=C$71) * (날씨7[일]='강수량 삽입용'!$B98), 날씨7[sumRn]),""),IF(_xlpm.결과=0,"",_xlpm.결과))</f>
        <v/>
      </c>
      <c r="D98" t="str" cm="1">
        <f t="array" ref="D98">_xlfn.LET(_xlpm.결과,IFERROR(_xlfn.XLOOKUP(1, (날씨7[stnNm]='강수량 삽입용'!$C$70) * (날씨7[월]=D$71) * (날씨7[일]='강수량 삽입용'!$B98), 날씨7[sumRn]),""),IF(_xlpm.결과=0,"",_xlpm.결과))</f>
        <v/>
      </c>
      <c r="E98" cm="1">
        <f t="array" ref="E98">_xlfn.LET(_xlpm.결과,IFERROR(_xlfn.XLOOKUP(1, (날씨7[stnNm]='강수량 삽입용'!$C$70) * (날씨7[월]=E$71) * (날씨7[일]='강수량 삽입용'!$B98), 날씨7[sumRn]),""),IF(_xlpm.결과=0,"",_xlpm.결과))</f>
        <v>17</v>
      </c>
      <c r="F98" cm="1">
        <f t="array" ref="F98">_xlfn.LET(_xlpm.결과,IFERROR(_xlfn.XLOOKUP(1, (날씨7[stnNm]='강수량 삽입용'!$C$70) * (날씨7[월]=F$71) * (날씨7[일]='강수량 삽입용'!$B98), 날씨7[sumRn]),""),IF(_xlpm.결과=0,"",_xlpm.결과))</f>
        <v>2.6</v>
      </c>
      <c r="G98" cm="1">
        <f t="array" ref="G98">_xlfn.LET(_xlpm.결과,IFERROR(_xlfn.XLOOKUP(1, (날씨7[stnNm]='강수량 삽입용'!$C$70) * (날씨7[월]=G$71) * (날씨7[일]='강수량 삽입용'!$B98), 날씨7[sumRn]),""),IF(_xlpm.결과=0,"",_xlpm.결과))</f>
        <v>13.7</v>
      </c>
      <c r="H98" t="str" cm="1">
        <f t="array" ref="H98">_xlfn.LET(_xlpm.결과,IFERROR(_xlfn.XLOOKUP(1, (날씨7[stnNm]='강수량 삽입용'!$C$70) * (날씨7[월]=H$71) * (날씨7[일]='강수량 삽입용'!$B98), 날씨7[sumRn]),""),IF(_xlpm.결과=0,"",_xlpm.결과))</f>
        <v/>
      </c>
      <c r="I98" t="str" cm="1">
        <f t="array" ref="I98">_xlfn.LET(_xlpm.결과,IFERROR(_xlfn.XLOOKUP(1, (날씨7[stnNm]='강수량 삽입용'!$C$70) * (날씨7[월]=I$71) * (날씨7[일]='강수량 삽입용'!$B98), 날씨7[sumRn]),""),IF(_xlpm.결과=0,"",_xlpm.결과))</f>
        <v/>
      </c>
      <c r="J98" cm="1">
        <f t="array" ref="J98">_xlfn.LET(_xlpm.결과,IFERROR(_xlfn.XLOOKUP(1, (날씨7[stnNm]='강수량 삽입용'!$C$70) * (날씨7[월]=J$71) * (날씨7[일]='강수량 삽입용'!$B98), 날씨7[sumRn]),""),IF(_xlpm.결과=0,"",_xlpm.결과))</f>
        <v>0.5</v>
      </c>
      <c r="K98" cm="1">
        <f t="array" ref="K98">_xlfn.LET(_xlpm.결과,IFERROR(_xlfn.XLOOKUP(1, (날씨7[stnNm]='강수량 삽입용'!$C$70) * (날씨7[월]=K$71) * (날씨7[일]='강수량 삽입용'!$B98), 날씨7[sumRn]),""),IF(_xlpm.결과=0,"",_xlpm.결과))</f>
        <v>0.2</v>
      </c>
      <c r="L98" cm="1">
        <f t="array" ref="L98">_xlfn.LET(_xlpm.결과,IFERROR(_xlfn.XLOOKUP(1, (날씨7[stnNm]='강수량 삽입용'!$C$70) * (날씨7[월]=L$71) * (날씨7[일]='강수량 삽입용'!$B98), 날씨7[sumRn]),""),IF(_xlpm.결과=0,"",_xlpm.결과))</f>
        <v>5.0999999999999996</v>
      </c>
      <c r="M98" t="str" cm="1">
        <f t="array" ref="M98">_xlfn.LET(_xlpm.결과,IFERROR(_xlfn.XLOOKUP(1, (날씨7[stnNm]='강수량 삽입용'!$C$70) * (날씨7[월]=M$71) * (날씨7[일]='강수량 삽입용'!$B98), 날씨7[sumRn]),""),IF(_xlpm.결과=0,"",_xlpm.결과))</f>
        <v/>
      </c>
      <c r="N98" t="str" cm="1">
        <f t="array" ref="N98">_xlfn.LET(_xlpm.결과,IFERROR(_xlfn.XLOOKUP(1, (날씨7[stnNm]='강수량 삽입용'!$C$70) * (날씨7[월]=N$71) * (날씨7[일]='강수량 삽입용'!$B98), 날씨7[sumRn]),""),IF(_xlpm.결과=0,"",_xlpm.결과))</f>
        <v/>
      </c>
      <c r="P98" s="63">
        <v>27</v>
      </c>
      <c r="Q98" t="str" cm="1">
        <f t="array" ref="Q98">_xlfn.LET(_xlpm.결과,IFERROR(_xlfn.XLOOKUP(1, (날씨8[stnNm]='강수량 삽입용'!$Q$70) * (날씨8[월]=Q$71) * (날씨8[일]='강수량 삽입용'!$P98), 날씨8[sumRn]),""),IF(_xlpm.결과=0,"",_xlpm.결과))</f>
        <v/>
      </c>
      <c r="R98" t="str" cm="1">
        <f t="array" ref="R98">_xlfn.LET(_xlpm.결과,IFERROR(_xlfn.XLOOKUP(1, (날씨8[stnNm]='강수량 삽입용'!$Q$70) * (날씨8[월]=R$71) * (날씨8[일]='강수량 삽입용'!$P98), 날씨8[sumRn]),""),IF(_xlpm.결과=0,"",_xlpm.결과))</f>
        <v/>
      </c>
      <c r="S98" t="str" cm="1">
        <f t="array" ref="S98">_xlfn.LET(_xlpm.결과,IFERROR(_xlfn.XLOOKUP(1, (날씨8[stnNm]='강수량 삽입용'!$Q$70) * (날씨8[월]=S$71) * (날씨8[일]='강수량 삽입용'!$P98), 날씨8[sumRn]),""),IF(_xlpm.결과=0,"",_xlpm.결과))</f>
        <v/>
      </c>
      <c r="T98" t="str" cm="1">
        <f t="array" ref="T98">_xlfn.LET(_xlpm.결과,IFERROR(_xlfn.XLOOKUP(1, (날씨8[stnNm]='강수량 삽입용'!$Q$70) * (날씨8[월]=T$71) * (날씨8[일]='강수량 삽입용'!$P98), 날씨8[sumRn]),""),IF(_xlpm.결과=0,"",_xlpm.결과))</f>
        <v/>
      </c>
      <c r="U98" cm="1">
        <f t="array" ref="U98">_xlfn.LET(_xlpm.결과,IFERROR(_xlfn.XLOOKUP(1, (날씨8[stnNm]='강수량 삽입용'!$Q$70) * (날씨8[월]=U$71) * (날씨8[일]='강수량 삽입용'!$P98), 날씨8[sumRn]),""),IF(_xlpm.결과=0,"",_xlpm.결과))</f>
        <v>0.2</v>
      </c>
      <c r="V98" cm="1">
        <f t="array" ref="V98">_xlfn.LET(_xlpm.결과,IFERROR(_xlfn.XLOOKUP(1, (날씨8[stnNm]='강수량 삽입용'!$Q$70) * (날씨8[월]=V$71) * (날씨8[일]='강수량 삽입용'!$P98), 날씨8[sumRn]),""),IF(_xlpm.결과=0,"",_xlpm.결과))</f>
        <v>25.8</v>
      </c>
      <c r="W98" t="str" cm="1">
        <f t="array" ref="W98">_xlfn.LET(_xlpm.결과,IFERROR(_xlfn.XLOOKUP(1, (날씨8[stnNm]='강수량 삽입용'!$Q$70) * (날씨8[월]=W$71) * (날씨8[일]='강수량 삽입용'!$P98), 날씨8[sumRn]),""),IF(_xlpm.결과=0,"",_xlpm.결과))</f>
        <v/>
      </c>
      <c r="X98" cm="1">
        <f t="array" ref="X98">_xlfn.LET(_xlpm.결과,IFERROR(_xlfn.XLOOKUP(1, (날씨8[stnNm]='강수량 삽입용'!$Q$70) * (날씨8[월]=X$71) * (날씨8[일]='강수량 삽입용'!$P98), 날씨8[sumRn]),""),IF(_xlpm.결과=0,"",_xlpm.결과))</f>
        <v>14.2</v>
      </c>
      <c r="Y98" t="str" cm="1">
        <f t="array" ref="Y98">_xlfn.LET(_xlpm.결과,IFERROR(_xlfn.XLOOKUP(1, (날씨8[stnNm]='강수량 삽입용'!$Q$70) * (날씨8[월]=Y$71) * (날씨8[일]='강수량 삽입용'!$P98), 날씨8[sumRn]),""),IF(_xlpm.결과=0,"",_xlpm.결과))</f>
        <v/>
      </c>
      <c r="Z98" t="str" cm="1">
        <f t="array" ref="Z98">_xlfn.LET(_xlpm.결과,IFERROR(_xlfn.XLOOKUP(1, (날씨8[stnNm]='강수량 삽입용'!$Q$70) * (날씨8[월]=Z$71) * (날씨8[일]='강수량 삽입용'!$P98), 날씨8[sumRn]),""),IF(_xlpm.결과=0,"",_xlpm.결과))</f>
        <v/>
      </c>
      <c r="AA98" t="str" cm="1">
        <f t="array" ref="AA98">_xlfn.LET(_xlpm.결과,IFERROR(_xlfn.XLOOKUP(1, (날씨8[stnNm]='강수량 삽입용'!$Q$70) * (날씨8[월]=AA$71) * (날씨8[일]='강수량 삽입용'!$P98), 날씨8[sumRn]),""),IF(_xlpm.결과=0,"",_xlpm.결과))</f>
        <v/>
      </c>
      <c r="AB98" t="str" cm="1">
        <f t="array" ref="AB98">_xlfn.LET(_xlpm.결과,IFERROR(_xlfn.XLOOKUP(1, (날씨8[stnNm]='강수량 삽입용'!$Q$70) * (날씨8[월]=AB$71) * (날씨8[일]='강수량 삽입용'!$P98), 날씨8[sumRn]),""),IF(_xlpm.결과=0,"",_xlpm.결과))</f>
        <v/>
      </c>
      <c r="AD98" s="63">
        <v>27</v>
      </c>
      <c r="AE98" t="str" cm="1">
        <f t="array" ref="AE98">_xlfn.LET(_xlpm.결과,IFERROR(_xlfn.XLOOKUP(1, (날씨9[stnNm]='강수량 삽입용'!$AE$70) * (날씨9[월]=AE$71) * (날씨9[일]='강수량 삽입용'!$AD98), 날씨9[sumRn]),""),IF(_xlpm.결과=0,"",_xlpm.결과))</f>
        <v/>
      </c>
      <c r="AF98" t="str" cm="1">
        <f t="array" ref="AF98">_xlfn.LET(_xlpm.결과,IFERROR(_xlfn.XLOOKUP(1, (날씨9[stnNm]='강수량 삽입용'!$AE$70) * (날씨9[월]=AF$71) * (날씨9[일]='강수량 삽입용'!$AD98), 날씨9[sumRn]),""),IF(_xlpm.결과=0,"",_xlpm.결과))</f>
        <v/>
      </c>
      <c r="AG98" t="str" cm="1">
        <f t="array" ref="AG98">_xlfn.LET(_xlpm.결과,IFERROR(_xlfn.XLOOKUP(1, (날씨9[stnNm]='강수량 삽입용'!$AE$70) * (날씨9[월]=AG$71) * (날씨9[일]='강수량 삽입용'!$AD98), 날씨9[sumRn]),""),IF(_xlpm.결과=0,"",_xlpm.결과))</f>
        <v/>
      </c>
      <c r="AH98" t="str" cm="1">
        <f t="array" ref="AH98">_xlfn.LET(_xlpm.결과,IFERROR(_xlfn.XLOOKUP(1, (날씨9[stnNm]='강수량 삽입용'!$AE$70) * (날씨9[월]=AH$71) * (날씨9[일]='강수량 삽입용'!$AD98), 날씨9[sumRn]),""),IF(_xlpm.결과=0,"",_xlpm.결과))</f>
        <v/>
      </c>
      <c r="AI98" cm="1">
        <f t="array" ref="AI98">_xlfn.LET(_xlpm.결과,IFERROR(_xlfn.XLOOKUP(1, (날씨9[stnNm]='강수량 삽입용'!$AE$70) * (날씨9[월]=AI$71) * (날씨9[일]='강수량 삽입용'!$AD98), 날씨9[sumRn]),""),IF(_xlpm.결과=0,"",_xlpm.결과))</f>
        <v>28.5</v>
      </c>
      <c r="AJ98" cm="1">
        <f t="array" ref="AJ98">_xlfn.LET(_xlpm.결과,IFERROR(_xlfn.XLOOKUP(1, (날씨9[stnNm]='강수량 삽입용'!$AE$70) * (날씨9[월]=AJ$71) * (날씨9[일]='강수량 삽입용'!$AD98), 날씨9[sumRn]),""),IF(_xlpm.결과=0,"",_xlpm.결과))</f>
        <v>3.6</v>
      </c>
      <c r="AK98" t="str" cm="1">
        <f t="array" ref="AK98">_xlfn.LET(_xlpm.결과,IFERROR(_xlfn.XLOOKUP(1, (날씨9[stnNm]='강수량 삽입용'!$AE$70) * (날씨9[월]=AK$71) * (날씨9[일]='강수량 삽입용'!$AD98), 날씨9[sumRn]),""),IF(_xlpm.결과=0,"",_xlpm.결과))</f>
        <v/>
      </c>
      <c r="AL98" t="str" cm="1">
        <f t="array" ref="AL98">_xlfn.LET(_xlpm.결과,IFERROR(_xlfn.XLOOKUP(1, (날씨9[stnNm]='강수량 삽입용'!$AE$70) * (날씨9[월]=AL$71) * (날씨9[일]='강수량 삽입용'!$AD98), 날씨9[sumRn]),""),IF(_xlpm.결과=0,"",_xlpm.결과))</f>
        <v/>
      </c>
      <c r="AM98" cm="1">
        <f t="array" ref="AM98">_xlfn.LET(_xlpm.결과,IFERROR(_xlfn.XLOOKUP(1, (날씨9[stnNm]='강수량 삽입용'!$AE$70) * (날씨9[월]=AM$71) * (날씨9[일]='강수량 삽입용'!$AD98), 날씨9[sumRn]),""),IF(_xlpm.결과=0,"",_xlpm.결과))</f>
        <v>0.8</v>
      </c>
      <c r="AN98" t="str" cm="1">
        <f t="array" ref="AN98">_xlfn.LET(_xlpm.결과,IFERROR(_xlfn.XLOOKUP(1, (날씨9[stnNm]='강수량 삽입용'!$AE$70) * (날씨9[월]=AN$71) * (날씨9[일]='강수량 삽입용'!$AD98), 날씨9[sumRn]),""),IF(_xlpm.결과=0,"",_xlpm.결과))</f>
        <v/>
      </c>
      <c r="AO98" cm="1">
        <f t="array" ref="AO98">_xlfn.LET(_xlpm.결과,IFERROR(_xlfn.XLOOKUP(1, (날씨9[stnNm]='강수량 삽입용'!$AE$70) * (날씨9[월]=AO$71) * (날씨9[일]='강수량 삽입용'!$AD98), 날씨9[sumRn]),""),IF(_xlpm.결과=0,"",_xlpm.결과))</f>
        <v>4.5999999999999996</v>
      </c>
      <c r="AP98" t="str" cm="1">
        <f t="array" ref="AP98">_xlfn.LET(_xlpm.결과,IFERROR(_xlfn.XLOOKUP(1, (날씨9[stnNm]='강수량 삽입용'!$AE$70) * (날씨9[월]=AP$71) * (날씨9[일]='강수량 삽입용'!$AD98), 날씨9[sumRn]),""),IF(_xlpm.결과=0,"",_xlpm.결과))</f>
        <v/>
      </c>
    </row>
    <row r="99" spans="2:42" ht="15.95" customHeight="1" x14ac:dyDescent="0.3">
      <c r="B99" s="63">
        <v>28</v>
      </c>
      <c r="C99" cm="1">
        <f t="array" ref="C99">_xlfn.LET(_xlpm.결과,IFERROR(_xlfn.XLOOKUP(1, (날씨7[stnNm]='강수량 삽입용'!$C$70) * (날씨7[월]=C$71) * (날씨7[일]='강수량 삽입용'!$B99), 날씨7[sumRn]),""),IF(_xlpm.결과=0,"",_xlpm.결과))</f>
        <v>2.4</v>
      </c>
      <c r="D99" t="str" cm="1">
        <f t="array" ref="D99">_xlfn.LET(_xlpm.결과,IFERROR(_xlfn.XLOOKUP(1, (날씨7[stnNm]='강수량 삽입용'!$C$70) * (날씨7[월]=D$71) * (날씨7[일]='강수량 삽입용'!$B99), 날씨7[sumRn]),""),IF(_xlpm.결과=0,"",_xlpm.결과))</f>
        <v/>
      </c>
      <c r="E99" cm="1">
        <f t="array" ref="E99">_xlfn.LET(_xlpm.결과,IFERROR(_xlfn.XLOOKUP(1, (날씨7[stnNm]='강수량 삽입용'!$C$70) * (날씨7[월]=E$71) * (날씨7[일]='강수량 삽입용'!$B99), 날씨7[sumRn]),""),IF(_xlpm.결과=0,"",_xlpm.결과))</f>
        <v>17.399999999999999</v>
      </c>
      <c r="F99" cm="1">
        <f t="array" ref="F99">_xlfn.LET(_xlpm.결과,IFERROR(_xlfn.XLOOKUP(1, (날씨7[stnNm]='강수량 삽입용'!$C$70) * (날씨7[월]=F$71) * (날씨7[일]='강수량 삽입용'!$B99), 날씨7[sumRn]),""),IF(_xlpm.결과=0,"",_xlpm.결과))</f>
        <v>2.2999999999999998</v>
      </c>
      <c r="G99" cm="1">
        <f t="array" ref="G99">_xlfn.LET(_xlpm.결과,IFERROR(_xlfn.XLOOKUP(1, (날씨7[stnNm]='강수량 삽입용'!$C$70) * (날씨7[월]=G$71) * (날씨7[일]='강수량 삽입용'!$B99), 날씨7[sumRn]),""),IF(_xlpm.결과=0,"",_xlpm.결과))</f>
        <v>22.3</v>
      </c>
      <c r="H99" t="str" cm="1">
        <f t="array" ref="H99">_xlfn.LET(_xlpm.결과,IFERROR(_xlfn.XLOOKUP(1, (날씨7[stnNm]='강수량 삽입용'!$C$70) * (날씨7[월]=H$71) * (날씨7[일]='강수량 삽입용'!$B99), 날씨7[sumRn]),""),IF(_xlpm.결과=0,"",_xlpm.결과))</f>
        <v/>
      </c>
      <c r="I99" t="str" cm="1">
        <f t="array" ref="I99">_xlfn.LET(_xlpm.결과,IFERROR(_xlfn.XLOOKUP(1, (날씨7[stnNm]='강수량 삽입용'!$C$70) * (날씨7[월]=I$71) * (날씨7[일]='강수량 삽입용'!$B99), 날씨7[sumRn]),""),IF(_xlpm.결과=0,"",_xlpm.결과))</f>
        <v/>
      </c>
      <c r="J99" t="str" cm="1">
        <f t="array" ref="J99">_xlfn.LET(_xlpm.결과,IFERROR(_xlfn.XLOOKUP(1, (날씨7[stnNm]='강수량 삽입용'!$C$70) * (날씨7[월]=J$71) * (날씨7[일]='강수량 삽입용'!$B99), 날씨7[sumRn]),""),IF(_xlpm.결과=0,"",_xlpm.결과))</f>
        <v/>
      </c>
      <c r="K99" cm="1">
        <f t="array" ref="K99">_xlfn.LET(_xlpm.결과,IFERROR(_xlfn.XLOOKUP(1, (날씨7[stnNm]='강수량 삽입용'!$C$70) * (날씨7[월]=K$71) * (날씨7[일]='강수량 삽입용'!$B99), 날씨7[sumRn]),""),IF(_xlpm.결과=0,"",_xlpm.결과))</f>
        <v>2.1</v>
      </c>
      <c r="L99" t="str" cm="1">
        <f t="array" ref="L99">_xlfn.LET(_xlpm.결과,IFERROR(_xlfn.XLOOKUP(1, (날씨7[stnNm]='강수량 삽입용'!$C$70) * (날씨7[월]=L$71) * (날씨7[일]='강수량 삽입용'!$B99), 날씨7[sumRn]),""),IF(_xlpm.결과=0,"",_xlpm.결과))</f>
        <v/>
      </c>
      <c r="M99" t="str" cm="1">
        <f t="array" ref="M99">_xlfn.LET(_xlpm.결과,IFERROR(_xlfn.XLOOKUP(1, (날씨7[stnNm]='강수량 삽입용'!$C$70) * (날씨7[월]=M$71) * (날씨7[일]='강수량 삽입용'!$B99), 날씨7[sumRn]),""),IF(_xlpm.결과=0,"",_xlpm.결과))</f>
        <v/>
      </c>
      <c r="N99" t="str" cm="1">
        <f t="array" ref="N99">_xlfn.LET(_xlpm.결과,IFERROR(_xlfn.XLOOKUP(1, (날씨7[stnNm]='강수량 삽입용'!$C$70) * (날씨7[월]=N$71) * (날씨7[일]='강수량 삽입용'!$B99), 날씨7[sumRn]),""),IF(_xlpm.결과=0,"",_xlpm.결과))</f>
        <v/>
      </c>
      <c r="P99" s="63">
        <v>28</v>
      </c>
      <c r="Q99" t="str" cm="1">
        <f t="array" ref="Q99">_xlfn.LET(_xlpm.결과,IFERROR(_xlfn.XLOOKUP(1, (날씨8[stnNm]='강수량 삽입용'!$Q$70) * (날씨8[월]=Q$71) * (날씨8[일]='강수량 삽입용'!$P99), 날씨8[sumRn]),""),IF(_xlpm.결과=0,"",_xlpm.결과))</f>
        <v/>
      </c>
      <c r="R99" t="str" cm="1">
        <f t="array" ref="R99">_xlfn.LET(_xlpm.결과,IFERROR(_xlfn.XLOOKUP(1, (날씨8[stnNm]='강수량 삽입용'!$Q$70) * (날씨8[월]=R$71) * (날씨8[일]='강수량 삽입용'!$P99), 날씨8[sumRn]),""),IF(_xlpm.결과=0,"",_xlpm.결과))</f>
        <v/>
      </c>
      <c r="S99" t="str" cm="1">
        <f t="array" ref="S99">_xlfn.LET(_xlpm.결과,IFERROR(_xlfn.XLOOKUP(1, (날씨8[stnNm]='강수량 삽입용'!$Q$70) * (날씨8[월]=S$71) * (날씨8[일]='강수량 삽입용'!$P99), 날씨8[sumRn]),""),IF(_xlpm.결과=0,"",_xlpm.결과))</f>
        <v/>
      </c>
      <c r="T99" t="str" cm="1">
        <f t="array" ref="T99">_xlfn.LET(_xlpm.결과,IFERROR(_xlfn.XLOOKUP(1, (날씨8[stnNm]='강수량 삽입용'!$Q$70) * (날씨8[월]=T$71) * (날씨8[일]='강수량 삽입용'!$P99), 날씨8[sumRn]),""),IF(_xlpm.결과=0,"",_xlpm.결과))</f>
        <v/>
      </c>
      <c r="U99" t="str" cm="1">
        <f t="array" ref="U99">_xlfn.LET(_xlpm.결과,IFERROR(_xlfn.XLOOKUP(1, (날씨8[stnNm]='강수량 삽입용'!$Q$70) * (날씨8[월]=U$71) * (날씨8[일]='강수량 삽입용'!$P99), 날씨8[sumRn]),""),IF(_xlpm.결과=0,"",_xlpm.결과))</f>
        <v/>
      </c>
      <c r="V99" cm="1">
        <f t="array" ref="V99">_xlfn.LET(_xlpm.결과,IFERROR(_xlfn.XLOOKUP(1, (날씨8[stnNm]='강수량 삽입용'!$Q$70) * (날씨8[월]=V$71) * (날씨8[일]='강수량 삽입용'!$P99), 날씨8[sumRn]),""),IF(_xlpm.결과=0,"",_xlpm.결과))</f>
        <v>17.899999999999999</v>
      </c>
      <c r="W99" t="str" cm="1">
        <f t="array" ref="W99">_xlfn.LET(_xlpm.결과,IFERROR(_xlfn.XLOOKUP(1, (날씨8[stnNm]='강수량 삽입용'!$Q$70) * (날씨8[월]=W$71) * (날씨8[일]='강수량 삽입용'!$P99), 날씨8[sumRn]),""),IF(_xlpm.결과=0,"",_xlpm.결과))</f>
        <v/>
      </c>
      <c r="X99" t="str" cm="1">
        <f t="array" ref="X99">_xlfn.LET(_xlpm.결과,IFERROR(_xlfn.XLOOKUP(1, (날씨8[stnNm]='강수량 삽입용'!$Q$70) * (날씨8[월]=X$71) * (날씨8[일]='강수량 삽입용'!$P99), 날씨8[sumRn]),""),IF(_xlpm.결과=0,"",_xlpm.결과))</f>
        <v/>
      </c>
      <c r="Y99" t="str" cm="1">
        <f t="array" ref="Y99">_xlfn.LET(_xlpm.결과,IFERROR(_xlfn.XLOOKUP(1, (날씨8[stnNm]='강수량 삽입용'!$Q$70) * (날씨8[월]=Y$71) * (날씨8[일]='강수량 삽입용'!$P99), 날씨8[sumRn]),""),IF(_xlpm.결과=0,"",_xlpm.결과))</f>
        <v/>
      </c>
      <c r="Z99" t="str" cm="1">
        <f t="array" ref="Z99">_xlfn.LET(_xlpm.결과,IFERROR(_xlfn.XLOOKUP(1, (날씨8[stnNm]='강수량 삽입용'!$Q$70) * (날씨8[월]=Z$71) * (날씨8[일]='강수량 삽입용'!$P99), 날씨8[sumRn]),""),IF(_xlpm.결과=0,"",_xlpm.결과))</f>
        <v/>
      </c>
      <c r="AA99" cm="1">
        <f t="array" ref="AA99">_xlfn.LET(_xlpm.결과,IFERROR(_xlfn.XLOOKUP(1, (날씨8[stnNm]='강수량 삽입용'!$Q$70) * (날씨8[월]=AA$71) * (날씨8[일]='강수량 삽입용'!$P99), 날씨8[sumRn]),""),IF(_xlpm.결과=0,"",_xlpm.결과))</f>
        <v>31.7</v>
      </c>
      <c r="AB99" t="str" cm="1">
        <f t="array" ref="AB99">_xlfn.LET(_xlpm.결과,IFERROR(_xlfn.XLOOKUP(1, (날씨8[stnNm]='강수량 삽입용'!$Q$70) * (날씨8[월]=AB$71) * (날씨8[일]='강수량 삽입용'!$P99), 날씨8[sumRn]),""),IF(_xlpm.결과=0,"",_xlpm.결과))</f>
        <v/>
      </c>
      <c r="AD99" s="63">
        <v>28</v>
      </c>
      <c r="AE99" t="str" cm="1">
        <f t="array" ref="AE99">_xlfn.LET(_xlpm.결과,IFERROR(_xlfn.XLOOKUP(1, (날씨9[stnNm]='강수량 삽입용'!$AE$70) * (날씨9[월]=AE$71) * (날씨9[일]='강수량 삽입용'!$AD99), 날씨9[sumRn]),""),IF(_xlpm.결과=0,"",_xlpm.결과))</f>
        <v/>
      </c>
      <c r="AF99" t="str" cm="1">
        <f t="array" ref="AF99">_xlfn.LET(_xlpm.결과,IFERROR(_xlfn.XLOOKUP(1, (날씨9[stnNm]='강수량 삽입용'!$AE$70) * (날씨9[월]=AF$71) * (날씨9[일]='강수량 삽입용'!$AD99), 날씨9[sumRn]),""),IF(_xlpm.결과=0,"",_xlpm.결과))</f>
        <v/>
      </c>
      <c r="AG99" t="str" cm="1">
        <f t="array" ref="AG99">_xlfn.LET(_xlpm.결과,IFERROR(_xlfn.XLOOKUP(1, (날씨9[stnNm]='강수량 삽입용'!$AE$70) * (날씨9[월]=AG$71) * (날씨9[일]='강수량 삽입용'!$AD99), 날씨9[sumRn]),""),IF(_xlpm.결과=0,"",_xlpm.결과))</f>
        <v/>
      </c>
      <c r="AH99" cm="1">
        <f t="array" ref="AH99">_xlfn.LET(_xlpm.결과,IFERROR(_xlfn.XLOOKUP(1, (날씨9[stnNm]='강수량 삽입용'!$AE$70) * (날씨9[월]=AH$71) * (날씨9[일]='강수량 삽입용'!$AD99), 날씨9[sumRn]),""),IF(_xlpm.결과=0,"",_xlpm.결과))</f>
        <v>0.5</v>
      </c>
      <c r="AI99" cm="1">
        <f t="array" ref="AI99">_xlfn.LET(_xlpm.결과,IFERROR(_xlfn.XLOOKUP(1, (날씨9[stnNm]='강수량 삽입용'!$AE$70) * (날씨9[월]=AI$71) * (날씨9[일]='강수량 삽입용'!$AD99), 날씨9[sumRn]),""),IF(_xlpm.결과=0,"",_xlpm.결과))</f>
        <v>20.9</v>
      </c>
      <c r="AJ99" t="str" cm="1">
        <f t="array" ref="AJ99">_xlfn.LET(_xlpm.결과,IFERROR(_xlfn.XLOOKUP(1, (날씨9[stnNm]='강수량 삽입용'!$AE$70) * (날씨9[월]=AJ$71) * (날씨9[일]='강수량 삽입용'!$AD99), 날씨9[sumRn]),""),IF(_xlpm.결과=0,"",_xlpm.결과))</f>
        <v/>
      </c>
      <c r="AK99" cm="1">
        <f t="array" ref="AK99">_xlfn.LET(_xlpm.결과,IFERROR(_xlfn.XLOOKUP(1, (날씨9[stnNm]='강수량 삽입용'!$AE$70) * (날씨9[월]=AK$71) * (날씨9[일]='강수량 삽입용'!$AD99), 날씨9[sumRn]),""),IF(_xlpm.결과=0,"",_xlpm.결과))</f>
        <v>4.4000000000000004</v>
      </c>
      <c r="AL99" cm="1">
        <f t="array" ref="AL99">_xlfn.LET(_xlpm.결과,IFERROR(_xlfn.XLOOKUP(1, (날씨9[stnNm]='강수량 삽입용'!$AE$70) * (날씨9[월]=AL$71) * (날씨9[일]='강수량 삽입용'!$AD99), 날씨9[sumRn]),""),IF(_xlpm.결과=0,"",_xlpm.결과))</f>
        <v>9.3000000000000007</v>
      </c>
      <c r="AM99" t="str" cm="1">
        <f t="array" ref="AM99">_xlfn.LET(_xlpm.결과,IFERROR(_xlfn.XLOOKUP(1, (날씨9[stnNm]='강수량 삽입용'!$AE$70) * (날씨9[월]=AM$71) * (날씨9[일]='강수량 삽입용'!$AD99), 날씨9[sumRn]),""),IF(_xlpm.결과=0,"",_xlpm.결과))</f>
        <v/>
      </c>
      <c r="AN99" t="str" cm="1">
        <f t="array" ref="AN99">_xlfn.LET(_xlpm.결과,IFERROR(_xlfn.XLOOKUP(1, (날씨9[stnNm]='강수량 삽입용'!$AE$70) * (날씨9[월]=AN$71) * (날씨9[일]='강수량 삽입용'!$AD99), 날씨9[sumRn]),""),IF(_xlpm.결과=0,"",_xlpm.결과))</f>
        <v/>
      </c>
      <c r="AO99" t="str" cm="1">
        <f t="array" ref="AO99">_xlfn.LET(_xlpm.결과,IFERROR(_xlfn.XLOOKUP(1, (날씨9[stnNm]='강수량 삽입용'!$AE$70) * (날씨9[월]=AO$71) * (날씨9[일]='강수량 삽입용'!$AD99), 날씨9[sumRn]),""),IF(_xlpm.결과=0,"",_xlpm.결과))</f>
        <v/>
      </c>
      <c r="AP99" t="str" cm="1">
        <f t="array" ref="AP99">_xlfn.LET(_xlpm.결과,IFERROR(_xlfn.XLOOKUP(1, (날씨9[stnNm]='강수량 삽입용'!$AE$70) * (날씨9[월]=AP$71) * (날씨9[일]='강수량 삽입용'!$AD99), 날씨9[sumRn]),""),IF(_xlpm.결과=0,"",_xlpm.결과))</f>
        <v/>
      </c>
    </row>
    <row r="100" spans="2:42" ht="15.95" customHeight="1" x14ac:dyDescent="0.3">
      <c r="B100" s="63">
        <v>29</v>
      </c>
      <c r="C100" t="str" cm="1">
        <f t="array" ref="C100">_xlfn.LET(_xlpm.결과,IFERROR(_xlfn.XLOOKUP(1, (날씨7[stnNm]='강수량 삽입용'!$C$70) * (날씨7[월]=C$71) * (날씨7[일]='강수량 삽입용'!$B100), 날씨7[sumRn]),""),IF(_xlpm.결과=0,"",_xlpm.결과))</f>
        <v/>
      </c>
      <c r="D100" t="str" cm="1">
        <f t="array" ref="D100">_xlfn.LET(_xlpm.결과,IFERROR(_xlfn.XLOOKUP(1, (날씨7[stnNm]='강수량 삽입용'!$C$70) * (날씨7[월]=D$71) * (날씨7[일]='강수량 삽입용'!$B100), 날씨7[sumRn]),""),IF(_xlpm.결과=0,"",_xlpm.결과))</f>
        <v/>
      </c>
      <c r="E100" cm="1">
        <f t="array" ref="E100">_xlfn.LET(_xlpm.결과,IFERROR(_xlfn.XLOOKUP(1, (날씨7[stnNm]='강수량 삽입용'!$C$70) * (날씨7[월]=E$71) * (날씨7[일]='강수량 삽입용'!$B100), 날씨7[sumRn]),""),IF(_xlpm.결과=0,"",_xlpm.결과))</f>
        <v>0.7</v>
      </c>
      <c r="F100" t="str" cm="1">
        <f t="array" ref="F100">_xlfn.LET(_xlpm.결과,IFERROR(_xlfn.XLOOKUP(1, (날씨7[stnNm]='강수량 삽입용'!$C$70) * (날씨7[월]=F$71) * (날씨7[일]='강수량 삽입용'!$B100), 날씨7[sumRn]),""),IF(_xlpm.결과=0,"",_xlpm.결과))</f>
        <v/>
      </c>
      <c r="G100" cm="1">
        <f t="array" ref="G100">_xlfn.LET(_xlpm.결과,IFERROR(_xlfn.XLOOKUP(1, (날씨7[stnNm]='강수량 삽입용'!$C$70) * (날씨7[월]=G$71) * (날씨7[일]='강수량 삽입용'!$B100), 날씨7[sumRn]),""),IF(_xlpm.결과=0,"",_xlpm.결과))</f>
        <v>3.8</v>
      </c>
      <c r="H100" cm="1">
        <f t="array" ref="H100">_xlfn.LET(_xlpm.결과,IFERROR(_xlfn.XLOOKUP(1, (날씨7[stnNm]='강수량 삽입용'!$C$70) * (날씨7[월]=H$71) * (날씨7[일]='강수량 삽입용'!$B100), 날씨7[sumRn]),""),IF(_xlpm.결과=0,"",_xlpm.결과))</f>
        <v>0.6</v>
      </c>
      <c r="I100" t="str" cm="1">
        <f t="array" ref="I100">_xlfn.LET(_xlpm.결과,IFERROR(_xlfn.XLOOKUP(1, (날씨7[stnNm]='강수량 삽입용'!$C$70) * (날씨7[월]=I$71) * (날씨7[일]='강수량 삽입용'!$B100), 날씨7[sumRn]),""),IF(_xlpm.결과=0,"",_xlpm.결과))</f>
        <v/>
      </c>
      <c r="J100" cm="1">
        <f t="array" ref="J100">_xlfn.LET(_xlpm.결과,IFERROR(_xlfn.XLOOKUP(1, (날씨7[stnNm]='강수량 삽입용'!$C$70) * (날씨7[월]=J$71) * (날씨7[일]='강수량 삽입용'!$B100), 날씨7[sumRn]),""),IF(_xlpm.결과=0,"",_xlpm.결과))</f>
        <v>2</v>
      </c>
      <c r="K100" cm="1">
        <f t="array" ref="K100">_xlfn.LET(_xlpm.결과,IFERROR(_xlfn.XLOOKUP(1, (날씨7[stnNm]='강수량 삽입용'!$C$70) * (날씨7[월]=K$71) * (날씨7[일]='강수량 삽입용'!$B100), 날씨7[sumRn]),""),IF(_xlpm.결과=0,"",_xlpm.결과))</f>
        <v>8.9</v>
      </c>
      <c r="L100" t="str" cm="1">
        <f t="array" ref="L100">_xlfn.LET(_xlpm.결과,IFERROR(_xlfn.XLOOKUP(1, (날씨7[stnNm]='강수량 삽입용'!$C$70) * (날씨7[월]=L$71) * (날씨7[일]='강수량 삽입용'!$B100), 날씨7[sumRn]),""),IF(_xlpm.결과=0,"",_xlpm.결과))</f>
        <v/>
      </c>
      <c r="M100" t="str" cm="1">
        <f t="array" ref="M100">_xlfn.LET(_xlpm.결과,IFERROR(_xlfn.XLOOKUP(1, (날씨7[stnNm]='강수량 삽입용'!$C$70) * (날씨7[월]=M$71) * (날씨7[일]='강수량 삽입용'!$B100), 날씨7[sumRn]),""),IF(_xlpm.결과=0,"",_xlpm.결과))</f>
        <v/>
      </c>
      <c r="N100" cm="1">
        <f t="array" ref="N100">_xlfn.LET(_xlpm.결과,IFERROR(_xlfn.XLOOKUP(1, (날씨7[stnNm]='강수량 삽입용'!$C$70) * (날씨7[월]=N$71) * (날씨7[일]='강수량 삽입용'!$B100), 날씨7[sumRn]),""),IF(_xlpm.결과=0,"",_xlpm.결과))</f>
        <v>0.4</v>
      </c>
      <c r="P100" s="63">
        <v>29</v>
      </c>
      <c r="Q100" t="str" cm="1">
        <f t="array" ref="Q100">_xlfn.LET(_xlpm.결과,IFERROR(_xlfn.XLOOKUP(1, (날씨8[stnNm]='강수량 삽입용'!$Q$70) * (날씨8[월]=Q$71) * (날씨8[일]='강수량 삽입용'!$P100), 날씨8[sumRn]),""),IF(_xlpm.결과=0,"",_xlpm.결과))</f>
        <v/>
      </c>
      <c r="R100" t="str" cm="1">
        <f t="array" ref="R100">_xlfn.LET(_xlpm.결과,IFERROR(_xlfn.XLOOKUP(1, (날씨8[stnNm]='강수량 삽입용'!$Q$70) * (날씨8[월]=R$71) * (날씨8[일]='강수량 삽입용'!$P100), 날씨8[sumRn]),""),IF(_xlpm.결과=0,"",_xlpm.결과))</f>
        <v/>
      </c>
      <c r="S100" t="str" cm="1">
        <f t="array" ref="S100">_xlfn.LET(_xlpm.결과,IFERROR(_xlfn.XLOOKUP(1, (날씨8[stnNm]='강수량 삽입용'!$Q$70) * (날씨8[월]=S$71) * (날씨8[일]='강수량 삽입용'!$P100), 날씨8[sumRn]),""),IF(_xlpm.결과=0,"",_xlpm.결과))</f>
        <v/>
      </c>
      <c r="T100" cm="1">
        <f t="array" ref="T100">_xlfn.LET(_xlpm.결과,IFERROR(_xlfn.XLOOKUP(1, (날씨8[stnNm]='강수량 삽입용'!$Q$70) * (날씨8[월]=T$71) * (날씨8[일]='강수량 삽입용'!$P100), 날씨8[sumRn]),""),IF(_xlpm.결과=0,"",_xlpm.결과))</f>
        <v>13.8</v>
      </c>
      <c r="U100" t="str" cm="1">
        <f t="array" ref="U100">_xlfn.LET(_xlpm.결과,IFERROR(_xlfn.XLOOKUP(1, (날씨8[stnNm]='강수량 삽입용'!$Q$70) * (날씨8[월]=U$71) * (날씨8[일]='강수량 삽입용'!$P100), 날씨8[sumRn]),""),IF(_xlpm.결과=0,"",_xlpm.결과))</f>
        <v/>
      </c>
      <c r="V100" cm="1">
        <f t="array" ref="V100">_xlfn.LET(_xlpm.결과,IFERROR(_xlfn.XLOOKUP(1, (날씨8[stnNm]='강수량 삽입용'!$Q$70) * (날씨8[월]=V$71) * (날씨8[일]='강수량 삽입용'!$P100), 날씨8[sumRn]),""),IF(_xlpm.결과=0,"",_xlpm.결과))</f>
        <v>101.1</v>
      </c>
      <c r="W100" t="str" cm="1">
        <f t="array" ref="W100">_xlfn.LET(_xlpm.결과,IFERROR(_xlfn.XLOOKUP(1, (날씨8[stnNm]='강수량 삽입용'!$Q$70) * (날씨8[월]=W$71) * (날씨8[일]='강수량 삽입용'!$P100), 날씨8[sumRn]),""),IF(_xlpm.결과=0,"",_xlpm.결과))</f>
        <v/>
      </c>
      <c r="X100" cm="1">
        <f t="array" ref="X100">_xlfn.LET(_xlpm.결과,IFERROR(_xlfn.XLOOKUP(1, (날씨8[stnNm]='강수량 삽입용'!$Q$70) * (날씨8[월]=X$71) * (날씨8[일]='강수량 삽입용'!$P100), 날씨8[sumRn]),""),IF(_xlpm.결과=0,"",_xlpm.결과))</f>
        <v>0.7</v>
      </c>
      <c r="Y100" t="str" cm="1">
        <f t="array" ref="Y100">_xlfn.LET(_xlpm.결과,IFERROR(_xlfn.XLOOKUP(1, (날씨8[stnNm]='강수량 삽입용'!$Q$70) * (날씨8[월]=Y$71) * (날씨8[일]='강수량 삽입용'!$P100), 날씨8[sumRn]),""),IF(_xlpm.결과=0,"",_xlpm.결과))</f>
        <v/>
      </c>
      <c r="Z100" t="str" cm="1">
        <f t="array" ref="Z100">_xlfn.LET(_xlpm.결과,IFERROR(_xlfn.XLOOKUP(1, (날씨8[stnNm]='강수량 삽입용'!$Q$70) * (날씨8[월]=Z$71) * (날씨8[일]='강수량 삽입용'!$P100), 날씨8[sumRn]),""),IF(_xlpm.결과=0,"",_xlpm.결과))</f>
        <v/>
      </c>
      <c r="AA100" cm="1">
        <f t="array" ref="AA100">_xlfn.LET(_xlpm.결과,IFERROR(_xlfn.XLOOKUP(1, (날씨8[stnNm]='강수량 삽입용'!$Q$70) * (날씨8[월]=AA$71) * (날씨8[일]='강수량 삽입용'!$P100), 날씨8[sumRn]),""),IF(_xlpm.결과=0,"",_xlpm.결과))</f>
        <v>4.7</v>
      </c>
      <c r="AB100" t="str" cm="1">
        <f t="array" ref="AB100">_xlfn.LET(_xlpm.결과,IFERROR(_xlfn.XLOOKUP(1, (날씨8[stnNm]='강수량 삽입용'!$Q$70) * (날씨8[월]=AB$71) * (날씨8[일]='강수량 삽입용'!$P100), 날씨8[sumRn]),""),IF(_xlpm.결과=0,"",_xlpm.결과))</f>
        <v/>
      </c>
      <c r="AD100" s="63">
        <v>29</v>
      </c>
      <c r="AE100" cm="1">
        <f t="array" ref="AE100">_xlfn.LET(_xlpm.결과,IFERROR(_xlfn.XLOOKUP(1, (날씨9[stnNm]='강수량 삽입용'!$AE$70) * (날씨9[월]=AE$71) * (날씨9[일]='강수량 삽입용'!$AD100), 날씨9[sumRn]),""),IF(_xlpm.결과=0,"",_xlpm.결과))</f>
        <v>0.1</v>
      </c>
      <c r="AF100" t="str" cm="1">
        <f t="array" ref="AF100">_xlfn.LET(_xlpm.결과,IFERROR(_xlfn.XLOOKUP(1, (날씨9[stnNm]='강수량 삽입용'!$AE$70) * (날씨9[월]=AF$71) * (날씨9[일]='강수량 삽입용'!$AD100), 날씨9[sumRn]),""),IF(_xlpm.결과=0,"",_xlpm.결과))</f>
        <v/>
      </c>
      <c r="AG100" t="str" cm="1">
        <f t="array" ref="AG100">_xlfn.LET(_xlpm.결과,IFERROR(_xlfn.XLOOKUP(1, (날씨9[stnNm]='강수량 삽입용'!$AE$70) * (날씨9[월]=AG$71) * (날씨9[일]='강수량 삽입용'!$AD100), 날씨9[sumRn]),""),IF(_xlpm.결과=0,"",_xlpm.결과))</f>
        <v/>
      </c>
      <c r="AH100" cm="1">
        <f t="array" ref="AH100">_xlfn.LET(_xlpm.결과,IFERROR(_xlfn.XLOOKUP(1, (날씨9[stnNm]='강수량 삽입용'!$AE$70) * (날씨9[월]=AH$71) * (날씨9[일]='강수량 삽입용'!$AD100), 날씨9[sumRn]),""),IF(_xlpm.결과=0,"",_xlpm.결과))</f>
        <v>24.7</v>
      </c>
      <c r="AI100" cm="1">
        <f t="array" ref="AI100">_xlfn.LET(_xlpm.결과,IFERROR(_xlfn.XLOOKUP(1, (날씨9[stnNm]='강수량 삽입용'!$AE$70) * (날씨9[월]=AI$71) * (날씨9[일]='강수량 삽입용'!$AD100), 날씨9[sumRn]),""),IF(_xlpm.결과=0,"",_xlpm.결과))</f>
        <v>6.5</v>
      </c>
      <c r="AJ100" cm="1">
        <f t="array" ref="AJ100">_xlfn.LET(_xlpm.결과,IFERROR(_xlfn.XLOOKUP(1, (날씨9[stnNm]='강수량 삽입용'!$AE$70) * (날씨9[월]=AJ$71) * (날씨9[일]='강수량 삽입용'!$AD100), 날씨9[sumRn]),""),IF(_xlpm.결과=0,"",_xlpm.결과))</f>
        <v>60.9</v>
      </c>
      <c r="AK100" cm="1">
        <f t="array" ref="AK100">_xlfn.LET(_xlpm.결과,IFERROR(_xlfn.XLOOKUP(1, (날씨9[stnNm]='강수량 삽입용'!$AE$70) * (날씨9[월]=AK$71) * (날씨9[일]='강수량 삽입용'!$AD100), 날씨9[sumRn]),""),IF(_xlpm.결과=0,"",_xlpm.결과))</f>
        <v>2.2999999999999998</v>
      </c>
      <c r="AL100" cm="1">
        <f t="array" ref="AL100">_xlfn.LET(_xlpm.결과,IFERROR(_xlfn.XLOOKUP(1, (날씨9[stnNm]='강수량 삽입용'!$AE$70) * (날씨9[월]=AL$71) * (날씨9[일]='강수량 삽입용'!$AD100), 날씨9[sumRn]),""),IF(_xlpm.결과=0,"",_xlpm.결과))</f>
        <v>46.9</v>
      </c>
      <c r="AM100" t="str" cm="1">
        <f t="array" ref="AM100">_xlfn.LET(_xlpm.결과,IFERROR(_xlfn.XLOOKUP(1, (날씨9[stnNm]='강수량 삽입용'!$AE$70) * (날씨9[월]=AM$71) * (날씨9[일]='강수량 삽입용'!$AD100), 날씨9[sumRn]),""),IF(_xlpm.결과=0,"",_xlpm.결과))</f>
        <v/>
      </c>
      <c r="AN100" t="str" cm="1">
        <f t="array" ref="AN100">_xlfn.LET(_xlpm.결과,IFERROR(_xlfn.XLOOKUP(1, (날씨9[stnNm]='강수량 삽입용'!$AE$70) * (날씨9[월]=AN$71) * (날씨9[일]='강수량 삽입용'!$AD100), 날씨9[sumRn]),""),IF(_xlpm.결과=0,"",_xlpm.결과))</f>
        <v/>
      </c>
      <c r="AO100" cm="1">
        <f t="array" ref="AO100">_xlfn.LET(_xlpm.결과,IFERROR(_xlfn.XLOOKUP(1, (날씨9[stnNm]='강수량 삽입용'!$AE$70) * (날씨9[월]=AO$71) * (날씨9[일]='강수량 삽입용'!$AD100), 날씨9[sumRn]),""),IF(_xlpm.결과=0,"",_xlpm.결과))</f>
        <v>0.6</v>
      </c>
      <c r="AP100" t="str" cm="1">
        <f t="array" ref="AP100">_xlfn.LET(_xlpm.결과,IFERROR(_xlfn.XLOOKUP(1, (날씨9[stnNm]='강수량 삽입용'!$AE$70) * (날씨9[월]=AP$71) * (날씨9[일]='강수량 삽입용'!$AD100), 날씨9[sumRn]),""),IF(_xlpm.결과=0,"",_xlpm.결과))</f>
        <v/>
      </c>
    </row>
    <row r="101" spans="2:42" ht="15.95" customHeight="1" x14ac:dyDescent="0.3">
      <c r="B101" s="63">
        <v>30</v>
      </c>
      <c r="C101" cm="1">
        <f t="array" ref="C101">_xlfn.LET(_xlpm.결과,IFERROR(_xlfn.XLOOKUP(1, (날씨7[stnNm]='강수량 삽입용'!$C$70) * (날씨7[월]=C$71) * (날씨7[일]='강수량 삽입용'!$B101), 날씨7[sumRn]),""),IF(_xlpm.결과=0,"",_xlpm.결과))</f>
        <v>0.1</v>
      </c>
      <c r="D101" t="str" cm="1">
        <f t="array" ref="D101">_xlfn.LET(_xlpm.결과,IFERROR(_xlfn.XLOOKUP(1, (날씨7[stnNm]='강수량 삽입용'!$C$70) * (날씨7[월]=D$71) * (날씨7[일]='강수량 삽입용'!$B101), 날씨7[sumRn]),""),IF(_xlpm.결과=0,"",_xlpm.결과))</f>
        <v/>
      </c>
      <c r="E101" t="str" cm="1">
        <f t="array" ref="E101">_xlfn.LET(_xlpm.결과,IFERROR(_xlfn.XLOOKUP(1, (날씨7[stnNm]='강수량 삽입용'!$C$70) * (날씨7[월]=E$71) * (날씨7[일]='강수량 삽입용'!$B101), 날씨7[sumRn]),""),IF(_xlpm.결과=0,"",_xlpm.결과))</f>
        <v/>
      </c>
      <c r="F101" cm="1">
        <f t="array" ref="F101">_xlfn.LET(_xlpm.결과,IFERROR(_xlfn.XLOOKUP(1, (날씨7[stnNm]='강수량 삽입용'!$C$70) * (날씨7[월]=F$71) * (날씨7[일]='강수량 삽입용'!$B101), 날씨7[sumRn]),""),IF(_xlpm.결과=0,"",_xlpm.결과))</f>
        <v>12.8</v>
      </c>
      <c r="G101" cm="1">
        <f t="array" ref="G101">_xlfn.LET(_xlpm.결과,IFERROR(_xlfn.XLOOKUP(1, (날씨7[stnNm]='강수량 삽입용'!$C$70) * (날씨7[월]=G$71) * (날씨7[일]='강수량 삽입용'!$B101), 날씨7[sumRn]),""),IF(_xlpm.결과=0,"",_xlpm.결과))</f>
        <v>2.8</v>
      </c>
      <c r="H101" cm="1">
        <f t="array" ref="H101">_xlfn.LET(_xlpm.결과,IFERROR(_xlfn.XLOOKUP(1, (날씨7[stnNm]='강수량 삽입용'!$C$70) * (날씨7[월]=H$71) * (날씨7[일]='강수량 삽입용'!$B101), 날씨7[sumRn]),""),IF(_xlpm.결과=0,"",_xlpm.결과))</f>
        <v>18</v>
      </c>
      <c r="I101" t="str" cm="1">
        <f t="array" ref="I101">_xlfn.LET(_xlpm.결과,IFERROR(_xlfn.XLOOKUP(1, (날씨7[stnNm]='강수량 삽입용'!$C$70) * (날씨7[월]=I$71) * (날씨7[일]='강수량 삽입용'!$B101), 날씨7[sumRn]),""),IF(_xlpm.결과=0,"",_xlpm.결과))</f>
        <v/>
      </c>
      <c r="J101" t="str" cm="1">
        <f t="array" ref="J101">_xlfn.LET(_xlpm.결과,IFERROR(_xlfn.XLOOKUP(1, (날씨7[stnNm]='강수량 삽입용'!$C$70) * (날씨7[월]=J$71) * (날씨7[일]='강수량 삽입용'!$B101), 날씨7[sumRn]),""),IF(_xlpm.결과=0,"",_xlpm.결과))</f>
        <v/>
      </c>
      <c r="K101" t="str" cm="1">
        <f t="array" ref="K101">_xlfn.LET(_xlpm.결과,IFERROR(_xlfn.XLOOKUP(1, (날씨7[stnNm]='강수량 삽입용'!$C$70) * (날씨7[월]=K$71) * (날씨7[일]='강수량 삽입용'!$B101), 날씨7[sumRn]),""),IF(_xlpm.결과=0,"",_xlpm.결과))</f>
        <v/>
      </c>
      <c r="L101" t="str" cm="1">
        <f t="array" ref="L101">_xlfn.LET(_xlpm.결과,IFERROR(_xlfn.XLOOKUP(1, (날씨7[stnNm]='강수량 삽입용'!$C$70) * (날씨7[월]=L$71) * (날씨7[일]='강수량 삽입용'!$B101), 날씨7[sumRn]),""),IF(_xlpm.결과=0,"",_xlpm.결과))</f>
        <v/>
      </c>
      <c r="M101" cm="1">
        <f t="array" ref="M101">_xlfn.LET(_xlpm.결과,IFERROR(_xlfn.XLOOKUP(1, (날씨7[stnNm]='강수량 삽입용'!$C$70) * (날씨7[월]=M$71) * (날씨7[일]='강수량 삽입용'!$B101), 날씨7[sumRn]),""),IF(_xlpm.결과=0,"",_xlpm.결과))</f>
        <v>25</v>
      </c>
      <c r="N101" t="str" cm="1">
        <f t="array" ref="N101">_xlfn.LET(_xlpm.결과,IFERROR(_xlfn.XLOOKUP(1, (날씨7[stnNm]='강수량 삽입용'!$C$70) * (날씨7[월]=N$71) * (날씨7[일]='강수량 삽입용'!$B101), 날씨7[sumRn]),""),IF(_xlpm.결과=0,"",_xlpm.결과))</f>
        <v/>
      </c>
      <c r="P101" s="63">
        <v>30</v>
      </c>
      <c r="Q101" t="str" cm="1">
        <f t="array" ref="Q101">_xlfn.LET(_xlpm.결과,IFERROR(_xlfn.XLOOKUP(1, (날씨8[stnNm]='강수량 삽입용'!$Q$70) * (날씨8[월]=Q$71) * (날씨8[일]='강수량 삽입용'!$P101), 날씨8[sumRn]),""),IF(_xlpm.결과=0,"",_xlpm.결과))</f>
        <v/>
      </c>
      <c r="R101" t="str" cm="1">
        <f t="array" ref="R101">_xlfn.LET(_xlpm.결과,IFERROR(_xlfn.XLOOKUP(1, (날씨8[stnNm]='강수량 삽입용'!$Q$70) * (날씨8[월]=R$71) * (날씨8[일]='강수량 삽입용'!$P101), 날씨8[sumRn]),""),IF(_xlpm.결과=0,"",_xlpm.결과))</f>
        <v/>
      </c>
      <c r="S101" cm="1">
        <f t="array" ref="S101">_xlfn.LET(_xlpm.결과,IFERROR(_xlfn.XLOOKUP(1, (날씨8[stnNm]='강수량 삽입용'!$Q$70) * (날씨8[월]=S$71) * (날씨8[일]='강수량 삽입용'!$P101), 날씨8[sumRn]),""),IF(_xlpm.결과=0,"",_xlpm.결과))</f>
        <v>1</v>
      </c>
      <c r="T101" t="str" cm="1">
        <f t="array" ref="T101">_xlfn.LET(_xlpm.결과,IFERROR(_xlfn.XLOOKUP(1, (날씨8[stnNm]='강수량 삽입용'!$Q$70) * (날씨8[월]=T$71) * (날씨8[일]='강수량 삽입용'!$P101), 날씨8[sumRn]),""),IF(_xlpm.결과=0,"",_xlpm.결과))</f>
        <v/>
      </c>
      <c r="U101" cm="1">
        <f t="array" ref="U101">_xlfn.LET(_xlpm.결과,IFERROR(_xlfn.XLOOKUP(1, (날씨8[stnNm]='강수량 삽입용'!$Q$70) * (날씨8[월]=U$71) * (날씨8[일]='강수량 삽입용'!$P101), 날씨8[sumRn]),""),IF(_xlpm.결과=0,"",_xlpm.결과))</f>
        <v>0.4</v>
      </c>
      <c r="V101" cm="1">
        <f t="array" ref="V101">_xlfn.LET(_xlpm.결과,IFERROR(_xlfn.XLOOKUP(1, (날씨8[stnNm]='강수량 삽입용'!$Q$70) * (날씨8[월]=V$71) * (날씨8[일]='강수량 삽입용'!$P101), 날씨8[sumRn]),""),IF(_xlpm.결과=0,"",_xlpm.결과))</f>
        <v>144.1</v>
      </c>
      <c r="W101" cm="1">
        <f t="array" ref="W101">_xlfn.LET(_xlpm.결과,IFERROR(_xlfn.XLOOKUP(1, (날씨8[stnNm]='강수량 삽입용'!$Q$70) * (날씨8[월]=W$71) * (날씨8[일]='강수량 삽입용'!$P101), 날씨8[sumRn]),""),IF(_xlpm.결과=0,"",_xlpm.결과))</f>
        <v>4.7</v>
      </c>
      <c r="X101" cm="1">
        <f t="array" ref="X101">_xlfn.LET(_xlpm.결과,IFERROR(_xlfn.XLOOKUP(1, (날씨8[stnNm]='강수량 삽입용'!$Q$70) * (날씨8[월]=X$71) * (날씨8[일]='강수량 삽입용'!$P101), 날씨8[sumRn]),""),IF(_xlpm.결과=0,"",_xlpm.결과))</f>
        <v>13.2</v>
      </c>
      <c r="Y101" t="str" cm="1">
        <f t="array" ref="Y101">_xlfn.LET(_xlpm.결과,IFERROR(_xlfn.XLOOKUP(1, (날씨8[stnNm]='강수량 삽입용'!$Q$70) * (날씨8[월]=Y$71) * (날씨8[일]='강수량 삽입용'!$P101), 날씨8[sumRn]),""),IF(_xlpm.결과=0,"",_xlpm.결과))</f>
        <v/>
      </c>
      <c r="Z101" t="str" cm="1">
        <f t="array" ref="Z101">_xlfn.LET(_xlpm.결과,IFERROR(_xlfn.XLOOKUP(1, (날씨8[stnNm]='강수량 삽입용'!$Q$70) * (날씨8[월]=Z$71) * (날씨8[일]='강수량 삽입용'!$P101), 날씨8[sumRn]),""),IF(_xlpm.결과=0,"",_xlpm.결과))</f>
        <v/>
      </c>
      <c r="AA101" t="str" cm="1">
        <f t="array" ref="AA101">_xlfn.LET(_xlpm.결과,IFERROR(_xlfn.XLOOKUP(1, (날씨8[stnNm]='강수량 삽입용'!$Q$70) * (날씨8[월]=AA$71) * (날씨8[일]='강수량 삽입용'!$P101), 날씨8[sumRn]),""),IF(_xlpm.결과=0,"",_xlpm.결과))</f>
        <v/>
      </c>
      <c r="AB101" cm="1">
        <f t="array" ref="AB101">_xlfn.LET(_xlpm.결과,IFERROR(_xlfn.XLOOKUP(1, (날씨8[stnNm]='강수량 삽입용'!$Q$70) * (날씨8[월]=AB$71) * (날씨8[일]='강수량 삽입용'!$P101), 날씨8[sumRn]),""),IF(_xlpm.결과=0,"",_xlpm.결과))</f>
        <v>0.1</v>
      </c>
      <c r="AD101" s="63">
        <v>30</v>
      </c>
      <c r="AE101" t="str" cm="1">
        <f t="array" ref="AE101">_xlfn.LET(_xlpm.결과,IFERROR(_xlfn.XLOOKUP(1, (날씨9[stnNm]='강수량 삽입용'!$AE$70) * (날씨9[월]=AE$71) * (날씨9[일]='강수량 삽입용'!$AD101), 날씨9[sumRn]),""),IF(_xlpm.결과=0,"",_xlpm.결과))</f>
        <v/>
      </c>
      <c r="AF101" t="str" cm="1">
        <f t="array" ref="AF101">_xlfn.LET(_xlpm.결과,IFERROR(_xlfn.XLOOKUP(1, (날씨9[stnNm]='강수량 삽입용'!$AE$70) * (날씨9[월]=AF$71) * (날씨9[일]='강수량 삽입용'!$AD101), 날씨9[sumRn]),""),IF(_xlpm.결과=0,"",_xlpm.결과))</f>
        <v/>
      </c>
      <c r="AG101" t="str" cm="1">
        <f t="array" ref="AG101">_xlfn.LET(_xlpm.결과,IFERROR(_xlfn.XLOOKUP(1, (날씨9[stnNm]='강수량 삽입용'!$AE$70) * (날씨9[월]=AG$71) * (날씨9[일]='강수량 삽입용'!$AD101), 날씨9[sumRn]),""),IF(_xlpm.결과=0,"",_xlpm.결과))</f>
        <v/>
      </c>
      <c r="AH101" t="str" cm="1">
        <f t="array" ref="AH101">_xlfn.LET(_xlpm.결과,IFERROR(_xlfn.XLOOKUP(1, (날씨9[stnNm]='강수량 삽입용'!$AE$70) * (날씨9[월]=AH$71) * (날씨9[일]='강수량 삽입용'!$AD101), 날씨9[sumRn]),""),IF(_xlpm.결과=0,"",_xlpm.결과))</f>
        <v/>
      </c>
      <c r="AI101" t="str" cm="1">
        <f t="array" ref="AI101">_xlfn.LET(_xlpm.결과,IFERROR(_xlfn.XLOOKUP(1, (날씨9[stnNm]='강수량 삽입용'!$AE$70) * (날씨9[월]=AI$71) * (날씨9[일]='강수량 삽입용'!$AD101), 날씨9[sumRn]),""),IF(_xlpm.결과=0,"",_xlpm.결과))</f>
        <v/>
      </c>
      <c r="AJ101" cm="1">
        <f t="array" ref="AJ101">_xlfn.LET(_xlpm.결과,IFERROR(_xlfn.XLOOKUP(1, (날씨9[stnNm]='강수량 삽입용'!$AE$70) * (날씨9[월]=AJ$71) * (날씨9[일]='강수량 삽입용'!$AD101), 날씨9[sumRn]),""),IF(_xlpm.결과=0,"",_xlpm.결과))</f>
        <v>3.9</v>
      </c>
      <c r="AK101" t="str" cm="1">
        <f t="array" ref="AK101">_xlfn.LET(_xlpm.결과,IFERROR(_xlfn.XLOOKUP(1, (날씨9[stnNm]='강수량 삽입용'!$AE$70) * (날씨9[월]=AK$71) * (날씨9[일]='강수량 삽입용'!$AD101), 날씨9[sumRn]),""),IF(_xlpm.결과=0,"",_xlpm.결과))</f>
        <v/>
      </c>
      <c r="AL101" t="str" cm="1">
        <f t="array" ref="AL101">_xlfn.LET(_xlpm.결과,IFERROR(_xlfn.XLOOKUP(1, (날씨9[stnNm]='강수량 삽입용'!$AE$70) * (날씨9[월]=AL$71) * (날씨9[일]='강수량 삽입용'!$AD101), 날씨9[sumRn]),""),IF(_xlpm.결과=0,"",_xlpm.결과))</f>
        <v/>
      </c>
      <c r="AM101" cm="1">
        <f t="array" ref="AM101">_xlfn.LET(_xlpm.결과,IFERROR(_xlfn.XLOOKUP(1, (날씨9[stnNm]='강수량 삽입용'!$AE$70) * (날씨9[월]=AM$71) * (날씨9[일]='강수량 삽입용'!$AD101), 날씨9[sumRn]),""),IF(_xlpm.결과=0,"",_xlpm.결과))</f>
        <v>16.5</v>
      </c>
      <c r="AN101" t="str" cm="1">
        <f t="array" ref="AN101">_xlfn.LET(_xlpm.결과,IFERROR(_xlfn.XLOOKUP(1, (날씨9[stnNm]='강수량 삽입용'!$AE$70) * (날씨9[월]=AN$71) * (날씨9[일]='강수량 삽입용'!$AD101), 날씨9[sumRn]),""),IF(_xlpm.결과=0,"",_xlpm.결과))</f>
        <v/>
      </c>
      <c r="AO101" t="str" cm="1">
        <f t="array" ref="AO101">_xlfn.LET(_xlpm.결과,IFERROR(_xlfn.XLOOKUP(1, (날씨9[stnNm]='강수량 삽입용'!$AE$70) * (날씨9[월]=AO$71) * (날씨9[일]='강수량 삽입용'!$AD101), 날씨9[sumRn]),""),IF(_xlpm.결과=0,"",_xlpm.결과))</f>
        <v/>
      </c>
      <c r="AP101" cm="1">
        <f t="array" ref="AP101">_xlfn.LET(_xlpm.결과,IFERROR(_xlfn.XLOOKUP(1, (날씨9[stnNm]='강수량 삽입용'!$AE$70) * (날씨9[월]=AP$71) * (날씨9[일]='강수량 삽입용'!$AD101), 날씨9[sumRn]),""),IF(_xlpm.결과=0,"",_xlpm.결과))</f>
        <v>8.5</v>
      </c>
    </row>
    <row r="102" spans="2:42" ht="15.95" customHeight="1" x14ac:dyDescent="0.3">
      <c r="B102" s="63">
        <v>31</v>
      </c>
      <c r="C102" t="str" cm="1">
        <f t="array" ref="C102">_xlfn.LET(_xlpm.결과,IFERROR(_xlfn.XLOOKUP(1, (날씨7[stnNm]='강수량 삽입용'!$C$70) * (날씨7[월]=C$71) * (날씨7[일]='강수량 삽입용'!$B102), 날씨7[sumRn]),""),IF(_xlpm.결과=0,"",_xlpm.결과))</f>
        <v/>
      </c>
      <c r="D102" t="str" cm="1">
        <f t="array" ref="D102">_xlfn.LET(_xlpm.결과,IFERROR(_xlfn.XLOOKUP(1, (날씨7[stnNm]='강수량 삽입용'!$C$70) * (날씨7[월]=D$71) * (날씨7[일]='강수량 삽입용'!$B102), 날씨7[sumRn]),""),IF(_xlpm.결과=0,"",_xlpm.결과))</f>
        <v/>
      </c>
      <c r="E102" t="str" cm="1">
        <f t="array" ref="E102">_xlfn.LET(_xlpm.결과,IFERROR(_xlfn.XLOOKUP(1, (날씨7[stnNm]='강수량 삽입용'!$C$70) * (날씨7[월]=E$71) * (날씨7[일]='강수량 삽입용'!$B102), 날씨7[sumRn]),""),IF(_xlpm.결과=0,"",_xlpm.결과))</f>
        <v/>
      </c>
      <c r="F102" t="str" cm="1">
        <f t="array" ref="F102">_xlfn.LET(_xlpm.결과,IFERROR(_xlfn.XLOOKUP(1, (날씨7[stnNm]='강수량 삽입용'!$C$70) * (날씨7[월]=F$71) * (날씨7[일]='강수량 삽입용'!$B102), 날씨7[sumRn]),""),IF(_xlpm.결과=0,"",_xlpm.결과))</f>
        <v/>
      </c>
      <c r="G102" cm="1">
        <f t="array" ref="G102">_xlfn.LET(_xlpm.결과,IFERROR(_xlfn.XLOOKUP(1, (날씨7[stnNm]='강수량 삽입용'!$C$70) * (날씨7[월]=G$71) * (날씨7[일]='강수량 삽입용'!$B102), 날씨7[sumRn]),""),IF(_xlpm.결과=0,"",_xlpm.결과))</f>
        <v>2.4</v>
      </c>
      <c r="H102" t="str" cm="1">
        <f t="array" ref="H102">_xlfn.LET(_xlpm.결과,IFERROR(_xlfn.XLOOKUP(1, (날씨7[stnNm]='강수량 삽입용'!$C$70) * (날씨7[월]=H$71) * (날씨7[일]='강수량 삽입용'!$B102), 날씨7[sumRn]),""),IF(_xlpm.결과=0,"",_xlpm.결과))</f>
        <v/>
      </c>
      <c r="I102" cm="1">
        <f t="array" ref="I102">_xlfn.LET(_xlpm.결과,IFERROR(_xlfn.XLOOKUP(1, (날씨7[stnNm]='강수량 삽입용'!$C$70) * (날씨7[월]=I$71) * (날씨7[일]='강수량 삽입용'!$B102), 날씨7[sumRn]),""),IF(_xlpm.결과=0,"",_xlpm.결과))</f>
        <v>1.4</v>
      </c>
      <c r="J102" cm="1">
        <f t="array" ref="J102">_xlfn.LET(_xlpm.결과,IFERROR(_xlfn.XLOOKUP(1, (날씨7[stnNm]='강수량 삽입용'!$C$70) * (날씨7[월]=J$71) * (날씨7[일]='강수량 삽입용'!$B102), 날씨7[sumRn]),""),IF(_xlpm.결과=0,"",_xlpm.결과))</f>
        <v>34.6</v>
      </c>
      <c r="K102" t="str" cm="1">
        <f t="array" ref="K102">_xlfn.LET(_xlpm.결과,IFERROR(_xlfn.XLOOKUP(1, (날씨7[stnNm]='강수량 삽입용'!$C$70) * (날씨7[월]=K$71) * (날씨7[일]='강수량 삽입용'!$B102), 날씨7[sumRn]),""),IF(_xlpm.결과=0,"",_xlpm.결과))</f>
        <v/>
      </c>
      <c r="L102" t="str" cm="1">
        <f t="array" ref="L102">_xlfn.LET(_xlpm.결과,IFERROR(_xlfn.XLOOKUP(1, (날씨7[stnNm]='강수량 삽입용'!$C$70) * (날씨7[월]=L$71) * (날씨7[일]='강수량 삽입용'!$B102), 날씨7[sumRn]),""),IF(_xlpm.결과=0,"",_xlpm.결과))</f>
        <v/>
      </c>
      <c r="M102" t="str" cm="1">
        <f t="array" ref="M102">_xlfn.LET(_xlpm.결과,IFERROR(_xlfn.XLOOKUP(1, (날씨7[stnNm]='강수량 삽입용'!$C$70) * (날씨7[월]=M$71) * (날씨7[일]='강수량 삽입용'!$B102), 날씨7[sumRn]),""),IF(_xlpm.결과=0,"",_xlpm.결과))</f>
        <v/>
      </c>
      <c r="N102" t="str" cm="1">
        <f t="array" ref="N102">_xlfn.LET(_xlpm.결과,IFERROR(_xlfn.XLOOKUP(1, (날씨7[stnNm]='강수량 삽입용'!$C$70) * (날씨7[월]=N$71) * (날씨7[일]='강수량 삽입용'!$B102), 날씨7[sumRn]),""),IF(_xlpm.결과=0,"",_xlpm.결과))</f>
        <v/>
      </c>
      <c r="P102" s="63">
        <v>31</v>
      </c>
      <c r="Q102" cm="1">
        <f t="array" ref="Q102">_xlfn.LET(_xlpm.결과,IFERROR(_xlfn.XLOOKUP(1, (날씨8[stnNm]='강수량 삽입용'!$Q$70) * (날씨8[월]=Q$71) * (날씨8[일]='강수량 삽입용'!$P102), 날씨8[sumRn]),""),IF(_xlpm.결과=0,"",_xlpm.결과))</f>
        <v>0.7</v>
      </c>
      <c r="R102" t="str" cm="1">
        <f t="array" ref="R102">_xlfn.LET(_xlpm.결과,IFERROR(_xlfn.XLOOKUP(1, (날씨8[stnNm]='강수량 삽입용'!$Q$70) * (날씨8[월]=R$71) * (날씨8[일]='강수량 삽입용'!$P102), 날씨8[sumRn]),""),IF(_xlpm.결과=0,"",_xlpm.결과))</f>
        <v/>
      </c>
      <c r="S102" cm="1">
        <f t="array" ref="S102">_xlfn.LET(_xlpm.결과,IFERROR(_xlfn.XLOOKUP(1, (날씨8[stnNm]='강수량 삽입용'!$Q$70) * (날씨8[월]=S$71) * (날씨8[일]='강수량 삽입용'!$P102), 날씨8[sumRn]),""),IF(_xlpm.결과=0,"",_xlpm.결과))</f>
        <v>0.1</v>
      </c>
      <c r="T102" t="str" cm="1">
        <f t="array" ref="T102">_xlfn.LET(_xlpm.결과,IFERROR(_xlfn.XLOOKUP(1, (날씨8[stnNm]='강수량 삽입용'!$Q$70) * (날씨8[월]=T$71) * (날씨8[일]='강수량 삽입용'!$P102), 날씨8[sumRn]),""),IF(_xlpm.결과=0,"",_xlpm.결과))</f>
        <v/>
      </c>
      <c r="U102" t="str" cm="1">
        <f t="array" ref="U102">_xlfn.LET(_xlpm.결과,IFERROR(_xlfn.XLOOKUP(1, (날씨8[stnNm]='강수량 삽입용'!$Q$70) * (날씨8[월]=U$71) * (날씨8[일]='강수량 삽입용'!$P102), 날씨8[sumRn]),""),IF(_xlpm.결과=0,"",_xlpm.결과))</f>
        <v/>
      </c>
      <c r="V102" t="str" cm="1">
        <f t="array" ref="V102">_xlfn.LET(_xlpm.결과,IFERROR(_xlfn.XLOOKUP(1, (날씨8[stnNm]='강수량 삽입용'!$Q$70) * (날씨8[월]=V$71) * (날씨8[일]='강수량 삽입용'!$P102), 날씨8[sumRn]),""),IF(_xlpm.결과=0,"",_xlpm.결과))</f>
        <v/>
      </c>
      <c r="W102" cm="1">
        <f t="array" ref="W102">_xlfn.LET(_xlpm.결과,IFERROR(_xlfn.XLOOKUP(1, (날씨8[stnNm]='강수량 삽입용'!$Q$70) * (날씨8[월]=W$71) * (날씨8[일]='강수량 삽입용'!$P102), 날씨8[sumRn]),""),IF(_xlpm.결과=0,"",_xlpm.결과))</f>
        <v>75.099999999999994</v>
      </c>
      <c r="X102" t="str" cm="1">
        <f t="array" ref="X102">_xlfn.LET(_xlpm.결과,IFERROR(_xlfn.XLOOKUP(1, (날씨8[stnNm]='강수량 삽입용'!$Q$70) * (날씨8[월]=X$71) * (날씨8[일]='강수량 삽입용'!$P102), 날씨8[sumRn]),""),IF(_xlpm.결과=0,"",_xlpm.결과))</f>
        <v/>
      </c>
      <c r="Y102" t="str" cm="1">
        <f t="array" ref="Y102">_xlfn.LET(_xlpm.결과,IFERROR(_xlfn.XLOOKUP(1, (날씨8[stnNm]='강수량 삽입용'!$Q$70) * (날씨8[월]=Y$71) * (날씨8[일]='강수량 삽입용'!$P102), 날씨8[sumRn]),""),IF(_xlpm.결과=0,"",_xlpm.결과))</f>
        <v/>
      </c>
      <c r="Z102" t="str" cm="1">
        <f t="array" ref="Z102">_xlfn.LET(_xlpm.결과,IFERROR(_xlfn.XLOOKUP(1, (날씨8[stnNm]='강수량 삽입용'!$Q$70) * (날씨8[월]=Z$71) * (날씨8[일]='강수량 삽입용'!$P102), 날씨8[sumRn]),""),IF(_xlpm.결과=0,"",_xlpm.결과))</f>
        <v/>
      </c>
      <c r="AA102" t="str" cm="1">
        <f t="array" ref="AA102">_xlfn.LET(_xlpm.결과,IFERROR(_xlfn.XLOOKUP(1, (날씨8[stnNm]='강수량 삽입용'!$Q$70) * (날씨8[월]=AA$71) * (날씨8[일]='강수량 삽입용'!$P102), 날씨8[sumRn]),""),IF(_xlpm.결과=0,"",_xlpm.결과))</f>
        <v/>
      </c>
      <c r="AB102" t="str" cm="1">
        <f t="array" ref="AB102">_xlfn.LET(_xlpm.결과,IFERROR(_xlfn.XLOOKUP(1, (날씨8[stnNm]='강수량 삽입용'!$Q$70) * (날씨8[월]=AB$71) * (날씨8[일]='강수량 삽입용'!$P102), 날씨8[sumRn]),""),IF(_xlpm.결과=0,"",_xlpm.결과))</f>
        <v/>
      </c>
      <c r="AD102" s="63">
        <v>31</v>
      </c>
      <c r="AE102" t="str" cm="1">
        <f t="array" ref="AE102">_xlfn.LET(_xlpm.결과,IFERROR(_xlfn.XLOOKUP(1, (날씨9[stnNm]='강수량 삽입용'!$AE$70) * (날씨9[월]=AE$71) * (날씨9[일]='강수량 삽입용'!$AD102), 날씨9[sumRn]),""),IF(_xlpm.결과=0,"",_xlpm.결과))</f>
        <v/>
      </c>
      <c r="AF102" t="str" cm="1">
        <f t="array" ref="AF102">_xlfn.LET(_xlpm.결과,IFERROR(_xlfn.XLOOKUP(1, (날씨9[stnNm]='강수량 삽입용'!$AE$70) * (날씨9[월]=AF$71) * (날씨9[일]='강수량 삽입용'!$AD102), 날씨9[sumRn]),""),IF(_xlpm.결과=0,"",_xlpm.결과))</f>
        <v/>
      </c>
      <c r="AG102" t="str" cm="1">
        <f t="array" ref="AG102">_xlfn.LET(_xlpm.결과,IFERROR(_xlfn.XLOOKUP(1, (날씨9[stnNm]='강수량 삽입용'!$AE$70) * (날씨9[월]=AG$71) * (날씨9[일]='강수량 삽입용'!$AD102), 날씨9[sumRn]),""),IF(_xlpm.결과=0,"",_xlpm.결과))</f>
        <v/>
      </c>
      <c r="AH102" t="str" cm="1">
        <f t="array" ref="AH102">_xlfn.LET(_xlpm.결과,IFERROR(_xlfn.XLOOKUP(1, (날씨9[stnNm]='강수량 삽입용'!$AE$70) * (날씨9[월]=AH$71) * (날씨9[일]='강수량 삽입용'!$AD102), 날씨9[sumRn]),""),IF(_xlpm.결과=0,"",_xlpm.결과))</f>
        <v/>
      </c>
      <c r="AI102" t="str" cm="1">
        <f t="array" ref="AI102">_xlfn.LET(_xlpm.결과,IFERROR(_xlfn.XLOOKUP(1, (날씨9[stnNm]='강수량 삽입용'!$AE$70) * (날씨9[월]=AI$71) * (날씨9[일]='강수량 삽입용'!$AD102), 날씨9[sumRn]),""),IF(_xlpm.결과=0,"",_xlpm.결과))</f>
        <v/>
      </c>
      <c r="AJ102" t="str" cm="1">
        <f t="array" ref="AJ102">_xlfn.LET(_xlpm.결과,IFERROR(_xlfn.XLOOKUP(1, (날씨9[stnNm]='강수량 삽입용'!$AE$70) * (날씨9[월]=AJ$71) * (날씨9[일]='강수량 삽입용'!$AD102), 날씨9[sumRn]),""),IF(_xlpm.결과=0,"",_xlpm.결과))</f>
        <v/>
      </c>
      <c r="AK102" t="str" cm="1">
        <f t="array" ref="AK102">_xlfn.LET(_xlpm.결과,IFERROR(_xlfn.XLOOKUP(1, (날씨9[stnNm]='강수량 삽입용'!$AE$70) * (날씨9[월]=AK$71) * (날씨9[일]='강수량 삽입용'!$AD102), 날씨9[sumRn]),""),IF(_xlpm.결과=0,"",_xlpm.결과))</f>
        <v/>
      </c>
      <c r="AL102" t="str" cm="1">
        <f t="array" ref="AL102">_xlfn.LET(_xlpm.결과,IFERROR(_xlfn.XLOOKUP(1, (날씨9[stnNm]='강수량 삽입용'!$AE$70) * (날씨9[월]=AL$71) * (날씨9[일]='강수량 삽입용'!$AD102), 날씨9[sumRn]),""),IF(_xlpm.결과=0,"",_xlpm.결과))</f>
        <v/>
      </c>
      <c r="AM102" t="str" cm="1">
        <f t="array" ref="AM102">_xlfn.LET(_xlpm.결과,IFERROR(_xlfn.XLOOKUP(1, (날씨9[stnNm]='강수량 삽입용'!$AE$70) * (날씨9[월]=AM$71) * (날씨9[일]='강수량 삽입용'!$AD102), 날씨9[sumRn]),""),IF(_xlpm.결과=0,"",_xlpm.결과))</f>
        <v/>
      </c>
      <c r="AN102" t="str" cm="1">
        <f t="array" ref="AN102">_xlfn.LET(_xlpm.결과,IFERROR(_xlfn.XLOOKUP(1, (날씨9[stnNm]='강수량 삽입용'!$AE$70) * (날씨9[월]=AN$71) * (날씨9[일]='강수량 삽입용'!$AD102), 날씨9[sumRn]),""),IF(_xlpm.결과=0,"",_xlpm.결과))</f>
        <v/>
      </c>
      <c r="AO102" t="str" cm="1">
        <f t="array" ref="AO102">_xlfn.LET(_xlpm.결과,IFERROR(_xlfn.XLOOKUP(1, (날씨9[stnNm]='강수량 삽입용'!$AE$70) * (날씨9[월]=AO$71) * (날씨9[일]='강수량 삽입용'!$AD102), 날씨9[sumRn]),""),IF(_xlpm.결과=0,"",_xlpm.결과))</f>
        <v/>
      </c>
      <c r="AP102" cm="1">
        <f t="array" ref="AP102">_xlfn.LET(_xlpm.결과,IFERROR(_xlfn.XLOOKUP(1, (날씨9[stnNm]='강수량 삽입용'!$AE$70) * (날씨9[월]=AP$71) * (날씨9[일]='강수량 삽입용'!$AD102), 날씨9[sumRn]),""),IF(_xlpm.결과=0,"",_xlpm.결과))</f>
        <v>2.7</v>
      </c>
    </row>
    <row r="103" spans="2:42" ht="15.95" customHeight="1" x14ac:dyDescent="0.3"/>
    <row r="104" spans="2:42" ht="15.95" customHeight="1" x14ac:dyDescent="0.3">
      <c r="C104" t="str">
        <f>가동률!$P$9</f>
        <v>철원</v>
      </c>
      <c r="D104">
        <f>가동률!$P$10-1</f>
        <v>2024</v>
      </c>
    </row>
    <row r="105" spans="2:42" ht="15.95" customHeight="1" x14ac:dyDescent="0.3">
      <c r="C105" s="64">
        <v>1</v>
      </c>
      <c r="D105" s="64">
        <v>2</v>
      </c>
      <c r="E105" s="64">
        <v>3</v>
      </c>
      <c r="F105" s="64">
        <v>4</v>
      </c>
      <c r="G105" s="64">
        <v>5</v>
      </c>
      <c r="H105" s="64">
        <v>6</v>
      </c>
      <c r="I105" s="64">
        <v>7</v>
      </c>
      <c r="J105" s="64">
        <v>8</v>
      </c>
      <c r="K105" s="64">
        <v>9</v>
      </c>
      <c r="L105" s="64">
        <v>10</v>
      </c>
      <c r="M105" s="64">
        <v>11</v>
      </c>
      <c r="N105" s="64">
        <v>12</v>
      </c>
    </row>
    <row r="106" spans="2:42" ht="15.95" customHeight="1" x14ac:dyDescent="0.3">
      <c r="B106" s="63">
        <v>1</v>
      </c>
      <c r="C106" t="str" cm="1">
        <f t="array" ref="C106">_xlfn.LET(_xlpm.결과,IFERROR(_xlfn.XLOOKUP(1, (날씨10[stnNm]='강수량 삽입용'!$C$104) * (날씨10[월]=C$105) * (날씨10[일]='강수량 삽입용'!$B106), 날씨10[sumRn]),""),IF(_xlpm.결과=0,"",_xlpm.결과))</f>
        <v/>
      </c>
      <c r="D106" t="str" cm="1">
        <f t="array" ref="D106">_xlfn.LET(_xlpm.결과,IFERROR(_xlfn.XLOOKUP(1, (날씨10[stnNm]='강수량 삽입용'!$C$104) * (날씨10[월]=D$105) * (날씨10[일]='강수량 삽입용'!$B106), 날씨10[sumRn]),""),IF(_xlpm.결과=0,"",_xlpm.결과))</f>
        <v/>
      </c>
      <c r="E106" t="str" cm="1">
        <f t="array" ref="E106">_xlfn.LET(_xlpm.결과,IFERROR(_xlfn.XLOOKUP(1, (날씨10[stnNm]='강수량 삽입용'!$C$104) * (날씨10[월]=E$105) * (날씨10[일]='강수량 삽입용'!$B106), 날씨10[sumRn]),""),IF(_xlpm.결과=0,"",_xlpm.결과))</f>
        <v/>
      </c>
      <c r="F106" t="str" cm="1">
        <f t="array" ref="F106">_xlfn.LET(_xlpm.결과,IFERROR(_xlfn.XLOOKUP(1, (날씨10[stnNm]='강수량 삽입용'!$C$104) * (날씨10[월]=F$105) * (날씨10[일]='강수량 삽입용'!$B106), 날씨10[sumRn]),""),IF(_xlpm.결과=0,"",_xlpm.결과))</f>
        <v/>
      </c>
      <c r="G106" t="str" cm="1">
        <f t="array" ref="G106">_xlfn.LET(_xlpm.결과,IFERROR(_xlfn.XLOOKUP(1, (날씨10[stnNm]='강수량 삽입용'!$C$104) * (날씨10[월]=G$105) * (날씨10[일]='강수량 삽입용'!$B106), 날씨10[sumRn]),""),IF(_xlpm.결과=0,"",_xlpm.결과))</f>
        <v/>
      </c>
      <c r="H106" cm="1">
        <f t="array" ref="H106">_xlfn.LET(_xlpm.결과,IFERROR(_xlfn.XLOOKUP(1, (날씨10[stnNm]='강수량 삽입용'!$C$104) * (날씨10[월]=H$105) * (날씨10[일]='강수량 삽입용'!$B106), 날씨10[sumRn]),""),IF(_xlpm.결과=0,"",_xlpm.결과))</f>
        <v>0.2</v>
      </c>
      <c r="I106" t="str" cm="1">
        <f t="array" ref="I106">_xlfn.LET(_xlpm.결과,IFERROR(_xlfn.XLOOKUP(1, (날씨10[stnNm]='강수량 삽입용'!$C$104) * (날씨10[월]=I$105) * (날씨10[일]='강수량 삽입용'!$B106), 날씨10[sumRn]),""),IF(_xlpm.결과=0,"",_xlpm.결과))</f>
        <v/>
      </c>
      <c r="J106" t="str" cm="1">
        <f t="array" ref="J106">_xlfn.LET(_xlpm.결과,IFERROR(_xlfn.XLOOKUP(1, (날씨10[stnNm]='강수량 삽입용'!$C$104) * (날씨10[월]=J$105) * (날씨10[일]='강수량 삽입용'!$B106), 날씨10[sumRn]),""),IF(_xlpm.결과=0,"",_xlpm.결과))</f>
        <v/>
      </c>
      <c r="K106" t="str" cm="1">
        <f t="array" ref="K106">_xlfn.LET(_xlpm.결과,IFERROR(_xlfn.XLOOKUP(1, (날씨10[stnNm]='강수량 삽입용'!$C$104) * (날씨10[월]=K$105) * (날씨10[일]='강수량 삽입용'!$B106), 날씨10[sumRn]),""),IF(_xlpm.결과=0,"",_xlpm.결과))</f>
        <v/>
      </c>
      <c r="L106" cm="1">
        <f t="array" ref="L106">_xlfn.LET(_xlpm.결과,IFERROR(_xlfn.XLOOKUP(1, (날씨10[stnNm]='강수량 삽입용'!$C$104) * (날씨10[월]=L$105) * (날씨10[일]='강수량 삽입용'!$B106), 날씨10[sumRn]),""),IF(_xlpm.결과=0,"",_xlpm.결과))</f>
        <v>3.9</v>
      </c>
      <c r="M106" t="str" cm="1">
        <f t="array" ref="M106">_xlfn.LET(_xlpm.결과,IFERROR(_xlfn.XLOOKUP(1, (날씨10[stnNm]='강수량 삽입용'!$C$104) * (날씨10[월]=M$105) * (날씨10[일]='강수량 삽입용'!$B106), 날씨10[sumRn]),""),IF(_xlpm.결과=0,"",_xlpm.결과))</f>
        <v/>
      </c>
      <c r="N106" cm="1">
        <f t="array" ref="N106">_xlfn.LET(_xlpm.결과,IFERROR(_xlfn.XLOOKUP(1, (날씨10[stnNm]='강수량 삽입용'!$C$104) * (날씨10[월]=N$105) * (날씨10[일]='강수량 삽입용'!$B106), 날씨10[sumRn]),""),IF(_xlpm.결과=0,"",_xlpm.결과))</f>
        <v>2.2999999999999998</v>
      </c>
    </row>
    <row r="107" spans="2:42" ht="15.95" customHeight="1" x14ac:dyDescent="0.3">
      <c r="B107" s="63">
        <v>2</v>
      </c>
      <c r="C107" t="str" cm="1">
        <f t="array" ref="C107">_xlfn.LET(_xlpm.결과,IFERROR(_xlfn.XLOOKUP(1, (날씨10[stnNm]='강수량 삽입용'!$C$104) * (날씨10[월]=C$105) * (날씨10[일]='강수량 삽입용'!$B107), 날씨10[sumRn]),""),IF(_xlpm.결과=0,"",_xlpm.결과))</f>
        <v/>
      </c>
      <c r="D107" t="str" cm="1">
        <f t="array" ref="D107">_xlfn.LET(_xlpm.결과,IFERROR(_xlfn.XLOOKUP(1, (날씨10[stnNm]='강수량 삽입용'!$C$104) * (날씨10[월]=D$105) * (날씨10[일]='강수량 삽입용'!$B107), 날씨10[sumRn]),""),IF(_xlpm.결과=0,"",_xlpm.결과))</f>
        <v/>
      </c>
      <c r="E107" t="str" cm="1">
        <f t="array" ref="E107">_xlfn.LET(_xlpm.결과,IFERROR(_xlfn.XLOOKUP(1, (날씨10[stnNm]='강수량 삽입용'!$C$104) * (날씨10[월]=E$105) * (날씨10[일]='강수량 삽입용'!$B107), 날씨10[sumRn]),""),IF(_xlpm.결과=0,"",_xlpm.결과))</f>
        <v/>
      </c>
      <c r="F107" t="str" cm="1">
        <f t="array" ref="F107">_xlfn.LET(_xlpm.결과,IFERROR(_xlfn.XLOOKUP(1, (날씨10[stnNm]='강수량 삽입용'!$C$104) * (날씨10[월]=F$105) * (날씨10[일]='강수량 삽입용'!$B107), 날씨10[sumRn]),""),IF(_xlpm.결과=0,"",_xlpm.결과))</f>
        <v/>
      </c>
      <c r="G107" t="str" cm="1">
        <f t="array" ref="G107">_xlfn.LET(_xlpm.결과,IFERROR(_xlfn.XLOOKUP(1, (날씨10[stnNm]='강수량 삽입용'!$C$104) * (날씨10[월]=G$105) * (날씨10[일]='강수량 삽입용'!$B107), 날씨10[sumRn]),""),IF(_xlpm.결과=0,"",_xlpm.결과))</f>
        <v/>
      </c>
      <c r="H107" cm="1">
        <f t="array" ref="H107">_xlfn.LET(_xlpm.결과,IFERROR(_xlfn.XLOOKUP(1, (날씨10[stnNm]='강수량 삽입용'!$C$104) * (날씨10[월]=H$105) * (날씨10[일]='강수량 삽입용'!$B107), 날씨10[sumRn]),""),IF(_xlpm.결과=0,"",_xlpm.결과))</f>
        <v>0.6</v>
      </c>
      <c r="I107" cm="1">
        <f t="array" ref="I107">_xlfn.LET(_xlpm.결과,IFERROR(_xlfn.XLOOKUP(1, (날씨10[stnNm]='강수량 삽입용'!$C$104) * (날씨10[월]=I$105) * (날씨10[일]='강수량 삽입용'!$B107), 날씨10[sumRn]),""),IF(_xlpm.결과=0,"",_xlpm.결과))</f>
        <v>37.799999999999997</v>
      </c>
      <c r="J107" cm="1">
        <f t="array" ref="J107">_xlfn.LET(_xlpm.결과,IFERROR(_xlfn.XLOOKUP(1, (날씨10[stnNm]='강수량 삽입용'!$C$104) * (날씨10[월]=J$105) * (날씨10[일]='강수량 삽입용'!$B107), 날씨10[sumRn]),""),IF(_xlpm.결과=0,"",_xlpm.결과))</f>
        <v>0.5</v>
      </c>
      <c r="K107" cm="1">
        <f t="array" ref="K107">_xlfn.LET(_xlpm.결과,IFERROR(_xlfn.XLOOKUP(1, (날씨10[stnNm]='강수량 삽입용'!$C$104) * (날씨10[월]=K$105) * (날씨10[일]='강수량 삽입용'!$B107), 날씨10[sumRn]),""),IF(_xlpm.결과=0,"",_xlpm.결과))</f>
        <v>2.2000000000000002</v>
      </c>
      <c r="L107" t="str" cm="1">
        <f t="array" ref="L107">_xlfn.LET(_xlpm.결과,IFERROR(_xlfn.XLOOKUP(1, (날씨10[stnNm]='강수량 삽입용'!$C$104) * (날씨10[월]=L$105) * (날씨10[일]='강수량 삽입용'!$B107), 날씨10[sumRn]),""),IF(_xlpm.결과=0,"",_xlpm.결과))</f>
        <v/>
      </c>
      <c r="M107" t="str" cm="1">
        <f t="array" ref="M107">_xlfn.LET(_xlpm.결과,IFERROR(_xlfn.XLOOKUP(1, (날씨10[stnNm]='강수량 삽입용'!$C$104) * (날씨10[월]=M$105) * (날씨10[일]='강수량 삽입용'!$B107), 날씨10[sumRn]),""),IF(_xlpm.결과=0,"",_xlpm.결과))</f>
        <v/>
      </c>
      <c r="N107" cm="1">
        <f t="array" ref="N107">_xlfn.LET(_xlpm.결과,IFERROR(_xlfn.XLOOKUP(1, (날씨10[stnNm]='강수량 삽입용'!$C$104) * (날씨10[월]=N$105) * (날씨10[일]='강수량 삽입용'!$B107), 날씨10[sumRn]),""),IF(_xlpm.결과=0,"",_xlpm.결과))</f>
        <v>0.4</v>
      </c>
    </row>
    <row r="108" spans="2:42" ht="15.95" customHeight="1" x14ac:dyDescent="0.3">
      <c r="B108" s="63">
        <v>3</v>
      </c>
      <c r="C108" t="str" cm="1">
        <f t="array" ref="C108">_xlfn.LET(_xlpm.결과,IFERROR(_xlfn.XLOOKUP(1, (날씨10[stnNm]='강수량 삽입용'!$C$104) * (날씨10[월]=C$105) * (날씨10[일]='강수량 삽입용'!$B108), 날씨10[sumRn]),""),IF(_xlpm.결과=0,"",_xlpm.결과))</f>
        <v/>
      </c>
      <c r="D108" t="str" cm="1">
        <f t="array" ref="D108">_xlfn.LET(_xlpm.결과,IFERROR(_xlfn.XLOOKUP(1, (날씨10[stnNm]='강수량 삽입용'!$C$104) * (날씨10[월]=D$105) * (날씨10[일]='강수량 삽입용'!$B108), 날씨10[sumRn]),""),IF(_xlpm.결과=0,"",_xlpm.결과))</f>
        <v/>
      </c>
      <c r="E108" t="str" cm="1">
        <f t="array" ref="E108">_xlfn.LET(_xlpm.결과,IFERROR(_xlfn.XLOOKUP(1, (날씨10[stnNm]='강수량 삽입용'!$C$104) * (날씨10[월]=E$105) * (날씨10[일]='강수량 삽입용'!$B108), 날씨10[sumRn]),""),IF(_xlpm.결과=0,"",_xlpm.결과))</f>
        <v/>
      </c>
      <c r="F108" t="str" cm="1">
        <f t="array" ref="F108">_xlfn.LET(_xlpm.결과,IFERROR(_xlfn.XLOOKUP(1, (날씨10[stnNm]='강수량 삽입용'!$C$104) * (날씨10[월]=F$105) * (날씨10[일]='강수량 삽입용'!$B108), 날씨10[sumRn]),""),IF(_xlpm.결과=0,"",_xlpm.결과))</f>
        <v/>
      </c>
      <c r="G108" t="str" cm="1">
        <f t="array" ref="G108">_xlfn.LET(_xlpm.결과,IFERROR(_xlfn.XLOOKUP(1, (날씨10[stnNm]='강수량 삽입용'!$C$104) * (날씨10[월]=G$105) * (날씨10[일]='강수량 삽입용'!$B108), 날씨10[sumRn]),""),IF(_xlpm.결과=0,"",_xlpm.결과))</f>
        <v/>
      </c>
      <c r="H108" t="str" cm="1">
        <f t="array" ref="H108">_xlfn.LET(_xlpm.결과,IFERROR(_xlfn.XLOOKUP(1, (날씨10[stnNm]='강수량 삽입용'!$C$104) * (날씨10[월]=H$105) * (날씨10[일]='강수량 삽입용'!$B108), 날씨10[sumRn]),""),IF(_xlpm.결과=0,"",_xlpm.결과))</f>
        <v/>
      </c>
      <c r="I108" cm="1">
        <f t="array" ref="I108">_xlfn.LET(_xlpm.결과,IFERROR(_xlfn.XLOOKUP(1, (날씨10[stnNm]='강수량 삽입용'!$C$104) * (날씨10[월]=I$105) * (날씨10[일]='강수량 삽입용'!$B108), 날씨10[sumRn]),""),IF(_xlpm.결과=0,"",_xlpm.결과))</f>
        <v>3</v>
      </c>
      <c r="J108" t="str" cm="1">
        <f t="array" ref="J108">_xlfn.LET(_xlpm.결과,IFERROR(_xlfn.XLOOKUP(1, (날씨10[stnNm]='강수량 삽입용'!$C$104) * (날씨10[월]=J$105) * (날씨10[일]='강수량 삽입용'!$B108), 날씨10[sumRn]),""),IF(_xlpm.결과=0,"",_xlpm.결과))</f>
        <v/>
      </c>
      <c r="K108" t="str" cm="1">
        <f t="array" ref="K108">_xlfn.LET(_xlpm.결과,IFERROR(_xlfn.XLOOKUP(1, (날씨10[stnNm]='강수량 삽입용'!$C$104) * (날씨10[월]=K$105) * (날씨10[일]='강수량 삽입용'!$B108), 날씨10[sumRn]),""),IF(_xlpm.결과=0,"",_xlpm.결과))</f>
        <v/>
      </c>
      <c r="L108" t="str" cm="1">
        <f t="array" ref="L108">_xlfn.LET(_xlpm.결과,IFERROR(_xlfn.XLOOKUP(1, (날씨10[stnNm]='강수량 삽입용'!$C$104) * (날씨10[월]=L$105) * (날씨10[일]='강수량 삽입용'!$B108), 날씨10[sumRn]),""),IF(_xlpm.결과=0,"",_xlpm.결과))</f>
        <v/>
      </c>
      <c r="M108" t="str" cm="1">
        <f t="array" ref="M108">_xlfn.LET(_xlpm.결과,IFERROR(_xlfn.XLOOKUP(1, (날씨10[stnNm]='강수량 삽입용'!$C$104) * (날씨10[월]=M$105) * (날씨10[일]='강수량 삽입용'!$B108), 날씨10[sumRn]),""),IF(_xlpm.결과=0,"",_xlpm.결과))</f>
        <v/>
      </c>
      <c r="N108" t="str" cm="1">
        <f t="array" ref="N108">_xlfn.LET(_xlpm.결과,IFERROR(_xlfn.XLOOKUP(1, (날씨10[stnNm]='강수량 삽입용'!$C$104) * (날씨10[월]=N$105) * (날씨10[일]='강수량 삽입용'!$B108), 날씨10[sumRn]),""),IF(_xlpm.결과=0,"",_xlpm.결과))</f>
        <v/>
      </c>
    </row>
    <row r="109" spans="2:42" ht="15.95" customHeight="1" x14ac:dyDescent="0.3">
      <c r="B109" s="63">
        <v>4</v>
      </c>
      <c r="C109" t="str" cm="1">
        <f t="array" ref="C109">_xlfn.LET(_xlpm.결과,IFERROR(_xlfn.XLOOKUP(1, (날씨10[stnNm]='강수량 삽입용'!$C$104) * (날씨10[월]=C$105) * (날씨10[일]='강수량 삽입용'!$B109), 날씨10[sumRn]),""),IF(_xlpm.결과=0,"",_xlpm.결과))</f>
        <v/>
      </c>
      <c r="D109" t="str" cm="1">
        <f t="array" ref="D109">_xlfn.LET(_xlpm.결과,IFERROR(_xlfn.XLOOKUP(1, (날씨10[stnNm]='강수량 삽입용'!$C$104) * (날씨10[월]=D$105) * (날씨10[일]='강수량 삽입용'!$B109), 날씨10[sumRn]),""),IF(_xlpm.결과=0,"",_xlpm.결과))</f>
        <v/>
      </c>
      <c r="E109" t="str" cm="1">
        <f t="array" ref="E109">_xlfn.LET(_xlpm.결과,IFERROR(_xlfn.XLOOKUP(1, (날씨10[stnNm]='강수량 삽입용'!$C$104) * (날씨10[월]=E$105) * (날씨10[일]='강수량 삽입용'!$B109), 날씨10[sumRn]),""),IF(_xlpm.결과=0,"",_xlpm.결과))</f>
        <v/>
      </c>
      <c r="F109" t="str" cm="1">
        <f t="array" ref="F109">_xlfn.LET(_xlpm.결과,IFERROR(_xlfn.XLOOKUP(1, (날씨10[stnNm]='강수량 삽입용'!$C$104) * (날씨10[월]=F$105) * (날씨10[일]='강수량 삽입용'!$B109), 날씨10[sumRn]),""),IF(_xlpm.결과=0,"",_xlpm.결과))</f>
        <v/>
      </c>
      <c r="G109" t="str" cm="1">
        <f t="array" ref="G109">_xlfn.LET(_xlpm.결과,IFERROR(_xlfn.XLOOKUP(1, (날씨10[stnNm]='강수량 삽입용'!$C$104) * (날씨10[월]=G$105) * (날씨10[일]='강수량 삽입용'!$B109), 날씨10[sumRn]),""),IF(_xlpm.결과=0,"",_xlpm.결과))</f>
        <v/>
      </c>
      <c r="H109" t="str" cm="1">
        <f t="array" ref="H109">_xlfn.LET(_xlpm.결과,IFERROR(_xlfn.XLOOKUP(1, (날씨10[stnNm]='강수량 삽입용'!$C$104) * (날씨10[월]=H$105) * (날씨10[일]='강수량 삽입용'!$B109), 날씨10[sumRn]),""),IF(_xlpm.결과=0,"",_xlpm.결과))</f>
        <v/>
      </c>
      <c r="I109" cm="1">
        <f t="array" ref="I109">_xlfn.LET(_xlpm.결과,IFERROR(_xlfn.XLOOKUP(1, (날씨10[stnNm]='강수량 삽입용'!$C$104) * (날씨10[월]=I$105) * (날씨10[일]='강수량 삽입용'!$B109), 날씨10[sumRn]),""),IF(_xlpm.결과=0,"",_xlpm.결과))</f>
        <v>7.8</v>
      </c>
      <c r="J109" t="str" cm="1">
        <f t="array" ref="J109">_xlfn.LET(_xlpm.결과,IFERROR(_xlfn.XLOOKUP(1, (날씨10[stnNm]='강수량 삽입용'!$C$104) * (날씨10[월]=J$105) * (날씨10[일]='강수량 삽입용'!$B109), 날씨10[sumRn]),""),IF(_xlpm.결과=0,"",_xlpm.결과))</f>
        <v/>
      </c>
      <c r="K109" t="str" cm="1">
        <f t="array" ref="K109">_xlfn.LET(_xlpm.결과,IFERROR(_xlfn.XLOOKUP(1, (날씨10[stnNm]='강수량 삽입용'!$C$104) * (날씨10[월]=K$105) * (날씨10[일]='강수량 삽입용'!$B109), 날씨10[sumRn]),""),IF(_xlpm.결과=0,"",_xlpm.결과))</f>
        <v/>
      </c>
      <c r="L109" t="str" cm="1">
        <f t="array" ref="L109">_xlfn.LET(_xlpm.결과,IFERROR(_xlfn.XLOOKUP(1, (날씨10[stnNm]='강수량 삽입용'!$C$104) * (날씨10[월]=L$105) * (날씨10[일]='강수량 삽입용'!$B109), 날씨10[sumRn]),""),IF(_xlpm.결과=0,"",_xlpm.결과))</f>
        <v/>
      </c>
      <c r="M109" t="str" cm="1">
        <f t="array" ref="M109">_xlfn.LET(_xlpm.결과,IFERROR(_xlfn.XLOOKUP(1, (날씨10[stnNm]='강수량 삽입용'!$C$104) * (날씨10[월]=M$105) * (날씨10[일]='강수량 삽입용'!$B109), 날씨10[sumRn]),""),IF(_xlpm.결과=0,"",_xlpm.결과))</f>
        <v/>
      </c>
      <c r="N109" t="str" cm="1">
        <f t="array" ref="N109">_xlfn.LET(_xlpm.결과,IFERROR(_xlfn.XLOOKUP(1, (날씨10[stnNm]='강수량 삽입용'!$C$104) * (날씨10[월]=N$105) * (날씨10[일]='강수량 삽입용'!$B109), 날씨10[sumRn]),""),IF(_xlpm.결과=0,"",_xlpm.결과))</f>
        <v/>
      </c>
    </row>
    <row r="110" spans="2:42" ht="15.95" customHeight="1" x14ac:dyDescent="0.3">
      <c r="B110" s="63">
        <v>5</v>
      </c>
      <c r="C110" t="str" cm="1">
        <f t="array" ref="C110">_xlfn.LET(_xlpm.결과,IFERROR(_xlfn.XLOOKUP(1, (날씨10[stnNm]='강수량 삽입용'!$C$104) * (날씨10[월]=C$105) * (날씨10[일]='강수량 삽입용'!$B110), 날씨10[sumRn]),""),IF(_xlpm.결과=0,"",_xlpm.결과))</f>
        <v/>
      </c>
      <c r="D110" t="str" cm="1">
        <f t="array" ref="D110">_xlfn.LET(_xlpm.결과,IFERROR(_xlfn.XLOOKUP(1, (날씨10[stnNm]='강수량 삽입용'!$C$104) * (날씨10[월]=D$105) * (날씨10[일]='강수량 삽입용'!$B110), 날씨10[sumRn]),""),IF(_xlpm.결과=0,"",_xlpm.결과))</f>
        <v/>
      </c>
      <c r="E110" t="str" cm="1">
        <f t="array" ref="E110">_xlfn.LET(_xlpm.결과,IFERROR(_xlfn.XLOOKUP(1, (날씨10[stnNm]='강수량 삽입용'!$C$104) * (날씨10[월]=E$105) * (날씨10[일]='강수량 삽입용'!$B110), 날씨10[sumRn]),""),IF(_xlpm.결과=0,"",_xlpm.결과))</f>
        <v/>
      </c>
      <c r="F110" t="str" cm="1">
        <f t="array" ref="F110">_xlfn.LET(_xlpm.결과,IFERROR(_xlfn.XLOOKUP(1, (날씨10[stnNm]='강수량 삽입용'!$C$104) * (날씨10[월]=F$105) * (날씨10[일]='강수량 삽입용'!$B110), 날씨10[sumRn]),""),IF(_xlpm.결과=0,"",_xlpm.결과))</f>
        <v/>
      </c>
      <c r="G110" cm="1">
        <f t="array" ref="G110">_xlfn.LET(_xlpm.결과,IFERROR(_xlfn.XLOOKUP(1, (날씨10[stnNm]='강수량 삽입용'!$C$104) * (날씨10[월]=G$105) * (날씨10[일]='강수량 삽입용'!$B110), 날씨10[sumRn]),""),IF(_xlpm.결과=0,"",_xlpm.결과))</f>
        <v>53.7</v>
      </c>
      <c r="H110" t="str" cm="1">
        <f t="array" ref="H110">_xlfn.LET(_xlpm.결과,IFERROR(_xlfn.XLOOKUP(1, (날씨10[stnNm]='강수량 삽입용'!$C$104) * (날씨10[월]=H$105) * (날씨10[일]='강수량 삽입용'!$B110), 날씨10[sumRn]),""),IF(_xlpm.결과=0,"",_xlpm.결과))</f>
        <v/>
      </c>
      <c r="I110" cm="1">
        <f t="array" ref="I110">_xlfn.LET(_xlpm.결과,IFERROR(_xlfn.XLOOKUP(1, (날씨10[stnNm]='강수량 삽입용'!$C$104) * (날씨10[월]=I$105) * (날씨10[일]='강수량 삽입용'!$B110), 날씨10[sumRn]),""),IF(_xlpm.결과=0,"",_xlpm.결과))</f>
        <v>5.3</v>
      </c>
      <c r="J110" cm="1">
        <f t="array" ref="J110">_xlfn.LET(_xlpm.결과,IFERROR(_xlfn.XLOOKUP(1, (날씨10[stnNm]='강수량 삽입용'!$C$104) * (날씨10[월]=J$105) * (날씨10[일]='강수량 삽입용'!$B110), 날씨10[sumRn]),""),IF(_xlpm.결과=0,"",_xlpm.결과))</f>
        <v>5.0999999999999996</v>
      </c>
      <c r="K110" cm="1">
        <f t="array" ref="K110">_xlfn.LET(_xlpm.결과,IFERROR(_xlfn.XLOOKUP(1, (날씨10[stnNm]='강수량 삽입용'!$C$104) * (날씨10[월]=K$105) * (날씨10[일]='강수량 삽입용'!$B110), 날씨10[sumRn]),""),IF(_xlpm.결과=0,"",_xlpm.결과))</f>
        <v>7.5</v>
      </c>
      <c r="L110" t="str" cm="1">
        <f t="array" ref="L110">_xlfn.LET(_xlpm.결과,IFERROR(_xlfn.XLOOKUP(1, (날씨10[stnNm]='강수량 삽입용'!$C$104) * (날씨10[월]=L$105) * (날씨10[일]='강수량 삽입용'!$B110), 날씨10[sumRn]),""),IF(_xlpm.결과=0,"",_xlpm.결과))</f>
        <v/>
      </c>
      <c r="M110" t="str" cm="1">
        <f t="array" ref="M110">_xlfn.LET(_xlpm.결과,IFERROR(_xlfn.XLOOKUP(1, (날씨10[stnNm]='강수량 삽입용'!$C$104) * (날씨10[월]=M$105) * (날씨10[일]='강수량 삽입용'!$B110), 날씨10[sumRn]),""),IF(_xlpm.결과=0,"",_xlpm.결과))</f>
        <v/>
      </c>
      <c r="N110" t="str" cm="1">
        <f t="array" ref="N110">_xlfn.LET(_xlpm.결과,IFERROR(_xlfn.XLOOKUP(1, (날씨10[stnNm]='강수량 삽입용'!$C$104) * (날씨10[월]=N$105) * (날씨10[일]='강수량 삽입용'!$B110), 날씨10[sumRn]),""),IF(_xlpm.결과=0,"",_xlpm.결과))</f>
        <v/>
      </c>
    </row>
    <row r="111" spans="2:42" ht="15.95" customHeight="1" x14ac:dyDescent="0.3">
      <c r="B111" s="63">
        <v>6</v>
      </c>
      <c r="C111" t="str" cm="1">
        <f t="array" ref="C111">_xlfn.LET(_xlpm.결과,IFERROR(_xlfn.XLOOKUP(1, (날씨10[stnNm]='강수량 삽입용'!$C$104) * (날씨10[월]=C$105) * (날씨10[일]='강수량 삽입용'!$B111), 날씨10[sumRn]),""),IF(_xlpm.결과=0,"",_xlpm.결과))</f>
        <v/>
      </c>
      <c r="D111" t="str" cm="1">
        <f t="array" ref="D111">_xlfn.LET(_xlpm.결과,IFERROR(_xlfn.XLOOKUP(1, (날씨10[stnNm]='강수량 삽입용'!$C$104) * (날씨10[월]=D$105) * (날씨10[일]='강수량 삽입용'!$B111), 날씨10[sumRn]),""),IF(_xlpm.결과=0,"",_xlpm.결과))</f>
        <v/>
      </c>
      <c r="E111" t="str" cm="1">
        <f t="array" ref="E111">_xlfn.LET(_xlpm.결과,IFERROR(_xlfn.XLOOKUP(1, (날씨10[stnNm]='강수량 삽입용'!$C$104) * (날씨10[월]=E$105) * (날씨10[일]='강수량 삽입용'!$B111), 날씨10[sumRn]),""),IF(_xlpm.결과=0,"",_xlpm.결과))</f>
        <v/>
      </c>
      <c r="F111" t="str" cm="1">
        <f t="array" ref="F111">_xlfn.LET(_xlpm.결과,IFERROR(_xlfn.XLOOKUP(1, (날씨10[stnNm]='강수량 삽입용'!$C$104) * (날씨10[월]=F$105) * (날씨10[일]='강수량 삽입용'!$B111), 날씨10[sumRn]),""),IF(_xlpm.결과=0,"",_xlpm.결과))</f>
        <v/>
      </c>
      <c r="G111" cm="1">
        <f t="array" ref="G111">_xlfn.LET(_xlpm.결과,IFERROR(_xlfn.XLOOKUP(1, (날씨10[stnNm]='강수량 삽입용'!$C$104) * (날씨10[월]=G$105) * (날씨10[일]='강수량 삽입용'!$B111), 날씨10[sumRn]),""),IF(_xlpm.결과=0,"",_xlpm.결과))</f>
        <v>15</v>
      </c>
      <c r="H111" t="str" cm="1">
        <f t="array" ref="H111">_xlfn.LET(_xlpm.결과,IFERROR(_xlfn.XLOOKUP(1, (날씨10[stnNm]='강수량 삽입용'!$C$104) * (날씨10[월]=H$105) * (날씨10[일]='강수량 삽입용'!$B111), 날씨10[sumRn]),""),IF(_xlpm.결과=0,"",_xlpm.결과))</f>
        <v/>
      </c>
      <c r="I111" cm="1">
        <f t="array" ref="I111">_xlfn.LET(_xlpm.결과,IFERROR(_xlfn.XLOOKUP(1, (날씨10[stnNm]='강수량 삽입용'!$C$104) * (날씨10[월]=I$105) * (날씨10[일]='강수량 삽입용'!$B111), 날씨10[sumRn]),""),IF(_xlpm.결과=0,"",_xlpm.결과))</f>
        <v>9.5</v>
      </c>
      <c r="J111" cm="1">
        <f t="array" ref="J111">_xlfn.LET(_xlpm.결과,IFERROR(_xlfn.XLOOKUP(1, (날씨10[stnNm]='강수량 삽입용'!$C$104) * (날씨10[월]=J$105) * (날씨10[일]='강수량 삽입용'!$B111), 날씨10[sumRn]),""),IF(_xlpm.결과=0,"",_xlpm.결과))</f>
        <v>90.5</v>
      </c>
      <c r="K111" t="str" cm="1">
        <f t="array" ref="K111">_xlfn.LET(_xlpm.결과,IFERROR(_xlfn.XLOOKUP(1, (날씨10[stnNm]='강수량 삽입용'!$C$104) * (날씨10[월]=K$105) * (날씨10[일]='강수량 삽입용'!$B111), 날씨10[sumRn]),""),IF(_xlpm.결과=0,"",_xlpm.결과))</f>
        <v/>
      </c>
      <c r="L111" t="str" cm="1">
        <f t="array" ref="L111">_xlfn.LET(_xlpm.결과,IFERROR(_xlfn.XLOOKUP(1, (날씨10[stnNm]='강수량 삽입용'!$C$104) * (날씨10[월]=L$105) * (날씨10[일]='강수량 삽입용'!$B111), 날씨10[sumRn]),""),IF(_xlpm.결과=0,"",_xlpm.결과))</f>
        <v/>
      </c>
      <c r="M111" t="str" cm="1">
        <f t="array" ref="M111">_xlfn.LET(_xlpm.결과,IFERROR(_xlfn.XLOOKUP(1, (날씨10[stnNm]='강수량 삽입용'!$C$104) * (날씨10[월]=M$105) * (날씨10[일]='강수량 삽입용'!$B111), 날씨10[sumRn]),""),IF(_xlpm.결과=0,"",_xlpm.결과))</f>
        <v/>
      </c>
      <c r="N111" t="str" cm="1">
        <f t="array" ref="N111">_xlfn.LET(_xlpm.결과,IFERROR(_xlfn.XLOOKUP(1, (날씨10[stnNm]='강수량 삽입용'!$C$104) * (날씨10[월]=N$105) * (날씨10[일]='강수량 삽입용'!$B111), 날씨10[sumRn]),""),IF(_xlpm.결과=0,"",_xlpm.결과))</f>
        <v/>
      </c>
    </row>
    <row r="112" spans="2:42" ht="15.95" customHeight="1" x14ac:dyDescent="0.3">
      <c r="B112" s="63">
        <v>7</v>
      </c>
      <c r="C112" t="str" cm="1">
        <f t="array" ref="C112">_xlfn.LET(_xlpm.결과,IFERROR(_xlfn.XLOOKUP(1, (날씨10[stnNm]='강수량 삽입용'!$C$104) * (날씨10[월]=C$105) * (날씨10[일]='강수량 삽입용'!$B112), 날씨10[sumRn]),""),IF(_xlpm.결과=0,"",_xlpm.결과))</f>
        <v/>
      </c>
      <c r="D112" t="str" cm="1">
        <f t="array" ref="D112">_xlfn.LET(_xlpm.결과,IFERROR(_xlfn.XLOOKUP(1, (날씨10[stnNm]='강수량 삽입용'!$C$104) * (날씨10[월]=D$105) * (날씨10[일]='강수량 삽입용'!$B112), 날씨10[sumRn]),""),IF(_xlpm.결과=0,"",_xlpm.결과))</f>
        <v/>
      </c>
      <c r="E112" cm="1">
        <f t="array" ref="E112">_xlfn.LET(_xlpm.결과,IFERROR(_xlfn.XLOOKUP(1, (날씨10[stnNm]='강수량 삽입용'!$C$104) * (날씨10[월]=E$105) * (날씨10[일]='강수량 삽입용'!$B112), 날씨10[sumRn]),""),IF(_xlpm.결과=0,"",_xlpm.결과))</f>
        <v>1</v>
      </c>
      <c r="F112" t="str" cm="1">
        <f t="array" ref="F112">_xlfn.LET(_xlpm.결과,IFERROR(_xlfn.XLOOKUP(1, (날씨10[stnNm]='강수량 삽입용'!$C$104) * (날씨10[월]=F$105) * (날씨10[일]='강수량 삽입용'!$B112), 날씨10[sumRn]),""),IF(_xlpm.결과=0,"",_xlpm.결과))</f>
        <v/>
      </c>
      <c r="G112" cm="1">
        <f t="array" ref="G112">_xlfn.LET(_xlpm.결과,IFERROR(_xlfn.XLOOKUP(1, (날씨10[stnNm]='강수량 삽입용'!$C$104) * (날씨10[월]=G$105) * (날씨10[일]='강수량 삽입용'!$B112), 날씨10[sumRn]),""),IF(_xlpm.결과=0,"",_xlpm.결과))</f>
        <v>6.7</v>
      </c>
      <c r="H112" t="str" cm="1">
        <f t="array" ref="H112">_xlfn.LET(_xlpm.결과,IFERROR(_xlfn.XLOOKUP(1, (날씨10[stnNm]='강수량 삽입용'!$C$104) * (날씨10[월]=H$105) * (날씨10[일]='강수량 삽입용'!$B112), 날씨10[sumRn]),""),IF(_xlpm.결과=0,"",_xlpm.결과))</f>
        <v/>
      </c>
      <c r="I112" cm="1">
        <f t="array" ref="I112">_xlfn.LET(_xlpm.결과,IFERROR(_xlfn.XLOOKUP(1, (날씨10[stnNm]='강수량 삽입용'!$C$104) * (날씨10[월]=I$105) * (날씨10[일]='강수량 삽입용'!$B112), 날씨10[sumRn]),""),IF(_xlpm.결과=0,"",_xlpm.결과))</f>
        <v>2.9</v>
      </c>
      <c r="J112" cm="1">
        <f t="array" ref="J112">_xlfn.LET(_xlpm.결과,IFERROR(_xlfn.XLOOKUP(1, (날씨10[stnNm]='강수량 삽입용'!$C$104) * (날씨10[월]=J$105) * (날씨10[일]='강수량 삽입용'!$B112), 날씨10[sumRn]),""),IF(_xlpm.결과=0,"",_xlpm.결과))</f>
        <v>14</v>
      </c>
      <c r="K112" t="str" cm="1">
        <f t="array" ref="K112">_xlfn.LET(_xlpm.결과,IFERROR(_xlfn.XLOOKUP(1, (날씨10[stnNm]='강수량 삽입용'!$C$104) * (날씨10[월]=K$105) * (날씨10[일]='강수량 삽입용'!$B112), 날씨10[sumRn]),""),IF(_xlpm.결과=0,"",_xlpm.결과))</f>
        <v/>
      </c>
      <c r="L112" t="str" cm="1">
        <f t="array" ref="L112">_xlfn.LET(_xlpm.결과,IFERROR(_xlfn.XLOOKUP(1, (날씨10[stnNm]='강수량 삽입용'!$C$104) * (날씨10[월]=L$105) * (날씨10[일]='강수량 삽입용'!$B112), 날씨10[sumRn]),""),IF(_xlpm.결과=0,"",_xlpm.결과))</f>
        <v/>
      </c>
      <c r="M112" t="str" cm="1">
        <f t="array" ref="M112">_xlfn.LET(_xlpm.결과,IFERROR(_xlfn.XLOOKUP(1, (날씨10[stnNm]='강수량 삽입용'!$C$104) * (날씨10[월]=M$105) * (날씨10[일]='강수량 삽입용'!$B112), 날씨10[sumRn]),""),IF(_xlpm.결과=0,"",_xlpm.결과))</f>
        <v/>
      </c>
      <c r="N112" t="str" cm="1">
        <f t="array" ref="N112">_xlfn.LET(_xlpm.결과,IFERROR(_xlfn.XLOOKUP(1, (날씨10[stnNm]='강수량 삽입용'!$C$104) * (날씨10[월]=N$105) * (날씨10[일]='강수량 삽입용'!$B112), 날씨10[sumRn]),""),IF(_xlpm.결과=0,"",_xlpm.결과))</f>
        <v/>
      </c>
    </row>
    <row r="113" spans="2:14" ht="15.95" customHeight="1" x14ac:dyDescent="0.3">
      <c r="B113" s="63">
        <v>8</v>
      </c>
      <c r="C113" t="str" cm="1">
        <f t="array" ref="C113">_xlfn.LET(_xlpm.결과,IFERROR(_xlfn.XLOOKUP(1, (날씨10[stnNm]='강수량 삽입용'!$C$104) * (날씨10[월]=C$105) * (날씨10[일]='강수량 삽입용'!$B113), 날씨10[sumRn]),""),IF(_xlpm.결과=0,"",_xlpm.결과))</f>
        <v/>
      </c>
      <c r="D113" t="str" cm="1">
        <f t="array" ref="D113">_xlfn.LET(_xlpm.결과,IFERROR(_xlfn.XLOOKUP(1, (날씨10[stnNm]='강수량 삽입용'!$C$104) * (날씨10[월]=D$105) * (날씨10[일]='강수량 삽입용'!$B113), 날씨10[sumRn]),""),IF(_xlpm.결과=0,"",_xlpm.결과))</f>
        <v/>
      </c>
      <c r="E113" t="str" cm="1">
        <f t="array" ref="E113">_xlfn.LET(_xlpm.결과,IFERROR(_xlfn.XLOOKUP(1, (날씨10[stnNm]='강수량 삽입용'!$C$104) * (날씨10[월]=E$105) * (날씨10[일]='강수량 삽입용'!$B113), 날씨10[sumRn]),""),IF(_xlpm.결과=0,"",_xlpm.결과))</f>
        <v/>
      </c>
      <c r="F113" t="str" cm="1">
        <f t="array" ref="F113">_xlfn.LET(_xlpm.결과,IFERROR(_xlfn.XLOOKUP(1, (날씨10[stnNm]='강수량 삽입용'!$C$104) * (날씨10[월]=F$105) * (날씨10[일]='강수량 삽입용'!$B113), 날씨10[sumRn]),""),IF(_xlpm.결과=0,"",_xlpm.결과))</f>
        <v/>
      </c>
      <c r="G113" t="str" cm="1">
        <f t="array" ref="G113">_xlfn.LET(_xlpm.결과,IFERROR(_xlfn.XLOOKUP(1, (날씨10[stnNm]='강수량 삽입용'!$C$104) * (날씨10[월]=G$105) * (날씨10[일]='강수량 삽입용'!$B113), 날씨10[sumRn]),""),IF(_xlpm.결과=0,"",_xlpm.결과))</f>
        <v/>
      </c>
      <c r="H113" cm="1">
        <f t="array" ref="H113">_xlfn.LET(_xlpm.결과,IFERROR(_xlfn.XLOOKUP(1, (날씨10[stnNm]='강수량 삽입용'!$C$104) * (날씨10[월]=H$105) * (날씨10[일]='강수량 삽입용'!$B113), 날씨10[sumRn]),""),IF(_xlpm.결과=0,"",_xlpm.결과))</f>
        <v>11.8</v>
      </c>
      <c r="I113" cm="1">
        <f t="array" ref="I113">_xlfn.LET(_xlpm.결과,IFERROR(_xlfn.XLOOKUP(1, (날씨10[stnNm]='강수량 삽입용'!$C$104) * (날씨10[월]=I$105) * (날씨10[일]='강수량 삽입용'!$B113), 날씨10[sumRn]),""),IF(_xlpm.결과=0,"",_xlpm.결과))</f>
        <v>13.5</v>
      </c>
      <c r="J113" t="str" cm="1">
        <f t="array" ref="J113">_xlfn.LET(_xlpm.결과,IFERROR(_xlfn.XLOOKUP(1, (날씨10[stnNm]='강수량 삽입용'!$C$104) * (날씨10[월]=J$105) * (날씨10[일]='강수량 삽입용'!$B113), 날씨10[sumRn]),""),IF(_xlpm.결과=0,"",_xlpm.결과))</f>
        <v/>
      </c>
      <c r="K113" t="str" cm="1">
        <f t="array" ref="K113">_xlfn.LET(_xlpm.결과,IFERROR(_xlfn.XLOOKUP(1, (날씨10[stnNm]='강수량 삽입용'!$C$104) * (날씨10[월]=K$105) * (날씨10[일]='강수량 삽입용'!$B113), 날씨10[sumRn]),""),IF(_xlpm.결과=0,"",_xlpm.결과))</f>
        <v/>
      </c>
      <c r="L113" cm="1">
        <f t="array" ref="L113">_xlfn.LET(_xlpm.결과,IFERROR(_xlfn.XLOOKUP(1, (날씨10[stnNm]='강수량 삽입용'!$C$104) * (날씨10[월]=L$105) * (날씨10[일]='강수량 삽입용'!$B113), 날씨10[sumRn]),""),IF(_xlpm.결과=0,"",_xlpm.결과))</f>
        <v>0.2</v>
      </c>
      <c r="M113" t="str" cm="1">
        <f t="array" ref="M113">_xlfn.LET(_xlpm.결과,IFERROR(_xlfn.XLOOKUP(1, (날씨10[stnNm]='강수량 삽입용'!$C$104) * (날씨10[월]=M$105) * (날씨10[일]='강수량 삽입용'!$B113), 날씨10[sumRn]),""),IF(_xlpm.결과=0,"",_xlpm.결과))</f>
        <v/>
      </c>
      <c r="N113" t="str" cm="1">
        <f t="array" ref="N113">_xlfn.LET(_xlpm.결과,IFERROR(_xlfn.XLOOKUP(1, (날씨10[stnNm]='강수량 삽입용'!$C$104) * (날씨10[월]=N$105) * (날씨10[일]='강수량 삽입용'!$B113), 날씨10[sumRn]),""),IF(_xlpm.결과=0,"",_xlpm.결과))</f>
        <v/>
      </c>
    </row>
    <row r="114" spans="2:14" ht="15.95" customHeight="1" x14ac:dyDescent="0.3">
      <c r="B114" s="63">
        <v>9</v>
      </c>
      <c r="C114" cm="1">
        <f t="array" ref="C114">_xlfn.LET(_xlpm.결과,IFERROR(_xlfn.XLOOKUP(1, (날씨10[stnNm]='강수량 삽입용'!$C$104) * (날씨10[월]=C$105) * (날씨10[일]='강수량 삽입용'!$B114), 날씨10[sumRn]),""),IF(_xlpm.결과=0,"",_xlpm.결과))</f>
        <v>0.5</v>
      </c>
      <c r="D114" t="str" cm="1">
        <f t="array" ref="D114">_xlfn.LET(_xlpm.결과,IFERROR(_xlfn.XLOOKUP(1, (날씨10[stnNm]='강수량 삽입용'!$C$104) * (날씨10[월]=D$105) * (날씨10[일]='강수량 삽입용'!$B114), 날씨10[sumRn]),""),IF(_xlpm.결과=0,"",_xlpm.결과))</f>
        <v/>
      </c>
      <c r="E114" t="str" cm="1">
        <f t="array" ref="E114">_xlfn.LET(_xlpm.결과,IFERROR(_xlfn.XLOOKUP(1, (날씨10[stnNm]='강수량 삽입용'!$C$104) * (날씨10[월]=E$105) * (날씨10[일]='강수량 삽입용'!$B114), 날씨10[sumRn]),""),IF(_xlpm.결과=0,"",_xlpm.결과))</f>
        <v/>
      </c>
      <c r="F114" t="str" cm="1">
        <f t="array" ref="F114">_xlfn.LET(_xlpm.결과,IFERROR(_xlfn.XLOOKUP(1, (날씨10[stnNm]='강수량 삽입용'!$C$104) * (날씨10[월]=F$105) * (날씨10[일]='강수량 삽입용'!$B114), 날씨10[sumRn]),""),IF(_xlpm.결과=0,"",_xlpm.결과))</f>
        <v/>
      </c>
      <c r="G114" t="str" cm="1">
        <f t="array" ref="G114">_xlfn.LET(_xlpm.결과,IFERROR(_xlfn.XLOOKUP(1, (날씨10[stnNm]='강수량 삽입용'!$C$104) * (날씨10[월]=G$105) * (날씨10[일]='강수량 삽입용'!$B114), 날씨10[sumRn]),""),IF(_xlpm.결과=0,"",_xlpm.결과))</f>
        <v/>
      </c>
      <c r="H114" t="str" cm="1">
        <f t="array" ref="H114">_xlfn.LET(_xlpm.결과,IFERROR(_xlfn.XLOOKUP(1, (날씨10[stnNm]='강수량 삽입용'!$C$104) * (날씨10[월]=H$105) * (날씨10[일]='강수량 삽입용'!$B114), 날씨10[sumRn]),""),IF(_xlpm.결과=0,"",_xlpm.결과))</f>
        <v/>
      </c>
      <c r="I114" cm="1">
        <f t="array" ref="I114">_xlfn.LET(_xlpm.결과,IFERROR(_xlfn.XLOOKUP(1, (날씨10[stnNm]='강수량 삽입용'!$C$104) * (날씨10[월]=I$105) * (날씨10[일]='강수량 삽입용'!$B114), 날씨10[sumRn]),""),IF(_xlpm.결과=0,"",_xlpm.결과))</f>
        <v>4.2</v>
      </c>
      <c r="J114" t="str" cm="1">
        <f t="array" ref="J114">_xlfn.LET(_xlpm.결과,IFERROR(_xlfn.XLOOKUP(1, (날씨10[stnNm]='강수량 삽입용'!$C$104) * (날씨10[월]=J$105) * (날씨10[일]='강수량 삽입용'!$B114), 날씨10[sumRn]),""),IF(_xlpm.결과=0,"",_xlpm.결과))</f>
        <v/>
      </c>
      <c r="K114" t="str" cm="1">
        <f t="array" ref="K114">_xlfn.LET(_xlpm.결과,IFERROR(_xlfn.XLOOKUP(1, (날씨10[stnNm]='강수량 삽입용'!$C$104) * (날씨10[월]=K$105) * (날씨10[일]='강수량 삽입용'!$B114), 날씨10[sumRn]),""),IF(_xlpm.결과=0,"",_xlpm.결과))</f>
        <v/>
      </c>
      <c r="L114" t="str" cm="1">
        <f t="array" ref="L114">_xlfn.LET(_xlpm.결과,IFERROR(_xlfn.XLOOKUP(1, (날씨10[stnNm]='강수량 삽입용'!$C$104) * (날씨10[월]=L$105) * (날씨10[일]='강수량 삽입용'!$B114), 날씨10[sumRn]),""),IF(_xlpm.결과=0,"",_xlpm.결과))</f>
        <v/>
      </c>
      <c r="M114" t="str" cm="1">
        <f t="array" ref="M114">_xlfn.LET(_xlpm.결과,IFERROR(_xlfn.XLOOKUP(1, (날씨10[stnNm]='강수량 삽입용'!$C$104) * (날씨10[월]=M$105) * (날씨10[일]='강수량 삽입용'!$B114), 날씨10[sumRn]),""),IF(_xlpm.결과=0,"",_xlpm.결과))</f>
        <v/>
      </c>
      <c r="N114" t="str" cm="1">
        <f t="array" ref="N114">_xlfn.LET(_xlpm.결과,IFERROR(_xlfn.XLOOKUP(1, (날씨10[stnNm]='강수량 삽입용'!$C$104) * (날씨10[월]=N$105) * (날씨10[일]='강수량 삽입용'!$B114), 날씨10[sumRn]),""),IF(_xlpm.결과=0,"",_xlpm.결과))</f>
        <v/>
      </c>
    </row>
    <row r="115" spans="2:14" ht="15.95" customHeight="1" x14ac:dyDescent="0.3">
      <c r="B115" s="63">
        <v>10</v>
      </c>
      <c r="C115" t="str" cm="1">
        <f t="array" ref="C115">_xlfn.LET(_xlpm.결과,IFERROR(_xlfn.XLOOKUP(1, (날씨10[stnNm]='강수량 삽입용'!$C$104) * (날씨10[월]=C$105) * (날씨10[일]='강수량 삽입용'!$B115), 날씨10[sumRn]),""),IF(_xlpm.결과=0,"",_xlpm.결과))</f>
        <v/>
      </c>
      <c r="D115" t="str" cm="1">
        <f t="array" ref="D115">_xlfn.LET(_xlpm.결과,IFERROR(_xlfn.XLOOKUP(1, (날씨10[stnNm]='강수량 삽입용'!$C$104) * (날씨10[월]=D$105) * (날씨10[일]='강수량 삽입용'!$B115), 날씨10[sumRn]),""),IF(_xlpm.결과=0,"",_xlpm.결과))</f>
        <v/>
      </c>
      <c r="E115" t="str" cm="1">
        <f t="array" ref="E115">_xlfn.LET(_xlpm.결과,IFERROR(_xlfn.XLOOKUP(1, (날씨10[stnNm]='강수량 삽입용'!$C$104) * (날씨10[월]=E$105) * (날씨10[일]='강수량 삽입용'!$B115), 날씨10[sumRn]),""),IF(_xlpm.결과=0,"",_xlpm.결과))</f>
        <v/>
      </c>
      <c r="F115" t="str" cm="1">
        <f t="array" ref="F115">_xlfn.LET(_xlpm.결과,IFERROR(_xlfn.XLOOKUP(1, (날씨10[stnNm]='강수량 삽입용'!$C$104) * (날씨10[월]=F$105) * (날씨10[일]='강수량 삽입용'!$B115), 날씨10[sumRn]),""),IF(_xlpm.결과=0,"",_xlpm.결과))</f>
        <v/>
      </c>
      <c r="G115" t="str" cm="1">
        <f t="array" ref="G115">_xlfn.LET(_xlpm.결과,IFERROR(_xlfn.XLOOKUP(1, (날씨10[stnNm]='강수량 삽입용'!$C$104) * (날씨10[월]=G$105) * (날씨10[일]='강수량 삽입용'!$B115), 날씨10[sumRn]),""),IF(_xlpm.결과=0,"",_xlpm.결과))</f>
        <v/>
      </c>
      <c r="H115" t="str" cm="1">
        <f t="array" ref="H115">_xlfn.LET(_xlpm.결과,IFERROR(_xlfn.XLOOKUP(1, (날씨10[stnNm]='강수량 삽입용'!$C$104) * (날씨10[월]=H$105) * (날씨10[일]='강수량 삽입용'!$B115), 날씨10[sumRn]),""),IF(_xlpm.결과=0,"",_xlpm.결과))</f>
        <v/>
      </c>
      <c r="I115" cm="1">
        <f t="array" ref="I115">_xlfn.LET(_xlpm.결과,IFERROR(_xlfn.XLOOKUP(1, (날씨10[stnNm]='강수량 삽입용'!$C$104) * (날씨10[월]=I$105) * (날씨10[일]='강수량 삽입용'!$B115), 날씨10[sumRn]),""),IF(_xlpm.결과=0,"",_xlpm.결과))</f>
        <v>0.1</v>
      </c>
      <c r="J115" t="str" cm="1">
        <f t="array" ref="J115">_xlfn.LET(_xlpm.결과,IFERROR(_xlfn.XLOOKUP(1, (날씨10[stnNm]='강수량 삽입용'!$C$104) * (날씨10[월]=J$105) * (날씨10[일]='강수량 삽입용'!$B115), 날씨10[sumRn]),""),IF(_xlpm.결과=0,"",_xlpm.결과))</f>
        <v/>
      </c>
      <c r="K115" t="str" cm="1">
        <f t="array" ref="K115">_xlfn.LET(_xlpm.결과,IFERROR(_xlfn.XLOOKUP(1, (날씨10[stnNm]='강수량 삽입용'!$C$104) * (날씨10[월]=K$105) * (날씨10[일]='강수량 삽입용'!$B115), 날씨10[sumRn]),""),IF(_xlpm.결과=0,"",_xlpm.결과))</f>
        <v/>
      </c>
      <c r="L115" cm="1">
        <f t="array" ref="L115">_xlfn.LET(_xlpm.결과,IFERROR(_xlfn.XLOOKUP(1, (날씨10[stnNm]='강수량 삽입용'!$C$104) * (날씨10[월]=L$105) * (날씨10[일]='강수량 삽입용'!$B115), 날씨10[sumRn]),""),IF(_xlpm.결과=0,"",_xlpm.결과))</f>
        <v>7.1</v>
      </c>
      <c r="M115" t="str" cm="1">
        <f t="array" ref="M115">_xlfn.LET(_xlpm.결과,IFERROR(_xlfn.XLOOKUP(1, (날씨10[stnNm]='강수량 삽입용'!$C$104) * (날씨10[월]=M$105) * (날씨10[일]='강수량 삽입용'!$B115), 날씨10[sumRn]),""),IF(_xlpm.결과=0,"",_xlpm.결과))</f>
        <v/>
      </c>
      <c r="N115" t="str" cm="1">
        <f t="array" ref="N115">_xlfn.LET(_xlpm.결과,IFERROR(_xlfn.XLOOKUP(1, (날씨10[stnNm]='강수량 삽입용'!$C$104) * (날씨10[월]=N$105) * (날씨10[일]='강수량 삽입용'!$B115), 날씨10[sumRn]),""),IF(_xlpm.결과=0,"",_xlpm.결과))</f>
        <v/>
      </c>
    </row>
    <row r="116" spans="2:14" ht="15.95" customHeight="1" x14ac:dyDescent="0.3">
      <c r="B116" s="63">
        <v>11</v>
      </c>
      <c r="C116" t="str" cm="1">
        <f t="array" ref="C116">_xlfn.LET(_xlpm.결과,IFERROR(_xlfn.XLOOKUP(1, (날씨10[stnNm]='강수량 삽입용'!$C$104) * (날씨10[월]=C$105) * (날씨10[일]='강수량 삽입용'!$B116), 날씨10[sumRn]),""),IF(_xlpm.결과=0,"",_xlpm.결과))</f>
        <v/>
      </c>
      <c r="D116" t="str" cm="1">
        <f t="array" ref="D116">_xlfn.LET(_xlpm.결과,IFERROR(_xlfn.XLOOKUP(1, (날씨10[stnNm]='강수량 삽입용'!$C$104) * (날씨10[월]=D$105) * (날씨10[일]='강수량 삽입용'!$B116), 날씨10[sumRn]),""),IF(_xlpm.결과=0,"",_xlpm.결과))</f>
        <v/>
      </c>
      <c r="E116" t="str" cm="1">
        <f t="array" ref="E116">_xlfn.LET(_xlpm.결과,IFERROR(_xlfn.XLOOKUP(1, (날씨10[stnNm]='강수량 삽입용'!$C$104) * (날씨10[월]=E$105) * (날씨10[일]='강수량 삽입용'!$B116), 날씨10[sumRn]),""),IF(_xlpm.결과=0,"",_xlpm.결과))</f>
        <v/>
      </c>
      <c r="F116" t="str" cm="1">
        <f t="array" ref="F116">_xlfn.LET(_xlpm.결과,IFERROR(_xlfn.XLOOKUP(1, (날씨10[stnNm]='강수량 삽입용'!$C$104) * (날씨10[월]=F$105) * (날씨10[일]='강수량 삽입용'!$B116), 날씨10[sumRn]),""),IF(_xlpm.결과=0,"",_xlpm.결과))</f>
        <v/>
      </c>
      <c r="G116" cm="1">
        <f t="array" ref="G116">_xlfn.LET(_xlpm.결과,IFERROR(_xlfn.XLOOKUP(1, (날씨10[stnNm]='강수량 삽입용'!$C$104) * (날씨10[월]=G$105) * (날씨10[일]='강수량 삽입용'!$B116), 날씨10[sumRn]),""),IF(_xlpm.결과=0,"",_xlpm.결과))</f>
        <v>29.7</v>
      </c>
      <c r="H116" t="str" cm="1">
        <f t="array" ref="H116">_xlfn.LET(_xlpm.결과,IFERROR(_xlfn.XLOOKUP(1, (날씨10[stnNm]='강수량 삽입용'!$C$104) * (날씨10[월]=H$105) * (날씨10[일]='강수량 삽입용'!$B116), 날씨10[sumRn]),""),IF(_xlpm.결과=0,"",_xlpm.결과))</f>
        <v/>
      </c>
      <c r="I116" t="str" cm="1">
        <f t="array" ref="I116">_xlfn.LET(_xlpm.결과,IFERROR(_xlfn.XLOOKUP(1, (날씨10[stnNm]='강수량 삽입용'!$C$104) * (날씨10[월]=I$105) * (날씨10[일]='강수량 삽입용'!$B116), 날씨10[sumRn]),""),IF(_xlpm.결과=0,"",_xlpm.결과))</f>
        <v/>
      </c>
      <c r="J116" t="str" cm="1">
        <f t="array" ref="J116">_xlfn.LET(_xlpm.결과,IFERROR(_xlfn.XLOOKUP(1, (날씨10[stnNm]='강수량 삽입용'!$C$104) * (날씨10[월]=J$105) * (날씨10[일]='강수량 삽입용'!$B116), 날씨10[sumRn]),""),IF(_xlpm.결과=0,"",_xlpm.결과))</f>
        <v/>
      </c>
      <c r="K116" t="str" cm="1">
        <f t="array" ref="K116">_xlfn.LET(_xlpm.결과,IFERROR(_xlfn.XLOOKUP(1, (날씨10[stnNm]='강수량 삽입용'!$C$104) * (날씨10[월]=K$105) * (날씨10[일]='강수량 삽입용'!$B116), 날씨10[sumRn]),""),IF(_xlpm.결과=0,"",_xlpm.결과))</f>
        <v/>
      </c>
      <c r="L116" t="str" cm="1">
        <f t="array" ref="L116">_xlfn.LET(_xlpm.결과,IFERROR(_xlfn.XLOOKUP(1, (날씨10[stnNm]='강수량 삽입용'!$C$104) * (날씨10[월]=L$105) * (날씨10[일]='강수량 삽입용'!$B116), 날씨10[sumRn]),""),IF(_xlpm.결과=0,"",_xlpm.결과))</f>
        <v/>
      </c>
      <c r="M116" t="str" cm="1">
        <f t="array" ref="M116">_xlfn.LET(_xlpm.결과,IFERROR(_xlfn.XLOOKUP(1, (날씨10[stnNm]='강수량 삽입용'!$C$104) * (날씨10[월]=M$105) * (날씨10[일]='강수량 삽입용'!$B116), 날씨10[sumRn]),""),IF(_xlpm.결과=0,"",_xlpm.결과))</f>
        <v/>
      </c>
      <c r="N116" t="str" cm="1">
        <f t="array" ref="N116">_xlfn.LET(_xlpm.결과,IFERROR(_xlfn.XLOOKUP(1, (날씨10[stnNm]='강수량 삽입용'!$C$104) * (날씨10[월]=N$105) * (날씨10[일]='강수량 삽입용'!$B116), 날씨10[sumRn]),""),IF(_xlpm.결과=0,"",_xlpm.결과))</f>
        <v/>
      </c>
    </row>
    <row r="117" spans="2:14" ht="15.95" customHeight="1" x14ac:dyDescent="0.3">
      <c r="B117" s="63">
        <v>12</v>
      </c>
      <c r="C117" t="str" cm="1">
        <f t="array" ref="C117">_xlfn.LET(_xlpm.결과,IFERROR(_xlfn.XLOOKUP(1, (날씨10[stnNm]='강수량 삽입용'!$C$104) * (날씨10[월]=C$105) * (날씨10[일]='강수량 삽입용'!$B117), 날씨10[sumRn]),""),IF(_xlpm.결과=0,"",_xlpm.결과))</f>
        <v/>
      </c>
      <c r="D117" t="str" cm="1">
        <f t="array" ref="D117">_xlfn.LET(_xlpm.결과,IFERROR(_xlfn.XLOOKUP(1, (날씨10[stnNm]='강수량 삽입용'!$C$104) * (날씨10[월]=D$105) * (날씨10[일]='강수량 삽입용'!$B117), 날씨10[sumRn]),""),IF(_xlpm.결과=0,"",_xlpm.결과))</f>
        <v/>
      </c>
      <c r="E117" cm="1">
        <f t="array" ref="E117">_xlfn.LET(_xlpm.결과,IFERROR(_xlfn.XLOOKUP(1, (날씨10[stnNm]='강수량 삽입용'!$C$104) * (날씨10[월]=E$105) * (날씨10[일]='강수량 삽입용'!$B117), 날씨10[sumRn]),""),IF(_xlpm.결과=0,"",_xlpm.결과))</f>
        <v>0.2</v>
      </c>
      <c r="F117" t="str" cm="1">
        <f t="array" ref="F117">_xlfn.LET(_xlpm.결과,IFERROR(_xlfn.XLOOKUP(1, (날씨10[stnNm]='강수량 삽입용'!$C$104) * (날씨10[월]=F$105) * (날씨10[일]='강수량 삽입용'!$B117), 날씨10[sumRn]),""),IF(_xlpm.결과=0,"",_xlpm.결과))</f>
        <v/>
      </c>
      <c r="G117" t="str" cm="1">
        <f t="array" ref="G117">_xlfn.LET(_xlpm.결과,IFERROR(_xlfn.XLOOKUP(1, (날씨10[stnNm]='강수량 삽입용'!$C$104) * (날씨10[월]=G$105) * (날씨10[일]='강수량 삽입용'!$B117), 날씨10[sumRn]),""),IF(_xlpm.결과=0,"",_xlpm.결과))</f>
        <v/>
      </c>
      <c r="H117" t="str" cm="1">
        <f t="array" ref="H117">_xlfn.LET(_xlpm.결과,IFERROR(_xlfn.XLOOKUP(1, (날씨10[stnNm]='강수량 삽입용'!$C$104) * (날씨10[월]=H$105) * (날씨10[일]='강수량 삽입용'!$B117), 날씨10[sumRn]),""),IF(_xlpm.결과=0,"",_xlpm.결과))</f>
        <v/>
      </c>
      <c r="I117" t="str" cm="1">
        <f t="array" ref="I117">_xlfn.LET(_xlpm.결과,IFERROR(_xlfn.XLOOKUP(1, (날씨10[stnNm]='강수량 삽입용'!$C$104) * (날씨10[월]=I$105) * (날씨10[일]='강수량 삽입용'!$B117), 날씨10[sumRn]),""),IF(_xlpm.결과=0,"",_xlpm.결과))</f>
        <v/>
      </c>
      <c r="J117" t="str" cm="1">
        <f t="array" ref="J117">_xlfn.LET(_xlpm.결과,IFERROR(_xlfn.XLOOKUP(1, (날씨10[stnNm]='강수량 삽입용'!$C$104) * (날씨10[월]=J$105) * (날씨10[일]='강수량 삽입용'!$B117), 날씨10[sumRn]),""),IF(_xlpm.결과=0,"",_xlpm.결과))</f>
        <v/>
      </c>
      <c r="K117" cm="1">
        <f t="array" ref="K117">_xlfn.LET(_xlpm.결과,IFERROR(_xlfn.XLOOKUP(1, (날씨10[stnNm]='강수량 삽입용'!$C$104) * (날씨10[월]=K$105) * (날씨10[일]='강수량 삽입용'!$B117), 날씨10[sumRn]),""),IF(_xlpm.결과=0,"",_xlpm.결과))</f>
        <v>6</v>
      </c>
      <c r="L117" t="str" cm="1">
        <f t="array" ref="L117">_xlfn.LET(_xlpm.결과,IFERROR(_xlfn.XLOOKUP(1, (날씨10[stnNm]='강수량 삽입용'!$C$104) * (날씨10[월]=L$105) * (날씨10[일]='강수량 삽입용'!$B117), 날씨10[sumRn]),""),IF(_xlpm.결과=0,"",_xlpm.결과))</f>
        <v/>
      </c>
      <c r="M117" t="str" cm="1">
        <f t="array" ref="M117">_xlfn.LET(_xlpm.결과,IFERROR(_xlfn.XLOOKUP(1, (날씨10[stnNm]='강수량 삽입용'!$C$104) * (날씨10[월]=M$105) * (날씨10[일]='강수량 삽입용'!$B117), 날씨10[sumRn]),""),IF(_xlpm.결과=0,"",_xlpm.결과))</f>
        <v/>
      </c>
      <c r="N117" t="str" cm="1">
        <f t="array" ref="N117">_xlfn.LET(_xlpm.결과,IFERROR(_xlfn.XLOOKUP(1, (날씨10[stnNm]='강수량 삽입용'!$C$104) * (날씨10[월]=N$105) * (날씨10[일]='강수량 삽입용'!$B117), 날씨10[sumRn]),""),IF(_xlpm.결과=0,"",_xlpm.결과))</f>
        <v/>
      </c>
    </row>
    <row r="118" spans="2:14" ht="15.95" customHeight="1" x14ac:dyDescent="0.3">
      <c r="B118" s="63">
        <v>13</v>
      </c>
      <c r="C118" t="str" cm="1">
        <f t="array" ref="C118">_xlfn.LET(_xlpm.결과,IFERROR(_xlfn.XLOOKUP(1, (날씨10[stnNm]='강수량 삽입용'!$C$104) * (날씨10[월]=C$105) * (날씨10[일]='강수량 삽입용'!$B118), 날씨10[sumRn]),""),IF(_xlpm.결과=0,"",_xlpm.결과))</f>
        <v/>
      </c>
      <c r="D118" t="str" cm="1">
        <f t="array" ref="D118">_xlfn.LET(_xlpm.결과,IFERROR(_xlfn.XLOOKUP(1, (날씨10[stnNm]='강수량 삽입용'!$C$104) * (날씨10[월]=D$105) * (날씨10[일]='강수량 삽입용'!$B118), 날씨10[sumRn]),""),IF(_xlpm.결과=0,"",_xlpm.결과))</f>
        <v/>
      </c>
      <c r="E118" t="str" cm="1">
        <f t="array" ref="E118">_xlfn.LET(_xlpm.결과,IFERROR(_xlfn.XLOOKUP(1, (날씨10[stnNm]='강수량 삽입용'!$C$104) * (날씨10[월]=E$105) * (날씨10[일]='강수량 삽입용'!$B118), 날씨10[sumRn]),""),IF(_xlpm.결과=0,"",_xlpm.결과))</f>
        <v/>
      </c>
      <c r="F118" t="str" cm="1">
        <f t="array" ref="F118">_xlfn.LET(_xlpm.결과,IFERROR(_xlfn.XLOOKUP(1, (날씨10[stnNm]='강수량 삽입용'!$C$104) * (날씨10[월]=F$105) * (날씨10[일]='강수량 삽입용'!$B118), 날씨10[sumRn]),""),IF(_xlpm.결과=0,"",_xlpm.결과))</f>
        <v/>
      </c>
      <c r="G118" t="str" cm="1">
        <f t="array" ref="G118">_xlfn.LET(_xlpm.결과,IFERROR(_xlfn.XLOOKUP(1, (날씨10[stnNm]='강수량 삽입용'!$C$104) * (날씨10[월]=G$105) * (날씨10[일]='강수량 삽입용'!$B118), 날씨10[sumRn]),""),IF(_xlpm.결과=0,"",_xlpm.결과))</f>
        <v/>
      </c>
      <c r="H118" t="str" cm="1">
        <f t="array" ref="H118">_xlfn.LET(_xlpm.결과,IFERROR(_xlfn.XLOOKUP(1, (날씨10[stnNm]='강수량 삽입용'!$C$104) * (날씨10[월]=H$105) * (날씨10[일]='강수량 삽입용'!$B118), 날씨10[sumRn]),""),IF(_xlpm.결과=0,"",_xlpm.결과))</f>
        <v/>
      </c>
      <c r="I118" t="str" cm="1">
        <f t="array" ref="I118">_xlfn.LET(_xlpm.결과,IFERROR(_xlfn.XLOOKUP(1, (날씨10[stnNm]='강수량 삽입용'!$C$104) * (날씨10[월]=I$105) * (날씨10[일]='강수량 삽입용'!$B118), 날씨10[sumRn]),""),IF(_xlpm.결과=0,"",_xlpm.결과))</f>
        <v/>
      </c>
      <c r="J118" t="str" cm="1">
        <f t="array" ref="J118">_xlfn.LET(_xlpm.결과,IFERROR(_xlfn.XLOOKUP(1, (날씨10[stnNm]='강수량 삽입용'!$C$104) * (날씨10[월]=J$105) * (날씨10[일]='강수량 삽입용'!$B118), 날씨10[sumRn]),""),IF(_xlpm.결과=0,"",_xlpm.결과))</f>
        <v/>
      </c>
      <c r="K118" cm="1">
        <f t="array" ref="K118">_xlfn.LET(_xlpm.결과,IFERROR(_xlfn.XLOOKUP(1, (날씨10[stnNm]='강수량 삽입용'!$C$104) * (날씨10[월]=K$105) * (날씨10[일]='강수량 삽입용'!$B118), 날씨10[sumRn]),""),IF(_xlpm.결과=0,"",_xlpm.결과))</f>
        <v>49.1</v>
      </c>
      <c r="L118" t="str" cm="1">
        <f t="array" ref="L118">_xlfn.LET(_xlpm.결과,IFERROR(_xlfn.XLOOKUP(1, (날씨10[stnNm]='강수량 삽입용'!$C$104) * (날씨10[월]=L$105) * (날씨10[일]='강수량 삽입용'!$B118), 날씨10[sumRn]),""),IF(_xlpm.결과=0,"",_xlpm.결과))</f>
        <v/>
      </c>
      <c r="M118" t="str" cm="1">
        <f t="array" ref="M118">_xlfn.LET(_xlpm.결과,IFERROR(_xlfn.XLOOKUP(1, (날씨10[stnNm]='강수량 삽입용'!$C$104) * (날씨10[월]=M$105) * (날씨10[일]='강수량 삽입용'!$B118), 날씨10[sumRn]),""),IF(_xlpm.결과=0,"",_xlpm.결과))</f>
        <v/>
      </c>
      <c r="N118" t="str" cm="1">
        <f t="array" ref="N118">_xlfn.LET(_xlpm.결과,IFERROR(_xlfn.XLOOKUP(1, (날씨10[stnNm]='강수량 삽입용'!$C$104) * (날씨10[월]=N$105) * (날씨10[일]='강수량 삽입용'!$B118), 날씨10[sumRn]),""),IF(_xlpm.결과=0,"",_xlpm.결과))</f>
        <v/>
      </c>
    </row>
    <row r="119" spans="2:14" ht="15.95" customHeight="1" x14ac:dyDescent="0.3">
      <c r="B119" s="63">
        <v>14</v>
      </c>
      <c r="C119" cm="1">
        <f t="array" ref="C119">_xlfn.LET(_xlpm.결과,IFERROR(_xlfn.XLOOKUP(1, (날씨10[stnNm]='강수량 삽입용'!$C$104) * (날씨10[월]=C$105) * (날씨10[일]='강수량 삽입용'!$B119), 날씨10[sumRn]),""),IF(_xlpm.결과=0,"",_xlpm.결과))</f>
        <v>3.8</v>
      </c>
      <c r="D119" t="str" cm="1">
        <f t="array" ref="D119">_xlfn.LET(_xlpm.결과,IFERROR(_xlfn.XLOOKUP(1, (날씨10[stnNm]='강수량 삽입용'!$C$104) * (날씨10[월]=D$105) * (날씨10[일]='강수량 삽입용'!$B119), 날씨10[sumRn]),""),IF(_xlpm.결과=0,"",_xlpm.결과))</f>
        <v/>
      </c>
      <c r="E119" t="str" cm="1">
        <f t="array" ref="E119">_xlfn.LET(_xlpm.결과,IFERROR(_xlfn.XLOOKUP(1, (날씨10[stnNm]='강수량 삽입용'!$C$104) * (날씨10[월]=E$105) * (날씨10[일]='강수량 삽입용'!$B119), 날씨10[sumRn]),""),IF(_xlpm.결과=0,"",_xlpm.결과))</f>
        <v/>
      </c>
      <c r="F119" t="str" cm="1">
        <f t="array" ref="F119">_xlfn.LET(_xlpm.결과,IFERROR(_xlfn.XLOOKUP(1, (날씨10[stnNm]='강수량 삽입용'!$C$104) * (날씨10[월]=F$105) * (날씨10[일]='강수량 삽입용'!$B119), 날씨10[sumRn]),""),IF(_xlpm.결과=0,"",_xlpm.결과))</f>
        <v/>
      </c>
      <c r="G119" t="str" cm="1">
        <f t="array" ref="G119">_xlfn.LET(_xlpm.결과,IFERROR(_xlfn.XLOOKUP(1, (날씨10[stnNm]='강수량 삽입용'!$C$104) * (날씨10[월]=G$105) * (날씨10[일]='강수량 삽입용'!$B119), 날씨10[sumRn]),""),IF(_xlpm.결과=0,"",_xlpm.결과))</f>
        <v/>
      </c>
      <c r="H119" t="str" cm="1">
        <f t="array" ref="H119">_xlfn.LET(_xlpm.결과,IFERROR(_xlfn.XLOOKUP(1, (날씨10[stnNm]='강수량 삽입용'!$C$104) * (날씨10[월]=H$105) * (날씨10[일]='강수량 삽입용'!$B119), 날씨10[sumRn]),""),IF(_xlpm.결과=0,"",_xlpm.결과))</f>
        <v/>
      </c>
      <c r="I119" t="str" cm="1">
        <f t="array" ref="I119">_xlfn.LET(_xlpm.결과,IFERROR(_xlfn.XLOOKUP(1, (날씨10[stnNm]='강수량 삽입용'!$C$104) * (날씨10[월]=I$105) * (날씨10[일]='강수량 삽입용'!$B119), 날씨10[sumRn]),""),IF(_xlpm.결과=0,"",_xlpm.결과))</f>
        <v/>
      </c>
      <c r="J119" cm="1">
        <f t="array" ref="J119">_xlfn.LET(_xlpm.결과,IFERROR(_xlfn.XLOOKUP(1, (날씨10[stnNm]='강수량 삽입용'!$C$104) * (날씨10[월]=J$105) * (날씨10[일]='강수량 삽입용'!$B119), 날씨10[sumRn]),""),IF(_xlpm.결과=0,"",_xlpm.결과))</f>
        <v>10.3</v>
      </c>
      <c r="K119" cm="1">
        <f t="array" ref="K119">_xlfn.LET(_xlpm.결과,IFERROR(_xlfn.XLOOKUP(1, (날씨10[stnNm]='강수량 삽입용'!$C$104) * (날씨10[월]=K$105) * (날씨10[일]='강수량 삽입용'!$B119), 날씨10[sumRn]),""),IF(_xlpm.결과=0,"",_xlpm.결과))</f>
        <v>8.6</v>
      </c>
      <c r="L119" t="str" cm="1">
        <f t="array" ref="L119">_xlfn.LET(_xlpm.결과,IFERROR(_xlfn.XLOOKUP(1, (날씨10[stnNm]='강수량 삽입용'!$C$104) * (날씨10[월]=L$105) * (날씨10[일]='강수량 삽입용'!$B119), 날씨10[sumRn]),""),IF(_xlpm.결과=0,"",_xlpm.결과))</f>
        <v/>
      </c>
      <c r="M119" cm="1">
        <f t="array" ref="M119">_xlfn.LET(_xlpm.결과,IFERROR(_xlfn.XLOOKUP(1, (날씨10[stnNm]='강수량 삽입용'!$C$104) * (날씨10[월]=M$105) * (날씨10[일]='강수량 삽입용'!$B119), 날씨10[sumRn]),""),IF(_xlpm.결과=0,"",_xlpm.결과))</f>
        <v>0.9</v>
      </c>
      <c r="N119" t="str" cm="1">
        <f t="array" ref="N119">_xlfn.LET(_xlpm.결과,IFERROR(_xlfn.XLOOKUP(1, (날씨10[stnNm]='강수량 삽입용'!$C$104) * (날씨10[월]=N$105) * (날씨10[일]='강수량 삽입용'!$B119), 날씨10[sumRn]),""),IF(_xlpm.결과=0,"",_xlpm.결과))</f>
        <v/>
      </c>
    </row>
    <row r="120" spans="2:14" ht="15.95" customHeight="1" x14ac:dyDescent="0.3">
      <c r="B120" s="63">
        <v>15</v>
      </c>
      <c r="C120" t="str" cm="1">
        <f t="array" ref="C120">_xlfn.LET(_xlpm.결과,IFERROR(_xlfn.XLOOKUP(1, (날씨10[stnNm]='강수량 삽입용'!$C$104) * (날씨10[월]=C$105) * (날씨10[일]='강수량 삽입용'!$B120), 날씨10[sumRn]),""),IF(_xlpm.결과=0,"",_xlpm.결과))</f>
        <v/>
      </c>
      <c r="D120" cm="1">
        <f t="array" ref="D120">_xlfn.LET(_xlpm.결과,IFERROR(_xlfn.XLOOKUP(1, (날씨10[stnNm]='강수량 삽입용'!$C$104) * (날씨10[월]=D$105) * (날씨10[일]='강수량 삽입용'!$B120), 날씨10[sumRn]),""),IF(_xlpm.결과=0,"",_xlpm.결과))</f>
        <v>16.100000000000001</v>
      </c>
      <c r="E120" t="str" cm="1">
        <f t="array" ref="E120">_xlfn.LET(_xlpm.결과,IFERROR(_xlfn.XLOOKUP(1, (날씨10[stnNm]='강수량 삽입용'!$C$104) * (날씨10[월]=E$105) * (날씨10[일]='강수량 삽입용'!$B120), 날씨10[sumRn]),""),IF(_xlpm.결과=0,"",_xlpm.결과))</f>
        <v/>
      </c>
      <c r="F120" cm="1">
        <f t="array" ref="F120">_xlfn.LET(_xlpm.결과,IFERROR(_xlfn.XLOOKUP(1, (날씨10[stnNm]='강수량 삽입용'!$C$104) * (날씨10[월]=F$105) * (날씨10[일]='강수량 삽입용'!$B120), 날씨10[sumRn]),""),IF(_xlpm.결과=0,"",_xlpm.결과))</f>
        <v>11.2</v>
      </c>
      <c r="G120" cm="1">
        <f t="array" ref="G120">_xlfn.LET(_xlpm.결과,IFERROR(_xlfn.XLOOKUP(1, (날씨10[stnNm]='강수량 삽입용'!$C$104) * (날씨10[월]=G$105) * (날씨10[일]='강수량 삽입용'!$B120), 날씨10[sumRn]),""),IF(_xlpm.결과=0,"",_xlpm.결과))</f>
        <v>44.2</v>
      </c>
      <c r="H120" t="str" cm="1">
        <f t="array" ref="H120">_xlfn.LET(_xlpm.결과,IFERROR(_xlfn.XLOOKUP(1, (날씨10[stnNm]='강수량 삽입용'!$C$104) * (날씨10[월]=H$105) * (날씨10[일]='강수량 삽입용'!$B120), 날씨10[sumRn]),""),IF(_xlpm.결과=0,"",_xlpm.결과))</f>
        <v/>
      </c>
      <c r="I120" t="str" cm="1">
        <f t="array" ref="I120">_xlfn.LET(_xlpm.결과,IFERROR(_xlfn.XLOOKUP(1, (날씨10[stnNm]='강수량 삽입용'!$C$104) * (날씨10[월]=I$105) * (날씨10[일]='강수량 삽입용'!$B120), 날씨10[sumRn]),""),IF(_xlpm.결과=0,"",_xlpm.결과))</f>
        <v/>
      </c>
      <c r="J120" t="str" cm="1">
        <f t="array" ref="J120">_xlfn.LET(_xlpm.결과,IFERROR(_xlfn.XLOOKUP(1, (날씨10[stnNm]='강수량 삽입용'!$C$104) * (날씨10[월]=J$105) * (날씨10[일]='강수량 삽입용'!$B120), 날씨10[sumRn]),""),IF(_xlpm.결과=0,"",_xlpm.결과))</f>
        <v/>
      </c>
      <c r="K120" t="str" cm="1">
        <f t="array" ref="K120">_xlfn.LET(_xlpm.결과,IFERROR(_xlfn.XLOOKUP(1, (날씨10[stnNm]='강수량 삽입용'!$C$104) * (날씨10[월]=K$105) * (날씨10[일]='강수량 삽입용'!$B120), 날씨10[sumRn]),""),IF(_xlpm.결과=0,"",_xlpm.결과))</f>
        <v/>
      </c>
      <c r="L120" t="str" cm="1">
        <f t="array" ref="L120">_xlfn.LET(_xlpm.결과,IFERROR(_xlfn.XLOOKUP(1, (날씨10[stnNm]='강수량 삽입용'!$C$104) * (날씨10[월]=L$105) * (날씨10[일]='강수량 삽입용'!$B120), 날씨10[sumRn]),""),IF(_xlpm.결과=0,"",_xlpm.결과))</f>
        <v/>
      </c>
      <c r="M120" cm="1">
        <f t="array" ref="M120">_xlfn.LET(_xlpm.결과,IFERROR(_xlfn.XLOOKUP(1, (날씨10[stnNm]='강수량 삽입용'!$C$104) * (날씨10[월]=M$105) * (날씨10[일]='강수량 삽입용'!$B120), 날씨10[sumRn]),""),IF(_xlpm.결과=0,"",_xlpm.결과))</f>
        <v>0.1</v>
      </c>
      <c r="N120" t="str" cm="1">
        <f t="array" ref="N120">_xlfn.LET(_xlpm.결과,IFERROR(_xlfn.XLOOKUP(1, (날씨10[stnNm]='강수량 삽입용'!$C$104) * (날씨10[월]=N$105) * (날씨10[일]='강수량 삽입용'!$B120), 날씨10[sumRn]),""),IF(_xlpm.결과=0,"",_xlpm.결과))</f>
        <v/>
      </c>
    </row>
    <row r="121" spans="2:14" ht="15.95" customHeight="1" x14ac:dyDescent="0.3">
      <c r="B121" s="63">
        <v>16</v>
      </c>
      <c r="C121" t="str" cm="1">
        <f t="array" ref="C121">_xlfn.LET(_xlpm.결과,IFERROR(_xlfn.XLOOKUP(1, (날씨10[stnNm]='강수량 삽입용'!$C$104) * (날씨10[월]=C$105) * (날씨10[일]='강수량 삽입용'!$B121), 날씨10[sumRn]),""),IF(_xlpm.결과=0,"",_xlpm.결과))</f>
        <v/>
      </c>
      <c r="D121" t="str" cm="1">
        <f t="array" ref="D121">_xlfn.LET(_xlpm.결과,IFERROR(_xlfn.XLOOKUP(1, (날씨10[stnNm]='강수량 삽입용'!$C$104) * (날씨10[월]=D$105) * (날씨10[일]='강수량 삽입용'!$B121), 날씨10[sumRn]),""),IF(_xlpm.결과=0,"",_xlpm.결과))</f>
        <v/>
      </c>
      <c r="E121" t="str" cm="1">
        <f t="array" ref="E121">_xlfn.LET(_xlpm.결과,IFERROR(_xlfn.XLOOKUP(1, (날씨10[stnNm]='강수량 삽입용'!$C$104) * (날씨10[월]=E$105) * (날씨10[일]='강수량 삽입용'!$B121), 날씨10[sumRn]),""),IF(_xlpm.결과=0,"",_xlpm.결과))</f>
        <v/>
      </c>
      <c r="F121" t="str" cm="1">
        <f t="array" ref="F121">_xlfn.LET(_xlpm.결과,IFERROR(_xlfn.XLOOKUP(1, (날씨10[stnNm]='강수량 삽입용'!$C$104) * (날씨10[월]=F$105) * (날씨10[일]='강수량 삽입용'!$B121), 날씨10[sumRn]),""),IF(_xlpm.결과=0,"",_xlpm.결과))</f>
        <v/>
      </c>
      <c r="G121" cm="1">
        <f t="array" ref="G121">_xlfn.LET(_xlpm.결과,IFERROR(_xlfn.XLOOKUP(1, (날씨10[stnNm]='강수량 삽입용'!$C$104) * (날씨10[월]=G$105) * (날씨10[일]='강수량 삽입용'!$B121), 날씨10[sumRn]),""),IF(_xlpm.결과=0,"",_xlpm.결과))</f>
        <v>0.5</v>
      </c>
      <c r="H121" t="str" cm="1">
        <f t="array" ref="H121">_xlfn.LET(_xlpm.결과,IFERROR(_xlfn.XLOOKUP(1, (날씨10[stnNm]='강수량 삽입용'!$C$104) * (날씨10[월]=H$105) * (날씨10[일]='강수량 삽입용'!$B121), 날씨10[sumRn]),""),IF(_xlpm.결과=0,"",_xlpm.결과))</f>
        <v/>
      </c>
      <c r="I121" cm="1">
        <f t="array" ref="I121">_xlfn.LET(_xlpm.결과,IFERROR(_xlfn.XLOOKUP(1, (날씨10[stnNm]='강수량 삽입용'!$C$104) * (날씨10[월]=I$105) * (날씨10[일]='강수량 삽입용'!$B121), 날씨10[sumRn]),""),IF(_xlpm.결과=0,"",_xlpm.결과))</f>
        <v>2.2000000000000002</v>
      </c>
      <c r="J121" cm="1">
        <f t="array" ref="J121">_xlfn.LET(_xlpm.결과,IFERROR(_xlfn.XLOOKUP(1, (날씨10[stnNm]='강수량 삽입용'!$C$104) * (날씨10[월]=J$105) * (날씨10[일]='강수량 삽입용'!$B121), 날씨10[sumRn]),""),IF(_xlpm.결과=0,"",_xlpm.결과))</f>
        <v>4.3</v>
      </c>
      <c r="K121" cm="1">
        <f t="array" ref="K121">_xlfn.LET(_xlpm.결과,IFERROR(_xlfn.XLOOKUP(1, (날씨10[stnNm]='강수량 삽입용'!$C$104) * (날씨10[월]=K$105) * (날씨10[일]='강수량 삽입용'!$B121), 날씨10[sumRn]),""),IF(_xlpm.결과=0,"",_xlpm.결과))</f>
        <v>0.5</v>
      </c>
      <c r="L121" t="str" cm="1">
        <f t="array" ref="L121">_xlfn.LET(_xlpm.결과,IFERROR(_xlfn.XLOOKUP(1, (날씨10[stnNm]='강수량 삽입용'!$C$104) * (날씨10[월]=L$105) * (날씨10[일]='강수량 삽입용'!$B121), 날씨10[sumRn]),""),IF(_xlpm.결과=0,"",_xlpm.결과))</f>
        <v/>
      </c>
      <c r="M121" cm="1">
        <f t="array" ref="M121">_xlfn.LET(_xlpm.결과,IFERROR(_xlfn.XLOOKUP(1, (날씨10[stnNm]='강수량 삽입용'!$C$104) * (날씨10[월]=M$105) * (날씨10[일]='강수량 삽입용'!$B121), 날씨10[sumRn]),""),IF(_xlpm.결과=0,"",_xlpm.결과))</f>
        <v>7.5</v>
      </c>
      <c r="N121" t="str" cm="1">
        <f t="array" ref="N121">_xlfn.LET(_xlpm.결과,IFERROR(_xlfn.XLOOKUP(1, (날씨10[stnNm]='강수량 삽입용'!$C$104) * (날씨10[월]=N$105) * (날씨10[일]='강수량 삽입용'!$B121), 날씨10[sumRn]),""),IF(_xlpm.결과=0,"",_xlpm.결과))</f>
        <v/>
      </c>
    </row>
    <row r="122" spans="2:14" ht="15.95" customHeight="1" x14ac:dyDescent="0.3">
      <c r="B122" s="63">
        <v>17</v>
      </c>
      <c r="C122" cm="1">
        <f t="array" ref="C122">_xlfn.LET(_xlpm.결과,IFERROR(_xlfn.XLOOKUP(1, (날씨10[stnNm]='강수량 삽입용'!$C$104) * (날씨10[월]=C$105) * (날씨10[일]='강수량 삽입용'!$B122), 날씨10[sumRn]),""),IF(_xlpm.결과=0,"",_xlpm.결과))</f>
        <v>2.8</v>
      </c>
      <c r="D122" t="str" cm="1">
        <f t="array" ref="D122">_xlfn.LET(_xlpm.결과,IFERROR(_xlfn.XLOOKUP(1, (날씨10[stnNm]='강수량 삽입용'!$C$104) * (날씨10[월]=D$105) * (날씨10[일]='강수량 삽입용'!$B122), 날씨10[sumRn]),""),IF(_xlpm.결과=0,"",_xlpm.결과))</f>
        <v/>
      </c>
      <c r="E122" t="str" cm="1">
        <f t="array" ref="E122">_xlfn.LET(_xlpm.결과,IFERROR(_xlfn.XLOOKUP(1, (날씨10[stnNm]='강수량 삽입용'!$C$104) * (날씨10[월]=E$105) * (날씨10[일]='강수량 삽입용'!$B122), 날씨10[sumRn]),""),IF(_xlpm.결과=0,"",_xlpm.결과))</f>
        <v/>
      </c>
      <c r="F122" t="str" cm="1">
        <f t="array" ref="F122">_xlfn.LET(_xlpm.결과,IFERROR(_xlfn.XLOOKUP(1, (날씨10[stnNm]='강수량 삽입용'!$C$104) * (날씨10[월]=F$105) * (날씨10[일]='강수량 삽입용'!$B122), 날씨10[sumRn]),""),IF(_xlpm.결과=0,"",_xlpm.결과))</f>
        <v/>
      </c>
      <c r="G122" t="str" cm="1">
        <f t="array" ref="G122">_xlfn.LET(_xlpm.결과,IFERROR(_xlfn.XLOOKUP(1, (날씨10[stnNm]='강수량 삽입용'!$C$104) * (날씨10[월]=G$105) * (날씨10[일]='강수량 삽입용'!$B122), 날씨10[sumRn]),""),IF(_xlpm.결과=0,"",_xlpm.결과))</f>
        <v/>
      </c>
      <c r="H122" t="str" cm="1">
        <f t="array" ref="H122">_xlfn.LET(_xlpm.결과,IFERROR(_xlfn.XLOOKUP(1, (날씨10[stnNm]='강수량 삽입용'!$C$104) * (날씨10[월]=H$105) * (날씨10[일]='강수량 삽입용'!$B122), 날씨10[sumRn]),""),IF(_xlpm.결과=0,"",_xlpm.결과))</f>
        <v/>
      </c>
      <c r="I122" cm="1">
        <f t="array" ref="I122">_xlfn.LET(_xlpm.결과,IFERROR(_xlfn.XLOOKUP(1, (날씨10[stnNm]='강수량 삽입용'!$C$104) * (날씨10[월]=I$105) * (날씨10[일]='강수량 삽입용'!$B122), 날씨10[sumRn]),""),IF(_xlpm.결과=0,"",_xlpm.결과))</f>
        <v>194.9</v>
      </c>
      <c r="J122" t="str" cm="1">
        <f t="array" ref="J122">_xlfn.LET(_xlpm.결과,IFERROR(_xlfn.XLOOKUP(1, (날씨10[stnNm]='강수량 삽입용'!$C$104) * (날씨10[월]=J$105) * (날씨10[일]='강수량 삽입용'!$B122), 날씨10[sumRn]),""),IF(_xlpm.결과=0,"",_xlpm.결과))</f>
        <v/>
      </c>
      <c r="K122" t="str" cm="1">
        <f t="array" ref="K122">_xlfn.LET(_xlpm.결과,IFERROR(_xlfn.XLOOKUP(1, (날씨10[stnNm]='강수량 삽입용'!$C$104) * (날씨10[월]=K$105) * (날씨10[일]='강수량 삽입용'!$B122), 날씨10[sumRn]),""),IF(_xlpm.결과=0,"",_xlpm.결과))</f>
        <v/>
      </c>
      <c r="L122" t="str" cm="1">
        <f t="array" ref="L122">_xlfn.LET(_xlpm.결과,IFERROR(_xlfn.XLOOKUP(1, (날씨10[stnNm]='강수량 삽입용'!$C$104) * (날씨10[월]=L$105) * (날씨10[일]='강수량 삽입용'!$B122), 날씨10[sumRn]),""),IF(_xlpm.결과=0,"",_xlpm.결과))</f>
        <v/>
      </c>
      <c r="M122" t="str" cm="1">
        <f t="array" ref="M122">_xlfn.LET(_xlpm.결과,IFERROR(_xlfn.XLOOKUP(1, (날씨10[stnNm]='강수량 삽입용'!$C$104) * (날씨10[월]=M$105) * (날씨10[일]='강수량 삽입용'!$B122), 날씨10[sumRn]),""),IF(_xlpm.결과=0,"",_xlpm.결과))</f>
        <v/>
      </c>
      <c r="N122" t="str" cm="1">
        <f t="array" ref="N122">_xlfn.LET(_xlpm.결과,IFERROR(_xlfn.XLOOKUP(1, (날씨10[stnNm]='강수량 삽입용'!$C$104) * (날씨10[월]=N$105) * (날씨10[일]='강수량 삽입용'!$B122), 날씨10[sumRn]),""),IF(_xlpm.결과=0,"",_xlpm.결과))</f>
        <v/>
      </c>
    </row>
    <row r="123" spans="2:14" ht="15.95" customHeight="1" x14ac:dyDescent="0.3">
      <c r="B123" s="63">
        <v>18</v>
      </c>
      <c r="C123" cm="1">
        <f t="array" ref="C123">_xlfn.LET(_xlpm.결과,IFERROR(_xlfn.XLOOKUP(1, (날씨10[stnNm]='강수량 삽입용'!$C$104) * (날씨10[월]=C$105) * (날씨10[일]='강수량 삽입용'!$B123), 날씨10[sumRn]),""),IF(_xlpm.결과=0,"",_xlpm.결과))</f>
        <v>0.1</v>
      </c>
      <c r="D123" cm="1">
        <f t="array" ref="D123">_xlfn.LET(_xlpm.결과,IFERROR(_xlfn.XLOOKUP(1, (날씨10[stnNm]='강수량 삽입용'!$C$104) * (날씨10[월]=D$105) * (날씨10[일]='강수량 삽입용'!$B123), 날씨10[sumRn]),""),IF(_xlpm.결과=0,"",_xlpm.결과))</f>
        <v>13.4</v>
      </c>
      <c r="E123" t="str" cm="1">
        <f t="array" ref="E123">_xlfn.LET(_xlpm.결과,IFERROR(_xlfn.XLOOKUP(1, (날씨10[stnNm]='강수량 삽입용'!$C$104) * (날씨10[월]=E$105) * (날씨10[일]='강수량 삽입용'!$B123), 날씨10[sumRn]),""),IF(_xlpm.결과=0,"",_xlpm.결과))</f>
        <v/>
      </c>
      <c r="F123" t="str" cm="1">
        <f t="array" ref="F123">_xlfn.LET(_xlpm.결과,IFERROR(_xlfn.XLOOKUP(1, (날씨10[stnNm]='강수량 삽입용'!$C$104) * (날씨10[월]=F$105) * (날씨10[일]='강수량 삽입용'!$B123), 날씨10[sumRn]),""),IF(_xlpm.결과=0,"",_xlpm.결과))</f>
        <v/>
      </c>
      <c r="G123" t="str" cm="1">
        <f t="array" ref="G123">_xlfn.LET(_xlpm.결과,IFERROR(_xlfn.XLOOKUP(1, (날씨10[stnNm]='강수량 삽입용'!$C$104) * (날씨10[월]=G$105) * (날씨10[일]='강수량 삽입용'!$B123), 날씨10[sumRn]),""),IF(_xlpm.결과=0,"",_xlpm.결과))</f>
        <v/>
      </c>
      <c r="H123" t="str" cm="1">
        <f t="array" ref="H123">_xlfn.LET(_xlpm.결과,IFERROR(_xlfn.XLOOKUP(1, (날씨10[stnNm]='강수량 삽입용'!$C$104) * (날씨10[월]=H$105) * (날씨10[일]='강수량 삽입용'!$B123), 날씨10[sumRn]),""),IF(_xlpm.결과=0,"",_xlpm.결과))</f>
        <v/>
      </c>
      <c r="I123" cm="1">
        <f t="array" ref="I123">_xlfn.LET(_xlpm.결과,IFERROR(_xlfn.XLOOKUP(1, (날씨10[stnNm]='강수량 삽입용'!$C$104) * (날씨10[월]=I$105) * (날씨10[일]='강수량 삽입용'!$B123), 날씨10[sumRn]),""),IF(_xlpm.결과=0,"",_xlpm.결과))</f>
        <v>160.30000000000001</v>
      </c>
      <c r="J123" cm="1">
        <f t="array" ref="J123">_xlfn.LET(_xlpm.결과,IFERROR(_xlfn.XLOOKUP(1, (날씨10[stnNm]='강수량 삽입용'!$C$104) * (날씨10[월]=J$105) * (날씨10[일]='강수량 삽입용'!$B123), 날씨10[sumRn]),""),IF(_xlpm.결과=0,"",_xlpm.결과))</f>
        <v>0.3</v>
      </c>
      <c r="K123" cm="1">
        <f t="array" ref="K123">_xlfn.LET(_xlpm.결과,IFERROR(_xlfn.XLOOKUP(1, (날씨10[stnNm]='강수량 삽입용'!$C$104) * (날씨10[월]=K$105) * (날씨10[일]='강수량 삽입용'!$B123), 날씨10[sumRn]),""),IF(_xlpm.결과=0,"",_xlpm.결과))</f>
        <v>14.5</v>
      </c>
      <c r="L123" cm="1">
        <f t="array" ref="L123">_xlfn.LET(_xlpm.결과,IFERROR(_xlfn.XLOOKUP(1, (날씨10[stnNm]='강수량 삽입용'!$C$104) * (날씨10[월]=L$105) * (날씨10[일]='강수량 삽입용'!$B123), 날씨10[sumRn]),""),IF(_xlpm.결과=0,"",_xlpm.결과))</f>
        <v>27.6</v>
      </c>
      <c r="M123" t="str" cm="1">
        <f t="array" ref="M123">_xlfn.LET(_xlpm.결과,IFERROR(_xlfn.XLOOKUP(1, (날씨10[stnNm]='강수량 삽입용'!$C$104) * (날씨10[월]=M$105) * (날씨10[일]='강수량 삽입용'!$B123), 날씨10[sumRn]),""),IF(_xlpm.결과=0,"",_xlpm.결과))</f>
        <v/>
      </c>
      <c r="N123" t="str" cm="1">
        <f t="array" ref="N123">_xlfn.LET(_xlpm.결과,IFERROR(_xlfn.XLOOKUP(1, (날씨10[stnNm]='강수량 삽입용'!$C$104) * (날씨10[월]=N$105) * (날씨10[일]='강수량 삽입용'!$B123), 날씨10[sumRn]),""),IF(_xlpm.결과=0,"",_xlpm.결과))</f>
        <v/>
      </c>
    </row>
    <row r="124" spans="2:14" ht="15.95" customHeight="1" x14ac:dyDescent="0.3">
      <c r="B124" s="63">
        <v>19</v>
      </c>
      <c r="C124" t="str" cm="1">
        <f t="array" ref="C124">_xlfn.LET(_xlpm.결과,IFERROR(_xlfn.XLOOKUP(1, (날씨10[stnNm]='강수량 삽입용'!$C$104) * (날씨10[월]=C$105) * (날씨10[일]='강수량 삽입용'!$B124), 날씨10[sumRn]),""),IF(_xlpm.결과=0,"",_xlpm.결과))</f>
        <v/>
      </c>
      <c r="D124" cm="1">
        <f t="array" ref="D124">_xlfn.LET(_xlpm.결과,IFERROR(_xlfn.XLOOKUP(1, (날씨10[stnNm]='강수량 삽입용'!$C$104) * (날씨10[월]=D$105) * (날씨10[일]='강수량 삽입용'!$B124), 날씨10[sumRn]),""),IF(_xlpm.결과=0,"",_xlpm.결과))</f>
        <v>11.5</v>
      </c>
      <c r="E124" cm="1">
        <f t="array" ref="E124">_xlfn.LET(_xlpm.결과,IFERROR(_xlfn.XLOOKUP(1, (날씨10[stnNm]='강수량 삽입용'!$C$104) * (날씨10[월]=E$105) * (날씨10[일]='강수량 삽입용'!$B124), 날씨10[sumRn]),""),IF(_xlpm.결과=0,"",_xlpm.결과))</f>
        <v>3</v>
      </c>
      <c r="F124" t="str" cm="1">
        <f t="array" ref="F124">_xlfn.LET(_xlpm.결과,IFERROR(_xlfn.XLOOKUP(1, (날씨10[stnNm]='강수량 삽입용'!$C$104) * (날씨10[월]=F$105) * (날씨10[일]='강수량 삽입용'!$B124), 날씨10[sumRn]),""),IF(_xlpm.결과=0,"",_xlpm.결과))</f>
        <v/>
      </c>
      <c r="G124" t="str" cm="1">
        <f t="array" ref="G124">_xlfn.LET(_xlpm.결과,IFERROR(_xlfn.XLOOKUP(1, (날씨10[stnNm]='강수량 삽입용'!$C$104) * (날씨10[월]=G$105) * (날씨10[일]='강수량 삽입용'!$B124), 날씨10[sumRn]),""),IF(_xlpm.결과=0,"",_xlpm.결과))</f>
        <v/>
      </c>
      <c r="H124" t="str" cm="1">
        <f t="array" ref="H124">_xlfn.LET(_xlpm.결과,IFERROR(_xlfn.XLOOKUP(1, (날씨10[stnNm]='강수량 삽입용'!$C$104) * (날씨10[월]=H$105) * (날씨10[일]='강수량 삽입용'!$B124), 날씨10[sumRn]),""),IF(_xlpm.결과=0,"",_xlpm.결과))</f>
        <v/>
      </c>
      <c r="I124" t="str" cm="1">
        <f t="array" ref="I124">_xlfn.LET(_xlpm.결과,IFERROR(_xlfn.XLOOKUP(1, (날씨10[stnNm]='강수량 삽입용'!$C$104) * (날씨10[월]=I$105) * (날씨10[일]='강수량 삽입용'!$B124), 날씨10[sumRn]),""),IF(_xlpm.결과=0,"",_xlpm.결과))</f>
        <v/>
      </c>
      <c r="J124" t="str" cm="1">
        <f t="array" ref="J124">_xlfn.LET(_xlpm.결과,IFERROR(_xlfn.XLOOKUP(1, (날씨10[stnNm]='강수량 삽입용'!$C$104) * (날씨10[월]=J$105) * (날씨10[일]='강수량 삽입용'!$B124), 날씨10[sumRn]),""),IF(_xlpm.결과=0,"",_xlpm.결과))</f>
        <v/>
      </c>
      <c r="K124" t="str" cm="1">
        <f t="array" ref="K124">_xlfn.LET(_xlpm.결과,IFERROR(_xlfn.XLOOKUP(1, (날씨10[stnNm]='강수량 삽입용'!$C$104) * (날씨10[월]=K$105) * (날씨10[일]='강수량 삽입용'!$B124), 날씨10[sumRn]),""),IF(_xlpm.결과=0,"",_xlpm.결과))</f>
        <v/>
      </c>
      <c r="L124" cm="1">
        <f t="array" ref="L124">_xlfn.LET(_xlpm.결과,IFERROR(_xlfn.XLOOKUP(1, (날씨10[stnNm]='강수량 삽입용'!$C$104) * (날씨10[월]=L$105) * (날씨10[일]='강수량 삽입용'!$B124), 날씨10[sumRn]),""),IF(_xlpm.결과=0,"",_xlpm.결과))</f>
        <v>0.6</v>
      </c>
      <c r="M124" t="str" cm="1">
        <f t="array" ref="M124">_xlfn.LET(_xlpm.결과,IFERROR(_xlfn.XLOOKUP(1, (날씨10[stnNm]='강수량 삽입용'!$C$104) * (날씨10[월]=M$105) * (날씨10[일]='강수량 삽입용'!$B124), 날씨10[sumRn]),""),IF(_xlpm.결과=0,"",_xlpm.결과))</f>
        <v/>
      </c>
      <c r="N124" t="str" cm="1">
        <f t="array" ref="N124">_xlfn.LET(_xlpm.결과,IFERROR(_xlfn.XLOOKUP(1, (날씨10[stnNm]='강수량 삽입용'!$C$104) * (날씨10[월]=N$105) * (날씨10[일]='강수량 삽입용'!$B124), 날씨10[sumRn]),""),IF(_xlpm.결과=0,"",_xlpm.결과))</f>
        <v/>
      </c>
    </row>
    <row r="125" spans="2:14" ht="15.95" customHeight="1" x14ac:dyDescent="0.3">
      <c r="B125" s="63">
        <v>20</v>
      </c>
      <c r="C125" t="str" cm="1">
        <f t="array" ref="C125">_xlfn.LET(_xlpm.결과,IFERROR(_xlfn.XLOOKUP(1, (날씨10[stnNm]='강수량 삽입용'!$C$104) * (날씨10[월]=C$105) * (날씨10[일]='강수량 삽입용'!$B125), 날씨10[sumRn]),""),IF(_xlpm.결과=0,"",_xlpm.결과))</f>
        <v/>
      </c>
      <c r="D125" cm="1">
        <f t="array" ref="D125">_xlfn.LET(_xlpm.결과,IFERROR(_xlfn.XLOOKUP(1, (날씨10[stnNm]='강수량 삽입용'!$C$104) * (날씨10[월]=D$105) * (날씨10[일]='강수량 삽입용'!$B125), 날씨10[sumRn]),""),IF(_xlpm.결과=0,"",_xlpm.결과))</f>
        <v>0.8</v>
      </c>
      <c r="E125" cm="1">
        <f t="array" ref="E125">_xlfn.LET(_xlpm.결과,IFERROR(_xlfn.XLOOKUP(1, (날씨10[stnNm]='강수량 삽입용'!$C$104) * (날씨10[월]=E$105) * (날씨10[일]='강수량 삽입용'!$B125), 날씨10[sumRn]),""),IF(_xlpm.결과=0,"",_xlpm.결과))</f>
        <v>0.1</v>
      </c>
      <c r="F125" cm="1">
        <f t="array" ref="F125">_xlfn.LET(_xlpm.결과,IFERROR(_xlfn.XLOOKUP(1, (날씨10[stnNm]='강수량 삽입용'!$C$104) * (날씨10[월]=F$105) * (날씨10[일]='강수량 삽입용'!$B125), 날씨10[sumRn]),""),IF(_xlpm.결과=0,"",_xlpm.결과))</f>
        <v>2.1</v>
      </c>
      <c r="G125" cm="1">
        <f t="array" ref="G125">_xlfn.LET(_xlpm.결과,IFERROR(_xlfn.XLOOKUP(1, (날씨10[stnNm]='강수량 삽입용'!$C$104) * (날씨10[월]=G$105) * (날씨10[일]='강수량 삽입용'!$B125), 날씨10[sumRn]),""),IF(_xlpm.결과=0,"",_xlpm.결과))</f>
        <v>0.5</v>
      </c>
      <c r="H125" t="str" cm="1">
        <f t="array" ref="H125">_xlfn.LET(_xlpm.결과,IFERROR(_xlfn.XLOOKUP(1, (날씨10[stnNm]='강수량 삽입용'!$C$104) * (날씨10[월]=H$105) * (날씨10[일]='강수량 삽입용'!$B125), 날씨10[sumRn]),""),IF(_xlpm.결과=0,"",_xlpm.결과))</f>
        <v/>
      </c>
      <c r="I125" cm="1">
        <f t="array" ref="I125">_xlfn.LET(_xlpm.결과,IFERROR(_xlfn.XLOOKUP(1, (날씨10[stnNm]='강수량 삽입용'!$C$104) * (날씨10[월]=I$105) * (날씨10[일]='강수량 삽입용'!$B125), 날씨10[sumRn]),""),IF(_xlpm.결과=0,"",_xlpm.결과))</f>
        <v>6.8</v>
      </c>
      <c r="J125" t="str" cm="1">
        <f t="array" ref="J125">_xlfn.LET(_xlpm.결과,IFERROR(_xlfn.XLOOKUP(1, (날씨10[stnNm]='강수량 삽입용'!$C$104) * (날씨10[월]=J$105) * (날씨10[일]='강수량 삽입용'!$B125), 날씨10[sumRn]),""),IF(_xlpm.결과=0,"",_xlpm.결과))</f>
        <v/>
      </c>
      <c r="K125" cm="1">
        <f t="array" ref="K125">_xlfn.LET(_xlpm.결과,IFERROR(_xlfn.XLOOKUP(1, (날씨10[stnNm]='강수량 삽입용'!$C$104) * (날씨10[월]=K$105) * (날씨10[일]='강수량 삽입용'!$B125), 날씨10[sumRn]),""),IF(_xlpm.결과=0,"",_xlpm.결과))</f>
        <v>81</v>
      </c>
      <c r="L125" t="str" cm="1">
        <f t="array" ref="L125">_xlfn.LET(_xlpm.결과,IFERROR(_xlfn.XLOOKUP(1, (날씨10[stnNm]='강수량 삽입용'!$C$104) * (날씨10[월]=L$105) * (날씨10[일]='강수량 삽입용'!$B125), 날씨10[sumRn]),""),IF(_xlpm.결과=0,"",_xlpm.결과))</f>
        <v/>
      </c>
      <c r="M125" t="str" cm="1">
        <f t="array" ref="M125">_xlfn.LET(_xlpm.결과,IFERROR(_xlfn.XLOOKUP(1, (날씨10[stnNm]='강수량 삽입용'!$C$104) * (날씨10[월]=M$105) * (날씨10[일]='강수량 삽입용'!$B125), 날씨10[sumRn]),""),IF(_xlpm.결과=0,"",_xlpm.결과))</f>
        <v/>
      </c>
      <c r="N125" t="str" cm="1">
        <f t="array" ref="N125">_xlfn.LET(_xlpm.결과,IFERROR(_xlfn.XLOOKUP(1, (날씨10[stnNm]='강수량 삽입용'!$C$104) * (날씨10[월]=N$105) * (날씨10[일]='강수량 삽입용'!$B125), 날씨10[sumRn]),""),IF(_xlpm.결과=0,"",_xlpm.결과))</f>
        <v/>
      </c>
    </row>
    <row r="126" spans="2:14" ht="15.95" customHeight="1" x14ac:dyDescent="0.3">
      <c r="B126" s="63">
        <v>21</v>
      </c>
      <c r="C126" t="str" cm="1">
        <f t="array" ref="C126">_xlfn.LET(_xlpm.결과,IFERROR(_xlfn.XLOOKUP(1, (날씨10[stnNm]='강수량 삽입용'!$C$104) * (날씨10[월]=C$105) * (날씨10[일]='강수량 삽입용'!$B126), 날씨10[sumRn]),""),IF(_xlpm.결과=0,"",_xlpm.결과))</f>
        <v/>
      </c>
      <c r="D126" cm="1">
        <f t="array" ref="D126">_xlfn.LET(_xlpm.결과,IFERROR(_xlfn.XLOOKUP(1, (날씨10[stnNm]='강수량 삽입용'!$C$104) * (날씨10[월]=D$105) * (날씨10[일]='강수량 삽입용'!$B126), 날씨10[sumRn]),""),IF(_xlpm.결과=0,"",_xlpm.결과))</f>
        <v>3.4</v>
      </c>
      <c r="E126" t="str" cm="1">
        <f t="array" ref="E126">_xlfn.LET(_xlpm.결과,IFERROR(_xlfn.XLOOKUP(1, (날씨10[stnNm]='강수량 삽입용'!$C$104) * (날씨10[월]=E$105) * (날씨10[일]='강수량 삽입용'!$B126), 날씨10[sumRn]),""),IF(_xlpm.결과=0,"",_xlpm.결과))</f>
        <v/>
      </c>
      <c r="F126" t="str" cm="1">
        <f t="array" ref="F126">_xlfn.LET(_xlpm.결과,IFERROR(_xlfn.XLOOKUP(1, (날씨10[stnNm]='강수량 삽입용'!$C$104) * (날씨10[월]=F$105) * (날씨10[일]='강수량 삽입용'!$B126), 날씨10[sumRn]),""),IF(_xlpm.결과=0,"",_xlpm.결과))</f>
        <v/>
      </c>
      <c r="G126" t="str" cm="1">
        <f t="array" ref="G126">_xlfn.LET(_xlpm.결과,IFERROR(_xlfn.XLOOKUP(1, (날씨10[stnNm]='강수량 삽입용'!$C$104) * (날씨10[월]=G$105) * (날씨10[일]='강수량 삽입용'!$B126), 날씨10[sumRn]),""),IF(_xlpm.결과=0,"",_xlpm.결과))</f>
        <v/>
      </c>
      <c r="H126" t="str" cm="1">
        <f t="array" ref="H126">_xlfn.LET(_xlpm.결과,IFERROR(_xlfn.XLOOKUP(1, (날씨10[stnNm]='강수량 삽입용'!$C$104) * (날씨10[월]=H$105) * (날씨10[일]='강수량 삽입용'!$B126), 날씨10[sumRn]),""),IF(_xlpm.결과=0,"",_xlpm.결과))</f>
        <v/>
      </c>
      <c r="I126" cm="1">
        <f t="array" ref="I126">_xlfn.LET(_xlpm.결과,IFERROR(_xlfn.XLOOKUP(1, (날씨10[stnNm]='강수량 삽입용'!$C$104) * (날씨10[월]=I$105) * (날씨10[일]='강수량 삽입용'!$B126), 날씨10[sumRn]),""),IF(_xlpm.결과=0,"",_xlpm.결과))</f>
        <v>15</v>
      </c>
      <c r="J126" cm="1">
        <f t="array" ref="J126">_xlfn.LET(_xlpm.결과,IFERROR(_xlfn.XLOOKUP(1, (날씨10[stnNm]='강수량 삽입용'!$C$104) * (날씨10[월]=J$105) * (날씨10[일]='강수량 삽입용'!$B126), 날씨10[sumRn]),""),IF(_xlpm.결과=0,"",_xlpm.결과))</f>
        <v>85.2</v>
      </c>
      <c r="K126" cm="1">
        <f t="array" ref="K126">_xlfn.LET(_xlpm.결과,IFERROR(_xlfn.XLOOKUP(1, (날씨10[stnNm]='강수량 삽입용'!$C$104) * (날씨10[월]=K$105) * (날씨10[일]='강수량 삽입용'!$B126), 날씨10[sumRn]),""),IF(_xlpm.결과=0,"",_xlpm.결과))</f>
        <v>9.6</v>
      </c>
      <c r="L126" t="str" cm="1">
        <f t="array" ref="L126">_xlfn.LET(_xlpm.결과,IFERROR(_xlfn.XLOOKUP(1, (날씨10[stnNm]='강수량 삽입용'!$C$104) * (날씨10[월]=L$105) * (날씨10[일]='강수량 삽입용'!$B126), 날씨10[sumRn]),""),IF(_xlpm.결과=0,"",_xlpm.결과))</f>
        <v/>
      </c>
      <c r="M126" cm="1">
        <f t="array" ref="M126">_xlfn.LET(_xlpm.결과,IFERROR(_xlfn.XLOOKUP(1, (날씨10[stnNm]='강수량 삽입용'!$C$104) * (날씨10[월]=M$105) * (날씨10[일]='강수량 삽입용'!$B126), 날씨10[sumRn]),""),IF(_xlpm.결과=0,"",_xlpm.결과))</f>
        <v>0.7</v>
      </c>
      <c r="N126" cm="1">
        <f t="array" ref="N126">_xlfn.LET(_xlpm.결과,IFERROR(_xlfn.XLOOKUP(1, (날씨10[stnNm]='강수량 삽입용'!$C$104) * (날씨10[월]=N$105) * (날씨10[일]='강수량 삽입용'!$B126), 날씨10[sumRn]),""),IF(_xlpm.결과=0,"",_xlpm.결과))</f>
        <v>3.5</v>
      </c>
    </row>
    <row r="127" spans="2:14" ht="15.95" customHeight="1" x14ac:dyDescent="0.3">
      <c r="B127" s="63">
        <v>22</v>
      </c>
      <c r="C127" t="str" cm="1">
        <f t="array" ref="C127">_xlfn.LET(_xlpm.결과,IFERROR(_xlfn.XLOOKUP(1, (날씨10[stnNm]='강수량 삽입용'!$C$104) * (날씨10[월]=C$105) * (날씨10[일]='강수량 삽입용'!$B127), 날씨10[sumRn]),""),IF(_xlpm.결과=0,"",_xlpm.결과))</f>
        <v/>
      </c>
      <c r="D127" cm="1">
        <f t="array" ref="D127">_xlfn.LET(_xlpm.결과,IFERROR(_xlfn.XLOOKUP(1, (날씨10[stnNm]='강수량 삽입용'!$C$104) * (날씨10[월]=D$105) * (날씨10[일]='강수량 삽입용'!$B127), 날씨10[sumRn]),""),IF(_xlpm.결과=0,"",_xlpm.결과))</f>
        <v>1.1000000000000001</v>
      </c>
      <c r="E127" cm="1">
        <f t="array" ref="E127">_xlfn.LET(_xlpm.결과,IFERROR(_xlfn.XLOOKUP(1, (날씨10[stnNm]='강수량 삽입용'!$C$104) * (날씨10[월]=E$105) * (날씨10[일]='강수량 삽입용'!$B127), 날씨10[sumRn]),""),IF(_xlpm.결과=0,"",_xlpm.결과))</f>
        <v>25.5</v>
      </c>
      <c r="F127" t="str" cm="1">
        <f t="array" ref="F127">_xlfn.LET(_xlpm.결과,IFERROR(_xlfn.XLOOKUP(1, (날씨10[stnNm]='강수량 삽입용'!$C$104) * (날씨10[월]=F$105) * (날씨10[일]='강수량 삽입용'!$B127), 날씨10[sumRn]),""),IF(_xlpm.결과=0,"",_xlpm.결과))</f>
        <v/>
      </c>
      <c r="G127" t="str" cm="1">
        <f t="array" ref="G127">_xlfn.LET(_xlpm.결과,IFERROR(_xlfn.XLOOKUP(1, (날씨10[stnNm]='강수량 삽입용'!$C$104) * (날씨10[월]=G$105) * (날씨10[일]='강수량 삽입용'!$B127), 날씨10[sumRn]),""),IF(_xlpm.결과=0,"",_xlpm.결과))</f>
        <v/>
      </c>
      <c r="H127" cm="1">
        <f t="array" ref="H127">_xlfn.LET(_xlpm.결과,IFERROR(_xlfn.XLOOKUP(1, (날씨10[stnNm]='강수량 삽입용'!$C$104) * (날씨10[월]=H$105) * (날씨10[일]='강수량 삽입용'!$B127), 날씨10[sumRn]),""),IF(_xlpm.결과=0,"",_xlpm.결과))</f>
        <v>7</v>
      </c>
      <c r="I127" cm="1">
        <f t="array" ref="I127">_xlfn.LET(_xlpm.결과,IFERROR(_xlfn.XLOOKUP(1, (날씨10[stnNm]='강수량 삽입용'!$C$104) * (날씨10[월]=I$105) * (날씨10[일]='강수량 삽입용'!$B127), 날씨10[sumRn]),""),IF(_xlpm.결과=0,"",_xlpm.결과))</f>
        <v>172.5</v>
      </c>
      <c r="J127" cm="1">
        <f t="array" ref="J127">_xlfn.LET(_xlpm.결과,IFERROR(_xlfn.XLOOKUP(1, (날씨10[stnNm]='강수량 삽입용'!$C$104) * (날씨10[월]=J$105) * (날씨10[일]='강수량 삽입용'!$B127), 날씨10[sumRn]),""),IF(_xlpm.결과=0,"",_xlpm.결과))</f>
        <v>22</v>
      </c>
      <c r="K127" t="str" cm="1">
        <f t="array" ref="K127">_xlfn.LET(_xlpm.결과,IFERROR(_xlfn.XLOOKUP(1, (날씨10[stnNm]='강수량 삽입용'!$C$104) * (날씨10[월]=K$105) * (날씨10[일]='강수량 삽입용'!$B127), 날씨10[sumRn]),""),IF(_xlpm.결과=0,"",_xlpm.결과))</f>
        <v/>
      </c>
      <c r="L127" cm="1">
        <f t="array" ref="L127">_xlfn.LET(_xlpm.결과,IFERROR(_xlfn.XLOOKUP(1, (날씨10[stnNm]='강수량 삽입용'!$C$104) * (날씨10[월]=L$105) * (날씨10[일]='강수량 삽입용'!$B127), 날씨10[sumRn]),""),IF(_xlpm.결과=0,"",_xlpm.결과))</f>
        <v>26.1</v>
      </c>
      <c r="M127" t="str" cm="1">
        <f t="array" ref="M127">_xlfn.LET(_xlpm.결과,IFERROR(_xlfn.XLOOKUP(1, (날씨10[stnNm]='강수량 삽입용'!$C$104) * (날씨10[월]=M$105) * (날씨10[일]='강수량 삽입용'!$B127), 날씨10[sumRn]),""),IF(_xlpm.결과=0,"",_xlpm.결과))</f>
        <v/>
      </c>
      <c r="N127" t="str" cm="1">
        <f t="array" ref="N127">_xlfn.LET(_xlpm.결과,IFERROR(_xlfn.XLOOKUP(1, (날씨10[stnNm]='강수량 삽입용'!$C$104) * (날씨10[월]=N$105) * (날씨10[일]='강수량 삽입용'!$B127), 날씨10[sumRn]),""),IF(_xlpm.결과=0,"",_xlpm.결과))</f>
        <v/>
      </c>
    </row>
    <row r="128" spans="2:14" ht="15.95" customHeight="1" x14ac:dyDescent="0.3">
      <c r="B128" s="63">
        <v>23</v>
      </c>
      <c r="C128" t="str" cm="1">
        <f t="array" ref="C128">_xlfn.LET(_xlpm.결과,IFERROR(_xlfn.XLOOKUP(1, (날씨10[stnNm]='강수량 삽입용'!$C$104) * (날씨10[월]=C$105) * (날씨10[일]='강수량 삽입용'!$B128), 날씨10[sumRn]),""),IF(_xlpm.결과=0,"",_xlpm.결과))</f>
        <v/>
      </c>
      <c r="D128" t="str" cm="1">
        <f t="array" ref="D128">_xlfn.LET(_xlpm.결과,IFERROR(_xlfn.XLOOKUP(1, (날씨10[stnNm]='강수량 삽입용'!$C$104) * (날씨10[월]=D$105) * (날씨10[일]='강수량 삽입용'!$B128), 날씨10[sumRn]),""),IF(_xlpm.결과=0,"",_xlpm.결과))</f>
        <v/>
      </c>
      <c r="E128" cm="1">
        <f t="array" ref="E128">_xlfn.LET(_xlpm.결과,IFERROR(_xlfn.XLOOKUP(1, (날씨10[stnNm]='강수량 삽입용'!$C$104) * (날씨10[월]=E$105) * (날씨10[일]='강수량 삽입용'!$B128), 날씨10[sumRn]),""),IF(_xlpm.결과=0,"",_xlpm.결과))</f>
        <v>1.8</v>
      </c>
      <c r="F128" cm="1">
        <f t="array" ref="F128">_xlfn.LET(_xlpm.결과,IFERROR(_xlfn.XLOOKUP(1, (날씨10[stnNm]='강수량 삽입용'!$C$104) * (날씨10[월]=F$105) * (날씨10[일]='강수량 삽입용'!$B128), 날씨10[sumRn]),""),IF(_xlpm.결과=0,"",_xlpm.결과))</f>
        <v>1.3</v>
      </c>
      <c r="G128" t="str" cm="1">
        <f t="array" ref="G128">_xlfn.LET(_xlpm.결과,IFERROR(_xlfn.XLOOKUP(1, (날씨10[stnNm]='강수량 삽입용'!$C$104) * (날씨10[월]=G$105) * (날씨10[일]='강수량 삽입용'!$B128), 날씨10[sumRn]),""),IF(_xlpm.결과=0,"",_xlpm.결과))</f>
        <v/>
      </c>
      <c r="H128" cm="1">
        <f t="array" ref="H128">_xlfn.LET(_xlpm.결과,IFERROR(_xlfn.XLOOKUP(1, (날씨10[stnNm]='강수량 삽입용'!$C$104) * (날씨10[월]=H$105) * (날씨10[일]='강수량 삽입용'!$B128), 날씨10[sumRn]),""),IF(_xlpm.결과=0,"",_xlpm.결과))</f>
        <v>27.5</v>
      </c>
      <c r="I128" cm="1">
        <f t="array" ref="I128">_xlfn.LET(_xlpm.결과,IFERROR(_xlfn.XLOOKUP(1, (날씨10[stnNm]='강수량 삽입용'!$C$104) * (날씨10[월]=I$105) * (날씨10[일]='강수량 삽입용'!$B128), 날씨10[sumRn]),""),IF(_xlpm.결과=0,"",_xlpm.결과))</f>
        <v>10.3</v>
      </c>
      <c r="J128" cm="1">
        <f t="array" ref="J128">_xlfn.LET(_xlpm.결과,IFERROR(_xlfn.XLOOKUP(1, (날씨10[stnNm]='강수량 삽입용'!$C$104) * (날씨10[월]=J$105) * (날씨10[일]='강수량 삽입용'!$B128), 날씨10[sumRn]),""),IF(_xlpm.결과=0,"",_xlpm.결과))</f>
        <v>0.7</v>
      </c>
      <c r="K128" t="str" cm="1">
        <f t="array" ref="K128">_xlfn.LET(_xlpm.결과,IFERROR(_xlfn.XLOOKUP(1, (날씨10[stnNm]='강수량 삽입용'!$C$104) * (날씨10[월]=K$105) * (날씨10[일]='강수량 삽입용'!$B128), 날씨10[sumRn]),""),IF(_xlpm.결과=0,"",_xlpm.결과))</f>
        <v/>
      </c>
      <c r="L128" cm="1">
        <f t="array" ref="L128">_xlfn.LET(_xlpm.결과,IFERROR(_xlfn.XLOOKUP(1, (날씨10[stnNm]='강수량 삽입용'!$C$104) * (날씨10[월]=L$105) * (날씨10[일]='강수량 삽입용'!$B128), 날씨10[sumRn]),""),IF(_xlpm.결과=0,"",_xlpm.결과))</f>
        <v>1.2</v>
      </c>
      <c r="M128" t="str" cm="1">
        <f t="array" ref="M128">_xlfn.LET(_xlpm.결과,IFERROR(_xlfn.XLOOKUP(1, (날씨10[stnNm]='강수량 삽입용'!$C$104) * (날씨10[월]=M$105) * (날씨10[일]='강수량 삽입용'!$B128), 날씨10[sumRn]),""),IF(_xlpm.결과=0,"",_xlpm.결과))</f>
        <v/>
      </c>
      <c r="N128" t="str" cm="1">
        <f t="array" ref="N128">_xlfn.LET(_xlpm.결과,IFERROR(_xlfn.XLOOKUP(1, (날씨10[stnNm]='강수량 삽입용'!$C$104) * (날씨10[월]=N$105) * (날씨10[일]='강수량 삽입용'!$B128), 날씨10[sumRn]),""),IF(_xlpm.결과=0,"",_xlpm.결과))</f>
        <v/>
      </c>
    </row>
    <row r="129" spans="2:14" ht="15.95" customHeight="1" x14ac:dyDescent="0.3">
      <c r="B129" s="63">
        <v>24</v>
      </c>
      <c r="C129" t="str" cm="1">
        <f t="array" ref="C129">_xlfn.LET(_xlpm.결과,IFERROR(_xlfn.XLOOKUP(1, (날씨10[stnNm]='강수량 삽입용'!$C$104) * (날씨10[월]=C$105) * (날씨10[일]='강수량 삽입용'!$B129), 날씨10[sumRn]),""),IF(_xlpm.결과=0,"",_xlpm.결과))</f>
        <v/>
      </c>
      <c r="D129" cm="1">
        <f t="array" ref="D129">_xlfn.LET(_xlpm.결과,IFERROR(_xlfn.XLOOKUP(1, (날씨10[stnNm]='강수량 삽입용'!$C$104) * (날씨10[월]=D$105) * (날씨10[일]='강수량 삽입용'!$B129), 날씨10[sumRn]),""),IF(_xlpm.결과=0,"",_xlpm.결과))</f>
        <v>1.4</v>
      </c>
      <c r="E129" t="str" cm="1">
        <f t="array" ref="E129">_xlfn.LET(_xlpm.결과,IFERROR(_xlfn.XLOOKUP(1, (날씨10[stnNm]='강수량 삽입용'!$C$104) * (날씨10[월]=E$105) * (날씨10[일]='강수량 삽입용'!$B129), 날씨10[sumRn]),""),IF(_xlpm.결과=0,"",_xlpm.결과))</f>
        <v/>
      </c>
      <c r="F129" cm="1">
        <f t="array" ref="F129">_xlfn.LET(_xlpm.결과,IFERROR(_xlfn.XLOOKUP(1, (날씨10[stnNm]='강수량 삽입용'!$C$104) * (날씨10[월]=F$105) * (날씨10[일]='강수량 삽입용'!$B129), 날씨10[sumRn]),""),IF(_xlpm.결과=0,"",_xlpm.결과))</f>
        <v>3.3</v>
      </c>
      <c r="G129" t="str" cm="1">
        <f t="array" ref="G129">_xlfn.LET(_xlpm.결과,IFERROR(_xlfn.XLOOKUP(1, (날씨10[stnNm]='강수량 삽입용'!$C$104) * (날씨10[월]=G$105) * (날씨10[일]='강수량 삽입용'!$B129), 날씨10[sumRn]),""),IF(_xlpm.결과=0,"",_xlpm.결과))</f>
        <v/>
      </c>
      <c r="H129" cm="1">
        <f t="array" ref="H129">_xlfn.LET(_xlpm.결과,IFERROR(_xlfn.XLOOKUP(1, (날씨10[stnNm]='강수량 삽입용'!$C$104) * (날씨10[월]=H$105) * (날씨10[일]='강수량 삽입용'!$B129), 날씨10[sumRn]),""),IF(_xlpm.결과=0,"",_xlpm.결과))</f>
        <v>0.1</v>
      </c>
      <c r="I129" cm="1">
        <f t="array" ref="I129">_xlfn.LET(_xlpm.결과,IFERROR(_xlfn.XLOOKUP(1, (날씨10[stnNm]='강수량 삽입용'!$C$104) * (날씨10[월]=I$105) * (날씨10[일]='강수량 삽입용'!$B129), 날씨10[sumRn]),""),IF(_xlpm.결과=0,"",_xlpm.결과))</f>
        <v>6.8</v>
      </c>
      <c r="J129" t="str" cm="1">
        <f t="array" ref="J129">_xlfn.LET(_xlpm.결과,IFERROR(_xlfn.XLOOKUP(1, (날씨10[stnNm]='강수량 삽입용'!$C$104) * (날씨10[월]=J$105) * (날씨10[일]='강수량 삽입용'!$B129), 날씨10[sumRn]),""),IF(_xlpm.결과=0,"",_xlpm.결과))</f>
        <v/>
      </c>
      <c r="K129" t="str" cm="1">
        <f t="array" ref="K129">_xlfn.LET(_xlpm.결과,IFERROR(_xlfn.XLOOKUP(1, (날씨10[stnNm]='강수량 삽입용'!$C$104) * (날씨10[월]=K$105) * (날씨10[일]='강수량 삽입용'!$B129), 날씨10[sumRn]),""),IF(_xlpm.결과=0,"",_xlpm.결과))</f>
        <v/>
      </c>
      <c r="L129" t="str" cm="1">
        <f t="array" ref="L129">_xlfn.LET(_xlpm.결과,IFERROR(_xlfn.XLOOKUP(1, (날씨10[stnNm]='강수량 삽입용'!$C$104) * (날씨10[월]=L$105) * (날씨10[일]='강수량 삽입용'!$B129), 날씨10[sumRn]),""),IF(_xlpm.결과=0,"",_xlpm.결과))</f>
        <v/>
      </c>
      <c r="M129" t="str" cm="1">
        <f t="array" ref="M129">_xlfn.LET(_xlpm.결과,IFERROR(_xlfn.XLOOKUP(1, (날씨10[stnNm]='강수량 삽입용'!$C$104) * (날씨10[월]=M$105) * (날씨10[일]='강수량 삽입용'!$B129), 날씨10[sumRn]),""),IF(_xlpm.결과=0,"",_xlpm.결과))</f>
        <v/>
      </c>
      <c r="N129" t="str" cm="1">
        <f t="array" ref="N129">_xlfn.LET(_xlpm.결과,IFERROR(_xlfn.XLOOKUP(1, (날씨10[stnNm]='강수량 삽입용'!$C$104) * (날씨10[월]=N$105) * (날씨10[일]='강수량 삽입용'!$B129), 날씨10[sumRn]),""),IF(_xlpm.결과=0,"",_xlpm.결과))</f>
        <v/>
      </c>
    </row>
    <row r="130" spans="2:14" ht="15.95" customHeight="1" x14ac:dyDescent="0.3">
      <c r="B130" s="63">
        <v>25</v>
      </c>
      <c r="C130" t="str" cm="1">
        <f t="array" ref="C130">_xlfn.LET(_xlpm.결과,IFERROR(_xlfn.XLOOKUP(1, (날씨10[stnNm]='강수량 삽입용'!$C$104) * (날씨10[월]=C$105) * (날씨10[일]='강수량 삽입용'!$B130), 날씨10[sumRn]),""),IF(_xlpm.결과=0,"",_xlpm.결과))</f>
        <v/>
      </c>
      <c r="D130" cm="1">
        <f t="array" ref="D130">_xlfn.LET(_xlpm.결과,IFERROR(_xlfn.XLOOKUP(1, (날씨10[stnNm]='강수량 삽입용'!$C$104) * (날씨10[월]=D$105) * (날씨10[일]='강수량 삽입용'!$B130), 날씨10[sumRn]),""),IF(_xlpm.결과=0,"",_xlpm.결과))</f>
        <v>0.5</v>
      </c>
      <c r="E130" t="str" cm="1">
        <f t="array" ref="E130">_xlfn.LET(_xlpm.결과,IFERROR(_xlfn.XLOOKUP(1, (날씨10[stnNm]='강수량 삽입용'!$C$104) * (날씨10[월]=E$105) * (날씨10[일]='강수량 삽입용'!$B130), 날씨10[sumRn]),""),IF(_xlpm.결과=0,"",_xlpm.결과))</f>
        <v/>
      </c>
      <c r="F130" t="str" cm="1">
        <f t="array" ref="F130">_xlfn.LET(_xlpm.결과,IFERROR(_xlfn.XLOOKUP(1, (날씨10[stnNm]='강수량 삽입용'!$C$104) * (날씨10[월]=F$105) * (날씨10[일]='강수량 삽입용'!$B130), 날씨10[sumRn]),""),IF(_xlpm.결과=0,"",_xlpm.결과))</f>
        <v/>
      </c>
      <c r="G130" t="str" cm="1">
        <f t="array" ref="G130">_xlfn.LET(_xlpm.결과,IFERROR(_xlfn.XLOOKUP(1, (날씨10[stnNm]='강수량 삽입용'!$C$104) * (날씨10[월]=G$105) * (날씨10[일]='강수량 삽입용'!$B130), 날씨10[sumRn]),""),IF(_xlpm.결과=0,"",_xlpm.결과))</f>
        <v/>
      </c>
      <c r="H130" t="str" cm="1">
        <f t="array" ref="H130">_xlfn.LET(_xlpm.결과,IFERROR(_xlfn.XLOOKUP(1, (날씨10[stnNm]='강수량 삽입용'!$C$104) * (날씨10[월]=H$105) * (날씨10[일]='강수량 삽입용'!$B130), 날씨10[sumRn]),""),IF(_xlpm.결과=0,"",_xlpm.결과))</f>
        <v/>
      </c>
      <c r="I130" cm="1">
        <f t="array" ref="I130">_xlfn.LET(_xlpm.결과,IFERROR(_xlfn.XLOOKUP(1, (날씨10[stnNm]='강수량 삽입용'!$C$104) * (날씨10[월]=I$105) * (날씨10[일]='강수량 삽입용'!$B130), 날씨10[sumRn]),""),IF(_xlpm.결과=0,"",_xlpm.결과))</f>
        <v>12.1</v>
      </c>
      <c r="J130" t="str" cm="1">
        <f t="array" ref="J130">_xlfn.LET(_xlpm.결과,IFERROR(_xlfn.XLOOKUP(1, (날씨10[stnNm]='강수량 삽입용'!$C$104) * (날씨10[월]=J$105) * (날씨10[일]='강수량 삽입용'!$B130), 날씨10[sumRn]),""),IF(_xlpm.결과=0,"",_xlpm.결과))</f>
        <v/>
      </c>
      <c r="K130" t="str" cm="1">
        <f t="array" ref="K130">_xlfn.LET(_xlpm.결과,IFERROR(_xlfn.XLOOKUP(1, (날씨10[stnNm]='강수량 삽입용'!$C$104) * (날씨10[월]=K$105) * (날씨10[일]='강수량 삽입용'!$B130), 날씨10[sumRn]),""),IF(_xlpm.결과=0,"",_xlpm.결과))</f>
        <v/>
      </c>
      <c r="L130" t="str" cm="1">
        <f t="array" ref="L130">_xlfn.LET(_xlpm.결과,IFERROR(_xlfn.XLOOKUP(1, (날씨10[stnNm]='강수량 삽입용'!$C$104) * (날씨10[월]=L$105) * (날씨10[일]='강수량 삽입용'!$B130), 날씨10[sumRn]),""),IF(_xlpm.결과=0,"",_xlpm.결과))</f>
        <v/>
      </c>
      <c r="M130" t="str" cm="1">
        <f t="array" ref="M130">_xlfn.LET(_xlpm.결과,IFERROR(_xlfn.XLOOKUP(1, (날씨10[stnNm]='강수량 삽입용'!$C$104) * (날씨10[월]=M$105) * (날씨10[일]='강수량 삽입용'!$B130), 날씨10[sumRn]),""),IF(_xlpm.결과=0,"",_xlpm.결과))</f>
        <v/>
      </c>
      <c r="N130" cm="1">
        <f t="array" ref="N130">_xlfn.LET(_xlpm.결과,IFERROR(_xlfn.XLOOKUP(1, (날씨10[stnNm]='강수량 삽입용'!$C$104) * (날씨10[월]=N$105) * (날씨10[일]='강수량 삽입용'!$B130), 날씨10[sumRn]),""),IF(_xlpm.결과=0,"",_xlpm.결과))</f>
        <v>1.1000000000000001</v>
      </c>
    </row>
    <row r="131" spans="2:14" ht="15.95" customHeight="1" x14ac:dyDescent="0.3">
      <c r="B131" s="63">
        <v>26</v>
      </c>
      <c r="C131" t="str" cm="1">
        <f t="array" ref="C131">_xlfn.LET(_xlpm.결과,IFERROR(_xlfn.XLOOKUP(1, (날씨10[stnNm]='강수량 삽입용'!$C$104) * (날씨10[월]=C$105) * (날씨10[일]='강수량 삽입용'!$B131), 날씨10[sumRn]),""),IF(_xlpm.결과=0,"",_xlpm.결과))</f>
        <v/>
      </c>
      <c r="D131" t="str" cm="1">
        <f t="array" ref="D131">_xlfn.LET(_xlpm.결과,IFERROR(_xlfn.XLOOKUP(1, (날씨10[stnNm]='강수량 삽입용'!$C$104) * (날씨10[월]=D$105) * (날씨10[일]='강수량 삽입용'!$B131), 날씨10[sumRn]),""),IF(_xlpm.결과=0,"",_xlpm.결과))</f>
        <v/>
      </c>
      <c r="E131" cm="1">
        <f t="array" ref="E131">_xlfn.LET(_xlpm.결과,IFERROR(_xlfn.XLOOKUP(1, (날씨10[stnNm]='강수량 삽입용'!$C$104) * (날씨10[월]=E$105) * (날씨10[일]='강수량 삽입용'!$B131), 날씨10[sumRn]),""),IF(_xlpm.결과=0,"",_xlpm.결과))</f>
        <v>7.4</v>
      </c>
      <c r="F131" t="str" cm="1">
        <f t="array" ref="F131">_xlfn.LET(_xlpm.결과,IFERROR(_xlfn.XLOOKUP(1, (날씨10[stnNm]='강수량 삽입용'!$C$104) * (날씨10[월]=F$105) * (날씨10[일]='강수량 삽입용'!$B131), 날씨10[sumRn]),""),IF(_xlpm.결과=0,"",_xlpm.결과))</f>
        <v/>
      </c>
      <c r="G131" cm="1">
        <f t="array" ref="G131">_xlfn.LET(_xlpm.결과,IFERROR(_xlfn.XLOOKUP(1, (날씨10[stnNm]='강수량 삽입용'!$C$104) * (날씨10[월]=G$105) * (날씨10[일]='강수량 삽입용'!$B131), 날씨10[sumRn]),""),IF(_xlpm.결과=0,"",_xlpm.결과))</f>
        <v>6.2</v>
      </c>
      <c r="H131" t="str" cm="1">
        <f t="array" ref="H131">_xlfn.LET(_xlpm.결과,IFERROR(_xlfn.XLOOKUP(1, (날씨10[stnNm]='강수량 삽입용'!$C$104) * (날씨10[월]=H$105) * (날씨10[일]='강수량 삽입용'!$B131), 날씨10[sumRn]),""),IF(_xlpm.결과=0,"",_xlpm.결과))</f>
        <v/>
      </c>
      <c r="I131" cm="1">
        <f t="array" ref="I131">_xlfn.LET(_xlpm.결과,IFERROR(_xlfn.XLOOKUP(1, (날씨10[stnNm]='강수량 삽입용'!$C$104) * (날씨10[월]=I$105) * (날씨10[일]='강수량 삽입용'!$B131), 날씨10[sumRn]),""),IF(_xlpm.결과=0,"",_xlpm.결과))</f>
        <v>40.1</v>
      </c>
      <c r="J131" t="str" cm="1">
        <f t="array" ref="J131">_xlfn.LET(_xlpm.결과,IFERROR(_xlfn.XLOOKUP(1, (날씨10[stnNm]='강수량 삽입용'!$C$104) * (날씨10[월]=J$105) * (날씨10[일]='강수량 삽입용'!$B131), 날씨10[sumRn]),""),IF(_xlpm.결과=0,"",_xlpm.결과))</f>
        <v/>
      </c>
      <c r="K131" cm="1">
        <f t="array" ref="K131">_xlfn.LET(_xlpm.결과,IFERROR(_xlfn.XLOOKUP(1, (날씨10[stnNm]='강수량 삽입용'!$C$104) * (날씨10[월]=K$105) * (날씨10[일]='강수량 삽입용'!$B131), 날씨10[sumRn]),""),IF(_xlpm.결과=0,"",_xlpm.결과))</f>
        <v>0.2</v>
      </c>
      <c r="L131" t="str" cm="1">
        <f t="array" ref="L131">_xlfn.LET(_xlpm.결과,IFERROR(_xlfn.XLOOKUP(1, (날씨10[stnNm]='강수량 삽입용'!$C$104) * (날씨10[월]=L$105) * (날씨10[일]='강수량 삽입용'!$B131), 날씨10[sumRn]),""),IF(_xlpm.결과=0,"",_xlpm.결과))</f>
        <v/>
      </c>
      <c r="M131" cm="1">
        <f t="array" ref="M131">_xlfn.LET(_xlpm.결과,IFERROR(_xlfn.XLOOKUP(1, (날씨10[stnNm]='강수량 삽입용'!$C$104) * (날씨10[월]=M$105) * (날씨10[일]='강수량 삽입용'!$B131), 날씨10[sumRn]),""),IF(_xlpm.결과=0,"",_xlpm.결과))</f>
        <v>17.3</v>
      </c>
      <c r="N131" t="str" cm="1">
        <f t="array" ref="N131">_xlfn.LET(_xlpm.결과,IFERROR(_xlfn.XLOOKUP(1, (날씨10[stnNm]='강수량 삽입용'!$C$104) * (날씨10[월]=N$105) * (날씨10[일]='강수량 삽입용'!$B131), 날씨10[sumRn]),""),IF(_xlpm.결과=0,"",_xlpm.결과))</f>
        <v/>
      </c>
    </row>
    <row r="132" spans="2:14" ht="15.95" customHeight="1" x14ac:dyDescent="0.3">
      <c r="B132" s="63">
        <v>27</v>
      </c>
      <c r="C132" t="str" cm="1">
        <f t="array" ref="C132">_xlfn.LET(_xlpm.결과,IFERROR(_xlfn.XLOOKUP(1, (날씨10[stnNm]='강수량 삽입용'!$C$104) * (날씨10[월]=C$105) * (날씨10[일]='강수량 삽입용'!$B132), 날씨10[sumRn]),""),IF(_xlpm.결과=0,"",_xlpm.결과))</f>
        <v/>
      </c>
      <c r="D132" t="str" cm="1">
        <f t="array" ref="D132">_xlfn.LET(_xlpm.결과,IFERROR(_xlfn.XLOOKUP(1, (날씨10[stnNm]='강수량 삽입용'!$C$104) * (날씨10[월]=D$105) * (날씨10[일]='강수량 삽입용'!$B132), 날씨10[sumRn]),""),IF(_xlpm.결과=0,"",_xlpm.결과))</f>
        <v/>
      </c>
      <c r="E132" t="str" cm="1">
        <f t="array" ref="E132">_xlfn.LET(_xlpm.결과,IFERROR(_xlfn.XLOOKUP(1, (날씨10[stnNm]='강수량 삽입용'!$C$104) * (날씨10[월]=E$105) * (날씨10[일]='강수량 삽입용'!$B132), 날씨10[sumRn]),""),IF(_xlpm.결과=0,"",_xlpm.결과))</f>
        <v/>
      </c>
      <c r="F132" t="str" cm="1">
        <f t="array" ref="F132">_xlfn.LET(_xlpm.결과,IFERROR(_xlfn.XLOOKUP(1, (날씨10[stnNm]='강수량 삽입용'!$C$104) * (날씨10[월]=F$105) * (날씨10[일]='강수량 삽입용'!$B132), 날씨10[sumRn]),""),IF(_xlpm.결과=0,"",_xlpm.결과))</f>
        <v/>
      </c>
      <c r="G132" t="str" cm="1">
        <f t="array" ref="G132">_xlfn.LET(_xlpm.결과,IFERROR(_xlfn.XLOOKUP(1, (날씨10[stnNm]='강수량 삽입용'!$C$104) * (날씨10[월]=G$105) * (날씨10[일]='강수량 삽입용'!$B132), 날씨10[sumRn]),""),IF(_xlpm.결과=0,"",_xlpm.결과))</f>
        <v/>
      </c>
      <c r="H132" t="str" cm="1">
        <f t="array" ref="H132">_xlfn.LET(_xlpm.결과,IFERROR(_xlfn.XLOOKUP(1, (날씨10[stnNm]='강수량 삽입용'!$C$104) * (날씨10[월]=H$105) * (날씨10[일]='강수량 삽입용'!$B132), 날씨10[sumRn]),""),IF(_xlpm.결과=0,"",_xlpm.결과))</f>
        <v/>
      </c>
      <c r="I132" cm="1">
        <f t="array" ref="I132">_xlfn.LET(_xlpm.결과,IFERROR(_xlfn.XLOOKUP(1, (날씨10[stnNm]='강수량 삽입용'!$C$104) * (날씨10[월]=I$105) * (날씨10[일]='강수량 삽입용'!$B132), 날씨10[sumRn]),""),IF(_xlpm.결과=0,"",_xlpm.결과))</f>
        <v>47</v>
      </c>
      <c r="J132" t="str" cm="1">
        <f t="array" ref="J132">_xlfn.LET(_xlpm.결과,IFERROR(_xlfn.XLOOKUP(1, (날씨10[stnNm]='강수량 삽입용'!$C$104) * (날씨10[월]=J$105) * (날씨10[일]='강수량 삽입용'!$B132), 날씨10[sumRn]),""),IF(_xlpm.결과=0,"",_xlpm.결과))</f>
        <v/>
      </c>
      <c r="K132" t="str" cm="1">
        <f t="array" ref="K132">_xlfn.LET(_xlpm.결과,IFERROR(_xlfn.XLOOKUP(1, (날씨10[stnNm]='강수량 삽입용'!$C$104) * (날씨10[월]=K$105) * (날씨10[일]='강수량 삽입용'!$B132), 날씨10[sumRn]),""),IF(_xlpm.결과=0,"",_xlpm.결과))</f>
        <v/>
      </c>
      <c r="L132" t="str" cm="1">
        <f t="array" ref="L132">_xlfn.LET(_xlpm.결과,IFERROR(_xlfn.XLOOKUP(1, (날씨10[stnNm]='강수량 삽입용'!$C$104) * (날씨10[월]=L$105) * (날씨10[일]='강수량 삽입용'!$B132), 날씨10[sumRn]),""),IF(_xlpm.결과=0,"",_xlpm.결과))</f>
        <v/>
      </c>
      <c r="M132" cm="1">
        <f t="array" ref="M132">_xlfn.LET(_xlpm.결과,IFERROR(_xlfn.XLOOKUP(1, (날씨10[stnNm]='강수량 삽입용'!$C$104) * (날씨10[월]=M$105) * (날씨10[일]='강수량 삽입용'!$B132), 날씨10[sumRn]),""),IF(_xlpm.결과=0,"",_xlpm.결과))</f>
        <v>3.3</v>
      </c>
      <c r="N132" t="str" cm="1">
        <f t="array" ref="N132">_xlfn.LET(_xlpm.결과,IFERROR(_xlfn.XLOOKUP(1, (날씨10[stnNm]='강수량 삽입용'!$C$104) * (날씨10[월]=N$105) * (날씨10[일]='강수량 삽입용'!$B132), 날씨10[sumRn]),""),IF(_xlpm.결과=0,"",_xlpm.결과))</f>
        <v/>
      </c>
    </row>
    <row r="133" spans="2:14" ht="15.95" customHeight="1" x14ac:dyDescent="0.3">
      <c r="B133" s="63">
        <v>28</v>
      </c>
      <c r="C133" t="str" cm="1">
        <f t="array" ref="C133">_xlfn.LET(_xlpm.결과,IFERROR(_xlfn.XLOOKUP(1, (날씨10[stnNm]='강수량 삽입용'!$C$104) * (날씨10[월]=C$105) * (날씨10[일]='강수량 삽입용'!$B133), 날씨10[sumRn]),""),IF(_xlpm.결과=0,"",_xlpm.결과))</f>
        <v/>
      </c>
      <c r="D133" t="str" cm="1">
        <f t="array" ref="D133">_xlfn.LET(_xlpm.결과,IFERROR(_xlfn.XLOOKUP(1, (날씨10[stnNm]='강수량 삽입용'!$C$104) * (날씨10[월]=D$105) * (날씨10[일]='강수량 삽입용'!$B133), 날씨10[sumRn]),""),IF(_xlpm.결과=0,"",_xlpm.결과))</f>
        <v/>
      </c>
      <c r="E133" cm="1">
        <f t="array" ref="E133">_xlfn.LET(_xlpm.결과,IFERROR(_xlfn.XLOOKUP(1, (날씨10[stnNm]='강수량 삽입용'!$C$104) * (날씨10[월]=E$105) * (날씨10[일]='강수량 삽입용'!$B133), 날씨10[sumRn]),""),IF(_xlpm.결과=0,"",_xlpm.결과))</f>
        <v>2.5</v>
      </c>
      <c r="F133" t="str" cm="1">
        <f t="array" ref="F133">_xlfn.LET(_xlpm.결과,IFERROR(_xlfn.XLOOKUP(1, (날씨10[stnNm]='강수량 삽입용'!$C$104) * (날씨10[월]=F$105) * (날씨10[일]='강수량 삽입용'!$B133), 날씨10[sumRn]),""),IF(_xlpm.결과=0,"",_xlpm.결과))</f>
        <v/>
      </c>
      <c r="G133" t="str" cm="1">
        <f t="array" ref="G133">_xlfn.LET(_xlpm.결과,IFERROR(_xlfn.XLOOKUP(1, (날씨10[stnNm]='강수량 삽입용'!$C$104) * (날씨10[월]=G$105) * (날씨10[일]='강수량 삽입용'!$B133), 날씨10[sumRn]),""),IF(_xlpm.결과=0,"",_xlpm.결과))</f>
        <v/>
      </c>
      <c r="H133" t="str" cm="1">
        <f t="array" ref="H133">_xlfn.LET(_xlpm.결과,IFERROR(_xlfn.XLOOKUP(1, (날씨10[stnNm]='강수량 삽입용'!$C$104) * (날씨10[월]=H$105) * (날씨10[일]='강수량 삽입용'!$B133), 날씨10[sumRn]),""),IF(_xlpm.결과=0,"",_xlpm.결과))</f>
        <v/>
      </c>
      <c r="I133" t="str" cm="1">
        <f t="array" ref="I133">_xlfn.LET(_xlpm.결과,IFERROR(_xlfn.XLOOKUP(1, (날씨10[stnNm]='강수량 삽입용'!$C$104) * (날씨10[월]=I$105) * (날씨10[일]='강수량 삽입용'!$B133), 날씨10[sumRn]),""),IF(_xlpm.결과=0,"",_xlpm.결과))</f>
        <v/>
      </c>
      <c r="J133" t="str" cm="1">
        <f t="array" ref="J133">_xlfn.LET(_xlpm.결과,IFERROR(_xlfn.XLOOKUP(1, (날씨10[stnNm]='강수량 삽입용'!$C$104) * (날씨10[월]=J$105) * (날씨10[일]='강수량 삽입용'!$B133), 날씨10[sumRn]),""),IF(_xlpm.결과=0,"",_xlpm.결과))</f>
        <v/>
      </c>
      <c r="K133" t="str" cm="1">
        <f t="array" ref="K133">_xlfn.LET(_xlpm.결과,IFERROR(_xlfn.XLOOKUP(1, (날씨10[stnNm]='강수량 삽입용'!$C$104) * (날씨10[월]=K$105) * (날씨10[일]='강수량 삽입용'!$B133), 날씨10[sumRn]),""),IF(_xlpm.결과=0,"",_xlpm.결과))</f>
        <v/>
      </c>
      <c r="L133" t="str" cm="1">
        <f t="array" ref="L133">_xlfn.LET(_xlpm.결과,IFERROR(_xlfn.XLOOKUP(1, (날씨10[stnNm]='강수량 삽입용'!$C$104) * (날씨10[월]=L$105) * (날씨10[일]='강수량 삽입용'!$B133), 날씨10[sumRn]),""),IF(_xlpm.결과=0,"",_xlpm.결과))</f>
        <v/>
      </c>
      <c r="M133" t="str" cm="1">
        <f t="array" ref="M133">_xlfn.LET(_xlpm.결과,IFERROR(_xlfn.XLOOKUP(1, (날씨10[stnNm]='강수량 삽입용'!$C$104) * (날씨10[월]=M$105) * (날씨10[일]='강수량 삽입용'!$B133), 날씨10[sumRn]),""),IF(_xlpm.결과=0,"",_xlpm.결과))</f>
        <v/>
      </c>
      <c r="N133" t="str" cm="1">
        <f t="array" ref="N133">_xlfn.LET(_xlpm.결과,IFERROR(_xlfn.XLOOKUP(1, (날씨10[stnNm]='강수량 삽입용'!$C$104) * (날씨10[월]=N$105) * (날씨10[일]='강수량 삽입용'!$B133), 날씨10[sumRn]),""),IF(_xlpm.결과=0,"",_xlpm.결과))</f>
        <v/>
      </c>
    </row>
    <row r="134" spans="2:14" ht="15.95" customHeight="1" x14ac:dyDescent="0.3">
      <c r="B134" s="63">
        <v>29</v>
      </c>
      <c r="C134" t="str" cm="1">
        <f t="array" ref="C134">_xlfn.LET(_xlpm.결과,IFERROR(_xlfn.XLOOKUP(1, (날씨10[stnNm]='강수량 삽입용'!$C$104) * (날씨10[월]=C$105) * (날씨10[일]='강수량 삽입용'!$B134), 날씨10[sumRn]),""),IF(_xlpm.결과=0,"",_xlpm.결과))</f>
        <v/>
      </c>
      <c r="D134" t="str" cm="1">
        <f t="array" ref="D134">_xlfn.LET(_xlpm.결과,IFERROR(_xlfn.XLOOKUP(1, (날씨10[stnNm]='강수량 삽입용'!$C$104) * (날씨10[월]=D$105) * (날씨10[일]='강수량 삽입용'!$B134), 날씨10[sumRn]),""),IF(_xlpm.결과=0,"",_xlpm.결과))</f>
        <v/>
      </c>
      <c r="E134" cm="1">
        <f t="array" ref="E134">_xlfn.LET(_xlpm.결과,IFERROR(_xlfn.XLOOKUP(1, (날씨10[stnNm]='강수량 삽입용'!$C$104) * (날씨10[월]=E$105) * (날씨10[일]='강수량 삽입용'!$B134), 날씨10[sumRn]),""),IF(_xlpm.결과=0,"",_xlpm.결과))</f>
        <v>0.9</v>
      </c>
      <c r="F134" t="str" cm="1">
        <f t="array" ref="F134">_xlfn.LET(_xlpm.결과,IFERROR(_xlfn.XLOOKUP(1, (날씨10[stnNm]='강수량 삽입용'!$C$104) * (날씨10[월]=F$105) * (날씨10[일]='강수량 삽입용'!$B134), 날씨10[sumRn]),""),IF(_xlpm.결과=0,"",_xlpm.결과))</f>
        <v/>
      </c>
      <c r="G134" t="str" cm="1">
        <f t="array" ref="G134">_xlfn.LET(_xlpm.결과,IFERROR(_xlfn.XLOOKUP(1, (날씨10[stnNm]='강수량 삽입용'!$C$104) * (날씨10[월]=G$105) * (날씨10[일]='강수량 삽입용'!$B134), 날씨10[sumRn]),""),IF(_xlpm.결과=0,"",_xlpm.결과))</f>
        <v/>
      </c>
      <c r="H134" cm="1">
        <f t="array" ref="H134">_xlfn.LET(_xlpm.결과,IFERROR(_xlfn.XLOOKUP(1, (날씨10[stnNm]='강수량 삽입용'!$C$104) * (날씨10[월]=H$105) * (날씨10[일]='강수량 삽입용'!$B134), 날씨10[sumRn]),""),IF(_xlpm.결과=0,"",_xlpm.결과))</f>
        <v>11.8</v>
      </c>
      <c r="I134" cm="1">
        <f t="array" ref="I134">_xlfn.LET(_xlpm.결과,IFERROR(_xlfn.XLOOKUP(1, (날씨10[stnNm]='강수량 삽입용'!$C$104) * (날씨10[월]=I$105) * (날씨10[일]='강수량 삽입용'!$B134), 날씨10[sumRn]),""),IF(_xlpm.결과=0,"",_xlpm.결과))</f>
        <v>5.3</v>
      </c>
      <c r="J134" t="str" cm="1">
        <f t="array" ref="J134">_xlfn.LET(_xlpm.결과,IFERROR(_xlfn.XLOOKUP(1, (날씨10[stnNm]='강수량 삽입용'!$C$104) * (날씨10[월]=J$105) * (날씨10[일]='강수량 삽입용'!$B134), 날씨10[sumRn]),""),IF(_xlpm.결과=0,"",_xlpm.결과))</f>
        <v/>
      </c>
      <c r="K134" t="str" cm="1">
        <f t="array" ref="K134">_xlfn.LET(_xlpm.결과,IFERROR(_xlfn.XLOOKUP(1, (날씨10[stnNm]='강수량 삽입용'!$C$104) * (날씨10[월]=K$105) * (날씨10[일]='강수량 삽입용'!$B134), 날씨10[sumRn]),""),IF(_xlpm.결과=0,"",_xlpm.결과))</f>
        <v/>
      </c>
      <c r="L134" t="str" cm="1">
        <f t="array" ref="L134">_xlfn.LET(_xlpm.결과,IFERROR(_xlfn.XLOOKUP(1, (날씨10[stnNm]='강수량 삽입용'!$C$104) * (날씨10[월]=L$105) * (날씨10[일]='강수량 삽입용'!$B134), 날씨10[sumRn]),""),IF(_xlpm.결과=0,"",_xlpm.결과))</f>
        <v/>
      </c>
      <c r="M134" t="str" cm="1">
        <f t="array" ref="M134">_xlfn.LET(_xlpm.결과,IFERROR(_xlfn.XLOOKUP(1, (날씨10[stnNm]='강수량 삽입용'!$C$104) * (날씨10[월]=M$105) * (날씨10[일]='강수량 삽입용'!$B134), 날씨10[sumRn]),""),IF(_xlpm.결과=0,"",_xlpm.결과))</f>
        <v/>
      </c>
      <c r="N134" t="str" cm="1">
        <f t="array" ref="N134">_xlfn.LET(_xlpm.결과,IFERROR(_xlfn.XLOOKUP(1, (날씨10[stnNm]='강수량 삽입용'!$C$104) * (날씨10[월]=N$105) * (날씨10[일]='강수량 삽입용'!$B134), 날씨10[sumRn]),""),IF(_xlpm.결과=0,"",_xlpm.결과))</f>
        <v/>
      </c>
    </row>
    <row r="135" spans="2:14" ht="15.95" customHeight="1" x14ac:dyDescent="0.3">
      <c r="B135" s="63">
        <v>30</v>
      </c>
      <c r="C135" t="str" cm="1">
        <f t="array" ref="C135">_xlfn.LET(_xlpm.결과,IFERROR(_xlfn.XLOOKUP(1, (날씨10[stnNm]='강수량 삽입용'!$C$104) * (날씨10[월]=C$105) * (날씨10[일]='강수량 삽입용'!$B135), 날씨10[sumRn]),""),IF(_xlpm.결과=0,"",_xlpm.결과))</f>
        <v/>
      </c>
      <c r="D135" t="str" cm="1">
        <f t="array" ref="D135">_xlfn.LET(_xlpm.결과,IFERROR(_xlfn.XLOOKUP(1, (날씨10[stnNm]='강수량 삽입용'!$C$104) * (날씨10[월]=D$105) * (날씨10[일]='강수량 삽입용'!$B135), 날씨10[sumRn]),""),IF(_xlpm.결과=0,"",_xlpm.결과))</f>
        <v/>
      </c>
      <c r="E135" t="str" cm="1">
        <f t="array" ref="E135">_xlfn.LET(_xlpm.결과,IFERROR(_xlfn.XLOOKUP(1, (날씨10[stnNm]='강수량 삽입용'!$C$104) * (날씨10[월]=E$105) * (날씨10[일]='강수량 삽입용'!$B135), 날씨10[sumRn]),""),IF(_xlpm.결과=0,"",_xlpm.결과))</f>
        <v/>
      </c>
      <c r="F135" t="str" cm="1">
        <f t="array" ref="F135">_xlfn.LET(_xlpm.결과,IFERROR(_xlfn.XLOOKUP(1, (날씨10[stnNm]='강수량 삽입용'!$C$104) * (날씨10[월]=F$105) * (날씨10[일]='강수량 삽입용'!$B135), 날씨10[sumRn]),""),IF(_xlpm.결과=0,"",_xlpm.결과))</f>
        <v/>
      </c>
      <c r="G135" t="str" cm="1">
        <f t="array" ref="G135">_xlfn.LET(_xlpm.결과,IFERROR(_xlfn.XLOOKUP(1, (날씨10[stnNm]='강수량 삽입용'!$C$104) * (날씨10[월]=G$105) * (날씨10[일]='강수량 삽입용'!$B135), 날씨10[sumRn]),""),IF(_xlpm.결과=0,"",_xlpm.결과))</f>
        <v/>
      </c>
      <c r="H135" cm="1">
        <f t="array" ref="H135">_xlfn.LET(_xlpm.결과,IFERROR(_xlfn.XLOOKUP(1, (날씨10[stnNm]='강수량 삽입용'!$C$104) * (날씨10[월]=H$105) * (날씨10[일]='강수량 삽입용'!$B135), 날씨10[sumRn]),""),IF(_xlpm.결과=0,"",_xlpm.결과))</f>
        <v>39.1</v>
      </c>
      <c r="I135" cm="1">
        <f t="array" ref="I135">_xlfn.LET(_xlpm.결과,IFERROR(_xlfn.XLOOKUP(1, (날씨10[stnNm]='강수량 삽입용'!$C$104) * (날씨10[월]=I$105) * (날씨10[일]='강수량 삽입용'!$B135), 날씨10[sumRn]),""),IF(_xlpm.결과=0,"",_xlpm.결과))</f>
        <v>2.1</v>
      </c>
      <c r="J135" t="str" cm="1">
        <f t="array" ref="J135">_xlfn.LET(_xlpm.결과,IFERROR(_xlfn.XLOOKUP(1, (날씨10[stnNm]='강수량 삽입용'!$C$104) * (날씨10[월]=J$105) * (날씨10[일]='강수량 삽입용'!$B135), 날씨10[sumRn]),""),IF(_xlpm.결과=0,"",_xlpm.결과))</f>
        <v/>
      </c>
      <c r="K135" t="str" cm="1">
        <f t="array" ref="K135">_xlfn.LET(_xlpm.결과,IFERROR(_xlfn.XLOOKUP(1, (날씨10[stnNm]='강수량 삽입용'!$C$104) * (날씨10[월]=K$105) * (날씨10[일]='강수량 삽입용'!$B135), 날씨10[sumRn]),""),IF(_xlpm.결과=0,"",_xlpm.결과))</f>
        <v/>
      </c>
      <c r="L135" t="str" cm="1">
        <f t="array" ref="L135">_xlfn.LET(_xlpm.결과,IFERROR(_xlfn.XLOOKUP(1, (날씨10[stnNm]='강수량 삽입용'!$C$104) * (날씨10[월]=L$105) * (날씨10[일]='강수량 삽입용'!$B135), 날씨10[sumRn]),""),IF(_xlpm.결과=0,"",_xlpm.결과))</f>
        <v/>
      </c>
      <c r="M135" t="str" cm="1">
        <f t="array" ref="M135">_xlfn.LET(_xlpm.결과,IFERROR(_xlfn.XLOOKUP(1, (날씨10[stnNm]='강수량 삽입용'!$C$104) * (날씨10[월]=M$105) * (날씨10[일]='강수량 삽입용'!$B135), 날씨10[sumRn]),""),IF(_xlpm.결과=0,"",_xlpm.결과))</f>
        <v/>
      </c>
      <c r="N135" t="str" cm="1">
        <f t="array" ref="N135">_xlfn.LET(_xlpm.결과,IFERROR(_xlfn.XLOOKUP(1, (날씨10[stnNm]='강수량 삽입용'!$C$104) * (날씨10[월]=N$105) * (날씨10[일]='강수량 삽입용'!$B135), 날씨10[sumRn]),""),IF(_xlpm.결과=0,"",_xlpm.결과))</f>
        <v/>
      </c>
    </row>
    <row r="136" spans="2:14" ht="15.95" customHeight="1" x14ac:dyDescent="0.3">
      <c r="B136" s="63">
        <v>31</v>
      </c>
      <c r="C136" t="str" cm="1">
        <f t="array" ref="C136">_xlfn.LET(_xlpm.결과,IFERROR(_xlfn.XLOOKUP(1, (날씨10[stnNm]='강수량 삽입용'!$C$104) * (날씨10[월]=C$105) * (날씨10[일]='강수량 삽입용'!$B136), 날씨10[sumRn]),""),IF(_xlpm.결과=0,"",_xlpm.결과))</f>
        <v/>
      </c>
      <c r="D136" t="str" cm="1">
        <f t="array" ref="D136">_xlfn.LET(_xlpm.결과,IFERROR(_xlfn.XLOOKUP(1, (날씨10[stnNm]='강수량 삽입용'!$C$104) * (날씨10[월]=D$105) * (날씨10[일]='강수량 삽입용'!$B136), 날씨10[sumRn]),""),IF(_xlpm.결과=0,"",_xlpm.결과))</f>
        <v/>
      </c>
      <c r="E136" t="str" cm="1">
        <f t="array" ref="E136">_xlfn.LET(_xlpm.결과,IFERROR(_xlfn.XLOOKUP(1, (날씨10[stnNm]='강수량 삽입용'!$C$104) * (날씨10[월]=E$105) * (날씨10[일]='강수량 삽입용'!$B136), 날씨10[sumRn]),""),IF(_xlpm.결과=0,"",_xlpm.결과))</f>
        <v/>
      </c>
      <c r="F136" t="str" cm="1">
        <f t="array" ref="F136">_xlfn.LET(_xlpm.결과,IFERROR(_xlfn.XLOOKUP(1, (날씨10[stnNm]='강수량 삽입용'!$C$104) * (날씨10[월]=F$105) * (날씨10[일]='강수량 삽입용'!$B136), 날씨10[sumRn]),""),IF(_xlpm.결과=0,"",_xlpm.결과))</f>
        <v/>
      </c>
      <c r="G136" t="str" cm="1">
        <f t="array" ref="G136">_xlfn.LET(_xlpm.결과,IFERROR(_xlfn.XLOOKUP(1, (날씨10[stnNm]='강수량 삽입용'!$C$104) * (날씨10[월]=G$105) * (날씨10[일]='강수량 삽입용'!$B136), 날씨10[sumRn]),""),IF(_xlpm.결과=0,"",_xlpm.결과))</f>
        <v/>
      </c>
      <c r="H136" t="str" cm="1">
        <f t="array" ref="H136">_xlfn.LET(_xlpm.결과,IFERROR(_xlfn.XLOOKUP(1, (날씨10[stnNm]='강수량 삽입용'!$C$104) * (날씨10[월]=H$105) * (날씨10[일]='강수량 삽입용'!$B136), 날씨10[sumRn]),""),IF(_xlpm.결과=0,"",_xlpm.결과))</f>
        <v/>
      </c>
      <c r="I136" t="str" cm="1">
        <f t="array" ref="I136">_xlfn.LET(_xlpm.결과,IFERROR(_xlfn.XLOOKUP(1, (날씨10[stnNm]='강수량 삽입용'!$C$104) * (날씨10[월]=I$105) * (날씨10[일]='강수량 삽입용'!$B136), 날씨10[sumRn]),""),IF(_xlpm.결과=0,"",_xlpm.결과))</f>
        <v/>
      </c>
      <c r="J136" t="str" cm="1">
        <f t="array" ref="J136">_xlfn.LET(_xlpm.결과,IFERROR(_xlfn.XLOOKUP(1, (날씨10[stnNm]='강수량 삽입용'!$C$104) * (날씨10[월]=J$105) * (날씨10[일]='강수량 삽입용'!$B136), 날씨10[sumRn]),""),IF(_xlpm.결과=0,"",_xlpm.결과))</f>
        <v/>
      </c>
      <c r="K136" t="str" cm="1">
        <f t="array" ref="K136">_xlfn.LET(_xlpm.결과,IFERROR(_xlfn.XLOOKUP(1, (날씨10[stnNm]='강수량 삽입용'!$C$104) * (날씨10[월]=K$105) * (날씨10[일]='강수량 삽입용'!$B136), 날씨10[sumRn]),""),IF(_xlpm.결과=0,"",_xlpm.결과))</f>
        <v/>
      </c>
      <c r="L136" t="str" cm="1">
        <f t="array" ref="L136">_xlfn.LET(_xlpm.결과,IFERROR(_xlfn.XLOOKUP(1, (날씨10[stnNm]='강수량 삽입용'!$C$104) * (날씨10[월]=L$105) * (날씨10[일]='강수량 삽입용'!$B136), 날씨10[sumRn]),""),IF(_xlpm.결과=0,"",_xlpm.결과))</f>
        <v/>
      </c>
      <c r="M136" t="str" cm="1">
        <f t="array" ref="M136">_xlfn.LET(_xlpm.결과,IFERROR(_xlfn.XLOOKUP(1, (날씨10[stnNm]='강수량 삽입용'!$C$104) * (날씨10[월]=M$105) * (날씨10[일]='강수량 삽입용'!$B136), 날씨10[sumRn]),""),IF(_xlpm.결과=0,"",_xlpm.결과))</f>
        <v/>
      </c>
      <c r="N136" t="str" cm="1">
        <f t="array" ref="N136">_xlfn.LET(_xlpm.결과,IFERROR(_xlfn.XLOOKUP(1, (날씨10[stnNm]='강수량 삽입용'!$C$104) * (날씨10[월]=N$105) * (날씨10[일]='강수량 삽입용'!$B136), 날씨10[sumRn]),""),IF(_xlpm.결과=0,"",_xlpm.결과))</f>
        <v/>
      </c>
    </row>
    <row r="137" spans="2:14" ht="15.95" customHeight="1" x14ac:dyDescent="0.3"/>
    <row r="138" spans="2:14" ht="15.95" customHeight="1" x14ac:dyDescent="0.3"/>
    <row r="139" spans="2:14" ht="15.95" customHeight="1" x14ac:dyDescent="0.3"/>
    <row r="140" spans="2:14" ht="15.95" customHeight="1" x14ac:dyDescent="0.3"/>
    <row r="141" spans="2:14" ht="15.95" customHeight="1" x14ac:dyDescent="0.3"/>
    <row r="142" spans="2:14" ht="15.95" customHeight="1" x14ac:dyDescent="0.3"/>
    <row r="143" spans="2:14" ht="15.95" customHeight="1" x14ac:dyDescent="0.3"/>
    <row r="144" spans="2:14" ht="15.95" customHeight="1" x14ac:dyDescent="0.3"/>
    <row r="145" ht="15.95" customHeight="1" x14ac:dyDescent="0.3"/>
    <row r="146" ht="15.95" customHeight="1" x14ac:dyDescent="0.3"/>
    <row r="147" ht="15.95" customHeight="1" x14ac:dyDescent="0.3"/>
    <row r="148" ht="15.95" customHeight="1" x14ac:dyDescent="0.3"/>
    <row r="149" ht="15.95" customHeight="1" x14ac:dyDescent="0.3"/>
    <row r="150" ht="15.95" customHeight="1" x14ac:dyDescent="0.3"/>
    <row r="151" ht="15.95" customHeight="1" x14ac:dyDescent="0.3"/>
    <row r="152" ht="15.95" customHeight="1" x14ac:dyDescent="0.3"/>
    <row r="153" ht="15.95" customHeight="1" x14ac:dyDescent="0.3"/>
    <row r="154" ht="15.95" customHeight="1" x14ac:dyDescent="0.3"/>
    <row r="155" ht="15.95" customHeight="1" x14ac:dyDescent="0.3"/>
    <row r="156" ht="15.95" customHeight="1" x14ac:dyDescent="0.3"/>
    <row r="157" ht="15.95" customHeight="1" x14ac:dyDescent="0.3"/>
    <row r="158" ht="15.95" customHeight="1" x14ac:dyDescent="0.3"/>
    <row r="159" ht="15.95" customHeight="1" x14ac:dyDescent="0.3"/>
    <row r="160" ht="15.95" customHeight="1" x14ac:dyDescent="0.3"/>
    <row r="161" ht="15.95" customHeight="1" x14ac:dyDescent="0.3"/>
    <row r="162" ht="15.95" customHeight="1" x14ac:dyDescent="0.3"/>
    <row r="163" ht="15.95" customHeight="1" x14ac:dyDescent="0.3"/>
    <row r="164" ht="15.95" customHeight="1" x14ac:dyDescent="0.3"/>
    <row r="165" ht="15.95" customHeight="1" x14ac:dyDescent="0.3"/>
    <row r="166" ht="15.95" customHeight="1" x14ac:dyDescent="0.3"/>
    <row r="167" ht="15.95" customHeight="1" x14ac:dyDescent="0.3"/>
    <row r="168" ht="15.95" customHeight="1" x14ac:dyDescent="0.3"/>
    <row r="169" ht="15.95" customHeight="1" x14ac:dyDescent="0.3"/>
    <row r="170" ht="15.95" customHeight="1" x14ac:dyDescent="0.3"/>
    <row r="171" ht="15.95" customHeight="1" x14ac:dyDescent="0.3"/>
    <row r="172" ht="15.95" customHeight="1" x14ac:dyDescent="0.3"/>
    <row r="173" ht="15.95" customHeight="1" x14ac:dyDescent="0.3"/>
    <row r="174" ht="15.95" customHeight="1" x14ac:dyDescent="0.3"/>
    <row r="175" ht="15.95" customHeight="1" x14ac:dyDescent="0.3"/>
    <row r="176" ht="15.95" customHeight="1" x14ac:dyDescent="0.3"/>
    <row r="177" ht="15.95" customHeight="1" x14ac:dyDescent="0.3"/>
    <row r="178" ht="15.95" customHeight="1" x14ac:dyDescent="0.3"/>
    <row r="179" ht="15.95" customHeight="1" x14ac:dyDescent="0.3"/>
    <row r="180" ht="15.95" customHeight="1" x14ac:dyDescent="0.3"/>
    <row r="181" ht="15.95" customHeight="1" x14ac:dyDescent="0.3"/>
    <row r="182" ht="15.95" customHeight="1" x14ac:dyDescent="0.3"/>
    <row r="183" ht="15.95" customHeight="1" x14ac:dyDescent="0.3"/>
    <row r="184" ht="15.95" customHeight="1" x14ac:dyDescent="0.3"/>
    <row r="185" ht="15.95" customHeight="1" x14ac:dyDescent="0.3"/>
    <row r="186" ht="15.95" customHeight="1" x14ac:dyDescent="0.3"/>
    <row r="187" ht="15.95" customHeight="1" x14ac:dyDescent="0.3"/>
    <row r="188" ht="15.95" customHeight="1" x14ac:dyDescent="0.3"/>
    <row r="189" ht="15.95" customHeight="1" x14ac:dyDescent="0.3"/>
    <row r="190" ht="15.95" customHeight="1" x14ac:dyDescent="0.3"/>
    <row r="191" ht="15.95" customHeight="1" x14ac:dyDescent="0.3"/>
    <row r="192" ht="15.95" customHeight="1" x14ac:dyDescent="0.3"/>
    <row r="193" ht="15.95" customHeight="1" x14ac:dyDescent="0.3"/>
    <row r="194" ht="15.95" customHeight="1" x14ac:dyDescent="0.3"/>
    <row r="195" ht="15.95" customHeight="1" x14ac:dyDescent="0.3"/>
    <row r="196" ht="15.95" customHeight="1" x14ac:dyDescent="0.3"/>
    <row r="197" ht="15.95" customHeight="1" x14ac:dyDescent="0.3"/>
    <row r="198" ht="15.95" customHeight="1" x14ac:dyDescent="0.3"/>
    <row r="199" ht="15.95" customHeight="1" x14ac:dyDescent="0.3"/>
    <row r="200" ht="15.95" customHeight="1" x14ac:dyDescent="0.3"/>
    <row r="201" ht="15.95" customHeight="1" x14ac:dyDescent="0.3"/>
    <row r="202" ht="15.95" customHeight="1" x14ac:dyDescent="0.3"/>
    <row r="203" ht="15.95" customHeight="1" x14ac:dyDescent="0.3"/>
    <row r="204" ht="15.95" customHeight="1" x14ac:dyDescent="0.3"/>
    <row r="205" ht="15.95" customHeight="1" x14ac:dyDescent="0.3"/>
    <row r="206" ht="15.95" customHeight="1" x14ac:dyDescent="0.3"/>
    <row r="207" ht="15.95" customHeight="1" x14ac:dyDescent="0.3"/>
    <row r="208" ht="15.95" customHeight="1" x14ac:dyDescent="0.3"/>
    <row r="209" ht="15.95" customHeight="1" x14ac:dyDescent="0.3"/>
    <row r="210" ht="15.95" customHeight="1" x14ac:dyDescent="0.3"/>
    <row r="211" ht="15.95" customHeight="1" x14ac:dyDescent="0.3"/>
    <row r="212" ht="15.95" customHeight="1" x14ac:dyDescent="0.3"/>
    <row r="213" ht="15.95" customHeight="1" x14ac:dyDescent="0.3"/>
    <row r="214" ht="15.95" customHeight="1" x14ac:dyDescent="0.3"/>
    <row r="215" ht="15.95" customHeight="1" x14ac:dyDescent="0.3"/>
    <row r="216" ht="15.95" customHeight="1" x14ac:dyDescent="0.3"/>
    <row r="217" ht="15.95" customHeight="1" x14ac:dyDescent="0.3"/>
    <row r="218" ht="15.95" customHeight="1" x14ac:dyDescent="0.3"/>
    <row r="219" ht="15.95" customHeight="1" x14ac:dyDescent="0.3"/>
    <row r="220" ht="15.95" customHeight="1" x14ac:dyDescent="0.3"/>
    <row r="221" ht="15.95" customHeight="1" x14ac:dyDescent="0.3"/>
    <row r="222" ht="15.95" customHeight="1" x14ac:dyDescent="0.3"/>
    <row r="223" ht="15.95" customHeight="1" x14ac:dyDescent="0.3"/>
    <row r="224" ht="15.95" customHeight="1" x14ac:dyDescent="0.3"/>
    <row r="225" ht="15.95" customHeight="1" x14ac:dyDescent="0.3"/>
    <row r="226" ht="15.95" customHeight="1" x14ac:dyDescent="0.3"/>
    <row r="227" ht="15.95" customHeight="1" x14ac:dyDescent="0.3"/>
    <row r="228" ht="15.95" customHeight="1" x14ac:dyDescent="0.3"/>
    <row r="229" ht="15.95" customHeight="1" x14ac:dyDescent="0.3"/>
    <row r="230" ht="15.95" customHeight="1" x14ac:dyDescent="0.3"/>
    <row r="231" ht="15.95" customHeight="1" x14ac:dyDescent="0.3"/>
    <row r="232" ht="15.95" customHeight="1" x14ac:dyDescent="0.3"/>
    <row r="233" ht="15.95" customHeight="1" x14ac:dyDescent="0.3"/>
    <row r="234" ht="15.95" customHeight="1" x14ac:dyDescent="0.3"/>
    <row r="235" ht="15.95" customHeight="1" x14ac:dyDescent="0.3"/>
    <row r="236" ht="15.95" customHeight="1" x14ac:dyDescent="0.3"/>
    <row r="237" ht="15.95" customHeight="1" x14ac:dyDescent="0.3"/>
    <row r="238" ht="15.95" customHeight="1" x14ac:dyDescent="0.3"/>
    <row r="239" ht="15.95" customHeight="1" x14ac:dyDescent="0.3"/>
    <row r="240" ht="15.95" customHeight="1" x14ac:dyDescent="0.3"/>
    <row r="241" ht="15.95" customHeight="1" x14ac:dyDescent="0.3"/>
    <row r="242" ht="15.95" customHeight="1" x14ac:dyDescent="0.3"/>
    <row r="243" ht="15.95" customHeight="1" x14ac:dyDescent="0.3"/>
    <row r="244" ht="15.95" customHeight="1" x14ac:dyDescent="0.3"/>
    <row r="245" ht="15.95" customHeight="1" x14ac:dyDescent="0.3"/>
    <row r="246" ht="15.95" customHeight="1" x14ac:dyDescent="0.3"/>
    <row r="247" ht="15.95" customHeight="1" x14ac:dyDescent="0.3"/>
    <row r="248" ht="15.95" customHeight="1" x14ac:dyDescent="0.3"/>
    <row r="249" ht="15.95" customHeight="1" x14ac:dyDescent="0.3"/>
    <row r="250" ht="15.95" customHeight="1" x14ac:dyDescent="0.3"/>
    <row r="251" ht="15.95" customHeight="1" x14ac:dyDescent="0.3"/>
    <row r="252" ht="15.95" customHeight="1" x14ac:dyDescent="0.3"/>
    <row r="253" ht="15.95" customHeight="1" x14ac:dyDescent="0.3"/>
    <row r="254" ht="15.95" customHeight="1" x14ac:dyDescent="0.3"/>
    <row r="255" ht="15.95" customHeight="1" x14ac:dyDescent="0.3"/>
    <row r="256" ht="15.95" customHeight="1" x14ac:dyDescent="0.3"/>
    <row r="257" ht="15.95" customHeight="1" x14ac:dyDescent="0.3"/>
    <row r="258" ht="15.95" customHeight="1" x14ac:dyDescent="0.3"/>
    <row r="259" ht="15.95" customHeight="1" x14ac:dyDescent="0.3"/>
    <row r="260" ht="15.95" customHeight="1" x14ac:dyDescent="0.3"/>
    <row r="261" ht="15.95" customHeight="1" x14ac:dyDescent="0.3"/>
    <row r="262" ht="15.95" customHeight="1" x14ac:dyDescent="0.3"/>
    <row r="263" ht="15.95" customHeight="1" x14ac:dyDescent="0.3"/>
    <row r="264" ht="15.95" customHeight="1" x14ac:dyDescent="0.3"/>
    <row r="265" ht="15.95" customHeight="1" x14ac:dyDescent="0.3"/>
    <row r="266" ht="15.95" customHeight="1" x14ac:dyDescent="0.3"/>
    <row r="267" ht="15.95" customHeight="1" x14ac:dyDescent="0.3"/>
    <row r="268" ht="15.95" customHeight="1" x14ac:dyDescent="0.3"/>
    <row r="269" ht="15.95" customHeight="1" x14ac:dyDescent="0.3"/>
    <row r="270" ht="15.95" customHeight="1" x14ac:dyDescent="0.3"/>
    <row r="271" ht="15.95" customHeight="1" x14ac:dyDescent="0.3"/>
    <row r="272" ht="15.95" customHeight="1" x14ac:dyDescent="0.3"/>
    <row r="273" ht="15.95" customHeight="1" x14ac:dyDescent="0.3"/>
    <row r="274" ht="15.95" customHeight="1" x14ac:dyDescent="0.3"/>
    <row r="275" ht="15.95" customHeight="1" x14ac:dyDescent="0.3"/>
    <row r="276" ht="15.95" customHeight="1" x14ac:dyDescent="0.3"/>
    <row r="277" ht="15.95" customHeight="1" x14ac:dyDescent="0.3"/>
    <row r="278" ht="15.95" customHeight="1" x14ac:dyDescent="0.3"/>
    <row r="279" ht="15.95" customHeight="1" x14ac:dyDescent="0.3"/>
    <row r="280" ht="15.95" customHeight="1" x14ac:dyDescent="0.3"/>
    <row r="281" ht="15.95" customHeight="1" x14ac:dyDescent="0.3"/>
    <row r="282" ht="15.95" customHeight="1" x14ac:dyDescent="0.3"/>
    <row r="283" ht="15.95" customHeight="1" x14ac:dyDescent="0.3"/>
    <row r="284" ht="15.95" customHeight="1" x14ac:dyDescent="0.3"/>
    <row r="285" ht="15.95" customHeight="1" x14ac:dyDescent="0.3"/>
    <row r="286" ht="15.95" customHeight="1" x14ac:dyDescent="0.3"/>
    <row r="287" ht="15.95" customHeight="1" x14ac:dyDescent="0.3"/>
    <row r="288" ht="15.95" customHeight="1" x14ac:dyDescent="0.3"/>
    <row r="289" ht="15.95" customHeight="1" x14ac:dyDescent="0.3"/>
    <row r="290" ht="15.95" customHeight="1" x14ac:dyDescent="0.3"/>
    <row r="291" ht="15.95" customHeight="1" x14ac:dyDescent="0.3"/>
    <row r="292" ht="15.95" customHeight="1" x14ac:dyDescent="0.3"/>
    <row r="293" ht="15.95" customHeight="1" x14ac:dyDescent="0.3"/>
    <row r="294" ht="15.95" customHeight="1" x14ac:dyDescent="0.3"/>
    <row r="295" ht="15.95" customHeight="1" x14ac:dyDescent="0.3"/>
    <row r="296" ht="15.95" customHeight="1" x14ac:dyDescent="0.3"/>
    <row r="297" ht="15.95" customHeight="1" x14ac:dyDescent="0.3"/>
    <row r="298" ht="15.95" customHeight="1" x14ac:dyDescent="0.3"/>
    <row r="299" ht="15.95" customHeight="1" x14ac:dyDescent="0.3"/>
    <row r="300" ht="15.95" customHeight="1" x14ac:dyDescent="0.3"/>
    <row r="301" ht="15.95" customHeight="1" x14ac:dyDescent="0.3"/>
    <row r="302" ht="15.95" customHeight="1" x14ac:dyDescent="0.3"/>
    <row r="303" ht="15.95" customHeight="1" x14ac:dyDescent="0.3"/>
    <row r="304" ht="15.95" customHeight="1" x14ac:dyDescent="0.3"/>
    <row r="305" ht="15.95" customHeight="1" x14ac:dyDescent="0.3"/>
    <row r="306" ht="15.95" customHeight="1" x14ac:dyDescent="0.3"/>
    <row r="307" ht="15.95" customHeight="1" x14ac:dyDescent="0.3"/>
    <row r="308" ht="15.95" customHeight="1" x14ac:dyDescent="0.3"/>
    <row r="309" ht="15.95" customHeight="1" x14ac:dyDescent="0.3"/>
    <row r="310" ht="15.95" customHeight="1" x14ac:dyDescent="0.3"/>
    <row r="311" ht="15.95" customHeight="1" x14ac:dyDescent="0.3"/>
    <row r="312" ht="15.95" customHeight="1" x14ac:dyDescent="0.3"/>
    <row r="313" ht="15.95" customHeight="1" x14ac:dyDescent="0.3"/>
    <row r="314" ht="15.95" customHeight="1" x14ac:dyDescent="0.3"/>
    <row r="315" ht="15.95" customHeight="1" x14ac:dyDescent="0.3"/>
    <row r="316" ht="15.95" customHeight="1" x14ac:dyDescent="0.3"/>
    <row r="317" ht="15.95" customHeight="1" x14ac:dyDescent="0.3"/>
    <row r="318" ht="15.95" customHeight="1" x14ac:dyDescent="0.3"/>
    <row r="319" ht="15.95" customHeight="1" x14ac:dyDescent="0.3"/>
    <row r="320" ht="15.95" customHeight="1" x14ac:dyDescent="0.3"/>
    <row r="321" ht="15.95" customHeight="1" x14ac:dyDescent="0.3"/>
    <row r="322" ht="15.95" customHeight="1" x14ac:dyDescent="0.3"/>
    <row r="323" ht="15.95" customHeight="1" x14ac:dyDescent="0.3"/>
    <row r="324" ht="15.95" customHeight="1" x14ac:dyDescent="0.3"/>
    <row r="325" ht="15.95" customHeight="1" x14ac:dyDescent="0.3"/>
    <row r="326" ht="15.95" customHeight="1" x14ac:dyDescent="0.3"/>
    <row r="327" ht="15.95" customHeight="1" x14ac:dyDescent="0.3"/>
    <row r="328" ht="15.95" customHeight="1" x14ac:dyDescent="0.3"/>
    <row r="329" ht="15.95" customHeight="1" x14ac:dyDescent="0.3"/>
    <row r="330" ht="15.95" customHeight="1" x14ac:dyDescent="0.3"/>
    <row r="331" ht="15.95" customHeight="1" x14ac:dyDescent="0.3"/>
    <row r="332" ht="15.95" customHeight="1" x14ac:dyDescent="0.3"/>
    <row r="333" ht="15.95" customHeight="1" x14ac:dyDescent="0.3"/>
    <row r="334" ht="15.95" customHeight="1" x14ac:dyDescent="0.3"/>
    <row r="335" ht="15.95" customHeight="1" x14ac:dyDescent="0.3"/>
    <row r="336" ht="15.95" customHeight="1" x14ac:dyDescent="0.3"/>
    <row r="337" ht="15.95" customHeight="1" x14ac:dyDescent="0.3"/>
    <row r="338" ht="15.95" customHeight="1" x14ac:dyDescent="0.3"/>
    <row r="339" ht="15.95" customHeight="1" x14ac:dyDescent="0.3"/>
    <row r="340" ht="15.95" customHeight="1" x14ac:dyDescent="0.3"/>
    <row r="341" ht="15.95" customHeight="1" x14ac:dyDescent="0.3"/>
    <row r="342" ht="15.95" customHeight="1" x14ac:dyDescent="0.3"/>
    <row r="343" ht="15.95" customHeight="1" x14ac:dyDescent="0.3"/>
    <row r="344" ht="15.95" customHeight="1" x14ac:dyDescent="0.3"/>
    <row r="345" ht="15.95" customHeight="1" x14ac:dyDescent="0.3"/>
    <row r="346" ht="15.95" customHeight="1" x14ac:dyDescent="0.3"/>
    <row r="347" ht="15.95" customHeight="1" x14ac:dyDescent="0.3"/>
    <row r="348" ht="15.95" customHeight="1" x14ac:dyDescent="0.3"/>
    <row r="349" ht="15.95" customHeight="1" x14ac:dyDescent="0.3"/>
    <row r="350" ht="15.95" customHeight="1" x14ac:dyDescent="0.3"/>
    <row r="351" ht="15.95" customHeight="1" x14ac:dyDescent="0.3"/>
    <row r="352" ht="15.95" customHeight="1" x14ac:dyDescent="0.3"/>
    <row r="353" ht="15.95" customHeight="1" x14ac:dyDescent="0.3"/>
    <row r="354" ht="15.95" customHeight="1" x14ac:dyDescent="0.3"/>
    <row r="355" ht="15.95" customHeight="1" x14ac:dyDescent="0.3"/>
    <row r="356" ht="15.95" customHeight="1" x14ac:dyDescent="0.3"/>
    <row r="357" ht="15.95" customHeight="1" x14ac:dyDescent="0.3"/>
    <row r="358" ht="15.95" customHeight="1" x14ac:dyDescent="0.3"/>
    <row r="359" ht="15.95" customHeight="1" x14ac:dyDescent="0.3"/>
    <row r="360" ht="15.95" customHeight="1" x14ac:dyDescent="0.3"/>
    <row r="361" ht="15.95" customHeight="1" x14ac:dyDescent="0.3"/>
    <row r="362" ht="15.95" customHeight="1" x14ac:dyDescent="0.3"/>
    <row r="363" ht="15.95" customHeight="1" x14ac:dyDescent="0.3"/>
    <row r="364" ht="15.95" customHeight="1" x14ac:dyDescent="0.3"/>
    <row r="365" ht="15.95" customHeight="1" x14ac:dyDescent="0.3"/>
    <row r="366" ht="15.95" customHeight="1" x14ac:dyDescent="0.3"/>
    <row r="367" ht="15.95" customHeight="1" x14ac:dyDescent="0.3"/>
    <row r="368" ht="15.95" customHeight="1" x14ac:dyDescent="0.3"/>
    <row r="369" ht="15.95" customHeight="1" x14ac:dyDescent="0.3"/>
    <row r="370" ht="15.95" customHeight="1" x14ac:dyDescent="0.3"/>
    <row r="371" ht="15.95" customHeight="1" x14ac:dyDescent="0.3"/>
    <row r="372" ht="15.95" customHeight="1" x14ac:dyDescent="0.3"/>
    <row r="373" ht="15.95" customHeight="1" x14ac:dyDescent="0.3"/>
    <row r="374" ht="15.95" customHeight="1" x14ac:dyDescent="0.3"/>
    <row r="375" ht="15.95" customHeight="1" x14ac:dyDescent="0.3"/>
    <row r="376" ht="15.95" customHeight="1" x14ac:dyDescent="0.3"/>
    <row r="377" ht="15.95" customHeight="1" x14ac:dyDescent="0.3"/>
    <row r="378" ht="15.95" customHeight="1" x14ac:dyDescent="0.3"/>
    <row r="379" ht="15.95" customHeight="1" x14ac:dyDescent="0.3"/>
    <row r="380" ht="15.95" customHeight="1" x14ac:dyDescent="0.3"/>
    <row r="381" ht="15.95" customHeight="1" x14ac:dyDescent="0.3"/>
    <row r="382" ht="15.95" customHeight="1" x14ac:dyDescent="0.3"/>
    <row r="383" ht="15.95" customHeight="1" x14ac:dyDescent="0.3"/>
    <row r="384" ht="15.95" customHeight="1" x14ac:dyDescent="0.3"/>
    <row r="385" ht="15.95" customHeight="1" x14ac:dyDescent="0.3"/>
    <row r="386" ht="15.95" customHeight="1" x14ac:dyDescent="0.3"/>
    <row r="387" ht="15.95" customHeight="1" x14ac:dyDescent="0.3"/>
    <row r="388" ht="15.95" customHeight="1" x14ac:dyDescent="0.3"/>
    <row r="389" ht="15.95" customHeight="1" x14ac:dyDescent="0.3"/>
    <row r="390" ht="15.95" customHeight="1" x14ac:dyDescent="0.3"/>
    <row r="391" ht="15.95" customHeight="1" x14ac:dyDescent="0.3"/>
    <row r="392" ht="15.95" customHeight="1" x14ac:dyDescent="0.3"/>
    <row r="393" ht="15.95" customHeight="1" x14ac:dyDescent="0.3"/>
    <row r="394" ht="15.95" customHeight="1" x14ac:dyDescent="0.3"/>
    <row r="395" ht="15.95" customHeight="1" x14ac:dyDescent="0.3"/>
    <row r="396" ht="15.95" customHeight="1" x14ac:dyDescent="0.3"/>
    <row r="397" ht="15.95" customHeight="1" x14ac:dyDescent="0.3"/>
    <row r="398" ht="15.95" customHeight="1" x14ac:dyDescent="0.3"/>
    <row r="399" ht="15.95" customHeight="1" x14ac:dyDescent="0.3"/>
    <row r="400" ht="15.95" customHeight="1" x14ac:dyDescent="0.3"/>
    <row r="401" ht="15.95" customHeight="1" x14ac:dyDescent="0.3"/>
    <row r="402" ht="15.95" customHeight="1" x14ac:dyDescent="0.3"/>
    <row r="403" ht="15.95" customHeight="1" x14ac:dyDescent="0.3"/>
    <row r="404" ht="15.95" customHeight="1" x14ac:dyDescent="0.3"/>
    <row r="405" ht="15.95" customHeight="1" x14ac:dyDescent="0.3"/>
    <row r="406" ht="15.95" customHeight="1" x14ac:dyDescent="0.3"/>
    <row r="407" ht="15.95" customHeight="1" x14ac:dyDescent="0.3"/>
    <row r="408" ht="15.95" customHeight="1" x14ac:dyDescent="0.3"/>
    <row r="409" ht="15.95" customHeight="1" x14ac:dyDescent="0.3"/>
    <row r="410" ht="15.95" customHeight="1" x14ac:dyDescent="0.3"/>
    <row r="411" ht="15.95" customHeight="1" x14ac:dyDescent="0.3"/>
    <row r="412" ht="15.95" customHeight="1" x14ac:dyDescent="0.3"/>
    <row r="413" ht="15.95" customHeight="1" x14ac:dyDescent="0.3"/>
    <row r="414" ht="15.95" customHeight="1" x14ac:dyDescent="0.3"/>
    <row r="415" ht="15.95" customHeight="1" x14ac:dyDescent="0.3"/>
    <row r="416" ht="15.95" customHeight="1" x14ac:dyDescent="0.3"/>
    <row r="417" ht="15.95" customHeight="1" x14ac:dyDescent="0.3"/>
    <row r="418" ht="15.95" customHeight="1" x14ac:dyDescent="0.3"/>
    <row r="419" ht="15.95" customHeight="1" x14ac:dyDescent="0.3"/>
    <row r="420" ht="15.95" customHeight="1" x14ac:dyDescent="0.3"/>
    <row r="421" ht="15.95" customHeight="1" x14ac:dyDescent="0.3"/>
    <row r="422" ht="15.95" customHeight="1" x14ac:dyDescent="0.3"/>
    <row r="423" ht="15.95" customHeight="1" x14ac:dyDescent="0.3"/>
    <row r="424" ht="15.95" customHeight="1" x14ac:dyDescent="0.3"/>
    <row r="425" ht="15.95" customHeight="1" x14ac:dyDescent="0.3"/>
    <row r="426" ht="15.95" customHeight="1" x14ac:dyDescent="0.3"/>
    <row r="427" ht="15.95" customHeight="1" x14ac:dyDescent="0.3"/>
    <row r="428" ht="15.95" customHeight="1" x14ac:dyDescent="0.3"/>
    <row r="429" ht="15.95" customHeight="1" x14ac:dyDescent="0.3"/>
    <row r="430" ht="15.95" customHeight="1" x14ac:dyDescent="0.3"/>
    <row r="431" ht="15.95" customHeight="1" x14ac:dyDescent="0.3"/>
    <row r="432" ht="15.95" customHeight="1" x14ac:dyDescent="0.3"/>
    <row r="433" ht="15.95" customHeight="1" x14ac:dyDescent="0.3"/>
    <row r="434" ht="15.95" customHeight="1" x14ac:dyDescent="0.3"/>
    <row r="435" ht="15.95" customHeight="1" x14ac:dyDescent="0.3"/>
    <row r="436" ht="15.95" customHeight="1" x14ac:dyDescent="0.3"/>
    <row r="437" ht="15.95" customHeight="1" x14ac:dyDescent="0.3"/>
    <row r="438" ht="15.95" customHeight="1" x14ac:dyDescent="0.3"/>
    <row r="439" ht="15.95" customHeight="1" x14ac:dyDescent="0.3"/>
    <row r="440" ht="15.95" customHeight="1" x14ac:dyDescent="0.3"/>
    <row r="441" ht="15.95" customHeight="1" x14ac:dyDescent="0.3"/>
    <row r="442" ht="15.95" customHeight="1" x14ac:dyDescent="0.3"/>
    <row r="443" ht="15.95" customHeight="1" x14ac:dyDescent="0.3"/>
    <row r="444" ht="15.95" customHeight="1" x14ac:dyDescent="0.3"/>
    <row r="445" ht="15.95" customHeight="1" x14ac:dyDescent="0.3"/>
    <row r="446" ht="15.95" customHeight="1" x14ac:dyDescent="0.3"/>
    <row r="447" ht="15.95" customHeight="1" x14ac:dyDescent="0.3"/>
    <row r="448" ht="15.95" customHeight="1" x14ac:dyDescent="0.3"/>
    <row r="449" ht="15.95" customHeight="1" x14ac:dyDescent="0.3"/>
    <row r="450" ht="15.95" customHeight="1" x14ac:dyDescent="0.3"/>
    <row r="451" ht="15.95" customHeight="1" x14ac:dyDescent="0.3"/>
    <row r="452" ht="15.95" customHeight="1" x14ac:dyDescent="0.3"/>
    <row r="453" ht="15.95" customHeight="1" x14ac:dyDescent="0.3"/>
    <row r="454" ht="15.95" customHeight="1" x14ac:dyDescent="0.3"/>
    <row r="455" ht="15.95" customHeight="1" x14ac:dyDescent="0.3"/>
    <row r="456" ht="15.95" customHeight="1" x14ac:dyDescent="0.3"/>
    <row r="457" ht="15.95" customHeight="1" x14ac:dyDescent="0.3"/>
    <row r="458" ht="15.95" customHeight="1" x14ac:dyDescent="0.3"/>
    <row r="459" ht="15.95" customHeight="1" x14ac:dyDescent="0.3"/>
    <row r="460" ht="15.95" customHeight="1" x14ac:dyDescent="0.3"/>
    <row r="461" ht="15.95" customHeight="1" x14ac:dyDescent="0.3"/>
    <row r="462" ht="15.95" customHeight="1" x14ac:dyDescent="0.3"/>
    <row r="463" ht="15.95" customHeight="1" x14ac:dyDescent="0.3"/>
    <row r="464" ht="15.95" customHeight="1" x14ac:dyDescent="0.3"/>
    <row r="465" ht="15.95" customHeight="1" x14ac:dyDescent="0.3"/>
    <row r="466" ht="15.95" customHeight="1" x14ac:dyDescent="0.3"/>
    <row r="467" ht="15.95" customHeight="1" x14ac:dyDescent="0.3"/>
    <row r="468" ht="15.95" customHeight="1" x14ac:dyDescent="0.3"/>
    <row r="469" ht="15.95" customHeight="1" x14ac:dyDescent="0.3"/>
    <row r="470" ht="15.95" customHeight="1" x14ac:dyDescent="0.3"/>
    <row r="471" ht="15.95" customHeight="1" x14ac:dyDescent="0.3"/>
    <row r="472" ht="15.95" customHeight="1" x14ac:dyDescent="0.3"/>
    <row r="473" ht="15.95" customHeight="1" x14ac:dyDescent="0.3"/>
    <row r="474" ht="15.95" customHeight="1" x14ac:dyDescent="0.3"/>
    <row r="475" ht="15.95" customHeight="1" x14ac:dyDescent="0.3"/>
    <row r="476" ht="15.95" customHeight="1" x14ac:dyDescent="0.3"/>
    <row r="477" ht="15.95" customHeight="1" x14ac:dyDescent="0.3"/>
    <row r="478" ht="15.95" customHeight="1" x14ac:dyDescent="0.3"/>
    <row r="479" ht="15.95" customHeight="1" x14ac:dyDescent="0.3"/>
    <row r="480" ht="15.95" customHeight="1" x14ac:dyDescent="0.3"/>
    <row r="481" ht="15.95" customHeight="1" x14ac:dyDescent="0.3"/>
  </sheetData>
  <sheetProtection algorithmName="SHA-512" hashValue="4KzkjVXVPsdaeuqae2aDTwACvMMHeaPfDr0o8vzpFHLcGqcvCeXzR3j6iWUCZZYHnrRYcgN7pF8L7Rx2i0eCWA==" saltValue="PFt6JNDPeWDWyyDpAxt36Q==" spinCount="100000" sheet="1" objects="1" scenarios="1"/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C247C-8F48-448B-BD0D-B0FB2FA222C6}">
  <sheetPr codeName="Sheet21">
    <tabColor theme="8" tint="0.59999389629810485"/>
  </sheetPr>
  <dimension ref="B1:AP481"/>
  <sheetViews>
    <sheetView zoomScale="85" zoomScaleNormal="85" workbookViewId="0">
      <selection activeCell="T28" sqref="T28"/>
    </sheetView>
  </sheetViews>
  <sheetFormatPr defaultRowHeight="16.5" x14ac:dyDescent="0.3"/>
  <cols>
    <col min="1" max="42" width="5.625" customWidth="1"/>
  </cols>
  <sheetData>
    <row r="1" spans="2:42" ht="15.95" customHeight="1" x14ac:dyDescent="0.3">
      <c r="B1" s="62" t="s">
        <v>3169</v>
      </c>
    </row>
    <row r="2" spans="2:42" ht="15.95" customHeight="1" x14ac:dyDescent="0.3">
      <c r="C2" t="str">
        <f>가동률!$P$9</f>
        <v>철원</v>
      </c>
      <c r="D2">
        <f>가동률!$P$10-10</f>
        <v>2015</v>
      </c>
      <c r="Q2" t="str">
        <f>가동률!$P$9</f>
        <v>철원</v>
      </c>
      <c r="R2">
        <f>가동률!$P$10-9</f>
        <v>2016</v>
      </c>
      <c r="AE2" t="str">
        <f>가동률!$P$9</f>
        <v>철원</v>
      </c>
      <c r="AF2">
        <f>가동률!$P$10-8</f>
        <v>2017</v>
      </c>
    </row>
    <row r="3" spans="2:42" ht="15.95" customHeight="1" x14ac:dyDescent="0.3">
      <c r="C3" s="64">
        <v>1</v>
      </c>
      <c r="D3" s="64">
        <v>2</v>
      </c>
      <c r="E3" s="64">
        <v>3</v>
      </c>
      <c r="F3" s="64">
        <v>4</v>
      </c>
      <c r="G3" s="64">
        <v>5</v>
      </c>
      <c r="H3" s="64">
        <v>6</v>
      </c>
      <c r="I3" s="64">
        <v>7</v>
      </c>
      <c r="J3" s="64">
        <v>8</v>
      </c>
      <c r="K3" s="64">
        <v>9</v>
      </c>
      <c r="L3" s="64">
        <v>10</v>
      </c>
      <c r="M3" s="64">
        <v>11</v>
      </c>
      <c r="N3" s="64">
        <v>12</v>
      </c>
      <c r="Q3" s="64">
        <v>1</v>
      </c>
      <c r="R3" s="64">
        <v>2</v>
      </c>
      <c r="S3" s="64">
        <v>3</v>
      </c>
      <c r="T3" s="64">
        <v>4</v>
      </c>
      <c r="U3" s="64">
        <v>5</v>
      </c>
      <c r="V3" s="64">
        <v>6</v>
      </c>
      <c r="W3" s="64">
        <v>7</v>
      </c>
      <c r="X3" s="64">
        <v>8</v>
      </c>
      <c r="Y3" s="64">
        <v>9</v>
      </c>
      <c r="Z3" s="64">
        <v>10</v>
      </c>
      <c r="AA3" s="64">
        <v>11</v>
      </c>
      <c r="AB3" s="64">
        <v>12</v>
      </c>
      <c r="AE3" s="64">
        <v>1</v>
      </c>
      <c r="AF3" s="64">
        <v>2</v>
      </c>
      <c r="AG3" s="64">
        <v>3</v>
      </c>
      <c r="AH3" s="64">
        <v>4</v>
      </c>
      <c r="AI3" s="64">
        <v>5</v>
      </c>
      <c r="AJ3" s="64">
        <v>6</v>
      </c>
      <c r="AK3" s="64">
        <v>7</v>
      </c>
      <c r="AL3" s="64">
        <v>8</v>
      </c>
      <c r="AM3" s="64">
        <v>9</v>
      </c>
      <c r="AN3" s="64">
        <v>10</v>
      </c>
      <c r="AO3" s="64">
        <v>11</v>
      </c>
      <c r="AP3" s="64">
        <v>12</v>
      </c>
    </row>
    <row r="4" spans="2:42" ht="15.95" customHeight="1" x14ac:dyDescent="0.3">
      <c r="B4" s="63">
        <v>1</v>
      </c>
      <c r="C4" t="str" cm="1">
        <f t="array" ref="C4">_xlfn.LET(_xlpm.결과,IFERROR(_xlfn.XLOOKUP(1,(날씨1[stnNm]='신적설 삽입용'!$C$2)*(날씨1[월]=C$3)*(날씨1[일]='신적설 삽입용'!$B4),날씨1[ddMefs]),""),IF(_xlpm.결과=0,"",_xlpm.결과))</f>
        <v/>
      </c>
      <c r="D4" t="str" cm="1">
        <f t="array" ref="D4">_xlfn.LET(_xlpm.결과,IFERROR(_xlfn.XLOOKUP(1,(날씨1[stnNm]='신적설 삽입용'!$C$2)*(날씨1[월]=D$3)*(날씨1[일]='신적설 삽입용'!$B4),날씨1[ddMefs]),""),IF(_xlpm.결과=0,"",_xlpm.결과))</f>
        <v/>
      </c>
      <c r="E4" t="str" cm="1">
        <f t="array" ref="E4">_xlfn.LET(_xlpm.결과,IFERROR(_xlfn.XLOOKUP(1,(날씨1[stnNm]='신적설 삽입용'!$C$2)*(날씨1[월]=E$3)*(날씨1[일]='신적설 삽입용'!$B4),날씨1[ddMefs]),""),IF(_xlpm.결과=0,"",_xlpm.결과))</f>
        <v/>
      </c>
      <c r="F4" t="str" cm="1">
        <f t="array" ref="F4">_xlfn.LET(_xlpm.결과,IFERROR(_xlfn.XLOOKUP(1,(날씨1[stnNm]='신적설 삽입용'!$C$2)*(날씨1[월]=F$3)*(날씨1[일]='신적설 삽입용'!$B4),날씨1[ddMefs]),""),IF(_xlpm.결과=0,"",_xlpm.결과))</f>
        <v/>
      </c>
      <c r="G4" t="str" cm="1">
        <f t="array" ref="G4">_xlfn.LET(_xlpm.결과,IFERROR(_xlfn.XLOOKUP(1,(날씨1[stnNm]='신적설 삽입용'!$C$2)*(날씨1[월]=G$3)*(날씨1[일]='신적설 삽입용'!$B4),날씨1[ddMefs]),""),IF(_xlpm.결과=0,"",_xlpm.결과))</f>
        <v/>
      </c>
      <c r="H4" t="str" cm="1">
        <f t="array" ref="H4">_xlfn.LET(_xlpm.결과,IFERROR(_xlfn.XLOOKUP(1,(날씨1[stnNm]='신적설 삽입용'!$C$2)*(날씨1[월]=H$3)*(날씨1[일]='신적설 삽입용'!$B4),날씨1[ddMefs]),""),IF(_xlpm.결과=0,"",_xlpm.결과))</f>
        <v/>
      </c>
      <c r="I4" t="str" cm="1">
        <f t="array" ref="I4">_xlfn.LET(_xlpm.결과,IFERROR(_xlfn.XLOOKUP(1,(날씨1[stnNm]='신적설 삽입용'!$C$2)*(날씨1[월]=I$3)*(날씨1[일]='신적설 삽입용'!$B4),날씨1[ddMefs]),""),IF(_xlpm.결과=0,"",_xlpm.결과))</f>
        <v/>
      </c>
      <c r="J4" t="str" cm="1">
        <f t="array" ref="J4">_xlfn.LET(_xlpm.결과,IFERROR(_xlfn.XLOOKUP(1,(날씨1[stnNm]='신적설 삽입용'!$C$2)*(날씨1[월]=J$3)*(날씨1[일]='신적설 삽입용'!$B4),날씨1[ddMefs]),""),IF(_xlpm.결과=0,"",_xlpm.결과))</f>
        <v/>
      </c>
      <c r="K4" t="str" cm="1">
        <f t="array" ref="K4">_xlfn.LET(_xlpm.결과,IFERROR(_xlfn.XLOOKUP(1,(날씨1[stnNm]='신적설 삽입용'!$C$2)*(날씨1[월]=K$3)*(날씨1[일]='신적설 삽입용'!$B4),날씨1[ddMefs]),""),IF(_xlpm.결과=0,"",_xlpm.결과))</f>
        <v/>
      </c>
      <c r="L4" t="str" cm="1">
        <f t="array" ref="L4">_xlfn.LET(_xlpm.결과,IFERROR(_xlfn.XLOOKUP(1,(날씨1[stnNm]='신적설 삽입용'!$C$2)*(날씨1[월]=L$3)*(날씨1[일]='신적설 삽입용'!$B4),날씨1[ddMefs]),""),IF(_xlpm.결과=0,"",_xlpm.결과))</f>
        <v/>
      </c>
      <c r="M4" t="str" cm="1">
        <f t="array" ref="M4">_xlfn.LET(_xlpm.결과,IFERROR(_xlfn.XLOOKUP(1,(날씨1[stnNm]='신적설 삽입용'!$C$2)*(날씨1[월]=M$3)*(날씨1[일]='신적설 삽입용'!$B4),날씨1[ddMefs]),""),IF(_xlpm.결과=0,"",_xlpm.결과))</f>
        <v/>
      </c>
      <c r="N4" t="str" cm="1">
        <f t="array" ref="N4">_xlfn.LET(_xlpm.결과,IFERROR(_xlfn.XLOOKUP(1,(날씨1[stnNm]='신적설 삽입용'!$C$2)*(날씨1[월]=N$3)*(날씨1[일]='신적설 삽입용'!$B4),날씨1[ddMefs]),""),IF(_xlpm.결과=0,"",_xlpm.결과))</f>
        <v/>
      </c>
      <c r="P4" s="63">
        <v>1</v>
      </c>
      <c r="Q4" t="str" cm="1">
        <f t="array" ref="Q4">_xlfn.LET(_xlpm.결과,IFERROR(_xlfn.XLOOKUP(1, (날씨2[stnNm]='신적설 삽입용'!$Q$2) * (날씨2[월]=Q$3) * (날씨2[일]='신적설 삽입용'!$P4), 날씨2[ddMefs]),""),IF(_xlpm.결과=0,"",_xlpm.결과))</f>
        <v/>
      </c>
      <c r="R4" t="str" cm="1">
        <f t="array" ref="R4">_xlfn.LET(_xlpm.결과,IFERROR(_xlfn.XLOOKUP(1, (날씨2[stnNm]='신적설 삽입용'!$Q$2) * (날씨2[월]=R$3) * (날씨2[일]='신적설 삽입용'!$P4), 날씨2[ddMefs]),""),IF(_xlpm.결과=0,"",_xlpm.결과))</f>
        <v/>
      </c>
      <c r="S4" t="str" cm="1">
        <f t="array" ref="S4">_xlfn.LET(_xlpm.결과,IFERROR(_xlfn.XLOOKUP(1, (날씨2[stnNm]='신적설 삽입용'!$Q$2) * (날씨2[월]=S$3) * (날씨2[일]='신적설 삽입용'!$P4), 날씨2[ddMefs]),""),IF(_xlpm.결과=0,"",_xlpm.결과))</f>
        <v/>
      </c>
      <c r="T4" t="str" cm="1">
        <f t="array" ref="T4">_xlfn.LET(_xlpm.결과,IFERROR(_xlfn.XLOOKUP(1, (날씨2[stnNm]='신적설 삽입용'!$Q$2) * (날씨2[월]=T$3) * (날씨2[일]='신적설 삽입용'!$P4), 날씨2[ddMefs]),""),IF(_xlpm.결과=0,"",_xlpm.결과))</f>
        <v/>
      </c>
      <c r="U4" t="str" cm="1">
        <f t="array" ref="U4">_xlfn.LET(_xlpm.결과,IFERROR(_xlfn.XLOOKUP(1, (날씨2[stnNm]='신적설 삽입용'!$Q$2) * (날씨2[월]=U$3) * (날씨2[일]='신적설 삽입용'!$P4), 날씨2[ddMefs]),""),IF(_xlpm.결과=0,"",_xlpm.결과))</f>
        <v/>
      </c>
      <c r="V4" t="str" cm="1">
        <f t="array" ref="V4">_xlfn.LET(_xlpm.결과,IFERROR(_xlfn.XLOOKUP(1, (날씨2[stnNm]='신적설 삽입용'!$Q$2) * (날씨2[월]=V$3) * (날씨2[일]='신적설 삽입용'!$P4), 날씨2[ddMefs]),""),IF(_xlpm.결과=0,"",_xlpm.결과))</f>
        <v/>
      </c>
      <c r="W4" t="str" cm="1">
        <f t="array" ref="W4">_xlfn.LET(_xlpm.결과,IFERROR(_xlfn.XLOOKUP(1, (날씨2[stnNm]='신적설 삽입용'!$Q$2) * (날씨2[월]=W$3) * (날씨2[일]='신적설 삽입용'!$P4), 날씨2[ddMefs]),""),IF(_xlpm.결과=0,"",_xlpm.결과))</f>
        <v/>
      </c>
      <c r="X4" t="str" cm="1">
        <f t="array" ref="X4">_xlfn.LET(_xlpm.결과,IFERROR(_xlfn.XLOOKUP(1, (날씨2[stnNm]='신적설 삽입용'!$Q$2) * (날씨2[월]=X$3) * (날씨2[일]='신적설 삽입용'!$P4), 날씨2[ddMefs]),""),IF(_xlpm.결과=0,"",_xlpm.결과))</f>
        <v/>
      </c>
      <c r="Y4" t="str" cm="1">
        <f t="array" ref="Y4">_xlfn.LET(_xlpm.결과,IFERROR(_xlfn.XLOOKUP(1, (날씨2[stnNm]='신적설 삽입용'!$Q$2) * (날씨2[월]=Y$3) * (날씨2[일]='신적설 삽입용'!$P4), 날씨2[ddMefs]),""),IF(_xlpm.결과=0,"",_xlpm.결과))</f>
        <v/>
      </c>
      <c r="Z4" t="str" cm="1">
        <f t="array" ref="Z4">_xlfn.LET(_xlpm.결과,IFERROR(_xlfn.XLOOKUP(1, (날씨2[stnNm]='신적설 삽입용'!$Q$2) * (날씨2[월]=Z$3) * (날씨2[일]='신적설 삽입용'!$P4), 날씨2[ddMefs]),""),IF(_xlpm.결과=0,"",_xlpm.결과))</f>
        <v/>
      </c>
      <c r="AA4" t="str" cm="1">
        <f t="array" ref="AA4">_xlfn.LET(_xlpm.결과,IFERROR(_xlfn.XLOOKUP(1, (날씨2[stnNm]='신적설 삽입용'!$Q$2) * (날씨2[월]=AA$3) * (날씨2[일]='신적설 삽입용'!$P4), 날씨2[ddMefs]),""),IF(_xlpm.결과=0,"",_xlpm.결과))</f>
        <v/>
      </c>
      <c r="AB4" t="str" cm="1">
        <f t="array" ref="AB4">_xlfn.LET(_xlpm.결과,IFERROR(_xlfn.XLOOKUP(1, (날씨2[stnNm]='신적설 삽입용'!$Q$2) * (날씨2[월]=AB$3) * (날씨2[일]='신적설 삽입용'!$P4), 날씨2[ddMefs]),""),IF(_xlpm.결과=0,"",_xlpm.결과))</f>
        <v/>
      </c>
      <c r="AD4" s="63">
        <v>1</v>
      </c>
      <c r="AE4" t="str" cm="1">
        <f t="array" ref="AE4">_xlfn.LET(_xlpm.결과,IFERROR(_xlfn.XLOOKUP(1, (날씨3[stnNm]='신적설 삽입용'!$AE$2) * (날씨3[월]=AE$3) * (날씨3[일]='신적설 삽입용'!$AD4), 날씨3[ddMefs]),""),IF(_xlpm.결과=0,"",_xlpm.결과))</f>
        <v/>
      </c>
      <c r="AF4" t="str" cm="1">
        <f t="array" ref="AF4">_xlfn.LET(_xlpm.결과,IFERROR(_xlfn.XLOOKUP(1, (날씨3[stnNm]='신적설 삽입용'!$AE$2) * (날씨3[월]=AF$3) * (날씨3[일]='신적설 삽입용'!$AD4), 날씨3[ddMefs]),""),IF(_xlpm.결과=0,"",_xlpm.결과))</f>
        <v/>
      </c>
      <c r="AG4" t="str" cm="1">
        <f t="array" ref="AG4">_xlfn.LET(_xlpm.결과,IFERROR(_xlfn.XLOOKUP(1, (날씨3[stnNm]='신적설 삽입용'!$AE$2) * (날씨3[월]=AG$3) * (날씨3[일]='신적설 삽입용'!$AD4), 날씨3[ddMefs]),""),IF(_xlpm.결과=0,"",_xlpm.결과))</f>
        <v/>
      </c>
      <c r="AH4" t="str" cm="1">
        <f t="array" ref="AH4">_xlfn.LET(_xlpm.결과,IFERROR(_xlfn.XLOOKUP(1, (날씨3[stnNm]='신적설 삽입용'!$AE$2) * (날씨3[월]=AH$3) * (날씨3[일]='신적설 삽입용'!$AD4), 날씨3[ddMefs]),""),IF(_xlpm.결과=0,"",_xlpm.결과))</f>
        <v/>
      </c>
      <c r="AI4" t="str" cm="1">
        <f t="array" ref="AI4">_xlfn.LET(_xlpm.결과,IFERROR(_xlfn.XLOOKUP(1, (날씨3[stnNm]='신적설 삽입용'!$AE$2) * (날씨3[월]=AI$3) * (날씨3[일]='신적설 삽입용'!$AD4), 날씨3[ddMefs]),""),IF(_xlpm.결과=0,"",_xlpm.결과))</f>
        <v/>
      </c>
      <c r="AJ4" t="str" cm="1">
        <f t="array" ref="AJ4">_xlfn.LET(_xlpm.결과,IFERROR(_xlfn.XLOOKUP(1, (날씨3[stnNm]='신적설 삽입용'!$AE$2) * (날씨3[월]=AJ$3) * (날씨3[일]='신적설 삽입용'!$AD4), 날씨3[ddMefs]),""),IF(_xlpm.결과=0,"",_xlpm.결과))</f>
        <v/>
      </c>
      <c r="AK4" t="str" cm="1">
        <f t="array" ref="AK4">_xlfn.LET(_xlpm.결과,IFERROR(_xlfn.XLOOKUP(1, (날씨3[stnNm]='신적설 삽입용'!$AE$2) * (날씨3[월]=AK$3) * (날씨3[일]='신적설 삽입용'!$AD4), 날씨3[ddMefs]),""),IF(_xlpm.결과=0,"",_xlpm.결과))</f>
        <v/>
      </c>
      <c r="AL4" t="str" cm="1">
        <f t="array" ref="AL4">_xlfn.LET(_xlpm.결과,IFERROR(_xlfn.XLOOKUP(1, (날씨3[stnNm]='신적설 삽입용'!$AE$2) * (날씨3[월]=AL$3) * (날씨3[일]='신적설 삽입용'!$AD4), 날씨3[ddMefs]),""),IF(_xlpm.결과=0,"",_xlpm.결과))</f>
        <v/>
      </c>
      <c r="AM4" t="str" cm="1">
        <f t="array" ref="AM4">_xlfn.LET(_xlpm.결과,IFERROR(_xlfn.XLOOKUP(1, (날씨3[stnNm]='신적설 삽입용'!$AE$2) * (날씨3[월]=AM$3) * (날씨3[일]='신적설 삽입용'!$AD4), 날씨3[ddMefs]),""),IF(_xlpm.결과=0,"",_xlpm.결과))</f>
        <v/>
      </c>
      <c r="AN4" t="str" cm="1">
        <f t="array" ref="AN4">_xlfn.LET(_xlpm.결과,IFERROR(_xlfn.XLOOKUP(1, (날씨3[stnNm]='신적설 삽입용'!$AE$2) * (날씨3[월]=AN$3) * (날씨3[일]='신적설 삽입용'!$AD4), 날씨3[ddMefs]),""),IF(_xlpm.결과=0,"",_xlpm.결과))</f>
        <v/>
      </c>
      <c r="AO4" t="str" cm="1">
        <f t="array" ref="AO4">_xlfn.LET(_xlpm.결과,IFERROR(_xlfn.XLOOKUP(1, (날씨3[stnNm]='신적설 삽입용'!$AE$2) * (날씨3[월]=AO$3) * (날씨3[일]='신적설 삽입용'!$AD4), 날씨3[ddMefs]),""),IF(_xlpm.결과=0,"",_xlpm.결과))</f>
        <v/>
      </c>
      <c r="AP4" t="str" cm="1">
        <f t="array" ref="AP4">_xlfn.LET(_xlpm.결과,IFERROR(_xlfn.XLOOKUP(1, (날씨3[stnNm]='신적설 삽입용'!$AE$2) * (날씨3[월]=AP$3) * (날씨3[일]='신적설 삽입용'!$AD4), 날씨3[ddMefs]),""),IF(_xlpm.결과=0,"",_xlpm.결과))</f>
        <v/>
      </c>
    </row>
    <row r="5" spans="2:42" ht="15.95" customHeight="1" x14ac:dyDescent="0.3">
      <c r="B5" s="63">
        <v>2</v>
      </c>
      <c r="C5" t="str" cm="1">
        <f t="array" ref="C5">_xlfn.LET(_xlpm.결과,IFERROR(_xlfn.XLOOKUP(1,(날씨1[stnNm]='신적설 삽입용'!$C$2)*(날씨1[월]=C$3)*(날씨1[일]='신적설 삽입용'!$B5),날씨1[ddMefs]),""),IF(_xlpm.결과=0,"",_xlpm.결과))</f>
        <v/>
      </c>
      <c r="D5" t="str" cm="1">
        <f t="array" ref="D5">_xlfn.LET(_xlpm.결과,IFERROR(_xlfn.XLOOKUP(1,(날씨1[stnNm]='신적설 삽입용'!$C$2)*(날씨1[월]=D$3)*(날씨1[일]='신적설 삽입용'!$B5),날씨1[ddMefs]),""),IF(_xlpm.결과=0,"",_xlpm.결과))</f>
        <v/>
      </c>
      <c r="E5" t="str" cm="1">
        <f t="array" ref="E5">_xlfn.LET(_xlpm.결과,IFERROR(_xlfn.XLOOKUP(1,(날씨1[stnNm]='신적설 삽입용'!$C$2)*(날씨1[월]=E$3)*(날씨1[일]='신적설 삽입용'!$B5),날씨1[ddMefs]),""),IF(_xlpm.결과=0,"",_xlpm.결과))</f>
        <v/>
      </c>
      <c r="F5" t="str" cm="1">
        <f t="array" ref="F5">_xlfn.LET(_xlpm.결과,IFERROR(_xlfn.XLOOKUP(1,(날씨1[stnNm]='신적설 삽입용'!$C$2)*(날씨1[월]=F$3)*(날씨1[일]='신적설 삽입용'!$B5),날씨1[ddMefs]),""),IF(_xlpm.결과=0,"",_xlpm.결과))</f>
        <v/>
      </c>
      <c r="G5" t="str" cm="1">
        <f t="array" ref="G5">_xlfn.LET(_xlpm.결과,IFERROR(_xlfn.XLOOKUP(1,(날씨1[stnNm]='신적설 삽입용'!$C$2)*(날씨1[월]=G$3)*(날씨1[일]='신적설 삽입용'!$B5),날씨1[ddMefs]),""),IF(_xlpm.결과=0,"",_xlpm.결과))</f>
        <v/>
      </c>
      <c r="H5" t="str" cm="1">
        <f t="array" ref="H5">_xlfn.LET(_xlpm.결과,IFERROR(_xlfn.XLOOKUP(1,(날씨1[stnNm]='신적설 삽입용'!$C$2)*(날씨1[월]=H$3)*(날씨1[일]='신적설 삽입용'!$B5),날씨1[ddMefs]),""),IF(_xlpm.결과=0,"",_xlpm.결과))</f>
        <v/>
      </c>
      <c r="I5" t="str" cm="1">
        <f t="array" ref="I5">_xlfn.LET(_xlpm.결과,IFERROR(_xlfn.XLOOKUP(1,(날씨1[stnNm]='신적설 삽입용'!$C$2)*(날씨1[월]=I$3)*(날씨1[일]='신적설 삽입용'!$B5),날씨1[ddMefs]),""),IF(_xlpm.결과=0,"",_xlpm.결과))</f>
        <v/>
      </c>
      <c r="J5" t="str" cm="1">
        <f t="array" ref="J5">_xlfn.LET(_xlpm.결과,IFERROR(_xlfn.XLOOKUP(1,(날씨1[stnNm]='신적설 삽입용'!$C$2)*(날씨1[월]=J$3)*(날씨1[일]='신적설 삽입용'!$B5),날씨1[ddMefs]),""),IF(_xlpm.결과=0,"",_xlpm.결과))</f>
        <v/>
      </c>
      <c r="K5" t="str" cm="1">
        <f t="array" ref="K5">_xlfn.LET(_xlpm.결과,IFERROR(_xlfn.XLOOKUP(1,(날씨1[stnNm]='신적설 삽입용'!$C$2)*(날씨1[월]=K$3)*(날씨1[일]='신적설 삽입용'!$B5),날씨1[ddMefs]),""),IF(_xlpm.결과=0,"",_xlpm.결과))</f>
        <v/>
      </c>
      <c r="L5" t="str" cm="1">
        <f t="array" ref="L5">_xlfn.LET(_xlpm.결과,IFERROR(_xlfn.XLOOKUP(1,(날씨1[stnNm]='신적설 삽입용'!$C$2)*(날씨1[월]=L$3)*(날씨1[일]='신적설 삽입용'!$B5),날씨1[ddMefs]),""),IF(_xlpm.결과=0,"",_xlpm.결과))</f>
        <v/>
      </c>
      <c r="M5" t="str" cm="1">
        <f t="array" ref="M5">_xlfn.LET(_xlpm.결과,IFERROR(_xlfn.XLOOKUP(1,(날씨1[stnNm]='신적설 삽입용'!$C$2)*(날씨1[월]=M$3)*(날씨1[일]='신적설 삽입용'!$B5),날씨1[ddMefs]),""),IF(_xlpm.결과=0,"",_xlpm.결과))</f>
        <v/>
      </c>
      <c r="N5" t="str" cm="1">
        <f t="array" ref="N5">_xlfn.LET(_xlpm.결과,IFERROR(_xlfn.XLOOKUP(1,(날씨1[stnNm]='신적설 삽입용'!$C$2)*(날씨1[월]=N$3)*(날씨1[일]='신적설 삽입용'!$B5),날씨1[ddMefs]),""),IF(_xlpm.결과=0,"",_xlpm.결과))</f>
        <v/>
      </c>
      <c r="P5" s="63">
        <v>2</v>
      </c>
      <c r="Q5" t="str" cm="1">
        <f t="array" ref="Q5">_xlfn.LET(_xlpm.결과,IFERROR(_xlfn.XLOOKUP(1, (날씨2[stnNm]='신적설 삽입용'!$Q$2) * (날씨2[월]=Q$3) * (날씨2[일]='신적설 삽입용'!$P5), 날씨2[ddMefs]),""),IF(_xlpm.결과=0,"",_xlpm.결과))</f>
        <v/>
      </c>
      <c r="R5" t="str" cm="1">
        <f t="array" ref="R5">_xlfn.LET(_xlpm.결과,IFERROR(_xlfn.XLOOKUP(1, (날씨2[stnNm]='신적설 삽입용'!$Q$2) * (날씨2[월]=R$3) * (날씨2[일]='신적설 삽입용'!$P5), 날씨2[ddMefs]),""),IF(_xlpm.결과=0,"",_xlpm.결과))</f>
        <v/>
      </c>
      <c r="S5" t="str" cm="1">
        <f t="array" ref="S5">_xlfn.LET(_xlpm.결과,IFERROR(_xlfn.XLOOKUP(1, (날씨2[stnNm]='신적설 삽입용'!$Q$2) * (날씨2[월]=S$3) * (날씨2[일]='신적설 삽입용'!$P5), 날씨2[ddMefs]),""),IF(_xlpm.결과=0,"",_xlpm.결과))</f>
        <v/>
      </c>
      <c r="T5" t="str" cm="1">
        <f t="array" ref="T5">_xlfn.LET(_xlpm.결과,IFERROR(_xlfn.XLOOKUP(1, (날씨2[stnNm]='신적설 삽입용'!$Q$2) * (날씨2[월]=T$3) * (날씨2[일]='신적설 삽입용'!$P5), 날씨2[ddMefs]),""),IF(_xlpm.결과=0,"",_xlpm.결과))</f>
        <v/>
      </c>
      <c r="U5" t="str" cm="1">
        <f t="array" ref="U5">_xlfn.LET(_xlpm.결과,IFERROR(_xlfn.XLOOKUP(1, (날씨2[stnNm]='신적설 삽입용'!$Q$2) * (날씨2[월]=U$3) * (날씨2[일]='신적설 삽입용'!$P5), 날씨2[ddMefs]),""),IF(_xlpm.결과=0,"",_xlpm.결과))</f>
        <v/>
      </c>
      <c r="V5" t="str" cm="1">
        <f t="array" ref="V5">_xlfn.LET(_xlpm.결과,IFERROR(_xlfn.XLOOKUP(1, (날씨2[stnNm]='신적설 삽입용'!$Q$2) * (날씨2[월]=V$3) * (날씨2[일]='신적설 삽입용'!$P5), 날씨2[ddMefs]),""),IF(_xlpm.결과=0,"",_xlpm.결과))</f>
        <v/>
      </c>
      <c r="W5" t="str" cm="1">
        <f t="array" ref="W5">_xlfn.LET(_xlpm.결과,IFERROR(_xlfn.XLOOKUP(1, (날씨2[stnNm]='신적설 삽입용'!$Q$2) * (날씨2[월]=W$3) * (날씨2[일]='신적설 삽입용'!$P5), 날씨2[ddMefs]),""),IF(_xlpm.결과=0,"",_xlpm.결과))</f>
        <v/>
      </c>
      <c r="X5" t="str" cm="1">
        <f t="array" ref="X5">_xlfn.LET(_xlpm.결과,IFERROR(_xlfn.XLOOKUP(1, (날씨2[stnNm]='신적설 삽입용'!$Q$2) * (날씨2[월]=X$3) * (날씨2[일]='신적설 삽입용'!$P5), 날씨2[ddMefs]),""),IF(_xlpm.결과=0,"",_xlpm.결과))</f>
        <v/>
      </c>
      <c r="Y5" t="str" cm="1">
        <f t="array" ref="Y5">_xlfn.LET(_xlpm.결과,IFERROR(_xlfn.XLOOKUP(1, (날씨2[stnNm]='신적설 삽입용'!$Q$2) * (날씨2[월]=Y$3) * (날씨2[일]='신적설 삽입용'!$P5), 날씨2[ddMefs]),""),IF(_xlpm.결과=0,"",_xlpm.결과))</f>
        <v/>
      </c>
      <c r="Z5" t="str" cm="1">
        <f t="array" ref="Z5">_xlfn.LET(_xlpm.결과,IFERROR(_xlfn.XLOOKUP(1, (날씨2[stnNm]='신적설 삽입용'!$Q$2) * (날씨2[월]=Z$3) * (날씨2[일]='신적설 삽입용'!$P5), 날씨2[ddMefs]),""),IF(_xlpm.결과=0,"",_xlpm.결과))</f>
        <v/>
      </c>
      <c r="AA5" t="str" cm="1">
        <f t="array" ref="AA5">_xlfn.LET(_xlpm.결과,IFERROR(_xlfn.XLOOKUP(1, (날씨2[stnNm]='신적설 삽입용'!$Q$2) * (날씨2[월]=AA$3) * (날씨2[일]='신적설 삽입용'!$P5), 날씨2[ddMefs]),""),IF(_xlpm.결과=0,"",_xlpm.결과))</f>
        <v/>
      </c>
      <c r="AB5" t="str" cm="1">
        <f t="array" ref="AB5">_xlfn.LET(_xlpm.결과,IFERROR(_xlfn.XLOOKUP(1, (날씨2[stnNm]='신적설 삽입용'!$Q$2) * (날씨2[월]=AB$3) * (날씨2[일]='신적설 삽입용'!$P5), 날씨2[ddMefs]),""),IF(_xlpm.결과=0,"",_xlpm.결과))</f>
        <v/>
      </c>
      <c r="AD5" s="63">
        <v>2</v>
      </c>
      <c r="AE5" t="str" cm="1">
        <f t="array" ref="AE5">_xlfn.LET(_xlpm.결과,IFERROR(_xlfn.XLOOKUP(1, (날씨3[stnNm]='신적설 삽입용'!$AE$2) * (날씨3[월]=AE$3) * (날씨3[일]='신적설 삽입용'!$AD5), 날씨3[ddMefs]),""),IF(_xlpm.결과=0,"",_xlpm.결과))</f>
        <v/>
      </c>
      <c r="AF5" t="str" cm="1">
        <f t="array" ref="AF5">_xlfn.LET(_xlpm.결과,IFERROR(_xlfn.XLOOKUP(1, (날씨3[stnNm]='신적설 삽입용'!$AE$2) * (날씨3[월]=AF$3) * (날씨3[일]='신적설 삽입용'!$AD5), 날씨3[ddMefs]),""),IF(_xlpm.결과=0,"",_xlpm.결과))</f>
        <v/>
      </c>
      <c r="AG5" t="str" cm="1">
        <f t="array" ref="AG5">_xlfn.LET(_xlpm.결과,IFERROR(_xlfn.XLOOKUP(1, (날씨3[stnNm]='신적설 삽입용'!$AE$2) * (날씨3[월]=AG$3) * (날씨3[일]='신적설 삽입용'!$AD5), 날씨3[ddMefs]),""),IF(_xlpm.결과=0,"",_xlpm.결과))</f>
        <v/>
      </c>
      <c r="AH5" t="str" cm="1">
        <f t="array" ref="AH5">_xlfn.LET(_xlpm.결과,IFERROR(_xlfn.XLOOKUP(1, (날씨3[stnNm]='신적설 삽입용'!$AE$2) * (날씨3[월]=AH$3) * (날씨3[일]='신적설 삽입용'!$AD5), 날씨3[ddMefs]),""),IF(_xlpm.결과=0,"",_xlpm.결과))</f>
        <v/>
      </c>
      <c r="AI5" t="str" cm="1">
        <f t="array" ref="AI5">_xlfn.LET(_xlpm.결과,IFERROR(_xlfn.XLOOKUP(1, (날씨3[stnNm]='신적설 삽입용'!$AE$2) * (날씨3[월]=AI$3) * (날씨3[일]='신적설 삽입용'!$AD5), 날씨3[ddMefs]),""),IF(_xlpm.결과=0,"",_xlpm.결과))</f>
        <v/>
      </c>
      <c r="AJ5" t="str" cm="1">
        <f t="array" ref="AJ5">_xlfn.LET(_xlpm.결과,IFERROR(_xlfn.XLOOKUP(1, (날씨3[stnNm]='신적설 삽입용'!$AE$2) * (날씨3[월]=AJ$3) * (날씨3[일]='신적설 삽입용'!$AD5), 날씨3[ddMefs]),""),IF(_xlpm.결과=0,"",_xlpm.결과))</f>
        <v/>
      </c>
      <c r="AK5" t="str" cm="1">
        <f t="array" ref="AK5">_xlfn.LET(_xlpm.결과,IFERROR(_xlfn.XLOOKUP(1, (날씨3[stnNm]='신적설 삽입용'!$AE$2) * (날씨3[월]=AK$3) * (날씨3[일]='신적설 삽입용'!$AD5), 날씨3[ddMefs]),""),IF(_xlpm.결과=0,"",_xlpm.결과))</f>
        <v/>
      </c>
      <c r="AL5" t="str" cm="1">
        <f t="array" ref="AL5">_xlfn.LET(_xlpm.결과,IFERROR(_xlfn.XLOOKUP(1, (날씨3[stnNm]='신적설 삽입용'!$AE$2) * (날씨3[월]=AL$3) * (날씨3[일]='신적설 삽입용'!$AD5), 날씨3[ddMefs]),""),IF(_xlpm.결과=0,"",_xlpm.결과))</f>
        <v/>
      </c>
      <c r="AM5" t="str" cm="1">
        <f t="array" ref="AM5">_xlfn.LET(_xlpm.결과,IFERROR(_xlfn.XLOOKUP(1, (날씨3[stnNm]='신적설 삽입용'!$AE$2) * (날씨3[월]=AM$3) * (날씨3[일]='신적설 삽입용'!$AD5), 날씨3[ddMefs]),""),IF(_xlpm.결과=0,"",_xlpm.결과))</f>
        <v/>
      </c>
      <c r="AN5" t="str" cm="1">
        <f t="array" ref="AN5">_xlfn.LET(_xlpm.결과,IFERROR(_xlfn.XLOOKUP(1, (날씨3[stnNm]='신적설 삽입용'!$AE$2) * (날씨3[월]=AN$3) * (날씨3[일]='신적설 삽입용'!$AD5), 날씨3[ddMefs]),""),IF(_xlpm.결과=0,"",_xlpm.결과))</f>
        <v/>
      </c>
      <c r="AO5" t="str" cm="1">
        <f t="array" ref="AO5">_xlfn.LET(_xlpm.결과,IFERROR(_xlfn.XLOOKUP(1, (날씨3[stnNm]='신적설 삽입용'!$AE$2) * (날씨3[월]=AO$3) * (날씨3[일]='신적설 삽입용'!$AD5), 날씨3[ddMefs]),""),IF(_xlpm.결과=0,"",_xlpm.결과))</f>
        <v/>
      </c>
      <c r="AP5" t="str" cm="1">
        <f t="array" ref="AP5">_xlfn.LET(_xlpm.결과,IFERROR(_xlfn.XLOOKUP(1, (날씨3[stnNm]='신적설 삽입용'!$AE$2) * (날씨3[월]=AP$3) * (날씨3[일]='신적설 삽입용'!$AD5), 날씨3[ddMefs]),""),IF(_xlpm.결과=0,"",_xlpm.결과))</f>
        <v/>
      </c>
    </row>
    <row r="6" spans="2:42" ht="15.95" customHeight="1" x14ac:dyDescent="0.3">
      <c r="B6" s="63">
        <v>3</v>
      </c>
      <c r="C6" t="str" cm="1">
        <f t="array" ref="C6">_xlfn.LET(_xlpm.결과,IFERROR(_xlfn.XLOOKUP(1,(날씨1[stnNm]='신적설 삽입용'!$C$2)*(날씨1[월]=C$3)*(날씨1[일]='신적설 삽입용'!$B6),날씨1[ddMefs]),""),IF(_xlpm.결과=0,"",_xlpm.결과))</f>
        <v/>
      </c>
      <c r="D6" t="str" cm="1">
        <f t="array" ref="D6">_xlfn.LET(_xlpm.결과,IFERROR(_xlfn.XLOOKUP(1,(날씨1[stnNm]='신적설 삽입용'!$C$2)*(날씨1[월]=D$3)*(날씨1[일]='신적설 삽입용'!$B6),날씨1[ddMefs]),""),IF(_xlpm.결과=0,"",_xlpm.결과))</f>
        <v/>
      </c>
      <c r="E6" t="str" cm="1">
        <f t="array" ref="E6">_xlfn.LET(_xlpm.결과,IFERROR(_xlfn.XLOOKUP(1,(날씨1[stnNm]='신적설 삽입용'!$C$2)*(날씨1[월]=E$3)*(날씨1[일]='신적설 삽입용'!$B6),날씨1[ddMefs]),""),IF(_xlpm.결과=0,"",_xlpm.결과))</f>
        <v/>
      </c>
      <c r="F6" t="str" cm="1">
        <f t="array" ref="F6">_xlfn.LET(_xlpm.결과,IFERROR(_xlfn.XLOOKUP(1,(날씨1[stnNm]='신적설 삽입용'!$C$2)*(날씨1[월]=F$3)*(날씨1[일]='신적설 삽입용'!$B6),날씨1[ddMefs]),""),IF(_xlpm.결과=0,"",_xlpm.결과))</f>
        <v/>
      </c>
      <c r="G6" t="str" cm="1">
        <f t="array" ref="G6">_xlfn.LET(_xlpm.결과,IFERROR(_xlfn.XLOOKUP(1,(날씨1[stnNm]='신적설 삽입용'!$C$2)*(날씨1[월]=G$3)*(날씨1[일]='신적설 삽입용'!$B6),날씨1[ddMefs]),""),IF(_xlpm.결과=0,"",_xlpm.결과))</f>
        <v/>
      </c>
      <c r="H6" t="str" cm="1">
        <f t="array" ref="H6">_xlfn.LET(_xlpm.결과,IFERROR(_xlfn.XLOOKUP(1,(날씨1[stnNm]='신적설 삽입용'!$C$2)*(날씨1[월]=H$3)*(날씨1[일]='신적설 삽입용'!$B6),날씨1[ddMefs]),""),IF(_xlpm.결과=0,"",_xlpm.결과))</f>
        <v/>
      </c>
      <c r="I6" t="str" cm="1">
        <f t="array" ref="I6">_xlfn.LET(_xlpm.결과,IFERROR(_xlfn.XLOOKUP(1,(날씨1[stnNm]='신적설 삽입용'!$C$2)*(날씨1[월]=I$3)*(날씨1[일]='신적설 삽입용'!$B6),날씨1[ddMefs]),""),IF(_xlpm.결과=0,"",_xlpm.결과))</f>
        <v/>
      </c>
      <c r="J6" t="str" cm="1">
        <f t="array" ref="J6">_xlfn.LET(_xlpm.결과,IFERROR(_xlfn.XLOOKUP(1,(날씨1[stnNm]='신적설 삽입용'!$C$2)*(날씨1[월]=J$3)*(날씨1[일]='신적설 삽입용'!$B6),날씨1[ddMefs]),""),IF(_xlpm.결과=0,"",_xlpm.결과))</f>
        <v/>
      </c>
      <c r="K6" t="str" cm="1">
        <f t="array" ref="K6">_xlfn.LET(_xlpm.결과,IFERROR(_xlfn.XLOOKUP(1,(날씨1[stnNm]='신적설 삽입용'!$C$2)*(날씨1[월]=K$3)*(날씨1[일]='신적설 삽입용'!$B6),날씨1[ddMefs]),""),IF(_xlpm.결과=0,"",_xlpm.결과))</f>
        <v/>
      </c>
      <c r="L6" t="str" cm="1">
        <f t="array" ref="L6">_xlfn.LET(_xlpm.결과,IFERROR(_xlfn.XLOOKUP(1,(날씨1[stnNm]='신적설 삽입용'!$C$2)*(날씨1[월]=L$3)*(날씨1[일]='신적설 삽입용'!$B6),날씨1[ddMefs]),""),IF(_xlpm.결과=0,"",_xlpm.결과))</f>
        <v/>
      </c>
      <c r="M6" t="str" cm="1">
        <f t="array" ref="M6">_xlfn.LET(_xlpm.결과,IFERROR(_xlfn.XLOOKUP(1,(날씨1[stnNm]='신적설 삽입용'!$C$2)*(날씨1[월]=M$3)*(날씨1[일]='신적설 삽입용'!$B6),날씨1[ddMefs]),""),IF(_xlpm.결과=0,"",_xlpm.결과))</f>
        <v/>
      </c>
      <c r="N6" t="str" cm="1">
        <f t="array" ref="N6">_xlfn.LET(_xlpm.결과,IFERROR(_xlfn.XLOOKUP(1,(날씨1[stnNm]='신적설 삽입용'!$C$2)*(날씨1[월]=N$3)*(날씨1[일]='신적설 삽입용'!$B6),날씨1[ddMefs]),""),IF(_xlpm.결과=0,"",_xlpm.결과))</f>
        <v/>
      </c>
      <c r="P6" s="63">
        <v>3</v>
      </c>
      <c r="Q6" t="str" cm="1">
        <f t="array" ref="Q6">_xlfn.LET(_xlpm.결과,IFERROR(_xlfn.XLOOKUP(1, (날씨2[stnNm]='신적설 삽입용'!$Q$2) * (날씨2[월]=Q$3) * (날씨2[일]='신적설 삽입용'!$P6), 날씨2[ddMefs]),""),IF(_xlpm.결과=0,"",_xlpm.결과))</f>
        <v/>
      </c>
      <c r="R6" t="str" cm="1">
        <f t="array" ref="R6">_xlfn.LET(_xlpm.결과,IFERROR(_xlfn.XLOOKUP(1, (날씨2[stnNm]='신적설 삽입용'!$Q$2) * (날씨2[월]=R$3) * (날씨2[일]='신적설 삽입용'!$P6), 날씨2[ddMefs]),""),IF(_xlpm.결과=0,"",_xlpm.결과))</f>
        <v/>
      </c>
      <c r="S6" t="str" cm="1">
        <f t="array" ref="S6">_xlfn.LET(_xlpm.결과,IFERROR(_xlfn.XLOOKUP(1, (날씨2[stnNm]='신적설 삽입용'!$Q$2) * (날씨2[월]=S$3) * (날씨2[일]='신적설 삽입용'!$P6), 날씨2[ddMefs]),""),IF(_xlpm.결과=0,"",_xlpm.결과))</f>
        <v/>
      </c>
      <c r="T6" t="str" cm="1">
        <f t="array" ref="T6">_xlfn.LET(_xlpm.결과,IFERROR(_xlfn.XLOOKUP(1, (날씨2[stnNm]='신적설 삽입용'!$Q$2) * (날씨2[월]=T$3) * (날씨2[일]='신적설 삽입용'!$P6), 날씨2[ddMefs]),""),IF(_xlpm.결과=0,"",_xlpm.결과))</f>
        <v/>
      </c>
      <c r="U6" t="str" cm="1">
        <f t="array" ref="U6">_xlfn.LET(_xlpm.결과,IFERROR(_xlfn.XLOOKUP(1, (날씨2[stnNm]='신적설 삽입용'!$Q$2) * (날씨2[월]=U$3) * (날씨2[일]='신적설 삽입용'!$P6), 날씨2[ddMefs]),""),IF(_xlpm.결과=0,"",_xlpm.결과))</f>
        <v/>
      </c>
      <c r="V6" t="str" cm="1">
        <f t="array" ref="V6">_xlfn.LET(_xlpm.결과,IFERROR(_xlfn.XLOOKUP(1, (날씨2[stnNm]='신적설 삽입용'!$Q$2) * (날씨2[월]=V$3) * (날씨2[일]='신적설 삽입용'!$P6), 날씨2[ddMefs]),""),IF(_xlpm.결과=0,"",_xlpm.결과))</f>
        <v/>
      </c>
      <c r="W6" t="str" cm="1">
        <f t="array" ref="W6">_xlfn.LET(_xlpm.결과,IFERROR(_xlfn.XLOOKUP(1, (날씨2[stnNm]='신적설 삽입용'!$Q$2) * (날씨2[월]=W$3) * (날씨2[일]='신적설 삽입용'!$P6), 날씨2[ddMefs]),""),IF(_xlpm.결과=0,"",_xlpm.결과))</f>
        <v/>
      </c>
      <c r="X6" t="str" cm="1">
        <f t="array" ref="X6">_xlfn.LET(_xlpm.결과,IFERROR(_xlfn.XLOOKUP(1, (날씨2[stnNm]='신적설 삽입용'!$Q$2) * (날씨2[월]=X$3) * (날씨2[일]='신적설 삽입용'!$P6), 날씨2[ddMefs]),""),IF(_xlpm.결과=0,"",_xlpm.결과))</f>
        <v/>
      </c>
      <c r="Y6" t="str" cm="1">
        <f t="array" ref="Y6">_xlfn.LET(_xlpm.결과,IFERROR(_xlfn.XLOOKUP(1, (날씨2[stnNm]='신적설 삽입용'!$Q$2) * (날씨2[월]=Y$3) * (날씨2[일]='신적설 삽입용'!$P6), 날씨2[ddMefs]),""),IF(_xlpm.결과=0,"",_xlpm.결과))</f>
        <v/>
      </c>
      <c r="Z6" t="str" cm="1">
        <f t="array" ref="Z6">_xlfn.LET(_xlpm.결과,IFERROR(_xlfn.XLOOKUP(1, (날씨2[stnNm]='신적설 삽입용'!$Q$2) * (날씨2[월]=Z$3) * (날씨2[일]='신적설 삽입용'!$P6), 날씨2[ddMefs]),""),IF(_xlpm.결과=0,"",_xlpm.결과))</f>
        <v/>
      </c>
      <c r="AA6" t="str" cm="1">
        <f t="array" ref="AA6">_xlfn.LET(_xlpm.결과,IFERROR(_xlfn.XLOOKUP(1, (날씨2[stnNm]='신적설 삽입용'!$Q$2) * (날씨2[월]=AA$3) * (날씨2[일]='신적설 삽입용'!$P6), 날씨2[ddMefs]),""),IF(_xlpm.결과=0,"",_xlpm.결과))</f>
        <v/>
      </c>
      <c r="AB6" t="str" cm="1">
        <f t="array" ref="AB6">_xlfn.LET(_xlpm.결과,IFERROR(_xlfn.XLOOKUP(1, (날씨2[stnNm]='신적설 삽입용'!$Q$2) * (날씨2[월]=AB$3) * (날씨2[일]='신적설 삽입용'!$P6), 날씨2[ddMefs]),""),IF(_xlpm.결과=0,"",_xlpm.결과))</f>
        <v/>
      </c>
      <c r="AD6" s="63">
        <v>3</v>
      </c>
      <c r="AE6" t="str" cm="1">
        <f t="array" ref="AE6">_xlfn.LET(_xlpm.결과,IFERROR(_xlfn.XLOOKUP(1, (날씨3[stnNm]='신적설 삽입용'!$AE$2) * (날씨3[월]=AE$3) * (날씨3[일]='신적설 삽입용'!$AD6), 날씨3[ddMefs]),""),IF(_xlpm.결과=0,"",_xlpm.결과))</f>
        <v/>
      </c>
      <c r="AF6" t="str" cm="1">
        <f t="array" ref="AF6">_xlfn.LET(_xlpm.결과,IFERROR(_xlfn.XLOOKUP(1, (날씨3[stnNm]='신적설 삽입용'!$AE$2) * (날씨3[월]=AF$3) * (날씨3[일]='신적설 삽입용'!$AD6), 날씨3[ddMefs]),""),IF(_xlpm.결과=0,"",_xlpm.결과))</f>
        <v/>
      </c>
      <c r="AG6" t="str" cm="1">
        <f t="array" ref="AG6">_xlfn.LET(_xlpm.결과,IFERROR(_xlfn.XLOOKUP(1, (날씨3[stnNm]='신적설 삽입용'!$AE$2) * (날씨3[월]=AG$3) * (날씨3[일]='신적설 삽입용'!$AD6), 날씨3[ddMefs]),""),IF(_xlpm.결과=0,"",_xlpm.결과))</f>
        <v/>
      </c>
      <c r="AH6" t="str" cm="1">
        <f t="array" ref="AH6">_xlfn.LET(_xlpm.결과,IFERROR(_xlfn.XLOOKUP(1, (날씨3[stnNm]='신적설 삽입용'!$AE$2) * (날씨3[월]=AH$3) * (날씨3[일]='신적설 삽입용'!$AD6), 날씨3[ddMefs]),""),IF(_xlpm.결과=0,"",_xlpm.결과))</f>
        <v/>
      </c>
      <c r="AI6" t="str" cm="1">
        <f t="array" ref="AI6">_xlfn.LET(_xlpm.결과,IFERROR(_xlfn.XLOOKUP(1, (날씨3[stnNm]='신적설 삽입용'!$AE$2) * (날씨3[월]=AI$3) * (날씨3[일]='신적설 삽입용'!$AD6), 날씨3[ddMefs]),""),IF(_xlpm.결과=0,"",_xlpm.결과))</f>
        <v/>
      </c>
      <c r="AJ6" t="str" cm="1">
        <f t="array" ref="AJ6">_xlfn.LET(_xlpm.결과,IFERROR(_xlfn.XLOOKUP(1, (날씨3[stnNm]='신적설 삽입용'!$AE$2) * (날씨3[월]=AJ$3) * (날씨3[일]='신적설 삽입용'!$AD6), 날씨3[ddMefs]),""),IF(_xlpm.결과=0,"",_xlpm.결과))</f>
        <v/>
      </c>
      <c r="AK6" t="str" cm="1">
        <f t="array" ref="AK6">_xlfn.LET(_xlpm.결과,IFERROR(_xlfn.XLOOKUP(1, (날씨3[stnNm]='신적설 삽입용'!$AE$2) * (날씨3[월]=AK$3) * (날씨3[일]='신적설 삽입용'!$AD6), 날씨3[ddMefs]),""),IF(_xlpm.결과=0,"",_xlpm.결과))</f>
        <v/>
      </c>
      <c r="AL6" t="str" cm="1">
        <f t="array" ref="AL6">_xlfn.LET(_xlpm.결과,IFERROR(_xlfn.XLOOKUP(1, (날씨3[stnNm]='신적설 삽입용'!$AE$2) * (날씨3[월]=AL$3) * (날씨3[일]='신적설 삽입용'!$AD6), 날씨3[ddMefs]),""),IF(_xlpm.결과=0,"",_xlpm.결과))</f>
        <v/>
      </c>
      <c r="AM6" t="str" cm="1">
        <f t="array" ref="AM6">_xlfn.LET(_xlpm.결과,IFERROR(_xlfn.XLOOKUP(1, (날씨3[stnNm]='신적설 삽입용'!$AE$2) * (날씨3[월]=AM$3) * (날씨3[일]='신적설 삽입용'!$AD6), 날씨3[ddMefs]),""),IF(_xlpm.결과=0,"",_xlpm.결과))</f>
        <v/>
      </c>
      <c r="AN6" t="str" cm="1">
        <f t="array" ref="AN6">_xlfn.LET(_xlpm.결과,IFERROR(_xlfn.XLOOKUP(1, (날씨3[stnNm]='신적설 삽입용'!$AE$2) * (날씨3[월]=AN$3) * (날씨3[일]='신적설 삽입용'!$AD6), 날씨3[ddMefs]),""),IF(_xlpm.결과=0,"",_xlpm.결과))</f>
        <v/>
      </c>
      <c r="AO6" t="str" cm="1">
        <f t="array" ref="AO6">_xlfn.LET(_xlpm.결과,IFERROR(_xlfn.XLOOKUP(1, (날씨3[stnNm]='신적설 삽입용'!$AE$2) * (날씨3[월]=AO$3) * (날씨3[일]='신적설 삽입용'!$AD6), 날씨3[ddMefs]),""),IF(_xlpm.결과=0,"",_xlpm.결과))</f>
        <v/>
      </c>
      <c r="AP6" t="str" cm="1">
        <f t="array" ref="AP6">_xlfn.LET(_xlpm.결과,IFERROR(_xlfn.XLOOKUP(1, (날씨3[stnNm]='신적설 삽입용'!$AE$2) * (날씨3[월]=AP$3) * (날씨3[일]='신적설 삽입용'!$AD6), 날씨3[ddMefs]),""),IF(_xlpm.결과=0,"",_xlpm.결과))</f>
        <v/>
      </c>
    </row>
    <row r="7" spans="2:42" ht="15.95" customHeight="1" x14ac:dyDescent="0.3">
      <c r="B7" s="63">
        <v>4</v>
      </c>
      <c r="C7" cm="1">
        <f t="array" ref="C7">_xlfn.LET(_xlpm.결과,IFERROR(_xlfn.XLOOKUP(1,(날씨1[stnNm]='신적설 삽입용'!$C$2)*(날씨1[월]=C$3)*(날씨1[일]='신적설 삽입용'!$B7),날씨1[ddMefs]),""),IF(_xlpm.결과=0,"",_xlpm.결과))</f>
        <v>0.3</v>
      </c>
      <c r="D7" t="str" cm="1">
        <f t="array" ref="D7">_xlfn.LET(_xlpm.결과,IFERROR(_xlfn.XLOOKUP(1,(날씨1[stnNm]='신적설 삽입용'!$C$2)*(날씨1[월]=D$3)*(날씨1[일]='신적설 삽입용'!$B7),날씨1[ddMefs]),""),IF(_xlpm.결과=0,"",_xlpm.결과))</f>
        <v/>
      </c>
      <c r="E7" t="str" cm="1">
        <f t="array" ref="E7">_xlfn.LET(_xlpm.결과,IFERROR(_xlfn.XLOOKUP(1,(날씨1[stnNm]='신적설 삽입용'!$C$2)*(날씨1[월]=E$3)*(날씨1[일]='신적설 삽입용'!$B7),날씨1[ddMefs]),""),IF(_xlpm.결과=0,"",_xlpm.결과))</f>
        <v/>
      </c>
      <c r="F7" t="str" cm="1">
        <f t="array" ref="F7">_xlfn.LET(_xlpm.결과,IFERROR(_xlfn.XLOOKUP(1,(날씨1[stnNm]='신적설 삽입용'!$C$2)*(날씨1[월]=F$3)*(날씨1[일]='신적설 삽입용'!$B7),날씨1[ddMefs]),""),IF(_xlpm.결과=0,"",_xlpm.결과))</f>
        <v/>
      </c>
      <c r="G7" t="str" cm="1">
        <f t="array" ref="G7">_xlfn.LET(_xlpm.결과,IFERROR(_xlfn.XLOOKUP(1,(날씨1[stnNm]='신적설 삽입용'!$C$2)*(날씨1[월]=G$3)*(날씨1[일]='신적설 삽입용'!$B7),날씨1[ddMefs]),""),IF(_xlpm.결과=0,"",_xlpm.결과))</f>
        <v/>
      </c>
      <c r="H7" t="str" cm="1">
        <f t="array" ref="H7">_xlfn.LET(_xlpm.결과,IFERROR(_xlfn.XLOOKUP(1,(날씨1[stnNm]='신적설 삽입용'!$C$2)*(날씨1[월]=H$3)*(날씨1[일]='신적설 삽입용'!$B7),날씨1[ddMefs]),""),IF(_xlpm.결과=0,"",_xlpm.결과))</f>
        <v/>
      </c>
      <c r="I7" t="str" cm="1">
        <f t="array" ref="I7">_xlfn.LET(_xlpm.결과,IFERROR(_xlfn.XLOOKUP(1,(날씨1[stnNm]='신적설 삽입용'!$C$2)*(날씨1[월]=I$3)*(날씨1[일]='신적설 삽입용'!$B7),날씨1[ddMefs]),""),IF(_xlpm.결과=0,"",_xlpm.결과))</f>
        <v/>
      </c>
      <c r="J7" t="str" cm="1">
        <f t="array" ref="J7">_xlfn.LET(_xlpm.결과,IFERROR(_xlfn.XLOOKUP(1,(날씨1[stnNm]='신적설 삽입용'!$C$2)*(날씨1[월]=J$3)*(날씨1[일]='신적설 삽입용'!$B7),날씨1[ddMefs]),""),IF(_xlpm.결과=0,"",_xlpm.결과))</f>
        <v/>
      </c>
      <c r="K7" t="str" cm="1">
        <f t="array" ref="K7">_xlfn.LET(_xlpm.결과,IFERROR(_xlfn.XLOOKUP(1,(날씨1[stnNm]='신적설 삽입용'!$C$2)*(날씨1[월]=K$3)*(날씨1[일]='신적설 삽입용'!$B7),날씨1[ddMefs]),""),IF(_xlpm.결과=0,"",_xlpm.결과))</f>
        <v/>
      </c>
      <c r="L7" t="str" cm="1">
        <f t="array" ref="L7">_xlfn.LET(_xlpm.결과,IFERROR(_xlfn.XLOOKUP(1,(날씨1[stnNm]='신적설 삽입용'!$C$2)*(날씨1[월]=L$3)*(날씨1[일]='신적설 삽입용'!$B7),날씨1[ddMefs]),""),IF(_xlpm.결과=0,"",_xlpm.결과))</f>
        <v/>
      </c>
      <c r="M7" t="str" cm="1">
        <f t="array" ref="M7">_xlfn.LET(_xlpm.결과,IFERROR(_xlfn.XLOOKUP(1,(날씨1[stnNm]='신적설 삽입용'!$C$2)*(날씨1[월]=M$3)*(날씨1[일]='신적설 삽입용'!$B7),날씨1[ddMefs]),""),IF(_xlpm.결과=0,"",_xlpm.결과))</f>
        <v/>
      </c>
      <c r="N7" t="str" cm="1">
        <f t="array" ref="N7">_xlfn.LET(_xlpm.결과,IFERROR(_xlfn.XLOOKUP(1,(날씨1[stnNm]='신적설 삽입용'!$C$2)*(날씨1[월]=N$3)*(날씨1[일]='신적설 삽입용'!$B7),날씨1[ddMefs]),""),IF(_xlpm.결과=0,"",_xlpm.결과))</f>
        <v/>
      </c>
      <c r="P7" s="63">
        <v>4</v>
      </c>
      <c r="Q7" t="str" cm="1">
        <f t="array" ref="Q7">_xlfn.LET(_xlpm.결과,IFERROR(_xlfn.XLOOKUP(1, (날씨2[stnNm]='신적설 삽입용'!$Q$2) * (날씨2[월]=Q$3) * (날씨2[일]='신적설 삽입용'!$P7), 날씨2[ddMefs]),""),IF(_xlpm.결과=0,"",_xlpm.결과))</f>
        <v/>
      </c>
      <c r="R7" t="str" cm="1">
        <f t="array" ref="R7">_xlfn.LET(_xlpm.결과,IFERROR(_xlfn.XLOOKUP(1, (날씨2[stnNm]='신적설 삽입용'!$Q$2) * (날씨2[월]=R$3) * (날씨2[일]='신적설 삽입용'!$P7), 날씨2[ddMefs]),""),IF(_xlpm.결과=0,"",_xlpm.결과))</f>
        <v/>
      </c>
      <c r="S7" t="str" cm="1">
        <f t="array" ref="S7">_xlfn.LET(_xlpm.결과,IFERROR(_xlfn.XLOOKUP(1, (날씨2[stnNm]='신적설 삽입용'!$Q$2) * (날씨2[월]=S$3) * (날씨2[일]='신적설 삽입용'!$P7), 날씨2[ddMefs]),""),IF(_xlpm.결과=0,"",_xlpm.결과))</f>
        <v/>
      </c>
      <c r="T7" t="str" cm="1">
        <f t="array" ref="T7">_xlfn.LET(_xlpm.결과,IFERROR(_xlfn.XLOOKUP(1, (날씨2[stnNm]='신적설 삽입용'!$Q$2) * (날씨2[월]=T$3) * (날씨2[일]='신적설 삽입용'!$P7), 날씨2[ddMefs]),""),IF(_xlpm.결과=0,"",_xlpm.결과))</f>
        <v/>
      </c>
      <c r="U7" t="str" cm="1">
        <f t="array" ref="U7">_xlfn.LET(_xlpm.결과,IFERROR(_xlfn.XLOOKUP(1, (날씨2[stnNm]='신적설 삽입용'!$Q$2) * (날씨2[월]=U$3) * (날씨2[일]='신적설 삽입용'!$P7), 날씨2[ddMefs]),""),IF(_xlpm.결과=0,"",_xlpm.결과))</f>
        <v/>
      </c>
      <c r="V7" t="str" cm="1">
        <f t="array" ref="V7">_xlfn.LET(_xlpm.결과,IFERROR(_xlfn.XLOOKUP(1, (날씨2[stnNm]='신적설 삽입용'!$Q$2) * (날씨2[월]=V$3) * (날씨2[일]='신적설 삽입용'!$P7), 날씨2[ddMefs]),""),IF(_xlpm.결과=0,"",_xlpm.결과))</f>
        <v/>
      </c>
      <c r="W7" t="str" cm="1">
        <f t="array" ref="W7">_xlfn.LET(_xlpm.결과,IFERROR(_xlfn.XLOOKUP(1, (날씨2[stnNm]='신적설 삽입용'!$Q$2) * (날씨2[월]=W$3) * (날씨2[일]='신적설 삽입용'!$P7), 날씨2[ddMefs]),""),IF(_xlpm.결과=0,"",_xlpm.결과))</f>
        <v/>
      </c>
      <c r="X7" t="str" cm="1">
        <f t="array" ref="X7">_xlfn.LET(_xlpm.결과,IFERROR(_xlfn.XLOOKUP(1, (날씨2[stnNm]='신적설 삽입용'!$Q$2) * (날씨2[월]=X$3) * (날씨2[일]='신적설 삽입용'!$P7), 날씨2[ddMefs]),""),IF(_xlpm.결과=0,"",_xlpm.결과))</f>
        <v/>
      </c>
      <c r="Y7" t="str" cm="1">
        <f t="array" ref="Y7">_xlfn.LET(_xlpm.결과,IFERROR(_xlfn.XLOOKUP(1, (날씨2[stnNm]='신적설 삽입용'!$Q$2) * (날씨2[월]=Y$3) * (날씨2[일]='신적설 삽입용'!$P7), 날씨2[ddMefs]),""),IF(_xlpm.결과=0,"",_xlpm.결과))</f>
        <v/>
      </c>
      <c r="Z7" t="str" cm="1">
        <f t="array" ref="Z7">_xlfn.LET(_xlpm.결과,IFERROR(_xlfn.XLOOKUP(1, (날씨2[stnNm]='신적설 삽입용'!$Q$2) * (날씨2[월]=Z$3) * (날씨2[일]='신적설 삽입용'!$P7), 날씨2[ddMefs]),""),IF(_xlpm.결과=0,"",_xlpm.결과))</f>
        <v/>
      </c>
      <c r="AA7" t="str" cm="1">
        <f t="array" ref="AA7">_xlfn.LET(_xlpm.결과,IFERROR(_xlfn.XLOOKUP(1, (날씨2[stnNm]='신적설 삽입용'!$Q$2) * (날씨2[월]=AA$3) * (날씨2[일]='신적설 삽입용'!$P7), 날씨2[ddMefs]),""),IF(_xlpm.결과=0,"",_xlpm.결과))</f>
        <v/>
      </c>
      <c r="AB7" t="str" cm="1">
        <f t="array" ref="AB7">_xlfn.LET(_xlpm.결과,IFERROR(_xlfn.XLOOKUP(1, (날씨2[stnNm]='신적설 삽입용'!$Q$2) * (날씨2[월]=AB$3) * (날씨2[일]='신적설 삽입용'!$P7), 날씨2[ddMefs]),""),IF(_xlpm.결과=0,"",_xlpm.결과))</f>
        <v/>
      </c>
      <c r="AD7" s="63">
        <v>4</v>
      </c>
      <c r="AE7" t="str" cm="1">
        <f t="array" ref="AE7">_xlfn.LET(_xlpm.결과,IFERROR(_xlfn.XLOOKUP(1, (날씨3[stnNm]='신적설 삽입용'!$AE$2) * (날씨3[월]=AE$3) * (날씨3[일]='신적설 삽입용'!$AD7), 날씨3[ddMefs]),""),IF(_xlpm.결과=0,"",_xlpm.결과))</f>
        <v/>
      </c>
      <c r="AF7" t="str" cm="1">
        <f t="array" ref="AF7">_xlfn.LET(_xlpm.결과,IFERROR(_xlfn.XLOOKUP(1, (날씨3[stnNm]='신적설 삽입용'!$AE$2) * (날씨3[월]=AF$3) * (날씨3[일]='신적설 삽입용'!$AD7), 날씨3[ddMefs]),""),IF(_xlpm.결과=0,"",_xlpm.결과))</f>
        <v/>
      </c>
      <c r="AG7" t="str" cm="1">
        <f t="array" ref="AG7">_xlfn.LET(_xlpm.결과,IFERROR(_xlfn.XLOOKUP(1, (날씨3[stnNm]='신적설 삽입용'!$AE$2) * (날씨3[월]=AG$3) * (날씨3[일]='신적설 삽입용'!$AD7), 날씨3[ddMefs]),""),IF(_xlpm.결과=0,"",_xlpm.결과))</f>
        <v/>
      </c>
      <c r="AH7" t="str" cm="1">
        <f t="array" ref="AH7">_xlfn.LET(_xlpm.결과,IFERROR(_xlfn.XLOOKUP(1, (날씨3[stnNm]='신적설 삽입용'!$AE$2) * (날씨3[월]=AH$3) * (날씨3[일]='신적설 삽입용'!$AD7), 날씨3[ddMefs]),""),IF(_xlpm.결과=0,"",_xlpm.결과))</f>
        <v/>
      </c>
      <c r="AI7" t="str" cm="1">
        <f t="array" ref="AI7">_xlfn.LET(_xlpm.결과,IFERROR(_xlfn.XLOOKUP(1, (날씨3[stnNm]='신적설 삽입용'!$AE$2) * (날씨3[월]=AI$3) * (날씨3[일]='신적설 삽입용'!$AD7), 날씨3[ddMefs]),""),IF(_xlpm.결과=0,"",_xlpm.결과))</f>
        <v/>
      </c>
      <c r="AJ7" t="str" cm="1">
        <f t="array" ref="AJ7">_xlfn.LET(_xlpm.결과,IFERROR(_xlfn.XLOOKUP(1, (날씨3[stnNm]='신적설 삽입용'!$AE$2) * (날씨3[월]=AJ$3) * (날씨3[일]='신적설 삽입용'!$AD7), 날씨3[ddMefs]),""),IF(_xlpm.결과=0,"",_xlpm.결과))</f>
        <v/>
      </c>
      <c r="AK7" t="str" cm="1">
        <f t="array" ref="AK7">_xlfn.LET(_xlpm.결과,IFERROR(_xlfn.XLOOKUP(1, (날씨3[stnNm]='신적설 삽입용'!$AE$2) * (날씨3[월]=AK$3) * (날씨3[일]='신적설 삽입용'!$AD7), 날씨3[ddMefs]),""),IF(_xlpm.결과=0,"",_xlpm.결과))</f>
        <v/>
      </c>
      <c r="AL7" t="str" cm="1">
        <f t="array" ref="AL7">_xlfn.LET(_xlpm.결과,IFERROR(_xlfn.XLOOKUP(1, (날씨3[stnNm]='신적설 삽입용'!$AE$2) * (날씨3[월]=AL$3) * (날씨3[일]='신적설 삽입용'!$AD7), 날씨3[ddMefs]),""),IF(_xlpm.결과=0,"",_xlpm.결과))</f>
        <v/>
      </c>
      <c r="AM7" t="str" cm="1">
        <f t="array" ref="AM7">_xlfn.LET(_xlpm.결과,IFERROR(_xlfn.XLOOKUP(1, (날씨3[stnNm]='신적설 삽입용'!$AE$2) * (날씨3[월]=AM$3) * (날씨3[일]='신적설 삽입용'!$AD7), 날씨3[ddMefs]),""),IF(_xlpm.결과=0,"",_xlpm.결과))</f>
        <v/>
      </c>
      <c r="AN7" t="str" cm="1">
        <f t="array" ref="AN7">_xlfn.LET(_xlpm.결과,IFERROR(_xlfn.XLOOKUP(1, (날씨3[stnNm]='신적설 삽입용'!$AE$2) * (날씨3[월]=AN$3) * (날씨3[일]='신적설 삽입용'!$AD7), 날씨3[ddMefs]),""),IF(_xlpm.결과=0,"",_xlpm.결과))</f>
        <v/>
      </c>
      <c r="AO7" t="str" cm="1">
        <f t="array" ref="AO7">_xlfn.LET(_xlpm.결과,IFERROR(_xlfn.XLOOKUP(1, (날씨3[stnNm]='신적설 삽입용'!$AE$2) * (날씨3[월]=AO$3) * (날씨3[일]='신적설 삽입용'!$AD7), 날씨3[ddMefs]),""),IF(_xlpm.결과=0,"",_xlpm.결과))</f>
        <v/>
      </c>
      <c r="AP7" t="str" cm="1">
        <f t="array" ref="AP7">_xlfn.LET(_xlpm.결과,IFERROR(_xlfn.XLOOKUP(1, (날씨3[stnNm]='신적설 삽입용'!$AE$2) * (날씨3[월]=AP$3) * (날씨3[일]='신적설 삽입용'!$AD7), 날씨3[ddMefs]),""),IF(_xlpm.결과=0,"",_xlpm.결과))</f>
        <v/>
      </c>
    </row>
    <row r="8" spans="2:42" ht="15.95" customHeight="1" x14ac:dyDescent="0.3">
      <c r="B8" s="63">
        <v>5</v>
      </c>
      <c r="C8" t="str" cm="1">
        <f t="array" ref="C8">_xlfn.LET(_xlpm.결과,IFERROR(_xlfn.XLOOKUP(1,(날씨1[stnNm]='신적설 삽입용'!$C$2)*(날씨1[월]=C$3)*(날씨1[일]='신적설 삽입용'!$B8),날씨1[ddMefs]),""),IF(_xlpm.결과=0,"",_xlpm.결과))</f>
        <v/>
      </c>
      <c r="D8" t="str" cm="1">
        <f t="array" ref="D8">_xlfn.LET(_xlpm.결과,IFERROR(_xlfn.XLOOKUP(1,(날씨1[stnNm]='신적설 삽입용'!$C$2)*(날씨1[월]=D$3)*(날씨1[일]='신적설 삽입용'!$B8),날씨1[ddMefs]),""),IF(_xlpm.결과=0,"",_xlpm.결과))</f>
        <v/>
      </c>
      <c r="E8" t="str" cm="1">
        <f t="array" ref="E8">_xlfn.LET(_xlpm.결과,IFERROR(_xlfn.XLOOKUP(1,(날씨1[stnNm]='신적설 삽입용'!$C$2)*(날씨1[월]=E$3)*(날씨1[일]='신적설 삽입용'!$B8),날씨1[ddMefs]),""),IF(_xlpm.결과=0,"",_xlpm.결과))</f>
        <v/>
      </c>
      <c r="F8" t="str" cm="1">
        <f t="array" ref="F8">_xlfn.LET(_xlpm.결과,IFERROR(_xlfn.XLOOKUP(1,(날씨1[stnNm]='신적설 삽입용'!$C$2)*(날씨1[월]=F$3)*(날씨1[일]='신적설 삽입용'!$B8),날씨1[ddMefs]),""),IF(_xlpm.결과=0,"",_xlpm.결과))</f>
        <v/>
      </c>
      <c r="G8" t="str" cm="1">
        <f t="array" ref="G8">_xlfn.LET(_xlpm.결과,IFERROR(_xlfn.XLOOKUP(1,(날씨1[stnNm]='신적설 삽입용'!$C$2)*(날씨1[월]=G$3)*(날씨1[일]='신적설 삽입용'!$B8),날씨1[ddMefs]),""),IF(_xlpm.결과=0,"",_xlpm.결과))</f>
        <v/>
      </c>
      <c r="H8" t="str" cm="1">
        <f t="array" ref="H8">_xlfn.LET(_xlpm.결과,IFERROR(_xlfn.XLOOKUP(1,(날씨1[stnNm]='신적설 삽입용'!$C$2)*(날씨1[월]=H$3)*(날씨1[일]='신적설 삽입용'!$B8),날씨1[ddMefs]),""),IF(_xlpm.결과=0,"",_xlpm.결과))</f>
        <v/>
      </c>
      <c r="I8" t="str" cm="1">
        <f t="array" ref="I8">_xlfn.LET(_xlpm.결과,IFERROR(_xlfn.XLOOKUP(1,(날씨1[stnNm]='신적설 삽입용'!$C$2)*(날씨1[월]=I$3)*(날씨1[일]='신적설 삽입용'!$B8),날씨1[ddMefs]),""),IF(_xlpm.결과=0,"",_xlpm.결과))</f>
        <v/>
      </c>
      <c r="J8" t="str" cm="1">
        <f t="array" ref="J8">_xlfn.LET(_xlpm.결과,IFERROR(_xlfn.XLOOKUP(1,(날씨1[stnNm]='신적설 삽입용'!$C$2)*(날씨1[월]=J$3)*(날씨1[일]='신적설 삽입용'!$B8),날씨1[ddMefs]),""),IF(_xlpm.결과=0,"",_xlpm.결과))</f>
        <v/>
      </c>
      <c r="K8" t="str" cm="1">
        <f t="array" ref="K8">_xlfn.LET(_xlpm.결과,IFERROR(_xlfn.XLOOKUP(1,(날씨1[stnNm]='신적설 삽입용'!$C$2)*(날씨1[월]=K$3)*(날씨1[일]='신적설 삽입용'!$B8),날씨1[ddMefs]),""),IF(_xlpm.결과=0,"",_xlpm.결과))</f>
        <v/>
      </c>
      <c r="L8" t="str" cm="1">
        <f t="array" ref="L8">_xlfn.LET(_xlpm.결과,IFERROR(_xlfn.XLOOKUP(1,(날씨1[stnNm]='신적설 삽입용'!$C$2)*(날씨1[월]=L$3)*(날씨1[일]='신적설 삽입용'!$B8),날씨1[ddMefs]),""),IF(_xlpm.결과=0,"",_xlpm.결과))</f>
        <v/>
      </c>
      <c r="M8" t="str" cm="1">
        <f t="array" ref="M8">_xlfn.LET(_xlpm.결과,IFERROR(_xlfn.XLOOKUP(1,(날씨1[stnNm]='신적설 삽입용'!$C$2)*(날씨1[월]=M$3)*(날씨1[일]='신적설 삽입용'!$B8),날씨1[ddMefs]),""),IF(_xlpm.결과=0,"",_xlpm.결과))</f>
        <v/>
      </c>
      <c r="N8" t="str" cm="1">
        <f t="array" ref="N8">_xlfn.LET(_xlpm.결과,IFERROR(_xlfn.XLOOKUP(1,(날씨1[stnNm]='신적설 삽입용'!$C$2)*(날씨1[월]=N$3)*(날씨1[일]='신적설 삽입용'!$B8),날씨1[ddMefs]),""),IF(_xlpm.결과=0,"",_xlpm.결과))</f>
        <v/>
      </c>
      <c r="P8" s="63">
        <v>5</v>
      </c>
      <c r="Q8" t="str" cm="1">
        <f t="array" ref="Q8">_xlfn.LET(_xlpm.결과,IFERROR(_xlfn.XLOOKUP(1, (날씨2[stnNm]='신적설 삽입용'!$Q$2) * (날씨2[월]=Q$3) * (날씨2[일]='신적설 삽입용'!$P8), 날씨2[ddMefs]),""),IF(_xlpm.결과=0,"",_xlpm.결과))</f>
        <v/>
      </c>
      <c r="R8" t="str" cm="1">
        <f t="array" ref="R8">_xlfn.LET(_xlpm.결과,IFERROR(_xlfn.XLOOKUP(1, (날씨2[stnNm]='신적설 삽입용'!$Q$2) * (날씨2[월]=R$3) * (날씨2[일]='신적설 삽입용'!$P8), 날씨2[ddMefs]),""),IF(_xlpm.결과=0,"",_xlpm.결과))</f>
        <v/>
      </c>
      <c r="S8" t="str" cm="1">
        <f t="array" ref="S8">_xlfn.LET(_xlpm.결과,IFERROR(_xlfn.XLOOKUP(1, (날씨2[stnNm]='신적설 삽입용'!$Q$2) * (날씨2[월]=S$3) * (날씨2[일]='신적설 삽입용'!$P8), 날씨2[ddMefs]),""),IF(_xlpm.결과=0,"",_xlpm.결과))</f>
        <v/>
      </c>
      <c r="T8" t="str" cm="1">
        <f t="array" ref="T8">_xlfn.LET(_xlpm.결과,IFERROR(_xlfn.XLOOKUP(1, (날씨2[stnNm]='신적설 삽입용'!$Q$2) * (날씨2[월]=T$3) * (날씨2[일]='신적설 삽입용'!$P8), 날씨2[ddMefs]),""),IF(_xlpm.결과=0,"",_xlpm.결과))</f>
        <v/>
      </c>
      <c r="U8" t="str" cm="1">
        <f t="array" ref="U8">_xlfn.LET(_xlpm.결과,IFERROR(_xlfn.XLOOKUP(1, (날씨2[stnNm]='신적설 삽입용'!$Q$2) * (날씨2[월]=U$3) * (날씨2[일]='신적설 삽입용'!$P8), 날씨2[ddMefs]),""),IF(_xlpm.결과=0,"",_xlpm.결과))</f>
        <v/>
      </c>
      <c r="V8" t="str" cm="1">
        <f t="array" ref="V8">_xlfn.LET(_xlpm.결과,IFERROR(_xlfn.XLOOKUP(1, (날씨2[stnNm]='신적설 삽입용'!$Q$2) * (날씨2[월]=V$3) * (날씨2[일]='신적설 삽입용'!$P8), 날씨2[ddMefs]),""),IF(_xlpm.결과=0,"",_xlpm.결과))</f>
        <v/>
      </c>
      <c r="W8" t="str" cm="1">
        <f t="array" ref="W8">_xlfn.LET(_xlpm.결과,IFERROR(_xlfn.XLOOKUP(1, (날씨2[stnNm]='신적설 삽입용'!$Q$2) * (날씨2[월]=W$3) * (날씨2[일]='신적설 삽입용'!$P8), 날씨2[ddMefs]),""),IF(_xlpm.결과=0,"",_xlpm.결과))</f>
        <v/>
      </c>
      <c r="X8" t="str" cm="1">
        <f t="array" ref="X8">_xlfn.LET(_xlpm.결과,IFERROR(_xlfn.XLOOKUP(1, (날씨2[stnNm]='신적설 삽입용'!$Q$2) * (날씨2[월]=X$3) * (날씨2[일]='신적설 삽입용'!$P8), 날씨2[ddMefs]),""),IF(_xlpm.결과=0,"",_xlpm.결과))</f>
        <v/>
      </c>
      <c r="Y8" t="str" cm="1">
        <f t="array" ref="Y8">_xlfn.LET(_xlpm.결과,IFERROR(_xlfn.XLOOKUP(1, (날씨2[stnNm]='신적설 삽입용'!$Q$2) * (날씨2[월]=Y$3) * (날씨2[일]='신적설 삽입용'!$P8), 날씨2[ddMefs]),""),IF(_xlpm.결과=0,"",_xlpm.결과))</f>
        <v/>
      </c>
      <c r="Z8" t="str" cm="1">
        <f t="array" ref="Z8">_xlfn.LET(_xlpm.결과,IFERROR(_xlfn.XLOOKUP(1, (날씨2[stnNm]='신적설 삽입용'!$Q$2) * (날씨2[월]=Z$3) * (날씨2[일]='신적설 삽입용'!$P8), 날씨2[ddMefs]),""),IF(_xlpm.결과=0,"",_xlpm.결과))</f>
        <v/>
      </c>
      <c r="AA8" t="str" cm="1">
        <f t="array" ref="AA8">_xlfn.LET(_xlpm.결과,IFERROR(_xlfn.XLOOKUP(1, (날씨2[stnNm]='신적설 삽입용'!$Q$2) * (날씨2[월]=AA$3) * (날씨2[일]='신적설 삽입용'!$P8), 날씨2[ddMefs]),""),IF(_xlpm.결과=0,"",_xlpm.결과))</f>
        <v/>
      </c>
      <c r="AB8" t="str" cm="1">
        <f t="array" ref="AB8">_xlfn.LET(_xlpm.결과,IFERROR(_xlfn.XLOOKUP(1, (날씨2[stnNm]='신적설 삽입용'!$Q$2) * (날씨2[월]=AB$3) * (날씨2[일]='신적설 삽입용'!$P8), 날씨2[ddMefs]),""),IF(_xlpm.결과=0,"",_xlpm.결과))</f>
        <v/>
      </c>
      <c r="AD8" s="63">
        <v>5</v>
      </c>
      <c r="AE8" t="str" cm="1">
        <f t="array" ref="AE8">_xlfn.LET(_xlpm.결과,IFERROR(_xlfn.XLOOKUP(1, (날씨3[stnNm]='신적설 삽입용'!$AE$2) * (날씨3[월]=AE$3) * (날씨3[일]='신적설 삽입용'!$AD8), 날씨3[ddMefs]),""),IF(_xlpm.결과=0,"",_xlpm.결과))</f>
        <v/>
      </c>
      <c r="AF8" t="str" cm="1">
        <f t="array" ref="AF8">_xlfn.LET(_xlpm.결과,IFERROR(_xlfn.XLOOKUP(1, (날씨3[stnNm]='신적설 삽입용'!$AE$2) * (날씨3[월]=AF$3) * (날씨3[일]='신적설 삽입용'!$AD8), 날씨3[ddMefs]),""),IF(_xlpm.결과=0,"",_xlpm.결과))</f>
        <v/>
      </c>
      <c r="AG8" t="str" cm="1">
        <f t="array" ref="AG8">_xlfn.LET(_xlpm.결과,IFERROR(_xlfn.XLOOKUP(1, (날씨3[stnNm]='신적설 삽입용'!$AE$2) * (날씨3[월]=AG$3) * (날씨3[일]='신적설 삽입용'!$AD8), 날씨3[ddMefs]),""),IF(_xlpm.결과=0,"",_xlpm.결과))</f>
        <v/>
      </c>
      <c r="AH8" t="str" cm="1">
        <f t="array" ref="AH8">_xlfn.LET(_xlpm.결과,IFERROR(_xlfn.XLOOKUP(1, (날씨3[stnNm]='신적설 삽입용'!$AE$2) * (날씨3[월]=AH$3) * (날씨3[일]='신적설 삽입용'!$AD8), 날씨3[ddMefs]),""),IF(_xlpm.결과=0,"",_xlpm.결과))</f>
        <v/>
      </c>
      <c r="AI8" t="str" cm="1">
        <f t="array" ref="AI8">_xlfn.LET(_xlpm.결과,IFERROR(_xlfn.XLOOKUP(1, (날씨3[stnNm]='신적설 삽입용'!$AE$2) * (날씨3[월]=AI$3) * (날씨3[일]='신적설 삽입용'!$AD8), 날씨3[ddMefs]),""),IF(_xlpm.결과=0,"",_xlpm.결과))</f>
        <v/>
      </c>
      <c r="AJ8" t="str" cm="1">
        <f t="array" ref="AJ8">_xlfn.LET(_xlpm.결과,IFERROR(_xlfn.XLOOKUP(1, (날씨3[stnNm]='신적설 삽입용'!$AE$2) * (날씨3[월]=AJ$3) * (날씨3[일]='신적설 삽입용'!$AD8), 날씨3[ddMefs]),""),IF(_xlpm.결과=0,"",_xlpm.결과))</f>
        <v/>
      </c>
      <c r="AK8" t="str" cm="1">
        <f t="array" ref="AK8">_xlfn.LET(_xlpm.결과,IFERROR(_xlfn.XLOOKUP(1, (날씨3[stnNm]='신적설 삽입용'!$AE$2) * (날씨3[월]=AK$3) * (날씨3[일]='신적설 삽입용'!$AD8), 날씨3[ddMefs]),""),IF(_xlpm.결과=0,"",_xlpm.결과))</f>
        <v/>
      </c>
      <c r="AL8" t="str" cm="1">
        <f t="array" ref="AL8">_xlfn.LET(_xlpm.결과,IFERROR(_xlfn.XLOOKUP(1, (날씨3[stnNm]='신적설 삽입용'!$AE$2) * (날씨3[월]=AL$3) * (날씨3[일]='신적설 삽입용'!$AD8), 날씨3[ddMefs]),""),IF(_xlpm.결과=0,"",_xlpm.결과))</f>
        <v/>
      </c>
      <c r="AM8" t="str" cm="1">
        <f t="array" ref="AM8">_xlfn.LET(_xlpm.결과,IFERROR(_xlfn.XLOOKUP(1, (날씨3[stnNm]='신적설 삽입용'!$AE$2) * (날씨3[월]=AM$3) * (날씨3[일]='신적설 삽입용'!$AD8), 날씨3[ddMefs]),""),IF(_xlpm.결과=0,"",_xlpm.결과))</f>
        <v/>
      </c>
      <c r="AN8" t="str" cm="1">
        <f t="array" ref="AN8">_xlfn.LET(_xlpm.결과,IFERROR(_xlfn.XLOOKUP(1, (날씨3[stnNm]='신적설 삽입용'!$AE$2) * (날씨3[월]=AN$3) * (날씨3[일]='신적설 삽입용'!$AD8), 날씨3[ddMefs]),""),IF(_xlpm.결과=0,"",_xlpm.결과))</f>
        <v/>
      </c>
      <c r="AO8" t="str" cm="1">
        <f t="array" ref="AO8">_xlfn.LET(_xlpm.결과,IFERROR(_xlfn.XLOOKUP(1, (날씨3[stnNm]='신적설 삽입용'!$AE$2) * (날씨3[월]=AO$3) * (날씨3[일]='신적설 삽입용'!$AD8), 날씨3[ddMefs]),""),IF(_xlpm.결과=0,"",_xlpm.결과))</f>
        <v/>
      </c>
      <c r="AP8" t="str" cm="1">
        <f t="array" ref="AP8">_xlfn.LET(_xlpm.결과,IFERROR(_xlfn.XLOOKUP(1, (날씨3[stnNm]='신적설 삽입용'!$AE$2) * (날씨3[월]=AP$3) * (날씨3[일]='신적설 삽입용'!$AD8), 날씨3[ddMefs]),""),IF(_xlpm.결과=0,"",_xlpm.결과))</f>
        <v/>
      </c>
    </row>
    <row r="9" spans="2:42" ht="15.95" customHeight="1" x14ac:dyDescent="0.3">
      <c r="B9" s="63">
        <v>6</v>
      </c>
      <c r="C9" cm="1">
        <f t="array" ref="C9">_xlfn.LET(_xlpm.결과,IFERROR(_xlfn.XLOOKUP(1,(날씨1[stnNm]='신적설 삽입용'!$C$2)*(날씨1[월]=C$3)*(날씨1[일]='신적설 삽입용'!$B9),날씨1[ddMefs]),""),IF(_xlpm.결과=0,"",_xlpm.결과))</f>
        <v>0.4</v>
      </c>
      <c r="D9" t="str" cm="1">
        <f t="array" ref="D9">_xlfn.LET(_xlpm.결과,IFERROR(_xlfn.XLOOKUP(1,(날씨1[stnNm]='신적설 삽입용'!$C$2)*(날씨1[월]=D$3)*(날씨1[일]='신적설 삽입용'!$B9),날씨1[ddMefs]),""),IF(_xlpm.결과=0,"",_xlpm.결과))</f>
        <v/>
      </c>
      <c r="E9" t="str" cm="1">
        <f t="array" ref="E9">_xlfn.LET(_xlpm.결과,IFERROR(_xlfn.XLOOKUP(1,(날씨1[stnNm]='신적설 삽입용'!$C$2)*(날씨1[월]=E$3)*(날씨1[일]='신적설 삽입용'!$B9),날씨1[ddMefs]),""),IF(_xlpm.결과=0,"",_xlpm.결과))</f>
        <v/>
      </c>
      <c r="F9" t="str" cm="1">
        <f t="array" ref="F9">_xlfn.LET(_xlpm.결과,IFERROR(_xlfn.XLOOKUP(1,(날씨1[stnNm]='신적설 삽입용'!$C$2)*(날씨1[월]=F$3)*(날씨1[일]='신적설 삽입용'!$B9),날씨1[ddMefs]),""),IF(_xlpm.결과=0,"",_xlpm.결과))</f>
        <v/>
      </c>
      <c r="G9" t="str" cm="1">
        <f t="array" ref="G9">_xlfn.LET(_xlpm.결과,IFERROR(_xlfn.XLOOKUP(1,(날씨1[stnNm]='신적설 삽입용'!$C$2)*(날씨1[월]=G$3)*(날씨1[일]='신적설 삽입용'!$B9),날씨1[ddMefs]),""),IF(_xlpm.결과=0,"",_xlpm.결과))</f>
        <v/>
      </c>
      <c r="H9" t="str" cm="1">
        <f t="array" ref="H9">_xlfn.LET(_xlpm.결과,IFERROR(_xlfn.XLOOKUP(1,(날씨1[stnNm]='신적설 삽입용'!$C$2)*(날씨1[월]=H$3)*(날씨1[일]='신적설 삽입용'!$B9),날씨1[ddMefs]),""),IF(_xlpm.결과=0,"",_xlpm.결과))</f>
        <v/>
      </c>
      <c r="I9" t="str" cm="1">
        <f t="array" ref="I9">_xlfn.LET(_xlpm.결과,IFERROR(_xlfn.XLOOKUP(1,(날씨1[stnNm]='신적설 삽입용'!$C$2)*(날씨1[월]=I$3)*(날씨1[일]='신적설 삽입용'!$B9),날씨1[ddMefs]),""),IF(_xlpm.결과=0,"",_xlpm.결과))</f>
        <v/>
      </c>
      <c r="J9" t="str" cm="1">
        <f t="array" ref="J9">_xlfn.LET(_xlpm.결과,IFERROR(_xlfn.XLOOKUP(1,(날씨1[stnNm]='신적설 삽입용'!$C$2)*(날씨1[월]=J$3)*(날씨1[일]='신적설 삽입용'!$B9),날씨1[ddMefs]),""),IF(_xlpm.결과=0,"",_xlpm.결과))</f>
        <v/>
      </c>
      <c r="K9" t="str" cm="1">
        <f t="array" ref="K9">_xlfn.LET(_xlpm.결과,IFERROR(_xlfn.XLOOKUP(1,(날씨1[stnNm]='신적설 삽입용'!$C$2)*(날씨1[월]=K$3)*(날씨1[일]='신적설 삽입용'!$B9),날씨1[ddMefs]),""),IF(_xlpm.결과=0,"",_xlpm.결과))</f>
        <v/>
      </c>
      <c r="L9" t="str" cm="1">
        <f t="array" ref="L9">_xlfn.LET(_xlpm.결과,IFERROR(_xlfn.XLOOKUP(1,(날씨1[stnNm]='신적설 삽입용'!$C$2)*(날씨1[월]=L$3)*(날씨1[일]='신적설 삽입용'!$B9),날씨1[ddMefs]),""),IF(_xlpm.결과=0,"",_xlpm.결과))</f>
        <v/>
      </c>
      <c r="M9" t="str" cm="1">
        <f t="array" ref="M9">_xlfn.LET(_xlpm.결과,IFERROR(_xlfn.XLOOKUP(1,(날씨1[stnNm]='신적설 삽입용'!$C$2)*(날씨1[월]=M$3)*(날씨1[일]='신적설 삽입용'!$B9),날씨1[ddMefs]),""),IF(_xlpm.결과=0,"",_xlpm.결과))</f>
        <v/>
      </c>
      <c r="N9" t="str" cm="1">
        <f t="array" ref="N9">_xlfn.LET(_xlpm.결과,IFERROR(_xlfn.XLOOKUP(1,(날씨1[stnNm]='신적설 삽입용'!$C$2)*(날씨1[월]=N$3)*(날씨1[일]='신적설 삽입용'!$B9),날씨1[ddMefs]),""),IF(_xlpm.결과=0,"",_xlpm.결과))</f>
        <v/>
      </c>
      <c r="P9" s="63">
        <v>6</v>
      </c>
      <c r="Q9" t="str" cm="1">
        <f t="array" ref="Q9">_xlfn.LET(_xlpm.결과,IFERROR(_xlfn.XLOOKUP(1, (날씨2[stnNm]='신적설 삽입용'!$Q$2) * (날씨2[월]=Q$3) * (날씨2[일]='신적설 삽입용'!$P9), 날씨2[ddMefs]),""),IF(_xlpm.결과=0,"",_xlpm.결과))</f>
        <v/>
      </c>
      <c r="R9" t="str" cm="1">
        <f t="array" ref="R9">_xlfn.LET(_xlpm.결과,IFERROR(_xlfn.XLOOKUP(1, (날씨2[stnNm]='신적설 삽입용'!$Q$2) * (날씨2[월]=R$3) * (날씨2[일]='신적설 삽입용'!$P9), 날씨2[ddMefs]),""),IF(_xlpm.결과=0,"",_xlpm.결과))</f>
        <v/>
      </c>
      <c r="S9" t="str" cm="1">
        <f t="array" ref="S9">_xlfn.LET(_xlpm.결과,IFERROR(_xlfn.XLOOKUP(1, (날씨2[stnNm]='신적설 삽입용'!$Q$2) * (날씨2[월]=S$3) * (날씨2[일]='신적설 삽입용'!$P9), 날씨2[ddMefs]),""),IF(_xlpm.결과=0,"",_xlpm.결과))</f>
        <v/>
      </c>
      <c r="T9" t="str" cm="1">
        <f t="array" ref="T9">_xlfn.LET(_xlpm.결과,IFERROR(_xlfn.XLOOKUP(1, (날씨2[stnNm]='신적설 삽입용'!$Q$2) * (날씨2[월]=T$3) * (날씨2[일]='신적설 삽입용'!$P9), 날씨2[ddMefs]),""),IF(_xlpm.결과=0,"",_xlpm.결과))</f>
        <v/>
      </c>
      <c r="U9" t="str" cm="1">
        <f t="array" ref="U9">_xlfn.LET(_xlpm.결과,IFERROR(_xlfn.XLOOKUP(1, (날씨2[stnNm]='신적설 삽입용'!$Q$2) * (날씨2[월]=U$3) * (날씨2[일]='신적설 삽입용'!$P9), 날씨2[ddMefs]),""),IF(_xlpm.결과=0,"",_xlpm.결과))</f>
        <v/>
      </c>
      <c r="V9" t="str" cm="1">
        <f t="array" ref="V9">_xlfn.LET(_xlpm.결과,IFERROR(_xlfn.XLOOKUP(1, (날씨2[stnNm]='신적설 삽입용'!$Q$2) * (날씨2[월]=V$3) * (날씨2[일]='신적설 삽입용'!$P9), 날씨2[ddMefs]),""),IF(_xlpm.결과=0,"",_xlpm.결과))</f>
        <v/>
      </c>
      <c r="W9" t="str" cm="1">
        <f t="array" ref="W9">_xlfn.LET(_xlpm.결과,IFERROR(_xlfn.XLOOKUP(1, (날씨2[stnNm]='신적설 삽입용'!$Q$2) * (날씨2[월]=W$3) * (날씨2[일]='신적설 삽입용'!$P9), 날씨2[ddMefs]),""),IF(_xlpm.결과=0,"",_xlpm.결과))</f>
        <v/>
      </c>
      <c r="X9" t="str" cm="1">
        <f t="array" ref="X9">_xlfn.LET(_xlpm.결과,IFERROR(_xlfn.XLOOKUP(1, (날씨2[stnNm]='신적설 삽입용'!$Q$2) * (날씨2[월]=X$3) * (날씨2[일]='신적설 삽입용'!$P9), 날씨2[ddMefs]),""),IF(_xlpm.결과=0,"",_xlpm.결과))</f>
        <v/>
      </c>
      <c r="Y9" t="str" cm="1">
        <f t="array" ref="Y9">_xlfn.LET(_xlpm.결과,IFERROR(_xlfn.XLOOKUP(1, (날씨2[stnNm]='신적설 삽입용'!$Q$2) * (날씨2[월]=Y$3) * (날씨2[일]='신적설 삽입용'!$P9), 날씨2[ddMefs]),""),IF(_xlpm.결과=0,"",_xlpm.결과))</f>
        <v/>
      </c>
      <c r="Z9" t="str" cm="1">
        <f t="array" ref="Z9">_xlfn.LET(_xlpm.결과,IFERROR(_xlfn.XLOOKUP(1, (날씨2[stnNm]='신적설 삽입용'!$Q$2) * (날씨2[월]=Z$3) * (날씨2[일]='신적설 삽입용'!$P9), 날씨2[ddMefs]),""),IF(_xlpm.결과=0,"",_xlpm.결과))</f>
        <v/>
      </c>
      <c r="AA9" t="str" cm="1">
        <f t="array" ref="AA9">_xlfn.LET(_xlpm.결과,IFERROR(_xlfn.XLOOKUP(1, (날씨2[stnNm]='신적설 삽입용'!$Q$2) * (날씨2[월]=AA$3) * (날씨2[일]='신적설 삽입용'!$P9), 날씨2[ddMefs]),""),IF(_xlpm.결과=0,"",_xlpm.결과))</f>
        <v/>
      </c>
      <c r="AB9" t="str" cm="1">
        <f t="array" ref="AB9">_xlfn.LET(_xlpm.결과,IFERROR(_xlfn.XLOOKUP(1, (날씨2[stnNm]='신적설 삽입용'!$Q$2) * (날씨2[월]=AB$3) * (날씨2[일]='신적설 삽입용'!$P9), 날씨2[ddMefs]),""),IF(_xlpm.결과=0,"",_xlpm.결과))</f>
        <v/>
      </c>
      <c r="AD9" s="63">
        <v>6</v>
      </c>
      <c r="AE9" t="str" cm="1">
        <f t="array" ref="AE9">_xlfn.LET(_xlpm.결과,IFERROR(_xlfn.XLOOKUP(1, (날씨3[stnNm]='신적설 삽입용'!$AE$2) * (날씨3[월]=AE$3) * (날씨3[일]='신적설 삽입용'!$AD9), 날씨3[ddMefs]),""),IF(_xlpm.결과=0,"",_xlpm.결과))</f>
        <v/>
      </c>
      <c r="AF9" t="str" cm="1">
        <f t="array" ref="AF9">_xlfn.LET(_xlpm.결과,IFERROR(_xlfn.XLOOKUP(1, (날씨3[stnNm]='신적설 삽입용'!$AE$2) * (날씨3[월]=AF$3) * (날씨3[일]='신적설 삽입용'!$AD9), 날씨3[ddMefs]),""),IF(_xlpm.결과=0,"",_xlpm.결과))</f>
        <v/>
      </c>
      <c r="AG9" t="str" cm="1">
        <f t="array" ref="AG9">_xlfn.LET(_xlpm.결과,IFERROR(_xlfn.XLOOKUP(1, (날씨3[stnNm]='신적설 삽입용'!$AE$2) * (날씨3[월]=AG$3) * (날씨3[일]='신적설 삽입용'!$AD9), 날씨3[ddMefs]),""),IF(_xlpm.결과=0,"",_xlpm.결과))</f>
        <v/>
      </c>
      <c r="AH9" t="str" cm="1">
        <f t="array" ref="AH9">_xlfn.LET(_xlpm.결과,IFERROR(_xlfn.XLOOKUP(1, (날씨3[stnNm]='신적설 삽입용'!$AE$2) * (날씨3[월]=AH$3) * (날씨3[일]='신적설 삽입용'!$AD9), 날씨3[ddMefs]),""),IF(_xlpm.결과=0,"",_xlpm.결과))</f>
        <v/>
      </c>
      <c r="AI9" t="str" cm="1">
        <f t="array" ref="AI9">_xlfn.LET(_xlpm.결과,IFERROR(_xlfn.XLOOKUP(1, (날씨3[stnNm]='신적설 삽입용'!$AE$2) * (날씨3[월]=AI$3) * (날씨3[일]='신적설 삽입용'!$AD9), 날씨3[ddMefs]),""),IF(_xlpm.결과=0,"",_xlpm.결과))</f>
        <v/>
      </c>
      <c r="AJ9" t="str" cm="1">
        <f t="array" ref="AJ9">_xlfn.LET(_xlpm.결과,IFERROR(_xlfn.XLOOKUP(1, (날씨3[stnNm]='신적설 삽입용'!$AE$2) * (날씨3[월]=AJ$3) * (날씨3[일]='신적설 삽입용'!$AD9), 날씨3[ddMefs]),""),IF(_xlpm.결과=0,"",_xlpm.결과))</f>
        <v/>
      </c>
      <c r="AK9" t="str" cm="1">
        <f t="array" ref="AK9">_xlfn.LET(_xlpm.결과,IFERROR(_xlfn.XLOOKUP(1, (날씨3[stnNm]='신적설 삽입용'!$AE$2) * (날씨3[월]=AK$3) * (날씨3[일]='신적설 삽입용'!$AD9), 날씨3[ddMefs]),""),IF(_xlpm.결과=0,"",_xlpm.결과))</f>
        <v/>
      </c>
      <c r="AL9" t="str" cm="1">
        <f t="array" ref="AL9">_xlfn.LET(_xlpm.결과,IFERROR(_xlfn.XLOOKUP(1, (날씨3[stnNm]='신적설 삽입용'!$AE$2) * (날씨3[월]=AL$3) * (날씨3[일]='신적설 삽입용'!$AD9), 날씨3[ddMefs]),""),IF(_xlpm.결과=0,"",_xlpm.결과))</f>
        <v/>
      </c>
      <c r="AM9" t="str" cm="1">
        <f t="array" ref="AM9">_xlfn.LET(_xlpm.결과,IFERROR(_xlfn.XLOOKUP(1, (날씨3[stnNm]='신적설 삽입용'!$AE$2) * (날씨3[월]=AM$3) * (날씨3[일]='신적설 삽입용'!$AD9), 날씨3[ddMefs]),""),IF(_xlpm.결과=0,"",_xlpm.결과))</f>
        <v/>
      </c>
      <c r="AN9" t="str" cm="1">
        <f t="array" ref="AN9">_xlfn.LET(_xlpm.결과,IFERROR(_xlfn.XLOOKUP(1, (날씨3[stnNm]='신적설 삽입용'!$AE$2) * (날씨3[월]=AN$3) * (날씨3[일]='신적설 삽입용'!$AD9), 날씨3[ddMefs]),""),IF(_xlpm.결과=0,"",_xlpm.결과))</f>
        <v/>
      </c>
      <c r="AO9" t="str" cm="1">
        <f t="array" ref="AO9">_xlfn.LET(_xlpm.결과,IFERROR(_xlfn.XLOOKUP(1, (날씨3[stnNm]='신적설 삽입용'!$AE$2) * (날씨3[월]=AO$3) * (날씨3[일]='신적설 삽입용'!$AD9), 날씨3[ddMefs]),""),IF(_xlpm.결과=0,"",_xlpm.결과))</f>
        <v/>
      </c>
      <c r="AP9" t="str" cm="1">
        <f t="array" ref="AP9">_xlfn.LET(_xlpm.결과,IFERROR(_xlfn.XLOOKUP(1, (날씨3[stnNm]='신적설 삽입용'!$AE$2) * (날씨3[월]=AP$3) * (날씨3[일]='신적설 삽입용'!$AD9), 날씨3[ddMefs]),""),IF(_xlpm.결과=0,"",_xlpm.결과))</f>
        <v/>
      </c>
    </row>
    <row r="10" spans="2:42" ht="15.95" customHeight="1" x14ac:dyDescent="0.3">
      <c r="B10" s="63">
        <v>7</v>
      </c>
      <c r="C10" t="str" cm="1">
        <f t="array" ref="C10">_xlfn.LET(_xlpm.결과,IFERROR(_xlfn.XLOOKUP(1,(날씨1[stnNm]='신적설 삽입용'!$C$2)*(날씨1[월]=C$3)*(날씨1[일]='신적설 삽입용'!$B10),날씨1[ddMefs]),""),IF(_xlpm.결과=0,"",_xlpm.결과))</f>
        <v/>
      </c>
      <c r="D10" t="str" cm="1">
        <f t="array" ref="D10">_xlfn.LET(_xlpm.결과,IFERROR(_xlfn.XLOOKUP(1,(날씨1[stnNm]='신적설 삽입용'!$C$2)*(날씨1[월]=D$3)*(날씨1[일]='신적설 삽입용'!$B10),날씨1[ddMefs]),""),IF(_xlpm.결과=0,"",_xlpm.결과))</f>
        <v/>
      </c>
      <c r="E10" t="str" cm="1">
        <f t="array" ref="E10">_xlfn.LET(_xlpm.결과,IFERROR(_xlfn.XLOOKUP(1,(날씨1[stnNm]='신적설 삽입용'!$C$2)*(날씨1[월]=E$3)*(날씨1[일]='신적설 삽입용'!$B10),날씨1[ddMefs]),""),IF(_xlpm.결과=0,"",_xlpm.결과))</f>
        <v/>
      </c>
      <c r="F10" t="str" cm="1">
        <f t="array" ref="F10">_xlfn.LET(_xlpm.결과,IFERROR(_xlfn.XLOOKUP(1,(날씨1[stnNm]='신적설 삽입용'!$C$2)*(날씨1[월]=F$3)*(날씨1[일]='신적설 삽입용'!$B10),날씨1[ddMefs]),""),IF(_xlpm.결과=0,"",_xlpm.결과))</f>
        <v/>
      </c>
      <c r="G10" t="str" cm="1">
        <f t="array" ref="G10">_xlfn.LET(_xlpm.결과,IFERROR(_xlfn.XLOOKUP(1,(날씨1[stnNm]='신적설 삽입용'!$C$2)*(날씨1[월]=G$3)*(날씨1[일]='신적설 삽입용'!$B10),날씨1[ddMefs]),""),IF(_xlpm.결과=0,"",_xlpm.결과))</f>
        <v/>
      </c>
      <c r="H10" t="str" cm="1">
        <f t="array" ref="H10">_xlfn.LET(_xlpm.결과,IFERROR(_xlfn.XLOOKUP(1,(날씨1[stnNm]='신적설 삽입용'!$C$2)*(날씨1[월]=H$3)*(날씨1[일]='신적설 삽입용'!$B10),날씨1[ddMefs]),""),IF(_xlpm.결과=0,"",_xlpm.결과))</f>
        <v/>
      </c>
      <c r="I10" t="str" cm="1">
        <f t="array" ref="I10">_xlfn.LET(_xlpm.결과,IFERROR(_xlfn.XLOOKUP(1,(날씨1[stnNm]='신적설 삽입용'!$C$2)*(날씨1[월]=I$3)*(날씨1[일]='신적설 삽입용'!$B10),날씨1[ddMefs]),""),IF(_xlpm.결과=0,"",_xlpm.결과))</f>
        <v/>
      </c>
      <c r="J10" t="str" cm="1">
        <f t="array" ref="J10">_xlfn.LET(_xlpm.결과,IFERROR(_xlfn.XLOOKUP(1,(날씨1[stnNm]='신적설 삽입용'!$C$2)*(날씨1[월]=J$3)*(날씨1[일]='신적설 삽입용'!$B10),날씨1[ddMefs]),""),IF(_xlpm.결과=0,"",_xlpm.결과))</f>
        <v/>
      </c>
      <c r="K10" t="str" cm="1">
        <f t="array" ref="K10">_xlfn.LET(_xlpm.결과,IFERROR(_xlfn.XLOOKUP(1,(날씨1[stnNm]='신적설 삽입용'!$C$2)*(날씨1[월]=K$3)*(날씨1[일]='신적설 삽입용'!$B10),날씨1[ddMefs]),""),IF(_xlpm.결과=0,"",_xlpm.결과))</f>
        <v/>
      </c>
      <c r="L10" t="str" cm="1">
        <f t="array" ref="L10">_xlfn.LET(_xlpm.결과,IFERROR(_xlfn.XLOOKUP(1,(날씨1[stnNm]='신적설 삽입용'!$C$2)*(날씨1[월]=L$3)*(날씨1[일]='신적설 삽입용'!$B10),날씨1[ddMefs]),""),IF(_xlpm.결과=0,"",_xlpm.결과))</f>
        <v/>
      </c>
      <c r="M10" t="str" cm="1">
        <f t="array" ref="M10">_xlfn.LET(_xlpm.결과,IFERROR(_xlfn.XLOOKUP(1,(날씨1[stnNm]='신적설 삽입용'!$C$2)*(날씨1[월]=M$3)*(날씨1[일]='신적설 삽입용'!$B10),날씨1[ddMefs]),""),IF(_xlpm.결과=0,"",_xlpm.결과))</f>
        <v/>
      </c>
      <c r="N10" t="str" cm="1">
        <f t="array" ref="N10">_xlfn.LET(_xlpm.결과,IFERROR(_xlfn.XLOOKUP(1,(날씨1[stnNm]='신적설 삽입용'!$C$2)*(날씨1[월]=N$3)*(날씨1[일]='신적설 삽입용'!$B10),날씨1[ddMefs]),""),IF(_xlpm.결과=0,"",_xlpm.결과))</f>
        <v/>
      </c>
      <c r="P10" s="63">
        <v>7</v>
      </c>
      <c r="Q10" t="str" cm="1">
        <f t="array" ref="Q10">_xlfn.LET(_xlpm.결과,IFERROR(_xlfn.XLOOKUP(1, (날씨2[stnNm]='신적설 삽입용'!$Q$2) * (날씨2[월]=Q$3) * (날씨2[일]='신적설 삽입용'!$P10), 날씨2[ddMefs]),""),IF(_xlpm.결과=0,"",_xlpm.결과))</f>
        <v/>
      </c>
      <c r="R10" t="str" cm="1">
        <f t="array" ref="R10">_xlfn.LET(_xlpm.결과,IFERROR(_xlfn.XLOOKUP(1, (날씨2[stnNm]='신적설 삽입용'!$Q$2) * (날씨2[월]=R$3) * (날씨2[일]='신적설 삽입용'!$P10), 날씨2[ddMefs]),""),IF(_xlpm.결과=0,"",_xlpm.결과))</f>
        <v/>
      </c>
      <c r="S10" t="str" cm="1">
        <f t="array" ref="S10">_xlfn.LET(_xlpm.결과,IFERROR(_xlfn.XLOOKUP(1, (날씨2[stnNm]='신적설 삽입용'!$Q$2) * (날씨2[월]=S$3) * (날씨2[일]='신적설 삽입용'!$P10), 날씨2[ddMefs]),""),IF(_xlpm.결과=0,"",_xlpm.결과))</f>
        <v/>
      </c>
      <c r="T10" t="str" cm="1">
        <f t="array" ref="T10">_xlfn.LET(_xlpm.결과,IFERROR(_xlfn.XLOOKUP(1, (날씨2[stnNm]='신적설 삽입용'!$Q$2) * (날씨2[월]=T$3) * (날씨2[일]='신적설 삽입용'!$P10), 날씨2[ddMefs]),""),IF(_xlpm.결과=0,"",_xlpm.결과))</f>
        <v/>
      </c>
      <c r="U10" t="str" cm="1">
        <f t="array" ref="U10">_xlfn.LET(_xlpm.결과,IFERROR(_xlfn.XLOOKUP(1, (날씨2[stnNm]='신적설 삽입용'!$Q$2) * (날씨2[월]=U$3) * (날씨2[일]='신적설 삽입용'!$P10), 날씨2[ddMefs]),""),IF(_xlpm.결과=0,"",_xlpm.결과))</f>
        <v/>
      </c>
      <c r="V10" t="str" cm="1">
        <f t="array" ref="V10">_xlfn.LET(_xlpm.결과,IFERROR(_xlfn.XLOOKUP(1, (날씨2[stnNm]='신적설 삽입용'!$Q$2) * (날씨2[월]=V$3) * (날씨2[일]='신적설 삽입용'!$P10), 날씨2[ddMefs]),""),IF(_xlpm.결과=0,"",_xlpm.결과))</f>
        <v/>
      </c>
      <c r="W10" t="str" cm="1">
        <f t="array" ref="W10">_xlfn.LET(_xlpm.결과,IFERROR(_xlfn.XLOOKUP(1, (날씨2[stnNm]='신적설 삽입용'!$Q$2) * (날씨2[월]=W$3) * (날씨2[일]='신적설 삽입용'!$P10), 날씨2[ddMefs]),""),IF(_xlpm.결과=0,"",_xlpm.결과))</f>
        <v/>
      </c>
      <c r="X10" t="str" cm="1">
        <f t="array" ref="X10">_xlfn.LET(_xlpm.결과,IFERROR(_xlfn.XLOOKUP(1, (날씨2[stnNm]='신적설 삽입용'!$Q$2) * (날씨2[월]=X$3) * (날씨2[일]='신적설 삽입용'!$P10), 날씨2[ddMefs]),""),IF(_xlpm.결과=0,"",_xlpm.결과))</f>
        <v/>
      </c>
      <c r="Y10" t="str" cm="1">
        <f t="array" ref="Y10">_xlfn.LET(_xlpm.결과,IFERROR(_xlfn.XLOOKUP(1, (날씨2[stnNm]='신적설 삽입용'!$Q$2) * (날씨2[월]=Y$3) * (날씨2[일]='신적설 삽입용'!$P10), 날씨2[ddMefs]),""),IF(_xlpm.결과=0,"",_xlpm.결과))</f>
        <v/>
      </c>
      <c r="Z10" t="str" cm="1">
        <f t="array" ref="Z10">_xlfn.LET(_xlpm.결과,IFERROR(_xlfn.XLOOKUP(1, (날씨2[stnNm]='신적설 삽입용'!$Q$2) * (날씨2[월]=Z$3) * (날씨2[일]='신적설 삽입용'!$P10), 날씨2[ddMefs]),""),IF(_xlpm.결과=0,"",_xlpm.결과))</f>
        <v/>
      </c>
      <c r="AA10" t="str" cm="1">
        <f t="array" ref="AA10">_xlfn.LET(_xlpm.결과,IFERROR(_xlfn.XLOOKUP(1, (날씨2[stnNm]='신적설 삽입용'!$Q$2) * (날씨2[월]=AA$3) * (날씨2[일]='신적설 삽입용'!$P10), 날씨2[ddMefs]),""),IF(_xlpm.결과=0,"",_xlpm.결과))</f>
        <v/>
      </c>
      <c r="AB10" t="str" cm="1">
        <f t="array" ref="AB10">_xlfn.LET(_xlpm.결과,IFERROR(_xlfn.XLOOKUP(1, (날씨2[stnNm]='신적설 삽입용'!$Q$2) * (날씨2[월]=AB$3) * (날씨2[일]='신적설 삽입용'!$P10), 날씨2[ddMefs]),""),IF(_xlpm.결과=0,"",_xlpm.결과))</f>
        <v/>
      </c>
      <c r="AD10" s="63">
        <v>7</v>
      </c>
      <c r="AE10" t="str" cm="1">
        <f t="array" ref="AE10">_xlfn.LET(_xlpm.결과,IFERROR(_xlfn.XLOOKUP(1, (날씨3[stnNm]='신적설 삽입용'!$AE$2) * (날씨3[월]=AE$3) * (날씨3[일]='신적설 삽입용'!$AD10), 날씨3[ddMefs]),""),IF(_xlpm.결과=0,"",_xlpm.결과))</f>
        <v/>
      </c>
      <c r="AF10" t="str" cm="1">
        <f t="array" ref="AF10">_xlfn.LET(_xlpm.결과,IFERROR(_xlfn.XLOOKUP(1, (날씨3[stnNm]='신적설 삽입용'!$AE$2) * (날씨3[월]=AF$3) * (날씨3[일]='신적설 삽입용'!$AD10), 날씨3[ddMefs]),""),IF(_xlpm.결과=0,"",_xlpm.결과))</f>
        <v/>
      </c>
      <c r="AG10" t="str" cm="1">
        <f t="array" ref="AG10">_xlfn.LET(_xlpm.결과,IFERROR(_xlfn.XLOOKUP(1, (날씨3[stnNm]='신적설 삽입용'!$AE$2) * (날씨3[월]=AG$3) * (날씨3[일]='신적설 삽입용'!$AD10), 날씨3[ddMefs]),""),IF(_xlpm.결과=0,"",_xlpm.결과))</f>
        <v/>
      </c>
      <c r="AH10" t="str" cm="1">
        <f t="array" ref="AH10">_xlfn.LET(_xlpm.결과,IFERROR(_xlfn.XLOOKUP(1, (날씨3[stnNm]='신적설 삽입용'!$AE$2) * (날씨3[월]=AH$3) * (날씨3[일]='신적설 삽입용'!$AD10), 날씨3[ddMefs]),""),IF(_xlpm.결과=0,"",_xlpm.결과))</f>
        <v/>
      </c>
      <c r="AI10" t="str" cm="1">
        <f t="array" ref="AI10">_xlfn.LET(_xlpm.결과,IFERROR(_xlfn.XLOOKUP(1, (날씨3[stnNm]='신적설 삽입용'!$AE$2) * (날씨3[월]=AI$3) * (날씨3[일]='신적설 삽입용'!$AD10), 날씨3[ddMefs]),""),IF(_xlpm.결과=0,"",_xlpm.결과))</f>
        <v/>
      </c>
      <c r="AJ10" t="str" cm="1">
        <f t="array" ref="AJ10">_xlfn.LET(_xlpm.결과,IFERROR(_xlfn.XLOOKUP(1, (날씨3[stnNm]='신적설 삽입용'!$AE$2) * (날씨3[월]=AJ$3) * (날씨3[일]='신적설 삽입용'!$AD10), 날씨3[ddMefs]),""),IF(_xlpm.결과=0,"",_xlpm.결과))</f>
        <v/>
      </c>
      <c r="AK10" t="str" cm="1">
        <f t="array" ref="AK10">_xlfn.LET(_xlpm.결과,IFERROR(_xlfn.XLOOKUP(1, (날씨3[stnNm]='신적설 삽입용'!$AE$2) * (날씨3[월]=AK$3) * (날씨3[일]='신적설 삽입용'!$AD10), 날씨3[ddMefs]),""),IF(_xlpm.결과=0,"",_xlpm.결과))</f>
        <v/>
      </c>
      <c r="AL10" t="str" cm="1">
        <f t="array" ref="AL10">_xlfn.LET(_xlpm.결과,IFERROR(_xlfn.XLOOKUP(1, (날씨3[stnNm]='신적설 삽입용'!$AE$2) * (날씨3[월]=AL$3) * (날씨3[일]='신적설 삽입용'!$AD10), 날씨3[ddMefs]),""),IF(_xlpm.결과=0,"",_xlpm.결과))</f>
        <v/>
      </c>
      <c r="AM10" t="str" cm="1">
        <f t="array" ref="AM10">_xlfn.LET(_xlpm.결과,IFERROR(_xlfn.XLOOKUP(1, (날씨3[stnNm]='신적설 삽입용'!$AE$2) * (날씨3[월]=AM$3) * (날씨3[일]='신적설 삽입용'!$AD10), 날씨3[ddMefs]),""),IF(_xlpm.결과=0,"",_xlpm.결과))</f>
        <v/>
      </c>
      <c r="AN10" t="str" cm="1">
        <f t="array" ref="AN10">_xlfn.LET(_xlpm.결과,IFERROR(_xlfn.XLOOKUP(1, (날씨3[stnNm]='신적설 삽입용'!$AE$2) * (날씨3[월]=AN$3) * (날씨3[일]='신적설 삽입용'!$AD10), 날씨3[ddMefs]),""),IF(_xlpm.결과=0,"",_xlpm.결과))</f>
        <v/>
      </c>
      <c r="AO10" t="str" cm="1">
        <f t="array" ref="AO10">_xlfn.LET(_xlpm.결과,IFERROR(_xlfn.XLOOKUP(1, (날씨3[stnNm]='신적설 삽입용'!$AE$2) * (날씨3[월]=AO$3) * (날씨3[일]='신적설 삽입용'!$AD10), 날씨3[ddMefs]),""),IF(_xlpm.결과=0,"",_xlpm.결과))</f>
        <v/>
      </c>
      <c r="AP10" t="str" cm="1">
        <f t="array" ref="AP10">_xlfn.LET(_xlpm.결과,IFERROR(_xlfn.XLOOKUP(1, (날씨3[stnNm]='신적설 삽입용'!$AE$2) * (날씨3[월]=AP$3) * (날씨3[일]='신적설 삽입용'!$AD10), 날씨3[ddMefs]),""),IF(_xlpm.결과=0,"",_xlpm.결과))</f>
        <v/>
      </c>
    </row>
    <row r="11" spans="2:42" ht="15.95" customHeight="1" x14ac:dyDescent="0.3">
      <c r="B11" s="63">
        <v>8</v>
      </c>
      <c r="C11" t="str" cm="1">
        <f t="array" ref="C11">_xlfn.LET(_xlpm.결과,IFERROR(_xlfn.XLOOKUP(1,(날씨1[stnNm]='신적설 삽입용'!$C$2)*(날씨1[월]=C$3)*(날씨1[일]='신적설 삽입용'!$B11),날씨1[ddMefs]),""),IF(_xlpm.결과=0,"",_xlpm.결과))</f>
        <v/>
      </c>
      <c r="D11" t="str" cm="1">
        <f t="array" ref="D11">_xlfn.LET(_xlpm.결과,IFERROR(_xlfn.XLOOKUP(1,(날씨1[stnNm]='신적설 삽입용'!$C$2)*(날씨1[월]=D$3)*(날씨1[일]='신적설 삽입용'!$B11),날씨1[ddMefs]),""),IF(_xlpm.결과=0,"",_xlpm.결과))</f>
        <v/>
      </c>
      <c r="E11" t="str" cm="1">
        <f t="array" ref="E11">_xlfn.LET(_xlpm.결과,IFERROR(_xlfn.XLOOKUP(1,(날씨1[stnNm]='신적설 삽입용'!$C$2)*(날씨1[월]=E$3)*(날씨1[일]='신적설 삽입용'!$B11),날씨1[ddMefs]),""),IF(_xlpm.결과=0,"",_xlpm.결과))</f>
        <v/>
      </c>
      <c r="F11" t="str" cm="1">
        <f t="array" ref="F11">_xlfn.LET(_xlpm.결과,IFERROR(_xlfn.XLOOKUP(1,(날씨1[stnNm]='신적설 삽입용'!$C$2)*(날씨1[월]=F$3)*(날씨1[일]='신적설 삽입용'!$B11),날씨1[ddMefs]),""),IF(_xlpm.결과=0,"",_xlpm.결과))</f>
        <v/>
      </c>
      <c r="G11" t="str" cm="1">
        <f t="array" ref="G11">_xlfn.LET(_xlpm.결과,IFERROR(_xlfn.XLOOKUP(1,(날씨1[stnNm]='신적설 삽입용'!$C$2)*(날씨1[월]=G$3)*(날씨1[일]='신적설 삽입용'!$B11),날씨1[ddMefs]),""),IF(_xlpm.결과=0,"",_xlpm.결과))</f>
        <v/>
      </c>
      <c r="H11" t="str" cm="1">
        <f t="array" ref="H11">_xlfn.LET(_xlpm.결과,IFERROR(_xlfn.XLOOKUP(1,(날씨1[stnNm]='신적설 삽입용'!$C$2)*(날씨1[월]=H$3)*(날씨1[일]='신적설 삽입용'!$B11),날씨1[ddMefs]),""),IF(_xlpm.결과=0,"",_xlpm.결과))</f>
        <v/>
      </c>
      <c r="I11" t="str" cm="1">
        <f t="array" ref="I11">_xlfn.LET(_xlpm.결과,IFERROR(_xlfn.XLOOKUP(1,(날씨1[stnNm]='신적설 삽입용'!$C$2)*(날씨1[월]=I$3)*(날씨1[일]='신적설 삽입용'!$B11),날씨1[ddMefs]),""),IF(_xlpm.결과=0,"",_xlpm.결과))</f>
        <v/>
      </c>
      <c r="J11" t="str" cm="1">
        <f t="array" ref="J11">_xlfn.LET(_xlpm.결과,IFERROR(_xlfn.XLOOKUP(1,(날씨1[stnNm]='신적설 삽입용'!$C$2)*(날씨1[월]=J$3)*(날씨1[일]='신적설 삽입용'!$B11),날씨1[ddMefs]),""),IF(_xlpm.결과=0,"",_xlpm.결과))</f>
        <v/>
      </c>
      <c r="K11" t="str" cm="1">
        <f t="array" ref="K11">_xlfn.LET(_xlpm.결과,IFERROR(_xlfn.XLOOKUP(1,(날씨1[stnNm]='신적설 삽입용'!$C$2)*(날씨1[월]=K$3)*(날씨1[일]='신적설 삽입용'!$B11),날씨1[ddMefs]),""),IF(_xlpm.결과=0,"",_xlpm.결과))</f>
        <v/>
      </c>
      <c r="L11" t="str" cm="1">
        <f t="array" ref="L11">_xlfn.LET(_xlpm.결과,IFERROR(_xlfn.XLOOKUP(1,(날씨1[stnNm]='신적설 삽입용'!$C$2)*(날씨1[월]=L$3)*(날씨1[일]='신적설 삽입용'!$B11),날씨1[ddMefs]),""),IF(_xlpm.결과=0,"",_xlpm.결과))</f>
        <v/>
      </c>
      <c r="M11" t="str" cm="1">
        <f t="array" ref="M11">_xlfn.LET(_xlpm.결과,IFERROR(_xlfn.XLOOKUP(1,(날씨1[stnNm]='신적설 삽입용'!$C$2)*(날씨1[월]=M$3)*(날씨1[일]='신적설 삽입용'!$B11),날씨1[ddMefs]),""),IF(_xlpm.결과=0,"",_xlpm.결과))</f>
        <v/>
      </c>
      <c r="N11" t="str" cm="1">
        <f t="array" ref="N11">_xlfn.LET(_xlpm.결과,IFERROR(_xlfn.XLOOKUP(1,(날씨1[stnNm]='신적설 삽입용'!$C$2)*(날씨1[월]=N$3)*(날씨1[일]='신적설 삽입용'!$B11),날씨1[ddMefs]),""),IF(_xlpm.결과=0,"",_xlpm.결과))</f>
        <v/>
      </c>
      <c r="P11" s="63">
        <v>8</v>
      </c>
      <c r="Q11" t="str" cm="1">
        <f t="array" ref="Q11">_xlfn.LET(_xlpm.결과,IFERROR(_xlfn.XLOOKUP(1, (날씨2[stnNm]='신적설 삽입용'!$Q$2) * (날씨2[월]=Q$3) * (날씨2[일]='신적설 삽입용'!$P11), 날씨2[ddMefs]),""),IF(_xlpm.결과=0,"",_xlpm.결과))</f>
        <v/>
      </c>
      <c r="R11" t="str" cm="1">
        <f t="array" ref="R11">_xlfn.LET(_xlpm.결과,IFERROR(_xlfn.XLOOKUP(1, (날씨2[stnNm]='신적설 삽입용'!$Q$2) * (날씨2[월]=R$3) * (날씨2[일]='신적설 삽입용'!$P11), 날씨2[ddMefs]),""),IF(_xlpm.결과=0,"",_xlpm.결과))</f>
        <v/>
      </c>
      <c r="S11" t="str" cm="1">
        <f t="array" ref="S11">_xlfn.LET(_xlpm.결과,IFERROR(_xlfn.XLOOKUP(1, (날씨2[stnNm]='신적설 삽입용'!$Q$2) * (날씨2[월]=S$3) * (날씨2[일]='신적설 삽입용'!$P11), 날씨2[ddMefs]),""),IF(_xlpm.결과=0,"",_xlpm.결과))</f>
        <v/>
      </c>
      <c r="T11" t="str" cm="1">
        <f t="array" ref="T11">_xlfn.LET(_xlpm.결과,IFERROR(_xlfn.XLOOKUP(1, (날씨2[stnNm]='신적설 삽입용'!$Q$2) * (날씨2[월]=T$3) * (날씨2[일]='신적설 삽입용'!$P11), 날씨2[ddMefs]),""),IF(_xlpm.결과=0,"",_xlpm.결과))</f>
        <v/>
      </c>
      <c r="U11" t="str" cm="1">
        <f t="array" ref="U11">_xlfn.LET(_xlpm.결과,IFERROR(_xlfn.XLOOKUP(1, (날씨2[stnNm]='신적설 삽입용'!$Q$2) * (날씨2[월]=U$3) * (날씨2[일]='신적설 삽입용'!$P11), 날씨2[ddMefs]),""),IF(_xlpm.결과=0,"",_xlpm.결과))</f>
        <v/>
      </c>
      <c r="V11" t="str" cm="1">
        <f t="array" ref="V11">_xlfn.LET(_xlpm.결과,IFERROR(_xlfn.XLOOKUP(1, (날씨2[stnNm]='신적설 삽입용'!$Q$2) * (날씨2[월]=V$3) * (날씨2[일]='신적설 삽입용'!$P11), 날씨2[ddMefs]),""),IF(_xlpm.결과=0,"",_xlpm.결과))</f>
        <v/>
      </c>
      <c r="W11" t="str" cm="1">
        <f t="array" ref="W11">_xlfn.LET(_xlpm.결과,IFERROR(_xlfn.XLOOKUP(1, (날씨2[stnNm]='신적설 삽입용'!$Q$2) * (날씨2[월]=W$3) * (날씨2[일]='신적설 삽입용'!$P11), 날씨2[ddMefs]),""),IF(_xlpm.결과=0,"",_xlpm.결과))</f>
        <v/>
      </c>
      <c r="X11" t="str" cm="1">
        <f t="array" ref="X11">_xlfn.LET(_xlpm.결과,IFERROR(_xlfn.XLOOKUP(1, (날씨2[stnNm]='신적설 삽입용'!$Q$2) * (날씨2[월]=X$3) * (날씨2[일]='신적설 삽입용'!$P11), 날씨2[ddMefs]),""),IF(_xlpm.결과=0,"",_xlpm.결과))</f>
        <v/>
      </c>
      <c r="Y11" t="str" cm="1">
        <f t="array" ref="Y11">_xlfn.LET(_xlpm.결과,IFERROR(_xlfn.XLOOKUP(1, (날씨2[stnNm]='신적설 삽입용'!$Q$2) * (날씨2[월]=Y$3) * (날씨2[일]='신적설 삽입용'!$P11), 날씨2[ddMefs]),""),IF(_xlpm.결과=0,"",_xlpm.결과))</f>
        <v/>
      </c>
      <c r="Z11" t="str" cm="1">
        <f t="array" ref="Z11">_xlfn.LET(_xlpm.결과,IFERROR(_xlfn.XLOOKUP(1, (날씨2[stnNm]='신적설 삽입용'!$Q$2) * (날씨2[월]=Z$3) * (날씨2[일]='신적설 삽입용'!$P11), 날씨2[ddMefs]),""),IF(_xlpm.결과=0,"",_xlpm.결과))</f>
        <v/>
      </c>
      <c r="AA11" t="str" cm="1">
        <f t="array" ref="AA11">_xlfn.LET(_xlpm.결과,IFERROR(_xlfn.XLOOKUP(1, (날씨2[stnNm]='신적설 삽입용'!$Q$2) * (날씨2[월]=AA$3) * (날씨2[일]='신적설 삽입용'!$P11), 날씨2[ddMefs]),""),IF(_xlpm.결과=0,"",_xlpm.결과))</f>
        <v/>
      </c>
      <c r="AB11" t="str" cm="1">
        <f t="array" ref="AB11">_xlfn.LET(_xlpm.결과,IFERROR(_xlfn.XLOOKUP(1, (날씨2[stnNm]='신적설 삽입용'!$Q$2) * (날씨2[월]=AB$3) * (날씨2[일]='신적설 삽입용'!$P11), 날씨2[ddMefs]),""),IF(_xlpm.결과=0,"",_xlpm.결과))</f>
        <v/>
      </c>
      <c r="AD11" s="63">
        <v>8</v>
      </c>
      <c r="AE11" t="str" cm="1">
        <f t="array" ref="AE11">_xlfn.LET(_xlpm.결과,IFERROR(_xlfn.XLOOKUP(1, (날씨3[stnNm]='신적설 삽입용'!$AE$2) * (날씨3[월]=AE$3) * (날씨3[일]='신적설 삽입용'!$AD11), 날씨3[ddMefs]),""),IF(_xlpm.결과=0,"",_xlpm.결과))</f>
        <v/>
      </c>
      <c r="AF11" t="str" cm="1">
        <f t="array" ref="AF11">_xlfn.LET(_xlpm.결과,IFERROR(_xlfn.XLOOKUP(1, (날씨3[stnNm]='신적설 삽입용'!$AE$2) * (날씨3[월]=AF$3) * (날씨3[일]='신적설 삽입용'!$AD11), 날씨3[ddMefs]),""),IF(_xlpm.결과=0,"",_xlpm.결과))</f>
        <v/>
      </c>
      <c r="AG11" t="str" cm="1">
        <f t="array" ref="AG11">_xlfn.LET(_xlpm.결과,IFERROR(_xlfn.XLOOKUP(1, (날씨3[stnNm]='신적설 삽입용'!$AE$2) * (날씨3[월]=AG$3) * (날씨3[일]='신적설 삽입용'!$AD11), 날씨3[ddMefs]),""),IF(_xlpm.결과=0,"",_xlpm.결과))</f>
        <v/>
      </c>
      <c r="AH11" t="str" cm="1">
        <f t="array" ref="AH11">_xlfn.LET(_xlpm.결과,IFERROR(_xlfn.XLOOKUP(1, (날씨3[stnNm]='신적설 삽입용'!$AE$2) * (날씨3[월]=AH$3) * (날씨3[일]='신적설 삽입용'!$AD11), 날씨3[ddMefs]),""),IF(_xlpm.결과=0,"",_xlpm.결과))</f>
        <v/>
      </c>
      <c r="AI11" t="str" cm="1">
        <f t="array" ref="AI11">_xlfn.LET(_xlpm.결과,IFERROR(_xlfn.XLOOKUP(1, (날씨3[stnNm]='신적설 삽입용'!$AE$2) * (날씨3[월]=AI$3) * (날씨3[일]='신적설 삽입용'!$AD11), 날씨3[ddMefs]),""),IF(_xlpm.결과=0,"",_xlpm.결과))</f>
        <v/>
      </c>
      <c r="AJ11" t="str" cm="1">
        <f t="array" ref="AJ11">_xlfn.LET(_xlpm.결과,IFERROR(_xlfn.XLOOKUP(1, (날씨3[stnNm]='신적설 삽입용'!$AE$2) * (날씨3[월]=AJ$3) * (날씨3[일]='신적설 삽입용'!$AD11), 날씨3[ddMefs]),""),IF(_xlpm.결과=0,"",_xlpm.결과))</f>
        <v/>
      </c>
      <c r="AK11" t="str" cm="1">
        <f t="array" ref="AK11">_xlfn.LET(_xlpm.결과,IFERROR(_xlfn.XLOOKUP(1, (날씨3[stnNm]='신적설 삽입용'!$AE$2) * (날씨3[월]=AK$3) * (날씨3[일]='신적설 삽입용'!$AD11), 날씨3[ddMefs]),""),IF(_xlpm.결과=0,"",_xlpm.결과))</f>
        <v/>
      </c>
      <c r="AL11" t="str" cm="1">
        <f t="array" ref="AL11">_xlfn.LET(_xlpm.결과,IFERROR(_xlfn.XLOOKUP(1, (날씨3[stnNm]='신적설 삽입용'!$AE$2) * (날씨3[월]=AL$3) * (날씨3[일]='신적설 삽입용'!$AD11), 날씨3[ddMefs]),""),IF(_xlpm.결과=0,"",_xlpm.결과))</f>
        <v/>
      </c>
      <c r="AM11" t="str" cm="1">
        <f t="array" ref="AM11">_xlfn.LET(_xlpm.결과,IFERROR(_xlfn.XLOOKUP(1, (날씨3[stnNm]='신적설 삽입용'!$AE$2) * (날씨3[월]=AM$3) * (날씨3[일]='신적설 삽입용'!$AD11), 날씨3[ddMefs]),""),IF(_xlpm.결과=0,"",_xlpm.결과))</f>
        <v/>
      </c>
      <c r="AN11" t="str" cm="1">
        <f t="array" ref="AN11">_xlfn.LET(_xlpm.결과,IFERROR(_xlfn.XLOOKUP(1, (날씨3[stnNm]='신적설 삽입용'!$AE$2) * (날씨3[월]=AN$3) * (날씨3[일]='신적설 삽입용'!$AD11), 날씨3[ddMefs]),""),IF(_xlpm.결과=0,"",_xlpm.결과))</f>
        <v/>
      </c>
      <c r="AO11" t="str" cm="1">
        <f t="array" ref="AO11">_xlfn.LET(_xlpm.결과,IFERROR(_xlfn.XLOOKUP(1, (날씨3[stnNm]='신적설 삽입용'!$AE$2) * (날씨3[월]=AO$3) * (날씨3[일]='신적설 삽입용'!$AD11), 날씨3[ddMefs]),""),IF(_xlpm.결과=0,"",_xlpm.결과))</f>
        <v/>
      </c>
      <c r="AP11" t="str" cm="1">
        <f t="array" ref="AP11">_xlfn.LET(_xlpm.결과,IFERROR(_xlfn.XLOOKUP(1, (날씨3[stnNm]='신적설 삽입용'!$AE$2) * (날씨3[월]=AP$3) * (날씨3[일]='신적설 삽입용'!$AD11), 날씨3[ddMefs]),""),IF(_xlpm.결과=0,"",_xlpm.결과))</f>
        <v/>
      </c>
    </row>
    <row r="12" spans="2:42" ht="15.95" customHeight="1" x14ac:dyDescent="0.3">
      <c r="B12" s="63">
        <v>9</v>
      </c>
      <c r="C12" t="str" cm="1">
        <f t="array" ref="C12">_xlfn.LET(_xlpm.결과,IFERROR(_xlfn.XLOOKUP(1,(날씨1[stnNm]='신적설 삽입용'!$C$2)*(날씨1[월]=C$3)*(날씨1[일]='신적설 삽입용'!$B12),날씨1[ddMefs]),""),IF(_xlpm.결과=0,"",_xlpm.결과))</f>
        <v/>
      </c>
      <c r="D12" t="str" cm="1">
        <f t="array" ref="D12">_xlfn.LET(_xlpm.결과,IFERROR(_xlfn.XLOOKUP(1,(날씨1[stnNm]='신적설 삽입용'!$C$2)*(날씨1[월]=D$3)*(날씨1[일]='신적설 삽입용'!$B12),날씨1[ddMefs]),""),IF(_xlpm.결과=0,"",_xlpm.결과))</f>
        <v/>
      </c>
      <c r="E12" t="str" cm="1">
        <f t="array" ref="E12">_xlfn.LET(_xlpm.결과,IFERROR(_xlfn.XLOOKUP(1,(날씨1[stnNm]='신적설 삽입용'!$C$2)*(날씨1[월]=E$3)*(날씨1[일]='신적설 삽입용'!$B12),날씨1[ddMefs]),""),IF(_xlpm.결과=0,"",_xlpm.결과))</f>
        <v/>
      </c>
      <c r="F12" t="str" cm="1">
        <f t="array" ref="F12">_xlfn.LET(_xlpm.결과,IFERROR(_xlfn.XLOOKUP(1,(날씨1[stnNm]='신적설 삽입용'!$C$2)*(날씨1[월]=F$3)*(날씨1[일]='신적설 삽입용'!$B12),날씨1[ddMefs]),""),IF(_xlpm.결과=0,"",_xlpm.결과))</f>
        <v/>
      </c>
      <c r="G12" t="str" cm="1">
        <f t="array" ref="G12">_xlfn.LET(_xlpm.결과,IFERROR(_xlfn.XLOOKUP(1,(날씨1[stnNm]='신적설 삽입용'!$C$2)*(날씨1[월]=G$3)*(날씨1[일]='신적설 삽입용'!$B12),날씨1[ddMefs]),""),IF(_xlpm.결과=0,"",_xlpm.결과))</f>
        <v/>
      </c>
      <c r="H12" t="str" cm="1">
        <f t="array" ref="H12">_xlfn.LET(_xlpm.결과,IFERROR(_xlfn.XLOOKUP(1,(날씨1[stnNm]='신적설 삽입용'!$C$2)*(날씨1[월]=H$3)*(날씨1[일]='신적설 삽입용'!$B12),날씨1[ddMefs]),""),IF(_xlpm.결과=0,"",_xlpm.결과))</f>
        <v/>
      </c>
      <c r="I12" t="str" cm="1">
        <f t="array" ref="I12">_xlfn.LET(_xlpm.결과,IFERROR(_xlfn.XLOOKUP(1,(날씨1[stnNm]='신적설 삽입용'!$C$2)*(날씨1[월]=I$3)*(날씨1[일]='신적설 삽입용'!$B12),날씨1[ddMefs]),""),IF(_xlpm.결과=0,"",_xlpm.결과))</f>
        <v/>
      </c>
      <c r="J12" t="str" cm="1">
        <f t="array" ref="J12">_xlfn.LET(_xlpm.결과,IFERROR(_xlfn.XLOOKUP(1,(날씨1[stnNm]='신적설 삽입용'!$C$2)*(날씨1[월]=J$3)*(날씨1[일]='신적설 삽입용'!$B12),날씨1[ddMefs]),""),IF(_xlpm.결과=0,"",_xlpm.결과))</f>
        <v/>
      </c>
      <c r="K12" t="str" cm="1">
        <f t="array" ref="K12">_xlfn.LET(_xlpm.결과,IFERROR(_xlfn.XLOOKUP(1,(날씨1[stnNm]='신적설 삽입용'!$C$2)*(날씨1[월]=K$3)*(날씨1[일]='신적설 삽입용'!$B12),날씨1[ddMefs]),""),IF(_xlpm.결과=0,"",_xlpm.결과))</f>
        <v/>
      </c>
      <c r="L12" t="str" cm="1">
        <f t="array" ref="L12">_xlfn.LET(_xlpm.결과,IFERROR(_xlfn.XLOOKUP(1,(날씨1[stnNm]='신적설 삽입용'!$C$2)*(날씨1[월]=L$3)*(날씨1[일]='신적설 삽입용'!$B12),날씨1[ddMefs]),""),IF(_xlpm.결과=0,"",_xlpm.결과))</f>
        <v/>
      </c>
      <c r="M12" t="str" cm="1">
        <f t="array" ref="M12">_xlfn.LET(_xlpm.결과,IFERROR(_xlfn.XLOOKUP(1,(날씨1[stnNm]='신적설 삽입용'!$C$2)*(날씨1[월]=M$3)*(날씨1[일]='신적설 삽입용'!$B12),날씨1[ddMefs]),""),IF(_xlpm.결과=0,"",_xlpm.결과))</f>
        <v/>
      </c>
      <c r="N12" t="str" cm="1">
        <f t="array" ref="N12">_xlfn.LET(_xlpm.결과,IFERROR(_xlfn.XLOOKUP(1,(날씨1[stnNm]='신적설 삽입용'!$C$2)*(날씨1[월]=N$3)*(날씨1[일]='신적설 삽입용'!$B12),날씨1[ddMefs]),""),IF(_xlpm.결과=0,"",_xlpm.결과))</f>
        <v/>
      </c>
      <c r="P12" s="63">
        <v>9</v>
      </c>
      <c r="Q12" t="str" cm="1">
        <f t="array" ref="Q12">_xlfn.LET(_xlpm.결과,IFERROR(_xlfn.XLOOKUP(1, (날씨2[stnNm]='신적설 삽입용'!$Q$2) * (날씨2[월]=Q$3) * (날씨2[일]='신적설 삽입용'!$P12), 날씨2[ddMefs]),""),IF(_xlpm.결과=0,"",_xlpm.결과))</f>
        <v/>
      </c>
      <c r="R12" t="str" cm="1">
        <f t="array" ref="R12">_xlfn.LET(_xlpm.결과,IFERROR(_xlfn.XLOOKUP(1, (날씨2[stnNm]='신적설 삽입용'!$Q$2) * (날씨2[월]=R$3) * (날씨2[일]='신적설 삽입용'!$P12), 날씨2[ddMefs]),""),IF(_xlpm.결과=0,"",_xlpm.결과))</f>
        <v/>
      </c>
      <c r="S12" t="str" cm="1">
        <f t="array" ref="S12">_xlfn.LET(_xlpm.결과,IFERROR(_xlfn.XLOOKUP(1, (날씨2[stnNm]='신적설 삽입용'!$Q$2) * (날씨2[월]=S$3) * (날씨2[일]='신적설 삽입용'!$P12), 날씨2[ddMefs]),""),IF(_xlpm.결과=0,"",_xlpm.결과))</f>
        <v/>
      </c>
      <c r="T12" t="str" cm="1">
        <f t="array" ref="T12">_xlfn.LET(_xlpm.결과,IFERROR(_xlfn.XLOOKUP(1, (날씨2[stnNm]='신적설 삽입용'!$Q$2) * (날씨2[월]=T$3) * (날씨2[일]='신적설 삽입용'!$P12), 날씨2[ddMefs]),""),IF(_xlpm.결과=0,"",_xlpm.결과))</f>
        <v/>
      </c>
      <c r="U12" t="str" cm="1">
        <f t="array" ref="U12">_xlfn.LET(_xlpm.결과,IFERROR(_xlfn.XLOOKUP(1, (날씨2[stnNm]='신적설 삽입용'!$Q$2) * (날씨2[월]=U$3) * (날씨2[일]='신적설 삽입용'!$P12), 날씨2[ddMefs]),""),IF(_xlpm.결과=0,"",_xlpm.결과))</f>
        <v/>
      </c>
      <c r="V12" t="str" cm="1">
        <f t="array" ref="V12">_xlfn.LET(_xlpm.결과,IFERROR(_xlfn.XLOOKUP(1, (날씨2[stnNm]='신적설 삽입용'!$Q$2) * (날씨2[월]=V$3) * (날씨2[일]='신적설 삽입용'!$P12), 날씨2[ddMefs]),""),IF(_xlpm.결과=0,"",_xlpm.결과))</f>
        <v/>
      </c>
      <c r="W12" t="str" cm="1">
        <f t="array" ref="W12">_xlfn.LET(_xlpm.결과,IFERROR(_xlfn.XLOOKUP(1, (날씨2[stnNm]='신적설 삽입용'!$Q$2) * (날씨2[월]=W$3) * (날씨2[일]='신적설 삽입용'!$P12), 날씨2[ddMefs]),""),IF(_xlpm.결과=0,"",_xlpm.결과))</f>
        <v/>
      </c>
      <c r="X12" t="str" cm="1">
        <f t="array" ref="X12">_xlfn.LET(_xlpm.결과,IFERROR(_xlfn.XLOOKUP(1, (날씨2[stnNm]='신적설 삽입용'!$Q$2) * (날씨2[월]=X$3) * (날씨2[일]='신적설 삽입용'!$P12), 날씨2[ddMefs]),""),IF(_xlpm.결과=0,"",_xlpm.결과))</f>
        <v/>
      </c>
      <c r="Y12" t="str" cm="1">
        <f t="array" ref="Y12">_xlfn.LET(_xlpm.결과,IFERROR(_xlfn.XLOOKUP(1, (날씨2[stnNm]='신적설 삽입용'!$Q$2) * (날씨2[월]=Y$3) * (날씨2[일]='신적설 삽입용'!$P12), 날씨2[ddMefs]),""),IF(_xlpm.결과=0,"",_xlpm.결과))</f>
        <v/>
      </c>
      <c r="Z12" t="str" cm="1">
        <f t="array" ref="Z12">_xlfn.LET(_xlpm.결과,IFERROR(_xlfn.XLOOKUP(1, (날씨2[stnNm]='신적설 삽입용'!$Q$2) * (날씨2[월]=Z$3) * (날씨2[일]='신적설 삽입용'!$P12), 날씨2[ddMefs]),""),IF(_xlpm.결과=0,"",_xlpm.결과))</f>
        <v/>
      </c>
      <c r="AA12" t="str" cm="1">
        <f t="array" ref="AA12">_xlfn.LET(_xlpm.결과,IFERROR(_xlfn.XLOOKUP(1, (날씨2[stnNm]='신적설 삽입용'!$Q$2) * (날씨2[월]=AA$3) * (날씨2[일]='신적설 삽입용'!$P12), 날씨2[ddMefs]),""),IF(_xlpm.결과=0,"",_xlpm.결과))</f>
        <v/>
      </c>
      <c r="AB12" t="str" cm="1">
        <f t="array" ref="AB12">_xlfn.LET(_xlpm.결과,IFERROR(_xlfn.XLOOKUP(1, (날씨2[stnNm]='신적설 삽입용'!$Q$2) * (날씨2[월]=AB$3) * (날씨2[일]='신적설 삽입용'!$P12), 날씨2[ddMefs]),""),IF(_xlpm.결과=0,"",_xlpm.결과))</f>
        <v/>
      </c>
      <c r="AD12" s="63">
        <v>9</v>
      </c>
      <c r="AE12" t="str" cm="1">
        <f t="array" ref="AE12">_xlfn.LET(_xlpm.결과,IFERROR(_xlfn.XLOOKUP(1, (날씨3[stnNm]='신적설 삽입용'!$AE$2) * (날씨3[월]=AE$3) * (날씨3[일]='신적설 삽입용'!$AD12), 날씨3[ddMefs]),""),IF(_xlpm.결과=0,"",_xlpm.결과))</f>
        <v/>
      </c>
      <c r="AF12" t="str" cm="1">
        <f t="array" ref="AF12">_xlfn.LET(_xlpm.결과,IFERROR(_xlfn.XLOOKUP(1, (날씨3[stnNm]='신적설 삽입용'!$AE$2) * (날씨3[월]=AF$3) * (날씨3[일]='신적설 삽입용'!$AD12), 날씨3[ddMefs]),""),IF(_xlpm.결과=0,"",_xlpm.결과))</f>
        <v/>
      </c>
      <c r="AG12" t="str" cm="1">
        <f t="array" ref="AG12">_xlfn.LET(_xlpm.결과,IFERROR(_xlfn.XLOOKUP(1, (날씨3[stnNm]='신적설 삽입용'!$AE$2) * (날씨3[월]=AG$3) * (날씨3[일]='신적설 삽입용'!$AD12), 날씨3[ddMefs]),""),IF(_xlpm.결과=0,"",_xlpm.결과))</f>
        <v/>
      </c>
      <c r="AH12" t="str" cm="1">
        <f t="array" ref="AH12">_xlfn.LET(_xlpm.결과,IFERROR(_xlfn.XLOOKUP(1, (날씨3[stnNm]='신적설 삽입용'!$AE$2) * (날씨3[월]=AH$3) * (날씨3[일]='신적설 삽입용'!$AD12), 날씨3[ddMefs]),""),IF(_xlpm.결과=0,"",_xlpm.결과))</f>
        <v/>
      </c>
      <c r="AI12" t="str" cm="1">
        <f t="array" ref="AI12">_xlfn.LET(_xlpm.결과,IFERROR(_xlfn.XLOOKUP(1, (날씨3[stnNm]='신적설 삽입용'!$AE$2) * (날씨3[월]=AI$3) * (날씨3[일]='신적설 삽입용'!$AD12), 날씨3[ddMefs]),""),IF(_xlpm.결과=0,"",_xlpm.결과))</f>
        <v/>
      </c>
      <c r="AJ12" t="str" cm="1">
        <f t="array" ref="AJ12">_xlfn.LET(_xlpm.결과,IFERROR(_xlfn.XLOOKUP(1, (날씨3[stnNm]='신적설 삽입용'!$AE$2) * (날씨3[월]=AJ$3) * (날씨3[일]='신적설 삽입용'!$AD12), 날씨3[ddMefs]),""),IF(_xlpm.결과=0,"",_xlpm.결과))</f>
        <v/>
      </c>
      <c r="AK12" t="str" cm="1">
        <f t="array" ref="AK12">_xlfn.LET(_xlpm.결과,IFERROR(_xlfn.XLOOKUP(1, (날씨3[stnNm]='신적설 삽입용'!$AE$2) * (날씨3[월]=AK$3) * (날씨3[일]='신적설 삽입용'!$AD12), 날씨3[ddMefs]),""),IF(_xlpm.결과=0,"",_xlpm.결과))</f>
        <v/>
      </c>
      <c r="AL12" t="str" cm="1">
        <f t="array" ref="AL12">_xlfn.LET(_xlpm.결과,IFERROR(_xlfn.XLOOKUP(1, (날씨3[stnNm]='신적설 삽입용'!$AE$2) * (날씨3[월]=AL$3) * (날씨3[일]='신적설 삽입용'!$AD12), 날씨3[ddMefs]),""),IF(_xlpm.결과=0,"",_xlpm.결과))</f>
        <v/>
      </c>
      <c r="AM12" t="str" cm="1">
        <f t="array" ref="AM12">_xlfn.LET(_xlpm.결과,IFERROR(_xlfn.XLOOKUP(1, (날씨3[stnNm]='신적설 삽입용'!$AE$2) * (날씨3[월]=AM$3) * (날씨3[일]='신적설 삽입용'!$AD12), 날씨3[ddMefs]),""),IF(_xlpm.결과=0,"",_xlpm.결과))</f>
        <v/>
      </c>
      <c r="AN12" t="str" cm="1">
        <f t="array" ref="AN12">_xlfn.LET(_xlpm.결과,IFERROR(_xlfn.XLOOKUP(1, (날씨3[stnNm]='신적설 삽입용'!$AE$2) * (날씨3[월]=AN$3) * (날씨3[일]='신적설 삽입용'!$AD12), 날씨3[ddMefs]),""),IF(_xlpm.결과=0,"",_xlpm.결과))</f>
        <v/>
      </c>
      <c r="AO12" t="str" cm="1">
        <f t="array" ref="AO12">_xlfn.LET(_xlpm.결과,IFERROR(_xlfn.XLOOKUP(1, (날씨3[stnNm]='신적설 삽입용'!$AE$2) * (날씨3[월]=AO$3) * (날씨3[일]='신적설 삽입용'!$AD12), 날씨3[ddMefs]),""),IF(_xlpm.결과=0,"",_xlpm.결과))</f>
        <v/>
      </c>
      <c r="AP12" t="str" cm="1">
        <f t="array" ref="AP12">_xlfn.LET(_xlpm.결과,IFERROR(_xlfn.XLOOKUP(1, (날씨3[stnNm]='신적설 삽입용'!$AE$2) * (날씨3[월]=AP$3) * (날씨3[일]='신적설 삽입용'!$AD12), 날씨3[ddMefs]),""),IF(_xlpm.결과=0,"",_xlpm.결과))</f>
        <v/>
      </c>
    </row>
    <row r="13" spans="2:42" ht="15.95" customHeight="1" x14ac:dyDescent="0.3">
      <c r="B13" s="63">
        <v>10</v>
      </c>
      <c r="C13" t="str" cm="1">
        <f t="array" ref="C13">_xlfn.LET(_xlpm.결과,IFERROR(_xlfn.XLOOKUP(1,(날씨1[stnNm]='신적설 삽입용'!$C$2)*(날씨1[월]=C$3)*(날씨1[일]='신적설 삽입용'!$B13),날씨1[ddMefs]),""),IF(_xlpm.결과=0,"",_xlpm.결과))</f>
        <v/>
      </c>
      <c r="D13" t="str" cm="1">
        <f t="array" ref="D13">_xlfn.LET(_xlpm.결과,IFERROR(_xlfn.XLOOKUP(1,(날씨1[stnNm]='신적설 삽입용'!$C$2)*(날씨1[월]=D$3)*(날씨1[일]='신적설 삽입용'!$B13),날씨1[ddMefs]),""),IF(_xlpm.결과=0,"",_xlpm.결과))</f>
        <v/>
      </c>
      <c r="E13" t="str" cm="1">
        <f t="array" ref="E13">_xlfn.LET(_xlpm.결과,IFERROR(_xlfn.XLOOKUP(1,(날씨1[stnNm]='신적설 삽입용'!$C$2)*(날씨1[월]=E$3)*(날씨1[일]='신적설 삽입용'!$B13),날씨1[ddMefs]),""),IF(_xlpm.결과=0,"",_xlpm.결과))</f>
        <v/>
      </c>
      <c r="F13" t="str" cm="1">
        <f t="array" ref="F13">_xlfn.LET(_xlpm.결과,IFERROR(_xlfn.XLOOKUP(1,(날씨1[stnNm]='신적설 삽입용'!$C$2)*(날씨1[월]=F$3)*(날씨1[일]='신적설 삽입용'!$B13),날씨1[ddMefs]),""),IF(_xlpm.결과=0,"",_xlpm.결과))</f>
        <v/>
      </c>
      <c r="G13" t="str" cm="1">
        <f t="array" ref="G13">_xlfn.LET(_xlpm.결과,IFERROR(_xlfn.XLOOKUP(1,(날씨1[stnNm]='신적설 삽입용'!$C$2)*(날씨1[월]=G$3)*(날씨1[일]='신적설 삽입용'!$B13),날씨1[ddMefs]),""),IF(_xlpm.결과=0,"",_xlpm.결과))</f>
        <v/>
      </c>
      <c r="H13" t="str" cm="1">
        <f t="array" ref="H13">_xlfn.LET(_xlpm.결과,IFERROR(_xlfn.XLOOKUP(1,(날씨1[stnNm]='신적설 삽입용'!$C$2)*(날씨1[월]=H$3)*(날씨1[일]='신적설 삽입용'!$B13),날씨1[ddMefs]),""),IF(_xlpm.결과=0,"",_xlpm.결과))</f>
        <v/>
      </c>
      <c r="I13" t="str" cm="1">
        <f t="array" ref="I13">_xlfn.LET(_xlpm.결과,IFERROR(_xlfn.XLOOKUP(1,(날씨1[stnNm]='신적설 삽입용'!$C$2)*(날씨1[월]=I$3)*(날씨1[일]='신적설 삽입용'!$B13),날씨1[ddMefs]),""),IF(_xlpm.결과=0,"",_xlpm.결과))</f>
        <v/>
      </c>
      <c r="J13" t="str" cm="1">
        <f t="array" ref="J13">_xlfn.LET(_xlpm.결과,IFERROR(_xlfn.XLOOKUP(1,(날씨1[stnNm]='신적설 삽입용'!$C$2)*(날씨1[월]=J$3)*(날씨1[일]='신적설 삽입용'!$B13),날씨1[ddMefs]),""),IF(_xlpm.결과=0,"",_xlpm.결과))</f>
        <v/>
      </c>
      <c r="K13" t="str" cm="1">
        <f t="array" ref="K13">_xlfn.LET(_xlpm.결과,IFERROR(_xlfn.XLOOKUP(1,(날씨1[stnNm]='신적설 삽입용'!$C$2)*(날씨1[월]=K$3)*(날씨1[일]='신적설 삽입용'!$B13),날씨1[ddMefs]),""),IF(_xlpm.결과=0,"",_xlpm.결과))</f>
        <v/>
      </c>
      <c r="L13" t="str" cm="1">
        <f t="array" ref="L13">_xlfn.LET(_xlpm.결과,IFERROR(_xlfn.XLOOKUP(1,(날씨1[stnNm]='신적설 삽입용'!$C$2)*(날씨1[월]=L$3)*(날씨1[일]='신적설 삽입용'!$B13),날씨1[ddMefs]),""),IF(_xlpm.결과=0,"",_xlpm.결과))</f>
        <v/>
      </c>
      <c r="M13" t="str" cm="1">
        <f t="array" ref="M13">_xlfn.LET(_xlpm.결과,IFERROR(_xlfn.XLOOKUP(1,(날씨1[stnNm]='신적설 삽입용'!$C$2)*(날씨1[월]=M$3)*(날씨1[일]='신적설 삽입용'!$B13),날씨1[ddMefs]),""),IF(_xlpm.결과=0,"",_xlpm.결과))</f>
        <v/>
      </c>
      <c r="N13" t="str" cm="1">
        <f t="array" ref="N13">_xlfn.LET(_xlpm.결과,IFERROR(_xlfn.XLOOKUP(1,(날씨1[stnNm]='신적설 삽입용'!$C$2)*(날씨1[월]=N$3)*(날씨1[일]='신적설 삽입용'!$B13),날씨1[ddMefs]),""),IF(_xlpm.결과=0,"",_xlpm.결과))</f>
        <v/>
      </c>
      <c r="P13" s="63">
        <v>10</v>
      </c>
      <c r="Q13" t="str" cm="1">
        <f t="array" ref="Q13">_xlfn.LET(_xlpm.결과,IFERROR(_xlfn.XLOOKUP(1, (날씨2[stnNm]='신적설 삽입용'!$Q$2) * (날씨2[월]=Q$3) * (날씨2[일]='신적설 삽입용'!$P13), 날씨2[ddMefs]),""),IF(_xlpm.결과=0,"",_xlpm.결과))</f>
        <v/>
      </c>
      <c r="R13" t="str" cm="1">
        <f t="array" ref="R13">_xlfn.LET(_xlpm.결과,IFERROR(_xlfn.XLOOKUP(1, (날씨2[stnNm]='신적설 삽입용'!$Q$2) * (날씨2[월]=R$3) * (날씨2[일]='신적설 삽입용'!$P13), 날씨2[ddMefs]),""),IF(_xlpm.결과=0,"",_xlpm.결과))</f>
        <v/>
      </c>
      <c r="S13" t="str" cm="1">
        <f t="array" ref="S13">_xlfn.LET(_xlpm.결과,IFERROR(_xlfn.XLOOKUP(1, (날씨2[stnNm]='신적설 삽입용'!$Q$2) * (날씨2[월]=S$3) * (날씨2[일]='신적설 삽입용'!$P13), 날씨2[ddMefs]),""),IF(_xlpm.결과=0,"",_xlpm.결과))</f>
        <v/>
      </c>
      <c r="T13" t="str" cm="1">
        <f t="array" ref="T13">_xlfn.LET(_xlpm.결과,IFERROR(_xlfn.XLOOKUP(1, (날씨2[stnNm]='신적설 삽입용'!$Q$2) * (날씨2[월]=T$3) * (날씨2[일]='신적설 삽입용'!$P13), 날씨2[ddMefs]),""),IF(_xlpm.결과=0,"",_xlpm.결과))</f>
        <v/>
      </c>
      <c r="U13" t="str" cm="1">
        <f t="array" ref="U13">_xlfn.LET(_xlpm.결과,IFERROR(_xlfn.XLOOKUP(1, (날씨2[stnNm]='신적설 삽입용'!$Q$2) * (날씨2[월]=U$3) * (날씨2[일]='신적설 삽입용'!$P13), 날씨2[ddMefs]),""),IF(_xlpm.결과=0,"",_xlpm.결과))</f>
        <v/>
      </c>
      <c r="V13" t="str" cm="1">
        <f t="array" ref="V13">_xlfn.LET(_xlpm.결과,IFERROR(_xlfn.XLOOKUP(1, (날씨2[stnNm]='신적설 삽입용'!$Q$2) * (날씨2[월]=V$3) * (날씨2[일]='신적설 삽입용'!$P13), 날씨2[ddMefs]),""),IF(_xlpm.결과=0,"",_xlpm.결과))</f>
        <v/>
      </c>
      <c r="W13" t="str" cm="1">
        <f t="array" ref="W13">_xlfn.LET(_xlpm.결과,IFERROR(_xlfn.XLOOKUP(1, (날씨2[stnNm]='신적설 삽입용'!$Q$2) * (날씨2[월]=W$3) * (날씨2[일]='신적설 삽입용'!$P13), 날씨2[ddMefs]),""),IF(_xlpm.결과=0,"",_xlpm.결과))</f>
        <v/>
      </c>
      <c r="X13" t="str" cm="1">
        <f t="array" ref="X13">_xlfn.LET(_xlpm.결과,IFERROR(_xlfn.XLOOKUP(1, (날씨2[stnNm]='신적설 삽입용'!$Q$2) * (날씨2[월]=X$3) * (날씨2[일]='신적설 삽입용'!$P13), 날씨2[ddMefs]),""),IF(_xlpm.결과=0,"",_xlpm.결과))</f>
        <v/>
      </c>
      <c r="Y13" t="str" cm="1">
        <f t="array" ref="Y13">_xlfn.LET(_xlpm.결과,IFERROR(_xlfn.XLOOKUP(1, (날씨2[stnNm]='신적설 삽입용'!$Q$2) * (날씨2[월]=Y$3) * (날씨2[일]='신적설 삽입용'!$P13), 날씨2[ddMefs]),""),IF(_xlpm.결과=0,"",_xlpm.결과))</f>
        <v/>
      </c>
      <c r="Z13" t="str" cm="1">
        <f t="array" ref="Z13">_xlfn.LET(_xlpm.결과,IFERROR(_xlfn.XLOOKUP(1, (날씨2[stnNm]='신적설 삽입용'!$Q$2) * (날씨2[월]=Z$3) * (날씨2[일]='신적설 삽입용'!$P13), 날씨2[ddMefs]),""),IF(_xlpm.결과=0,"",_xlpm.결과))</f>
        <v/>
      </c>
      <c r="AA13" t="str" cm="1">
        <f t="array" ref="AA13">_xlfn.LET(_xlpm.결과,IFERROR(_xlfn.XLOOKUP(1, (날씨2[stnNm]='신적설 삽입용'!$Q$2) * (날씨2[월]=AA$3) * (날씨2[일]='신적설 삽입용'!$P13), 날씨2[ddMefs]),""),IF(_xlpm.결과=0,"",_xlpm.결과))</f>
        <v/>
      </c>
      <c r="AB13" t="str" cm="1">
        <f t="array" ref="AB13">_xlfn.LET(_xlpm.결과,IFERROR(_xlfn.XLOOKUP(1, (날씨2[stnNm]='신적설 삽입용'!$Q$2) * (날씨2[월]=AB$3) * (날씨2[일]='신적설 삽입용'!$P13), 날씨2[ddMefs]),""),IF(_xlpm.결과=0,"",_xlpm.결과))</f>
        <v/>
      </c>
      <c r="AD13" s="63">
        <v>10</v>
      </c>
      <c r="AE13" t="str" cm="1">
        <f t="array" ref="AE13">_xlfn.LET(_xlpm.결과,IFERROR(_xlfn.XLOOKUP(1, (날씨3[stnNm]='신적설 삽입용'!$AE$2) * (날씨3[월]=AE$3) * (날씨3[일]='신적설 삽입용'!$AD13), 날씨3[ddMefs]),""),IF(_xlpm.결과=0,"",_xlpm.결과))</f>
        <v/>
      </c>
      <c r="AF13" t="str" cm="1">
        <f t="array" ref="AF13">_xlfn.LET(_xlpm.결과,IFERROR(_xlfn.XLOOKUP(1, (날씨3[stnNm]='신적설 삽입용'!$AE$2) * (날씨3[월]=AF$3) * (날씨3[일]='신적설 삽입용'!$AD13), 날씨3[ddMefs]),""),IF(_xlpm.결과=0,"",_xlpm.결과))</f>
        <v/>
      </c>
      <c r="AG13" t="str" cm="1">
        <f t="array" ref="AG13">_xlfn.LET(_xlpm.결과,IFERROR(_xlfn.XLOOKUP(1, (날씨3[stnNm]='신적설 삽입용'!$AE$2) * (날씨3[월]=AG$3) * (날씨3[일]='신적설 삽입용'!$AD13), 날씨3[ddMefs]),""),IF(_xlpm.결과=0,"",_xlpm.결과))</f>
        <v/>
      </c>
      <c r="AH13" t="str" cm="1">
        <f t="array" ref="AH13">_xlfn.LET(_xlpm.결과,IFERROR(_xlfn.XLOOKUP(1, (날씨3[stnNm]='신적설 삽입용'!$AE$2) * (날씨3[월]=AH$3) * (날씨3[일]='신적설 삽입용'!$AD13), 날씨3[ddMefs]),""),IF(_xlpm.결과=0,"",_xlpm.결과))</f>
        <v/>
      </c>
      <c r="AI13" t="str" cm="1">
        <f t="array" ref="AI13">_xlfn.LET(_xlpm.결과,IFERROR(_xlfn.XLOOKUP(1, (날씨3[stnNm]='신적설 삽입용'!$AE$2) * (날씨3[월]=AI$3) * (날씨3[일]='신적설 삽입용'!$AD13), 날씨3[ddMefs]),""),IF(_xlpm.결과=0,"",_xlpm.결과))</f>
        <v/>
      </c>
      <c r="AJ13" t="str" cm="1">
        <f t="array" ref="AJ13">_xlfn.LET(_xlpm.결과,IFERROR(_xlfn.XLOOKUP(1, (날씨3[stnNm]='신적설 삽입용'!$AE$2) * (날씨3[월]=AJ$3) * (날씨3[일]='신적설 삽입용'!$AD13), 날씨3[ddMefs]),""),IF(_xlpm.결과=0,"",_xlpm.결과))</f>
        <v/>
      </c>
      <c r="AK13" t="str" cm="1">
        <f t="array" ref="AK13">_xlfn.LET(_xlpm.결과,IFERROR(_xlfn.XLOOKUP(1, (날씨3[stnNm]='신적설 삽입용'!$AE$2) * (날씨3[월]=AK$3) * (날씨3[일]='신적설 삽입용'!$AD13), 날씨3[ddMefs]),""),IF(_xlpm.결과=0,"",_xlpm.결과))</f>
        <v/>
      </c>
      <c r="AL13" t="str" cm="1">
        <f t="array" ref="AL13">_xlfn.LET(_xlpm.결과,IFERROR(_xlfn.XLOOKUP(1, (날씨3[stnNm]='신적설 삽입용'!$AE$2) * (날씨3[월]=AL$3) * (날씨3[일]='신적설 삽입용'!$AD13), 날씨3[ddMefs]),""),IF(_xlpm.결과=0,"",_xlpm.결과))</f>
        <v/>
      </c>
      <c r="AM13" t="str" cm="1">
        <f t="array" ref="AM13">_xlfn.LET(_xlpm.결과,IFERROR(_xlfn.XLOOKUP(1, (날씨3[stnNm]='신적설 삽입용'!$AE$2) * (날씨3[월]=AM$3) * (날씨3[일]='신적설 삽입용'!$AD13), 날씨3[ddMefs]),""),IF(_xlpm.결과=0,"",_xlpm.결과))</f>
        <v/>
      </c>
      <c r="AN13" t="str" cm="1">
        <f t="array" ref="AN13">_xlfn.LET(_xlpm.결과,IFERROR(_xlfn.XLOOKUP(1, (날씨3[stnNm]='신적설 삽입용'!$AE$2) * (날씨3[월]=AN$3) * (날씨3[일]='신적설 삽입용'!$AD13), 날씨3[ddMefs]),""),IF(_xlpm.결과=0,"",_xlpm.결과))</f>
        <v/>
      </c>
      <c r="AO13" t="str" cm="1">
        <f t="array" ref="AO13">_xlfn.LET(_xlpm.결과,IFERROR(_xlfn.XLOOKUP(1, (날씨3[stnNm]='신적설 삽입용'!$AE$2) * (날씨3[월]=AO$3) * (날씨3[일]='신적설 삽입용'!$AD13), 날씨3[ddMefs]),""),IF(_xlpm.결과=0,"",_xlpm.결과))</f>
        <v/>
      </c>
      <c r="AP13" t="str" cm="1">
        <f t="array" ref="AP13">_xlfn.LET(_xlpm.결과,IFERROR(_xlfn.XLOOKUP(1, (날씨3[stnNm]='신적설 삽입용'!$AE$2) * (날씨3[월]=AP$3) * (날씨3[일]='신적설 삽입용'!$AD13), 날씨3[ddMefs]),""),IF(_xlpm.결과=0,"",_xlpm.결과))</f>
        <v/>
      </c>
    </row>
    <row r="14" spans="2:42" ht="15.95" customHeight="1" x14ac:dyDescent="0.3">
      <c r="B14" s="63">
        <v>11</v>
      </c>
      <c r="C14" t="str" cm="1">
        <f t="array" ref="C14">_xlfn.LET(_xlpm.결과,IFERROR(_xlfn.XLOOKUP(1,(날씨1[stnNm]='신적설 삽입용'!$C$2)*(날씨1[월]=C$3)*(날씨1[일]='신적설 삽입용'!$B14),날씨1[ddMefs]),""),IF(_xlpm.결과=0,"",_xlpm.결과))</f>
        <v/>
      </c>
      <c r="D14" t="str" cm="1">
        <f t="array" ref="D14">_xlfn.LET(_xlpm.결과,IFERROR(_xlfn.XLOOKUP(1,(날씨1[stnNm]='신적설 삽입용'!$C$2)*(날씨1[월]=D$3)*(날씨1[일]='신적설 삽입용'!$B14),날씨1[ddMefs]),""),IF(_xlpm.결과=0,"",_xlpm.결과))</f>
        <v/>
      </c>
      <c r="E14" t="str" cm="1">
        <f t="array" ref="E14">_xlfn.LET(_xlpm.결과,IFERROR(_xlfn.XLOOKUP(1,(날씨1[stnNm]='신적설 삽입용'!$C$2)*(날씨1[월]=E$3)*(날씨1[일]='신적설 삽입용'!$B14),날씨1[ddMefs]),""),IF(_xlpm.결과=0,"",_xlpm.결과))</f>
        <v/>
      </c>
      <c r="F14" t="str" cm="1">
        <f t="array" ref="F14">_xlfn.LET(_xlpm.결과,IFERROR(_xlfn.XLOOKUP(1,(날씨1[stnNm]='신적설 삽입용'!$C$2)*(날씨1[월]=F$3)*(날씨1[일]='신적설 삽입용'!$B14),날씨1[ddMefs]),""),IF(_xlpm.결과=0,"",_xlpm.결과))</f>
        <v/>
      </c>
      <c r="G14" t="str" cm="1">
        <f t="array" ref="G14">_xlfn.LET(_xlpm.결과,IFERROR(_xlfn.XLOOKUP(1,(날씨1[stnNm]='신적설 삽입용'!$C$2)*(날씨1[월]=G$3)*(날씨1[일]='신적설 삽입용'!$B14),날씨1[ddMefs]),""),IF(_xlpm.결과=0,"",_xlpm.결과))</f>
        <v/>
      </c>
      <c r="H14" t="str" cm="1">
        <f t="array" ref="H14">_xlfn.LET(_xlpm.결과,IFERROR(_xlfn.XLOOKUP(1,(날씨1[stnNm]='신적설 삽입용'!$C$2)*(날씨1[월]=H$3)*(날씨1[일]='신적설 삽입용'!$B14),날씨1[ddMefs]),""),IF(_xlpm.결과=0,"",_xlpm.결과))</f>
        <v/>
      </c>
      <c r="I14" t="str" cm="1">
        <f t="array" ref="I14">_xlfn.LET(_xlpm.결과,IFERROR(_xlfn.XLOOKUP(1,(날씨1[stnNm]='신적설 삽입용'!$C$2)*(날씨1[월]=I$3)*(날씨1[일]='신적설 삽입용'!$B14),날씨1[ddMefs]),""),IF(_xlpm.결과=0,"",_xlpm.결과))</f>
        <v/>
      </c>
      <c r="J14" t="str" cm="1">
        <f t="array" ref="J14">_xlfn.LET(_xlpm.결과,IFERROR(_xlfn.XLOOKUP(1,(날씨1[stnNm]='신적설 삽입용'!$C$2)*(날씨1[월]=J$3)*(날씨1[일]='신적설 삽입용'!$B14),날씨1[ddMefs]),""),IF(_xlpm.결과=0,"",_xlpm.결과))</f>
        <v/>
      </c>
      <c r="K14" t="str" cm="1">
        <f t="array" ref="K14">_xlfn.LET(_xlpm.결과,IFERROR(_xlfn.XLOOKUP(1,(날씨1[stnNm]='신적설 삽입용'!$C$2)*(날씨1[월]=K$3)*(날씨1[일]='신적설 삽입용'!$B14),날씨1[ddMefs]),""),IF(_xlpm.결과=0,"",_xlpm.결과))</f>
        <v/>
      </c>
      <c r="L14" t="str" cm="1">
        <f t="array" ref="L14">_xlfn.LET(_xlpm.결과,IFERROR(_xlfn.XLOOKUP(1,(날씨1[stnNm]='신적설 삽입용'!$C$2)*(날씨1[월]=L$3)*(날씨1[일]='신적설 삽입용'!$B14),날씨1[ddMefs]),""),IF(_xlpm.결과=0,"",_xlpm.결과))</f>
        <v/>
      </c>
      <c r="M14" t="str" cm="1">
        <f t="array" ref="M14">_xlfn.LET(_xlpm.결과,IFERROR(_xlfn.XLOOKUP(1,(날씨1[stnNm]='신적설 삽입용'!$C$2)*(날씨1[월]=M$3)*(날씨1[일]='신적설 삽입용'!$B14),날씨1[ddMefs]),""),IF(_xlpm.결과=0,"",_xlpm.결과))</f>
        <v/>
      </c>
      <c r="N14" t="str" cm="1">
        <f t="array" ref="N14">_xlfn.LET(_xlpm.결과,IFERROR(_xlfn.XLOOKUP(1,(날씨1[stnNm]='신적설 삽입용'!$C$2)*(날씨1[월]=N$3)*(날씨1[일]='신적설 삽입용'!$B14),날씨1[ddMefs]),""),IF(_xlpm.결과=0,"",_xlpm.결과))</f>
        <v/>
      </c>
      <c r="P14" s="63">
        <v>11</v>
      </c>
      <c r="Q14" t="str" cm="1">
        <f t="array" ref="Q14">_xlfn.LET(_xlpm.결과,IFERROR(_xlfn.XLOOKUP(1, (날씨2[stnNm]='신적설 삽입용'!$Q$2) * (날씨2[월]=Q$3) * (날씨2[일]='신적설 삽입용'!$P14), 날씨2[ddMefs]),""),IF(_xlpm.결과=0,"",_xlpm.결과))</f>
        <v/>
      </c>
      <c r="R14" t="str" cm="1">
        <f t="array" ref="R14">_xlfn.LET(_xlpm.결과,IFERROR(_xlfn.XLOOKUP(1, (날씨2[stnNm]='신적설 삽입용'!$Q$2) * (날씨2[월]=R$3) * (날씨2[일]='신적설 삽입용'!$P14), 날씨2[ddMefs]),""),IF(_xlpm.결과=0,"",_xlpm.결과))</f>
        <v/>
      </c>
      <c r="S14" t="str" cm="1">
        <f t="array" ref="S14">_xlfn.LET(_xlpm.결과,IFERROR(_xlfn.XLOOKUP(1, (날씨2[stnNm]='신적설 삽입용'!$Q$2) * (날씨2[월]=S$3) * (날씨2[일]='신적설 삽입용'!$P14), 날씨2[ddMefs]),""),IF(_xlpm.결과=0,"",_xlpm.결과))</f>
        <v/>
      </c>
      <c r="T14" t="str" cm="1">
        <f t="array" ref="T14">_xlfn.LET(_xlpm.결과,IFERROR(_xlfn.XLOOKUP(1, (날씨2[stnNm]='신적설 삽입용'!$Q$2) * (날씨2[월]=T$3) * (날씨2[일]='신적설 삽입용'!$P14), 날씨2[ddMefs]),""),IF(_xlpm.결과=0,"",_xlpm.결과))</f>
        <v/>
      </c>
      <c r="U14" t="str" cm="1">
        <f t="array" ref="U14">_xlfn.LET(_xlpm.결과,IFERROR(_xlfn.XLOOKUP(1, (날씨2[stnNm]='신적설 삽입용'!$Q$2) * (날씨2[월]=U$3) * (날씨2[일]='신적설 삽입용'!$P14), 날씨2[ddMefs]),""),IF(_xlpm.결과=0,"",_xlpm.결과))</f>
        <v/>
      </c>
      <c r="V14" t="str" cm="1">
        <f t="array" ref="V14">_xlfn.LET(_xlpm.결과,IFERROR(_xlfn.XLOOKUP(1, (날씨2[stnNm]='신적설 삽입용'!$Q$2) * (날씨2[월]=V$3) * (날씨2[일]='신적설 삽입용'!$P14), 날씨2[ddMefs]),""),IF(_xlpm.결과=0,"",_xlpm.결과))</f>
        <v/>
      </c>
      <c r="W14" t="str" cm="1">
        <f t="array" ref="W14">_xlfn.LET(_xlpm.결과,IFERROR(_xlfn.XLOOKUP(1, (날씨2[stnNm]='신적설 삽입용'!$Q$2) * (날씨2[월]=W$3) * (날씨2[일]='신적설 삽입용'!$P14), 날씨2[ddMefs]),""),IF(_xlpm.결과=0,"",_xlpm.결과))</f>
        <v/>
      </c>
      <c r="X14" t="str" cm="1">
        <f t="array" ref="X14">_xlfn.LET(_xlpm.결과,IFERROR(_xlfn.XLOOKUP(1, (날씨2[stnNm]='신적설 삽입용'!$Q$2) * (날씨2[월]=X$3) * (날씨2[일]='신적설 삽입용'!$P14), 날씨2[ddMefs]),""),IF(_xlpm.결과=0,"",_xlpm.결과))</f>
        <v/>
      </c>
      <c r="Y14" t="str" cm="1">
        <f t="array" ref="Y14">_xlfn.LET(_xlpm.결과,IFERROR(_xlfn.XLOOKUP(1, (날씨2[stnNm]='신적설 삽입용'!$Q$2) * (날씨2[월]=Y$3) * (날씨2[일]='신적설 삽입용'!$P14), 날씨2[ddMefs]),""),IF(_xlpm.결과=0,"",_xlpm.결과))</f>
        <v/>
      </c>
      <c r="Z14" t="str" cm="1">
        <f t="array" ref="Z14">_xlfn.LET(_xlpm.결과,IFERROR(_xlfn.XLOOKUP(1, (날씨2[stnNm]='신적설 삽입용'!$Q$2) * (날씨2[월]=Z$3) * (날씨2[일]='신적설 삽입용'!$P14), 날씨2[ddMefs]),""),IF(_xlpm.결과=0,"",_xlpm.결과))</f>
        <v/>
      </c>
      <c r="AA14" t="str" cm="1">
        <f t="array" ref="AA14">_xlfn.LET(_xlpm.결과,IFERROR(_xlfn.XLOOKUP(1, (날씨2[stnNm]='신적설 삽입용'!$Q$2) * (날씨2[월]=AA$3) * (날씨2[일]='신적설 삽입용'!$P14), 날씨2[ddMefs]),""),IF(_xlpm.결과=0,"",_xlpm.결과))</f>
        <v/>
      </c>
      <c r="AB14" t="str" cm="1">
        <f t="array" ref="AB14">_xlfn.LET(_xlpm.결과,IFERROR(_xlfn.XLOOKUP(1, (날씨2[stnNm]='신적설 삽입용'!$Q$2) * (날씨2[월]=AB$3) * (날씨2[일]='신적설 삽입용'!$P14), 날씨2[ddMefs]),""),IF(_xlpm.결과=0,"",_xlpm.결과))</f>
        <v/>
      </c>
      <c r="AD14" s="63">
        <v>11</v>
      </c>
      <c r="AE14" t="str" cm="1">
        <f t="array" ref="AE14">_xlfn.LET(_xlpm.결과,IFERROR(_xlfn.XLOOKUP(1, (날씨3[stnNm]='신적설 삽입용'!$AE$2) * (날씨3[월]=AE$3) * (날씨3[일]='신적설 삽입용'!$AD14), 날씨3[ddMefs]),""),IF(_xlpm.결과=0,"",_xlpm.결과))</f>
        <v/>
      </c>
      <c r="AF14" t="str" cm="1">
        <f t="array" ref="AF14">_xlfn.LET(_xlpm.결과,IFERROR(_xlfn.XLOOKUP(1, (날씨3[stnNm]='신적설 삽입용'!$AE$2) * (날씨3[월]=AF$3) * (날씨3[일]='신적설 삽입용'!$AD14), 날씨3[ddMefs]),""),IF(_xlpm.결과=0,"",_xlpm.결과))</f>
        <v/>
      </c>
      <c r="AG14" t="str" cm="1">
        <f t="array" ref="AG14">_xlfn.LET(_xlpm.결과,IFERROR(_xlfn.XLOOKUP(1, (날씨3[stnNm]='신적설 삽입용'!$AE$2) * (날씨3[월]=AG$3) * (날씨3[일]='신적설 삽입용'!$AD14), 날씨3[ddMefs]),""),IF(_xlpm.결과=0,"",_xlpm.결과))</f>
        <v/>
      </c>
      <c r="AH14" t="str" cm="1">
        <f t="array" ref="AH14">_xlfn.LET(_xlpm.결과,IFERROR(_xlfn.XLOOKUP(1, (날씨3[stnNm]='신적설 삽입용'!$AE$2) * (날씨3[월]=AH$3) * (날씨3[일]='신적설 삽입용'!$AD14), 날씨3[ddMefs]),""),IF(_xlpm.결과=0,"",_xlpm.결과))</f>
        <v/>
      </c>
      <c r="AI14" t="str" cm="1">
        <f t="array" ref="AI14">_xlfn.LET(_xlpm.결과,IFERROR(_xlfn.XLOOKUP(1, (날씨3[stnNm]='신적설 삽입용'!$AE$2) * (날씨3[월]=AI$3) * (날씨3[일]='신적설 삽입용'!$AD14), 날씨3[ddMefs]),""),IF(_xlpm.결과=0,"",_xlpm.결과))</f>
        <v/>
      </c>
      <c r="AJ14" t="str" cm="1">
        <f t="array" ref="AJ14">_xlfn.LET(_xlpm.결과,IFERROR(_xlfn.XLOOKUP(1, (날씨3[stnNm]='신적설 삽입용'!$AE$2) * (날씨3[월]=AJ$3) * (날씨3[일]='신적설 삽입용'!$AD14), 날씨3[ddMefs]),""),IF(_xlpm.결과=0,"",_xlpm.결과))</f>
        <v/>
      </c>
      <c r="AK14" t="str" cm="1">
        <f t="array" ref="AK14">_xlfn.LET(_xlpm.결과,IFERROR(_xlfn.XLOOKUP(1, (날씨3[stnNm]='신적설 삽입용'!$AE$2) * (날씨3[월]=AK$3) * (날씨3[일]='신적설 삽입용'!$AD14), 날씨3[ddMefs]),""),IF(_xlpm.결과=0,"",_xlpm.결과))</f>
        <v/>
      </c>
      <c r="AL14" t="str" cm="1">
        <f t="array" ref="AL14">_xlfn.LET(_xlpm.결과,IFERROR(_xlfn.XLOOKUP(1, (날씨3[stnNm]='신적설 삽입용'!$AE$2) * (날씨3[월]=AL$3) * (날씨3[일]='신적설 삽입용'!$AD14), 날씨3[ddMefs]),""),IF(_xlpm.결과=0,"",_xlpm.결과))</f>
        <v/>
      </c>
      <c r="AM14" t="str" cm="1">
        <f t="array" ref="AM14">_xlfn.LET(_xlpm.결과,IFERROR(_xlfn.XLOOKUP(1, (날씨3[stnNm]='신적설 삽입용'!$AE$2) * (날씨3[월]=AM$3) * (날씨3[일]='신적설 삽입용'!$AD14), 날씨3[ddMefs]),""),IF(_xlpm.결과=0,"",_xlpm.결과))</f>
        <v/>
      </c>
      <c r="AN14" t="str" cm="1">
        <f t="array" ref="AN14">_xlfn.LET(_xlpm.결과,IFERROR(_xlfn.XLOOKUP(1, (날씨3[stnNm]='신적설 삽입용'!$AE$2) * (날씨3[월]=AN$3) * (날씨3[일]='신적설 삽입용'!$AD14), 날씨3[ddMefs]),""),IF(_xlpm.결과=0,"",_xlpm.결과))</f>
        <v/>
      </c>
      <c r="AO14" t="str" cm="1">
        <f t="array" ref="AO14">_xlfn.LET(_xlpm.결과,IFERROR(_xlfn.XLOOKUP(1, (날씨3[stnNm]='신적설 삽입용'!$AE$2) * (날씨3[월]=AO$3) * (날씨3[일]='신적설 삽입용'!$AD14), 날씨3[ddMefs]),""),IF(_xlpm.결과=0,"",_xlpm.결과))</f>
        <v/>
      </c>
      <c r="AP14" t="str" cm="1">
        <f t="array" ref="AP14">_xlfn.LET(_xlpm.결과,IFERROR(_xlfn.XLOOKUP(1, (날씨3[stnNm]='신적설 삽입용'!$AE$2) * (날씨3[월]=AP$3) * (날씨3[일]='신적설 삽입용'!$AD14), 날씨3[ddMefs]),""),IF(_xlpm.결과=0,"",_xlpm.결과))</f>
        <v/>
      </c>
    </row>
    <row r="15" spans="2:42" ht="15.95" customHeight="1" x14ac:dyDescent="0.3">
      <c r="B15" s="63">
        <v>12</v>
      </c>
      <c r="C15" t="str" cm="1">
        <f t="array" ref="C15">_xlfn.LET(_xlpm.결과,IFERROR(_xlfn.XLOOKUP(1,(날씨1[stnNm]='신적설 삽입용'!$C$2)*(날씨1[월]=C$3)*(날씨1[일]='신적설 삽입용'!$B15),날씨1[ddMefs]),""),IF(_xlpm.결과=0,"",_xlpm.결과))</f>
        <v/>
      </c>
      <c r="D15" t="str" cm="1">
        <f t="array" ref="D15">_xlfn.LET(_xlpm.결과,IFERROR(_xlfn.XLOOKUP(1,(날씨1[stnNm]='신적설 삽입용'!$C$2)*(날씨1[월]=D$3)*(날씨1[일]='신적설 삽입용'!$B15),날씨1[ddMefs]),""),IF(_xlpm.결과=0,"",_xlpm.결과))</f>
        <v/>
      </c>
      <c r="E15" t="str" cm="1">
        <f t="array" ref="E15">_xlfn.LET(_xlpm.결과,IFERROR(_xlfn.XLOOKUP(1,(날씨1[stnNm]='신적설 삽입용'!$C$2)*(날씨1[월]=E$3)*(날씨1[일]='신적설 삽입용'!$B15),날씨1[ddMefs]),""),IF(_xlpm.결과=0,"",_xlpm.결과))</f>
        <v/>
      </c>
      <c r="F15" t="str" cm="1">
        <f t="array" ref="F15">_xlfn.LET(_xlpm.결과,IFERROR(_xlfn.XLOOKUP(1,(날씨1[stnNm]='신적설 삽입용'!$C$2)*(날씨1[월]=F$3)*(날씨1[일]='신적설 삽입용'!$B15),날씨1[ddMefs]),""),IF(_xlpm.결과=0,"",_xlpm.결과))</f>
        <v/>
      </c>
      <c r="G15" t="str" cm="1">
        <f t="array" ref="G15">_xlfn.LET(_xlpm.결과,IFERROR(_xlfn.XLOOKUP(1,(날씨1[stnNm]='신적설 삽입용'!$C$2)*(날씨1[월]=G$3)*(날씨1[일]='신적설 삽입용'!$B15),날씨1[ddMefs]),""),IF(_xlpm.결과=0,"",_xlpm.결과))</f>
        <v/>
      </c>
      <c r="H15" t="str" cm="1">
        <f t="array" ref="H15">_xlfn.LET(_xlpm.결과,IFERROR(_xlfn.XLOOKUP(1,(날씨1[stnNm]='신적설 삽입용'!$C$2)*(날씨1[월]=H$3)*(날씨1[일]='신적설 삽입용'!$B15),날씨1[ddMefs]),""),IF(_xlpm.결과=0,"",_xlpm.결과))</f>
        <v/>
      </c>
      <c r="I15" t="str" cm="1">
        <f t="array" ref="I15">_xlfn.LET(_xlpm.결과,IFERROR(_xlfn.XLOOKUP(1,(날씨1[stnNm]='신적설 삽입용'!$C$2)*(날씨1[월]=I$3)*(날씨1[일]='신적설 삽입용'!$B15),날씨1[ddMefs]),""),IF(_xlpm.결과=0,"",_xlpm.결과))</f>
        <v/>
      </c>
      <c r="J15" t="str" cm="1">
        <f t="array" ref="J15">_xlfn.LET(_xlpm.결과,IFERROR(_xlfn.XLOOKUP(1,(날씨1[stnNm]='신적설 삽입용'!$C$2)*(날씨1[월]=J$3)*(날씨1[일]='신적설 삽입용'!$B15),날씨1[ddMefs]),""),IF(_xlpm.결과=0,"",_xlpm.결과))</f>
        <v/>
      </c>
      <c r="K15" t="str" cm="1">
        <f t="array" ref="K15">_xlfn.LET(_xlpm.결과,IFERROR(_xlfn.XLOOKUP(1,(날씨1[stnNm]='신적설 삽입용'!$C$2)*(날씨1[월]=K$3)*(날씨1[일]='신적설 삽입용'!$B15),날씨1[ddMefs]),""),IF(_xlpm.결과=0,"",_xlpm.결과))</f>
        <v/>
      </c>
      <c r="L15" t="str" cm="1">
        <f t="array" ref="L15">_xlfn.LET(_xlpm.결과,IFERROR(_xlfn.XLOOKUP(1,(날씨1[stnNm]='신적설 삽입용'!$C$2)*(날씨1[월]=L$3)*(날씨1[일]='신적설 삽입용'!$B15),날씨1[ddMefs]),""),IF(_xlpm.결과=0,"",_xlpm.결과))</f>
        <v/>
      </c>
      <c r="M15" t="str" cm="1">
        <f t="array" ref="M15">_xlfn.LET(_xlpm.결과,IFERROR(_xlfn.XLOOKUP(1,(날씨1[stnNm]='신적설 삽입용'!$C$2)*(날씨1[월]=M$3)*(날씨1[일]='신적설 삽입용'!$B15),날씨1[ddMefs]),""),IF(_xlpm.결과=0,"",_xlpm.결과))</f>
        <v/>
      </c>
      <c r="N15" t="str" cm="1">
        <f t="array" ref="N15">_xlfn.LET(_xlpm.결과,IFERROR(_xlfn.XLOOKUP(1,(날씨1[stnNm]='신적설 삽입용'!$C$2)*(날씨1[월]=N$3)*(날씨1[일]='신적설 삽입용'!$B15),날씨1[ddMefs]),""),IF(_xlpm.결과=0,"",_xlpm.결과))</f>
        <v/>
      </c>
      <c r="P15" s="63">
        <v>12</v>
      </c>
      <c r="Q15" t="str" cm="1">
        <f t="array" ref="Q15">_xlfn.LET(_xlpm.결과,IFERROR(_xlfn.XLOOKUP(1, (날씨2[stnNm]='신적설 삽입용'!$Q$2) * (날씨2[월]=Q$3) * (날씨2[일]='신적설 삽입용'!$P15), 날씨2[ddMefs]),""),IF(_xlpm.결과=0,"",_xlpm.결과))</f>
        <v/>
      </c>
      <c r="R15" t="str" cm="1">
        <f t="array" ref="R15">_xlfn.LET(_xlpm.결과,IFERROR(_xlfn.XLOOKUP(1, (날씨2[stnNm]='신적설 삽입용'!$Q$2) * (날씨2[월]=R$3) * (날씨2[일]='신적설 삽입용'!$P15), 날씨2[ddMefs]),""),IF(_xlpm.결과=0,"",_xlpm.결과))</f>
        <v/>
      </c>
      <c r="S15" t="str" cm="1">
        <f t="array" ref="S15">_xlfn.LET(_xlpm.결과,IFERROR(_xlfn.XLOOKUP(1, (날씨2[stnNm]='신적설 삽입용'!$Q$2) * (날씨2[월]=S$3) * (날씨2[일]='신적설 삽입용'!$P15), 날씨2[ddMefs]),""),IF(_xlpm.결과=0,"",_xlpm.결과))</f>
        <v/>
      </c>
      <c r="T15" t="str" cm="1">
        <f t="array" ref="T15">_xlfn.LET(_xlpm.결과,IFERROR(_xlfn.XLOOKUP(1, (날씨2[stnNm]='신적설 삽입용'!$Q$2) * (날씨2[월]=T$3) * (날씨2[일]='신적설 삽입용'!$P15), 날씨2[ddMefs]),""),IF(_xlpm.결과=0,"",_xlpm.결과))</f>
        <v/>
      </c>
      <c r="U15" t="str" cm="1">
        <f t="array" ref="U15">_xlfn.LET(_xlpm.결과,IFERROR(_xlfn.XLOOKUP(1, (날씨2[stnNm]='신적설 삽입용'!$Q$2) * (날씨2[월]=U$3) * (날씨2[일]='신적설 삽입용'!$P15), 날씨2[ddMefs]),""),IF(_xlpm.결과=0,"",_xlpm.결과))</f>
        <v/>
      </c>
      <c r="V15" t="str" cm="1">
        <f t="array" ref="V15">_xlfn.LET(_xlpm.결과,IFERROR(_xlfn.XLOOKUP(1, (날씨2[stnNm]='신적설 삽입용'!$Q$2) * (날씨2[월]=V$3) * (날씨2[일]='신적설 삽입용'!$P15), 날씨2[ddMefs]),""),IF(_xlpm.결과=0,"",_xlpm.결과))</f>
        <v/>
      </c>
      <c r="W15" t="str" cm="1">
        <f t="array" ref="W15">_xlfn.LET(_xlpm.결과,IFERROR(_xlfn.XLOOKUP(1, (날씨2[stnNm]='신적설 삽입용'!$Q$2) * (날씨2[월]=W$3) * (날씨2[일]='신적설 삽입용'!$P15), 날씨2[ddMefs]),""),IF(_xlpm.결과=0,"",_xlpm.결과))</f>
        <v/>
      </c>
      <c r="X15" t="str" cm="1">
        <f t="array" ref="X15">_xlfn.LET(_xlpm.결과,IFERROR(_xlfn.XLOOKUP(1, (날씨2[stnNm]='신적설 삽입용'!$Q$2) * (날씨2[월]=X$3) * (날씨2[일]='신적설 삽입용'!$P15), 날씨2[ddMefs]),""),IF(_xlpm.결과=0,"",_xlpm.결과))</f>
        <v/>
      </c>
      <c r="Y15" t="str" cm="1">
        <f t="array" ref="Y15">_xlfn.LET(_xlpm.결과,IFERROR(_xlfn.XLOOKUP(1, (날씨2[stnNm]='신적설 삽입용'!$Q$2) * (날씨2[월]=Y$3) * (날씨2[일]='신적설 삽입용'!$P15), 날씨2[ddMefs]),""),IF(_xlpm.결과=0,"",_xlpm.결과))</f>
        <v/>
      </c>
      <c r="Z15" t="str" cm="1">
        <f t="array" ref="Z15">_xlfn.LET(_xlpm.결과,IFERROR(_xlfn.XLOOKUP(1, (날씨2[stnNm]='신적설 삽입용'!$Q$2) * (날씨2[월]=Z$3) * (날씨2[일]='신적설 삽입용'!$P15), 날씨2[ddMefs]),""),IF(_xlpm.결과=0,"",_xlpm.결과))</f>
        <v/>
      </c>
      <c r="AA15" t="str" cm="1">
        <f t="array" ref="AA15">_xlfn.LET(_xlpm.결과,IFERROR(_xlfn.XLOOKUP(1, (날씨2[stnNm]='신적설 삽입용'!$Q$2) * (날씨2[월]=AA$3) * (날씨2[일]='신적설 삽입용'!$P15), 날씨2[ddMefs]),""),IF(_xlpm.결과=0,"",_xlpm.결과))</f>
        <v/>
      </c>
      <c r="AB15" t="str" cm="1">
        <f t="array" ref="AB15">_xlfn.LET(_xlpm.결과,IFERROR(_xlfn.XLOOKUP(1, (날씨2[stnNm]='신적설 삽입용'!$Q$2) * (날씨2[월]=AB$3) * (날씨2[일]='신적설 삽입용'!$P15), 날씨2[ddMefs]),""),IF(_xlpm.결과=0,"",_xlpm.결과))</f>
        <v/>
      </c>
      <c r="AD15" s="63">
        <v>12</v>
      </c>
      <c r="AE15" t="str" cm="1">
        <f t="array" ref="AE15">_xlfn.LET(_xlpm.결과,IFERROR(_xlfn.XLOOKUP(1, (날씨3[stnNm]='신적설 삽입용'!$AE$2) * (날씨3[월]=AE$3) * (날씨3[일]='신적설 삽입용'!$AD15), 날씨3[ddMefs]),""),IF(_xlpm.결과=0,"",_xlpm.결과))</f>
        <v/>
      </c>
      <c r="AF15" t="str" cm="1">
        <f t="array" ref="AF15">_xlfn.LET(_xlpm.결과,IFERROR(_xlfn.XLOOKUP(1, (날씨3[stnNm]='신적설 삽입용'!$AE$2) * (날씨3[월]=AF$3) * (날씨3[일]='신적설 삽입용'!$AD15), 날씨3[ddMefs]),""),IF(_xlpm.결과=0,"",_xlpm.결과))</f>
        <v/>
      </c>
      <c r="AG15" t="str" cm="1">
        <f t="array" ref="AG15">_xlfn.LET(_xlpm.결과,IFERROR(_xlfn.XLOOKUP(1, (날씨3[stnNm]='신적설 삽입용'!$AE$2) * (날씨3[월]=AG$3) * (날씨3[일]='신적설 삽입용'!$AD15), 날씨3[ddMefs]),""),IF(_xlpm.결과=0,"",_xlpm.결과))</f>
        <v/>
      </c>
      <c r="AH15" t="str" cm="1">
        <f t="array" ref="AH15">_xlfn.LET(_xlpm.결과,IFERROR(_xlfn.XLOOKUP(1, (날씨3[stnNm]='신적설 삽입용'!$AE$2) * (날씨3[월]=AH$3) * (날씨3[일]='신적설 삽입용'!$AD15), 날씨3[ddMefs]),""),IF(_xlpm.결과=0,"",_xlpm.결과))</f>
        <v/>
      </c>
      <c r="AI15" t="str" cm="1">
        <f t="array" ref="AI15">_xlfn.LET(_xlpm.결과,IFERROR(_xlfn.XLOOKUP(1, (날씨3[stnNm]='신적설 삽입용'!$AE$2) * (날씨3[월]=AI$3) * (날씨3[일]='신적설 삽입용'!$AD15), 날씨3[ddMefs]),""),IF(_xlpm.결과=0,"",_xlpm.결과))</f>
        <v/>
      </c>
      <c r="AJ15" t="str" cm="1">
        <f t="array" ref="AJ15">_xlfn.LET(_xlpm.결과,IFERROR(_xlfn.XLOOKUP(1, (날씨3[stnNm]='신적설 삽입용'!$AE$2) * (날씨3[월]=AJ$3) * (날씨3[일]='신적설 삽입용'!$AD15), 날씨3[ddMefs]),""),IF(_xlpm.결과=0,"",_xlpm.결과))</f>
        <v/>
      </c>
      <c r="AK15" t="str" cm="1">
        <f t="array" ref="AK15">_xlfn.LET(_xlpm.결과,IFERROR(_xlfn.XLOOKUP(1, (날씨3[stnNm]='신적설 삽입용'!$AE$2) * (날씨3[월]=AK$3) * (날씨3[일]='신적설 삽입용'!$AD15), 날씨3[ddMefs]),""),IF(_xlpm.결과=0,"",_xlpm.결과))</f>
        <v/>
      </c>
      <c r="AL15" t="str" cm="1">
        <f t="array" ref="AL15">_xlfn.LET(_xlpm.결과,IFERROR(_xlfn.XLOOKUP(1, (날씨3[stnNm]='신적설 삽입용'!$AE$2) * (날씨3[월]=AL$3) * (날씨3[일]='신적설 삽입용'!$AD15), 날씨3[ddMefs]),""),IF(_xlpm.결과=0,"",_xlpm.결과))</f>
        <v/>
      </c>
      <c r="AM15" t="str" cm="1">
        <f t="array" ref="AM15">_xlfn.LET(_xlpm.결과,IFERROR(_xlfn.XLOOKUP(1, (날씨3[stnNm]='신적설 삽입용'!$AE$2) * (날씨3[월]=AM$3) * (날씨3[일]='신적설 삽입용'!$AD15), 날씨3[ddMefs]),""),IF(_xlpm.결과=0,"",_xlpm.결과))</f>
        <v/>
      </c>
      <c r="AN15" t="str" cm="1">
        <f t="array" ref="AN15">_xlfn.LET(_xlpm.결과,IFERROR(_xlfn.XLOOKUP(1, (날씨3[stnNm]='신적설 삽입용'!$AE$2) * (날씨3[월]=AN$3) * (날씨3[일]='신적설 삽입용'!$AD15), 날씨3[ddMefs]),""),IF(_xlpm.결과=0,"",_xlpm.결과))</f>
        <v/>
      </c>
      <c r="AO15" t="str" cm="1">
        <f t="array" ref="AO15">_xlfn.LET(_xlpm.결과,IFERROR(_xlfn.XLOOKUP(1, (날씨3[stnNm]='신적설 삽입용'!$AE$2) * (날씨3[월]=AO$3) * (날씨3[일]='신적설 삽입용'!$AD15), 날씨3[ddMefs]),""),IF(_xlpm.결과=0,"",_xlpm.결과))</f>
        <v/>
      </c>
      <c r="AP15" t="str" cm="1">
        <f t="array" ref="AP15">_xlfn.LET(_xlpm.결과,IFERROR(_xlfn.XLOOKUP(1, (날씨3[stnNm]='신적설 삽입용'!$AE$2) * (날씨3[월]=AP$3) * (날씨3[일]='신적설 삽입용'!$AD15), 날씨3[ddMefs]),""),IF(_xlpm.결과=0,"",_xlpm.결과))</f>
        <v/>
      </c>
    </row>
    <row r="16" spans="2:42" ht="15.95" customHeight="1" x14ac:dyDescent="0.3">
      <c r="B16" s="63">
        <v>13</v>
      </c>
      <c r="C16" t="str" cm="1">
        <f t="array" ref="C16">_xlfn.LET(_xlpm.결과,IFERROR(_xlfn.XLOOKUP(1,(날씨1[stnNm]='신적설 삽입용'!$C$2)*(날씨1[월]=C$3)*(날씨1[일]='신적설 삽입용'!$B16),날씨1[ddMefs]),""),IF(_xlpm.결과=0,"",_xlpm.결과))</f>
        <v/>
      </c>
      <c r="D16" t="str" cm="1">
        <f t="array" ref="D16">_xlfn.LET(_xlpm.결과,IFERROR(_xlfn.XLOOKUP(1,(날씨1[stnNm]='신적설 삽입용'!$C$2)*(날씨1[월]=D$3)*(날씨1[일]='신적설 삽입용'!$B16),날씨1[ddMefs]),""),IF(_xlpm.결과=0,"",_xlpm.결과))</f>
        <v/>
      </c>
      <c r="E16" t="str" cm="1">
        <f t="array" ref="E16">_xlfn.LET(_xlpm.결과,IFERROR(_xlfn.XLOOKUP(1,(날씨1[stnNm]='신적설 삽입용'!$C$2)*(날씨1[월]=E$3)*(날씨1[일]='신적설 삽입용'!$B16),날씨1[ddMefs]),""),IF(_xlpm.결과=0,"",_xlpm.결과))</f>
        <v/>
      </c>
      <c r="F16" t="str" cm="1">
        <f t="array" ref="F16">_xlfn.LET(_xlpm.결과,IFERROR(_xlfn.XLOOKUP(1,(날씨1[stnNm]='신적설 삽입용'!$C$2)*(날씨1[월]=F$3)*(날씨1[일]='신적설 삽입용'!$B16),날씨1[ddMefs]),""),IF(_xlpm.결과=0,"",_xlpm.결과))</f>
        <v/>
      </c>
      <c r="G16" t="str" cm="1">
        <f t="array" ref="G16">_xlfn.LET(_xlpm.결과,IFERROR(_xlfn.XLOOKUP(1,(날씨1[stnNm]='신적설 삽입용'!$C$2)*(날씨1[월]=G$3)*(날씨1[일]='신적설 삽입용'!$B16),날씨1[ddMefs]),""),IF(_xlpm.결과=0,"",_xlpm.결과))</f>
        <v/>
      </c>
      <c r="H16" t="str" cm="1">
        <f t="array" ref="H16">_xlfn.LET(_xlpm.결과,IFERROR(_xlfn.XLOOKUP(1,(날씨1[stnNm]='신적설 삽입용'!$C$2)*(날씨1[월]=H$3)*(날씨1[일]='신적설 삽입용'!$B16),날씨1[ddMefs]),""),IF(_xlpm.결과=0,"",_xlpm.결과))</f>
        <v/>
      </c>
      <c r="I16" t="str" cm="1">
        <f t="array" ref="I16">_xlfn.LET(_xlpm.결과,IFERROR(_xlfn.XLOOKUP(1,(날씨1[stnNm]='신적설 삽입용'!$C$2)*(날씨1[월]=I$3)*(날씨1[일]='신적설 삽입용'!$B16),날씨1[ddMefs]),""),IF(_xlpm.결과=0,"",_xlpm.결과))</f>
        <v/>
      </c>
      <c r="J16" t="str" cm="1">
        <f t="array" ref="J16">_xlfn.LET(_xlpm.결과,IFERROR(_xlfn.XLOOKUP(1,(날씨1[stnNm]='신적설 삽입용'!$C$2)*(날씨1[월]=J$3)*(날씨1[일]='신적설 삽입용'!$B16),날씨1[ddMefs]),""),IF(_xlpm.결과=0,"",_xlpm.결과))</f>
        <v/>
      </c>
      <c r="K16" t="str" cm="1">
        <f t="array" ref="K16">_xlfn.LET(_xlpm.결과,IFERROR(_xlfn.XLOOKUP(1,(날씨1[stnNm]='신적설 삽입용'!$C$2)*(날씨1[월]=K$3)*(날씨1[일]='신적설 삽입용'!$B16),날씨1[ddMefs]),""),IF(_xlpm.결과=0,"",_xlpm.결과))</f>
        <v/>
      </c>
      <c r="L16" t="str" cm="1">
        <f t="array" ref="L16">_xlfn.LET(_xlpm.결과,IFERROR(_xlfn.XLOOKUP(1,(날씨1[stnNm]='신적설 삽입용'!$C$2)*(날씨1[월]=L$3)*(날씨1[일]='신적설 삽입용'!$B16),날씨1[ddMefs]),""),IF(_xlpm.결과=0,"",_xlpm.결과))</f>
        <v/>
      </c>
      <c r="M16" t="str" cm="1">
        <f t="array" ref="M16">_xlfn.LET(_xlpm.결과,IFERROR(_xlfn.XLOOKUP(1,(날씨1[stnNm]='신적설 삽입용'!$C$2)*(날씨1[월]=M$3)*(날씨1[일]='신적설 삽입용'!$B16),날씨1[ddMefs]),""),IF(_xlpm.결과=0,"",_xlpm.결과))</f>
        <v/>
      </c>
      <c r="N16" t="str" cm="1">
        <f t="array" ref="N16">_xlfn.LET(_xlpm.결과,IFERROR(_xlfn.XLOOKUP(1,(날씨1[stnNm]='신적설 삽입용'!$C$2)*(날씨1[월]=N$3)*(날씨1[일]='신적설 삽입용'!$B16),날씨1[ddMefs]),""),IF(_xlpm.결과=0,"",_xlpm.결과))</f>
        <v/>
      </c>
      <c r="P16" s="63">
        <v>13</v>
      </c>
      <c r="Q16" t="str" cm="1">
        <f t="array" ref="Q16">_xlfn.LET(_xlpm.결과,IFERROR(_xlfn.XLOOKUP(1, (날씨2[stnNm]='신적설 삽입용'!$Q$2) * (날씨2[월]=Q$3) * (날씨2[일]='신적설 삽입용'!$P16), 날씨2[ddMefs]),""),IF(_xlpm.결과=0,"",_xlpm.결과))</f>
        <v/>
      </c>
      <c r="R16" t="str" cm="1">
        <f t="array" ref="R16">_xlfn.LET(_xlpm.결과,IFERROR(_xlfn.XLOOKUP(1, (날씨2[stnNm]='신적설 삽입용'!$Q$2) * (날씨2[월]=R$3) * (날씨2[일]='신적설 삽입용'!$P16), 날씨2[ddMefs]),""),IF(_xlpm.결과=0,"",_xlpm.결과))</f>
        <v/>
      </c>
      <c r="S16" t="str" cm="1">
        <f t="array" ref="S16">_xlfn.LET(_xlpm.결과,IFERROR(_xlfn.XLOOKUP(1, (날씨2[stnNm]='신적설 삽입용'!$Q$2) * (날씨2[월]=S$3) * (날씨2[일]='신적설 삽입용'!$P16), 날씨2[ddMefs]),""),IF(_xlpm.결과=0,"",_xlpm.결과))</f>
        <v/>
      </c>
      <c r="T16" t="str" cm="1">
        <f t="array" ref="T16">_xlfn.LET(_xlpm.결과,IFERROR(_xlfn.XLOOKUP(1, (날씨2[stnNm]='신적설 삽입용'!$Q$2) * (날씨2[월]=T$3) * (날씨2[일]='신적설 삽입용'!$P16), 날씨2[ddMefs]),""),IF(_xlpm.결과=0,"",_xlpm.결과))</f>
        <v/>
      </c>
      <c r="U16" t="str" cm="1">
        <f t="array" ref="U16">_xlfn.LET(_xlpm.결과,IFERROR(_xlfn.XLOOKUP(1, (날씨2[stnNm]='신적설 삽입용'!$Q$2) * (날씨2[월]=U$3) * (날씨2[일]='신적설 삽입용'!$P16), 날씨2[ddMefs]),""),IF(_xlpm.결과=0,"",_xlpm.결과))</f>
        <v/>
      </c>
      <c r="V16" t="str" cm="1">
        <f t="array" ref="V16">_xlfn.LET(_xlpm.결과,IFERROR(_xlfn.XLOOKUP(1, (날씨2[stnNm]='신적설 삽입용'!$Q$2) * (날씨2[월]=V$3) * (날씨2[일]='신적설 삽입용'!$P16), 날씨2[ddMefs]),""),IF(_xlpm.결과=0,"",_xlpm.결과))</f>
        <v/>
      </c>
      <c r="W16" t="str" cm="1">
        <f t="array" ref="W16">_xlfn.LET(_xlpm.결과,IFERROR(_xlfn.XLOOKUP(1, (날씨2[stnNm]='신적설 삽입용'!$Q$2) * (날씨2[월]=W$3) * (날씨2[일]='신적설 삽입용'!$P16), 날씨2[ddMefs]),""),IF(_xlpm.결과=0,"",_xlpm.결과))</f>
        <v/>
      </c>
      <c r="X16" t="str" cm="1">
        <f t="array" ref="X16">_xlfn.LET(_xlpm.결과,IFERROR(_xlfn.XLOOKUP(1, (날씨2[stnNm]='신적설 삽입용'!$Q$2) * (날씨2[월]=X$3) * (날씨2[일]='신적설 삽입용'!$P16), 날씨2[ddMefs]),""),IF(_xlpm.결과=0,"",_xlpm.결과))</f>
        <v/>
      </c>
      <c r="Y16" t="str" cm="1">
        <f t="array" ref="Y16">_xlfn.LET(_xlpm.결과,IFERROR(_xlfn.XLOOKUP(1, (날씨2[stnNm]='신적설 삽입용'!$Q$2) * (날씨2[월]=Y$3) * (날씨2[일]='신적설 삽입용'!$P16), 날씨2[ddMefs]),""),IF(_xlpm.결과=0,"",_xlpm.결과))</f>
        <v/>
      </c>
      <c r="Z16" t="str" cm="1">
        <f t="array" ref="Z16">_xlfn.LET(_xlpm.결과,IFERROR(_xlfn.XLOOKUP(1, (날씨2[stnNm]='신적설 삽입용'!$Q$2) * (날씨2[월]=Z$3) * (날씨2[일]='신적설 삽입용'!$P16), 날씨2[ddMefs]),""),IF(_xlpm.결과=0,"",_xlpm.결과))</f>
        <v/>
      </c>
      <c r="AA16" t="str" cm="1">
        <f t="array" ref="AA16">_xlfn.LET(_xlpm.결과,IFERROR(_xlfn.XLOOKUP(1, (날씨2[stnNm]='신적설 삽입용'!$Q$2) * (날씨2[월]=AA$3) * (날씨2[일]='신적설 삽입용'!$P16), 날씨2[ddMefs]),""),IF(_xlpm.결과=0,"",_xlpm.결과))</f>
        <v/>
      </c>
      <c r="AB16" t="str" cm="1">
        <f t="array" ref="AB16">_xlfn.LET(_xlpm.결과,IFERROR(_xlfn.XLOOKUP(1, (날씨2[stnNm]='신적설 삽입용'!$Q$2) * (날씨2[월]=AB$3) * (날씨2[일]='신적설 삽입용'!$P16), 날씨2[ddMefs]),""),IF(_xlpm.결과=0,"",_xlpm.결과))</f>
        <v/>
      </c>
      <c r="AD16" s="63">
        <v>13</v>
      </c>
      <c r="AE16" t="str" cm="1">
        <f t="array" ref="AE16">_xlfn.LET(_xlpm.결과,IFERROR(_xlfn.XLOOKUP(1, (날씨3[stnNm]='신적설 삽입용'!$AE$2) * (날씨3[월]=AE$3) * (날씨3[일]='신적설 삽입용'!$AD16), 날씨3[ddMefs]),""),IF(_xlpm.결과=0,"",_xlpm.결과))</f>
        <v/>
      </c>
      <c r="AF16" t="str" cm="1">
        <f t="array" ref="AF16">_xlfn.LET(_xlpm.결과,IFERROR(_xlfn.XLOOKUP(1, (날씨3[stnNm]='신적설 삽입용'!$AE$2) * (날씨3[월]=AF$3) * (날씨3[일]='신적설 삽입용'!$AD16), 날씨3[ddMefs]),""),IF(_xlpm.결과=0,"",_xlpm.결과))</f>
        <v/>
      </c>
      <c r="AG16" t="str" cm="1">
        <f t="array" ref="AG16">_xlfn.LET(_xlpm.결과,IFERROR(_xlfn.XLOOKUP(1, (날씨3[stnNm]='신적설 삽입용'!$AE$2) * (날씨3[월]=AG$3) * (날씨3[일]='신적설 삽입용'!$AD16), 날씨3[ddMefs]),""),IF(_xlpm.결과=0,"",_xlpm.결과))</f>
        <v/>
      </c>
      <c r="AH16" t="str" cm="1">
        <f t="array" ref="AH16">_xlfn.LET(_xlpm.결과,IFERROR(_xlfn.XLOOKUP(1, (날씨3[stnNm]='신적설 삽입용'!$AE$2) * (날씨3[월]=AH$3) * (날씨3[일]='신적설 삽입용'!$AD16), 날씨3[ddMefs]),""),IF(_xlpm.결과=0,"",_xlpm.결과))</f>
        <v/>
      </c>
      <c r="AI16" t="str" cm="1">
        <f t="array" ref="AI16">_xlfn.LET(_xlpm.결과,IFERROR(_xlfn.XLOOKUP(1, (날씨3[stnNm]='신적설 삽입용'!$AE$2) * (날씨3[월]=AI$3) * (날씨3[일]='신적설 삽입용'!$AD16), 날씨3[ddMefs]),""),IF(_xlpm.결과=0,"",_xlpm.결과))</f>
        <v/>
      </c>
      <c r="AJ16" t="str" cm="1">
        <f t="array" ref="AJ16">_xlfn.LET(_xlpm.결과,IFERROR(_xlfn.XLOOKUP(1, (날씨3[stnNm]='신적설 삽입용'!$AE$2) * (날씨3[월]=AJ$3) * (날씨3[일]='신적설 삽입용'!$AD16), 날씨3[ddMefs]),""),IF(_xlpm.결과=0,"",_xlpm.결과))</f>
        <v/>
      </c>
      <c r="AK16" t="str" cm="1">
        <f t="array" ref="AK16">_xlfn.LET(_xlpm.결과,IFERROR(_xlfn.XLOOKUP(1, (날씨3[stnNm]='신적설 삽입용'!$AE$2) * (날씨3[월]=AK$3) * (날씨3[일]='신적설 삽입용'!$AD16), 날씨3[ddMefs]),""),IF(_xlpm.결과=0,"",_xlpm.결과))</f>
        <v/>
      </c>
      <c r="AL16" t="str" cm="1">
        <f t="array" ref="AL16">_xlfn.LET(_xlpm.결과,IFERROR(_xlfn.XLOOKUP(1, (날씨3[stnNm]='신적설 삽입용'!$AE$2) * (날씨3[월]=AL$3) * (날씨3[일]='신적설 삽입용'!$AD16), 날씨3[ddMefs]),""),IF(_xlpm.결과=0,"",_xlpm.결과))</f>
        <v/>
      </c>
      <c r="AM16" t="str" cm="1">
        <f t="array" ref="AM16">_xlfn.LET(_xlpm.결과,IFERROR(_xlfn.XLOOKUP(1, (날씨3[stnNm]='신적설 삽입용'!$AE$2) * (날씨3[월]=AM$3) * (날씨3[일]='신적설 삽입용'!$AD16), 날씨3[ddMefs]),""),IF(_xlpm.결과=0,"",_xlpm.결과))</f>
        <v/>
      </c>
      <c r="AN16" t="str" cm="1">
        <f t="array" ref="AN16">_xlfn.LET(_xlpm.결과,IFERROR(_xlfn.XLOOKUP(1, (날씨3[stnNm]='신적설 삽입용'!$AE$2) * (날씨3[월]=AN$3) * (날씨3[일]='신적설 삽입용'!$AD16), 날씨3[ddMefs]),""),IF(_xlpm.결과=0,"",_xlpm.결과))</f>
        <v/>
      </c>
      <c r="AO16" t="str" cm="1">
        <f t="array" ref="AO16">_xlfn.LET(_xlpm.결과,IFERROR(_xlfn.XLOOKUP(1, (날씨3[stnNm]='신적설 삽입용'!$AE$2) * (날씨3[월]=AO$3) * (날씨3[일]='신적설 삽입용'!$AD16), 날씨3[ddMefs]),""),IF(_xlpm.결과=0,"",_xlpm.결과))</f>
        <v/>
      </c>
      <c r="AP16" t="str" cm="1">
        <f t="array" ref="AP16">_xlfn.LET(_xlpm.결과,IFERROR(_xlfn.XLOOKUP(1, (날씨3[stnNm]='신적설 삽입용'!$AE$2) * (날씨3[월]=AP$3) * (날씨3[일]='신적설 삽입용'!$AD16), 날씨3[ddMefs]),""),IF(_xlpm.결과=0,"",_xlpm.결과))</f>
        <v/>
      </c>
    </row>
    <row r="17" spans="2:42" ht="15.95" customHeight="1" x14ac:dyDescent="0.3">
      <c r="B17" s="63">
        <v>14</v>
      </c>
      <c r="C17" t="str" cm="1">
        <f t="array" ref="C17">_xlfn.LET(_xlpm.결과,IFERROR(_xlfn.XLOOKUP(1,(날씨1[stnNm]='신적설 삽입용'!$C$2)*(날씨1[월]=C$3)*(날씨1[일]='신적설 삽입용'!$B17),날씨1[ddMefs]),""),IF(_xlpm.결과=0,"",_xlpm.결과))</f>
        <v/>
      </c>
      <c r="D17" t="str" cm="1">
        <f t="array" ref="D17">_xlfn.LET(_xlpm.결과,IFERROR(_xlfn.XLOOKUP(1,(날씨1[stnNm]='신적설 삽입용'!$C$2)*(날씨1[월]=D$3)*(날씨1[일]='신적설 삽입용'!$B17),날씨1[ddMefs]),""),IF(_xlpm.결과=0,"",_xlpm.결과))</f>
        <v/>
      </c>
      <c r="E17" t="str" cm="1">
        <f t="array" ref="E17">_xlfn.LET(_xlpm.결과,IFERROR(_xlfn.XLOOKUP(1,(날씨1[stnNm]='신적설 삽입용'!$C$2)*(날씨1[월]=E$3)*(날씨1[일]='신적설 삽입용'!$B17),날씨1[ddMefs]),""),IF(_xlpm.결과=0,"",_xlpm.결과))</f>
        <v/>
      </c>
      <c r="F17" t="str" cm="1">
        <f t="array" ref="F17">_xlfn.LET(_xlpm.결과,IFERROR(_xlfn.XLOOKUP(1,(날씨1[stnNm]='신적설 삽입용'!$C$2)*(날씨1[월]=F$3)*(날씨1[일]='신적설 삽입용'!$B17),날씨1[ddMefs]),""),IF(_xlpm.결과=0,"",_xlpm.결과))</f>
        <v/>
      </c>
      <c r="G17" t="str" cm="1">
        <f t="array" ref="G17">_xlfn.LET(_xlpm.결과,IFERROR(_xlfn.XLOOKUP(1,(날씨1[stnNm]='신적설 삽입용'!$C$2)*(날씨1[월]=G$3)*(날씨1[일]='신적설 삽입용'!$B17),날씨1[ddMefs]),""),IF(_xlpm.결과=0,"",_xlpm.결과))</f>
        <v/>
      </c>
      <c r="H17" t="str" cm="1">
        <f t="array" ref="H17">_xlfn.LET(_xlpm.결과,IFERROR(_xlfn.XLOOKUP(1,(날씨1[stnNm]='신적설 삽입용'!$C$2)*(날씨1[월]=H$3)*(날씨1[일]='신적설 삽입용'!$B17),날씨1[ddMefs]),""),IF(_xlpm.결과=0,"",_xlpm.결과))</f>
        <v/>
      </c>
      <c r="I17" t="str" cm="1">
        <f t="array" ref="I17">_xlfn.LET(_xlpm.결과,IFERROR(_xlfn.XLOOKUP(1,(날씨1[stnNm]='신적설 삽입용'!$C$2)*(날씨1[월]=I$3)*(날씨1[일]='신적설 삽입용'!$B17),날씨1[ddMefs]),""),IF(_xlpm.결과=0,"",_xlpm.결과))</f>
        <v/>
      </c>
      <c r="J17" t="str" cm="1">
        <f t="array" ref="J17">_xlfn.LET(_xlpm.결과,IFERROR(_xlfn.XLOOKUP(1,(날씨1[stnNm]='신적설 삽입용'!$C$2)*(날씨1[월]=J$3)*(날씨1[일]='신적설 삽입용'!$B17),날씨1[ddMefs]),""),IF(_xlpm.결과=0,"",_xlpm.결과))</f>
        <v/>
      </c>
      <c r="K17" t="str" cm="1">
        <f t="array" ref="K17">_xlfn.LET(_xlpm.결과,IFERROR(_xlfn.XLOOKUP(1,(날씨1[stnNm]='신적설 삽입용'!$C$2)*(날씨1[월]=K$3)*(날씨1[일]='신적설 삽입용'!$B17),날씨1[ddMefs]),""),IF(_xlpm.결과=0,"",_xlpm.결과))</f>
        <v/>
      </c>
      <c r="L17" t="str" cm="1">
        <f t="array" ref="L17">_xlfn.LET(_xlpm.결과,IFERROR(_xlfn.XLOOKUP(1,(날씨1[stnNm]='신적설 삽입용'!$C$2)*(날씨1[월]=L$3)*(날씨1[일]='신적설 삽입용'!$B17),날씨1[ddMefs]),""),IF(_xlpm.결과=0,"",_xlpm.결과))</f>
        <v/>
      </c>
      <c r="M17" t="str" cm="1">
        <f t="array" ref="M17">_xlfn.LET(_xlpm.결과,IFERROR(_xlfn.XLOOKUP(1,(날씨1[stnNm]='신적설 삽입용'!$C$2)*(날씨1[월]=M$3)*(날씨1[일]='신적설 삽입용'!$B17),날씨1[ddMefs]),""),IF(_xlpm.결과=0,"",_xlpm.결과))</f>
        <v/>
      </c>
      <c r="N17" t="str" cm="1">
        <f t="array" ref="N17">_xlfn.LET(_xlpm.결과,IFERROR(_xlfn.XLOOKUP(1,(날씨1[stnNm]='신적설 삽입용'!$C$2)*(날씨1[월]=N$3)*(날씨1[일]='신적설 삽입용'!$B17),날씨1[ddMefs]),""),IF(_xlpm.결과=0,"",_xlpm.결과))</f>
        <v/>
      </c>
      <c r="P17" s="63">
        <v>14</v>
      </c>
      <c r="Q17" t="str" cm="1">
        <f t="array" ref="Q17">_xlfn.LET(_xlpm.결과,IFERROR(_xlfn.XLOOKUP(1, (날씨2[stnNm]='신적설 삽입용'!$Q$2) * (날씨2[월]=Q$3) * (날씨2[일]='신적설 삽입용'!$P17), 날씨2[ddMefs]),""),IF(_xlpm.결과=0,"",_xlpm.결과))</f>
        <v/>
      </c>
      <c r="R17" t="str" cm="1">
        <f t="array" ref="R17">_xlfn.LET(_xlpm.결과,IFERROR(_xlfn.XLOOKUP(1, (날씨2[stnNm]='신적설 삽입용'!$Q$2) * (날씨2[월]=R$3) * (날씨2[일]='신적설 삽입용'!$P17), 날씨2[ddMefs]),""),IF(_xlpm.결과=0,"",_xlpm.결과))</f>
        <v/>
      </c>
      <c r="S17" t="str" cm="1">
        <f t="array" ref="S17">_xlfn.LET(_xlpm.결과,IFERROR(_xlfn.XLOOKUP(1, (날씨2[stnNm]='신적설 삽입용'!$Q$2) * (날씨2[월]=S$3) * (날씨2[일]='신적설 삽입용'!$P17), 날씨2[ddMefs]),""),IF(_xlpm.결과=0,"",_xlpm.결과))</f>
        <v/>
      </c>
      <c r="T17" t="str" cm="1">
        <f t="array" ref="T17">_xlfn.LET(_xlpm.결과,IFERROR(_xlfn.XLOOKUP(1, (날씨2[stnNm]='신적설 삽입용'!$Q$2) * (날씨2[월]=T$3) * (날씨2[일]='신적설 삽입용'!$P17), 날씨2[ddMefs]),""),IF(_xlpm.결과=0,"",_xlpm.결과))</f>
        <v/>
      </c>
      <c r="U17" t="str" cm="1">
        <f t="array" ref="U17">_xlfn.LET(_xlpm.결과,IFERROR(_xlfn.XLOOKUP(1, (날씨2[stnNm]='신적설 삽입용'!$Q$2) * (날씨2[월]=U$3) * (날씨2[일]='신적설 삽입용'!$P17), 날씨2[ddMefs]),""),IF(_xlpm.결과=0,"",_xlpm.결과))</f>
        <v/>
      </c>
      <c r="V17" t="str" cm="1">
        <f t="array" ref="V17">_xlfn.LET(_xlpm.결과,IFERROR(_xlfn.XLOOKUP(1, (날씨2[stnNm]='신적설 삽입용'!$Q$2) * (날씨2[월]=V$3) * (날씨2[일]='신적설 삽입용'!$P17), 날씨2[ddMefs]),""),IF(_xlpm.결과=0,"",_xlpm.결과))</f>
        <v/>
      </c>
      <c r="W17" t="str" cm="1">
        <f t="array" ref="W17">_xlfn.LET(_xlpm.결과,IFERROR(_xlfn.XLOOKUP(1, (날씨2[stnNm]='신적설 삽입용'!$Q$2) * (날씨2[월]=W$3) * (날씨2[일]='신적설 삽입용'!$P17), 날씨2[ddMefs]),""),IF(_xlpm.결과=0,"",_xlpm.결과))</f>
        <v/>
      </c>
      <c r="X17" t="str" cm="1">
        <f t="array" ref="X17">_xlfn.LET(_xlpm.결과,IFERROR(_xlfn.XLOOKUP(1, (날씨2[stnNm]='신적설 삽입용'!$Q$2) * (날씨2[월]=X$3) * (날씨2[일]='신적설 삽입용'!$P17), 날씨2[ddMefs]),""),IF(_xlpm.결과=0,"",_xlpm.결과))</f>
        <v/>
      </c>
      <c r="Y17" t="str" cm="1">
        <f t="array" ref="Y17">_xlfn.LET(_xlpm.결과,IFERROR(_xlfn.XLOOKUP(1, (날씨2[stnNm]='신적설 삽입용'!$Q$2) * (날씨2[월]=Y$3) * (날씨2[일]='신적설 삽입용'!$P17), 날씨2[ddMefs]),""),IF(_xlpm.결과=0,"",_xlpm.결과))</f>
        <v/>
      </c>
      <c r="Z17" t="str" cm="1">
        <f t="array" ref="Z17">_xlfn.LET(_xlpm.결과,IFERROR(_xlfn.XLOOKUP(1, (날씨2[stnNm]='신적설 삽입용'!$Q$2) * (날씨2[월]=Z$3) * (날씨2[일]='신적설 삽입용'!$P17), 날씨2[ddMefs]),""),IF(_xlpm.결과=0,"",_xlpm.결과))</f>
        <v/>
      </c>
      <c r="AA17" t="str" cm="1">
        <f t="array" ref="AA17">_xlfn.LET(_xlpm.결과,IFERROR(_xlfn.XLOOKUP(1, (날씨2[stnNm]='신적설 삽입용'!$Q$2) * (날씨2[월]=AA$3) * (날씨2[일]='신적설 삽입용'!$P17), 날씨2[ddMefs]),""),IF(_xlpm.결과=0,"",_xlpm.결과))</f>
        <v/>
      </c>
      <c r="AB17" t="str" cm="1">
        <f t="array" ref="AB17">_xlfn.LET(_xlpm.결과,IFERROR(_xlfn.XLOOKUP(1, (날씨2[stnNm]='신적설 삽입용'!$Q$2) * (날씨2[월]=AB$3) * (날씨2[일]='신적설 삽입용'!$P17), 날씨2[ddMefs]),""),IF(_xlpm.결과=0,"",_xlpm.결과))</f>
        <v/>
      </c>
      <c r="AD17" s="63">
        <v>14</v>
      </c>
      <c r="AE17" t="str" cm="1">
        <f t="array" ref="AE17">_xlfn.LET(_xlpm.결과,IFERROR(_xlfn.XLOOKUP(1, (날씨3[stnNm]='신적설 삽입용'!$AE$2) * (날씨3[월]=AE$3) * (날씨3[일]='신적설 삽입용'!$AD17), 날씨3[ddMefs]),""),IF(_xlpm.결과=0,"",_xlpm.결과))</f>
        <v/>
      </c>
      <c r="AF17" t="str" cm="1">
        <f t="array" ref="AF17">_xlfn.LET(_xlpm.결과,IFERROR(_xlfn.XLOOKUP(1, (날씨3[stnNm]='신적설 삽입용'!$AE$2) * (날씨3[월]=AF$3) * (날씨3[일]='신적설 삽입용'!$AD17), 날씨3[ddMefs]),""),IF(_xlpm.결과=0,"",_xlpm.결과))</f>
        <v/>
      </c>
      <c r="AG17" t="str" cm="1">
        <f t="array" ref="AG17">_xlfn.LET(_xlpm.결과,IFERROR(_xlfn.XLOOKUP(1, (날씨3[stnNm]='신적설 삽입용'!$AE$2) * (날씨3[월]=AG$3) * (날씨3[일]='신적설 삽입용'!$AD17), 날씨3[ddMefs]),""),IF(_xlpm.결과=0,"",_xlpm.결과))</f>
        <v/>
      </c>
      <c r="AH17" t="str" cm="1">
        <f t="array" ref="AH17">_xlfn.LET(_xlpm.결과,IFERROR(_xlfn.XLOOKUP(1, (날씨3[stnNm]='신적설 삽입용'!$AE$2) * (날씨3[월]=AH$3) * (날씨3[일]='신적설 삽입용'!$AD17), 날씨3[ddMefs]),""),IF(_xlpm.결과=0,"",_xlpm.결과))</f>
        <v/>
      </c>
      <c r="AI17" t="str" cm="1">
        <f t="array" ref="AI17">_xlfn.LET(_xlpm.결과,IFERROR(_xlfn.XLOOKUP(1, (날씨3[stnNm]='신적설 삽입용'!$AE$2) * (날씨3[월]=AI$3) * (날씨3[일]='신적설 삽입용'!$AD17), 날씨3[ddMefs]),""),IF(_xlpm.결과=0,"",_xlpm.결과))</f>
        <v/>
      </c>
      <c r="AJ17" t="str" cm="1">
        <f t="array" ref="AJ17">_xlfn.LET(_xlpm.결과,IFERROR(_xlfn.XLOOKUP(1, (날씨3[stnNm]='신적설 삽입용'!$AE$2) * (날씨3[월]=AJ$3) * (날씨3[일]='신적설 삽입용'!$AD17), 날씨3[ddMefs]),""),IF(_xlpm.결과=0,"",_xlpm.결과))</f>
        <v/>
      </c>
      <c r="AK17" t="str" cm="1">
        <f t="array" ref="AK17">_xlfn.LET(_xlpm.결과,IFERROR(_xlfn.XLOOKUP(1, (날씨3[stnNm]='신적설 삽입용'!$AE$2) * (날씨3[월]=AK$3) * (날씨3[일]='신적설 삽입용'!$AD17), 날씨3[ddMefs]),""),IF(_xlpm.결과=0,"",_xlpm.결과))</f>
        <v/>
      </c>
      <c r="AL17" t="str" cm="1">
        <f t="array" ref="AL17">_xlfn.LET(_xlpm.결과,IFERROR(_xlfn.XLOOKUP(1, (날씨3[stnNm]='신적설 삽입용'!$AE$2) * (날씨3[월]=AL$3) * (날씨3[일]='신적설 삽입용'!$AD17), 날씨3[ddMefs]),""),IF(_xlpm.결과=0,"",_xlpm.결과))</f>
        <v/>
      </c>
      <c r="AM17" t="str" cm="1">
        <f t="array" ref="AM17">_xlfn.LET(_xlpm.결과,IFERROR(_xlfn.XLOOKUP(1, (날씨3[stnNm]='신적설 삽입용'!$AE$2) * (날씨3[월]=AM$3) * (날씨3[일]='신적설 삽입용'!$AD17), 날씨3[ddMefs]),""),IF(_xlpm.결과=0,"",_xlpm.결과))</f>
        <v/>
      </c>
      <c r="AN17" t="str" cm="1">
        <f t="array" ref="AN17">_xlfn.LET(_xlpm.결과,IFERROR(_xlfn.XLOOKUP(1, (날씨3[stnNm]='신적설 삽입용'!$AE$2) * (날씨3[월]=AN$3) * (날씨3[일]='신적설 삽입용'!$AD17), 날씨3[ddMefs]),""),IF(_xlpm.결과=0,"",_xlpm.결과))</f>
        <v/>
      </c>
      <c r="AO17" t="str" cm="1">
        <f t="array" ref="AO17">_xlfn.LET(_xlpm.결과,IFERROR(_xlfn.XLOOKUP(1, (날씨3[stnNm]='신적설 삽입용'!$AE$2) * (날씨3[월]=AO$3) * (날씨3[일]='신적설 삽입용'!$AD17), 날씨3[ddMefs]),""),IF(_xlpm.결과=0,"",_xlpm.결과))</f>
        <v/>
      </c>
      <c r="AP17" t="str" cm="1">
        <f t="array" ref="AP17">_xlfn.LET(_xlpm.결과,IFERROR(_xlfn.XLOOKUP(1, (날씨3[stnNm]='신적설 삽입용'!$AE$2) * (날씨3[월]=AP$3) * (날씨3[일]='신적설 삽입용'!$AD17), 날씨3[ddMefs]),""),IF(_xlpm.결과=0,"",_xlpm.결과))</f>
        <v/>
      </c>
    </row>
    <row r="18" spans="2:42" ht="15.95" customHeight="1" x14ac:dyDescent="0.3">
      <c r="B18" s="63">
        <v>15</v>
      </c>
      <c r="C18" t="str" cm="1">
        <f t="array" ref="C18">_xlfn.LET(_xlpm.결과,IFERROR(_xlfn.XLOOKUP(1,(날씨1[stnNm]='신적설 삽입용'!$C$2)*(날씨1[월]=C$3)*(날씨1[일]='신적설 삽입용'!$B18),날씨1[ddMefs]),""),IF(_xlpm.결과=0,"",_xlpm.결과))</f>
        <v/>
      </c>
      <c r="D18" t="str" cm="1">
        <f t="array" ref="D18">_xlfn.LET(_xlpm.결과,IFERROR(_xlfn.XLOOKUP(1,(날씨1[stnNm]='신적설 삽입용'!$C$2)*(날씨1[월]=D$3)*(날씨1[일]='신적설 삽입용'!$B18),날씨1[ddMefs]),""),IF(_xlpm.결과=0,"",_xlpm.결과))</f>
        <v/>
      </c>
      <c r="E18" t="str" cm="1">
        <f t="array" ref="E18">_xlfn.LET(_xlpm.결과,IFERROR(_xlfn.XLOOKUP(1,(날씨1[stnNm]='신적설 삽입용'!$C$2)*(날씨1[월]=E$3)*(날씨1[일]='신적설 삽입용'!$B18),날씨1[ddMefs]),""),IF(_xlpm.결과=0,"",_xlpm.결과))</f>
        <v/>
      </c>
      <c r="F18" t="str" cm="1">
        <f t="array" ref="F18">_xlfn.LET(_xlpm.결과,IFERROR(_xlfn.XLOOKUP(1,(날씨1[stnNm]='신적설 삽입용'!$C$2)*(날씨1[월]=F$3)*(날씨1[일]='신적설 삽입용'!$B18),날씨1[ddMefs]),""),IF(_xlpm.결과=0,"",_xlpm.결과))</f>
        <v/>
      </c>
      <c r="G18" t="str" cm="1">
        <f t="array" ref="G18">_xlfn.LET(_xlpm.결과,IFERROR(_xlfn.XLOOKUP(1,(날씨1[stnNm]='신적설 삽입용'!$C$2)*(날씨1[월]=G$3)*(날씨1[일]='신적설 삽입용'!$B18),날씨1[ddMefs]),""),IF(_xlpm.결과=0,"",_xlpm.결과))</f>
        <v/>
      </c>
      <c r="H18" t="str" cm="1">
        <f t="array" ref="H18">_xlfn.LET(_xlpm.결과,IFERROR(_xlfn.XLOOKUP(1,(날씨1[stnNm]='신적설 삽입용'!$C$2)*(날씨1[월]=H$3)*(날씨1[일]='신적설 삽입용'!$B18),날씨1[ddMefs]),""),IF(_xlpm.결과=0,"",_xlpm.결과))</f>
        <v/>
      </c>
      <c r="I18" t="str" cm="1">
        <f t="array" ref="I18">_xlfn.LET(_xlpm.결과,IFERROR(_xlfn.XLOOKUP(1,(날씨1[stnNm]='신적설 삽입용'!$C$2)*(날씨1[월]=I$3)*(날씨1[일]='신적설 삽입용'!$B18),날씨1[ddMefs]),""),IF(_xlpm.결과=0,"",_xlpm.결과))</f>
        <v/>
      </c>
      <c r="J18" t="str" cm="1">
        <f t="array" ref="J18">_xlfn.LET(_xlpm.결과,IFERROR(_xlfn.XLOOKUP(1,(날씨1[stnNm]='신적설 삽입용'!$C$2)*(날씨1[월]=J$3)*(날씨1[일]='신적설 삽입용'!$B18),날씨1[ddMefs]),""),IF(_xlpm.결과=0,"",_xlpm.결과))</f>
        <v/>
      </c>
      <c r="K18" t="str" cm="1">
        <f t="array" ref="K18">_xlfn.LET(_xlpm.결과,IFERROR(_xlfn.XLOOKUP(1,(날씨1[stnNm]='신적설 삽입용'!$C$2)*(날씨1[월]=K$3)*(날씨1[일]='신적설 삽입용'!$B18),날씨1[ddMefs]),""),IF(_xlpm.결과=0,"",_xlpm.결과))</f>
        <v/>
      </c>
      <c r="L18" t="str" cm="1">
        <f t="array" ref="L18">_xlfn.LET(_xlpm.결과,IFERROR(_xlfn.XLOOKUP(1,(날씨1[stnNm]='신적설 삽입용'!$C$2)*(날씨1[월]=L$3)*(날씨1[일]='신적설 삽입용'!$B18),날씨1[ddMefs]),""),IF(_xlpm.결과=0,"",_xlpm.결과))</f>
        <v/>
      </c>
      <c r="M18" t="str" cm="1">
        <f t="array" ref="M18">_xlfn.LET(_xlpm.결과,IFERROR(_xlfn.XLOOKUP(1,(날씨1[stnNm]='신적설 삽입용'!$C$2)*(날씨1[월]=M$3)*(날씨1[일]='신적설 삽입용'!$B18),날씨1[ddMefs]),""),IF(_xlpm.결과=0,"",_xlpm.결과))</f>
        <v/>
      </c>
      <c r="N18" t="str" cm="1">
        <f t="array" ref="N18">_xlfn.LET(_xlpm.결과,IFERROR(_xlfn.XLOOKUP(1,(날씨1[stnNm]='신적설 삽입용'!$C$2)*(날씨1[월]=N$3)*(날씨1[일]='신적설 삽입용'!$B18),날씨1[ddMefs]),""),IF(_xlpm.결과=0,"",_xlpm.결과))</f>
        <v/>
      </c>
      <c r="P18" s="63">
        <v>15</v>
      </c>
      <c r="Q18" t="str" cm="1">
        <f t="array" ref="Q18">_xlfn.LET(_xlpm.결과,IFERROR(_xlfn.XLOOKUP(1, (날씨2[stnNm]='신적설 삽입용'!$Q$2) * (날씨2[월]=Q$3) * (날씨2[일]='신적설 삽입용'!$P18), 날씨2[ddMefs]),""),IF(_xlpm.결과=0,"",_xlpm.결과))</f>
        <v/>
      </c>
      <c r="R18" t="str" cm="1">
        <f t="array" ref="R18">_xlfn.LET(_xlpm.결과,IFERROR(_xlfn.XLOOKUP(1, (날씨2[stnNm]='신적설 삽입용'!$Q$2) * (날씨2[월]=R$3) * (날씨2[일]='신적설 삽입용'!$P18), 날씨2[ddMefs]),""),IF(_xlpm.결과=0,"",_xlpm.결과))</f>
        <v/>
      </c>
      <c r="S18" t="str" cm="1">
        <f t="array" ref="S18">_xlfn.LET(_xlpm.결과,IFERROR(_xlfn.XLOOKUP(1, (날씨2[stnNm]='신적설 삽입용'!$Q$2) * (날씨2[월]=S$3) * (날씨2[일]='신적설 삽입용'!$P18), 날씨2[ddMefs]),""),IF(_xlpm.결과=0,"",_xlpm.결과))</f>
        <v/>
      </c>
      <c r="T18" t="str" cm="1">
        <f t="array" ref="T18">_xlfn.LET(_xlpm.결과,IFERROR(_xlfn.XLOOKUP(1, (날씨2[stnNm]='신적설 삽입용'!$Q$2) * (날씨2[월]=T$3) * (날씨2[일]='신적설 삽입용'!$P18), 날씨2[ddMefs]),""),IF(_xlpm.결과=0,"",_xlpm.결과))</f>
        <v/>
      </c>
      <c r="U18" t="str" cm="1">
        <f t="array" ref="U18">_xlfn.LET(_xlpm.결과,IFERROR(_xlfn.XLOOKUP(1, (날씨2[stnNm]='신적설 삽입용'!$Q$2) * (날씨2[월]=U$3) * (날씨2[일]='신적설 삽입용'!$P18), 날씨2[ddMefs]),""),IF(_xlpm.결과=0,"",_xlpm.결과))</f>
        <v/>
      </c>
      <c r="V18" t="str" cm="1">
        <f t="array" ref="V18">_xlfn.LET(_xlpm.결과,IFERROR(_xlfn.XLOOKUP(1, (날씨2[stnNm]='신적설 삽입용'!$Q$2) * (날씨2[월]=V$3) * (날씨2[일]='신적설 삽입용'!$P18), 날씨2[ddMefs]),""),IF(_xlpm.결과=0,"",_xlpm.결과))</f>
        <v/>
      </c>
      <c r="W18" t="str" cm="1">
        <f t="array" ref="W18">_xlfn.LET(_xlpm.결과,IFERROR(_xlfn.XLOOKUP(1, (날씨2[stnNm]='신적설 삽입용'!$Q$2) * (날씨2[월]=W$3) * (날씨2[일]='신적설 삽입용'!$P18), 날씨2[ddMefs]),""),IF(_xlpm.결과=0,"",_xlpm.결과))</f>
        <v/>
      </c>
      <c r="X18" t="str" cm="1">
        <f t="array" ref="X18">_xlfn.LET(_xlpm.결과,IFERROR(_xlfn.XLOOKUP(1, (날씨2[stnNm]='신적설 삽입용'!$Q$2) * (날씨2[월]=X$3) * (날씨2[일]='신적설 삽입용'!$P18), 날씨2[ddMefs]),""),IF(_xlpm.결과=0,"",_xlpm.결과))</f>
        <v/>
      </c>
      <c r="Y18" t="str" cm="1">
        <f t="array" ref="Y18">_xlfn.LET(_xlpm.결과,IFERROR(_xlfn.XLOOKUP(1, (날씨2[stnNm]='신적설 삽입용'!$Q$2) * (날씨2[월]=Y$3) * (날씨2[일]='신적설 삽입용'!$P18), 날씨2[ddMefs]),""),IF(_xlpm.결과=0,"",_xlpm.결과))</f>
        <v/>
      </c>
      <c r="Z18" t="str" cm="1">
        <f t="array" ref="Z18">_xlfn.LET(_xlpm.결과,IFERROR(_xlfn.XLOOKUP(1, (날씨2[stnNm]='신적설 삽입용'!$Q$2) * (날씨2[월]=Z$3) * (날씨2[일]='신적설 삽입용'!$P18), 날씨2[ddMefs]),""),IF(_xlpm.결과=0,"",_xlpm.결과))</f>
        <v/>
      </c>
      <c r="AA18" t="str" cm="1">
        <f t="array" ref="AA18">_xlfn.LET(_xlpm.결과,IFERROR(_xlfn.XLOOKUP(1, (날씨2[stnNm]='신적설 삽입용'!$Q$2) * (날씨2[월]=AA$3) * (날씨2[일]='신적설 삽입용'!$P18), 날씨2[ddMefs]),""),IF(_xlpm.결과=0,"",_xlpm.결과))</f>
        <v/>
      </c>
      <c r="AB18" t="str" cm="1">
        <f t="array" ref="AB18">_xlfn.LET(_xlpm.결과,IFERROR(_xlfn.XLOOKUP(1, (날씨2[stnNm]='신적설 삽입용'!$Q$2) * (날씨2[월]=AB$3) * (날씨2[일]='신적설 삽입용'!$P18), 날씨2[ddMefs]),""),IF(_xlpm.결과=0,"",_xlpm.결과))</f>
        <v/>
      </c>
      <c r="AD18" s="63">
        <v>15</v>
      </c>
      <c r="AE18" t="str" cm="1">
        <f t="array" ref="AE18">_xlfn.LET(_xlpm.결과,IFERROR(_xlfn.XLOOKUP(1, (날씨3[stnNm]='신적설 삽입용'!$AE$2) * (날씨3[월]=AE$3) * (날씨3[일]='신적설 삽입용'!$AD18), 날씨3[ddMefs]),""),IF(_xlpm.결과=0,"",_xlpm.결과))</f>
        <v/>
      </c>
      <c r="AF18" t="str" cm="1">
        <f t="array" ref="AF18">_xlfn.LET(_xlpm.결과,IFERROR(_xlfn.XLOOKUP(1, (날씨3[stnNm]='신적설 삽입용'!$AE$2) * (날씨3[월]=AF$3) * (날씨3[일]='신적설 삽입용'!$AD18), 날씨3[ddMefs]),""),IF(_xlpm.결과=0,"",_xlpm.결과))</f>
        <v/>
      </c>
      <c r="AG18" t="str" cm="1">
        <f t="array" ref="AG18">_xlfn.LET(_xlpm.결과,IFERROR(_xlfn.XLOOKUP(1, (날씨3[stnNm]='신적설 삽입용'!$AE$2) * (날씨3[월]=AG$3) * (날씨3[일]='신적설 삽입용'!$AD18), 날씨3[ddMefs]),""),IF(_xlpm.결과=0,"",_xlpm.결과))</f>
        <v/>
      </c>
      <c r="AH18" t="str" cm="1">
        <f t="array" ref="AH18">_xlfn.LET(_xlpm.결과,IFERROR(_xlfn.XLOOKUP(1, (날씨3[stnNm]='신적설 삽입용'!$AE$2) * (날씨3[월]=AH$3) * (날씨3[일]='신적설 삽입용'!$AD18), 날씨3[ddMefs]),""),IF(_xlpm.결과=0,"",_xlpm.결과))</f>
        <v/>
      </c>
      <c r="AI18" t="str" cm="1">
        <f t="array" ref="AI18">_xlfn.LET(_xlpm.결과,IFERROR(_xlfn.XLOOKUP(1, (날씨3[stnNm]='신적설 삽입용'!$AE$2) * (날씨3[월]=AI$3) * (날씨3[일]='신적설 삽입용'!$AD18), 날씨3[ddMefs]),""),IF(_xlpm.결과=0,"",_xlpm.결과))</f>
        <v/>
      </c>
      <c r="AJ18" t="str" cm="1">
        <f t="array" ref="AJ18">_xlfn.LET(_xlpm.결과,IFERROR(_xlfn.XLOOKUP(1, (날씨3[stnNm]='신적설 삽입용'!$AE$2) * (날씨3[월]=AJ$3) * (날씨3[일]='신적설 삽입용'!$AD18), 날씨3[ddMefs]),""),IF(_xlpm.결과=0,"",_xlpm.결과))</f>
        <v/>
      </c>
      <c r="AK18" t="str" cm="1">
        <f t="array" ref="AK18">_xlfn.LET(_xlpm.결과,IFERROR(_xlfn.XLOOKUP(1, (날씨3[stnNm]='신적설 삽입용'!$AE$2) * (날씨3[월]=AK$3) * (날씨3[일]='신적설 삽입용'!$AD18), 날씨3[ddMefs]),""),IF(_xlpm.결과=0,"",_xlpm.결과))</f>
        <v/>
      </c>
      <c r="AL18" t="str" cm="1">
        <f t="array" ref="AL18">_xlfn.LET(_xlpm.결과,IFERROR(_xlfn.XLOOKUP(1, (날씨3[stnNm]='신적설 삽입용'!$AE$2) * (날씨3[월]=AL$3) * (날씨3[일]='신적설 삽입용'!$AD18), 날씨3[ddMefs]),""),IF(_xlpm.결과=0,"",_xlpm.결과))</f>
        <v/>
      </c>
      <c r="AM18" t="str" cm="1">
        <f t="array" ref="AM18">_xlfn.LET(_xlpm.결과,IFERROR(_xlfn.XLOOKUP(1, (날씨3[stnNm]='신적설 삽입용'!$AE$2) * (날씨3[월]=AM$3) * (날씨3[일]='신적설 삽입용'!$AD18), 날씨3[ddMefs]),""),IF(_xlpm.결과=0,"",_xlpm.결과))</f>
        <v/>
      </c>
      <c r="AN18" t="str" cm="1">
        <f t="array" ref="AN18">_xlfn.LET(_xlpm.결과,IFERROR(_xlfn.XLOOKUP(1, (날씨3[stnNm]='신적설 삽입용'!$AE$2) * (날씨3[월]=AN$3) * (날씨3[일]='신적설 삽입용'!$AD18), 날씨3[ddMefs]),""),IF(_xlpm.결과=0,"",_xlpm.결과))</f>
        <v/>
      </c>
      <c r="AO18" t="str" cm="1">
        <f t="array" ref="AO18">_xlfn.LET(_xlpm.결과,IFERROR(_xlfn.XLOOKUP(1, (날씨3[stnNm]='신적설 삽입용'!$AE$2) * (날씨3[월]=AO$3) * (날씨3[일]='신적설 삽입용'!$AD18), 날씨3[ddMefs]),""),IF(_xlpm.결과=0,"",_xlpm.결과))</f>
        <v/>
      </c>
      <c r="AP18" t="str" cm="1">
        <f t="array" ref="AP18">_xlfn.LET(_xlpm.결과,IFERROR(_xlfn.XLOOKUP(1, (날씨3[stnNm]='신적설 삽입용'!$AE$2) * (날씨3[월]=AP$3) * (날씨3[일]='신적설 삽입용'!$AD18), 날씨3[ddMefs]),""),IF(_xlpm.결과=0,"",_xlpm.결과))</f>
        <v/>
      </c>
    </row>
    <row r="19" spans="2:42" ht="15.95" customHeight="1" x14ac:dyDescent="0.3">
      <c r="B19" s="63">
        <v>16</v>
      </c>
      <c r="C19" cm="1">
        <f t="array" ref="C19">_xlfn.LET(_xlpm.결과,IFERROR(_xlfn.XLOOKUP(1,(날씨1[stnNm]='신적설 삽입용'!$C$2)*(날씨1[월]=C$3)*(날씨1[일]='신적설 삽입용'!$B19),날씨1[ddMefs]),""),IF(_xlpm.결과=0,"",_xlpm.결과))</f>
        <v>0.2</v>
      </c>
      <c r="D19" t="str" cm="1">
        <f t="array" ref="D19">_xlfn.LET(_xlpm.결과,IFERROR(_xlfn.XLOOKUP(1,(날씨1[stnNm]='신적설 삽입용'!$C$2)*(날씨1[월]=D$3)*(날씨1[일]='신적설 삽입용'!$B19),날씨1[ddMefs]),""),IF(_xlpm.결과=0,"",_xlpm.결과))</f>
        <v/>
      </c>
      <c r="E19" t="str" cm="1">
        <f t="array" ref="E19">_xlfn.LET(_xlpm.결과,IFERROR(_xlfn.XLOOKUP(1,(날씨1[stnNm]='신적설 삽입용'!$C$2)*(날씨1[월]=E$3)*(날씨1[일]='신적설 삽입용'!$B19),날씨1[ddMefs]),""),IF(_xlpm.결과=0,"",_xlpm.결과))</f>
        <v/>
      </c>
      <c r="F19" t="str" cm="1">
        <f t="array" ref="F19">_xlfn.LET(_xlpm.결과,IFERROR(_xlfn.XLOOKUP(1,(날씨1[stnNm]='신적설 삽입용'!$C$2)*(날씨1[월]=F$3)*(날씨1[일]='신적설 삽입용'!$B19),날씨1[ddMefs]),""),IF(_xlpm.결과=0,"",_xlpm.결과))</f>
        <v/>
      </c>
      <c r="G19" t="str" cm="1">
        <f t="array" ref="G19">_xlfn.LET(_xlpm.결과,IFERROR(_xlfn.XLOOKUP(1,(날씨1[stnNm]='신적설 삽입용'!$C$2)*(날씨1[월]=G$3)*(날씨1[일]='신적설 삽입용'!$B19),날씨1[ddMefs]),""),IF(_xlpm.결과=0,"",_xlpm.결과))</f>
        <v/>
      </c>
      <c r="H19" t="str" cm="1">
        <f t="array" ref="H19">_xlfn.LET(_xlpm.결과,IFERROR(_xlfn.XLOOKUP(1,(날씨1[stnNm]='신적설 삽입용'!$C$2)*(날씨1[월]=H$3)*(날씨1[일]='신적설 삽입용'!$B19),날씨1[ddMefs]),""),IF(_xlpm.결과=0,"",_xlpm.결과))</f>
        <v/>
      </c>
      <c r="I19" t="str" cm="1">
        <f t="array" ref="I19">_xlfn.LET(_xlpm.결과,IFERROR(_xlfn.XLOOKUP(1,(날씨1[stnNm]='신적설 삽입용'!$C$2)*(날씨1[월]=I$3)*(날씨1[일]='신적설 삽입용'!$B19),날씨1[ddMefs]),""),IF(_xlpm.결과=0,"",_xlpm.결과))</f>
        <v/>
      </c>
      <c r="J19" t="str" cm="1">
        <f t="array" ref="J19">_xlfn.LET(_xlpm.결과,IFERROR(_xlfn.XLOOKUP(1,(날씨1[stnNm]='신적설 삽입용'!$C$2)*(날씨1[월]=J$3)*(날씨1[일]='신적설 삽입용'!$B19),날씨1[ddMefs]),""),IF(_xlpm.결과=0,"",_xlpm.결과))</f>
        <v/>
      </c>
      <c r="K19" t="str" cm="1">
        <f t="array" ref="K19">_xlfn.LET(_xlpm.결과,IFERROR(_xlfn.XLOOKUP(1,(날씨1[stnNm]='신적설 삽입용'!$C$2)*(날씨1[월]=K$3)*(날씨1[일]='신적설 삽입용'!$B19),날씨1[ddMefs]),""),IF(_xlpm.결과=0,"",_xlpm.결과))</f>
        <v/>
      </c>
      <c r="L19" t="str" cm="1">
        <f t="array" ref="L19">_xlfn.LET(_xlpm.결과,IFERROR(_xlfn.XLOOKUP(1,(날씨1[stnNm]='신적설 삽입용'!$C$2)*(날씨1[월]=L$3)*(날씨1[일]='신적설 삽입용'!$B19),날씨1[ddMefs]),""),IF(_xlpm.결과=0,"",_xlpm.결과))</f>
        <v/>
      </c>
      <c r="M19" t="str" cm="1">
        <f t="array" ref="M19">_xlfn.LET(_xlpm.결과,IFERROR(_xlfn.XLOOKUP(1,(날씨1[stnNm]='신적설 삽입용'!$C$2)*(날씨1[월]=M$3)*(날씨1[일]='신적설 삽입용'!$B19),날씨1[ddMefs]),""),IF(_xlpm.결과=0,"",_xlpm.결과))</f>
        <v/>
      </c>
      <c r="N19" t="str" cm="1">
        <f t="array" ref="N19">_xlfn.LET(_xlpm.결과,IFERROR(_xlfn.XLOOKUP(1,(날씨1[stnNm]='신적설 삽입용'!$C$2)*(날씨1[월]=N$3)*(날씨1[일]='신적설 삽입용'!$B19),날씨1[ddMefs]),""),IF(_xlpm.결과=0,"",_xlpm.결과))</f>
        <v/>
      </c>
      <c r="P19" s="63">
        <v>16</v>
      </c>
      <c r="Q19" t="str" cm="1">
        <f t="array" ref="Q19">_xlfn.LET(_xlpm.결과,IFERROR(_xlfn.XLOOKUP(1, (날씨2[stnNm]='신적설 삽입용'!$Q$2) * (날씨2[월]=Q$3) * (날씨2[일]='신적설 삽입용'!$P19), 날씨2[ddMefs]),""),IF(_xlpm.결과=0,"",_xlpm.결과))</f>
        <v/>
      </c>
      <c r="R19" t="str" cm="1">
        <f t="array" ref="R19">_xlfn.LET(_xlpm.결과,IFERROR(_xlfn.XLOOKUP(1, (날씨2[stnNm]='신적설 삽입용'!$Q$2) * (날씨2[월]=R$3) * (날씨2[일]='신적설 삽입용'!$P19), 날씨2[ddMefs]),""),IF(_xlpm.결과=0,"",_xlpm.결과))</f>
        <v/>
      </c>
      <c r="S19" t="str" cm="1">
        <f t="array" ref="S19">_xlfn.LET(_xlpm.결과,IFERROR(_xlfn.XLOOKUP(1, (날씨2[stnNm]='신적설 삽입용'!$Q$2) * (날씨2[월]=S$3) * (날씨2[일]='신적설 삽입용'!$P19), 날씨2[ddMefs]),""),IF(_xlpm.결과=0,"",_xlpm.결과))</f>
        <v/>
      </c>
      <c r="T19" t="str" cm="1">
        <f t="array" ref="T19">_xlfn.LET(_xlpm.결과,IFERROR(_xlfn.XLOOKUP(1, (날씨2[stnNm]='신적설 삽입용'!$Q$2) * (날씨2[월]=T$3) * (날씨2[일]='신적설 삽입용'!$P19), 날씨2[ddMefs]),""),IF(_xlpm.결과=0,"",_xlpm.결과))</f>
        <v/>
      </c>
      <c r="U19" t="str" cm="1">
        <f t="array" ref="U19">_xlfn.LET(_xlpm.결과,IFERROR(_xlfn.XLOOKUP(1, (날씨2[stnNm]='신적설 삽입용'!$Q$2) * (날씨2[월]=U$3) * (날씨2[일]='신적설 삽입용'!$P19), 날씨2[ddMefs]),""),IF(_xlpm.결과=0,"",_xlpm.결과))</f>
        <v/>
      </c>
      <c r="V19" t="str" cm="1">
        <f t="array" ref="V19">_xlfn.LET(_xlpm.결과,IFERROR(_xlfn.XLOOKUP(1, (날씨2[stnNm]='신적설 삽입용'!$Q$2) * (날씨2[월]=V$3) * (날씨2[일]='신적설 삽입용'!$P19), 날씨2[ddMefs]),""),IF(_xlpm.결과=0,"",_xlpm.결과))</f>
        <v/>
      </c>
      <c r="W19" t="str" cm="1">
        <f t="array" ref="W19">_xlfn.LET(_xlpm.결과,IFERROR(_xlfn.XLOOKUP(1, (날씨2[stnNm]='신적설 삽입용'!$Q$2) * (날씨2[월]=W$3) * (날씨2[일]='신적설 삽입용'!$P19), 날씨2[ddMefs]),""),IF(_xlpm.결과=0,"",_xlpm.결과))</f>
        <v/>
      </c>
      <c r="X19" t="str" cm="1">
        <f t="array" ref="X19">_xlfn.LET(_xlpm.결과,IFERROR(_xlfn.XLOOKUP(1, (날씨2[stnNm]='신적설 삽입용'!$Q$2) * (날씨2[월]=X$3) * (날씨2[일]='신적설 삽입용'!$P19), 날씨2[ddMefs]),""),IF(_xlpm.결과=0,"",_xlpm.결과))</f>
        <v/>
      </c>
      <c r="Y19" t="str" cm="1">
        <f t="array" ref="Y19">_xlfn.LET(_xlpm.결과,IFERROR(_xlfn.XLOOKUP(1, (날씨2[stnNm]='신적설 삽입용'!$Q$2) * (날씨2[월]=Y$3) * (날씨2[일]='신적설 삽입용'!$P19), 날씨2[ddMefs]),""),IF(_xlpm.결과=0,"",_xlpm.결과))</f>
        <v/>
      </c>
      <c r="Z19" t="str" cm="1">
        <f t="array" ref="Z19">_xlfn.LET(_xlpm.결과,IFERROR(_xlfn.XLOOKUP(1, (날씨2[stnNm]='신적설 삽입용'!$Q$2) * (날씨2[월]=Z$3) * (날씨2[일]='신적설 삽입용'!$P19), 날씨2[ddMefs]),""),IF(_xlpm.결과=0,"",_xlpm.결과))</f>
        <v/>
      </c>
      <c r="AA19" t="str" cm="1">
        <f t="array" ref="AA19">_xlfn.LET(_xlpm.결과,IFERROR(_xlfn.XLOOKUP(1, (날씨2[stnNm]='신적설 삽입용'!$Q$2) * (날씨2[월]=AA$3) * (날씨2[일]='신적설 삽입용'!$P19), 날씨2[ddMefs]),""),IF(_xlpm.결과=0,"",_xlpm.결과))</f>
        <v/>
      </c>
      <c r="AB19" t="str" cm="1">
        <f t="array" ref="AB19">_xlfn.LET(_xlpm.결과,IFERROR(_xlfn.XLOOKUP(1, (날씨2[stnNm]='신적설 삽입용'!$Q$2) * (날씨2[월]=AB$3) * (날씨2[일]='신적설 삽입용'!$P19), 날씨2[ddMefs]),""),IF(_xlpm.결과=0,"",_xlpm.결과))</f>
        <v/>
      </c>
      <c r="AD19" s="63">
        <v>16</v>
      </c>
      <c r="AE19" t="str" cm="1">
        <f t="array" ref="AE19">_xlfn.LET(_xlpm.결과,IFERROR(_xlfn.XLOOKUP(1, (날씨3[stnNm]='신적설 삽입용'!$AE$2) * (날씨3[월]=AE$3) * (날씨3[일]='신적설 삽입용'!$AD19), 날씨3[ddMefs]),""),IF(_xlpm.결과=0,"",_xlpm.결과))</f>
        <v/>
      </c>
      <c r="AF19" t="str" cm="1">
        <f t="array" ref="AF19">_xlfn.LET(_xlpm.결과,IFERROR(_xlfn.XLOOKUP(1, (날씨3[stnNm]='신적설 삽입용'!$AE$2) * (날씨3[월]=AF$3) * (날씨3[일]='신적설 삽입용'!$AD19), 날씨3[ddMefs]),""),IF(_xlpm.결과=0,"",_xlpm.결과))</f>
        <v/>
      </c>
      <c r="AG19" t="str" cm="1">
        <f t="array" ref="AG19">_xlfn.LET(_xlpm.결과,IFERROR(_xlfn.XLOOKUP(1, (날씨3[stnNm]='신적설 삽입용'!$AE$2) * (날씨3[월]=AG$3) * (날씨3[일]='신적설 삽입용'!$AD19), 날씨3[ddMefs]),""),IF(_xlpm.결과=0,"",_xlpm.결과))</f>
        <v/>
      </c>
      <c r="AH19" t="str" cm="1">
        <f t="array" ref="AH19">_xlfn.LET(_xlpm.결과,IFERROR(_xlfn.XLOOKUP(1, (날씨3[stnNm]='신적설 삽입용'!$AE$2) * (날씨3[월]=AH$3) * (날씨3[일]='신적설 삽입용'!$AD19), 날씨3[ddMefs]),""),IF(_xlpm.결과=0,"",_xlpm.결과))</f>
        <v/>
      </c>
      <c r="AI19" t="str" cm="1">
        <f t="array" ref="AI19">_xlfn.LET(_xlpm.결과,IFERROR(_xlfn.XLOOKUP(1, (날씨3[stnNm]='신적설 삽입용'!$AE$2) * (날씨3[월]=AI$3) * (날씨3[일]='신적설 삽입용'!$AD19), 날씨3[ddMefs]),""),IF(_xlpm.결과=0,"",_xlpm.결과))</f>
        <v/>
      </c>
      <c r="AJ19" t="str" cm="1">
        <f t="array" ref="AJ19">_xlfn.LET(_xlpm.결과,IFERROR(_xlfn.XLOOKUP(1, (날씨3[stnNm]='신적설 삽입용'!$AE$2) * (날씨3[월]=AJ$3) * (날씨3[일]='신적설 삽입용'!$AD19), 날씨3[ddMefs]),""),IF(_xlpm.결과=0,"",_xlpm.결과))</f>
        <v/>
      </c>
      <c r="AK19" t="str" cm="1">
        <f t="array" ref="AK19">_xlfn.LET(_xlpm.결과,IFERROR(_xlfn.XLOOKUP(1, (날씨3[stnNm]='신적설 삽입용'!$AE$2) * (날씨3[월]=AK$3) * (날씨3[일]='신적설 삽입용'!$AD19), 날씨3[ddMefs]),""),IF(_xlpm.결과=0,"",_xlpm.결과))</f>
        <v/>
      </c>
      <c r="AL19" t="str" cm="1">
        <f t="array" ref="AL19">_xlfn.LET(_xlpm.결과,IFERROR(_xlfn.XLOOKUP(1, (날씨3[stnNm]='신적설 삽입용'!$AE$2) * (날씨3[월]=AL$3) * (날씨3[일]='신적설 삽입용'!$AD19), 날씨3[ddMefs]),""),IF(_xlpm.결과=0,"",_xlpm.결과))</f>
        <v/>
      </c>
      <c r="AM19" t="str" cm="1">
        <f t="array" ref="AM19">_xlfn.LET(_xlpm.결과,IFERROR(_xlfn.XLOOKUP(1, (날씨3[stnNm]='신적설 삽입용'!$AE$2) * (날씨3[월]=AM$3) * (날씨3[일]='신적설 삽입용'!$AD19), 날씨3[ddMefs]),""),IF(_xlpm.결과=0,"",_xlpm.결과))</f>
        <v/>
      </c>
      <c r="AN19" t="str" cm="1">
        <f t="array" ref="AN19">_xlfn.LET(_xlpm.결과,IFERROR(_xlfn.XLOOKUP(1, (날씨3[stnNm]='신적설 삽입용'!$AE$2) * (날씨3[월]=AN$3) * (날씨3[일]='신적설 삽입용'!$AD19), 날씨3[ddMefs]),""),IF(_xlpm.결과=0,"",_xlpm.결과))</f>
        <v/>
      </c>
      <c r="AO19" t="str" cm="1">
        <f t="array" ref="AO19">_xlfn.LET(_xlpm.결과,IFERROR(_xlfn.XLOOKUP(1, (날씨3[stnNm]='신적설 삽입용'!$AE$2) * (날씨3[월]=AO$3) * (날씨3[일]='신적설 삽입용'!$AD19), 날씨3[ddMefs]),""),IF(_xlpm.결과=0,"",_xlpm.결과))</f>
        <v/>
      </c>
      <c r="AP19" t="str" cm="1">
        <f t="array" ref="AP19">_xlfn.LET(_xlpm.결과,IFERROR(_xlfn.XLOOKUP(1, (날씨3[stnNm]='신적설 삽입용'!$AE$2) * (날씨3[월]=AP$3) * (날씨3[일]='신적설 삽입용'!$AD19), 날씨3[ddMefs]),""),IF(_xlpm.결과=0,"",_xlpm.결과))</f>
        <v/>
      </c>
    </row>
    <row r="20" spans="2:42" ht="15.95" customHeight="1" x14ac:dyDescent="0.3">
      <c r="B20" s="63">
        <v>17</v>
      </c>
      <c r="C20" t="str" cm="1">
        <f t="array" ref="C20">_xlfn.LET(_xlpm.결과,IFERROR(_xlfn.XLOOKUP(1,(날씨1[stnNm]='신적설 삽입용'!$C$2)*(날씨1[월]=C$3)*(날씨1[일]='신적설 삽입용'!$B20),날씨1[ddMefs]),""),IF(_xlpm.결과=0,"",_xlpm.결과))</f>
        <v/>
      </c>
      <c r="D20" t="str" cm="1">
        <f t="array" ref="D20">_xlfn.LET(_xlpm.결과,IFERROR(_xlfn.XLOOKUP(1,(날씨1[stnNm]='신적설 삽입용'!$C$2)*(날씨1[월]=D$3)*(날씨1[일]='신적설 삽입용'!$B20),날씨1[ddMefs]),""),IF(_xlpm.결과=0,"",_xlpm.결과))</f>
        <v/>
      </c>
      <c r="E20" t="str" cm="1">
        <f t="array" ref="E20">_xlfn.LET(_xlpm.결과,IFERROR(_xlfn.XLOOKUP(1,(날씨1[stnNm]='신적설 삽입용'!$C$2)*(날씨1[월]=E$3)*(날씨1[일]='신적설 삽입용'!$B20),날씨1[ddMefs]),""),IF(_xlpm.결과=0,"",_xlpm.결과))</f>
        <v/>
      </c>
      <c r="F20" t="str" cm="1">
        <f t="array" ref="F20">_xlfn.LET(_xlpm.결과,IFERROR(_xlfn.XLOOKUP(1,(날씨1[stnNm]='신적설 삽입용'!$C$2)*(날씨1[월]=F$3)*(날씨1[일]='신적설 삽입용'!$B20),날씨1[ddMefs]),""),IF(_xlpm.결과=0,"",_xlpm.결과))</f>
        <v/>
      </c>
      <c r="G20" t="str" cm="1">
        <f t="array" ref="G20">_xlfn.LET(_xlpm.결과,IFERROR(_xlfn.XLOOKUP(1,(날씨1[stnNm]='신적설 삽입용'!$C$2)*(날씨1[월]=G$3)*(날씨1[일]='신적설 삽입용'!$B20),날씨1[ddMefs]),""),IF(_xlpm.결과=0,"",_xlpm.결과))</f>
        <v/>
      </c>
      <c r="H20" t="str" cm="1">
        <f t="array" ref="H20">_xlfn.LET(_xlpm.결과,IFERROR(_xlfn.XLOOKUP(1,(날씨1[stnNm]='신적설 삽입용'!$C$2)*(날씨1[월]=H$3)*(날씨1[일]='신적설 삽입용'!$B20),날씨1[ddMefs]),""),IF(_xlpm.결과=0,"",_xlpm.결과))</f>
        <v/>
      </c>
      <c r="I20" t="str" cm="1">
        <f t="array" ref="I20">_xlfn.LET(_xlpm.결과,IFERROR(_xlfn.XLOOKUP(1,(날씨1[stnNm]='신적설 삽입용'!$C$2)*(날씨1[월]=I$3)*(날씨1[일]='신적설 삽입용'!$B20),날씨1[ddMefs]),""),IF(_xlpm.결과=0,"",_xlpm.결과))</f>
        <v/>
      </c>
      <c r="J20" t="str" cm="1">
        <f t="array" ref="J20">_xlfn.LET(_xlpm.결과,IFERROR(_xlfn.XLOOKUP(1,(날씨1[stnNm]='신적설 삽입용'!$C$2)*(날씨1[월]=J$3)*(날씨1[일]='신적설 삽입용'!$B20),날씨1[ddMefs]),""),IF(_xlpm.결과=0,"",_xlpm.결과))</f>
        <v/>
      </c>
      <c r="K20" t="str" cm="1">
        <f t="array" ref="K20">_xlfn.LET(_xlpm.결과,IFERROR(_xlfn.XLOOKUP(1,(날씨1[stnNm]='신적설 삽입용'!$C$2)*(날씨1[월]=K$3)*(날씨1[일]='신적설 삽입용'!$B20),날씨1[ddMefs]),""),IF(_xlpm.결과=0,"",_xlpm.결과))</f>
        <v/>
      </c>
      <c r="L20" t="str" cm="1">
        <f t="array" ref="L20">_xlfn.LET(_xlpm.결과,IFERROR(_xlfn.XLOOKUP(1,(날씨1[stnNm]='신적설 삽입용'!$C$2)*(날씨1[월]=L$3)*(날씨1[일]='신적설 삽입용'!$B20),날씨1[ddMefs]),""),IF(_xlpm.결과=0,"",_xlpm.결과))</f>
        <v/>
      </c>
      <c r="M20" t="str" cm="1">
        <f t="array" ref="M20">_xlfn.LET(_xlpm.결과,IFERROR(_xlfn.XLOOKUP(1,(날씨1[stnNm]='신적설 삽입용'!$C$2)*(날씨1[월]=M$3)*(날씨1[일]='신적설 삽입용'!$B20),날씨1[ddMefs]),""),IF(_xlpm.결과=0,"",_xlpm.결과))</f>
        <v/>
      </c>
      <c r="N20" t="str" cm="1">
        <f t="array" ref="N20">_xlfn.LET(_xlpm.결과,IFERROR(_xlfn.XLOOKUP(1,(날씨1[stnNm]='신적설 삽입용'!$C$2)*(날씨1[월]=N$3)*(날씨1[일]='신적설 삽입용'!$B20),날씨1[ddMefs]),""),IF(_xlpm.결과=0,"",_xlpm.결과))</f>
        <v/>
      </c>
      <c r="P20" s="63">
        <v>17</v>
      </c>
      <c r="Q20" t="str" cm="1">
        <f t="array" ref="Q20">_xlfn.LET(_xlpm.결과,IFERROR(_xlfn.XLOOKUP(1, (날씨2[stnNm]='신적설 삽입용'!$Q$2) * (날씨2[월]=Q$3) * (날씨2[일]='신적설 삽입용'!$P20), 날씨2[ddMefs]),""),IF(_xlpm.결과=0,"",_xlpm.결과))</f>
        <v/>
      </c>
      <c r="R20" t="str" cm="1">
        <f t="array" ref="R20">_xlfn.LET(_xlpm.결과,IFERROR(_xlfn.XLOOKUP(1, (날씨2[stnNm]='신적설 삽입용'!$Q$2) * (날씨2[월]=R$3) * (날씨2[일]='신적설 삽입용'!$P20), 날씨2[ddMefs]),""),IF(_xlpm.결과=0,"",_xlpm.결과))</f>
        <v/>
      </c>
      <c r="S20" t="str" cm="1">
        <f t="array" ref="S20">_xlfn.LET(_xlpm.결과,IFERROR(_xlfn.XLOOKUP(1, (날씨2[stnNm]='신적설 삽입용'!$Q$2) * (날씨2[월]=S$3) * (날씨2[일]='신적설 삽입용'!$P20), 날씨2[ddMefs]),""),IF(_xlpm.결과=0,"",_xlpm.결과))</f>
        <v/>
      </c>
      <c r="T20" t="str" cm="1">
        <f t="array" ref="T20">_xlfn.LET(_xlpm.결과,IFERROR(_xlfn.XLOOKUP(1, (날씨2[stnNm]='신적설 삽입용'!$Q$2) * (날씨2[월]=T$3) * (날씨2[일]='신적설 삽입용'!$P20), 날씨2[ddMefs]),""),IF(_xlpm.결과=0,"",_xlpm.결과))</f>
        <v/>
      </c>
      <c r="U20" t="str" cm="1">
        <f t="array" ref="U20">_xlfn.LET(_xlpm.결과,IFERROR(_xlfn.XLOOKUP(1, (날씨2[stnNm]='신적설 삽입용'!$Q$2) * (날씨2[월]=U$3) * (날씨2[일]='신적설 삽입용'!$P20), 날씨2[ddMefs]),""),IF(_xlpm.결과=0,"",_xlpm.결과))</f>
        <v/>
      </c>
      <c r="V20" t="str" cm="1">
        <f t="array" ref="V20">_xlfn.LET(_xlpm.결과,IFERROR(_xlfn.XLOOKUP(1, (날씨2[stnNm]='신적설 삽입용'!$Q$2) * (날씨2[월]=V$3) * (날씨2[일]='신적설 삽입용'!$P20), 날씨2[ddMefs]),""),IF(_xlpm.결과=0,"",_xlpm.결과))</f>
        <v/>
      </c>
      <c r="W20" t="str" cm="1">
        <f t="array" ref="W20">_xlfn.LET(_xlpm.결과,IFERROR(_xlfn.XLOOKUP(1, (날씨2[stnNm]='신적설 삽입용'!$Q$2) * (날씨2[월]=W$3) * (날씨2[일]='신적설 삽입용'!$P20), 날씨2[ddMefs]),""),IF(_xlpm.결과=0,"",_xlpm.결과))</f>
        <v/>
      </c>
      <c r="X20" t="str" cm="1">
        <f t="array" ref="X20">_xlfn.LET(_xlpm.결과,IFERROR(_xlfn.XLOOKUP(1, (날씨2[stnNm]='신적설 삽입용'!$Q$2) * (날씨2[월]=X$3) * (날씨2[일]='신적설 삽입용'!$P20), 날씨2[ddMefs]),""),IF(_xlpm.결과=0,"",_xlpm.결과))</f>
        <v/>
      </c>
      <c r="Y20" t="str" cm="1">
        <f t="array" ref="Y20">_xlfn.LET(_xlpm.결과,IFERROR(_xlfn.XLOOKUP(1, (날씨2[stnNm]='신적설 삽입용'!$Q$2) * (날씨2[월]=Y$3) * (날씨2[일]='신적설 삽입용'!$P20), 날씨2[ddMefs]),""),IF(_xlpm.결과=0,"",_xlpm.결과))</f>
        <v/>
      </c>
      <c r="Z20" t="str" cm="1">
        <f t="array" ref="Z20">_xlfn.LET(_xlpm.결과,IFERROR(_xlfn.XLOOKUP(1, (날씨2[stnNm]='신적설 삽입용'!$Q$2) * (날씨2[월]=Z$3) * (날씨2[일]='신적설 삽입용'!$P20), 날씨2[ddMefs]),""),IF(_xlpm.결과=0,"",_xlpm.결과))</f>
        <v/>
      </c>
      <c r="AA20" t="str" cm="1">
        <f t="array" ref="AA20">_xlfn.LET(_xlpm.결과,IFERROR(_xlfn.XLOOKUP(1, (날씨2[stnNm]='신적설 삽입용'!$Q$2) * (날씨2[월]=AA$3) * (날씨2[일]='신적설 삽입용'!$P20), 날씨2[ddMefs]),""),IF(_xlpm.결과=0,"",_xlpm.결과))</f>
        <v/>
      </c>
      <c r="AB20" t="str" cm="1">
        <f t="array" ref="AB20">_xlfn.LET(_xlpm.결과,IFERROR(_xlfn.XLOOKUP(1, (날씨2[stnNm]='신적설 삽입용'!$Q$2) * (날씨2[월]=AB$3) * (날씨2[일]='신적설 삽입용'!$P20), 날씨2[ddMefs]),""),IF(_xlpm.결과=0,"",_xlpm.결과))</f>
        <v/>
      </c>
      <c r="AD20" s="63">
        <v>17</v>
      </c>
      <c r="AE20" t="str" cm="1">
        <f t="array" ref="AE20">_xlfn.LET(_xlpm.결과,IFERROR(_xlfn.XLOOKUP(1, (날씨3[stnNm]='신적설 삽입용'!$AE$2) * (날씨3[월]=AE$3) * (날씨3[일]='신적설 삽입용'!$AD20), 날씨3[ddMefs]),""),IF(_xlpm.결과=0,"",_xlpm.결과))</f>
        <v/>
      </c>
      <c r="AF20" t="str" cm="1">
        <f t="array" ref="AF20">_xlfn.LET(_xlpm.결과,IFERROR(_xlfn.XLOOKUP(1, (날씨3[stnNm]='신적설 삽입용'!$AE$2) * (날씨3[월]=AF$3) * (날씨3[일]='신적설 삽입용'!$AD20), 날씨3[ddMefs]),""),IF(_xlpm.결과=0,"",_xlpm.결과))</f>
        <v/>
      </c>
      <c r="AG20" t="str" cm="1">
        <f t="array" ref="AG20">_xlfn.LET(_xlpm.결과,IFERROR(_xlfn.XLOOKUP(1, (날씨3[stnNm]='신적설 삽입용'!$AE$2) * (날씨3[월]=AG$3) * (날씨3[일]='신적설 삽입용'!$AD20), 날씨3[ddMefs]),""),IF(_xlpm.결과=0,"",_xlpm.결과))</f>
        <v/>
      </c>
      <c r="AH20" t="str" cm="1">
        <f t="array" ref="AH20">_xlfn.LET(_xlpm.결과,IFERROR(_xlfn.XLOOKUP(1, (날씨3[stnNm]='신적설 삽입용'!$AE$2) * (날씨3[월]=AH$3) * (날씨3[일]='신적설 삽입용'!$AD20), 날씨3[ddMefs]),""),IF(_xlpm.결과=0,"",_xlpm.결과))</f>
        <v/>
      </c>
      <c r="AI20" t="str" cm="1">
        <f t="array" ref="AI20">_xlfn.LET(_xlpm.결과,IFERROR(_xlfn.XLOOKUP(1, (날씨3[stnNm]='신적설 삽입용'!$AE$2) * (날씨3[월]=AI$3) * (날씨3[일]='신적설 삽입용'!$AD20), 날씨3[ddMefs]),""),IF(_xlpm.결과=0,"",_xlpm.결과))</f>
        <v/>
      </c>
      <c r="AJ20" t="str" cm="1">
        <f t="array" ref="AJ20">_xlfn.LET(_xlpm.결과,IFERROR(_xlfn.XLOOKUP(1, (날씨3[stnNm]='신적설 삽입용'!$AE$2) * (날씨3[월]=AJ$3) * (날씨3[일]='신적설 삽입용'!$AD20), 날씨3[ddMefs]),""),IF(_xlpm.결과=0,"",_xlpm.결과))</f>
        <v/>
      </c>
      <c r="AK20" t="str" cm="1">
        <f t="array" ref="AK20">_xlfn.LET(_xlpm.결과,IFERROR(_xlfn.XLOOKUP(1, (날씨3[stnNm]='신적설 삽입용'!$AE$2) * (날씨3[월]=AK$3) * (날씨3[일]='신적설 삽입용'!$AD20), 날씨3[ddMefs]),""),IF(_xlpm.결과=0,"",_xlpm.결과))</f>
        <v/>
      </c>
      <c r="AL20" t="str" cm="1">
        <f t="array" ref="AL20">_xlfn.LET(_xlpm.결과,IFERROR(_xlfn.XLOOKUP(1, (날씨3[stnNm]='신적설 삽입용'!$AE$2) * (날씨3[월]=AL$3) * (날씨3[일]='신적설 삽입용'!$AD20), 날씨3[ddMefs]),""),IF(_xlpm.결과=0,"",_xlpm.결과))</f>
        <v/>
      </c>
      <c r="AM20" t="str" cm="1">
        <f t="array" ref="AM20">_xlfn.LET(_xlpm.결과,IFERROR(_xlfn.XLOOKUP(1, (날씨3[stnNm]='신적설 삽입용'!$AE$2) * (날씨3[월]=AM$3) * (날씨3[일]='신적설 삽입용'!$AD20), 날씨3[ddMefs]),""),IF(_xlpm.결과=0,"",_xlpm.결과))</f>
        <v/>
      </c>
      <c r="AN20" t="str" cm="1">
        <f t="array" ref="AN20">_xlfn.LET(_xlpm.결과,IFERROR(_xlfn.XLOOKUP(1, (날씨3[stnNm]='신적설 삽입용'!$AE$2) * (날씨3[월]=AN$3) * (날씨3[일]='신적설 삽입용'!$AD20), 날씨3[ddMefs]),""),IF(_xlpm.결과=0,"",_xlpm.결과))</f>
        <v/>
      </c>
      <c r="AO20" t="str" cm="1">
        <f t="array" ref="AO20">_xlfn.LET(_xlpm.결과,IFERROR(_xlfn.XLOOKUP(1, (날씨3[stnNm]='신적설 삽입용'!$AE$2) * (날씨3[월]=AO$3) * (날씨3[일]='신적설 삽입용'!$AD20), 날씨3[ddMefs]),""),IF(_xlpm.결과=0,"",_xlpm.결과))</f>
        <v/>
      </c>
      <c r="AP20" t="str" cm="1">
        <f t="array" ref="AP20">_xlfn.LET(_xlpm.결과,IFERROR(_xlfn.XLOOKUP(1, (날씨3[stnNm]='신적설 삽입용'!$AE$2) * (날씨3[월]=AP$3) * (날씨3[일]='신적설 삽입용'!$AD20), 날씨3[ddMefs]),""),IF(_xlpm.결과=0,"",_xlpm.결과))</f>
        <v/>
      </c>
    </row>
    <row r="21" spans="2:42" ht="15.95" customHeight="1" x14ac:dyDescent="0.3">
      <c r="B21" s="63">
        <v>18</v>
      </c>
      <c r="C21" cm="1">
        <f t="array" ref="C21">_xlfn.LET(_xlpm.결과,IFERROR(_xlfn.XLOOKUP(1,(날씨1[stnNm]='신적설 삽입용'!$C$2)*(날씨1[월]=C$3)*(날씨1[일]='신적설 삽입용'!$B21),날씨1[ddMefs]),""),IF(_xlpm.결과=0,"",_xlpm.결과))</f>
        <v>7</v>
      </c>
      <c r="D21" t="str" cm="1">
        <f t="array" ref="D21">_xlfn.LET(_xlpm.결과,IFERROR(_xlfn.XLOOKUP(1,(날씨1[stnNm]='신적설 삽입용'!$C$2)*(날씨1[월]=D$3)*(날씨1[일]='신적설 삽입용'!$B21),날씨1[ddMefs]),""),IF(_xlpm.결과=0,"",_xlpm.결과))</f>
        <v/>
      </c>
      <c r="E21" t="str" cm="1">
        <f t="array" ref="E21">_xlfn.LET(_xlpm.결과,IFERROR(_xlfn.XLOOKUP(1,(날씨1[stnNm]='신적설 삽입용'!$C$2)*(날씨1[월]=E$3)*(날씨1[일]='신적설 삽입용'!$B21),날씨1[ddMefs]),""),IF(_xlpm.결과=0,"",_xlpm.결과))</f>
        <v/>
      </c>
      <c r="F21" t="str" cm="1">
        <f t="array" ref="F21">_xlfn.LET(_xlpm.결과,IFERROR(_xlfn.XLOOKUP(1,(날씨1[stnNm]='신적설 삽입용'!$C$2)*(날씨1[월]=F$3)*(날씨1[일]='신적설 삽입용'!$B21),날씨1[ddMefs]),""),IF(_xlpm.결과=0,"",_xlpm.결과))</f>
        <v/>
      </c>
      <c r="G21" t="str" cm="1">
        <f t="array" ref="G21">_xlfn.LET(_xlpm.결과,IFERROR(_xlfn.XLOOKUP(1,(날씨1[stnNm]='신적설 삽입용'!$C$2)*(날씨1[월]=G$3)*(날씨1[일]='신적설 삽입용'!$B21),날씨1[ddMefs]),""),IF(_xlpm.결과=0,"",_xlpm.결과))</f>
        <v/>
      </c>
      <c r="H21" t="str" cm="1">
        <f t="array" ref="H21">_xlfn.LET(_xlpm.결과,IFERROR(_xlfn.XLOOKUP(1,(날씨1[stnNm]='신적설 삽입용'!$C$2)*(날씨1[월]=H$3)*(날씨1[일]='신적설 삽입용'!$B21),날씨1[ddMefs]),""),IF(_xlpm.결과=0,"",_xlpm.결과))</f>
        <v/>
      </c>
      <c r="I21" t="str" cm="1">
        <f t="array" ref="I21">_xlfn.LET(_xlpm.결과,IFERROR(_xlfn.XLOOKUP(1,(날씨1[stnNm]='신적설 삽입용'!$C$2)*(날씨1[월]=I$3)*(날씨1[일]='신적설 삽입용'!$B21),날씨1[ddMefs]),""),IF(_xlpm.결과=0,"",_xlpm.결과))</f>
        <v/>
      </c>
      <c r="J21" t="str" cm="1">
        <f t="array" ref="J21">_xlfn.LET(_xlpm.결과,IFERROR(_xlfn.XLOOKUP(1,(날씨1[stnNm]='신적설 삽입용'!$C$2)*(날씨1[월]=J$3)*(날씨1[일]='신적설 삽입용'!$B21),날씨1[ddMefs]),""),IF(_xlpm.결과=0,"",_xlpm.결과))</f>
        <v/>
      </c>
      <c r="K21" t="str" cm="1">
        <f t="array" ref="K21">_xlfn.LET(_xlpm.결과,IFERROR(_xlfn.XLOOKUP(1,(날씨1[stnNm]='신적설 삽입용'!$C$2)*(날씨1[월]=K$3)*(날씨1[일]='신적설 삽입용'!$B21),날씨1[ddMefs]),""),IF(_xlpm.결과=0,"",_xlpm.결과))</f>
        <v/>
      </c>
      <c r="L21" t="str" cm="1">
        <f t="array" ref="L21">_xlfn.LET(_xlpm.결과,IFERROR(_xlfn.XLOOKUP(1,(날씨1[stnNm]='신적설 삽입용'!$C$2)*(날씨1[월]=L$3)*(날씨1[일]='신적설 삽입용'!$B21),날씨1[ddMefs]),""),IF(_xlpm.결과=0,"",_xlpm.결과))</f>
        <v/>
      </c>
      <c r="M21" t="str" cm="1">
        <f t="array" ref="M21">_xlfn.LET(_xlpm.결과,IFERROR(_xlfn.XLOOKUP(1,(날씨1[stnNm]='신적설 삽입용'!$C$2)*(날씨1[월]=M$3)*(날씨1[일]='신적설 삽입용'!$B21),날씨1[ddMefs]),""),IF(_xlpm.결과=0,"",_xlpm.결과))</f>
        <v/>
      </c>
      <c r="N21" t="str" cm="1">
        <f t="array" ref="N21">_xlfn.LET(_xlpm.결과,IFERROR(_xlfn.XLOOKUP(1,(날씨1[stnNm]='신적설 삽입용'!$C$2)*(날씨1[월]=N$3)*(날씨1[일]='신적설 삽입용'!$B21),날씨1[ddMefs]),""),IF(_xlpm.결과=0,"",_xlpm.결과))</f>
        <v/>
      </c>
      <c r="P21" s="63">
        <v>18</v>
      </c>
      <c r="Q21" t="str" cm="1">
        <f t="array" ref="Q21">_xlfn.LET(_xlpm.결과,IFERROR(_xlfn.XLOOKUP(1, (날씨2[stnNm]='신적설 삽입용'!$Q$2) * (날씨2[월]=Q$3) * (날씨2[일]='신적설 삽입용'!$P21), 날씨2[ddMefs]),""),IF(_xlpm.결과=0,"",_xlpm.결과))</f>
        <v/>
      </c>
      <c r="R21" t="str" cm="1">
        <f t="array" ref="R21">_xlfn.LET(_xlpm.결과,IFERROR(_xlfn.XLOOKUP(1, (날씨2[stnNm]='신적설 삽입용'!$Q$2) * (날씨2[월]=R$3) * (날씨2[일]='신적설 삽입용'!$P21), 날씨2[ddMefs]),""),IF(_xlpm.결과=0,"",_xlpm.결과))</f>
        <v/>
      </c>
      <c r="S21" t="str" cm="1">
        <f t="array" ref="S21">_xlfn.LET(_xlpm.결과,IFERROR(_xlfn.XLOOKUP(1, (날씨2[stnNm]='신적설 삽입용'!$Q$2) * (날씨2[월]=S$3) * (날씨2[일]='신적설 삽입용'!$P21), 날씨2[ddMefs]),""),IF(_xlpm.결과=0,"",_xlpm.결과))</f>
        <v/>
      </c>
      <c r="T21" t="str" cm="1">
        <f t="array" ref="T21">_xlfn.LET(_xlpm.결과,IFERROR(_xlfn.XLOOKUP(1, (날씨2[stnNm]='신적설 삽입용'!$Q$2) * (날씨2[월]=T$3) * (날씨2[일]='신적설 삽입용'!$P21), 날씨2[ddMefs]),""),IF(_xlpm.결과=0,"",_xlpm.결과))</f>
        <v/>
      </c>
      <c r="U21" t="str" cm="1">
        <f t="array" ref="U21">_xlfn.LET(_xlpm.결과,IFERROR(_xlfn.XLOOKUP(1, (날씨2[stnNm]='신적설 삽입용'!$Q$2) * (날씨2[월]=U$3) * (날씨2[일]='신적설 삽입용'!$P21), 날씨2[ddMefs]),""),IF(_xlpm.결과=0,"",_xlpm.결과))</f>
        <v/>
      </c>
      <c r="V21" t="str" cm="1">
        <f t="array" ref="V21">_xlfn.LET(_xlpm.결과,IFERROR(_xlfn.XLOOKUP(1, (날씨2[stnNm]='신적설 삽입용'!$Q$2) * (날씨2[월]=V$3) * (날씨2[일]='신적설 삽입용'!$P21), 날씨2[ddMefs]),""),IF(_xlpm.결과=0,"",_xlpm.결과))</f>
        <v/>
      </c>
      <c r="W21" t="str" cm="1">
        <f t="array" ref="W21">_xlfn.LET(_xlpm.결과,IFERROR(_xlfn.XLOOKUP(1, (날씨2[stnNm]='신적설 삽입용'!$Q$2) * (날씨2[월]=W$3) * (날씨2[일]='신적설 삽입용'!$P21), 날씨2[ddMefs]),""),IF(_xlpm.결과=0,"",_xlpm.결과))</f>
        <v/>
      </c>
      <c r="X21" t="str" cm="1">
        <f t="array" ref="X21">_xlfn.LET(_xlpm.결과,IFERROR(_xlfn.XLOOKUP(1, (날씨2[stnNm]='신적설 삽입용'!$Q$2) * (날씨2[월]=X$3) * (날씨2[일]='신적설 삽입용'!$P21), 날씨2[ddMefs]),""),IF(_xlpm.결과=0,"",_xlpm.결과))</f>
        <v/>
      </c>
      <c r="Y21" t="str" cm="1">
        <f t="array" ref="Y21">_xlfn.LET(_xlpm.결과,IFERROR(_xlfn.XLOOKUP(1, (날씨2[stnNm]='신적설 삽입용'!$Q$2) * (날씨2[월]=Y$3) * (날씨2[일]='신적설 삽입용'!$P21), 날씨2[ddMefs]),""),IF(_xlpm.결과=0,"",_xlpm.결과))</f>
        <v/>
      </c>
      <c r="Z21" t="str" cm="1">
        <f t="array" ref="Z21">_xlfn.LET(_xlpm.결과,IFERROR(_xlfn.XLOOKUP(1, (날씨2[stnNm]='신적설 삽입용'!$Q$2) * (날씨2[월]=Z$3) * (날씨2[일]='신적설 삽입용'!$P21), 날씨2[ddMefs]),""),IF(_xlpm.결과=0,"",_xlpm.결과))</f>
        <v/>
      </c>
      <c r="AA21" t="str" cm="1">
        <f t="array" ref="AA21">_xlfn.LET(_xlpm.결과,IFERROR(_xlfn.XLOOKUP(1, (날씨2[stnNm]='신적설 삽입용'!$Q$2) * (날씨2[월]=AA$3) * (날씨2[일]='신적설 삽입용'!$P21), 날씨2[ddMefs]),""),IF(_xlpm.결과=0,"",_xlpm.결과))</f>
        <v/>
      </c>
      <c r="AB21" t="str" cm="1">
        <f t="array" ref="AB21">_xlfn.LET(_xlpm.결과,IFERROR(_xlfn.XLOOKUP(1, (날씨2[stnNm]='신적설 삽입용'!$Q$2) * (날씨2[월]=AB$3) * (날씨2[일]='신적설 삽입용'!$P21), 날씨2[ddMefs]),""),IF(_xlpm.결과=0,"",_xlpm.결과))</f>
        <v/>
      </c>
      <c r="AD21" s="63">
        <v>18</v>
      </c>
      <c r="AE21" t="str" cm="1">
        <f t="array" ref="AE21">_xlfn.LET(_xlpm.결과,IFERROR(_xlfn.XLOOKUP(1, (날씨3[stnNm]='신적설 삽입용'!$AE$2) * (날씨3[월]=AE$3) * (날씨3[일]='신적설 삽입용'!$AD21), 날씨3[ddMefs]),""),IF(_xlpm.결과=0,"",_xlpm.결과))</f>
        <v/>
      </c>
      <c r="AF21" t="str" cm="1">
        <f t="array" ref="AF21">_xlfn.LET(_xlpm.결과,IFERROR(_xlfn.XLOOKUP(1, (날씨3[stnNm]='신적설 삽입용'!$AE$2) * (날씨3[월]=AF$3) * (날씨3[일]='신적설 삽입용'!$AD21), 날씨3[ddMefs]),""),IF(_xlpm.결과=0,"",_xlpm.결과))</f>
        <v/>
      </c>
      <c r="AG21" t="str" cm="1">
        <f t="array" ref="AG21">_xlfn.LET(_xlpm.결과,IFERROR(_xlfn.XLOOKUP(1, (날씨3[stnNm]='신적설 삽입용'!$AE$2) * (날씨3[월]=AG$3) * (날씨3[일]='신적설 삽입용'!$AD21), 날씨3[ddMefs]),""),IF(_xlpm.결과=0,"",_xlpm.결과))</f>
        <v/>
      </c>
      <c r="AH21" t="str" cm="1">
        <f t="array" ref="AH21">_xlfn.LET(_xlpm.결과,IFERROR(_xlfn.XLOOKUP(1, (날씨3[stnNm]='신적설 삽입용'!$AE$2) * (날씨3[월]=AH$3) * (날씨3[일]='신적설 삽입용'!$AD21), 날씨3[ddMefs]),""),IF(_xlpm.결과=0,"",_xlpm.결과))</f>
        <v/>
      </c>
      <c r="AI21" t="str" cm="1">
        <f t="array" ref="AI21">_xlfn.LET(_xlpm.결과,IFERROR(_xlfn.XLOOKUP(1, (날씨3[stnNm]='신적설 삽입용'!$AE$2) * (날씨3[월]=AI$3) * (날씨3[일]='신적설 삽입용'!$AD21), 날씨3[ddMefs]),""),IF(_xlpm.결과=0,"",_xlpm.결과))</f>
        <v/>
      </c>
      <c r="AJ21" t="str" cm="1">
        <f t="array" ref="AJ21">_xlfn.LET(_xlpm.결과,IFERROR(_xlfn.XLOOKUP(1, (날씨3[stnNm]='신적설 삽입용'!$AE$2) * (날씨3[월]=AJ$3) * (날씨3[일]='신적설 삽입용'!$AD21), 날씨3[ddMefs]),""),IF(_xlpm.결과=0,"",_xlpm.결과))</f>
        <v/>
      </c>
      <c r="AK21" t="str" cm="1">
        <f t="array" ref="AK21">_xlfn.LET(_xlpm.결과,IFERROR(_xlfn.XLOOKUP(1, (날씨3[stnNm]='신적설 삽입용'!$AE$2) * (날씨3[월]=AK$3) * (날씨3[일]='신적설 삽입용'!$AD21), 날씨3[ddMefs]),""),IF(_xlpm.결과=0,"",_xlpm.결과))</f>
        <v/>
      </c>
      <c r="AL21" t="str" cm="1">
        <f t="array" ref="AL21">_xlfn.LET(_xlpm.결과,IFERROR(_xlfn.XLOOKUP(1, (날씨3[stnNm]='신적설 삽입용'!$AE$2) * (날씨3[월]=AL$3) * (날씨3[일]='신적설 삽입용'!$AD21), 날씨3[ddMefs]),""),IF(_xlpm.결과=0,"",_xlpm.결과))</f>
        <v/>
      </c>
      <c r="AM21" t="str" cm="1">
        <f t="array" ref="AM21">_xlfn.LET(_xlpm.결과,IFERROR(_xlfn.XLOOKUP(1, (날씨3[stnNm]='신적설 삽입용'!$AE$2) * (날씨3[월]=AM$3) * (날씨3[일]='신적설 삽입용'!$AD21), 날씨3[ddMefs]),""),IF(_xlpm.결과=0,"",_xlpm.결과))</f>
        <v/>
      </c>
      <c r="AN21" t="str" cm="1">
        <f t="array" ref="AN21">_xlfn.LET(_xlpm.결과,IFERROR(_xlfn.XLOOKUP(1, (날씨3[stnNm]='신적설 삽입용'!$AE$2) * (날씨3[월]=AN$3) * (날씨3[일]='신적설 삽입용'!$AD21), 날씨3[ddMefs]),""),IF(_xlpm.결과=0,"",_xlpm.결과))</f>
        <v/>
      </c>
      <c r="AO21" t="str" cm="1">
        <f t="array" ref="AO21">_xlfn.LET(_xlpm.결과,IFERROR(_xlfn.XLOOKUP(1, (날씨3[stnNm]='신적설 삽입용'!$AE$2) * (날씨3[월]=AO$3) * (날씨3[일]='신적설 삽입용'!$AD21), 날씨3[ddMefs]),""),IF(_xlpm.결과=0,"",_xlpm.결과))</f>
        <v/>
      </c>
      <c r="AP21" t="str" cm="1">
        <f t="array" ref="AP21">_xlfn.LET(_xlpm.결과,IFERROR(_xlfn.XLOOKUP(1, (날씨3[stnNm]='신적설 삽입용'!$AE$2) * (날씨3[월]=AP$3) * (날씨3[일]='신적설 삽입용'!$AD21), 날씨3[ddMefs]),""),IF(_xlpm.결과=0,"",_xlpm.결과))</f>
        <v/>
      </c>
    </row>
    <row r="22" spans="2:42" ht="15.95" customHeight="1" x14ac:dyDescent="0.3">
      <c r="B22" s="63">
        <v>19</v>
      </c>
      <c r="C22" cm="1">
        <f t="array" ref="C22">_xlfn.LET(_xlpm.결과,IFERROR(_xlfn.XLOOKUP(1,(날씨1[stnNm]='신적설 삽입용'!$C$2)*(날씨1[월]=C$3)*(날씨1[일]='신적설 삽입용'!$B22),날씨1[ddMefs]),""),IF(_xlpm.결과=0,"",_xlpm.결과))</f>
        <v>0.5</v>
      </c>
      <c r="D22" t="str" cm="1">
        <f t="array" ref="D22">_xlfn.LET(_xlpm.결과,IFERROR(_xlfn.XLOOKUP(1,(날씨1[stnNm]='신적설 삽입용'!$C$2)*(날씨1[월]=D$3)*(날씨1[일]='신적설 삽입용'!$B22),날씨1[ddMefs]),""),IF(_xlpm.결과=0,"",_xlpm.결과))</f>
        <v/>
      </c>
      <c r="E22" t="str" cm="1">
        <f t="array" ref="E22">_xlfn.LET(_xlpm.결과,IFERROR(_xlfn.XLOOKUP(1,(날씨1[stnNm]='신적설 삽입용'!$C$2)*(날씨1[월]=E$3)*(날씨1[일]='신적설 삽입용'!$B22),날씨1[ddMefs]),""),IF(_xlpm.결과=0,"",_xlpm.결과))</f>
        <v/>
      </c>
      <c r="F22" t="str" cm="1">
        <f t="array" ref="F22">_xlfn.LET(_xlpm.결과,IFERROR(_xlfn.XLOOKUP(1,(날씨1[stnNm]='신적설 삽입용'!$C$2)*(날씨1[월]=F$3)*(날씨1[일]='신적설 삽입용'!$B22),날씨1[ddMefs]),""),IF(_xlpm.결과=0,"",_xlpm.결과))</f>
        <v/>
      </c>
      <c r="G22" t="str" cm="1">
        <f t="array" ref="G22">_xlfn.LET(_xlpm.결과,IFERROR(_xlfn.XLOOKUP(1,(날씨1[stnNm]='신적설 삽입용'!$C$2)*(날씨1[월]=G$3)*(날씨1[일]='신적설 삽입용'!$B22),날씨1[ddMefs]),""),IF(_xlpm.결과=0,"",_xlpm.결과))</f>
        <v/>
      </c>
      <c r="H22" t="str" cm="1">
        <f t="array" ref="H22">_xlfn.LET(_xlpm.결과,IFERROR(_xlfn.XLOOKUP(1,(날씨1[stnNm]='신적설 삽입용'!$C$2)*(날씨1[월]=H$3)*(날씨1[일]='신적설 삽입용'!$B22),날씨1[ddMefs]),""),IF(_xlpm.결과=0,"",_xlpm.결과))</f>
        <v/>
      </c>
      <c r="I22" t="str" cm="1">
        <f t="array" ref="I22">_xlfn.LET(_xlpm.결과,IFERROR(_xlfn.XLOOKUP(1,(날씨1[stnNm]='신적설 삽입용'!$C$2)*(날씨1[월]=I$3)*(날씨1[일]='신적설 삽입용'!$B22),날씨1[ddMefs]),""),IF(_xlpm.결과=0,"",_xlpm.결과))</f>
        <v/>
      </c>
      <c r="J22" t="str" cm="1">
        <f t="array" ref="J22">_xlfn.LET(_xlpm.결과,IFERROR(_xlfn.XLOOKUP(1,(날씨1[stnNm]='신적설 삽입용'!$C$2)*(날씨1[월]=J$3)*(날씨1[일]='신적설 삽입용'!$B22),날씨1[ddMefs]),""),IF(_xlpm.결과=0,"",_xlpm.결과))</f>
        <v/>
      </c>
      <c r="K22" t="str" cm="1">
        <f t="array" ref="K22">_xlfn.LET(_xlpm.결과,IFERROR(_xlfn.XLOOKUP(1,(날씨1[stnNm]='신적설 삽입용'!$C$2)*(날씨1[월]=K$3)*(날씨1[일]='신적설 삽입용'!$B22),날씨1[ddMefs]),""),IF(_xlpm.결과=0,"",_xlpm.결과))</f>
        <v/>
      </c>
      <c r="L22" t="str" cm="1">
        <f t="array" ref="L22">_xlfn.LET(_xlpm.결과,IFERROR(_xlfn.XLOOKUP(1,(날씨1[stnNm]='신적설 삽입용'!$C$2)*(날씨1[월]=L$3)*(날씨1[일]='신적설 삽입용'!$B22),날씨1[ddMefs]),""),IF(_xlpm.결과=0,"",_xlpm.결과))</f>
        <v/>
      </c>
      <c r="M22" t="str" cm="1">
        <f t="array" ref="M22">_xlfn.LET(_xlpm.결과,IFERROR(_xlfn.XLOOKUP(1,(날씨1[stnNm]='신적설 삽입용'!$C$2)*(날씨1[월]=M$3)*(날씨1[일]='신적설 삽입용'!$B22),날씨1[ddMefs]),""),IF(_xlpm.결과=0,"",_xlpm.결과))</f>
        <v/>
      </c>
      <c r="N22" t="str" cm="1">
        <f t="array" ref="N22">_xlfn.LET(_xlpm.결과,IFERROR(_xlfn.XLOOKUP(1,(날씨1[stnNm]='신적설 삽입용'!$C$2)*(날씨1[월]=N$3)*(날씨1[일]='신적설 삽입용'!$B22),날씨1[ddMefs]),""),IF(_xlpm.결과=0,"",_xlpm.결과))</f>
        <v/>
      </c>
      <c r="P22" s="63">
        <v>19</v>
      </c>
      <c r="Q22" t="str" cm="1">
        <f t="array" ref="Q22">_xlfn.LET(_xlpm.결과,IFERROR(_xlfn.XLOOKUP(1, (날씨2[stnNm]='신적설 삽입용'!$Q$2) * (날씨2[월]=Q$3) * (날씨2[일]='신적설 삽입용'!$P22), 날씨2[ddMefs]),""),IF(_xlpm.결과=0,"",_xlpm.결과))</f>
        <v/>
      </c>
      <c r="R22" t="str" cm="1">
        <f t="array" ref="R22">_xlfn.LET(_xlpm.결과,IFERROR(_xlfn.XLOOKUP(1, (날씨2[stnNm]='신적설 삽입용'!$Q$2) * (날씨2[월]=R$3) * (날씨2[일]='신적설 삽입용'!$P22), 날씨2[ddMefs]),""),IF(_xlpm.결과=0,"",_xlpm.결과))</f>
        <v/>
      </c>
      <c r="S22" t="str" cm="1">
        <f t="array" ref="S22">_xlfn.LET(_xlpm.결과,IFERROR(_xlfn.XLOOKUP(1, (날씨2[stnNm]='신적설 삽입용'!$Q$2) * (날씨2[월]=S$3) * (날씨2[일]='신적설 삽입용'!$P22), 날씨2[ddMefs]),""),IF(_xlpm.결과=0,"",_xlpm.결과))</f>
        <v/>
      </c>
      <c r="T22" t="str" cm="1">
        <f t="array" ref="T22">_xlfn.LET(_xlpm.결과,IFERROR(_xlfn.XLOOKUP(1, (날씨2[stnNm]='신적설 삽입용'!$Q$2) * (날씨2[월]=T$3) * (날씨2[일]='신적설 삽입용'!$P22), 날씨2[ddMefs]),""),IF(_xlpm.결과=0,"",_xlpm.결과))</f>
        <v/>
      </c>
      <c r="U22" t="str" cm="1">
        <f t="array" ref="U22">_xlfn.LET(_xlpm.결과,IFERROR(_xlfn.XLOOKUP(1, (날씨2[stnNm]='신적설 삽입용'!$Q$2) * (날씨2[월]=U$3) * (날씨2[일]='신적설 삽입용'!$P22), 날씨2[ddMefs]),""),IF(_xlpm.결과=0,"",_xlpm.결과))</f>
        <v/>
      </c>
      <c r="V22" t="str" cm="1">
        <f t="array" ref="V22">_xlfn.LET(_xlpm.결과,IFERROR(_xlfn.XLOOKUP(1, (날씨2[stnNm]='신적설 삽입용'!$Q$2) * (날씨2[월]=V$3) * (날씨2[일]='신적설 삽입용'!$P22), 날씨2[ddMefs]),""),IF(_xlpm.결과=0,"",_xlpm.결과))</f>
        <v/>
      </c>
      <c r="W22" t="str" cm="1">
        <f t="array" ref="W22">_xlfn.LET(_xlpm.결과,IFERROR(_xlfn.XLOOKUP(1, (날씨2[stnNm]='신적설 삽입용'!$Q$2) * (날씨2[월]=W$3) * (날씨2[일]='신적설 삽입용'!$P22), 날씨2[ddMefs]),""),IF(_xlpm.결과=0,"",_xlpm.결과))</f>
        <v/>
      </c>
      <c r="X22" t="str" cm="1">
        <f t="array" ref="X22">_xlfn.LET(_xlpm.결과,IFERROR(_xlfn.XLOOKUP(1, (날씨2[stnNm]='신적설 삽입용'!$Q$2) * (날씨2[월]=X$3) * (날씨2[일]='신적설 삽입용'!$P22), 날씨2[ddMefs]),""),IF(_xlpm.결과=0,"",_xlpm.결과))</f>
        <v/>
      </c>
      <c r="Y22" t="str" cm="1">
        <f t="array" ref="Y22">_xlfn.LET(_xlpm.결과,IFERROR(_xlfn.XLOOKUP(1, (날씨2[stnNm]='신적설 삽입용'!$Q$2) * (날씨2[월]=Y$3) * (날씨2[일]='신적설 삽입용'!$P22), 날씨2[ddMefs]),""),IF(_xlpm.결과=0,"",_xlpm.결과))</f>
        <v/>
      </c>
      <c r="Z22" t="str" cm="1">
        <f t="array" ref="Z22">_xlfn.LET(_xlpm.결과,IFERROR(_xlfn.XLOOKUP(1, (날씨2[stnNm]='신적설 삽입용'!$Q$2) * (날씨2[월]=Z$3) * (날씨2[일]='신적설 삽입용'!$P22), 날씨2[ddMefs]),""),IF(_xlpm.결과=0,"",_xlpm.결과))</f>
        <v/>
      </c>
      <c r="AA22" t="str" cm="1">
        <f t="array" ref="AA22">_xlfn.LET(_xlpm.결과,IFERROR(_xlfn.XLOOKUP(1, (날씨2[stnNm]='신적설 삽입용'!$Q$2) * (날씨2[월]=AA$3) * (날씨2[일]='신적설 삽입용'!$P22), 날씨2[ddMefs]),""),IF(_xlpm.결과=0,"",_xlpm.결과))</f>
        <v/>
      </c>
      <c r="AB22" t="str" cm="1">
        <f t="array" ref="AB22">_xlfn.LET(_xlpm.결과,IFERROR(_xlfn.XLOOKUP(1, (날씨2[stnNm]='신적설 삽입용'!$Q$2) * (날씨2[월]=AB$3) * (날씨2[일]='신적설 삽입용'!$P22), 날씨2[ddMefs]),""),IF(_xlpm.결과=0,"",_xlpm.결과))</f>
        <v/>
      </c>
      <c r="AD22" s="63">
        <v>19</v>
      </c>
      <c r="AE22" t="str" cm="1">
        <f t="array" ref="AE22">_xlfn.LET(_xlpm.결과,IFERROR(_xlfn.XLOOKUP(1, (날씨3[stnNm]='신적설 삽입용'!$AE$2) * (날씨3[월]=AE$3) * (날씨3[일]='신적설 삽입용'!$AD22), 날씨3[ddMefs]),""),IF(_xlpm.결과=0,"",_xlpm.결과))</f>
        <v/>
      </c>
      <c r="AF22" t="str" cm="1">
        <f t="array" ref="AF22">_xlfn.LET(_xlpm.결과,IFERROR(_xlfn.XLOOKUP(1, (날씨3[stnNm]='신적설 삽입용'!$AE$2) * (날씨3[월]=AF$3) * (날씨3[일]='신적설 삽입용'!$AD22), 날씨3[ddMefs]),""),IF(_xlpm.결과=0,"",_xlpm.결과))</f>
        <v/>
      </c>
      <c r="AG22" t="str" cm="1">
        <f t="array" ref="AG22">_xlfn.LET(_xlpm.결과,IFERROR(_xlfn.XLOOKUP(1, (날씨3[stnNm]='신적설 삽입용'!$AE$2) * (날씨3[월]=AG$3) * (날씨3[일]='신적설 삽입용'!$AD22), 날씨3[ddMefs]),""),IF(_xlpm.결과=0,"",_xlpm.결과))</f>
        <v/>
      </c>
      <c r="AH22" t="str" cm="1">
        <f t="array" ref="AH22">_xlfn.LET(_xlpm.결과,IFERROR(_xlfn.XLOOKUP(1, (날씨3[stnNm]='신적설 삽입용'!$AE$2) * (날씨3[월]=AH$3) * (날씨3[일]='신적설 삽입용'!$AD22), 날씨3[ddMefs]),""),IF(_xlpm.결과=0,"",_xlpm.결과))</f>
        <v/>
      </c>
      <c r="AI22" t="str" cm="1">
        <f t="array" ref="AI22">_xlfn.LET(_xlpm.결과,IFERROR(_xlfn.XLOOKUP(1, (날씨3[stnNm]='신적설 삽입용'!$AE$2) * (날씨3[월]=AI$3) * (날씨3[일]='신적설 삽입용'!$AD22), 날씨3[ddMefs]),""),IF(_xlpm.결과=0,"",_xlpm.결과))</f>
        <v/>
      </c>
      <c r="AJ22" t="str" cm="1">
        <f t="array" ref="AJ22">_xlfn.LET(_xlpm.결과,IFERROR(_xlfn.XLOOKUP(1, (날씨3[stnNm]='신적설 삽입용'!$AE$2) * (날씨3[월]=AJ$3) * (날씨3[일]='신적설 삽입용'!$AD22), 날씨3[ddMefs]),""),IF(_xlpm.결과=0,"",_xlpm.결과))</f>
        <v/>
      </c>
      <c r="AK22" t="str" cm="1">
        <f t="array" ref="AK22">_xlfn.LET(_xlpm.결과,IFERROR(_xlfn.XLOOKUP(1, (날씨3[stnNm]='신적설 삽입용'!$AE$2) * (날씨3[월]=AK$3) * (날씨3[일]='신적설 삽입용'!$AD22), 날씨3[ddMefs]),""),IF(_xlpm.결과=0,"",_xlpm.결과))</f>
        <v/>
      </c>
      <c r="AL22" t="str" cm="1">
        <f t="array" ref="AL22">_xlfn.LET(_xlpm.결과,IFERROR(_xlfn.XLOOKUP(1, (날씨3[stnNm]='신적설 삽입용'!$AE$2) * (날씨3[월]=AL$3) * (날씨3[일]='신적설 삽입용'!$AD22), 날씨3[ddMefs]),""),IF(_xlpm.결과=0,"",_xlpm.결과))</f>
        <v/>
      </c>
      <c r="AM22" t="str" cm="1">
        <f t="array" ref="AM22">_xlfn.LET(_xlpm.결과,IFERROR(_xlfn.XLOOKUP(1, (날씨3[stnNm]='신적설 삽입용'!$AE$2) * (날씨3[월]=AM$3) * (날씨3[일]='신적설 삽입용'!$AD22), 날씨3[ddMefs]),""),IF(_xlpm.결과=0,"",_xlpm.결과))</f>
        <v/>
      </c>
      <c r="AN22" t="str" cm="1">
        <f t="array" ref="AN22">_xlfn.LET(_xlpm.결과,IFERROR(_xlfn.XLOOKUP(1, (날씨3[stnNm]='신적설 삽입용'!$AE$2) * (날씨3[월]=AN$3) * (날씨3[일]='신적설 삽입용'!$AD22), 날씨3[ddMefs]),""),IF(_xlpm.결과=0,"",_xlpm.결과))</f>
        <v/>
      </c>
      <c r="AO22" t="str" cm="1">
        <f t="array" ref="AO22">_xlfn.LET(_xlpm.결과,IFERROR(_xlfn.XLOOKUP(1, (날씨3[stnNm]='신적설 삽입용'!$AE$2) * (날씨3[월]=AO$3) * (날씨3[일]='신적설 삽입용'!$AD22), 날씨3[ddMefs]),""),IF(_xlpm.결과=0,"",_xlpm.결과))</f>
        <v/>
      </c>
      <c r="AP22" t="str" cm="1">
        <f t="array" ref="AP22">_xlfn.LET(_xlpm.결과,IFERROR(_xlfn.XLOOKUP(1, (날씨3[stnNm]='신적설 삽입용'!$AE$2) * (날씨3[월]=AP$3) * (날씨3[일]='신적설 삽입용'!$AD22), 날씨3[ddMefs]),""),IF(_xlpm.결과=0,"",_xlpm.결과))</f>
        <v/>
      </c>
    </row>
    <row r="23" spans="2:42" ht="15.95" customHeight="1" x14ac:dyDescent="0.3">
      <c r="B23" s="63">
        <v>20</v>
      </c>
      <c r="C23" t="str" cm="1">
        <f t="array" ref="C23">_xlfn.LET(_xlpm.결과,IFERROR(_xlfn.XLOOKUP(1,(날씨1[stnNm]='신적설 삽입용'!$C$2)*(날씨1[월]=C$3)*(날씨1[일]='신적설 삽입용'!$B23),날씨1[ddMefs]),""),IF(_xlpm.결과=0,"",_xlpm.결과))</f>
        <v/>
      </c>
      <c r="D23" t="str" cm="1">
        <f t="array" ref="D23">_xlfn.LET(_xlpm.결과,IFERROR(_xlfn.XLOOKUP(1,(날씨1[stnNm]='신적설 삽입용'!$C$2)*(날씨1[월]=D$3)*(날씨1[일]='신적설 삽입용'!$B23),날씨1[ddMefs]),""),IF(_xlpm.결과=0,"",_xlpm.결과))</f>
        <v/>
      </c>
      <c r="E23" t="str" cm="1">
        <f t="array" ref="E23">_xlfn.LET(_xlpm.결과,IFERROR(_xlfn.XLOOKUP(1,(날씨1[stnNm]='신적설 삽입용'!$C$2)*(날씨1[월]=E$3)*(날씨1[일]='신적설 삽입용'!$B23),날씨1[ddMefs]),""),IF(_xlpm.결과=0,"",_xlpm.결과))</f>
        <v/>
      </c>
      <c r="F23" t="str" cm="1">
        <f t="array" ref="F23">_xlfn.LET(_xlpm.결과,IFERROR(_xlfn.XLOOKUP(1,(날씨1[stnNm]='신적설 삽입용'!$C$2)*(날씨1[월]=F$3)*(날씨1[일]='신적설 삽입용'!$B23),날씨1[ddMefs]),""),IF(_xlpm.결과=0,"",_xlpm.결과))</f>
        <v/>
      </c>
      <c r="G23" t="str" cm="1">
        <f t="array" ref="G23">_xlfn.LET(_xlpm.결과,IFERROR(_xlfn.XLOOKUP(1,(날씨1[stnNm]='신적설 삽입용'!$C$2)*(날씨1[월]=G$3)*(날씨1[일]='신적설 삽입용'!$B23),날씨1[ddMefs]),""),IF(_xlpm.결과=0,"",_xlpm.결과))</f>
        <v/>
      </c>
      <c r="H23" t="str" cm="1">
        <f t="array" ref="H23">_xlfn.LET(_xlpm.결과,IFERROR(_xlfn.XLOOKUP(1,(날씨1[stnNm]='신적설 삽입용'!$C$2)*(날씨1[월]=H$3)*(날씨1[일]='신적설 삽입용'!$B23),날씨1[ddMefs]),""),IF(_xlpm.결과=0,"",_xlpm.결과))</f>
        <v/>
      </c>
      <c r="I23" t="str" cm="1">
        <f t="array" ref="I23">_xlfn.LET(_xlpm.결과,IFERROR(_xlfn.XLOOKUP(1,(날씨1[stnNm]='신적설 삽입용'!$C$2)*(날씨1[월]=I$3)*(날씨1[일]='신적설 삽입용'!$B23),날씨1[ddMefs]),""),IF(_xlpm.결과=0,"",_xlpm.결과))</f>
        <v/>
      </c>
      <c r="J23" t="str" cm="1">
        <f t="array" ref="J23">_xlfn.LET(_xlpm.결과,IFERROR(_xlfn.XLOOKUP(1,(날씨1[stnNm]='신적설 삽입용'!$C$2)*(날씨1[월]=J$3)*(날씨1[일]='신적설 삽입용'!$B23),날씨1[ddMefs]),""),IF(_xlpm.결과=0,"",_xlpm.결과))</f>
        <v/>
      </c>
      <c r="K23" t="str" cm="1">
        <f t="array" ref="K23">_xlfn.LET(_xlpm.결과,IFERROR(_xlfn.XLOOKUP(1,(날씨1[stnNm]='신적설 삽입용'!$C$2)*(날씨1[월]=K$3)*(날씨1[일]='신적설 삽입용'!$B23),날씨1[ddMefs]),""),IF(_xlpm.결과=0,"",_xlpm.결과))</f>
        <v/>
      </c>
      <c r="L23" t="str" cm="1">
        <f t="array" ref="L23">_xlfn.LET(_xlpm.결과,IFERROR(_xlfn.XLOOKUP(1,(날씨1[stnNm]='신적설 삽입용'!$C$2)*(날씨1[월]=L$3)*(날씨1[일]='신적설 삽입용'!$B23),날씨1[ddMefs]),""),IF(_xlpm.결과=0,"",_xlpm.결과))</f>
        <v/>
      </c>
      <c r="M23" t="str" cm="1">
        <f t="array" ref="M23">_xlfn.LET(_xlpm.결과,IFERROR(_xlfn.XLOOKUP(1,(날씨1[stnNm]='신적설 삽입용'!$C$2)*(날씨1[월]=M$3)*(날씨1[일]='신적설 삽입용'!$B23),날씨1[ddMefs]),""),IF(_xlpm.결과=0,"",_xlpm.결과))</f>
        <v/>
      </c>
      <c r="N23" t="str" cm="1">
        <f t="array" ref="N23">_xlfn.LET(_xlpm.결과,IFERROR(_xlfn.XLOOKUP(1,(날씨1[stnNm]='신적설 삽입용'!$C$2)*(날씨1[월]=N$3)*(날씨1[일]='신적설 삽입용'!$B23),날씨1[ddMefs]),""),IF(_xlpm.결과=0,"",_xlpm.결과))</f>
        <v/>
      </c>
      <c r="P23" s="63">
        <v>20</v>
      </c>
      <c r="Q23" t="str" cm="1">
        <f t="array" ref="Q23">_xlfn.LET(_xlpm.결과,IFERROR(_xlfn.XLOOKUP(1, (날씨2[stnNm]='신적설 삽입용'!$Q$2) * (날씨2[월]=Q$3) * (날씨2[일]='신적설 삽입용'!$P23), 날씨2[ddMefs]),""),IF(_xlpm.결과=0,"",_xlpm.결과))</f>
        <v/>
      </c>
      <c r="R23" t="str" cm="1">
        <f t="array" ref="R23">_xlfn.LET(_xlpm.결과,IFERROR(_xlfn.XLOOKUP(1, (날씨2[stnNm]='신적설 삽입용'!$Q$2) * (날씨2[월]=R$3) * (날씨2[일]='신적설 삽입용'!$P23), 날씨2[ddMefs]),""),IF(_xlpm.결과=0,"",_xlpm.결과))</f>
        <v/>
      </c>
      <c r="S23" t="str" cm="1">
        <f t="array" ref="S23">_xlfn.LET(_xlpm.결과,IFERROR(_xlfn.XLOOKUP(1, (날씨2[stnNm]='신적설 삽입용'!$Q$2) * (날씨2[월]=S$3) * (날씨2[일]='신적설 삽입용'!$P23), 날씨2[ddMefs]),""),IF(_xlpm.결과=0,"",_xlpm.결과))</f>
        <v/>
      </c>
      <c r="T23" t="str" cm="1">
        <f t="array" ref="T23">_xlfn.LET(_xlpm.결과,IFERROR(_xlfn.XLOOKUP(1, (날씨2[stnNm]='신적설 삽입용'!$Q$2) * (날씨2[월]=T$3) * (날씨2[일]='신적설 삽입용'!$P23), 날씨2[ddMefs]),""),IF(_xlpm.결과=0,"",_xlpm.결과))</f>
        <v/>
      </c>
      <c r="U23" t="str" cm="1">
        <f t="array" ref="U23">_xlfn.LET(_xlpm.결과,IFERROR(_xlfn.XLOOKUP(1, (날씨2[stnNm]='신적설 삽입용'!$Q$2) * (날씨2[월]=U$3) * (날씨2[일]='신적설 삽입용'!$P23), 날씨2[ddMefs]),""),IF(_xlpm.결과=0,"",_xlpm.결과))</f>
        <v/>
      </c>
      <c r="V23" t="str" cm="1">
        <f t="array" ref="V23">_xlfn.LET(_xlpm.결과,IFERROR(_xlfn.XLOOKUP(1, (날씨2[stnNm]='신적설 삽입용'!$Q$2) * (날씨2[월]=V$3) * (날씨2[일]='신적설 삽입용'!$P23), 날씨2[ddMefs]),""),IF(_xlpm.결과=0,"",_xlpm.결과))</f>
        <v/>
      </c>
      <c r="W23" t="str" cm="1">
        <f t="array" ref="W23">_xlfn.LET(_xlpm.결과,IFERROR(_xlfn.XLOOKUP(1, (날씨2[stnNm]='신적설 삽입용'!$Q$2) * (날씨2[월]=W$3) * (날씨2[일]='신적설 삽입용'!$P23), 날씨2[ddMefs]),""),IF(_xlpm.결과=0,"",_xlpm.결과))</f>
        <v/>
      </c>
      <c r="X23" t="str" cm="1">
        <f t="array" ref="X23">_xlfn.LET(_xlpm.결과,IFERROR(_xlfn.XLOOKUP(1, (날씨2[stnNm]='신적설 삽입용'!$Q$2) * (날씨2[월]=X$3) * (날씨2[일]='신적설 삽입용'!$P23), 날씨2[ddMefs]),""),IF(_xlpm.결과=0,"",_xlpm.결과))</f>
        <v/>
      </c>
      <c r="Y23" t="str" cm="1">
        <f t="array" ref="Y23">_xlfn.LET(_xlpm.결과,IFERROR(_xlfn.XLOOKUP(1, (날씨2[stnNm]='신적설 삽입용'!$Q$2) * (날씨2[월]=Y$3) * (날씨2[일]='신적설 삽입용'!$P23), 날씨2[ddMefs]),""),IF(_xlpm.결과=0,"",_xlpm.결과))</f>
        <v/>
      </c>
      <c r="Z23" t="str" cm="1">
        <f t="array" ref="Z23">_xlfn.LET(_xlpm.결과,IFERROR(_xlfn.XLOOKUP(1, (날씨2[stnNm]='신적설 삽입용'!$Q$2) * (날씨2[월]=Z$3) * (날씨2[일]='신적설 삽입용'!$P23), 날씨2[ddMefs]),""),IF(_xlpm.결과=0,"",_xlpm.결과))</f>
        <v/>
      </c>
      <c r="AA23" t="str" cm="1">
        <f t="array" ref="AA23">_xlfn.LET(_xlpm.결과,IFERROR(_xlfn.XLOOKUP(1, (날씨2[stnNm]='신적설 삽입용'!$Q$2) * (날씨2[월]=AA$3) * (날씨2[일]='신적설 삽입용'!$P23), 날씨2[ddMefs]),""),IF(_xlpm.결과=0,"",_xlpm.결과))</f>
        <v/>
      </c>
      <c r="AB23" t="str" cm="1">
        <f t="array" ref="AB23">_xlfn.LET(_xlpm.결과,IFERROR(_xlfn.XLOOKUP(1, (날씨2[stnNm]='신적설 삽입용'!$Q$2) * (날씨2[월]=AB$3) * (날씨2[일]='신적설 삽입용'!$P23), 날씨2[ddMefs]),""),IF(_xlpm.결과=0,"",_xlpm.결과))</f>
        <v/>
      </c>
      <c r="AD23" s="63">
        <v>20</v>
      </c>
      <c r="AE23" t="str" cm="1">
        <f t="array" ref="AE23">_xlfn.LET(_xlpm.결과,IFERROR(_xlfn.XLOOKUP(1, (날씨3[stnNm]='신적설 삽입용'!$AE$2) * (날씨3[월]=AE$3) * (날씨3[일]='신적설 삽입용'!$AD23), 날씨3[ddMefs]),""),IF(_xlpm.결과=0,"",_xlpm.결과))</f>
        <v/>
      </c>
      <c r="AF23" t="str" cm="1">
        <f t="array" ref="AF23">_xlfn.LET(_xlpm.결과,IFERROR(_xlfn.XLOOKUP(1, (날씨3[stnNm]='신적설 삽입용'!$AE$2) * (날씨3[월]=AF$3) * (날씨3[일]='신적설 삽입용'!$AD23), 날씨3[ddMefs]),""),IF(_xlpm.결과=0,"",_xlpm.결과))</f>
        <v/>
      </c>
      <c r="AG23" t="str" cm="1">
        <f t="array" ref="AG23">_xlfn.LET(_xlpm.결과,IFERROR(_xlfn.XLOOKUP(1, (날씨3[stnNm]='신적설 삽입용'!$AE$2) * (날씨3[월]=AG$3) * (날씨3[일]='신적설 삽입용'!$AD23), 날씨3[ddMefs]),""),IF(_xlpm.결과=0,"",_xlpm.결과))</f>
        <v/>
      </c>
      <c r="AH23" t="str" cm="1">
        <f t="array" ref="AH23">_xlfn.LET(_xlpm.결과,IFERROR(_xlfn.XLOOKUP(1, (날씨3[stnNm]='신적설 삽입용'!$AE$2) * (날씨3[월]=AH$3) * (날씨3[일]='신적설 삽입용'!$AD23), 날씨3[ddMefs]),""),IF(_xlpm.결과=0,"",_xlpm.결과))</f>
        <v/>
      </c>
      <c r="AI23" t="str" cm="1">
        <f t="array" ref="AI23">_xlfn.LET(_xlpm.결과,IFERROR(_xlfn.XLOOKUP(1, (날씨3[stnNm]='신적설 삽입용'!$AE$2) * (날씨3[월]=AI$3) * (날씨3[일]='신적설 삽입용'!$AD23), 날씨3[ddMefs]),""),IF(_xlpm.결과=0,"",_xlpm.결과))</f>
        <v/>
      </c>
      <c r="AJ23" t="str" cm="1">
        <f t="array" ref="AJ23">_xlfn.LET(_xlpm.결과,IFERROR(_xlfn.XLOOKUP(1, (날씨3[stnNm]='신적설 삽입용'!$AE$2) * (날씨3[월]=AJ$3) * (날씨3[일]='신적설 삽입용'!$AD23), 날씨3[ddMefs]),""),IF(_xlpm.결과=0,"",_xlpm.결과))</f>
        <v/>
      </c>
      <c r="AK23" t="str" cm="1">
        <f t="array" ref="AK23">_xlfn.LET(_xlpm.결과,IFERROR(_xlfn.XLOOKUP(1, (날씨3[stnNm]='신적설 삽입용'!$AE$2) * (날씨3[월]=AK$3) * (날씨3[일]='신적설 삽입용'!$AD23), 날씨3[ddMefs]),""),IF(_xlpm.결과=0,"",_xlpm.결과))</f>
        <v/>
      </c>
      <c r="AL23" t="str" cm="1">
        <f t="array" ref="AL23">_xlfn.LET(_xlpm.결과,IFERROR(_xlfn.XLOOKUP(1, (날씨3[stnNm]='신적설 삽입용'!$AE$2) * (날씨3[월]=AL$3) * (날씨3[일]='신적설 삽입용'!$AD23), 날씨3[ddMefs]),""),IF(_xlpm.결과=0,"",_xlpm.결과))</f>
        <v/>
      </c>
      <c r="AM23" t="str" cm="1">
        <f t="array" ref="AM23">_xlfn.LET(_xlpm.결과,IFERROR(_xlfn.XLOOKUP(1, (날씨3[stnNm]='신적설 삽입용'!$AE$2) * (날씨3[월]=AM$3) * (날씨3[일]='신적설 삽입용'!$AD23), 날씨3[ddMefs]),""),IF(_xlpm.결과=0,"",_xlpm.결과))</f>
        <v/>
      </c>
      <c r="AN23" t="str" cm="1">
        <f t="array" ref="AN23">_xlfn.LET(_xlpm.결과,IFERROR(_xlfn.XLOOKUP(1, (날씨3[stnNm]='신적설 삽입용'!$AE$2) * (날씨3[월]=AN$3) * (날씨3[일]='신적설 삽입용'!$AD23), 날씨3[ddMefs]),""),IF(_xlpm.결과=0,"",_xlpm.결과))</f>
        <v/>
      </c>
      <c r="AO23" t="str" cm="1">
        <f t="array" ref="AO23">_xlfn.LET(_xlpm.결과,IFERROR(_xlfn.XLOOKUP(1, (날씨3[stnNm]='신적설 삽입용'!$AE$2) * (날씨3[월]=AO$3) * (날씨3[일]='신적설 삽입용'!$AD23), 날씨3[ddMefs]),""),IF(_xlpm.결과=0,"",_xlpm.결과))</f>
        <v/>
      </c>
      <c r="AP23" t="str" cm="1">
        <f t="array" ref="AP23">_xlfn.LET(_xlpm.결과,IFERROR(_xlfn.XLOOKUP(1, (날씨3[stnNm]='신적설 삽입용'!$AE$2) * (날씨3[월]=AP$3) * (날씨3[일]='신적설 삽입용'!$AD23), 날씨3[ddMefs]),""),IF(_xlpm.결과=0,"",_xlpm.결과))</f>
        <v/>
      </c>
    </row>
    <row r="24" spans="2:42" ht="15.95" customHeight="1" x14ac:dyDescent="0.3">
      <c r="B24" s="63">
        <v>21</v>
      </c>
      <c r="C24" t="str" cm="1">
        <f t="array" ref="C24">_xlfn.LET(_xlpm.결과,IFERROR(_xlfn.XLOOKUP(1,(날씨1[stnNm]='신적설 삽입용'!$C$2)*(날씨1[월]=C$3)*(날씨1[일]='신적설 삽입용'!$B24),날씨1[ddMefs]),""),IF(_xlpm.결과=0,"",_xlpm.결과))</f>
        <v/>
      </c>
      <c r="D24" t="str" cm="1">
        <f t="array" ref="D24">_xlfn.LET(_xlpm.결과,IFERROR(_xlfn.XLOOKUP(1,(날씨1[stnNm]='신적설 삽입용'!$C$2)*(날씨1[월]=D$3)*(날씨1[일]='신적설 삽입용'!$B24),날씨1[ddMefs]),""),IF(_xlpm.결과=0,"",_xlpm.결과))</f>
        <v/>
      </c>
      <c r="E24" t="str" cm="1">
        <f t="array" ref="E24">_xlfn.LET(_xlpm.결과,IFERROR(_xlfn.XLOOKUP(1,(날씨1[stnNm]='신적설 삽입용'!$C$2)*(날씨1[월]=E$3)*(날씨1[일]='신적설 삽입용'!$B24),날씨1[ddMefs]),""),IF(_xlpm.결과=0,"",_xlpm.결과))</f>
        <v/>
      </c>
      <c r="F24" t="str" cm="1">
        <f t="array" ref="F24">_xlfn.LET(_xlpm.결과,IFERROR(_xlfn.XLOOKUP(1,(날씨1[stnNm]='신적설 삽입용'!$C$2)*(날씨1[월]=F$3)*(날씨1[일]='신적설 삽입용'!$B24),날씨1[ddMefs]),""),IF(_xlpm.결과=0,"",_xlpm.결과))</f>
        <v/>
      </c>
      <c r="G24" t="str" cm="1">
        <f t="array" ref="G24">_xlfn.LET(_xlpm.결과,IFERROR(_xlfn.XLOOKUP(1,(날씨1[stnNm]='신적설 삽입용'!$C$2)*(날씨1[월]=G$3)*(날씨1[일]='신적설 삽입용'!$B24),날씨1[ddMefs]),""),IF(_xlpm.결과=0,"",_xlpm.결과))</f>
        <v/>
      </c>
      <c r="H24" t="str" cm="1">
        <f t="array" ref="H24">_xlfn.LET(_xlpm.결과,IFERROR(_xlfn.XLOOKUP(1,(날씨1[stnNm]='신적설 삽입용'!$C$2)*(날씨1[월]=H$3)*(날씨1[일]='신적설 삽입용'!$B24),날씨1[ddMefs]),""),IF(_xlpm.결과=0,"",_xlpm.결과))</f>
        <v/>
      </c>
      <c r="I24" t="str" cm="1">
        <f t="array" ref="I24">_xlfn.LET(_xlpm.결과,IFERROR(_xlfn.XLOOKUP(1,(날씨1[stnNm]='신적설 삽입용'!$C$2)*(날씨1[월]=I$3)*(날씨1[일]='신적설 삽입용'!$B24),날씨1[ddMefs]),""),IF(_xlpm.결과=0,"",_xlpm.결과))</f>
        <v/>
      </c>
      <c r="J24" t="str" cm="1">
        <f t="array" ref="J24">_xlfn.LET(_xlpm.결과,IFERROR(_xlfn.XLOOKUP(1,(날씨1[stnNm]='신적설 삽입용'!$C$2)*(날씨1[월]=J$3)*(날씨1[일]='신적설 삽입용'!$B24),날씨1[ddMefs]),""),IF(_xlpm.결과=0,"",_xlpm.결과))</f>
        <v/>
      </c>
      <c r="K24" t="str" cm="1">
        <f t="array" ref="K24">_xlfn.LET(_xlpm.결과,IFERROR(_xlfn.XLOOKUP(1,(날씨1[stnNm]='신적설 삽입용'!$C$2)*(날씨1[월]=K$3)*(날씨1[일]='신적설 삽입용'!$B24),날씨1[ddMefs]),""),IF(_xlpm.결과=0,"",_xlpm.결과))</f>
        <v/>
      </c>
      <c r="L24" t="str" cm="1">
        <f t="array" ref="L24">_xlfn.LET(_xlpm.결과,IFERROR(_xlfn.XLOOKUP(1,(날씨1[stnNm]='신적설 삽입용'!$C$2)*(날씨1[월]=L$3)*(날씨1[일]='신적설 삽입용'!$B24),날씨1[ddMefs]),""),IF(_xlpm.결과=0,"",_xlpm.결과))</f>
        <v/>
      </c>
      <c r="M24" t="str" cm="1">
        <f t="array" ref="M24">_xlfn.LET(_xlpm.결과,IFERROR(_xlfn.XLOOKUP(1,(날씨1[stnNm]='신적설 삽입용'!$C$2)*(날씨1[월]=M$3)*(날씨1[일]='신적설 삽입용'!$B24),날씨1[ddMefs]),""),IF(_xlpm.결과=0,"",_xlpm.결과))</f>
        <v/>
      </c>
      <c r="N24" t="str" cm="1">
        <f t="array" ref="N24">_xlfn.LET(_xlpm.결과,IFERROR(_xlfn.XLOOKUP(1,(날씨1[stnNm]='신적설 삽입용'!$C$2)*(날씨1[월]=N$3)*(날씨1[일]='신적설 삽입용'!$B24),날씨1[ddMefs]),""),IF(_xlpm.결과=0,"",_xlpm.결과))</f>
        <v/>
      </c>
      <c r="P24" s="63">
        <v>21</v>
      </c>
      <c r="Q24" t="str" cm="1">
        <f t="array" ref="Q24">_xlfn.LET(_xlpm.결과,IFERROR(_xlfn.XLOOKUP(1, (날씨2[stnNm]='신적설 삽입용'!$Q$2) * (날씨2[월]=Q$3) * (날씨2[일]='신적설 삽입용'!$P24), 날씨2[ddMefs]),""),IF(_xlpm.결과=0,"",_xlpm.결과))</f>
        <v/>
      </c>
      <c r="R24" t="str" cm="1">
        <f t="array" ref="R24">_xlfn.LET(_xlpm.결과,IFERROR(_xlfn.XLOOKUP(1, (날씨2[stnNm]='신적설 삽입용'!$Q$2) * (날씨2[월]=R$3) * (날씨2[일]='신적설 삽입용'!$P24), 날씨2[ddMefs]),""),IF(_xlpm.결과=0,"",_xlpm.결과))</f>
        <v/>
      </c>
      <c r="S24" t="str" cm="1">
        <f t="array" ref="S24">_xlfn.LET(_xlpm.결과,IFERROR(_xlfn.XLOOKUP(1, (날씨2[stnNm]='신적설 삽입용'!$Q$2) * (날씨2[월]=S$3) * (날씨2[일]='신적설 삽입용'!$P24), 날씨2[ddMefs]),""),IF(_xlpm.결과=0,"",_xlpm.결과))</f>
        <v/>
      </c>
      <c r="T24" t="str" cm="1">
        <f t="array" ref="T24">_xlfn.LET(_xlpm.결과,IFERROR(_xlfn.XLOOKUP(1, (날씨2[stnNm]='신적설 삽입용'!$Q$2) * (날씨2[월]=T$3) * (날씨2[일]='신적설 삽입용'!$P24), 날씨2[ddMefs]),""),IF(_xlpm.결과=0,"",_xlpm.결과))</f>
        <v/>
      </c>
      <c r="U24" t="str" cm="1">
        <f t="array" ref="U24">_xlfn.LET(_xlpm.결과,IFERROR(_xlfn.XLOOKUP(1, (날씨2[stnNm]='신적설 삽입용'!$Q$2) * (날씨2[월]=U$3) * (날씨2[일]='신적설 삽입용'!$P24), 날씨2[ddMefs]),""),IF(_xlpm.결과=0,"",_xlpm.결과))</f>
        <v/>
      </c>
      <c r="V24" t="str" cm="1">
        <f t="array" ref="V24">_xlfn.LET(_xlpm.결과,IFERROR(_xlfn.XLOOKUP(1, (날씨2[stnNm]='신적설 삽입용'!$Q$2) * (날씨2[월]=V$3) * (날씨2[일]='신적설 삽입용'!$P24), 날씨2[ddMefs]),""),IF(_xlpm.결과=0,"",_xlpm.결과))</f>
        <v/>
      </c>
      <c r="W24" t="str" cm="1">
        <f t="array" ref="W24">_xlfn.LET(_xlpm.결과,IFERROR(_xlfn.XLOOKUP(1, (날씨2[stnNm]='신적설 삽입용'!$Q$2) * (날씨2[월]=W$3) * (날씨2[일]='신적설 삽입용'!$P24), 날씨2[ddMefs]),""),IF(_xlpm.결과=0,"",_xlpm.결과))</f>
        <v/>
      </c>
      <c r="X24" t="str" cm="1">
        <f t="array" ref="X24">_xlfn.LET(_xlpm.결과,IFERROR(_xlfn.XLOOKUP(1, (날씨2[stnNm]='신적설 삽입용'!$Q$2) * (날씨2[월]=X$3) * (날씨2[일]='신적설 삽입용'!$P24), 날씨2[ddMefs]),""),IF(_xlpm.결과=0,"",_xlpm.결과))</f>
        <v/>
      </c>
      <c r="Y24" t="str" cm="1">
        <f t="array" ref="Y24">_xlfn.LET(_xlpm.결과,IFERROR(_xlfn.XLOOKUP(1, (날씨2[stnNm]='신적설 삽입용'!$Q$2) * (날씨2[월]=Y$3) * (날씨2[일]='신적설 삽입용'!$P24), 날씨2[ddMefs]),""),IF(_xlpm.결과=0,"",_xlpm.결과))</f>
        <v/>
      </c>
      <c r="Z24" t="str" cm="1">
        <f t="array" ref="Z24">_xlfn.LET(_xlpm.결과,IFERROR(_xlfn.XLOOKUP(1, (날씨2[stnNm]='신적설 삽입용'!$Q$2) * (날씨2[월]=Z$3) * (날씨2[일]='신적설 삽입용'!$P24), 날씨2[ddMefs]),""),IF(_xlpm.결과=0,"",_xlpm.결과))</f>
        <v/>
      </c>
      <c r="AA24" t="str" cm="1">
        <f t="array" ref="AA24">_xlfn.LET(_xlpm.결과,IFERROR(_xlfn.XLOOKUP(1, (날씨2[stnNm]='신적설 삽입용'!$Q$2) * (날씨2[월]=AA$3) * (날씨2[일]='신적설 삽입용'!$P24), 날씨2[ddMefs]),""),IF(_xlpm.결과=0,"",_xlpm.결과))</f>
        <v/>
      </c>
      <c r="AB24" t="str" cm="1">
        <f t="array" ref="AB24">_xlfn.LET(_xlpm.결과,IFERROR(_xlfn.XLOOKUP(1, (날씨2[stnNm]='신적설 삽입용'!$Q$2) * (날씨2[월]=AB$3) * (날씨2[일]='신적설 삽입용'!$P24), 날씨2[ddMefs]),""),IF(_xlpm.결과=0,"",_xlpm.결과))</f>
        <v/>
      </c>
      <c r="AD24" s="63">
        <v>21</v>
      </c>
      <c r="AE24" t="str" cm="1">
        <f t="array" ref="AE24">_xlfn.LET(_xlpm.결과,IFERROR(_xlfn.XLOOKUP(1, (날씨3[stnNm]='신적설 삽입용'!$AE$2) * (날씨3[월]=AE$3) * (날씨3[일]='신적설 삽입용'!$AD24), 날씨3[ddMefs]),""),IF(_xlpm.결과=0,"",_xlpm.결과))</f>
        <v/>
      </c>
      <c r="AF24" t="str" cm="1">
        <f t="array" ref="AF24">_xlfn.LET(_xlpm.결과,IFERROR(_xlfn.XLOOKUP(1, (날씨3[stnNm]='신적설 삽입용'!$AE$2) * (날씨3[월]=AF$3) * (날씨3[일]='신적설 삽입용'!$AD24), 날씨3[ddMefs]),""),IF(_xlpm.결과=0,"",_xlpm.결과))</f>
        <v/>
      </c>
      <c r="AG24" t="str" cm="1">
        <f t="array" ref="AG24">_xlfn.LET(_xlpm.결과,IFERROR(_xlfn.XLOOKUP(1, (날씨3[stnNm]='신적설 삽입용'!$AE$2) * (날씨3[월]=AG$3) * (날씨3[일]='신적설 삽입용'!$AD24), 날씨3[ddMefs]),""),IF(_xlpm.결과=0,"",_xlpm.결과))</f>
        <v/>
      </c>
      <c r="AH24" t="str" cm="1">
        <f t="array" ref="AH24">_xlfn.LET(_xlpm.결과,IFERROR(_xlfn.XLOOKUP(1, (날씨3[stnNm]='신적설 삽입용'!$AE$2) * (날씨3[월]=AH$3) * (날씨3[일]='신적설 삽입용'!$AD24), 날씨3[ddMefs]),""),IF(_xlpm.결과=0,"",_xlpm.결과))</f>
        <v/>
      </c>
      <c r="AI24" t="str" cm="1">
        <f t="array" ref="AI24">_xlfn.LET(_xlpm.결과,IFERROR(_xlfn.XLOOKUP(1, (날씨3[stnNm]='신적설 삽입용'!$AE$2) * (날씨3[월]=AI$3) * (날씨3[일]='신적설 삽입용'!$AD24), 날씨3[ddMefs]),""),IF(_xlpm.결과=0,"",_xlpm.결과))</f>
        <v/>
      </c>
      <c r="AJ24" t="str" cm="1">
        <f t="array" ref="AJ24">_xlfn.LET(_xlpm.결과,IFERROR(_xlfn.XLOOKUP(1, (날씨3[stnNm]='신적설 삽입용'!$AE$2) * (날씨3[월]=AJ$3) * (날씨3[일]='신적설 삽입용'!$AD24), 날씨3[ddMefs]),""),IF(_xlpm.결과=0,"",_xlpm.결과))</f>
        <v/>
      </c>
      <c r="AK24" t="str" cm="1">
        <f t="array" ref="AK24">_xlfn.LET(_xlpm.결과,IFERROR(_xlfn.XLOOKUP(1, (날씨3[stnNm]='신적설 삽입용'!$AE$2) * (날씨3[월]=AK$3) * (날씨3[일]='신적설 삽입용'!$AD24), 날씨3[ddMefs]),""),IF(_xlpm.결과=0,"",_xlpm.결과))</f>
        <v/>
      </c>
      <c r="AL24" t="str" cm="1">
        <f t="array" ref="AL24">_xlfn.LET(_xlpm.결과,IFERROR(_xlfn.XLOOKUP(1, (날씨3[stnNm]='신적설 삽입용'!$AE$2) * (날씨3[월]=AL$3) * (날씨3[일]='신적설 삽입용'!$AD24), 날씨3[ddMefs]),""),IF(_xlpm.결과=0,"",_xlpm.결과))</f>
        <v/>
      </c>
      <c r="AM24" t="str" cm="1">
        <f t="array" ref="AM24">_xlfn.LET(_xlpm.결과,IFERROR(_xlfn.XLOOKUP(1, (날씨3[stnNm]='신적설 삽입용'!$AE$2) * (날씨3[월]=AM$3) * (날씨3[일]='신적설 삽입용'!$AD24), 날씨3[ddMefs]),""),IF(_xlpm.결과=0,"",_xlpm.결과))</f>
        <v/>
      </c>
      <c r="AN24" t="str" cm="1">
        <f t="array" ref="AN24">_xlfn.LET(_xlpm.결과,IFERROR(_xlfn.XLOOKUP(1, (날씨3[stnNm]='신적설 삽입용'!$AE$2) * (날씨3[월]=AN$3) * (날씨3[일]='신적설 삽입용'!$AD24), 날씨3[ddMefs]),""),IF(_xlpm.결과=0,"",_xlpm.결과))</f>
        <v/>
      </c>
      <c r="AO24" t="str" cm="1">
        <f t="array" ref="AO24">_xlfn.LET(_xlpm.결과,IFERROR(_xlfn.XLOOKUP(1, (날씨3[stnNm]='신적설 삽입용'!$AE$2) * (날씨3[월]=AO$3) * (날씨3[일]='신적설 삽입용'!$AD24), 날씨3[ddMefs]),""),IF(_xlpm.결과=0,"",_xlpm.결과))</f>
        <v/>
      </c>
      <c r="AP24" t="str" cm="1">
        <f t="array" ref="AP24">_xlfn.LET(_xlpm.결과,IFERROR(_xlfn.XLOOKUP(1, (날씨3[stnNm]='신적설 삽입용'!$AE$2) * (날씨3[월]=AP$3) * (날씨3[일]='신적설 삽입용'!$AD24), 날씨3[ddMefs]),""),IF(_xlpm.결과=0,"",_xlpm.결과))</f>
        <v/>
      </c>
    </row>
    <row r="25" spans="2:42" ht="15.95" customHeight="1" x14ac:dyDescent="0.3">
      <c r="B25" s="63">
        <v>22</v>
      </c>
      <c r="C25" t="str" cm="1">
        <f t="array" ref="C25">_xlfn.LET(_xlpm.결과,IFERROR(_xlfn.XLOOKUP(1,(날씨1[stnNm]='신적설 삽입용'!$C$2)*(날씨1[월]=C$3)*(날씨1[일]='신적설 삽입용'!$B25),날씨1[ddMefs]),""),IF(_xlpm.결과=0,"",_xlpm.결과))</f>
        <v/>
      </c>
      <c r="D25" t="str" cm="1">
        <f t="array" ref="D25">_xlfn.LET(_xlpm.결과,IFERROR(_xlfn.XLOOKUP(1,(날씨1[stnNm]='신적설 삽입용'!$C$2)*(날씨1[월]=D$3)*(날씨1[일]='신적설 삽입용'!$B25),날씨1[ddMefs]),""),IF(_xlpm.결과=0,"",_xlpm.결과))</f>
        <v/>
      </c>
      <c r="E25" t="str" cm="1">
        <f t="array" ref="E25">_xlfn.LET(_xlpm.결과,IFERROR(_xlfn.XLOOKUP(1,(날씨1[stnNm]='신적설 삽입용'!$C$2)*(날씨1[월]=E$3)*(날씨1[일]='신적설 삽입용'!$B25),날씨1[ddMefs]),""),IF(_xlpm.결과=0,"",_xlpm.결과))</f>
        <v/>
      </c>
      <c r="F25" t="str" cm="1">
        <f t="array" ref="F25">_xlfn.LET(_xlpm.결과,IFERROR(_xlfn.XLOOKUP(1,(날씨1[stnNm]='신적설 삽입용'!$C$2)*(날씨1[월]=F$3)*(날씨1[일]='신적설 삽입용'!$B25),날씨1[ddMefs]),""),IF(_xlpm.결과=0,"",_xlpm.결과))</f>
        <v/>
      </c>
      <c r="G25" t="str" cm="1">
        <f t="array" ref="G25">_xlfn.LET(_xlpm.결과,IFERROR(_xlfn.XLOOKUP(1,(날씨1[stnNm]='신적설 삽입용'!$C$2)*(날씨1[월]=G$3)*(날씨1[일]='신적설 삽입용'!$B25),날씨1[ddMefs]),""),IF(_xlpm.결과=0,"",_xlpm.결과))</f>
        <v/>
      </c>
      <c r="H25" t="str" cm="1">
        <f t="array" ref="H25">_xlfn.LET(_xlpm.결과,IFERROR(_xlfn.XLOOKUP(1,(날씨1[stnNm]='신적설 삽입용'!$C$2)*(날씨1[월]=H$3)*(날씨1[일]='신적설 삽입용'!$B25),날씨1[ddMefs]),""),IF(_xlpm.결과=0,"",_xlpm.결과))</f>
        <v/>
      </c>
      <c r="I25" t="str" cm="1">
        <f t="array" ref="I25">_xlfn.LET(_xlpm.결과,IFERROR(_xlfn.XLOOKUP(1,(날씨1[stnNm]='신적설 삽입용'!$C$2)*(날씨1[월]=I$3)*(날씨1[일]='신적설 삽입용'!$B25),날씨1[ddMefs]),""),IF(_xlpm.결과=0,"",_xlpm.결과))</f>
        <v/>
      </c>
      <c r="J25" t="str" cm="1">
        <f t="array" ref="J25">_xlfn.LET(_xlpm.결과,IFERROR(_xlfn.XLOOKUP(1,(날씨1[stnNm]='신적설 삽입용'!$C$2)*(날씨1[월]=J$3)*(날씨1[일]='신적설 삽입용'!$B25),날씨1[ddMefs]),""),IF(_xlpm.결과=0,"",_xlpm.결과))</f>
        <v/>
      </c>
      <c r="K25" t="str" cm="1">
        <f t="array" ref="K25">_xlfn.LET(_xlpm.결과,IFERROR(_xlfn.XLOOKUP(1,(날씨1[stnNm]='신적설 삽입용'!$C$2)*(날씨1[월]=K$3)*(날씨1[일]='신적설 삽입용'!$B25),날씨1[ddMefs]),""),IF(_xlpm.결과=0,"",_xlpm.결과))</f>
        <v/>
      </c>
      <c r="L25" t="str" cm="1">
        <f t="array" ref="L25">_xlfn.LET(_xlpm.결과,IFERROR(_xlfn.XLOOKUP(1,(날씨1[stnNm]='신적설 삽입용'!$C$2)*(날씨1[월]=L$3)*(날씨1[일]='신적설 삽입용'!$B25),날씨1[ddMefs]),""),IF(_xlpm.결과=0,"",_xlpm.결과))</f>
        <v/>
      </c>
      <c r="M25" t="str" cm="1">
        <f t="array" ref="M25">_xlfn.LET(_xlpm.결과,IFERROR(_xlfn.XLOOKUP(1,(날씨1[stnNm]='신적설 삽입용'!$C$2)*(날씨1[월]=M$3)*(날씨1[일]='신적설 삽입용'!$B25),날씨1[ddMefs]),""),IF(_xlpm.결과=0,"",_xlpm.결과))</f>
        <v/>
      </c>
      <c r="N25" t="str" cm="1">
        <f t="array" ref="N25">_xlfn.LET(_xlpm.결과,IFERROR(_xlfn.XLOOKUP(1,(날씨1[stnNm]='신적설 삽입용'!$C$2)*(날씨1[월]=N$3)*(날씨1[일]='신적설 삽입용'!$B25),날씨1[ddMefs]),""),IF(_xlpm.결과=0,"",_xlpm.결과))</f>
        <v/>
      </c>
      <c r="P25" s="63">
        <v>22</v>
      </c>
      <c r="Q25" t="str" cm="1">
        <f t="array" ref="Q25">_xlfn.LET(_xlpm.결과,IFERROR(_xlfn.XLOOKUP(1, (날씨2[stnNm]='신적설 삽입용'!$Q$2) * (날씨2[월]=Q$3) * (날씨2[일]='신적설 삽입용'!$P25), 날씨2[ddMefs]),""),IF(_xlpm.결과=0,"",_xlpm.결과))</f>
        <v/>
      </c>
      <c r="R25" t="str" cm="1">
        <f t="array" ref="R25">_xlfn.LET(_xlpm.결과,IFERROR(_xlfn.XLOOKUP(1, (날씨2[stnNm]='신적설 삽입용'!$Q$2) * (날씨2[월]=R$3) * (날씨2[일]='신적설 삽입용'!$P25), 날씨2[ddMefs]),""),IF(_xlpm.결과=0,"",_xlpm.결과))</f>
        <v/>
      </c>
      <c r="S25" t="str" cm="1">
        <f t="array" ref="S25">_xlfn.LET(_xlpm.결과,IFERROR(_xlfn.XLOOKUP(1, (날씨2[stnNm]='신적설 삽입용'!$Q$2) * (날씨2[월]=S$3) * (날씨2[일]='신적설 삽입용'!$P25), 날씨2[ddMefs]),""),IF(_xlpm.결과=0,"",_xlpm.결과))</f>
        <v/>
      </c>
      <c r="T25" t="str" cm="1">
        <f t="array" ref="T25">_xlfn.LET(_xlpm.결과,IFERROR(_xlfn.XLOOKUP(1, (날씨2[stnNm]='신적설 삽입용'!$Q$2) * (날씨2[월]=T$3) * (날씨2[일]='신적설 삽입용'!$P25), 날씨2[ddMefs]),""),IF(_xlpm.결과=0,"",_xlpm.결과))</f>
        <v/>
      </c>
      <c r="U25" t="str" cm="1">
        <f t="array" ref="U25">_xlfn.LET(_xlpm.결과,IFERROR(_xlfn.XLOOKUP(1, (날씨2[stnNm]='신적설 삽입용'!$Q$2) * (날씨2[월]=U$3) * (날씨2[일]='신적설 삽입용'!$P25), 날씨2[ddMefs]),""),IF(_xlpm.결과=0,"",_xlpm.결과))</f>
        <v/>
      </c>
      <c r="V25" t="str" cm="1">
        <f t="array" ref="V25">_xlfn.LET(_xlpm.결과,IFERROR(_xlfn.XLOOKUP(1, (날씨2[stnNm]='신적설 삽입용'!$Q$2) * (날씨2[월]=V$3) * (날씨2[일]='신적설 삽입용'!$P25), 날씨2[ddMefs]),""),IF(_xlpm.결과=0,"",_xlpm.결과))</f>
        <v/>
      </c>
      <c r="W25" t="str" cm="1">
        <f t="array" ref="W25">_xlfn.LET(_xlpm.결과,IFERROR(_xlfn.XLOOKUP(1, (날씨2[stnNm]='신적설 삽입용'!$Q$2) * (날씨2[월]=W$3) * (날씨2[일]='신적설 삽입용'!$P25), 날씨2[ddMefs]),""),IF(_xlpm.결과=0,"",_xlpm.결과))</f>
        <v/>
      </c>
      <c r="X25" t="str" cm="1">
        <f t="array" ref="X25">_xlfn.LET(_xlpm.결과,IFERROR(_xlfn.XLOOKUP(1, (날씨2[stnNm]='신적설 삽입용'!$Q$2) * (날씨2[월]=X$3) * (날씨2[일]='신적설 삽입용'!$P25), 날씨2[ddMefs]),""),IF(_xlpm.결과=0,"",_xlpm.결과))</f>
        <v/>
      </c>
      <c r="Y25" t="str" cm="1">
        <f t="array" ref="Y25">_xlfn.LET(_xlpm.결과,IFERROR(_xlfn.XLOOKUP(1, (날씨2[stnNm]='신적설 삽입용'!$Q$2) * (날씨2[월]=Y$3) * (날씨2[일]='신적설 삽입용'!$P25), 날씨2[ddMefs]),""),IF(_xlpm.결과=0,"",_xlpm.결과))</f>
        <v/>
      </c>
      <c r="Z25" t="str" cm="1">
        <f t="array" ref="Z25">_xlfn.LET(_xlpm.결과,IFERROR(_xlfn.XLOOKUP(1, (날씨2[stnNm]='신적설 삽입용'!$Q$2) * (날씨2[월]=Z$3) * (날씨2[일]='신적설 삽입용'!$P25), 날씨2[ddMefs]),""),IF(_xlpm.결과=0,"",_xlpm.결과))</f>
        <v/>
      </c>
      <c r="AA25" t="str" cm="1">
        <f t="array" ref="AA25">_xlfn.LET(_xlpm.결과,IFERROR(_xlfn.XLOOKUP(1, (날씨2[stnNm]='신적설 삽입용'!$Q$2) * (날씨2[월]=AA$3) * (날씨2[일]='신적설 삽입용'!$P25), 날씨2[ddMefs]),""),IF(_xlpm.결과=0,"",_xlpm.결과))</f>
        <v/>
      </c>
      <c r="AB25" t="str" cm="1">
        <f t="array" ref="AB25">_xlfn.LET(_xlpm.결과,IFERROR(_xlfn.XLOOKUP(1, (날씨2[stnNm]='신적설 삽입용'!$Q$2) * (날씨2[월]=AB$3) * (날씨2[일]='신적설 삽입용'!$P25), 날씨2[ddMefs]),""),IF(_xlpm.결과=0,"",_xlpm.결과))</f>
        <v/>
      </c>
      <c r="AD25" s="63">
        <v>22</v>
      </c>
      <c r="AE25" t="str" cm="1">
        <f t="array" ref="AE25">_xlfn.LET(_xlpm.결과,IFERROR(_xlfn.XLOOKUP(1, (날씨3[stnNm]='신적설 삽입용'!$AE$2) * (날씨3[월]=AE$3) * (날씨3[일]='신적설 삽입용'!$AD25), 날씨3[ddMefs]),""),IF(_xlpm.결과=0,"",_xlpm.결과))</f>
        <v/>
      </c>
      <c r="AF25" t="str" cm="1">
        <f t="array" ref="AF25">_xlfn.LET(_xlpm.결과,IFERROR(_xlfn.XLOOKUP(1, (날씨3[stnNm]='신적설 삽입용'!$AE$2) * (날씨3[월]=AF$3) * (날씨3[일]='신적설 삽입용'!$AD25), 날씨3[ddMefs]),""),IF(_xlpm.결과=0,"",_xlpm.결과))</f>
        <v/>
      </c>
      <c r="AG25" t="str" cm="1">
        <f t="array" ref="AG25">_xlfn.LET(_xlpm.결과,IFERROR(_xlfn.XLOOKUP(1, (날씨3[stnNm]='신적설 삽입용'!$AE$2) * (날씨3[월]=AG$3) * (날씨3[일]='신적설 삽입용'!$AD25), 날씨3[ddMefs]),""),IF(_xlpm.결과=0,"",_xlpm.결과))</f>
        <v/>
      </c>
      <c r="AH25" t="str" cm="1">
        <f t="array" ref="AH25">_xlfn.LET(_xlpm.결과,IFERROR(_xlfn.XLOOKUP(1, (날씨3[stnNm]='신적설 삽입용'!$AE$2) * (날씨3[월]=AH$3) * (날씨3[일]='신적설 삽입용'!$AD25), 날씨3[ddMefs]),""),IF(_xlpm.결과=0,"",_xlpm.결과))</f>
        <v/>
      </c>
      <c r="AI25" t="str" cm="1">
        <f t="array" ref="AI25">_xlfn.LET(_xlpm.결과,IFERROR(_xlfn.XLOOKUP(1, (날씨3[stnNm]='신적설 삽입용'!$AE$2) * (날씨3[월]=AI$3) * (날씨3[일]='신적설 삽입용'!$AD25), 날씨3[ddMefs]),""),IF(_xlpm.결과=0,"",_xlpm.결과))</f>
        <v/>
      </c>
      <c r="AJ25" t="str" cm="1">
        <f t="array" ref="AJ25">_xlfn.LET(_xlpm.결과,IFERROR(_xlfn.XLOOKUP(1, (날씨3[stnNm]='신적설 삽입용'!$AE$2) * (날씨3[월]=AJ$3) * (날씨3[일]='신적설 삽입용'!$AD25), 날씨3[ddMefs]),""),IF(_xlpm.결과=0,"",_xlpm.결과))</f>
        <v/>
      </c>
      <c r="AK25" t="str" cm="1">
        <f t="array" ref="AK25">_xlfn.LET(_xlpm.결과,IFERROR(_xlfn.XLOOKUP(1, (날씨3[stnNm]='신적설 삽입용'!$AE$2) * (날씨3[월]=AK$3) * (날씨3[일]='신적설 삽입용'!$AD25), 날씨3[ddMefs]),""),IF(_xlpm.결과=0,"",_xlpm.결과))</f>
        <v/>
      </c>
      <c r="AL25" t="str" cm="1">
        <f t="array" ref="AL25">_xlfn.LET(_xlpm.결과,IFERROR(_xlfn.XLOOKUP(1, (날씨3[stnNm]='신적설 삽입용'!$AE$2) * (날씨3[월]=AL$3) * (날씨3[일]='신적설 삽입용'!$AD25), 날씨3[ddMefs]),""),IF(_xlpm.결과=0,"",_xlpm.결과))</f>
        <v/>
      </c>
      <c r="AM25" t="str" cm="1">
        <f t="array" ref="AM25">_xlfn.LET(_xlpm.결과,IFERROR(_xlfn.XLOOKUP(1, (날씨3[stnNm]='신적설 삽입용'!$AE$2) * (날씨3[월]=AM$3) * (날씨3[일]='신적설 삽입용'!$AD25), 날씨3[ddMefs]),""),IF(_xlpm.결과=0,"",_xlpm.결과))</f>
        <v/>
      </c>
      <c r="AN25" t="str" cm="1">
        <f t="array" ref="AN25">_xlfn.LET(_xlpm.결과,IFERROR(_xlfn.XLOOKUP(1, (날씨3[stnNm]='신적설 삽입용'!$AE$2) * (날씨3[월]=AN$3) * (날씨3[일]='신적설 삽입용'!$AD25), 날씨3[ddMefs]),""),IF(_xlpm.결과=0,"",_xlpm.결과))</f>
        <v/>
      </c>
      <c r="AO25" t="str" cm="1">
        <f t="array" ref="AO25">_xlfn.LET(_xlpm.결과,IFERROR(_xlfn.XLOOKUP(1, (날씨3[stnNm]='신적설 삽입용'!$AE$2) * (날씨3[월]=AO$3) * (날씨3[일]='신적설 삽입용'!$AD25), 날씨3[ddMefs]),""),IF(_xlpm.결과=0,"",_xlpm.결과))</f>
        <v/>
      </c>
      <c r="AP25" t="str" cm="1">
        <f t="array" ref="AP25">_xlfn.LET(_xlpm.결과,IFERROR(_xlfn.XLOOKUP(1, (날씨3[stnNm]='신적설 삽입용'!$AE$2) * (날씨3[월]=AP$3) * (날씨3[일]='신적설 삽입용'!$AD25), 날씨3[ddMefs]),""),IF(_xlpm.결과=0,"",_xlpm.결과))</f>
        <v/>
      </c>
    </row>
    <row r="26" spans="2:42" ht="15.95" customHeight="1" x14ac:dyDescent="0.3">
      <c r="B26" s="63">
        <v>23</v>
      </c>
      <c r="C26" t="str" cm="1">
        <f t="array" ref="C26">_xlfn.LET(_xlpm.결과,IFERROR(_xlfn.XLOOKUP(1,(날씨1[stnNm]='신적설 삽입용'!$C$2)*(날씨1[월]=C$3)*(날씨1[일]='신적설 삽입용'!$B26),날씨1[ddMefs]),""),IF(_xlpm.결과=0,"",_xlpm.결과))</f>
        <v/>
      </c>
      <c r="D26" t="str" cm="1">
        <f t="array" ref="D26">_xlfn.LET(_xlpm.결과,IFERROR(_xlfn.XLOOKUP(1,(날씨1[stnNm]='신적설 삽입용'!$C$2)*(날씨1[월]=D$3)*(날씨1[일]='신적설 삽입용'!$B26),날씨1[ddMefs]),""),IF(_xlpm.결과=0,"",_xlpm.결과))</f>
        <v/>
      </c>
      <c r="E26" t="str" cm="1">
        <f t="array" ref="E26">_xlfn.LET(_xlpm.결과,IFERROR(_xlfn.XLOOKUP(1,(날씨1[stnNm]='신적설 삽입용'!$C$2)*(날씨1[월]=E$3)*(날씨1[일]='신적설 삽입용'!$B26),날씨1[ddMefs]),""),IF(_xlpm.결과=0,"",_xlpm.결과))</f>
        <v/>
      </c>
      <c r="F26" t="str" cm="1">
        <f t="array" ref="F26">_xlfn.LET(_xlpm.결과,IFERROR(_xlfn.XLOOKUP(1,(날씨1[stnNm]='신적설 삽입용'!$C$2)*(날씨1[월]=F$3)*(날씨1[일]='신적설 삽입용'!$B26),날씨1[ddMefs]),""),IF(_xlpm.결과=0,"",_xlpm.결과))</f>
        <v/>
      </c>
      <c r="G26" t="str" cm="1">
        <f t="array" ref="G26">_xlfn.LET(_xlpm.결과,IFERROR(_xlfn.XLOOKUP(1,(날씨1[stnNm]='신적설 삽입용'!$C$2)*(날씨1[월]=G$3)*(날씨1[일]='신적설 삽입용'!$B26),날씨1[ddMefs]),""),IF(_xlpm.결과=0,"",_xlpm.결과))</f>
        <v/>
      </c>
      <c r="H26" t="str" cm="1">
        <f t="array" ref="H26">_xlfn.LET(_xlpm.결과,IFERROR(_xlfn.XLOOKUP(1,(날씨1[stnNm]='신적설 삽입용'!$C$2)*(날씨1[월]=H$3)*(날씨1[일]='신적설 삽입용'!$B26),날씨1[ddMefs]),""),IF(_xlpm.결과=0,"",_xlpm.결과))</f>
        <v/>
      </c>
      <c r="I26" t="str" cm="1">
        <f t="array" ref="I26">_xlfn.LET(_xlpm.결과,IFERROR(_xlfn.XLOOKUP(1,(날씨1[stnNm]='신적설 삽입용'!$C$2)*(날씨1[월]=I$3)*(날씨1[일]='신적설 삽입용'!$B26),날씨1[ddMefs]),""),IF(_xlpm.결과=0,"",_xlpm.결과))</f>
        <v/>
      </c>
      <c r="J26" t="str" cm="1">
        <f t="array" ref="J26">_xlfn.LET(_xlpm.결과,IFERROR(_xlfn.XLOOKUP(1,(날씨1[stnNm]='신적설 삽입용'!$C$2)*(날씨1[월]=J$3)*(날씨1[일]='신적설 삽입용'!$B26),날씨1[ddMefs]),""),IF(_xlpm.결과=0,"",_xlpm.결과))</f>
        <v/>
      </c>
      <c r="K26" t="str" cm="1">
        <f t="array" ref="K26">_xlfn.LET(_xlpm.결과,IFERROR(_xlfn.XLOOKUP(1,(날씨1[stnNm]='신적설 삽입용'!$C$2)*(날씨1[월]=K$3)*(날씨1[일]='신적설 삽입용'!$B26),날씨1[ddMefs]),""),IF(_xlpm.결과=0,"",_xlpm.결과))</f>
        <v/>
      </c>
      <c r="L26" t="str" cm="1">
        <f t="array" ref="L26">_xlfn.LET(_xlpm.결과,IFERROR(_xlfn.XLOOKUP(1,(날씨1[stnNm]='신적설 삽입용'!$C$2)*(날씨1[월]=L$3)*(날씨1[일]='신적설 삽입용'!$B26),날씨1[ddMefs]),""),IF(_xlpm.결과=0,"",_xlpm.결과))</f>
        <v/>
      </c>
      <c r="M26" t="str" cm="1">
        <f t="array" ref="M26">_xlfn.LET(_xlpm.결과,IFERROR(_xlfn.XLOOKUP(1,(날씨1[stnNm]='신적설 삽입용'!$C$2)*(날씨1[월]=M$3)*(날씨1[일]='신적설 삽입용'!$B26),날씨1[ddMefs]),""),IF(_xlpm.결과=0,"",_xlpm.결과))</f>
        <v/>
      </c>
      <c r="N26" t="str" cm="1">
        <f t="array" ref="N26">_xlfn.LET(_xlpm.결과,IFERROR(_xlfn.XLOOKUP(1,(날씨1[stnNm]='신적설 삽입용'!$C$2)*(날씨1[월]=N$3)*(날씨1[일]='신적설 삽입용'!$B26),날씨1[ddMefs]),""),IF(_xlpm.결과=0,"",_xlpm.결과))</f>
        <v/>
      </c>
      <c r="P26" s="63">
        <v>23</v>
      </c>
      <c r="Q26" t="str" cm="1">
        <f t="array" ref="Q26">_xlfn.LET(_xlpm.결과,IFERROR(_xlfn.XLOOKUP(1, (날씨2[stnNm]='신적설 삽입용'!$Q$2) * (날씨2[월]=Q$3) * (날씨2[일]='신적설 삽입용'!$P26), 날씨2[ddMefs]),""),IF(_xlpm.결과=0,"",_xlpm.결과))</f>
        <v/>
      </c>
      <c r="R26" t="str" cm="1">
        <f t="array" ref="R26">_xlfn.LET(_xlpm.결과,IFERROR(_xlfn.XLOOKUP(1, (날씨2[stnNm]='신적설 삽입용'!$Q$2) * (날씨2[월]=R$3) * (날씨2[일]='신적설 삽입용'!$P26), 날씨2[ddMefs]),""),IF(_xlpm.결과=0,"",_xlpm.결과))</f>
        <v/>
      </c>
      <c r="S26" t="str" cm="1">
        <f t="array" ref="S26">_xlfn.LET(_xlpm.결과,IFERROR(_xlfn.XLOOKUP(1, (날씨2[stnNm]='신적설 삽입용'!$Q$2) * (날씨2[월]=S$3) * (날씨2[일]='신적설 삽입용'!$P26), 날씨2[ddMefs]),""),IF(_xlpm.결과=0,"",_xlpm.결과))</f>
        <v/>
      </c>
      <c r="T26" t="str" cm="1">
        <f t="array" ref="T26">_xlfn.LET(_xlpm.결과,IFERROR(_xlfn.XLOOKUP(1, (날씨2[stnNm]='신적설 삽입용'!$Q$2) * (날씨2[월]=T$3) * (날씨2[일]='신적설 삽입용'!$P26), 날씨2[ddMefs]),""),IF(_xlpm.결과=0,"",_xlpm.결과))</f>
        <v/>
      </c>
      <c r="U26" t="str" cm="1">
        <f t="array" ref="U26">_xlfn.LET(_xlpm.결과,IFERROR(_xlfn.XLOOKUP(1, (날씨2[stnNm]='신적설 삽입용'!$Q$2) * (날씨2[월]=U$3) * (날씨2[일]='신적설 삽입용'!$P26), 날씨2[ddMefs]),""),IF(_xlpm.결과=0,"",_xlpm.결과))</f>
        <v/>
      </c>
      <c r="V26" t="str" cm="1">
        <f t="array" ref="V26">_xlfn.LET(_xlpm.결과,IFERROR(_xlfn.XLOOKUP(1, (날씨2[stnNm]='신적설 삽입용'!$Q$2) * (날씨2[월]=V$3) * (날씨2[일]='신적설 삽입용'!$P26), 날씨2[ddMefs]),""),IF(_xlpm.결과=0,"",_xlpm.결과))</f>
        <v/>
      </c>
      <c r="W26" t="str" cm="1">
        <f t="array" ref="W26">_xlfn.LET(_xlpm.결과,IFERROR(_xlfn.XLOOKUP(1, (날씨2[stnNm]='신적설 삽입용'!$Q$2) * (날씨2[월]=W$3) * (날씨2[일]='신적설 삽입용'!$P26), 날씨2[ddMefs]),""),IF(_xlpm.결과=0,"",_xlpm.결과))</f>
        <v/>
      </c>
      <c r="X26" t="str" cm="1">
        <f t="array" ref="X26">_xlfn.LET(_xlpm.결과,IFERROR(_xlfn.XLOOKUP(1, (날씨2[stnNm]='신적설 삽입용'!$Q$2) * (날씨2[월]=X$3) * (날씨2[일]='신적설 삽입용'!$P26), 날씨2[ddMefs]),""),IF(_xlpm.결과=0,"",_xlpm.결과))</f>
        <v/>
      </c>
      <c r="Y26" t="str" cm="1">
        <f t="array" ref="Y26">_xlfn.LET(_xlpm.결과,IFERROR(_xlfn.XLOOKUP(1, (날씨2[stnNm]='신적설 삽입용'!$Q$2) * (날씨2[월]=Y$3) * (날씨2[일]='신적설 삽입용'!$P26), 날씨2[ddMefs]),""),IF(_xlpm.결과=0,"",_xlpm.결과))</f>
        <v/>
      </c>
      <c r="Z26" t="str" cm="1">
        <f t="array" ref="Z26">_xlfn.LET(_xlpm.결과,IFERROR(_xlfn.XLOOKUP(1, (날씨2[stnNm]='신적설 삽입용'!$Q$2) * (날씨2[월]=Z$3) * (날씨2[일]='신적설 삽입용'!$P26), 날씨2[ddMefs]),""),IF(_xlpm.결과=0,"",_xlpm.결과))</f>
        <v/>
      </c>
      <c r="AA26" t="str" cm="1">
        <f t="array" ref="AA26">_xlfn.LET(_xlpm.결과,IFERROR(_xlfn.XLOOKUP(1, (날씨2[stnNm]='신적설 삽입용'!$Q$2) * (날씨2[월]=AA$3) * (날씨2[일]='신적설 삽입용'!$P26), 날씨2[ddMefs]),""),IF(_xlpm.결과=0,"",_xlpm.결과))</f>
        <v/>
      </c>
      <c r="AB26" t="str" cm="1">
        <f t="array" ref="AB26">_xlfn.LET(_xlpm.결과,IFERROR(_xlfn.XLOOKUP(1, (날씨2[stnNm]='신적설 삽입용'!$Q$2) * (날씨2[월]=AB$3) * (날씨2[일]='신적설 삽입용'!$P26), 날씨2[ddMefs]),""),IF(_xlpm.결과=0,"",_xlpm.결과))</f>
        <v/>
      </c>
      <c r="AD26" s="63">
        <v>23</v>
      </c>
      <c r="AE26" t="str" cm="1">
        <f t="array" ref="AE26">_xlfn.LET(_xlpm.결과,IFERROR(_xlfn.XLOOKUP(1, (날씨3[stnNm]='신적설 삽입용'!$AE$2) * (날씨3[월]=AE$3) * (날씨3[일]='신적설 삽입용'!$AD26), 날씨3[ddMefs]),""),IF(_xlpm.결과=0,"",_xlpm.결과))</f>
        <v/>
      </c>
      <c r="AF26" t="str" cm="1">
        <f t="array" ref="AF26">_xlfn.LET(_xlpm.결과,IFERROR(_xlfn.XLOOKUP(1, (날씨3[stnNm]='신적설 삽입용'!$AE$2) * (날씨3[월]=AF$3) * (날씨3[일]='신적설 삽입용'!$AD26), 날씨3[ddMefs]),""),IF(_xlpm.결과=0,"",_xlpm.결과))</f>
        <v/>
      </c>
      <c r="AG26" t="str" cm="1">
        <f t="array" ref="AG26">_xlfn.LET(_xlpm.결과,IFERROR(_xlfn.XLOOKUP(1, (날씨3[stnNm]='신적설 삽입용'!$AE$2) * (날씨3[월]=AG$3) * (날씨3[일]='신적설 삽입용'!$AD26), 날씨3[ddMefs]),""),IF(_xlpm.결과=0,"",_xlpm.결과))</f>
        <v/>
      </c>
      <c r="AH26" t="str" cm="1">
        <f t="array" ref="AH26">_xlfn.LET(_xlpm.결과,IFERROR(_xlfn.XLOOKUP(1, (날씨3[stnNm]='신적설 삽입용'!$AE$2) * (날씨3[월]=AH$3) * (날씨3[일]='신적설 삽입용'!$AD26), 날씨3[ddMefs]),""),IF(_xlpm.결과=0,"",_xlpm.결과))</f>
        <v/>
      </c>
      <c r="AI26" t="str" cm="1">
        <f t="array" ref="AI26">_xlfn.LET(_xlpm.결과,IFERROR(_xlfn.XLOOKUP(1, (날씨3[stnNm]='신적설 삽입용'!$AE$2) * (날씨3[월]=AI$3) * (날씨3[일]='신적설 삽입용'!$AD26), 날씨3[ddMefs]),""),IF(_xlpm.결과=0,"",_xlpm.결과))</f>
        <v/>
      </c>
      <c r="AJ26" t="str" cm="1">
        <f t="array" ref="AJ26">_xlfn.LET(_xlpm.결과,IFERROR(_xlfn.XLOOKUP(1, (날씨3[stnNm]='신적설 삽입용'!$AE$2) * (날씨3[월]=AJ$3) * (날씨3[일]='신적설 삽입용'!$AD26), 날씨3[ddMefs]),""),IF(_xlpm.결과=0,"",_xlpm.결과))</f>
        <v/>
      </c>
      <c r="AK26" t="str" cm="1">
        <f t="array" ref="AK26">_xlfn.LET(_xlpm.결과,IFERROR(_xlfn.XLOOKUP(1, (날씨3[stnNm]='신적설 삽입용'!$AE$2) * (날씨3[월]=AK$3) * (날씨3[일]='신적설 삽입용'!$AD26), 날씨3[ddMefs]),""),IF(_xlpm.결과=0,"",_xlpm.결과))</f>
        <v/>
      </c>
      <c r="AL26" t="str" cm="1">
        <f t="array" ref="AL26">_xlfn.LET(_xlpm.결과,IFERROR(_xlfn.XLOOKUP(1, (날씨3[stnNm]='신적설 삽입용'!$AE$2) * (날씨3[월]=AL$3) * (날씨3[일]='신적설 삽입용'!$AD26), 날씨3[ddMefs]),""),IF(_xlpm.결과=0,"",_xlpm.결과))</f>
        <v/>
      </c>
      <c r="AM26" t="str" cm="1">
        <f t="array" ref="AM26">_xlfn.LET(_xlpm.결과,IFERROR(_xlfn.XLOOKUP(1, (날씨3[stnNm]='신적설 삽입용'!$AE$2) * (날씨3[월]=AM$3) * (날씨3[일]='신적설 삽입용'!$AD26), 날씨3[ddMefs]),""),IF(_xlpm.결과=0,"",_xlpm.결과))</f>
        <v/>
      </c>
      <c r="AN26" t="str" cm="1">
        <f t="array" ref="AN26">_xlfn.LET(_xlpm.결과,IFERROR(_xlfn.XLOOKUP(1, (날씨3[stnNm]='신적설 삽입용'!$AE$2) * (날씨3[월]=AN$3) * (날씨3[일]='신적설 삽입용'!$AD26), 날씨3[ddMefs]),""),IF(_xlpm.결과=0,"",_xlpm.결과))</f>
        <v/>
      </c>
      <c r="AO26" t="str" cm="1">
        <f t="array" ref="AO26">_xlfn.LET(_xlpm.결과,IFERROR(_xlfn.XLOOKUP(1, (날씨3[stnNm]='신적설 삽입용'!$AE$2) * (날씨3[월]=AO$3) * (날씨3[일]='신적설 삽입용'!$AD26), 날씨3[ddMefs]),""),IF(_xlpm.결과=0,"",_xlpm.결과))</f>
        <v/>
      </c>
      <c r="AP26" t="str" cm="1">
        <f t="array" ref="AP26">_xlfn.LET(_xlpm.결과,IFERROR(_xlfn.XLOOKUP(1, (날씨3[stnNm]='신적설 삽입용'!$AE$2) * (날씨3[월]=AP$3) * (날씨3[일]='신적설 삽입용'!$AD26), 날씨3[ddMefs]),""),IF(_xlpm.결과=0,"",_xlpm.결과))</f>
        <v/>
      </c>
    </row>
    <row r="27" spans="2:42" ht="15.95" customHeight="1" x14ac:dyDescent="0.3">
      <c r="B27" s="63">
        <v>24</v>
      </c>
      <c r="C27" t="str" cm="1">
        <f t="array" ref="C27">_xlfn.LET(_xlpm.결과,IFERROR(_xlfn.XLOOKUP(1,(날씨1[stnNm]='신적설 삽입용'!$C$2)*(날씨1[월]=C$3)*(날씨1[일]='신적설 삽입용'!$B27),날씨1[ddMefs]),""),IF(_xlpm.결과=0,"",_xlpm.결과))</f>
        <v/>
      </c>
      <c r="D27" t="str" cm="1">
        <f t="array" ref="D27">_xlfn.LET(_xlpm.결과,IFERROR(_xlfn.XLOOKUP(1,(날씨1[stnNm]='신적설 삽입용'!$C$2)*(날씨1[월]=D$3)*(날씨1[일]='신적설 삽입용'!$B27),날씨1[ddMefs]),""),IF(_xlpm.결과=0,"",_xlpm.결과))</f>
        <v/>
      </c>
      <c r="E27" t="str" cm="1">
        <f t="array" ref="E27">_xlfn.LET(_xlpm.결과,IFERROR(_xlfn.XLOOKUP(1,(날씨1[stnNm]='신적설 삽입용'!$C$2)*(날씨1[월]=E$3)*(날씨1[일]='신적설 삽입용'!$B27),날씨1[ddMefs]),""),IF(_xlpm.결과=0,"",_xlpm.결과))</f>
        <v/>
      </c>
      <c r="F27" t="str" cm="1">
        <f t="array" ref="F27">_xlfn.LET(_xlpm.결과,IFERROR(_xlfn.XLOOKUP(1,(날씨1[stnNm]='신적설 삽입용'!$C$2)*(날씨1[월]=F$3)*(날씨1[일]='신적설 삽입용'!$B27),날씨1[ddMefs]),""),IF(_xlpm.결과=0,"",_xlpm.결과))</f>
        <v/>
      </c>
      <c r="G27" t="str" cm="1">
        <f t="array" ref="G27">_xlfn.LET(_xlpm.결과,IFERROR(_xlfn.XLOOKUP(1,(날씨1[stnNm]='신적설 삽입용'!$C$2)*(날씨1[월]=G$3)*(날씨1[일]='신적설 삽입용'!$B27),날씨1[ddMefs]),""),IF(_xlpm.결과=0,"",_xlpm.결과))</f>
        <v/>
      </c>
      <c r="H27" t="str" cm="1">
        <f t="array" ref="H27">_xlfn.LET(_xlpm.결과,IFERROR(_xlfn.XLOOKUP(1,(날씨1[stnNm]='신적설 삽입용'!$C$2)*(날씨1[월]=H$3)*(날씨1[일]='신적설 삽입용'!$B27),날씨1[ddMefs]),""),IF(_xlpm.결과=0,"",_xlpm.결과))</f>
        <v/>
      </c>
      <c r="I27" t="str" cm="1">
        <f t="array" ref="I27">_xlfn.LET(_xlpm.결과,IFERROR(_xlfn.XLOOKUP(1,(날씨1[stnNm]='신적설 삽입용'!$C$2)*(날씨1[월]=I$3)*(날씨1[일]='신적설 삽입용'!$B27),날씨1[ddMefs]),""),IF(_xlpm.결과=0,"",_xlpm.결과))</f>
        <v/>
      </c>
      <c r="J27" t="str" cm="1">
        <f t="array" ref="J27">_xlfn.LET(_xlpm.결과,IFERROR(_xlfn.XLOOKUP(1,(날씨1[stnNm]='신적설 삽입용'!$C$2)*(날씨1[월]=J$3)*(날씨1[일]='신적설 삽입용'!$B27),날씨1[ddMefs]),""),IF(_xlpm.결과=0,"",_xlpm.결과))</f>
        <v/>
      </c>
      <c r="K27" t="str" cm="1">
        <f t="array" ref="K27">_xlfn.LET(_xlpm.결과,IFERROR(_xlfn.XLOOKUP(1,(날씨1[stnNm]='신적설 삽입용'!$C$2)*(날씨1[월]=K$3)*(날씨1[일]='신적설 삽입용'!$B27),날씨1[ddMefs]),""),IF(_xlpm.결과=0,"",_xlpm.결과))</f>
        <v/>
      </c>
      <c r="L27" t="str" cm="1">
        <f t="array" ref="L27">_xlfn.LET(_xlpm.결과,IFERROR(_xlfn.XLOOKUP(1,(날씨1[stnNm]='신적설 삽입용'!$C$2)*(날씨1[월]=L$3)*(날씨1[일]='신적설 삽입용'!$B27),날씨1[ddMefs]),""),IF(_xlpm.결과=0,"",_xlpm.결과))</f>
        <v/>
      </c>
      <c r="M27" t="str" cm="1">
        <f t="array" ref="M27">_xlfn.LET(_xlpm.결과,IFERROR(_xlfn.XLOOKUP(1,(날씨1[stnNm]='신적설 삽입용'!$C$2)*(날씨1[월]=M$3)*(날씨1[일]='신적설 삽입용'!$B27),날씨1[ddMefs]),""),IF(_xlpm.결과=0,"",_xlpm.결과))</f>
        <v/>
      </c>
      <c r="N27" t="str" cm="1">
        <f t="array" ref="N27">_xlfn.LET(_xlpm.결과,IFERROR(_xlfn.XLOOKUP(1,(날씨1[stnNm]='신적설 삽입용'!$C$2)*(날씨1[월]=N$3)*(날씨1[일]='신적설 삽입용'!$B27),날씨1[ddMefs]),""),IF(_xlpm.결과=0,"",_xlpm.결과))</f>
        <v/>
      </c>
      <c r="P27" s="63">
        <v>24</v>
      </c>
      <c r="Q27" t="str" cm="1">
        <f t="array" ref="Q27">_xlfn.LET(_xlpm.결과,IFERROR(_xlfn.XLOOKUP(1, (날씨2[stnNm]='신적설 삽입용'!$Q$2) * (날씨2[월]=Q$3) * (날씨2[일]='신적설 삽입용'!$P27), 날씨2[ddMefs]),""),IF(_xlpm.결과=0,"",_xlpm.결과))</f>
        <v/>
      </c>
      <c r="R27" t="str" cm="1">
        <f t="array" ref="R27">_xlfn.LET(_xlpm.결과,IFERROR(_xlfn.XLOOKUP(1, (날씨2[stnNm]='신적설 삽입용'!$Q$2) * (날씨2[월]=R$3) * (날씨2[일]='신적설 삽입용'!$P27), 날씨2[ddMefs]),""),IF(_xlpm.결과=0,"",_xlpm.결과))</f>
        <v/>
      </c>
      <c r="S27" t="str" cm="1">
        <f t="array" ref="S27">_xlfn.LET(_xlpm.결과,IFERROR(_xlfn.XLOOKUP(1, (날씨2[stnNm]='신적설 삽입용'!$Q$2) * (날씨2[월]=S$3) * (날씨2[일]='신적설 삽입용'!$P27), 날씨2[ddMefs]),""),IF(_xlpm.결과=0,"",_xlpm.결과))</f>
        <v/>
      </c>
      <c r="T27" t="str" cm="1">
        <f t="array" ref="T27">_xlfn.LET(_xlpm.결과,IFERROR(_xlfn.XLOOKUP(1, (날씨2[stnNm]='신적설 삽입용'!$Q$2) * (날씨2[월]=T$3) * (날씨2[일]='신적설 삽입용'!$P27), 날씨2[ddMefs]),""),IF(_xlpm.결과=0,"",_xlpm.결과))</f>
        <v/>
      </c>
      <c r="U27" t="str" cm="1">
        <f t="array" ref="U27">_xlfn.LET(_xlpm.결과,IFERROR(_xlfn.XLOOKUP(1, (날씨2[stnNm]='신적설 삽입용'!$Q$2) * (날씨2[월]=U$3) * (날씨2[일]='신적설 삽입용'!$P27), 날씨2[ddMefs]),""),IF(_xlpm.결과=0,"",_xlpm.결과))</f>
        <v/>
      </c>
      <c r="V27" t="str" cm="1">
        <f t="array" ref="V27">_xlfn.LET(_xlpm.결과,IFERROR(_xlfn.XLOOKUP(1, (날씨2[stnNm]='신적설 삽입용'!$Q$2) * (날씨2[월]=V$3) * (날씨2[일]='신적설 삽입용'!$P27), 날씨2[ddMefs]),""),IF(_xlpm.결과=0,"",_xlpm.결과))</f>
        <v/>
      </c>
      <c r="W27" t="str" cm="1">
        <f t="array" ref="W27">_xlfn.LET(_xlpm.결과,IFERROR(_xlfn.XLOOKUP(1, (날씨2[stnNm]='신적설 삽입용'!$Q$2) * (날씨2[월]=W$3) * (날씨2[일]='신적설 삽입용'!$P27), 날씨2[ddMefs]),""),IF(_xlpm.결과=0,"",_xlpm.결과))</f>
        <v/>
      </c>
      <c r="X27" t="str" cm="1">
        <f t="array" ref="X27">_xlfn.LET(_xlpm.결과,IFERROR(_xlfn.XLOOKUP(1, (날씨2[stnNm]='신적설 삽입용'!$Q$2) * (날씨2[월]=X$3) * (날씨2[일]='신적설 삽입용'!$P27), 날씨2[ddMefs]),""),IF(_xlpm.결과=0,"",_xlpm.결과))</f>
        <v/>
      </c>
      <c r="Y27" t="str" cm="1">
        <f t="array" ref="Y27">_xlfn.LET(_xlpm.결과,IFERROR(_xlfn.XLOOKUP(1, (날씨2[stnNm]='신적설 삽입용'!$Q$2) * (날씨2[월]=Y$3) * (날씨2[일]='신적설 삽입용'!$P27), 날씨2[ddMefs]),""),IF(_xlpm.결과=0,"",_xlpm.결과))</f>
        <v/>
      </c>
      <c r="Z27" t="str" cm="1">
        <f t="array" ref="Z27">_xlfn.LET(_xlpm.결과,IFERROR(_xlfn.XLOOKUP(1, (날씨2[stnNm]='신적설 삽입용'!$Q$2) * (날씨2[월]=Z$3) * (날씨2[일]='신적설 삽입용'!$P27), 날씨2[ddMefs]),""),IF(_xlpm.결과=0,"",_xlpm.결과))</f>
        <v/>
      </c>
      <c r="AA27" t="str" cm="1">
        <f t="array" ref="AA27">_xlfn.LET(_xlpm.결과,IFERROR(_xlfn.XLOOKUP(1, (날씨2[stnNm]='신적설 삽입용'!$Q$2) * (날씨2[월]=AA$3) * (날씨2[일]='신적설 삽입용'!$P27), 날씨2[ddMefs]),""),IF(_xlpm.결과=0,"",_xlpm.결과))</f>
        <v/>
      </c>
      <c r="AB27" t="str" cm="1">
        <f t="array" ref="AB27">_xlfn.LET(_xlpm.결과,IFERROR(_xlfn.XLOOKUP(1, (날씨2[stnNm]='신적설 삽입용'!$Q$2) * (날씨2[월]=AB$3) * (날씨2[일]='신적설 삽입용'!$P27), 날씨2[ddMefs]),""),IF(_xlpm.결과=0,"",_xlpm.결과))</f>
        <v/>
      </c>
      <c r="AD27" s="63">
        <v>24</v>
      </c>
      <c r="AE27" t="str" cm="1">
        <f t="array" ref="AE27">_xlfn.LET(_xlpm.결과,IFERROR(_xlfn.XLOOKUP(1, (날씨3[stnNm]='신적설 삽입용'!$AE$2) * (날씨3[월]=AE$3) * (날씨3[일]='신적설 삽입용'!$AD27), 날씨3[ddMefs]),""),IF(_xlpm.결과=0,"",_xlpm.결과))</f>
        <v/>
      </c>
      <c r="AF27" t="str" cm="1">
        <f t="array" ref="AF27">_xlfn.LET(_xlpm.결과,IFERROR(_xlfn.XLOOKUP(1, (날씨3[stnNm]='신적설 삽입용'!$AE$2) * (날씨3[월]=AF$3) * (날씨3[일]='신적설 삽입용'!$AD27), 날씨3[ddMefs]),""),IF(_xlpm.결과=0,"",_xlpm.결과))</f>
        <v/>
      </c>
      <c r="AG27" t="str" cm="1">
        <f t="array" ref="AG27">_xlfn.LET(_xlpm.결과,IFERROR(_xlfn.XLOOKUP(1, (날씨3[stnNm]='신적설 삽입용'!$AE$2) * (날씨3[월]=AG$3) * (날씨3[일]='신적설 삽입용'!$AD27), 날씨3[ddMefs]),""),IF(_xlpm.결과=0,"",_xlpm.결과))</f>
        <v/>
      </c>
      <c r="AH27" t="str" cm="1">
        <f t="array" ref="AH27">_xlfn.LET(_xlpm.결과,IFERROR(_xlfn.XLOOKUP(1, (날씨3[stnNm]='신적설 삽입용'!$AE$2) * (날씨3[월]=AH$3) * (날씨3[일]='신적설 삽입용'!$AD27), 날씨3[ddMefs]),""),IF(_xlpm.결과=0,"",_xlpm.결과))</f>
        <v/>
      </c>
      <c r="AI27" t="str" cm="1">
        <f t="array" ref="AI27">_xlfn.LET(_xlpm.결과,IFERROR(_xlfn.XLOOKUP(1, (날씨3[stnNm]='신적설 삽입용'!$AE$2) * (날씨3[월]=AI$3) * (날씨3[일]='신적설 삽입용'!$AD27), 날씨3[ddMefs]),""),IF(_xlpm.결과=0,"",_xlpm.결과))</f>
        <v/>
      </c>
      <c r="AJ27" t="str" cm="1">
        <f t="array" ref="AJ27">_xlfn.LET(_xlpm.결과,IFERROR(_xlfn.XLOOKUP(1, (날씨3[stnNm]='신적설 삽입용'!$AE$2) * (날씨3[월]=AJ$3) * (날씨3[일]='신적설 삽입용'!$AD27), 날씨3[ddMefs]),""),IF(_xlpm.결과=0,"",_xlpm.결과))</f>
        <v/>
      </c>
      <c r="AK27" t="str" cm="1">
        <f t="array" ref="AK27">_xlfn.LET(_xlpm.결과,IFERROR(_xlfn.XLOOKUP(1, (날씨3[stnNm]='신적설 삽입용'!$AE$2) * (날씨3[월]=AK$3) * (날씨3[일]='신적설 삽입용'!$AD27), 날씨3[ddMefs]),""),IF(_xlpm.결과=0,"",_xlpm.결과))</f>
        <v/>
      </c>
      <c r="AL27" t="str" cm="1">
        <f t="array" ref="AL27">_xlfn.LET(_xlpm.결과,IFERROR(_xlfn.XLOOKUP(1, (날씨3[stnNm]='신적설 삽입용'!$AE$2) * (날씨3[월]=AL$3) * (날씨3[일]='신적설 삽입용'!$AD27), 날씨3[ddMefs]),""),IF(_xlpm.결과=0,"",_xlpm.결과))</f>
        <v/>
      </c>
      <c r="AM27" t="str" cm="1">
        <f t="array" ref="AM27">_xlfn.LET(_xlpm.결과,IFERROR(_xlfn.XLOOKUP(1, (날씨3[stnNm]='신적설 삽입용'!$AE$2) * (날씨3[월]=AM$3) * (날씨3[일]='신적설 삽입용'!$AD27), 날씨3[ddMefs]),""),IF(_xlpm.결과=0,"",_xlpm.결과))</f>
        <v/>
      </c>
      <c r="AN27" t="str" cm="1">
        <f t="array" ref="AN27">_xlfn.LET(_xlpm.결과,IFERROR(_xlfn.XLOOKUP(1, (날씨3[stnNm]='신적설 삽입용'!$AE$2) * (날씨3[월]=AN$3) * (날씨3[일]='신적설 삽입용'!$AD27), 날씨3[ddMefs]),""),IF(_xlpm.결과=0,"",_xlpm.결과))</f>
        <v/>
      </c>
      <c r="AO27" t="str" cm="1">
        <f t="array" ref="AO27">_xlfn.LET(_xlpm.결과,IFERROR(_xlfn.XLOOKUP(1, (날씨3[stnNm]='신적설 삽입용'!$AE$2) * (날씨3[월]=AO$3) * (날씨3[일]='신적설 삽입용'!$AD27), 날씨3[ddMefs]),""),IF(_xlpm.결과=0,"",_xlpm.결과))</f>
        <v/>
      </c>
      <c r="AP27" t="str" cm="1">
        <f t="array" ref="AP27">_xlfn.LET(_xlpm.결과,IFERROR(_xlfn.XLOOKUP(1, (날씨3[stnNm]='신적설 삽입용'!$AE$2) * (날씨3[월]=AP$3) * (날씨3[일]='신적설 삽입용'!$AD27), 날씨3[ddMefs]),""),IF(_xlpm.결과=0,"",_xlpm.결과))</f>
        <v/>
      </c>
    </row>
    <row r="28" spans="2:42" ht="15.95" customHeight="1" x14ac:dyDescent="0.3">
      <c r="B28" s="63">
        <v>25</v>
      </c>
      <c r="C28" t="str" cm="1">
        <f t="array" ref="C28">_xlfn.LET(_xlpm.결과,IFERROR(_xlfn.XLOOKUP(1,(날씨1[stnNm]='신적설 삽입용'!$C$2)*(날씨1[월]=C$3)*(날씨1[일]='신적설 삽입용'!$B28),날씨1[ddMefs]),""),IF(_xlpm.결과=0,"",_xlpm.결과))</f>
        <v/>
      </c>
      <c r="D28" t="str" cm="1">
        <f t="array" ref="D28">_xlfn.LET(_xlpm.결과,IFERROR(_xlfn.XLOOKUP(1,(날씨1[stnNm]='신적설 삽입용'!$C$2)*(날씨1[월]=D$3)*(날씨1[일]='신적설 삽입용'!$B28),날씨1[ddMefs]),""),IF(_xlpm.결과=0,"",_xlpm.결과))</f>
        <v/>
      </c>
      <c r="E28" t="str" cm="1">
        <f t="array" ref="E28">_xlfn.LET(_xlpm.결과,IFERROR(_xlfn.XLOOKUP(1,(날씨1[stnNm]='신적설 삽입용'!$C$2)*(날씨1[월]=E$3)*(날씨1[일]='신적설 삽입용'!$B28),날씨1[ddMefs]),""),IF(_xlpm.결과=0,"",_xlpm.결과))</f>
        <v/>
      </c>
      <c r="F28" t="str" cm="1">
        <f t="array" ref="F28">_xlfn.LET(_xlpm.결과,IFERROR(_xlfn.XLOOKUP(1,(날씨1[stnNm]='신적설 삽입용'!$C$2)*(날씨1[월]=F$3)*(날씨1[일]='신적설 삽입용'!$B28),날씨1[ddMefs]),""),IF(_xlpm.결과=0,"",_xlpm.결과))</f>
        <v/>
      </c>
      <c r="G28" t="str" cm="1">
        <f t="array" ref="G28">_xlfn.LET(_xlpm.결과,IFERROR(_xlfn.XLOOKUP(1,(날씨1[stnNm]='신적설 삽입용'!$C$2)*(날씨1[월]=G$3)*(날씨1[일]='신적설 삽입용'!$B28),날씨1[ddMefs]),""),IF(_xlpm.결과=0,"",_xlpm.결과))</f>
        <v/>
      </c>
      <c r="H28" t="str" cm="1">
        <f t="array" ref="H28">_xlfn.LET(_xlpm.결과,IFERROR(_xlfn.XLOOKUP(1,(날씨1[stnNm]='신적설 삽입용'!$C$2)*(날씨1[월]=H$3)*(날씨1[일]='신적설 삽입용'!$B28),날씨1[ddMefs]),""),IF(_xlpm.결과=0,"",_xlpm.결과))</f>
        <v/>
      </c>
      <c r="I28" t="str" cm="1">
        <f t="array" ref="I28">_xlfn.LET(_xlpm.결과,IFERROR(_xlfn.XLOOKUP(1,(날씨1[stnNm]='신적설 삽입용'!$C$2)*(날씨1[월]=I$3)*(날씨1[일]='신적설 삽입용'!$B28),날씨1[ddMefs]),""),IF(_xlpm.결과=0,"",_xlpm.결과))</f>
        <v/>
      </c>
      <c r="J28" t="str" cm="1">
        <f t="array" ref="J28">_xlfn.LET(_xlpm.결과,IFERROR(_xlfn.XLOOKUP(1,(날씨1[stnNm]='신적설 삽입용'!$C$2)*(날씨1[월]=J$3)*(날씨1[일]='신적설 삽입용'!$B28),날씨1[ddMefs]),""),IF(_xlpm.결과=0,"",_xlpm.결과))</f>
        <v/>
      </c>
      <c r="K28" t="str" cm="1">
        <f t="array" ref="K28">_xlfn.LET(_xlpm.결과,IFERROR(_xlfn.XLOOKUP(1,(날씨1[stnNm]='신적설 삽입용'!$C$2)*(날씨1[월]=K$3)*(날씨1[일]='신적설 삽입용'!$B28),날씨1[ddMefs]),""),IF(_xlpm.결과=0,"",_xlpm.결과))</f>
        <v/>
      </c>
      <c r="L28" t="str" cm="1">
        <f t="array" ref="L28">_xlfn.LET(_xlpm.결과,IFERROR(_xlfn.XLOOKUP(1,(날씨1[stnNm]='신적설 삽입용'!$C$2)*(날씨1[월]=L$3)*(날씨1[일]='신적설 삽입용'!$B28),날씨1[ddMefs]),""),IF(_xlpm.결과=0,"",_xlpm.결과))</f>
        <v/>
      </c>
      <c r="M28" t="str" cm="1">
        <f t="array" ref="M28">_xlfn.LET(_xlpm.결과,IFERROR(_xlfn.XLOOKUP(1,(날씨1[stnNm]='신적설 삽입용'!$C$2)*(날씨1[월]=M$3)*(날씨1[일]='신적설 삽입용'!$B28),날씨1[ddMefs]),""),IF(_xlpm.결과=0,"",_xlpm.결과))</f>
        <v/>
      </c>
      <c r="N28" t="str" cm="1">
        <f t="array" ref="N28">_xlfn.LET(_xlpm.결과,IFERROR(_xlfn.XLOOKUP(1,(날씨1[stnNm]='신적설 삽입용'!$C$2)*(날씨1[월]=N$3)*(날씨1[일]='신적설 삽입용'!$B28),날씨1[ddMefs]),""),IF(_xlpm.결과=0,"",_xlpm.결과))</f>
        <v/>
      </c>
      <c r="P28" s="63">
        <v>25</v>
      </c>
      <c r="Q28" t="str" cm="1">
        <f t="array" ref="Q28">_xlfn.LET(_xlpm.결과,IFERROR(_xlfn.XLOOKUP(1, (날씨2[stnNm]='신적설 삽입용'!$Q$2) * (날씨2[월]=Q$3) * (날씨2[일]='신적설 삽입용'!$P28), 날씨2[ddMefs]),""),IF(_xlpm.결과=0,"",_xlpm.결과))</f>
        <v/>
      </c>
      <c r="R28" t="str" cm="1">
        <f t="array" ref="R28">_xlfn.LET(_xlpm.결과,IFERROR(_xlfn.XLOOKUP(1, (날씨2[stnNm]='신적설 삽입용'!$Q$2) * (날씨2[월]=R$3) * (날씨2[일]='신적설 삽입용'!$P28), 날씨2[ddMefs]),""),IF(_xlpm.결과=0,"",_xlpm.결과))</f>
        <v/>
      </c>
      <c r="S28" t="str" cm="1">
        <f t="array" ref="S28">_xlfn.LET(_xlpm.결과,IFERROR(_xlfn.XLOOKUP(1, (날씨2[stnNm]='신적설 삽입용'!$Q$2) * (날씨2[월]=S$3) * (날씨2[일]='신적설 삽입용'!$P28), 날씨2[ddMefs]),""),IF(_xlpm.결과=0,"",_xlpm.결과))</f>
        <v/>
      </c>
      <c r="T28" t="str" cm="1">
        <f t="array" ref="T28">_xlfn.LET(_xlpm.결과,IFERROR(_xlfn.XLOOKUP(1, (날씨2[stnNm]='신적설 삽입용'!$Q$2) * (날씨2[월]=T$3) * (날씨2[일]='신적설 삽입용'!$P28), 날씨2[ddMefs]),""),IF(_xlpm.결과=0,"",_xlpm.결과))</f>
        <v/>
      </c>
      <c r="U28" t="str" cm="1">
        <f t="array" ref="U28">_xlfn.LET(_xlpm.결과,IFERROR(_xlfn.XLOOKUP(1, (날씨2[stnNm]='신적설 삽입용'!$Q$2) * (날씨2[월]=U$3) * (날씨2[일]='신적설 삽입용'!$P28), 날씨2[ddMefs]),""),IF(_xlpm.결과=0,"",_xlpm.결과))</f>
        <v/>
      </c>
      <c r="V28" t="str" cm="1">
        <f t="array" ref="V28">_xlfn.LET(_xlpm.결과,IFERROR(_xlfn.XLOOKUP(1, (날씨2[stnNm]='신적설 삽입용'!$Q$2) * (날씨2[월]=V$3) * (날씨2[일]='신적설 삽입용'!$P28), 날씨2[ddMefs]),""),IF(_xlpm.결과=0,"",_xlpm.결과))</f>
        <v/>
      </c>
      <c r="W28" t="str" cm="1">
        <f t="array" ref="W28">_xlfn.LET(_xlpm.결과,IFERROR(_xlfn.XLOOKUP(1, (날씨2[stnNm]='신적설 삽입용'!$Q$2) * (날씨2[월]=W$3) * (날씨2[일]='신적설 삽입용'!$P28), 날씨2[ddMefs]),""),IF(_xlpm.결과=0,"",_xlpm.결과))</f>
        <v/>
      </c>
      <c r="X28" t="str" cm="1">
        <f t="array" ref="X28">_xlfn.LET(_xlpm.결과,IFERROR(_xlfn.XLOOKUP(1, (날씨2[stnNm]='신적설 삽입용'!$Q$2) * (날씨2[월]=X$3) * (날씨2[일]='신적설 삽입용'!$P28), 날씨2[ddMefs]),""),IF(_xlpm.결과=0,"",_xlpm.결과))</f>
        <v/>
      </c>
      <c r="Y28" t="str" cm="1">
        <f t="array" ref="Y28">_xlfn.LET(_xlpm.결과,IFERROR(_xlfn.XLOOKUP(1, (날씨2[stnNm]='신적설 삽입용'!$Q$2) * (날씨2[월]=Y$3) * (날씨2[일]='신적설 삽입용'!$P28), 날씨2[ddMefs]),""),IF(_xlpm.결과=0,"",_xlpm.결과))</f>
        <v/>
      </c>
      <c r="Z28" t="str" cm="1">
        <f t="array" ref="Z28">_xlfn.LET(_xlpm.결과,IFERROR(_xlfn.XLOOKUP(1, (날씨2[stnNm]='신적설 삽입용'!$Q$2) * (날씨2[월]=Z$3) * (날씨2[일]='신적설 삽입용'!$P28), 날씨2[ddMefs]),""),IF(_xlpm.결과=0,"",_xlpm.결과))</f>
        <v/>
      </c>
      <c r="AA28" t="str" cm="1">
        <f t="array" ref="AA28">_xlfn.LET(_xlpm.결과,IFERROR(_xlfn.XLOOKUP(1, (날씨2[stnNm]='신적설 삽입용'!$Q$2) * (날씨2[월]=AA$3) * (날씨2[일]='신적설 삽입용'!$P28), 날씨2[ddMefs]),""),IF(_xlpm.결과=0,"",_xlpm.결과))</f>
        <v/>
      </c>
      <c r="AB28" t="str" cm="1">
        <f t="array" ref="AB28">_xlfn.LET(_xlpm.결과,IFERROR(_xlfn.XLOOKUP(1, (날씨2[stnNm]='신적설 삽입용'!$Q$2) * (날씨2[월]=AB$3) * (날씨2[일]='신적설 삽입용'!$P28), 날씨2[ddMefs]),""),IF(_xlpm.결과=0,"",_xlpm.결과))</f>
        <v/>
      </c>
      <c r="AD28" s="63">
        <v>25</v>
      </c>
      <c r="AE28" t="str" cm="1">
        <f t="array" ref="AE28">_xlfn.LET(_xlpm.결과,IFERROR(_xlfn.XLOOKUP(1, (날씨3[stnNm]='신적설 삽입용'!$AE$2) * (날씨3[월]=AE$3) * (날씨3[일]='신적설 삽입용'!$AD28), 날씨3[ddMefs]),""),IF(_xlpm.결과=0,"",_xlpm.결과))</f>
        <v/>
      </c>
      <c r="AF28" t="str" cm="1">
        <f t="array" ref="AF28">_xlfn.LET(_xlpm.결과,IFERROR(_xlfn.XLOOKUP(1, (날씨3[stnNm]='신적설 삽입용'!$AE$2) * (날씨3[월]=AF$3) * (날씨3[일]='신적설 삽입용'!$AD28), 날씨3[ddMefs]),""),IF(_xlpm.결과=0,"",_xlpm.결과))</f>
        <v/>
      </c>
      <c r="AG28" t="str" cm="1">
        <f t="array" ref="AG28">_xlfn.LET(_xlpm.결과,IFERROR(_xlfn.XLOOKUP(1, (날씨3[stnNm]='신적설 삽입용'!$AE$2) * (날씨3[월]=AG$3) * (날씨3[일]='신적설 삽입용'!$AD28), 날씨3[ddMefs]),""),IF(_xlpm.결과=0,"",_xlpm.결과))</f>
        <v/>
      </c>
      <c r="AH28" t="str" cm="1">
        <f t="array" ref="AH28">_xlfn.LET(_xlpm.결과,IFERROR(_xlfn.XLOOKUP(1, (날씨3[stnNm]='신적설 삽입용'!$AE$2) * (날씨3[월]=AH$3) * (날씨3[일]='신적설 삽입용'!$AD28), 날씨3[ddMefs]),""),IF(_xlpm.결과=0,"",_xlpm.결과))</f>
        <v/>
      </c>
      <c r="AI28" t="str" cm="1">
        <f t="array" ref="AI28">_xlfn.LET(_xlpm.결과,IFERROR(_xlfn.XLOOKUP(1, (날씨3[stnNm]='신적설 삽입용'!$AE$2) * (날씨3[월]=AI$3) * (날씨3[일]='신적설 삽입용'!$AD28), 날씨3[ddMefs]),""),IF(_xlpm.결과=0,"",_xlpm.결과))</f>
        <v/>
      </c>
      <c r="AJ28" t="str" cm="1">
        <f t="array" ref="AJ28">_xlfn.LET(_xlpm.결과,IFERROR(_xlfn.XLOOKUP(1, (날씨3[stnNm]='신적설 삽입용'!$AE$2) * (날씨3[월]=AJ$3) * (날씨3[일]='신적설 삽입용'!$AD28), 날씨3[ddMefs]),""),IF(_xlpm.결과=0,"",_xlpm.결과))</f>
        <v/>
      </c>
      <c r="AK28" t="str" cm="1">
        <f t="array" ref="AK28">_xlfn.LET(_xlpm.결과,IFERROR(_xlfn.XLOOKUP(1, (날씨3[stnNm]='신적설 삽입용'!$AE$2) * (날씨3[월]=AK$3) * (날씨3[일]='신적설 삽입용'!$AD28), 날씨3[ddMefs]),""),IF(_xlpm.결과=0,"",_xlpm.결과))</f>
        <v/>
      </c>
      <c r="AL28" t="str" cm="1">
        <f t="array" ref="AL28">_xlfn.LET(_xlpm.결과,IFERROR(_xlfn.XLOOKUP(1, (날씨3[stnNm]='신적설 삽입용'!$AE$2) * (날씨3[월]=AL$3) * (날씨3[일]='신적설 삽입용'!$AD28), 날씨3[ddMefs]),""),IF(_xlpm.결과=0,"",_xlpm.결과))</f>
        <v/>
      </c>
      <c r="AM28" t="str" cm="1">
        <f t="array" ref="AM28">_xlfn.LET(_xlpm.결과,IFERROR(_xlfn.XLOOKUP(1, (날씨3[stnNm]='신적설 삽입용'!$AE$2) * (날씨3[월]=AM$3) * (날씨3[일]='신적설 삽입용'!$AD28), 날씨3[ddMefs]),""),IF(_xlpm.결과=0,"",_xlpm.결과))</f>
        <v/>
      </c>
      <c r="AN28" t="str" cm="1">
        <f t="array" ref="AN28">_xlfn.LET(_xlpm.결과,IFERROR(_xlfn.XLOOKUP(1, (날씨3[stnNm]='신적설 삽입용'!$AE$2) * (날씨3[월]=AN$3) * (날씨3[일]='신적설 삽입용'!$AD28), 날씨3[ddMefs]),""),IF(_xlpm.결과=0,"",_xlpm.결과))</f>
        <v/>
      </c>
      <c r="AO28" t="str" cm="1">
        <f t="array" ref="AO28">_xlfn.LET(_xlpm.결과,IFERROR(_xlfn.XLOOKUP(1, (날씨3[stnNm]='신적설 삽입용'!$AE$2) * (날씨3[월]=AO$3) * (날씨3[일]='신적설 삽입용'!$AD28), 날씨3[ddMefs]),""),IF(_xlpm.결과=0,"",_xlpm.결과))</f>
        <v/>
      </c>
      <c r="AP28" t="str" cm="1">
        <f t="array" ref="AP28">_xlfn.LET(_xlpm.결과,IFERROR(_xlfn.XLOOKUP(1, (날씨3[stnNm]='신적설 삽입용'!$AE$2) * (날씨3[월]=AP$3) * (날씨3[일]='신적설 삽입용'!$AD28), 날씨3[ddMefs]),""),IF(_xlpm.결과=0,"",_xlpm.결과))</f>
        <v/>
      </c>
    </row>
    <row r="29" spans="2:42" ht="15.95" customHeight="1" x14ac:dyDescent="0.3">
      <c r="B29" s="63">
        <v>26</v>
      </c>
      <c r="C29" t="str" cm="1">
        <f t="array" ref="C29">_xlfn.LET(_xlpm.결과,IFERROR(_xlfn.XLOOKUP(1,(날씨1[stnNm]='신적설 삽입용'!$C$2)*(날씨1[월]=C$3)*(날씨1[일]='신적설 삽입용'!$B29),날씨1[ddMefs]),""),IF(_xlpm.결과=0,"",_xlpm.결과))</f>
        <v/>
      </c>
      <c r="D29" t="str" cm="1">
        <f t="array" ref="D29">_xlfn.LET(_xlpm.결과,IFERROR(_xlfn.XLOOKUP(1,(날씨1[stnNm]='신적설 삽입용'!$C$2)*(날씨1[월]=D$3)*(날씨1[일]='신적설 삽입용'!$B29),날씨1[ddMefs]),""),IF(_xlpm.결과=0,"",_xlpm.결과))</f>
        <v/>
      </c>
      <c r="E29" t="str" cm="1">
        <f t="array" ref="E29">_xlfn.LET(_xlpm.결과,IFERROR(_xlfn.XLOOKUP(1,(날씨1[stnNm]='신적설 삽입용'!$C$2)*(날씨1[월]=E$3)*(날씨1[일]='신적설 삽입용'!$B29),날씨1[ddMefs]),""),IF(_xlpm.결과=0,"",_xlpm.결과))</f>
        <v/>
      </c>
      <c r="F29" t="str" cm="1">
        <f t="array" ref="F29">_xlfn.LET(_xlpm.결과,IFERROR(_xlfn.XLOOKUP(1,(날씨1[stnNm]='신적설 삽입용'!$C$2)*(날씨1[월]=F$3)*(날씨1[일]='신적설 삽입용'!$B29),날씨1[ddMefs]),""),IF(_xlpm.결과=0,"",_xlpm.결과))</f>
        <v/>
      </c>
      <c r="G29" t="str" cm="1">
        <f t="array" ref="G29">_xlfn.LET(_xlpm.결과,IFERROR(_xlfn.XLOOKUP(1,(날씨1[stnNm]='신적설 삽입용'!$C$2)*(날씨1[월]=G$3)*(날씨1[일]='신적설 삽입용'!$B29),날씨1[ddMefs]),""),IF(_xlpm.결과=0,"",_xlpm.결과))</f>
        <v/>
      </c>
      <c r="H29" t="str" cm="1">
        <f t="array" ref="H29">_xlfn.LET(_xlpm.결과,IFERROR(_xlfn.XLOOKUP(1,(날씨1[stnNm]='신적설 삽입용'!$C$2)*(날씨1[월]=H$3)*(날씨1[일]='신적설 삽입용'!$B29),날씨1[ddMefs]),""),IF(_xlpm.결과=0,"",_xlpm.결과))</f>
        <v/>
      </c>
      <c r="I29" t="str" cm="1">
        <f t="array" ref="I29">_xlfn.LET(_xlpm.결과,IFERROR(_xlfn.XLOOKUP(1,(날씨1[stnNm]='신적설 삽입용'!$C$2)*(날씨1[월]=I$3)*(날씨1[일]='신적설 삽입용'!$B29),날씨1[ddMefs]),""),IF(_xlpm.결과=0,"",_xlpm.결과))</f>
        <v/>
      </c>
      <c r="J29" t="str" cm="1">
        <f t="array" ref="J29">_xlfn.LET(_xlpm.결과,IFERROR(_xlfn.XLOOKUP(1,(날씨1[stnNm]='신적설 삽입용'!$C$2)*(날씨1[월]=J$3)*(날씨1[일]='신적설 삽입용'!$B29),날씨1[ddMefs]),""),IF(_xlpm.결과=0,"",_xlpm.결과))</f>
        <v/>
      </c>
      <c r="K29" t="str" cm="1">
        <f t="array" ref="K29">_xlfn.LET(_xlpm.결과,IFERROR(_xlfn.XLOOKUP(1,(날씨1[stnNm]='신적설 삽입용'!$C$2)*(날씨1[월]=K$3)*(날씨1[일]='신적설 삽입용'!$B29),날씨1[ddMefs]),""),IF(_xlpm.결과=0,"",_xlpm.결과))</f>
        <v/>
      </c>
      <c r="L29" t="str" cm="1">
        <f t="array" ref="L29">_xlfn.LET(_xlpm.결과,IFERROR(_xlfn.XLOOKUP(1,(날씨1[stnNm]='신적설 삽입용'!$C$2)*(날씨1[월]=L$3)*(날씨1[일]='신적설 삽입용'!$B29),날씨1[ddMefs]),""),IF(_xlpm.결과=0,"",_xlpm.결과))</f>
        <v/>
      </c>
      <c r="M29" t="str" cm="1">
        <f t="array" ref="M29">_xlfn.LET(_xlpm.결과,IFERROR(_xlfn.XLOOKUP(1,(날씨1[stnNm]='신적설 삽입용'!$C$2)*(날씨1[월]=M$3)*(날씨1[일]='신적설 삽입용'!$B29),날씨1[ddMefs]),""),IF(_xlpm.결과=0,"",_xlpm.결과))</f>
        <v/>
      </c>
      <c r="N29" t="str" cm="1">
        <f t="array" ref="N29">_xlfn.LET(_xlpm.결과,IFERROR(_xlfn.XLOOKUP(1,(날씨1[stnNm]='신적설 삽입용'!$C$2)*(날씨1[월]=N$3)*(날씨1[일]='신적설 삽입용'!$B29),날씨1[ddMefs]),""),IF(_xlpm.결과=0,"",_xlpm.결과))</f>
        <v/>
      </c>
      <c r="P29" s="63">
        <v>26</v>
      </c>
      <c r="Q29" t="str" cm="1">
        <f t="array" ref="Q29">_xlfn.LET(_xlpm.결과,IFERROR(_xlfn.XLOOKUP(1, (날씨2[stnNm]='신적설 삽입용'!$Q$2) * (날씨2[월]=Q$3) * (날씨2[일]='신적설 삽입용'!$P29), 날씨2[ddMefs]),""),IF(_xlpm.결과=0,"",_xlpm.결과))</f>
        <v/>
      </c>
      <c r="R29" t="str" cm="1">
        <f t="array" ref="R29">_xlfn.LET(_xlpm.결과,IFERROR(_xlfn.XLOOKUP(1, (날씨2[stnNm]='신적설 삽입용'!$Q$2) * (날씨2[월]=R$3) * (날씨2[일]='신적설 삽입용'!$P29), 날씨2[ddMefs]),""),IF(_xlpm.결과=0,"",_xlpm.결과))</f>
        <v/>
      </c>
      <c r="S29" t="str" cm="1">
        <f t="array" ref="S29">_xlfn.LET(_xlpm.결과,IFERROR(_xlfn.XLOOKUP(1, (날씨2[stnNm]='신적설 삽입용'!$Q$2) * (날씨2[월]=S$3) * (날씨2[일]='신적설 삽입용'!$P29), 날씨2[ddMefs]),""),IF(_xlpm.결과=0,"",_xlpm.결과))</f>
        <v/>
      </c>
      <c r="T29" t="str" cm="1">
        <f t="array" ref="T29">_xlfn.LET(_xlpm.결과,IFERROR(_xlfn.XLOOKUP(1, (날씨2[stnNm]='신적설 삽입용'!$Q$2) * (날씨2[월]=T$3) * (날씨2[일]='신적설 삽입용'!$P29), 날씨2[ddMefs]),""),IF(_xlpm.결과=0,"",_xlpm.결과))</f>
        <v/>
      </c>
      <c r="U29" t="str" cm="1">
        <f t="array" ref="U29">_xlfn.LET(_xlpm.결과,IFERROR(_xlfn.XLOOKUP(1, (날씨2[stnNm]='신적설 삽입용'!$Q$2) * (날씨2[월]=U$3) * (날씨2[일]='신적설 삽입용'!$P29), 날씨2[ddMefs]),""),IF(_xlpm.결과=0,"",_xlpm.결과))</f>
        <v/>
      </c>
      <c r="V29" t="str" cm="1">
        <f t="array" ref="V29">_xlfn.LET(_xlpm.결과,IFERROR(_xlfn.XLOOKUP(1, (날씨2[stnNm]='신적설 삽입용'!$Q$2) * (날씨2[월]=V$3) * (날씨2[일]='신적설 삽입용'!$P29), 날씨2[ddMefs]),""),IF(_xlpm.결과=0,"",_xlpm.결과))</f>
        <v/>
      </c>
      <c r="W29" t="str" cm="1">
        <f t="array" ref="W29">_xlfn.LET(_xlpm.결과,IFERROR(_xlfn.XLOOKUP(1, (날씨2[stnNm]='신적설 삽입용'!$Q$2) * (날씨2[월]=W$3) * (날씨2[일]='신적설 삽입용'!$P29), 날씨2[ddMefs]),""),IF(_xlpm.결과=0,"",_xlpm.결과))</f>
        <v/>
      </c>
      <c r="X29" t="str" cm="1">
        <f t="array" ref="X29">_xlfn.LET(_xlpm.결과,IFERROR(_xlfn.XLOOKUP(1, (날씨2[stnNm]='신적설 삽입용'!$Q$2) * (날씨2[월]=X$3) * (날씨2[일]='신적설 삽입용'!$P29), 날씨2[ddMefs]),""),IF(_xlpm.결과=0,"",_xlpm.결과))</f>
        <v/>
      </c>
      <c r="Y29" t="str" cm="1">
        <f t="array" ref="Y29">_xlfn.LET(_xlpm.결과,IFERROR(_xlfn.XLOOKUP(1, (날씨2[stnNm]='신적설 삽입용'!$Q$2) * (날씨2[월]=Y$3) * (날씨2[일]='신적설 삽입용'!$P29), 날씨2[ddMefs]),""),IF(_xlpm.결과=0,"",_xlpm.결과))</f>
        <v/>
      </c>
      <c r="Z29" t="str" cm="1">
        <f t="array" ref="Z29">_xlfn.LET(_xlpm.결과,IFERROR(_xlfn.XLOOKUP(1, (날씨2[stnNm]='신적설 삽입용'!$Q$2) * (날씨2[월]=Z$3) * (날씨2[일]='신적설 삽입용'!$P29), 날씨2[ddMefs]),""),IF(_xlpm.결과=0,"",_xlpm.결과))</f>
        <v/>
      </c>
      <c r="AA29" t="str" cm="1">
        <f t="array" ref="AA29">_xlfn.LET(_xlpm.결과,IFERROR(_xlfn.XLOOKUP(1, (날씨2[stnNm]='신적설 삽입용'!$Q$2) * (날씨2[월]=AA$3) * (날씨2[일]='신적설 삽입용'!$P29), 날씨2[ddMefs]),""),IF(_xlpm.결과=0,"",_xlpm.결과))</f>
        <v/>
      </c>
      <c r="AB29" t="str" cm="1">
        <f t="array" ref="AB29">_xlfn.LET(_xlpm.결과,IFERROR(_xlfn.XLOOKUP(1, (날씨2[stnNm]='신적설 삽입용'!$Q$2) * (날씨2[월]=AB$3) * (날씨2[일]='신적설 삽입용'!$P29), 날씨2[ddMefs]),""),IF(_xlpm.결과=0,"",_xlpm.결과))</f>
        <v/>
      </c>
      <c r="AD29" s="63">
        <v>26</v>
      </c>
      <c r="AE29" t="str" cm="1">
        <f t="array" ref="AE29">_xlfn.LET(_xlpm.결과,IFERROR(_xlfn.XLOOKUP(1, (날씨3[stnNm]='신적설 삽입용'!$AE$2) * (날씨3[월]=AE$3) * (날씨3[일]='신적설 삽입용'!$AD29), 날씨3[ddMefs]),""),IF(_xlpm.결과=0,"",_xlpm.결과))</f>
        <v/>
      </c>
      <c r="AF29" t="str" cm="1">
        <f t="array" ref="AF29">_xlfn.LET(_xlpm.결과,IFERROR(_xlfn.XLOOKUP(1, (날씨3[stnNm]='신적설 삽입용'!$AE$2) * (날씨3[월]=AF$3) * (날씨3[일]='신적설 삽입용'!$AD29), 날씨3[ddMefs]),""),IF(_xlpm.결과=0,"",_xlpm.결과))</f>
        <v/>
      </c>
      <c r="AG29" t="str" cm="1">
        <f t="array" ref="AG29">_xlfn.LET(_xlpm.결과,IFERROR(_xlfn.XLOOKUP(1, (날씨3[stnNm]='신적설 삽입용'!$AE$2) * (날씨3[월]=AG$3) * (날씨3[일]='신적설 삽입용'!$AD29), 날씨3[ddMefs]),""),IF(_xlpm.결과=0,"",_xlpm.결과))</f>
        <v/>
      </c>
      <c r="AH29" t="str" cm="1">
        <f t="array" ref="AH29">_xlfn.LET(_xlpm.결과,IFERROR(_xlfn.XLOOKUP(1, (날씨3[stnNm]='신적설 삽입용'!$AE$2) * (날씨3[월]=AH$3) * (날씨3[일]='신적설 삽입용'!$AD29), 날씨3[ddMefs]),""),IF(_xlpm.결과=0,"",_xlpm.결과))</f>
        <v/>
      </c>
      <c r="AI29" t="str" cm="1">
        <f t="array" ref="AI29">_xlfn.LET(_xlpm.결과,IFERROR(_xlfn.XLOOKUP(1, (날씨3[stnNm]='신적설 삽입용'!$AE$2) * (날씨3[월]=AI$3) * (날씨3[일]='신적설 삽입용'!$AD29), 날씨3[ddMefs]),""),IF(_xlpm.결과=0,"",_xlpm.결과))</f>
        <v/>
      </c>
      <c r="AJ29" t="str" cm="1">
        <f t="array" ref="AJ29">_xlfn.LET(_xlpm.결과,IFERROR(_xlfn.XLOOKUP(1, (날씨3[stnNm]='신적설 삽입용'!$AE$2) * (날씨3[월]=AJ$3) * (날씨3[일]='신적설 삽입용'!$AD29), 날씨3[ddMefs]),""),IF(_xlpm.결과=0,"",_xlpm.결과))</f>
        <v/>
      </c>
      <c r="AK29" t="str" cm="1">
        <f t="array" ref="AK29">_xlfn.LET(_xlpm.결과,IFERROR(_xlfn.XLOOKUP(1, (날씨3[stnNm]='신적설 삽입용'!$AE$2) * (날씨3[월]=AK$3) * (날씨3[일]='신적설 삽입용'!$AD29), 날씨3[ddMefs]),""),IF(_xlpm.결과=0,"",_xlpm.결과))</f>
        <v/>
      </c>
      <c r="AL29" t="str" cm="1">
        <f t="array" ref="AL29">_xlfn.LET(_xlpm.결과,IFERROR(_xlfn.XLOOKUP(1, (날씨3[stnNm]='신적설 삽입용'!$AE$2) * (날씨3[월]=AL$3) * (날씨3[일]='신적설 삽입용'!$AD29), 날씨3[ddMefs]),""),IF(_xlpm.결과=0,"",_xlpm.결과))</f>
        <v/>
      </c>
      <c r="AM29" t="str" cm="1">
        <f t="array" ref="AM29">_xlfn.LET(_xlpm.결과,IFERROR(_xlfn.XLOOKUP(1, (날씨3[stnNm]='신적설 삽입용'!$AE$2) * (날씨3[월]=AM$3) * (날씨3[일]='신적설 삽입용'!$AD29), 날씨3[ddMefs]),""),IF(_xlpm.결과=0,"",_xlpm.결과))</f>
        <v/>
      </c>
      <c r="AN29" t="str" cm="1">
        <f t="array" ref="AN29">_xlfn.LET(_xlpm.결과,IFERROR(_xlfn.XLOOKUP(1, (날씨3[stnNm]='신적설 삽입용'!$AE$2) * (날씨3[월]=AN$3) * (날씨3[일]='신적설 삽입용'!$AD29), 날씨3[ddMefs]),""),IF(_xlpm.결과=0,"",_xlpm.결과))</f>
        <v/>
      </c>
      <c r="AO29" t="str" cm="1">
        <f t="array" ref="AO29">_xlfn.LET(_xlpm.결과,IFERROR(_xlfn.XLOOKUP(1, (날씨3[stnNm]='신적설 삽입용'!$AE$2) * (날씨3[월]=AO$3) * (날씨3[일]='신적설 삽입용'!$AD29), 날씨3[ddMefs]),""),IF(_xlpm.결과=0,"",_xlpm.결과))</f>
        <v/>
      </c>
      <c r="AP29" t="str" cm="1">
        <f t="array" ref="AP29">_xlfn.LET(_xlpm.결과,IFERROR(_xlfn.XLOOKUP(1, (날씨3[stnNm]='신적설 삽입용'!$AE$2) * (날씨3[월]=AP$3) * (날씨3[일]='신적설 삽입용'!$AD29), 날씨3[ddMefs]),""),IF(_xlpm.결과=0,"",_xlpm.결과))</f>
        <v/>
      </c>
    </row>
    <row r="30" spans="2:42" ht="15.95" customHeight="1" x14ac:dyDescent="0.3">
      <c r="B30" s="63">
        <v>27</v>
      </c>
      <c r="C30" t="str" cm="1">
        <f t="array" ref="C30">_xlfn.LET(_xlpm.결과,IFERROR(_xlfn.XLOOKUP(1,(날씨1[stnNm]='신적설 삽입용'!$C$2)*(날씨1[월]=C$3)*(날씨1[일]='신적설 삽입용'!$B30),날씨1[ddMefs]),""),IF(_xlpm.결과=0,"",_xlpm.결과))</f>
        <v/>
      </c>
      <c r="D30" t="str" cm="1">
        <f t="array" ref="D30">_xlfn.LET(_xlpm.결과,IFERROR(_xlfn.XLOOKUP(1,(날씨1[stnNm]='신적설 삽입용'!$C$2)*(날씨1[월]=D$3)*(날씨1[일]='신적설 삽입용'!$B30),날씨1[ddMefs]),""),IF(_xlpm.결과=0,"",_xlpm.결과))</f>
        <v/>
      </c>
      <c r="E30" t="str" cm="1">
        <f t="array" ref="E30">_xlfn.LET(_xlpm.결과,IFERROR(_xlfn.XLOOKUP(1,(날씨1[stnNm]='신적설 삽입용'!$C$2)*(날씨1[월]=E$3)*(날씨1[일]='신적설 삽입용'!$B30),날씨1[ddMefs]),""),IF(_xlpm.결과=0,"",_xlpm.결과))</f>
        <v/>
      </c>
      <c r="F30" t="str" cm="1">
        <f t="array" ref="F30">_xlfn.LET(_xlpm.결과,IFERROR(_xlfn.XLOOKUP(1,(날씨1[stnNm]='신적설 삽입용'!$C$2)*(날씨1[월]=F$3)*(날씨1[일]='신적설 삽입용'!$B30),날씨1[ddMefs]),""),IF(_xlpm.결과=0,"",_xlpm.결과))</f>
        <v/>
      </c>
      <c r="G30" t="str" cm="1">
        <f t="array" ref="G30">_xlfn.LET(_xlpm.결과,IFERROR(_xlfn.XLOOKUP(1,(날씨1[stnNm]='신적설 삽입용'!$C$2)*(날씨1[월]=G$3)*(날씨1[일]='신적설 삽입용'!$B30),날씨1[ddMefs]),""),IF(_xlpm.결과=0,"",_xlpm.결과))</f>
        <v/>
      </c>
      <c r="H30" t="str" cm="1">
        <f t="array" ref="H30">_xlfn.LET(_xlpm.결과,IFERROR(_xlfn.XLOOKUP(1,(날씨1[stnNm]='신적설 삽입용'!$C$2)*(날씨1[월]=H$3)*(날씨1[일]='신적설 삽입용'!$B30),날씨1[ddMefs]),""),IF(_xlpm.결과=0,"",_xlpm.결과))</f>
        <v/>
      </c>
      <c r="I30" t="str" cm="1">
        <f t="array" ref="I30">_xlfn.LET(_xlpm.결과,IFERROR(_xlfn.XLOOKUP(1,(날씨1[stnNm]='신적설 삽입용'!$C$2)*(날씨1[월]=I$3)*(날씨1[일]='신적설 삽입용'!$B30),날씨1[ddMefs]),""),IF(_xlpm.결과=0,"",_xlpm.결과))</f>
        <v/>
      </c>
      <c r="J30" t="str" cm="1">
        <f t="array" ref="J30">_xlfn.LET(_xlpm.결과,IFERROR(_xlfn.XLOOKUP(1,(날씨1[stnNm]='신적설 삽입용'!$C$2)*(날씨1[월]=J$3)*(날씨1[일]='신적설 삽입용'!$B30),날씨1[ddMefs]),""),IF(_xlpm.결과=0,"",_xlpm.결과))</f>
        <v/>
      </c>
      <c r="K30" t="str" cm="1">
        <f t="array" ref="K30">_xlfn.LET(_xlpm.결과,IFERROR(_xlfn.XLOOKUP(1,(날씨1[stnNm]='신적설 삽입용'!$C$2)*(날씨1[월]=K$3)*(날씨1[일]='신적설 삽입용'!$B30),날씨1[ddMefs]),""),IF(_xlpm.결과=0,"",_xlpm.결과))</f>
        <v/>
      </c>
      <c r="L30" t="str" cm="1">
        <f t="array" ref="L30">_xlfn.LET(_xlpm.결과,IFERROR(_xlfn.XLOOKUP(1,(날씨1[stnNm]='신적설 삽입용'!$C$2)*(날씨1[월]=L$3)*(날씨1[일]='신적설 삽입용'!$B30),날씨1[ddMefs]),""),IF(_xlpm.결과=0,"",_xlpm.결과))</f>
        <v/>
      </c>
      <c r="M30" t="str" cm="1">
        <f t="array" ref="M30">_xlfn.LET(_xlpm.결과,IFERROR(_xlfn.XLOOKUP(1,(날씨1[stnNm]='신적설 삽입용'!$C$2)*(날씨1[월]=M$3)*(날씨1[일]='신적설 삽입용'!$B30),날씨1[ddMefs]),""),IF(_xlpm.결과=0,"",_xlpm.결과))</f>
        <v/>
      </c>
      <c r="N30" t="str" cm="1">
        <f t="array" ref="N30">_xlfn.LET(_xlpm.결과,IFERROR(_xlfn.XLOOKUP(1,(날씨1[stnNm]='신적설 삽입용'!$C$2)*(날씨1[월]=N$3)*(날씨1[일]='신적설 삽입용'!$B30),날씨1[ddMefs]),""),IF(_xlpm.결과=0,"",_xlpm.결과))</f>
        <v/>
      </c>
      <c r="P30" s="63">
        <v>27</v>
      </c>
      <c r="Q30" t="str" cm="1">
        <f t="array" ref="Q30">_xlfn.LET(_xlpm.결과,IFERROR(_xlfn.XLOOKUP(1, (날씨2[stnNm]='신적설 삽입용'!$Q$2) * (날씨2[월]=Q$3) * (날씨2[일]='신적설 삽입용'!$P30), 날씨2[ddMefs]),""),IF(_xlpm.결과=0,"",_xlpm.결과))</f>
        <v/>
      </c>
      <c r="R30" t="str" cm="1">
        <f t="array" ref="R30">_xlfn.LET(_xlpm.결과,IFERROR(_xlfn.XLOOKUP(1, (날씨2[stnNm]='신적설 삽입용'!$Q$2) * (날씨2[월]=R$3) * (날씨2[일]='신적설 삽입용'!$P30), 날씨2[ddMefs]),""),IF(_xlpm.결과=0,"",_xlpm.결과))</f>
        <v/>
      </c>
      <c r="S30" t="str" cm="1">
        <f t="array" ref="S30">_xlfn.LET(_xlpm.결과,IFERROR(_xlfn.XLOOKUP(1, (날씨2[stnNm]='신적설 삽입용'!$Q$2) * (날씨2[월]=S$3) * (날씨2[일]='신적설 삽입용'!$P30), 날씨2[ddMefs]),""),IF(_xlpm.결과=0,"",_xlpm.결과))</f>
        <v/>
      </c>
      <c r="T30" t="str" cm="1">
        <f t="array" ref="T30">_xlfn.LET(_xlpm.결과,IFERROR(_xlfn.XLOOKUP(1, (날씨2[stnNm]='신적설 삽입용'!$Q$2) * (날씨2[월]=T$3) * (날씨2[일]='신적설 삽입용'!$P30), 날씨2[ddMefs]),""),IF(_xlpm.결과=0,"",_xlpm.결과))</f>
        <v/>
      </c>
      <c r="U30" t="str" cm="1">
        <f t="array" ref="U30">_xlfn.LET(_xlpm.결과,IFERROR(_xlfn.XLOOKUP(1, (날씨2[stnNm]='신적설 삽입용'!$Q$2) * (날씨2[월]=U$3) * (날씨2[일]='신적설 삽입용'!$P30), 날씨2[ddMefs]),""),IF(_xlpm.결과=0,"",_xlpm.결과))</f>
        <v/>
      </c>
      <c r="V30" t="str" cm="1">
        <f t="array" ref="V30">_xlfn.LET(_xlpm.결과,IFERROR(_xlfn.XLOOKUP(1, (날씨2[stnNm]='신적설 삽입용'!$Q$2) * (날씨2[월]=V$3) * (날씨2[일]='신적설 삽입용'!$P30), 날씨2[ddMefs]),""),IF(_xlpm.결과=0,"",_xlpm.결과))</f>
        <v/>
      </c>
      <c r="W30" t="str" cm="1">
        <f t="array" ref="W30">_xlfn.LET(_xlpm.결과,IFERROR(_xlfn.XLOOKUP(1, (날씨2[stnNm]='신적설 삽입용'!$Q$2) * (날씨2[월]=W$3) * (날씨2[일]='신적설 삽입용'!$P30), 날씨2[ddMefs]),""),IF(_xlpm.결과=0,"",_xlpm.결과))</f>
        <v/>
      </c>
      <c r="X30" t="str" cm="1">
        <f t="array" ref="X30">_xlfn.LET(_xlpm.결과,IFERROR(_xlfn.XLOOKUP(1, (날씨2[stnNm]='신적설 삽입용'!$Q$2) * (날씨2[월]=X$3) * (날씨2[일]='신적설 삽입용'!$P30), 날씨2[ddMefs]),""),IF(_xlpm.결과=0,"",_xlpm.결과))</f>
        <v/>
      </c>
      <c r="Y30" t="str" cm="1">
        <f t="array" ref="Y30">_xlfn.LET(_xlpm.결과,IFERROR(_xlfn.XLOOKUP(1, (날씨2[stnNm]='신적설 삽입용'!$Q$2) * (날씨2[월]=Y$3) * (날씨2[일]='신적설 삽입용'!$P30), 날씨2[ddMefs]),""),IF(_xlpm.결과=0,"",_xlpm.결과))</f>
        <v/>
      </c>
      <c r="Z30" t="str" cm="1">
        <f t="array" ref="Z30">_xlfn.LET(_xlpm.결과,IFERROR(_xlfn.XLOOKUP(1, (날씨2[stnNm]='신적설 삽입용'!$Q$2) * (날씨2[월]=Z$3) * (날씨2[일]='신적설 삽입용'!$P30), 날씨2[ddMefs]),""),IF(_xlpm.결과=0,"",_xlpm.결과))</f>
        <v/>
      </c>
      <c r="AA30" t="str" cm="1">
        <f t="array" ref="AA30">_xlfn.LET(_xlpm.결과,IFERROR(_xlfn.XLOOKUP(1, (날씨2[stnNm]='신적설 삽입용'!$Q$2) * (날씨2[월]=AA$3) * (날씨2[일]='신적설 삽입용'!$P30), 날씨2[ddMefs]),""),IF(_xlpm.결과=0,"",_xlpm.결과))</f>
        <v/>
      </c>
      <c r="AB30" t="str" cm="1">
        <f t="array" ref="AB30">_xlfn.LET(_xlpm.결과,IFERROR(_xlfn.XLOOKUP(1, (날씨2[stnNm]='신적설 삽입용'!$Q$2) * (날씨2[월]=AB$3) * (날씨2[일]='신적설 삽입용'!$P30), 날씨2[ddMefs]),""),IF(_xlpm.결과=0,"",_xlpm.결과))</f>
        <v/>
      </c>
      <c r="AD30" s="63">
        <v>27</v>
      </c>
      <c r="AE30" t="str" cm="1">
        <f t="array" ref="AE30">_xlfn.LET(_xlpm.결과,IFERROR(_xlfn.XLOOKUP(1, (날씨3[stnNm]='신적설 삽입용'!$AE$2) * (날씨3[월]=AE$3) * (날씨3[일]='신적설 삽입용'!$AD30), 날씨3[ddMefs]),""),IF(_xlpm.결과=0,"",_xlpm.결과))</f>
        <v/>
      </c>
      <c r="AF30" t="str" cm="1">
        <f t="array" ref="AF30">_xlfn.LET(_xlpm.결과,IFERROR(_xlfn.XLOOKUP(1, (날씨3[stnNm]='신적설 삽입용'!$AE$2) * (날씨3[월]=AF$3) * (날씨3[일]='신적설 삽입용'!$AD30), 날씨3[ddMefs]),""),IF(_xlpm.결과=0,"",_xlpm.결과))</f>
        <v/>
      </c>
      <c r="AG30" t="str" cm="1">
        <f t="array" ref="AG30">_xlfn.LET(_xlpm.결과,IFERROR(_xlfn.XLOOKUP(1, (날씨3[stnNm]='신적설 삽입용'!$AE$2) * (날씨3[월]=AG$3) * (날씨3[일]='신적설 삽입용'!$AD30), 날씨3[ddMefs]),""),IF(_xlpm.결과=0,"",_xlpm.결과))</f>
        <v/>
      </c>
      <c r="AH30" t="str" cm="1">
        <f t="array" ref="AH30">_xlfn.LET(_xlpm.결과,IFERROR(_xlfn.XLOOKUP(1, (날씨3[stnNm]='신적설 삽입용'!$AE$2) * (날씨3[월]=AH$3) * (날씨3[일]='신적설 삽입용'!$AD30), 날씨3[ddMefs]),""),IF(_xlpm.결과=0,"",_xlpm.결과))</f>
        <v/>
      </c>
      <c r="AI30" t="str" cm="1">
        <f t="array" ref="AI30">_xlfn.LET(_xlpm.결과,IFERROR(_xlfn.XLOOKUP(1, (날씨3[stnNm]='신적설 삽입용'!$AE$2) * (날씨3[월]=AI$3) * (날씨3[일]='신적설 삽입용'!$AD30), 날씨3[ddMefs]),""),IF(_xlpm.결과=0,"",_xlpm.결과))</f>
        <v/>
      </c>
      <c r="AJ30" t="str" cm="1">
        <f t="array" ref="AJ30">_xlfn.LET(_xlpm.결과,IFERROR(_xlfn.XLOOKUP(1, (날씨3[stnNm]='신적설 삽입용'!$AE$2) * (날씨3[월]=AJ$3) * (날씨3[일]='신적설 삽입용'!$AD30), 날씨3[ddMefs]),""),IF(_xlpm.결과=0,"",_xlpm.결과))</f>
        <v/>
      </c>
      <c r="AK30" t="str" cm="1">
        <f t="array" ref="AK30">_xlfn.LET(_xlpm.결과,IFERROR(_xlfn.XLOOKUP(1, (날씨3[stnNm]='신적설 삽입용'!$AE$2) * (날씨3[월]=AK$3) * (날씨3[일]='신적설 삽입용'!$AD30), 날씨3[ddMefs]),""),IF(_xlpm.결과=0,"",_xlpm.결과))</f>
        <v/>
      </c>
      <c r="AL30" t="str" cm="1">
        <f t="array" ref="AL30">_xlfn.LET(_xlpm.결과,IFERROR(_xlfn.XLOOKUP(1, (날씨3[stnNm]='신적설 삽입용'!$AE$2) * (날씨3[월]=AL$3) * (날씨3[일]='신적설 삽입용'!$AD30), 날씨3[ddMefs]),""),IF(_xlpm.결과=0,"",_xlpm.결과))</f>
        <v/>
      </c>
      <c r="AM30" t="str" cm="1">
        <f t="array" ref="AM30">_xlfn.LET(_xlpm.결과,IFERROR(_xlfn.XLOOKUP(1, (날씨3[stnNm]='신적설 삽입용'!$AE$2) * (날씨3[월]=AM$3) * (날씨3[일]='신적설 삽입용'!$AD30), 날씨3[ddMefs]),""),IF(_xlpm.결과=0,"",_xlpm.결과))</f>
        <v/>
      </c>
      <c r="AN30" t="str" cm="1">
        <f t="array" ref="AN30">_xlfn.LET(_xlpm.결과,IFERROR(_xlfn.XLOOKUP(1, (날씨3[stnNm]='신적설 삽입용'!$AE$2) * (날씨3[월]=AN$3) * (날씨3[일]='신적설 삽입용'!$AD30), 날씨3[ddMefs]),""),IF(_xlpm.결과=0,"",_xlpm.결과))</f>
        <v/>
      </c>
      <c r="AO30" t="str" cm="1">
        <f t="array" ref="AO30">_xlfn.LET(_xlpm.결과,IFERROR(_xlfn.XLOOKUP(1, (날씨3[stnNm]='신적설 삽입용'!$AE$2) * (날씨3[월]=AO$3) * (날씨3[일]='신적설 삽입용'!$AD30), 날씨3[ddMefs]),""),IF(_xlpm.결과=0,"",_xlpm.결과))</f>
        <v/>
      </c>
      <c r="AP30" t="str" cm="1">
        <f t="array" ref="AP30">_xlfn.LET(_xlpm.결과,IFERROR(_xlfn.XLOOKUP(1, (날씨3[stnNm]='신적설 삽입용'!$AE$2) * (날씨3[월]=AP$3) * (날씨3[일]='신적설 삽입용'!$AD30), 날씨3[ddMefs]),""),IF(_xlpm.결과=0,"",_xlpm.결과))</f>
        <v/>
      </c>
    </row>
    <row r="31" spans="2:42" ht="15.95" customHeight="1" x14ac:dyDescent="0.3">
      <c r="B31" s="63">
        <v>28</v>
      </c>
      <c r="C31" t="str" cm="1">
        <f t="array" ref="C31">_xlfn.LET(_xlpm.결과,IFERROR(_xlfn.XLOOKUP(1,(날씨1[stnNm]='신적설 삽입용'!$C$2)*(날씨1[월]=C$3)*(날씨1[일]='신적설 삽입용'!$B31),날씨1[ddMefs]),""),IF(_xlpm.결과=0,"",_xlpm.결과))</f>
        <v/>
      </c>
      <c r="D31" t="str" cm="1">
        <f t="array" ref="D31">_xlfn.LET(_xlpm.결과,IFERROR(_xlfn.XLOOKUP(1,(날씨1[stnNm]='신적설 삽입용'!$C$2)*(날씨1[월]=D$3)*(날씨1[일]='신적설 삽입용'!$B31),날씨1[ddMefs]),""),IF(_xlpm.결과=0,"",_xlpm.결과))</f>
        <v/>
      </c>
      <c r="E31" t="str" cm="1">
        <f t="array" ref="E31">_xlfn.LET(_xlpm.결과,IFERROR(_xlfn.XLOOKUP(1,(날씨1[stnNm]='신적설 삽입용'!$C$2)*(날씨1[월]=E$3)*(날씨1[일]='신적설 삽입용'!$B31),날씨1[ddMefs]),""),IF(_xlpm.결과=0,"",_xlpm.결과))</f>
        <v/>
      </c>
      <c r="F31" t="str" cm="1">
        <f t="array" ref="F31">_xlfn.LET(_xlpm.결과,IFERROR(_xlfn.XLOOKUP(1,(날씨1[stnNm]='신적설 삽입용'!$C$2)*(날씨1[월]=F$3)*(날씨1[일]='신적설 삽입용'!$B31),날씨1[ddMefs]),""),IF(_xlpm.결과=0,"",_xlpm.결과))</f>
        <v/>
      </c>
      <c r="G31" t="str" cm="1">
        <f t="array" ref="G31">_xlfn.LET(_xlpm.결과,IFERROR(_xlfn.XLOOKUP(1,(날씨1[stnNm]='신적설 삽입용'!$C$2)*(날씨1[월]=G$3)*(날씨1[일]='신적설 삽입용'!$B31),날씨1[ddMefs]),""),IF(_xlpm.결과=0,"",_xlpm.결과))</f>
        <v/>
      </c>
      <c r="H31" t="str" cm="1">
        <f t="array" ref="H31">_xlfn.LET(_xlpm.결과,IFERROR(_xlfn.XLOOKUP(1,(날씨1[stnNm]='신적설 삽입용'!$C$2)*(날씨1[월]=H$3)*(날씨1[일]='신적설 삽입용'!$B31),날씨1[ddMefs]),""),IF(_xlpm.결과=0,"",_xlpm.결과))</f>
        <v/>
      </c>
      <c r="I31" t="str" cm="1">
        <f t="array" ref="I31">_xlfn.LET(_xlpm.결과,IFERROR(_xlfn.XLOOKUP(1,(날씨1[stnNm]='신적설 삽입용'!$C$2)*(날씨1[월]=I$3)*(날씨1[일]='신적설 삽입용'!$B31),날씨1[ddMefs]),""),IF(_xlpm.결과=0,"",_xlpm.결과))</f>
        <v/>
      </c>
      <c r="J31" t="str" cm="1">
        <f t="array" ref="J31">_xlfn.LET(_xlpm.결과,IFERROR(_xlfn.XLOOKUP(1,(날씨1[stnNm]='신적설 삽입용'!$C$2)*(날씨1[월]=J$3)*(날씨1[일]='신적설 삽입용'!$B31),날씨1[ddMefs]),""),IF(_xlpm.결과=0,"",_xlpm.결과))</f>
        <v/>
      </c>
      <c r="K31" t="str" cm="1">
        <f t="array" ref="K31">_xlfn.LET(_xlpm.결과,IFERROR(_xlfn.XLOOKUP(1,(날씨1[stnNm]='신적설 삽입용'!$C$2)*(날씨1[월]=K$3)*(날씨1[일]='신적설 삽입용'!$B31),날씨1[ddMefs]),""),IF(_xlpm.결과=0,"",_xlpm.결과))</f>
        <v/>
      </c>
      <c r="L31" t="str" cm="1">
        <f t="array" ref="L31">_xlfn.LET(_xlpm.결과,IFERROR(_xlfn.XLOOKUP(1,(날씨1[stnNm]='신적설 삽입용'!$C$2)*(날씨1[월]=L$3)*(날씨1[일]='신적설 삽입용'!$B31),날씨1[ddMefs]),""),IF(_xlpm.결과=0,"",_xlpm.결과))</f>
        <v/>
      </c>
      <c r="M31" t="str" cm="1">
        <f t="array" ref="M31">_xlfn.LET(_xlpm.결과,IFERROR(_xlfn.XLOOKUP(1,(날씨1[stnNm]='신적설 삽입용'!$C$2)*(날씨1[월]=M$3)*(날씨1[일]='신적설 삽입용'!$B31),날씨1[ddMefs]),""),IF(_xlpm.결과=0,"",_xlpm.결과))</f>
        <v/>
      </c>
      <c r="N31" t="str" cm="1">
        <f t="array" ref="N31">_xlfn.LET(_xlpm.결과,IFERROR(_xlfn.XLOOKUP(1,(날씨1[stnNm]='신적설 삽입용'!$C$2)*(날씨1[월]=N$3)*(날씨1[일]='신적설 삽입용'!$B31),날씨1[ddMefs]),""),IF(_xlpm.결과=0,"",_xlpm.결과))</f>
        <v/>
      </c>
      <c r="P31" s="63">
        <v>28</v>
      </c>
      <c r="Q31" t="str" cm="1">
        <f t="array" ref="Q31">_xlfn.LET(_xlpm.결과,IFERROR(_xlfn.XLOOKUP(1, (날씨2[stnNm]='신적설 삽입용'!$Q$2) * (날씨2[월]=Q$3) * (날씨2[일]='신적설 삽입용'!$P31), 날씨2[ddMefs]),""),IF(_xlpm.결과=0,"",_xlpm.결과))</f>
        <v/>
      </c>
      <c r="R31" t="str" cm="1">
        <f t="array" ref="R31">_xlfn.LET(_xlpm.결과,IFERROR(_xlfn.XLOOKUP(1, (날씨2[stnNm]='신적설 삽입용'!$Q$2) * (날씨2[월]=R$3) * (날씨2[일]='신적설 삽입용'!$P31), 날씨2[ddMefs]),""),IF(_xlpm.결과=0,"",_xlpm.결과))</f>
        <v/>
      </c>
      <c r="S31" t="str" cm="1">
        <f t="array" ref="S31">_xlfn.LET(_xlpm.결과,IFERROR(_xlfn.XLOOKUP(1, (날씨2[stnNm]='신적설 삽입용'!$Q$2) * (날씨2[월]=S$3) * (날씨2[일]='신적설 삽입용'!$P31), 날씨2[ddMefs]),""),IF(_xlpm.결과=0,"",_xlpm.결과))</f>
        <v/>
      </c>
      <c r="T31" t="str" cm="1">
        <f t="array" ref="T31">_xlfn.LET(_xlpm.결과,IFERROR(_xlfn.XLOOKUP(1, (날씨2[stnNm]='신적설 삽입용'!$Q$2) * (날씨2[월]=T$3) * (날씨2[일]='신적설 삽입용'!$P31), 날씨2[ddMefs]),""),IF(_xlpm.결과=0,"",_xlpm.결과))</f>
        <v/>
      </c>
      <c r="U31" t="str" cm="1">
        <f t="array" ref="U31">_xlfn.LET(_xlpm.결과,IFERROR(_xlfn.XLOOKUP(1, (날씨2[stnNm]='신적설 삽입용'!$Q$2) * (날씨2[월]=U$3) * (날씨2[일]='신적설 삽입용'!$P31), 날씨2[ddMefs]),""),IF(_xlpm.결과=0,"",_xlpm.결과))</f>
        <v/>
      </c>
      <c r="V31" t="str" cm="1">
        <f t="array" ref="V31">_xlfn.LET(_xlpm.결과,IFERROR(_xlfn.XLOOKUP(1, (날씨2[stnNm]='신적설 삽입용'!$Q$2) * (날씨2[월]=V$3) * (날씨2[일]='신적설 삽입용'!$P31), 날씨2[ddMefs]),""),IF(_xlpm.결과=0,"",_xlpm.결과))</f>
        <v/>
      </c>
      <c r="W31" t="str" cm="1">
        <f t="array" ref="W31">_xlfn.LET(_xlpm.결과,IFERROR(_xlfn.XLOOKUP(1, (날씨2[stnNm]='신적설 삽입용'!$Q$2) * (날씨2[월]=W$3) * (날씨2[일]='신적설 삽입용'!$P31), 날씨2[ddMefs]),""),IF(_xlpm.결과=0,"",_xlpm.결과))</f>
        <v/>
      </c>
      <c r="X31" t="str" cm="1">
        <f t="array" ref="X31">_xlfn.LET(_xlpm.결과,IFERROR(_xlfn.XLOOKUP(1, (날씨2[stnNm]='신적설 삽입용'!$Q$2) * (날씨2[월]=X$3) * (날씨2[일]='신적설 삽입용'!$P31), 날씨2[ddMefs]),""),IF(_xlpm.결과=0,"",_xlpm.결과))</f>
        <v/>
      </c>
      <c r="Y31" t="str" cm="1">
        <f t="array" ref="Y31">_xlfn.LET(_xlpm.결과,IFERROR(_xlfn.XLOOKUP(1, (날씨2[stnNm]='신적설 삽입용'!$Q$2) * (날씨2[월]=Y$3) * (날씨2[일]='신적설 삽입용'!$P31), 날씨2[ddMefs]),""),IF(_xlpm.결과=0,"",_xlpm.결과))</f>
        <v/>
      </c>
      <c r="Z31" t="str" cm="1">
        <f t="array" ref="Z31">_xlfn.LET(_xlpm.결과,IFERROR(_xlfn.XLOOKUP(1, (날씨2[stnNm]='신적설 삽입용'!$Q$2) * (날씨2[월]=Z$3) * (날씨2[일]='신적설 삽입용'!$P31), 날씨2[ddMefs]),""),IF(_xlpm.결과=0,"",_xlpm.결과))</f>
        <v/>
      </c>
      <c r="AA31" t="str" cm="1">
        <f t="array" ref="AA31">_xlfn.LET(_xlpm.결과,IFERROR(_xlfn.XLOOKUP(1, (날씨2[stnNm]='신적설 삽입용'!$Q$2) * (날씨2[월]=AA$3) * (날씨2[일]='신적설 삽입용'!$P31), 날씨2[ddMefs]),""),IF(_xlpm.결과=0,"",_xlpm.결과))</f>
        <v/>
      </c>
      <c r="AB31" t="str" cm="1">
        <f t="array" ref="AB31">_xlfn.LET(_xlpm.결과,IFERROR(_xlfn.XLOOKUP(1, (날씨2[stnNm]='신적설 삽입용'!$Q$2) * (날씨2[월]=AB$3) * (날씨2[일]='신적설 삽입용'!$P31), 날씨2[ddMefs]),""),IF(_xlpm.결과=0,"",_xlpm.결과))</f>
        <v/>
      </c>
      <c r="AD31" s="63">
        <v>28</v>
      </c>
      <c r="AE31" t="str" cm="1">
        <f t="array" ref="AE31">_xlfn.LET(_xlpm.결과,IFERROR(_xlfn.XLOOKUP(1, (날씨3[stnNm]='신적설 삽입용'!$AE$2) * (날씨3[월]=AE$3) * (날씨3[일]='신적설 삽입용'!$AD31), 날씨3[ddMefs]),""),IF(_xlpm.결과=0,"",_xlpm.결과))</f>
        <v/>
      </c>
      <c r="AF31" t="str" cm="1">
        <f t="array" ref="AF31">_xlfn.LET(_xlpm.결과,IFERROR(_xlfn.XLOOKUP(1, (날씨3[stnNm]='신적설 삽입용'!$AE$2) * (날씨3[월]=AF$3) * (날씨3[일]='신적설 삽입용'!$AD31), 날씨3[ddMefs]),""),IF(_xlpm.결과=0,"",_xlpm.결과))</f>
        <v/>
      </c>
      <c r="AG31" t="str" cm="1">
        <f t="array" ref="AG31">_xlfn.LET(_xlpm.결과,IFERROR(_xlfn.XLOOKUP(1, (날씨3[stnNm]='신적설 삽입용'!$AE$2) * (날씨3[월]=AG$3) * (날씨3[일]='신적설 삽입용'!$AD31), 날씨3[ddMefs]),""),IF(_xlpm.결과=0,"",_xlpm.결과))</f>
        <v/>
      </c>
      <c r="AH31" t="str" cm="1">
        <f t="array" ref="AH31">_xlfn.LET(_xlpm.결과,IFERROR(_xlfn.XLOOKUP(1, (날씨3[stnNm]='신적설 삽입용'!$AE$2) * (날씨3[월]=AH$3) * (날씨3[일]='신적설 삽입용'!$AD31), 날씨3[ddMefs]),""),IF(_xlpm.결과=0,"",_xlpm.결과))</f>
        <v/>
      </c>
      <c r="AI31" t="str" cm="1">
        <f t="array" ref="AI31">_xlfn.LET(_xlpm.결과,IFERROR(_xlfn.XLOOKUP(1, (날씨3[stnNm]='신적설 삽입용'!$AE$2) * (날씨3[월]=AI$3) * (날씨3[일]='신적설 삽입용'!$AD31), 날씨3[ddMefs]),""),IF(_xlpm.결과=0,"",_xlpm.결과))</f>
        <v/>
      </c>
      <c r="AJ31" t="str" cm="1">
        <f t="array" ref="AJ31">_xlfn.LET(_xlpm.결과,IFERROR(_xlfn.XLOOKUP(1, (날씨3[stnNm]='신적설 삽입용'!$AE$2) * (날씨3[월]=AJ$3) * (날씨3[일]='신적설 삽입용'!$AD31), 날씨3[ddMefs]),""),IF(_xlpm.결과=0,"",_xlpm.결과))</f>
        <v/>
      </c>
      <c r="AK31" t="str" cm="1">
        <f t="array" ref="AK31">_xlfn.LET(_xlpm.결과,IFERROR(_xlfn.XLOOKUP(1, (날씨3[stnNm]='신적설 삽입용'!$AE$2) * (날씨3[월]=AK$3) * (날씨3[일]='신적설 삽입용'!$AD31), 날씨3[ddMefs]),""),IF(_xlpm.결과=0,"",_xlpm.결과))</f>
        <v/>
      </c>
      <c r="AL31" t="str" cm="1">
        <f t="array" ref="AL31">_xlfn.LET(_xlpm.결과,IFERROR(_xlfn.XLOOKUP(1, (날씨3[stnNm]='신적설 삽입용'!$AE$2) * (날씨3[월]=AL$3) * (날씨3[일]='신적설 삽입용'!$AD31), 날씨3[ddMefs]),""),IF(_xlpm.결과=0,"",_xlpm.결과))</f>
        <v/>
      </c>
      <c r="AM31" t="str" cm="1">
        <f t="array" ref="AM31">_xlfn.LET(_xlpm.결과,IFERROR(_xlfn.XLOOKUP(1, (날씨3[stnNm]='신적설 삽입용'!$AE$2) * (날씨3[월]=AM$3) * (날씨3[일]='신적설 삽입용'!$AD31), 날씨3[ddMefs]),""),IF(_xlpm.결과=0,"",_xlpm.결과))</f>
        <v/>
      </c>
      <c r="AN31" t="str" cm="1">
        <f t="array" ref="AN31">_xlfn.LET(_xlpm.결과,IFERROR(_xlfn.XLOOKUP(1, (날씨3[stnNm]='신적설 삽입용'!$AE$2) * (날씨3[월]=AN$3) * (날씨3[일]='신적설 삽입용'!$AD31), 날씨3[ddMefs]),""),IF(_xlpm.결과=0,"",_xlpm.결과))</f>
        <v/>
      </c>
      <c r="AO31" t="str" cm="1">
        <f t="array" ref="AO31">_xlfn.LET(_xlpm.결과,IFERROR(_xlfn.XLOOKUP(1, (날씨3[stnNm]='신적설 삽입용'!$AE$2) * (날씨3[월]=AO$3) * (날씨3[일]='신적설 삽입용'!$AD31), 날씨3[ddMefs]),""),IF(_xlpm.결과=0,"",_xlpm.결과))</f>
        <v/>
      </c>
      <c r="AP31" t="str" cm="1">
        <f t="array" ref="AP31">_xlfn.LET(_xlpm.결과,IFERROR(_xlfn.XLOOKUP(1, (날씨3[stnNm]='신적설 삽입용'!$AE$2) * (날씨3[월]=AP$3) * (날씨3[일]='신적설 삽입용'!$AD31), 날씨3[ddMefs]),""),IF(_xlpm.결과=0,"",_xlpm.결과))</f>
        <v/>
      </c>
    </row>
    <row r="32" spans="2:42" ht="15.95" customHeight="1" x14ac:dyDescent="0.3">
      <c r="B32" s="63">
        <v>29</v>
      </c>
      <c r="C32" t="str" cm="1">
        <f t="array" ref="C32">_xlfn.LET(_xlpm.결과,IFERROR(_xlfn.XLOOKUP(1,(날씨1[stnNm]='신적설 삽입용'!$C$2)*(날씨1[월]=C$3)*(날씨1[일]='신적설 삽입용'!$B32),날씨1[ddMefs]),""),IF(_xlpm.결과=0,"",_xlpm.결과))</f>
        <v/>
      </c>
      <c r="D32" t="str" cm="1">
        <f t="array" ref="D32">_xlfn.LET(_xlpm.결과,IFERROR(_xlfn.XLOOKUP(1,(날씨1[stnNm]='신적설 삽입용'!$C$2)*(날씨1[월]=D$3)*(날씨1[일]='신적설 삽입용'!$B32),날씨1[ddMefs]),""),IF(_xlpm.결과=0,"",_xlpm.결과))</f>
        <v/>
      </c>
      <c r="E32" t="str" cm="1">
        <f t="array" ref="E32">_xlfn.LET(_xlpm.결과,IFERROR(_xlfn.XLOOKUP(1,(날씨1[stnNm]='신적설 삽입용'!$C$2)*(날씨1[월]=E$3)*(날씨1[일]='신적설 삽입용'!$B32),날씨1[ddMefs]),""),IF(_xlpm.결과=0,"",_xlpm.결과))</f>
        <v/>
      </c>
      <c r="F32" t="str" cm="1">
        <f t="array" ref="F32">_xlfn.LET(_xlpm.결과,IFERROR(_xlfn.XLOOKUP(1,(날씨1[stnNm]='신적설 삽입용'!$C$2)*(날씨1[월]=F$3)*(날씨1[일]='신적설 삽입용'!$B32),날씨1[ddMefs]),""),IF(_xlpm.결과=0,"",_xlpm.결과))</f>
        <v/>
      </c>
      <c r="G32" t="str" cm="1">
        <f t="array" ref="G32">_xlfn.LET(_xlpm.결과,IFERROR(_xlfn.XLOOKUP(1,(날씨1[stnNm]='신적설 삽입용'!$C$2)*(날씨1[월]=G$3)*(날씨1[일]='신적설 삽입용'!$B32),날씨1[ddMefs]),""),IF(_xlpm.결과=0,"",_xlpm.결과))</f>
        <v/>
      </c>
      <c r="H32" t="str" cm="1">
        <f t="array" ref="H32">_xlfn.LET(_xlpm.결과,IFERROR(_xlfn.XLOOKUP(1,(날씨1[stnNm]='신적설 삽입용'!$C$2)*(날씨1[월]=H$3)*(날씨1[일]='신적설 삽입용'!$B32),날씨1[ddMefs]),""),IF(_xlpm.결과=0,"",_xlpm.결과))</f>
        <v/>
      </c>
      <c r="I32" t="str" cm="1">
        <f t="array" ref="I32">_xlfn.LET(_xlpm.결과,IFERROR(_xlfn.XLOOKUP(1,(날씨1[stnNm]='신적설 삽입용'!$C$2)*(날씨1[월]=I$3)*(날씨1[일]='신적설 삽입용'!$B32),날씨1[ddMefs]),""),IF(_xlpm.결과=0,"",_xlpm.결과))</f>
        <v/>
      </c>
      <c r="J32" t="str" cm="1">
        <f t="array" ref="J32">_xlfn.LET(_xlpm.결과,IFERROR(_xlfn.XLOOKUP(1,(날씨1[stnNm]='신적설 삽입용'!$C$2)*(날씨1[월]=J$3)*(날씨1[일]='신적설 삽입용'!$B32),날씨1[ddMefs]),""),IF(_xlpm.결과=0,"",_xlpm.결과))</f>
        <v/>
      </c>
      <c r="K32" t="str" cm="1">
        <f t="array" ref="K32">_xlfn.LET(_xlpm.결과,IFERROR(_xlfn.XLOOKUP(1,(날씨1[stnNm]='신적설 삽입용'!$C$2)*(날씨1[월]=K$3)*(날씨1[일]='신적설 삽입용'!$B32),날씨1[ddMefs]),""),IF(_xlpm.결과=0,"",_xlpm.결과))</f>
        <v/>
      </c>
      <c r="L32" t="str" cm="1">
        <f t="array" ref="L32">_xlfn.LET(_xlpm.결과,IFERROR(_xlfn.XLOOKUP(1,(날씨1[stnNm]='신적설 삽입용'!$C$2)*(날씨1[월]=L$3)*(날씨1[일]='신적설 삽입용'!$B32),날씨1[ddMefs]),""),IF(_xlpm.결과=0,"",_xlpm.결과))</f>
        <v/>
      </c>
      <c r="M32" t="str" cm="1">
        <f t="array" ref="M32">_xlfn.LET(_xlpm.결과,IFERROR(_xlfn.XLOOKUP(1,(날씨1[stnNm]='신적설 삽입용'!$C$2)*(날씨1[월]=M$3)*(날씨1[일]='신적설 삽입용'!$B32),날씨1[ddMefs]),""),IF(_xlpm.결과=0,"",_xlpm.결과))</f>
        <v/>
      </c>
      <c r="N32" t="str" cm="1">
        <f t="array" ref="N32">_xlfn.LET(_xlpm.결과,IFERROR(_xlfn.XLOOKUP(1,(날씨1[stnNm]='신적설 삽입용'!$C$2)*(날씨1[월]=N$3)*(날씨1[일]='신적설 삽입용'!$B32),날씨1[ddMefs]),""),IF(_xlpm.결과=0,"",_xlpm.결과))</f>
        <v/>
      </c>
      <c r="P32" s="63">
        <v>29</v>
      </c>
      <c r="Q32" t="str" cm="1">
        <f t="array" ref="Q32">_xlfn.LET(_xlpm.결과,IFERROR(_xlfn.XLOOKUP(1, (날씨2[stnNm]='신적설 삽입용'!$Q$2) * (날씨2[월]=Q$3) * (날씨2[일]='신적설 삽입용'!$P32), 날씨2[ddMefs]),""),IF(_xlpm.결과=0,"",_xlpm.결과))</f>
        <v/>
      </c>
      <c r="R32" t="str" cm="1">
        <f t="array" ref="R32">_xlfn.LET(_xlpm.결과,IFERROR(_xlfn.XLOOKUP(1, (날씨2[stnNm]='신적설 삽입용'!$Q$2) * (날씨2[월]=R$3) * (날씨2[일]='신적설 삽입용'!$P32), 날씨2[ddMefs]),""),IF(_xlpm.결과=0,"",_xlpm.결과))</f>
        <v/>
      </c>
      <c r="S32" t="str" cm="1">
        <f t="array" ref="S32">_xlfn.LET(_xlpm.결과,IFERROR(_xlfn.XLOOKUP(1, (날씨2[stnNm]='신적설 삽입용'!$Q$2) * (날씨2[월]=S$3) * (날씨2[일]='신적설 삽입용'!$P32), 날씨2[ddMefs]),""),IF(_xlpm.결과=0,"",_xlpm.결과))</f>
        <v/>
      </c>
      <c r="T32" t="str" cm="1">
        <f t="array" ref="T32">_xlfn.LET(_xlpm.결과,IFERROR(_xlfn.XLOOKUP(1, (날씨2[stnNm]='신적설 삽입용'!$Q$2) * (날씨2[월]=T$3) * (날씨2[일]='신적설 삽입용'!$P32), 날씨2[ddMefs]),""),IF(_xlpm.결과=0,"",_xlpm.결과))</f>
        <v/>
      </c>
      <c r="U32" t="str" cm="1">
        <f t="array" ref="U32">_xlfn.LET(_xlpm.결과,IFERROR(_xlfn.XLOOKUP(1, (날씨2[stnNm]='신적설 삽입용'!$Q$2) * (날씨2[월]=U$3) * (날씨2[일]='신적설 삽입용'!$P32), 날씨2[ddMefs]),""),IF(_xlpm.결과=0,"",_xlpm.결과))</f>
        <v/>
      </c>
      <c r="V32" t="str" cm="1">
        <f t="array" ref="V32">_xlfn.LET(_xlpm.결과,IFERROR(_xlfn.XLOOKUP(1, (날씨2[stnNm]='신적설 삽입용'!$Q$2) * (날씨2[월]=V$3) * (날씨2[일]='신적설 삽입용'!$P32), 날씨2[ddMefs]),""),IF(_xlpm.결과=0,"",_xlpm.결과))</f>
        <v/>
      </c>
      <c r="W32" t="str" cm="1">
        <f t="array" ref="W32">_xlfn.LET(_xlpm.결과,IFERROR(_xlfn.XLOOKUP(1, (날씨2[stnNm]='신적설 삽입용'!$Q$2) * (날씨2[월]=W$3) * (날씨2[일]='신적설 삽입용'!$P32), 날씨2[ddMefs]),""),IF(_xlpm.결과=0,"",_xlpm.결과))</f>
        <v/>
      </c>
      <c r="X32" t="str" cm="1">
        <f t="array" ref="X32">_xlfn.LET(_xlpm.결과,IFERROR(_xlfn.XLOOKUP(1, (날씨2[stnNm]='신적설 삽입용'!$Q$2) * (날씨2[월]=X$3) * (날씨2[일]='신적설 삽입용'!$P32), 날씨2[ddMefs]),""),IF(_xlpm.결과=0,"",_xlpm.결과))</f>
        <v/>
      </c>
      <c r="Y32" t="str" cm="1">
        <f t="array" ref="Y32">_xlfn.LET(_xlpm.결과,IFERROR(_xlfn.XLOOKUP(1, (날씨2[stnNm]='신적설 삽입용'!$Q$2) * (날씨2[월]=Y$3) * (날씨2[일]='신적설 삽입용'!$P32), 날씨2[ddMefs]),""),IF(_xlpm.결과=0,"",_xlpm.결과))</f>
        <v/>
      </c>
      <c r="Z32" t="str" cm="1">
        <f t="array" ref="Z32">_xlfn.LET(_xlpm.결과,IFERROR(_xlfn.XLOOKUP(1, (날씨2[stnNm]='신적설 삽입용'!$Q$2) * (날씨2[월]=Z$3) * (날씨2[일]='신적설 삽입용'!$P32), 날씨2[ddMefs]),""),IF(_xlpm.결과=0,"",_xlpm.결과))</f>
        <v/>
      </c>
      <c r="AA32" t="str" cm="1">
        <f t="array" ref="AA32">_xlfn.LET(_xlpm.결과,IFERROR(_xlfn.XLOOKUP(1, (날씨2[stnNm]='신적설 삽입용'!$Q$2) * (날씨2[월]=AA$3) * (날씨2[일]='신적설 삽입용'!$P32), 날씨2[ddMefs]),""),IF(_xlpm.결과=0,"",_xlpm.결과))</f>
        <v/>
      </c>
      <c r="AB32" t="str" cm="1">
        <f t="array" ref="AB32">_xlfn.LET(_xlpm.결과,IFERROR(_xlfn.XLOOKUP(1, (날씨2[stnNm]='신적설 삽입용'!$Q$2) * (날씨2[월]=AB$3) * (날씨2[일]='신적설 삽입용'!$P32), 날씨2[ddMefs]),""),IF(_xlpm.결과=0,"",_xlpm.결과))</f>
        <v/>
      </c>
      <c r="AD32" s="63">
        <v>29</v>
      </c>
      <c r="AE32" t="str" cm="1">
        <f t="array" ref="AE32">_xlfn.LET(_xlpm.결과,IFERROR(_xlfn.XLOOKUP(1, (날씨3[stnNm]='신적설 삽입용'!$AE$2) * (날씨3[월]=AE$3) * (날씨3[일]='신적설 삽입용'!$AD32), 날씨3[ddMefs]),""),IF(_xlpm.결과=0,"",_xlpm.결과))</f>
        <v/>
      </c>
      <c r="AF32" t="str" cm="1">
        <f t="array" ref="AF32">_xlfn.LET(_xlpm.결과,IFERROR(_xlfn.XLOOKUP(1, (날씨3[stnNm]='신적설 삽입용'!$AE$2) * (날씨3[월]=AF$3) * (날씨3[일]='신적설 삽입용'!$AD32), 날씨3[ddMefs]),""),IF(_xlpm.결과=0,"",_xlpm.결과))</f>
        <v/>
      </c>
      <c r="AG32" t="str" cm="1">
        <f t="array" ref="AG32">_xlfn.LET(_xlpm.결과,IFERROR(_xlfn.XLOOKUP(1, (날씨3[stnNm]='신적설 삽입용'!$AE$2) * (날씨3[월]=AG$3) * (날씨3[일]='신적설 삽입용'!$AD32), 날씨3[ddMefs]),""),IF(_xlpm.결과=0,"",_xlpm.결과))</f>
        <v/>
      </c>
      <c r="AH32" t="str" cm="1">
        <f t="array" ref="AH32">_xlfn.LET(_xlpm.결과,IFERROR(_xlfn.XLOOKUP(1, (날씨3[stnNm]='신적설 삽입용'!$AE$2) * (날씨3[월]=AH$3) * (날씨3[일]='신적설 삽입용'!$AD32), 날씨3[ddMefs]),""),IF(_xlpm.결과=0,"",_xlpm.결과))</f>
        <v/>
      </c>
      <c r="AI32" t="str" cm="1">
        <f t="array" ref="AI32">_xlfn.LET(_xlpm.결과,IFERROR(_xlfn.XLOOKUP(1, (날씨3[stnNm]='신적설 삽입용'!$AE$2) * (날씨3[월]=AI$3) * (날씨3[일]='신적설 삽입용'!$AD32), 날씨3[ddMefs]),""),IF(_xlpm.결과=0,"",_xlpm.결과))</f>
        <v/>
      </c>
      <c r="AJ32" t="str" cm="1">
        <f t="array" ref="AJ32">_xlfn.LET(_xlpm.결과,IFERROR(_xlfn.XLOOKUP(1, (날씨3[stnNm]='신적설 삽입용'!$AE$2) * (날씨3[월]=AJ$3) * (날씨3[일]='신적설 삽입용'!$AD32), 날씨3[ddMefs]),""),IF(_xlpm.결과=0,"",_xlpm.결과))</f>
        <v/>
      </c>
      <c r="AK32" t="str" cm="1">
        <f t="array" ref="AK32">_xlfn.LET(_xlpm.결과,IFERROR(_xlfn.XLOOKUP(1, (날씨3[stnNm]='신적설 삽입용'!$AE$2) * (날씨3[월]=AK$3) * (날씨3[일]='신적설 삽입용'!$AD32), 날씨3[ddMefs]),""),IF(_xlpm.결과=0,"",_xlpm.결과))</f>
        <v/>
      </c>
      <c r="AL32" t="str" cm="1">
        <f t="array" ref="AL32">_xlfn.LET(_xlpm.결과,IFERROR(_xlfn.XLOOKUP(1, (날씨3[stnNm]='신적설 삽입용'!$AE$2) * (날씨3[월]=AL$3) * (날씨3[일]='신적설 삽입용'!$AD32), 날씨3[ddMefs]),""),IF(_xlpm.결과=0,"",_xlpm.결과))</f>
        <v/>
      </c>
      <c r="AM32" t="str" cm="1">
        <f t="array" ref="AM32">_xlfn.LET(_xlpm.결과,IFERROR(_xlfn.XLOOKUP(1, (날씨3[stnNm]='신적설 삽입용'!$AE$2) * (날씨3[월]=AM$3) * (날씨3[일]='신적설 삽입용'!$AD32), 날씨3[ddMefs]),""),IF(_xlpm.결과=0,"",_xlpm.결과))</f>
        <v/>
      </c>
      <c r="AN32" t="str" cm="1">
        <f t="array" ref="AN32">_xlfn.LET(_xlpm.결과,IFERROR(_xlfn.XLOOKUP(1, (날씨3[stnNm]='신적설 삽입용'!$AE$2) * (날씨3[월]=AN$3) * (날씨3[일]='신적설 삽입용'!$AD32), 날씨3[ddMefs]),""),IF(_xlpm.결과=0,"",_xlpm.결과))</f>
        <v/>
      </c>
      <c r="AO32" t="str" cm="1">
        <f t="array" ref="AO32">_xlfn.LET(_xlpm.결과,IFERROR(_xlfn.XLOOKUP(1, (날씨3[stnNm]='신적설 삽입용'!$AE$2) * (날씨3[월]=AO$3) * (날씨3[일]='신적설 삽입용'!$AD32), 날씨3[ddMefs]),""),IF(_xlpm.결과=0,"",_xlpm.결과))</f>
        <v/>
      </c>
      <c r="AP32" t="str" cm="1">
        <f t="array" ref="AP32">_xlfn.LET(_xlpm.결과,IFERROR(_xlfn.XLOOKUP(1, (날씨3[stnNm]='신적설 삽입용'!$AE$2) * (날씨3[월]=AP$3) * (날씨3[일]='신적설 삽입용'!$AD32), 날씨3[ddMefs]),""),IF(_xlpm.결과=0,"",_xlpm.결과))</f>
        <v/>
      </c>
    </row>
    <row r="33" spans="2:42" ht="15.95" customHeight="1" x14ac:dyDescent="0.3">
      <c r="B33" s="63">
        <v>30</v>
      </c>
      <c r="C33" t="str" cm="1">
        <f t="array" ref="C33">_xlfn.LET(_xlpm.결과,IFERROR(_xlfn.XLOOKUP(1,(날씨1[stnNm]='신적설 삽입용'!$C$2)*(날씨1[월]=C$3)*(날씨1[일]='신적설 삽입용'!$B33),날씨1[ddMefs]),""),IF(_xlpm.결과=0,"",_xlpm.결과))</f>
        <v/>
      </c>
      <c r="D33" t="str" cm="1">
        <f t="array" ref="D33">_xlfn.LET(_xlpm.결과,IFERROR(_xlfn.XLOOKUP(1,(날씨1[stnNm]='신적설 삽입용'!$C$2)*(날씨1[월]=D$3)*(날씨1[일]='신적설 삽입용'!$B33),날씨1[ddMefs]),""),IF(_xlpm.결과=0,"",_xlpm.결과))</f>
        <v/>
      </c>
      <c r="E33" t="str" cm="1">
        <f t="array" ref="E33">_xlfn.LET(_xlpm.결과,IFERROR(_xlfn.XLOOKUP(1,(날씨1[stnNm]='신적설 삽입용'!$C$2)*(날씨1[월]=E$3)*(날씨1[일]='신적설 삽입용'!$B33),날씨1[ddMefs]),""),IF(_xlpm.결과=0,"",_xlpm.결과))</f>
        <v/>
      </c>
      <c r="F33" t="str" cm="1">
        <f t="array" ref="F33">_xlfn.LET(_xlpm.결과,IFERROR(_xlfn.XLOOKUP(1,(날씨1[stnNm]='신적설 삽입용'!$C$2)*(날씨1[월]=F$3)*(날씨1[일]='신적설 삽입용'!$B33),날씨1[ddMefs]),""),IF(_xlpm.결과=0,"",_xlpm.결과))</f>
        <v/>
      </c>
      <c r="G33" t="str" cm="1">
        <f t="array" ref="G33">_xlfn.LET(_xlpm.결과,IFERROR(_xlfn.XLOOKUP(1,(날씨1[stnNm]='신적설 삽입용'!$C$2)*(날씨1[월]=G$3)*(날씨1[일]='신적설 삽입용'!$B33),날씨1[ddMefs]),""),IF(_xlpm.결과=0,"",_xlpm.결과))</f>
        <v/>
      </c>
      <c r="H33" t="str" cm="1">
        <f t="array" ref="H33">_xlfn.LET(_xlpm.결과,IFERROR(_xlfn.XLOOKUP(1,(날씨1[stnNm]='신적설 삽입용'!$C$2)*(날씨1[월]=H$3)*(날씨1[일]='신적설 삽입용'!$B33),날씨1[ddMefs]),""),IF(_xlpm.결과=0,"",_xlpm.결과))</f>
        <v/>
      </c>
      <c r="I33" t="str" cm="1">
        <f t="array" ref="I33">_xlfn.LET(_xlpm.결과,IFERROR(_xlfn.XLOOKUP(1,(날씨1[stnNm]='신적설 삽입용'!$C$2)*(날씨1[월]=I$3)*(날씨1[일]='신적설 삽입용'!$B33),날씨1[ddMefs]),""),IF(_xlpm.결과=0,"",_xlpm.결과))</f>
        <v/>
      </c>
      <c r="J33" t="str" cm="1">
        <f t="array" ref="J33">_xlfn.LET(_xlpm.결과,IFERROR(_xlfn.XLOOKUP(1,(날씨1[stnNm]='신적설 삽입용'!$C$2)*(날씨1[월]=J$3)*(날씨1[일]='신적설 삽입용'!$B33),날씨1[ddMefs]),""),IF(_xlpm.결과=0,"",_xlpm.결과))</f>
        <v/>
      </c>
      <c r="K33" t="str" cm="1">
        <f t="array" ref="K33">_xlfn.LET(_xlpm.결과,IFERROR(_xlfn.XLOOKUP(1,(날씨1[stnNm]='신적설 삽입용'!$C$2)*(날씨1[월]=K$3)*(날씨1[일]='신적설 삽입용'!$B33),날씨1[ddMefs]),""),IF(_xlpm.결과=0,"",_xlpm.결과))</f>
        <v/>
      </c>
      <c r="L33" t="str" cm="1">
        <f t="array" ref="L33">_xlfn.LET(_xlpm.결과,IFERROR(_xlfn.XLOOKUP(1,(날씨1[stnNm]='신적설 삽입용'!$C$2)*(날씨1[월]=L$3)*(날씨1[일]='신적설 삽입용'!$B33),날씨1[ddMefs]),""),IF(_xlpm.결과=0,"",_xlpm.결과))</f>
        <v/>
      </c>
      <c r="M33" t="str" cm="1">
        <f t="array" ref="M33">_xlfn.LET(_xlpm.결과,IFERROR(_xlfn.XLOOKUP(1,(날씨1[stnNm]='신적설 삽입용'!$C$2)*(날씨1[월]=M$3)*(날씨1[일]='신적설 삽입용'!$B33),날씨1[ddMefs]),""),IF(_xlpm.결과=0,"",_xlpm.결과))</f>
        <v/>
      </c>
      <c r="N33" t="str" cm="1">
        <f t="array" ref="N33">_xlfn.LET(_xlpm.결과,IFERROR(_xlfn.XLOOKUP(1,(날씨1[stnNm]='신적설 삽입용'!$C$2)*(날씨1[월]=N$3)*(날씨1[일]='신적설 삽입용'!$B33),날씨1[ddMefs]),""),IF(_xlpm.결과=0,"",_xlpm.결과))</f>
        <v/>
      </c>
      <c r="P33" s="63">
        <v>30</v>
      </c>
      <c r="Q33" t="str" cm="1">
        <f t="array" ref="Q33">_xlfn.LET(_xlpm.결과,IFERROR(_xlfn.XLOOKUP(1, (날씨2[stnNm]='신적설 삽입용'!$Q$2) * (날씨2[월]=Q$3) * (날씨2[일]='신적설 삽입용'!$P33), 날씨2[ddMefs]),""),IF(_xlpm.결과=0,"",_xlpm.결과))</f>
        <v/>
      </c>
      <c r="R33" t="str" cm="1">
        <f t="array" ref="R33">_xlfn.LET(_xlpm.결과,IFERROR(_xlfn.XLOOKUP(1, (날씨2[stnNm]='신적설 삽입용'!$Q$2) * (날씨2[월]=R$3) * (날씨2[일]='신적설 삽입용'!$P33), 날씨2[ddMefs]),""),IF(_xlpm.결과=0,"",_xlpm.결과))</f>
        <v/>
      </c>
      <c r="S33" t="str" cm="1">
        <f t="array" ref="S33">_xlfn.LET(_xlpm.결과,IFERROR(_xlfn.XLOOKUP(1, (날씨2[stnNm]='신적설 삽입용'!$Q$2) * (날씨2[월]=S$3) * (날씨2[일]='신적설 삽입용'!$P33), 날씨2[ddMefs]),""),IF(_xlpm.결과=0,"",_xlpm.결과))</f>
        <v/>
      </c>
      <c r="T33" t="str" cm="1">
        <f t="array" ref="T33">_xlfn.LET(_xlpm.결과,IFERROR(_xlfn.XLOOKUP(1, (날씨2[stnNm]='신적설 삽입용'!$Q$2) * (날씨2[월]=T$3) * (날씨2[일]='신적설 삽입용'!$P33), 날씨2[ddMefs]),""),IF(_xlpm.결과=0,"",_xlpm.결과))</f>
        <v/>
      </c>
      <c r="U33" t="str" cm="1">
        <f t="array" ref="U33">_xlfn.LET(_xlpm.결과,IFERROR(_xlfn.XLOOKUP(1, (날씨2[stnNm]='신적설 삽입용'!$Q$2) * (날씨2[월]=U$3) * (날씨2[일]='신적설 삽입용'!$P33), 날씨2[ddMefs]),""),IF(_xlpm.결과=0,"",_xlpm.결과))</f>
        <v/>
      </c>
      <c r="V33" t="str" cm="1">
        <f t="array" ref="V33">_xlfn.LET(_xlpm.결과,IFERROR(_xlfn.XLOOKUP(1, (날씨2[stnNm]='신적설 삽입용'!$Q$2) * (날씨2[월]=V$3) * (날씨2[일]='신적설 삽입용'!$P33), 날씨2[ddMefs]),""),IF(_xlpm.결과=0,"",_xlpm.결과))</f>
        <v/>
      </c>
      <c r="W33" t="str" cm="1">
        <f t="array" ref="W33">_xlfn.LET(_xlpm.결과,IFERROR(_xlfn.XLOOKUP(1, (날씨2[stnNm]='신적설 삽입용'!$Q$2) * (날씨2[월]=W$3) * (날씨2[일]='신적설 삽입용'!$P33), 날씨2[ddMefs]),""),IF(_xlpm.결과=0,"",_xlpm.결과))</f>
        <v/>
      </c>
      <c r="X33" t="str" cm="1">
        <f t="array" ref="X33">_xlfn.LET(_xlpm.결과,IFERROR(_xlfn.XLOOKUP(1, (날씨2[stnNm]='신적설 삽입용'!$Q$2) * (날씨2[월]=X$3) * (날씨2[일]='신적설 삽입용'!$P33), 날씨2[ddMefs]),""),IF(_xlpm.결과=0,"",_xlpm.결과))</f>
        <v/>
      </c>
      <c r="Y33" t="str" cm="1">
        <f t="array" ref="Y33">_xlfn.LET(_xlpm.결과,IFERROR(_xlfn.XLOOKUP(1, (날씨2[stnNm]='신적설 삽입용'!$Q$2) * (날씨2[월]=Y$3) * (날씨2[일]='신적설 삽입용'!$P33), 날씨2[ddMefs]),""),IF(_xlpm.결과=0,"",_xlpm.결과))</f>
        <v/>
      </c>
      <c r="Z33" t="str" cm="1">
        <f t="array" ref="Z33">_xlfn.LET(_xlpm.결과,IFERROR(_xlfn.XLOOKUP(1, (날씨2[stnNm]='신적설 삽입용'!$Q$2) * (날씨2[월]=Z$3) * (날씨2[일]='신적설 삽입용'!$P33), 날씨2[ddMefs]),""),IF(_xlpm.결과=0,"",_xlpm.결과))</f>
        <v/>
      </c>
      <c r="AA33" t="str" cm="1">
        <f t="array" ref="AA33">_xlfn.LET(_xlpm.결과,IFERROR(_xlfn.XLOOKUP(1, (날씨2[stnNm]='신적설 삽입용'!$Q$2) * (날씨2[월]=AA$3) * (날씨2[일]='신적설 삽입용'!$P33), 날씨2[ddMefs]),""),IF(_xlpm.결과=0,"",_xlpm.결과))</f>
        <v/>
      </c>
      <c r="AB33" t="str" cm="1">
        <f t="array" ref="AB33">_xlfn.LET(_xlpm.결과,IFERROR(_xlfn.XLOOKUP(1, (날씨2[stnNm]='신적설 삽입용'!$Q$2) * (날씨2[월]=AB$3) * (날씨2[일]='신적설 삽입용'!$P33), 날씨2[ddMefs]),""),IF(_xlpm.결과=0,"",_xlpm.결과))</f>
        <v/>
      </c>
      <c r="AD33" s="63">
        <v>30</v>
      </c>
      <c r="AE33" t="str" cm="1">
        <f t="array" ref="AE33">_xlfn.LET(_xlpm.결과,IFERROR(_xlfn.XLOOKUP(1, (날씨3[stnNm]='신적설 삽입용'!$AE$2) * (날씨3[월]=AE$3) * (날씨3[일]='신적설 삽입용'!$AD33), 날씨3[ddMefs]),""),IF(_xlpm.결과=0,"",_xlpm.결과))</f>
        <v/>
      </c>
      <c r="AF33" t="str" cm="1">
        <f t="array" ref="AF33">_xlfn.LET(_xlpm.결과,IFERROR(_xlfn.XLOOKUP(1, (날씨3[stnNm]='신적설 삽입용'!$AE$2) * (날씨3[월]=AF$3) * (날씨3[일]='신적설 삽입용'!$AD33), 날씨3[ddMefs]),""),IF(_xlpm.결과=0,"",_xlpm.결과))</f>
        <v/>
      </c>
      <c r="AG33" t="str" cm="1">
        <f t="array" ref="AG33">_xlfn.LET(_xlpm.결과,IFERROR(_xlfn.XLOOKUP(1, (날씨3[stnNm]='신적설 삽입용'!$AE$2) * (날씨3[월]=AG$3) * (날씨3[일]='신적설 삽입용'!$AD33), 날씨3[ddMefs]),""),IF(_xlpm.결과=0,"",_xlpm.결과))</f>
        <v/>
      </c>
      <c r="AH33" t="str" cm="1">
        <f t="array" ref="AH33">_xlfn.LET(_xlpm.결과,IFERROR(_xlfn.XLOOKUP(1, (날씨3[stnNm]='신적설 삽입용'!$AE$2) * (날씨3[월]=AH$3) * (날씨3[일]='신적설 삽입용'!$AD33), 날씨3[ddMefs]),""),IF(_xlpm.결과=0,"",_xlpm.결과))</f>
        <v/>
      </c>
      <c r="AI33" t="str" cm="1">
        <f t="array" ref="AI33">_xlfn.LET(_xlpm.결과,IFERROR(_xlfn.XLOOKUP(1, (날씨3[stnNm]='신적설 삽입용'!$AE$2) * (날씨3[월]=AI$3) * (날씨3[일]='신적설 삽입용'!$AD33), 날씨3[ddMefs]),""),IF(_xlpm.결과=0,"",_xlpm.결과))</f>
        <v/>
      </c>
      <c r="AJ33" t="str" cm="1">
        <f t="array" ref="AJ33">_xlfn.LET(_xlpm.결과,IFERROR(_xlfn.XLOOKUP(1, (날씨3[stnNm]='신적설 삽입용'!$AE$2) * (날씨3[월]=AJ$3) * (날씨3[일]='신적설 삽입용'!$AD33), 날씨3[ddMefs]),""),IF(_xlpm.결과=0,"",_xlpm.결과))</f>
        <v/>
      </c>
      <c r="AK33" t="str" cm="1">
        <f t="array" ref="AK33">_xlfn.LET(_xlpm.결과,IFERROR(_xlfn.XLOOKUP(1, (날씨3[stnNm]='신적설 삽입용'!$AE$2) * (날씨3[월]=AK$3) * (날씨3[일]='신적설 삽입용'!$AD33), 날씨3[ddMefs]),""),IF(_xlpm.결과=0,"",_xlpm.결과))</f>
        <v/>
      </c>
      <c r="AL33" t="str" cm="1">
        <f t="array" ref="AL33">_xlfn.LET(_xlpm.결과,IFERROR(_xlfn.XLOOKUP(1, (날씨3[stnNm]='신적설 삽입용'!$AE$2) * (날씨3[월]=AL$3) * (날씨3[일]='신적설 삽입용'!$AD33), 날씨3[ddMefs]),""),IF(_xlpm.결과=0,"",_xlpm.결과))</f>
        <v/>
      </c>
      <c r="AM33" t="str" cm="1">
        <f t="array" ref="AM33">_xlfn.LET(_xlpm.결과,IFERROR(_xlfn.XLOOKUP(1, (날씨3[stnNm]='신적설 삽입용'!$AE$2) * (날씨3[월]=AM$3) * (날씨3[일]='신적설 삽입용'!$AD33), 날씨3[ddMefs]),""),IF(_xlpm.결과=0,"",_xlpm.결과))</f>
        <v/>
      </c>
      <c r="AN33" t="str" cm="1">
        <f t="array" ref="AN33">_xlfn.LET(_xlpm.결과,IFERROR(_xlfn.XLOOKUP(1, (날씨3[stnNm]='신적설 삽입용'!$AE$2) * (날씨3[월]=AN$3) * (날씨3[일]='신적설 삽입용'!$AD33), 날씨3[ddMefs]),""),IF(_xlpm.결과=0,"",_xlpm.결과))</f>
        <v/>
      </c>
      <c r="AO33" t="str" cm="1">
        <f t="array" ref="AO33">_xlfn.LET(_xlpm.결과,IFERROR(_xlfn.XLOOKUP(1, (날씨3[stnNm]='신적설 삽입용'!$AE$2) * (날씨3[월]=AO$3) * (날씨3[일]='신적설 삽입용'!$AD33), 날씨3[ddMefs]),""),IF(_xlpm.결과=0,"",_xlpm.결과))</f>
        <v/>
      </c>
      <c r="AP33" t="str" cm="1">
        <f t="array" ref="AP33">_xlfn.LET(_xlpm.결과,IFERROR(_xlfn.XLOOKUP(1, (날씨3[stnNm]='신적설 삽입용'!$AE$2) * (날씨3[월]=AP$3) * (날씨3[일]='신적설 삽입용'!$AD33), 날씨3[ddMefs]),""),IF(_xlpm.결과=0,"",_xlpm.결과))</f>
        <v/>
      </c>
    </row>
    <row r="34" spans="2:42" ht="15.95" customHeight="1" x14ac:dyDescent="0.3">
      <c r="B34" s="63">
        <v>31</v>
      </c>
      <c r="C34" t="str" cm="1">
        <f t="array" ref="C34">_xlfn.LET(_xlpm.결과,IFERROR(_xlfn.XLOOKUP(1,(날씨1[stnNm]='신적설 삽입용'!$C$2)*(날씨1[월]=C$3)*(날씨1[일]='신적설 삽입용'!$B34),날씨1[ddMefs]),""),IF(_xlpm.결과=0,"",_xlpm.결과))</f>
        <v/>
      </c>
      <c r="D34" t="str" cm="1">
        <f t="array" ref="D34">_xlfn.LET(_xlpm.결과,IFERROR(_xlfn.XLOOKUP(1,(날씨1[stnNm]='신적설 삽입용'!$C$2)*(날씨1[월]=D$3)*(날씨1[일]='신적설 삽입용'!$B34),날씨1[ddMefs]),""),IF(_xlpm.결과=0,"",_xlpm.결과))</f>
        <v/>
      </c>
      <c r="E34" t="str" cm="1">
        <f t="array" ref="E34">_xlfn.LET(_xlpm.결과,IFERROR(_xlfn.XLOOKUP(1,(날씨1[stnNm]='신적설 삽입용'!$C$2)*(날씨1[월]=E$3)*(날씨1[일]='신적설 삽입용'!$B34),날씨1[ddMefs]),""),IF(_xlpm.결과=0,"",_xlpm.결과))</f>
        <v/>
      </c>
      <c r="F34" t="str" cm="1">
        <f t="array" ref="F34">_xlfn.LET(_xlpm.결과,IFERROR(_xlfn.XLOOKUP(1,(날씨1[stnNm]='신적설 삽입용'!$C$2)*(날씨1[월]=F$3)*(날씨1[일]='신적설 삽입용'!$B34),날씨1[ddMefs]),""),IF(_xlpm.결과=0,"",_xlpm.결과))</f>
        <v/>
      </c>
      <c r="G34" t="str" cm="1">
        <f t="array" ref="G34">_xlfn.LET(_xlpm.결과,IFERROR(_xlfn.XLOOKUP(1,(날씨1[stnNm]='신적설 삽입용'!$C$2)*(날씨1[월]=G$3)*(날씨1[일]='신적설 삽입용'!$B34),날씨1[ddMefs]),""),IF(_xlpm.결과=0,"",_xlpm.결과))</f>
        <v/>
      </c>
      <c r="H34" t="str" cm="1">
        <f t="array" ref="H34">_xlfn.LET(_xlpm.결과,IFERROR(_xlfn.XLOOKUP(1,(날씨1[stnNm]='신적설 삽입용'!$C$2)*(날씨1[월]=H$3)*(날씨1[일]='신적설 삽입용'!$B34),날씨1[ddMefs]),""),IF(_xlpm.결과=0,"",_xlpm.결과))</f>
        <v/>
      </c>
      <c r="I34" t="str" cm="1">
        <f t="array" ref="I34">_xlfn.LET(_xlpm.결과,IFERROR(_xlfn.XLOOKUP(1,(날씨1[stnNm]='신적설 삽입용'!$C$2)*(날씨1[월]=I$3)*(날씨1[일]='신적설 삽입용'!$B34),날씨1[ddMefs]),""),IF(_xlpm.결과=0,"",_xlpm.결과))</f>
        <v/>
      </c>
      <c r="J34" t="str" cm="1">
        <f t="array" ref="J34">_xlfn.LET(_xlpm.결과,IFERROR(_xlfn.XLOOKUP(1,(날씨1[stnNm]='신적설 삽입용'!$C$2)*(날씨1[월]=J$3)*(날씨1[일]='신적설 삽입용'!$B34),날씨1[ddMefs]),""),IF(_xlpm.결과=0,"",_xlpm.결과))</f>
        <v/>
      </c>
      <c r="K34" t="str" cm="1">
        <f t="array" ref="K34">_xlfn.LET(_xlpm.결과,IFERROR(_xlfn.XLOOKUP(1,(날씨1[stnNm]='신적설 삽입용'!$C$2)*(날씨1[월]=K$3)*(날씨1[일]='신적설 삽입용'!$B34),날씨1[ddMefs]),""),IF(_xlpm.결과=0,"",_xlpm.결과))</f>
        <v/>
      </c>
      <c r="L34" t="str" cm="1">
        <f t="array" ref="L34">_xlfn.LET(_xlpm.결과,IFERROR(_xlfn.XLOOKUP(1,(날씨1[stnNm]='신적설 삽입용'!$C$2)*(날씨1[월]=L$3)*(날씨1[일]='신적설 삽입용'!$B34),날씨1[ddMefs]),""),IF(_xlpm.결과=0,"",_xlpm.결과))</f>
        <v/>
      </c>
      <c r="M34" t="str" cm="1">
        <f t="array" ref="M34">_xlfn.LET(_xlpm.결과,IFERROR(_xlfn.XLOOKUP(1,(날씨1[stnNm]='신적설 삽입용'!$C$2)*(날씨1[월]=M$3)*(날씨1[일]='신적설 삽입용'!$B34),날씨1[ddMefs]),""),IF(_xlpm.결과=0,"",_xlpm.결과))</f>
        <v/>
      </c>
      <c r="N34" t="str" cm="1">
        <f t="array" ref="N34">_xlfn.LET(_xlpm.결과,IFERROR(_xlfn.XLOOKUP(1,(날씨1[stnNm]='신적설 삽입용'!$C$2)*(날씨1[월]=N$3)*(날씨1[일]='신적설 삽입용'!$B34),날씨1[ddMefs]),""),IF(_xlpm.결과=0,"",_xlpm.결과))</f>
        <v/>
      </c>
      <c r="P34" s="63">
        <v>31</v>
      </c>
      <c r="Q34" t="str" cm="1">
        <f t="array" ref="Q34">_xlfn.LET(_xlpm.결과,IFERROR(_xlfn.XLOOKUP(1, (날씨2[stnNm]='신적설 삽입용'!$Q$2) * (날씨2[월]=Q$3) * (날씨2[일]='신적설 삽입용'!$P34), 날씨2[ddMefs]),""),IF(_xlpm.결과=0,"",_xlpm.결과))</f>
        <v/>
      </c>
      <c r="R34" t="str" cm="1">
        <f t="array" ref="R34">_xlfn.LET(_xlpm.결과,IFERROR(_xlfn.XLOOKUP(1, (날씨2[stnNm]='신적설 삽입용'!$Q$2) * (날씨2[월]=R$3) * (날씨2[일]='신적설 삽입용'!$P34), 날씨2[ddMefs]),""),IF(_xlpm.결과=0,"",_xlpm.결과))</f>
        <v/>
      </c>
      <c r="S34" t="str" cm="1">
        <f t="array" ref="S34">_xlfn.LET(_xlpm.결과,IFERROR(_xlfn.XLOOKUP(1, (날씨2[stnNm]='신적설 삽입용'!$Q$2) * (날씨2[월]=S$3) * (날씨2[일]='신적설 삽입용'!$P34), 날씨2[ddMefs]),""),IF(_xlpm.결과=0,"",_xlpm.결과))</f>
        <v/>
      </c>
      <c r="T34" t="str" cm="1">
        <f t="array" ref="T34">_xlfn.LET(_xlpm.결과,IFERROR(_xlfn.XLOOKUP(1, (날씨2[stnNm]='신적설 삽입용'!$Q$2) * (날씨2[월]=T$3) * (날씨2[일]='신적설 삽입용'!$P34), 날씨2[ddMefs]),""),IF(_xlpm.결과=0,"",_xlpm.결과))</f>
        <v/>
      </c>
      <c r="U34" t="str" cm="1">
        <f t="array" ref="U34">_xlfn.LET(_xlpm.결과,IFERROR(_xlfn.XLOOKUP(1, (날씨2[stnNm]='신적설 삽입용'!$Q$2) * (날씨2[월]=U$3) * (날씨2[일]='신적설 삽입용'!$P34), 날씨2[ddMefs]),""),IF(_xlpm.결과=0,"",_xlpm.결과))</f>
        <v/>
      </c>
      <c r="V34" t="str" cm="1">
        <f t="array" ref="V34">_xlfn.LET(_xlpm.결과,IFERROR(_xlfn.XLOOKUP(1, (날씨2[stnNm]='신적설 삽입용'!$Q$2) * (날씨2[월]=V$3) * (날씨2[일]='신적설 삽입용'!$P34), 날씨2[ddMefs]),""),IF(_xlpm.결과=0,"",_xlpm.결과))</f>
        <v/>
      </c>
      <c r="W34" t="str" cm="1">
        <f t="array" ref="W34">_xlfn.LET(_xlpm.결과,IFERROR(_xlfn.XLOOKUP(1, (날씨2[stnNm]='신적설 삽입용'!$Q$2) * (날씨2[월]=W$3) * (날씨2[일]='신적설 삽입용'!$P34), 날씨2[ddMefs]),""),IF(_xlpm.결과=0,"",_xlpm.결과))</f>
        <v/>
      </c>
      <c r="X34" t="str" cm="1">
        <f t="array" ref="X34">_xlfn.LET(_xlpm.결과,IFERROR(_xlfn.XLOOKUP(1, (날씨2[stnNm]='신적설 삽입용'!$Q$2) * (날씨2[월]=X$3) * (날씨2[일]='신적설 삽입용'!$P34), 날씨2[ddMefs]),""),IF(_xlpm.결과=0,"",_xlpm.결과))</f>
        <v/>
      </c>
      <c r="Y34" t="str" cm="1">
        <f t="array" ref="Y34">_xlfn.LET(_xlpm.결과,IFERROR(_xlfn.XLOOKUP(1, (날씨2[stnNm]='신적설 삽입용'!$Q$2) * (날씨2[월]=Y$3) * (날씨2[일]='신적설 삽입용'!$P34), 날씨2[ddMefs]),""),IF(_xlpm.결과=0,"",_xlpm.결과))</f>
        <v/>
      </c>
      <c r="Z34" t="str" cm="1">
        <f t="array" ref="Z34">_xlfn.LET(_xlpm.결과,IFERROR(_xlfn.XLOOKUP(1, (날씨2[stnNm]='신적설 삽입용'!$Q$2) * (날씨2[월]=Z$3) * (날씨2[일]='신적설 삽입용'!$P34), 날씨2[ddMefs]),""),IF(_xlpm.결과=0,"",_xlpm.결과))</f>
        <v/>
      </c>
      <c r="AA34" t="str" cm="1">
        <f t="array" ref="AA34">_xlfn.LET(_xlpm.결과,IFERROR(_xlfn.XLOOKUP(1, (날씨2[stnNm]='신적설 삽입용'!$Q$2) * (날씨2[월]=AA$3) * (날씨2[일]='신적설 삽입용'!$P34), 날씨2[ddMefs]),""),IF(_xlpm.결과=0,"",_xlpm.결과))</f>
        <v/>
      </c>
      <c r="AB34" t="str" cm="1">
        <f t="array" ref="AB34">_xlfn.LET(_xlpm.결과,IFERROR(_xlfn.XLOOKUP(1, (날씨2[stnNm]='신적설 삽입용'!$Q$2) * (날씨2[월]=AB$3) * (날씨2[일]='신적설 삽입용'!$P34), 날씨2[ddMefs]),""),IF(_xlpm.결과=0,"",_xlpm.결과))</f>
        <v/>
      </c>
      <c r="AD34" s="63">
        <v>31</v>
      </c>
      <c r="AE34" t="str" cm="1">
        <f t="array" ref="AE34">_xlfn.LET(_xlpm.결과,IFERROR(_xlfn.XLOOKUP(1, (날씨3[stnNm]='신적설 삽입용'!$AE$2) * (날씨3[월]=AE$3) * (날씨3[일]='신적설 삽입용'!$AD34), 날씨3[ddMefs]),""),IF(_xlpm.결과=0,"",_xlpm.결과))</f>
        <v/>
      </c>
      <c r="AF34" t="str" cm="1">
        <f t="array" ref="AF34">_xlfn.LET(_xlpm.결과,IFERROR(_xlfn.XLOOKUP(1, (날씨3[stnNm]='신적설 삽입용'!$AE$2) * (날씨3[월]=AF$3) * (날씨3[일]='신적설 삽입용'!$AD34), 날씨3[ddMefs]),""),IF(_xlpm.결과=0,"",_xlpm.결과))</f>
        <v/>
      </c>
      <c r="AG34" t="str" cm="1">
        <f t="array" ref="AG34">_xlfn.LET(_xlpm.결과,IFERROR(_xlfn.XLOOKUP(1, (날씨3[stnNm]='신적설 삽입용'!$AE$2) * (날씨3[월]=AG$3) * (날씨3[일]='신적설 삽입용'!$AD34), 날씨3[ddMefs]),""),IF(_xlpm.결과=0,"",_xlpm.결과))</f>
        <v/>
      </c>
      <c r="AH34" t="str" cm="1">
        <f t="array" ref="AH34">_xlfn.LET(_xlpm.결과,IFERROR(_xlfn.XLOOKUP(1, (날씨3[stnNm]='신적설 삽입용'!$AE$2) * (날씨3[월]=AH$3) * (날씨3[일]='신적설 삽입용'!$AD34), 날씨3[ddMefs]),""),IF(_xlpm.결과=0,"",_xlpm.결과))</f>
        <v/>
      </c>
      <c r="AI34" t="str" cm="1">
        <f t="array" ref="AI34">_xlfn.LET(_xlpm.결과,IFERROR(_xlfn.XLOOKUP(1, (날씨3[stnNm]='신적설 삽입용'!$AE$2) * (날씨3[월]=AI$3) * (날씨3[일]='신적설 삽입용'!$AD34), 날씨3[ddMefs]),""),IF(_xlpm.결과=0,"",_xlpm.결과))</f>
        <v/>
      </c>
      <c r="AJ34" t="str" cm="1">
        <f t="array" ref="AJ34">_xlfn.LET(_xlpm.결과,IFERROR(_xlfn.XLOOKUP(1, (날씨3[stnNm]='신적설 삽입용'!$AE$2) * (날씨3[월]=AJ$3) * (날씨3[일]='신적설 삽입용'!$AD34), 날씨3[ddMefs]),""),IF(_xlpm.결과=0,"",_xlpm.결과))</f>
        <v/>
      </c>
      <c r="AK34" t="str" cm="1">
        <f t="array" ref="AK34">_xlfn.LET(_xlpm.결과,IFERROR(_xlfn.XLOOKUP(1, (날씨3[stnNm]='신적설 삽입용'!$AE$2) * (날씨3[월]=AK$3) * (날씨3[일]='신적설 삽입용'!$AD34), 날씨3[ddMefs]),""),IF(_xlpm.결과=0,"",_xlpm.결과))</f>
        <v/>
      </c>
      <c r="AL34" t="str" cm="1">
        <f t="array" ref="AL34">_xlfn.LET(_xlpm.결과,IFERROR(_xlfn.XLOOKUP(1, (날씨3[stnNm]='신적설 삽입용'!$AE$2) * (날씨3[월]=AL$3) * (날씨3[일]='신적설 삽입용'!$AD34), 날씨3[ddMefs]),""),IF(_xlpm.결과=0,"",_xlpm.결과))</f>
        <v/>
      </c>
      <c r="AM34" t="str" cm="1">
        <f t="array" ref="AM34">_xlfn.LET(_xlpm.결과,IFERROR(_xlfn.XLOOKUP(1, (날씨3[stnNm]='신적설 삽입용'!$AE$2) * (날씨3[월]=AM$3) * (날씨3[일]='신적설 삽입용'!$AD34), 날씨3[ddMefs]),""),IF(_xlpm.결과=0,"",_xlpm.결과))</f>
        <v/>
      </c>
      <c r="AN34" t="str" cm="1">
        <f t="array" ref="AN34">_xlfn.LET(_xlpm.결과,IFERROR(_xlfn.XLOOKUP(1, (날씨3[stnNm]='신적설 삽입용'!$AE$2) * (날씨3[월]=AN$3) * (날씨3[일]='신적설 삽입용'!$AD34), 날씨3[ddMefs]),""),IF(_xlpm.결과=0,"",_xlpm.결과))</f>
        <v/>
      </c>
      <c r="AO34" t="str" cm="1">
        <f t="array" ref="AO34">_xlfn.LET(_xlpm.결과,IFERROR(_xlfn.XLOOKUP(1, (날씨3[stnNm]='신적설 삽입용'!$AE$2) * (날씨3[월]=AO$3) * (날씨3[일]='신적설 삽입용'!$AD34), 날씨3[ddMefs]),""),IF(_xlpm.결과=0,"",_xlpm.결과))</f>
        <v/>
      </c>
      <c r="AP34" t="str" cm="1">
        <f t="array" ref="AP34">_xlfn.LET(_xlpm.결과,IFERROR(_xlfn.XLOOKUP(1, (날씨3[stnNm]='신적설 삽입용'!$AE$2) * (날씨3[월]=AP$3) * (날씨3[일]='신적설 삽입용'!$AD34), 날씨3[ddMefs]),""),IF(_xlpm.결과=0,"",_xlpm.결과))</f>
        <v/>
      </c>
    </row>
    <row r="35" spans="2:42" ht="15.95" customHeight="1" x14ac:dyDescent="0.3"/>
    <row r="36" spans="2:42" ht="15.95" customHeight="1" x14ac:dyDescent="0.3">
      <c r="C36" t="str">
        <f>가동률!$P$9</f>
        <v>철원</v>
      </c>
      <c r="D36">
        <f>가동률!$P$10-7</f>
        <v>2018</v>
      </c>
      <c r="Q36" t="str">
        <f>가동률!$P$9</f>
        <v>철원</v>
      </c>
      <c r="R36">
        <f>가동률!$P$10-6</f>
        <v>2019</v>
      </c>
      <c r="AE36" t="str">
        <f>가동률!$P$9</f>
        <v>철원</v>
      </c>
      <c r="AF36">
        <f>가동률!$P$10-5</f>
        <v>2020</v>
      </c>
    </row>
    <row r="37" spans="2:42" ht="15.95" customHeight="1" x14ac:dyDescent="0.3">
      <c r="C37" s="64">
        <v>1</v>
      </c>
      <c r="D37" s="64">
        <v>2</v>
      </c>
      <c r="E37" s="64">
        <v>3</v>
      </c>
      <c r="F37" s="64">
        <v>4</v>
      </c>
      <c r="G37" s="64">
        <v>5</v>
      </c>
      <c r="H37" s="64">
        <v>6</v>
      </c>
      <c r="I37" s="64">
        <v>7</v>
      </c>
      <c r="J37" s="64">
        <v>8</v>
      </c>
      <c r="K37" s="64">
        <v>9</v>
      </c>
      <c r="L37" s="64">
        <v>10</v>
      </c>
      <c r="M37" s="64">
        <v>11</v>
      </c>
      <c r="N37" s="64">
        <v>12</v>
      </c>
      <c r="Q37" s="64">
        <v>1</v>
      </c>
      <c r="R37" s="64">
        <v>2</v>
      </c>
      <c r="S37" s="64">
        <v>3</v>
      </c>
      <c r="T37" s="64">
        <v>4</v>
      </c>
      <c r="U37" s="64">
        <v>5</v>
      </c>
      <c r="V37" s="64">
        <v>6</v>
      </c>
      <c r="W37" s="64">
        <v>7</v>
      </c>
      <c r="X37" s="64">
        <v>8</v>
      </c>
      <c r="Y37" s="64">
        <v>9</v>
      </c>
      <c r="Z37" s="64">
        <v>10</v>
      </c>
      <c r="AA37" s="64">
        <v>11</v>
      </c>
      <c r="AB37" s="64">
        <v>12</v>
      </c>
      <c r="AE37" s="64">
        <v>1</v>
      </c>
      <c r="AF37" s="64">
        <v>2</v>
      </c>
      <c r="AG37" s="64">
        <v>3</v>
      </c>
      <c r="AH37" s="64">
        <v>4</v>
      </c>
      <c r="AI37" s="64">
        <v>5</v>
      </c>
      <c r="AJ37" s="64">
        <v>6</v>
      </c>
      <c r="AK37" s="64">
        <v>7</v>
      </c>
      <c r="AL37" s="64">
        <v>8</v>
      </c>
      <c r="AM37" s="64">
        <v>9</v>
      </c>
      <c r="AN37" s="64">
        <v>10</v>
      </c>
      <c r="AO37" s="64">
        <v>11</v>
      </c>
      <c r="AP37" s="64">
        <v>12</v>
      </c>
    </row>
    <row r="38" spans="2:42" ht="15.95" customHeight="1" x14ac:dyDescent="0.3">
      <c r="B38" s="63">
        <v>1</v>
      </c>
      <c r="C38" t="str" cm="1">
        <f t="array" ref="C38">_xlfn.LET(_xlpm.결과,IFERROR(_xlfn.XLOOKUP(1, (날씨4[stnNm]='신적설 삽입용'!$C$36) * (날씨4[월]=C$37) * (날씨4[일]='신적설 삽입용'!$B38), 날씨4[ddMefs]),""),IF(_xlpm.결과=0,"",_xlpm.결과))</f>
        <v/>
      </c>
      <c r="D38" t="str" cm="1">
        <f t="array" ref="D38">_xlfn.LET(_xlpm.결과,IFERROR(_xlfn.XLOOKUP(1, (날씨4[stnNm]='신적설 삽입용'!$C$36) * (날씨4[월]=D$37) * (날씨4[일]='신적설 삽입용'!$B38), 날씨4[ddMefs]),""),IF(_xlpm.결과=0,"",_xlpm.결과))</f>
        <v/>
      </c>
      <c r="E38" t="str" cm="1">
        <f t="array" ref="E38">_xlfn.LET(_xlpm.결과,IFERROR(_xlfn.XLOOKUP(1, (날씨4[stnNm]='신적설 삽입용'!$C$36) * (날씨4[월]=E$37) * (날씨4[일]='신적설 삽입용'!$B38), 날씨4[ddMefs]),""),IF(_xlpm.결과=0,"",_xlpm.결과))</f>
        <v/>
      </c>
      <c r="F38" t="str" cm="1">
        <f t="array" ref="F38">_xlfn.LET(_xlpm.결과,IFERROR(_xlfn.XLOOKUP(1, (날씨4[stnNm]='신적설 삽입용'!$C$36) * (날씨4[월]=F$37) * (날씨4[일]='신적설 삽입용'!$B38), 날씨4[ddMefs]),""),IF(_xlpm.결과=0,"",_xlpm.결과))</f>
        <v/>
      </c>
      <c r="G38" t="str" cm="1">
        <f t="array" ref="G38">_xlfn.LET(_xlpm.결과,IFERROR(_xlfn.XLOOKUP(1, (날씨4[stnNm]='신적설 삽입용'!$C$36) * (날씨4[월]=G$37) * (날씨4[일]='신적설 삽입용'!$B38), 날씨4[ddMefs]),""),IF(_xlpm.결과=0,"",_xlpm.결과))</f>
        <v/>
      </c>
      <c r="H38" t="str" cm="1">
        <f t="array" ref="H38">_xlfn.LET(_xlpm.결과,IFERROR(_xlfn.XLOOKUP(1, (날씨4[stnNm]='신적설 삽입용'!$C$36) * (날씨4[월]=H$37) * (날씨4[일]='신적설 삽입용'!$B38), 날씨4[ddMefs]),""),IF(_xlpm.결과=0,"",_xlpm.결과))</f>
        <v/>
      </c>
      <c r="I38" t="str" cm="1">
        <f t="array" ref="I38">_xlfn.LET(_xlpm.결과,IFERROR(_xlfn.XLOOKUP(1, (날씨4[stnNm]='신적설 삽입용'!$C$36) * (날씨4[월]=I$37) * (날씨4[일]='신적설 삽입용'!$B38), 날씨4[ddMefs]),""),IF(_xlpm.결과=0,"",_xlpm.결과))</f>
        <v/>
      </c>
      <c r="J38" t="str" cm="1">
        <f t="array" ref="J38">_xlfn.LET(_xlpm.결과,IFERROR(_xlfn.XLOOKUP(1, (날씨4[stnNm]='신적설 삽입용'!$C$36) * (날씨4[월]=J$37) * (날씨4[일]='신적설 삽입용'!$B38), 날씨4[ddMefs]),""),IF(_xlpm.결과=0,"",_xlpm.결과))</f>
        <v/>
      </c>
      <c r="K38" t="str" cm="1">
        <f t="array" ref="K38">_xlfn.LET(_xlpm.결과,IFERROR(_xlfn.XLOOKUP(1, (날씨4[stnNm]='신적설 삽입용'!$C$36) * (날씨4[월]=K$37) * (날씨4[일]='신적설 삽입용'!$B38), 날씨4[ddMefs]),""),IF(_xlpm.결과=0,"",_xlpm.결과))</f>
        <v/>
      </c>
      <c r="L38" t="str" cm="1">
        <f t="array" ref="L38">_xlfn.LET(_xlpm.결과,IFERROR(_xlfn.XLOOKUP(1, (날씨4[stnNm]='신적설 삽입용'!$C$36) * (날씨4[월]=L$37) * (날씨4[일]='신적설 삽입용'!$B38), 날씨4[ddMefs]),""),IF(_xlpm.결과=0,"",_xlpm.결과))</f>
        <v/>
      </c>
      <c r="M38" t="str" cm="1">
        <f t="array" ref="M38">_xlfn.LET(_xlpm.결과,IFERROR(_xlfn.XLOOKUP(1, (날씨4[stnNm]='신적설 삽입용'!$C$36) * (날씨4[월]=M$37) * (날씨4[일]='신적설 삽입용'!$B38), 날씨4[ddMefs]),""),IF(_xlpm.결과=0,"",_xlpm.결과))</f>
        <v/>
      </c>
      <c r="N38" t="str" cm="1">
        <f t="array" ref="N38">_xlfn.LET(_xlpm.결과,IFERROR(_xlfn.XLOOKUP(1, (날씨4[stnNm]='신적설 삽입용'!$C$36) * (날씨4[월]=N$37) * (날씨4[일]='신적설 삽입용'!$B38), 날씨4[ddMefs]),""),IF(_xlpm.결과=0,"",_xlpm.결과))</f>
        <v/>
      </c>
      <c r="P38" s="63">
        <v>1</v>
      </c>
      <c r="Q38" t="str" cm="1">
        <f t="array" ref="Q38">_xlfn.LET(_xlpm.결과,IFERROR(_xlfn.XLOOKUP(1, (날씨5[stnNm]='신적설 삽입용'!$Q$36) * (날씨5[월]=Q$37) * (날씨5[일]='신적설 삽입용'!$P38), 날씨5[ddMefs]),""),IF(_xlpm.결과=0,"",_xlpm.결과))</f>
        <v/>
      </c>
      <c r="R38" t="str" cm="1">
        <f t="array" ref="R38">_xlfn.LET(_xlpm.결과,IFERROR(_xlfn.XLOOKUP(1, (날씨5[stnNm]='신적설 삽입용'!$Q$36) * (날씨5[월]=R$37) * (날씨5[일]='신적설 삽입용'!$P38), 날씨5[ddMefs]),""),IF(_xlpm.결과=0,"",_xlpm.결과))</f>
        <v/>
      </c>
      <c r="S38" t="str" cm="1">
        <f t="array" ref="S38">_xlfn.LET(_xlpm.결과,IFERROR(_xlfn.XLOOKUP(1, (날씨5[stnNm]='신적설 삽입용'!$Q$36) * (날씨5[월]=S$37) * (날씨5[일]='신적설 삽입용'!$P38), 날씨5[ddMefs]),""),IF(_xlpm.결과=0,"",_xlpm.결과))</f>
        <v/>
      </c>
      <c r="T38" t="str" cm="1">
        <f t="array" ref="T38">_xlfn.LET(_xlpm.결과,IFERROR(_xlfn.XLOOKUP(1, (날씨5[stnNm]='신적설 삽입용'!$Q$36) * (날씨5[월]=T$37) * (날씨5[일]='신적설 삽입용'!$P38), 날씨5[ddMefs]),""),IF(_xlpm.결과=0,"",_xlpm.결과))</f>
        <v/>
      </c>
      <c r="U38" t="str" cm="1">
        <f t="array" ref="U38">_xlfn.LET(_xlpm.결과,IFERROR(_xlfn.XLOOKUP(1, (날씨5[stnNm]='신적설 삽입용'!$Q$36) * (날씨5[월]=U$37) * (날씨5[일]='신적설 삽입용'!$P38), 날씨5[ddMefs]),""),IF(_xlpm.결과=0,"",_xlpm.결과))</f>
        <v/>
      </c>
      <c r="V38" t="str" cm="1">
        <f t="array" ref="V38">_xlfn.LET(_xlpm.결과,IFERROR(_xlfn.XLOOKUP(1, (날씨5[stnNm]='신적설 삽입용'!$Q$36) * (날씨5[월]=V$37) * (날씨5[일]='신적설 삽입용'!$P38), 날씨5[ddMefs]),""),IF(_xlpm.결과=0,"",_xlpm.결과))</f>
        <v/>
      </c>
      <c r="W38" t="str" cm="1">
        <f t="array" ref="W38">_xlfn.LET(_xlpm.결과,IFERROR(_xlfn.XLOOKUP(1, (날씨5[stnNm]='신적설 삽입용'!$Q$36) * (날씨5[월]=W$37) * (날씨5[일]='신적설 삽입용'!$P38), 날씨5[ddMefs]),""),IF(_xlpm.결과=0,"",_xlpm.결과))</f>
        <v/>
      </c>
      <c r="X38" t="str" cm="1">
        <f t="array" ref="X38">_xlfn.LET(_xlpm.결과,IFERROR(_xlfn.XLOOKUP(1, (날씨5[stnNm]='신적설 삽입용'!$Q$36) * (날씨5[월]=X$37) * (날씨5[일]='신적설 삽입용'!$P38), 날씨5[ddMefs]),""),IF(_xlpm.결과=0,"",_xlpm.결과))</f>
        <v/>
      </c>
      <c r="Y38" t="str" cm="1">
        <f t="array" ref="Y38">_xlfn.LET(_xlpm.결과,IFERROR(_xlfn.XLOOKUP(1, (날씨5[stnNm]='신적설 삽입용'!$Q$36) * (날씨5[월]=Y$37) * (날씨5[일]='신적설 삽입용'!$P38), 날씨5[ddMefs]),""),IF(_xlpm.결과=0,"",_xlpm.결과))</f>
        <v/>
      </c>
      <c r="Z38" t="str" cm="1">
        <f t="array" ref="Z38">_xlfn.LET(_xlpm.결과,IFERROR(_xlfn.XLOOKUP(1, (날씨5[stnNm]='신적설 삽입용'!$Q$36) * (날씨5[월]=Z$37) * (날씨5[일]='신적설 삽입용'!$P38), 날씨5[ddMefs]),""),IF(_xlpm.결과=0,"",_xlpm.결과))</f>
        <v/>
      </c>
      <c r="AA38" t="str" cm="1">
        <f t="array" ref="AA38">_xlfn.LET(_xlpm.결과,IFERROR(_xlfn.XLOOKUP(1, (날씨5[stnNm]='신적설 삽입용'!$Q$36) * (날씨5[월]=AA$37) * (날씨5[일]='신적설 삽입용'!$P38), 날씨5[ddMefs]),""),IF(_xlpm.결과=0,"",_xlpm.결과))</f>
        <v/>
      </c>
      <c r="AB38" t="str" cm="1">
        <f t="array" ref="AB38">_xlfn.LET(_xlpm.결과,IFERROR(_xlfn.XLOOKUP(1, (날씨5[stnNm]='신적설 삽입용'!$Q$36) * (날씨5[월]=AB$37) * (날씨5[일]='신적설 삽입용'!$P38), 날씨5[ddMefs]),""),IF(_xlpm.결과=0,"",_xlpm.결과))</f>
        <v/>
      </c>
      <c r="AD38" s="63">
        <v>1</v>
      </c>
      <c r="AE38" t="str" cm="1">
        <f t="array" ref="AE38">_xlfn.LET(_xlpm.결과,IFERROR(_xlfn.XLOOKUP(1, (날씨6[stnNm]='신적설 삽입용'!$AE$36) * (날씨6[월]=AE$37) * (날씨6[일]='신적설 삽입용'!$AD38), 날씨6[ddMefs]),""),IF(_xlpm.결과=0,"",_xlpm.결과))</f>
        <v/>
      </c>
      <c r="AF38" t="str" cm="1">
        <f t="array" ref="AF38">_xlfn.LET(_xlpm.결과,IFERROR(_xlfn.XLOOKUP(1, (날씨6[stnNm]='신적설 삽입용'!$AE$36) * (날씨6[월]=AF$37) * (날씨6[일]='신적설 삽입용'!$AD38), 날씨6[ddMefs]),""),IF(_xlpm.결과=0,"",_xlpm.결과))</f>
        <v/>
      </c>
      <c r="AG38" t="str" cm="1">
        <f t="array" ref="AG38">_xlfn.LET(_xlpm.결과,IFERROR(_xlfn.XLOOKUP(1, (날씨6[stnNm]='신적설 삽입용'!$AE$36) * (날씨6[월]=AG$37) * (날씨6[일]='신적설 삽입용'!$AD38), 날씨6[ddMefs]),""),IF(_xlpm.결과=0,"",_xlpm.결과))</f>
        <v/>
      </c>
      <c r="AH38" t="str" cm="1">
        <f t="array" ref="AH38">_xlfn.LET(_xlpm.결과,IFERROR(_xlfn.XLOOKUP(1, (날씨6[stnNm]='신적설 삽입용'!$AE$36) * (날씨6[월]=AH$37) * (날씨6[일]='신적설 삽입용'!$AD38), 날씨6[ddMefs]),""),IF(_xlpm.결과=0,"",_xlpm.결과))</f>
        <v/>
      </c>
      <c r="AI38" t="str" cm="1">
        <f t="array" ref="AI38">_xlfn.LET(_xlpm.결과,IFERROR(_xlfn.XLOOKUP(1, (날씨6[stnNm]='신적설 삽입용'!$AE$36) * (날씨6[월]=AI$37) * (날씨6[일]='신적설 삽입용'!$AD38), 날씨6[ddMefs]),""),IF(_xlpm.결과=0,"",_xlpm.결과))</f>
        <v/>
      </c>
      <c r="AJ38" t="str" cm="1">
        <f t="array" ref="AJ38">_xlfn.LET(_xlpm.결과,IFERROR(_xlfn.XLOOKUP(1, (날씨6[stnNm]='신적설 삽입용'!$AE$36) * (날씨6[월]=AJ$37) * (날씨6[일]='신적설 삽입용'!$AD38), 날씨6[ddMefs]),""),IF(_xlpm.결과=0,"",_xlpm.결과))</f>
        <v/>
      </c>
      <c r="AK38" t="str" cm="1">
        <f t="array" ref="AK38">_xlfn.LET(_xlpm.결과,IFERROR(_xlfn.XLOOKUP(1, (날씨6[stnNm]='신적설 삽입용'!$AE$36) * (날씨6[월]=AK$37) * (날씨6[일]='신적설 삽입용'!$AD38), 날씨6[ddMefs]),""),IF(_xlpm.결과=0,"",_xlpm.결과))</f>
        <v/>
      </c>
      <c r="AL38" t="str" cm="1">
        <f t="array" ref="AL38">_xlfn.LET(_xlpm.결과,IFERROR(_xlfn.XLOOKUP(1, (날씨6[stnNm]='신적설 삽입용'!$AE$36) * (날씨6[월]=AL$37) * (날씨6[일]='신적설 삽입용'!$AD38), 날씨6[ddMefs]),""),IF(_xlpm.결과=0,"",_xlpm.결과))</f>
        <v/>
      </c>
      <c r="AM38" t="str" cm="1">
        <f t="array" ref="AM38">_xlfn.LET(_xlpm.결과,IFERROR(_xlfn.XLOOKUP(1, (날씨6[stnNm]='신적설 삽입용'!$AE$36) * (날씨6[월]=AM$37) * (날씨6[일]='신적설 삽입용'!$AD38), 날씨6[ddMefs]),""),IF(_xlpm.결과=0,"",_xlpm.결과))</f>
        <v/>
      </c>
      <c r="AN38" t="str" cm="1">
        <f t="array" ref="AN38">_xlfn.LET(_xlpm.결과,IFERROR(_xlfn.XLOOKUP(1, (날씨6[stnNm]='신적설 삽입용'!$AE$36) * (날씨6[월]=AN$37) * (날씨6[일]='신적설 삽입용'!$AD38), 날씨6[ddMefs]),""),IF(_xlpm.결과=0,"",_xlpm.결과))</f>
        <v/>
      </c>
      <c r="AO38" t="str" cm="1">
        <f t="array" ref="AO38">_xlfn.LET(_xlpm.결과,IFERROR(_xlfn.XLOOKUP(1, (날씨6[stnNm]='신적설 삽입용'!$AE$36) * (날씨6[월]=AO$37) * (날씨6[일]='신적설 삽입용'!$AD38), 날씨6[ddMefs]),""),IF(_xlpm.결과=0,"",_xlpm.결과))</f>
        <v/>
      </c>
      <c r="AP38" t="str" cm="1">
        <f t="array" ref="AP38">_xlfn.LET(_xlpm.결과,IFERROR(_xlfn.XLOOKUP(1, (날씨6[stnNm]='신적설 삽입용'!$AE$36) * (날씨6[월]=AP$37) * (날씨6[일]='신적설 삽입용'!$AD38), 날씨6[ddMefs]),""),IF(_xlpm.결과=0,"",_xlpm.결과))</f>
        <v/>
      </c>
    </row>
    <row r="39" spans="2:42" ht="15.95" customHeight="1" x14ac:dyDescent="0.3">
      <c r="B39" s="63">
        <v>2</v>
      </c>
      <c r="C39" t="str" cm="1">
        <f t="array" ref="C39">_xlfn.LET(_xlpm.결과,IFERROR(_xlfn.XLOOKUP(1, (날씨4[stnNm]='신적설 삽입용'!$C$36) * (날씨4[월]=C$37) * (날씨4[일]='신적설 삽입용'!$B39), 날씨4[ddMefs]),""),IF(_xlpm.결과=0,"",_xlpm.결과))</f>
        <v/>
      </c>
      <c r="D39" t="str" cm="1">
        <f t="array" ref="D39">_xlfn.LET(_xlpm.결과,IFERROR(_xlfn.XLOOKUP(1, (날씨4[stnNm]='신적설 삽입용'!$C$36) * (날씨4[월]=D$37) * (날씨4[일]='신적설 삽입용'!$B39), 날씨4[ddMefs]),""),IF(_xlpm.결과=0,"",_xlpm.결과))</f>
        <v/>
      </c>
      <c r="E39" t="str" cm="1">
        <f t="array" ref="E39">_xlfn.LET(_xlpm.결과,IFERROR(_xlfn.XLOOKUP(1, (날씨4[stnNm]='신적설 삽입용'!$C$36) * (날씨4[월]=E$37) * (날씨4[일]='신적설 삽입용'!$B39), 날씨4[ddMefs]),""),IF(_xlpm.결과=0,"",_xlpm.결과))</f>
        <v/>
      </c>
      <c r="F39" t="str" cm="1">
        <f t="array" ref="F39">_xlfn.LET(_xlpm.결과,IFERROR(_xlfn.XLOOKUP(1, (날씨4[stnNm]='신적설 삽입용'!$C$36) * (날씨4[월]=F$37) * (날씨4[일]='신적설 삽입용'!$B39), 날씨4[ddMefs]),""),IF(_xlpm.결과=0,"",_xlpm.결과))</f>
        <v/>
      </c>
      <c r="G39" t="str" cm="1">
        <f t="array" ref="G39">_xlfn.LET(_xlpm.결과,IFERROR(_xlfn.XLOOKUP(1, (날씨4[stnNm]='신적설 삽입용'!$C$36) * (날씨4[월]=G$37) * (날씨4[일]='신적설 삽입용'!$B39), 날씨4[ddMefs]),""),IF(_xlpm.결과=0,"",_xlpm.결과))</f>
        <v/>
      </c>
      <c r="H39" t="str" cm="1">
        <f t="array" ref="H39">_xlfn.LET(_xlpm.결과,IFERROR(_xlfn.XLOOKUP(1, (날씨4[stnNm]='신적설 삽입용'!$C$36) * (날씨4[월]=H$37) * (날씨4[일]='신적설 삽입용'!$B39), 날씨4[ddMefs]),""),IF(_xlpm.결과=0,"",_xlpm.결과))</f>
        <v/>
      </c>
      <c r="I39" t="str" cm="1">
        <f t="array" ref="I39">_xlfn.LET(_xlpm.결과,IFERROR(_xlfn.XLOOKUP(1, (날씨4[stnNm]='신적설 삽입용'!$C$36) * (날씨4[월]=I$37) * (날씨4[일]='신적설 삽입용'!$B39), 날씨4[ddMefs]),""),IF(_xlpm.결과=0,"",_xlpm.결과))</f>
        <v/>
      </c>
      <c r="J39" t="str" cm="1">
        <f t="array" ref="J39">_xlfn.LET(_xlpm.결과,IFERROR(_xlfn.XLOOKUP(1, (날씨4[stnNm]='신적설 삽입용'!$C$36) * (날씨4[월]=J$37) * (날씨4[일]='신적설 삽입용'!$B39), 날씨4[ddMefs]),""),IF(_xlpm.결과=0,"",_xlpm.결과))</f>
        <v/>
      </c>
      <c r="K39" t="str" cm="1">
        <f t="array" ref="K39">_xlfn.LET(_xlpm.결과,IFERROR(_xlfn.XLOOKUP(1, (날씨4[stnNm]='신적설 삽입용'!$C$36) * (날씨4[월]=K$37) * (날씨4[일]='신적설 삽입용'!$B39), 날씨4[ddMefs]),""),IF(_xlpm.결과=0,"",_xlpm.결과))</f>
        <v/>
      </c>
      <c r="L39" t="str" cm="1">
        <f t="array" ref="L39">_xlfn.LET(_xlpm.결과,IFERROR(_xlfn.XLOOKUP(1, (날씨4[stnNm]='신적설 삽입용'!$C$36) * (날씨4[월]=L$37) * (날씨4[일]='신적설 삽입용'!$B39), 날씨4[ddMefs]),""),IF(_xlpm.결과=0,"",_xlpm.결과))</f>
        <v/>
      </c>
      <c r="M39" t="str" cm="1">
        <f t="array" ref="M39">_xlfn.LET(_xlpm.결과,IFERROR(_xlfn.XLOOKUP(1, (날씨4[stnNm]='신적설 삽입용'!$C$36) * (날씨4[월]=M$37) * (날씨4[일]='신적설 삽입용'!$B39), 날씨4[ddMefs]),""),IF(_xlpm.결과=0,"",_xlpm.결과))</f>
        <v/>
      </c>
      <c r="N39" t="str" cm="1">
        <f t="array" ref="N39">_xlfn.LET(_xlpm.결과,IFERROR(_xlfn.XLOOKUP(1, (날씨4[stnNm]='신적설 삽입용'!$C$36) * (날씨4[월]=N$37) * (날씨4[일]='신적설 삽입용'!$B39), 날씨4[ddMefs]),""),IF(_xlpm.결과=0,"",_xlpm.결과))</f>
        <v/>
      </c>
      <c r="P39" s="63">
        <v>2</v>
      </c>
      <c r="Q39" t="str" cm="1">
        <f t="array" ref="Q39">_xlfn.LET(_xlpm.결과,IFERROR(_xlfn.XLOOKUP(1, (날씨5[stnNm]='신적설 삽입용'!$Q$36) * (날씨5[월]=Q$37) * (날씨5[일]='신적설 삽입용'!$P39), 날씨5[ddMefs]),""),IF(_xlpm.결과=0,"",_xlpm.결과))</f>
        <v/>
      </c>
      <c r="R39" t="str" cm="1">
        <f t="array" ref="R39">_xlfn.LET(_xlpm.결과,IFERROR(_xlfn.XLOOKUP(1, (날씨5[stnNm]='신적설 삽입용'!$Q$36) * (날씨5[월]=R$37) * (날씨5[일]='신적설 삽입용'!$P39), 날씨5[ddMefs]),""),IF(_xlpm.결과=0,"",_xlpm.결과))</f>
        <v/>
      </c>
      <c r="S39" t="str" cm="1">
        <f t="array" ref="S39">_xlfn.LET(_xlpm.결과,IFERROR(_xlfn.XLOOKUP(1, (날씨5[stnNm]='신적설 삽입용'!$Q$36) * (날씨5[월]=S$37) * (날씨5[일]='신적설 삽입용'!$P39), 날씨5[ddMefs]),""),IF(_xlpm.결과=0,"",_xlpm.결과))</f>
        <v/>
      </c>
      <c r="T39" t="str" cm="1">
        <f t="array" ref="T39">_xlfn.LET(_xlpm.결과,IFERROR(_xlfn.XLOOKUP(1, (날씨5[stnNm]='신적설 삽입용'!$Q$36) * (날씨5[월]=T$37) * (날씨5[일]='신적설 삽입용'!$P39), 날씨5[ddMefs]),""),IF(_xlpm.결과=0,"",_xlpm.결과))</f>
        <v/>
      </c>
      <c r="U39" t="str" cm="1">
        <f t="array" ref="U39">_xlfn.LET(_xlpm.결과,IFERROR(_xlfn.XLOOKUP(1, (날씨5[stnNm]='신적설 삽입용'!$Q$36) * (날씨5[월]=U$37) * (날씨5[일]='신적설 삽입용'!$P39), 날씨5[ddMefs]),""),IF(_xlpm.결과=0,"",_xlpm.결과))</f>
        <v/>
      </c>
      <c r="V39" t="str" cm="1">
        <f t="array" ref="V39">_xlfn.LET(_xlpm.결과,IFERROR(_xlfn.XLOOKUP(1, (날씨5[stnNm]='신적설 삽입용'!$Q$36) * (날씨5[월]=V$37) * (날씨5[일]='신적설 삽입용'!$P39), 날씨5[ddMefs]),""),IF(_xlpm.결과=0,"",_xlpm.결과))</f>
        <v/>
      </c>
      <c r="W39" t="str" cm="1">
        <f t="array" ref="W39">_xlfn.LET(_xlpm.결과,IFERROR(_xlfn.XLOOKUP(1, (날씨5[stnNm]='신적설 삽입용'!$Q$36) * (날씨5[월]=W$37) * (날씨5[일]='신적설 삽입용'!$P39), 날씨5[ddMefs]),""),IF(_xlpm.결과=0,"",_xlpm.결과))</f>
        <v/>
      </c>
      <c r="X39" t="str" cm="1">
        <f t="array" ref="X39">_xlfn.LET(_xlpm.결과,IFERROR(_xlfn.XLOOKUP(1, (날씨5[stnNm]='신적설 삽입용'!$Q$36) * (날씨5[월]=X$37) * (날씨5[일]='신적설 삽입용'!$P39), 날씨5[ddMefs]),""),IF(_xlpm.결과=0,"",_xlpm.결과))</f>
        <v/>
      </c>
      <c r="Y39" t="str" cm="1">
        <f t="array" ref="Y39">_xlfn.LET(_xlpm.결과,IFERROR(_xlfn.XLOOKUP(1, (날씨5[stnNm]='신적설 삽입용'!$Q$36) * (날씨5[월]=Y$37) * (날씨5[일]='신적설 삽입용'!$P39), 날씨5[ddMefs]),""),IF(_xlpm.결과=0,"",_xlpm.결과))</f>
        <v/>
      </c>
      <c r="Z39" t="str" cm="1">
        <f t="array" ref="Z39">_xlfn.LET(_xlpm.결과,IFERROR(_xlfn.XLOOKUP(1, (날씨5[stnNm]='신적설 삽입용'!$Q$36) * (날씨5[월]=Z$37) * (날씨5[일]='신적설 삽입용'!$P39), 날씨5[ddMefs]),""),IF(_xlpm.결과=0,"",_xlpm.결과))</f>
        <v/>
      </c>
      <c r="AA39" t="str" cm="1">
        <f t="array" ref="AA39">_xlfn.LET(_xlpm.결과,IFERROR(_xlfn.XLOOKUP(1, (날씨5[stnNm]='신적설 삽입용'!$Q$36) * (날씨5[월]=AA$37) * (날씨5[일]='신적설 삽입용'!$P39), 날씨5[ddMefs]),""),IF(_xlpm.결과=0,"",_xlpm.결과))</f>
        <v/>
      </c>
      <c r="AB39" t="str" cm="1">
        <f t="array" ref="AB39">_xlfn.LET(_xlpm.결과,IFERROR(_xlfn.XLOOKUP(1, (날씨5[stnNm]='신적설 삽입용'!$Q$36) * (날씨5[월]=AB$37) * (날씨5[일]='신적설 삽입용'!$P39), 날씨5[ddMefs]),""),IF(_xlpm.결과=0,"",_xlpm.결과))</f>
        <v/>
      </c>
      <c r="AD39" s="63">
        <v>2</v>
      </c>
      <c r="AE39" t="str" cm="1">
        <f t="array" ref="AE39">_xlfn.LET(_xlpm.결과,IFERROR(_xlfn.XLOOKUP(1, (날씨6[stnNm]='신적설 삽입용'!$AE$36) * (날씨6[월]=AE$37) * (날씨6[일]='신적설 삽입용'!$AD39), 날씨6[ddMefs]),""),IF(_xlpm.결과=0,"",_xlpm.결과))</f>
        <v/>
      </c>
      <c r="AF39" t="str" cm="1">
        <f t="array" ref="AF39">_xlfn.LET(_xlpm.결과,IFERROR(_xlfn.XLOOKUP(1, (날씨6[stnNm]='신적설 삽입용'!$AE$36) * (날씨6[월]=AF$37) * (날씨6[일]='신적설 삽입용'!$AD39), 날씨6[ddMefs]),""),IF(_xlpm.결과=0,"",_xlpm.결과))</f>
        <v/>
      </c>
      <c r="AG39" t="str" cm="1">
        <f t="array" ref="AG39">_xlfn.LET(_xlpm.결과,IFERROR(_xlfn.XLOOKUP(1, (날씨6[stnNm]='신적설 삽입용'!$AE$36) * (날씨6[월]=AG$37) * (날씨6[일]='신적설 삽입용'!$AD39), 날씨6[ddMefs]),""),IF(_xlpm.결과=0,"",_xlpm.결과))</f>
        <v/>
      </c>
      <c r="AH39" t="str" cm="1">
        <f t="array" ref="AH39">_xlfn.LET(_xlpm.결과,IFERROR(_xlfn.XLOOKUP(1, (날씨6[stnNm]='신적설 삽입용'!$AE$36) * (날씨6[월]=AH$37) * (날씨6[일]='신적설 삽입용'!$AD39), 날씨6[ddMefs]),""),IF(_xlpm.결과=0,"",_xlpm.결과))</f>
        <v/>
      </c>
      <c r="AI39" t="str" cm="1">
        <f t="array" ref="AI39">_xlfn.LET(_xlpm.결과,IFERROR(_xlfn.XLOOKUP(1, (날씨6[stnNm]='신적설 삽입용'!$AE$36) * (날씨6[월]=AI$37) * (날씨6[일]='신적설 삽입용'!$AD39), 날씨6[ddMefs]),""),IF(_xlpm.결과=0,"",_xlpm.결과))</f>
        <v/>
      </c>
      <c r="AJ39" t="str" cm="1">
        <f t="array" ref="AJ39">_xlfn.LET(_xlpm.결과,IFERROR(_xlfn.XLOOKUP(1, (날씨6[stnNm]='신적설 삽입용'!$AE$36) * (날씨6[월]=AJ$37) * (날씨6[일]='신적설 삽입용'!$AD39), 날씨6[ddMefs]),""),IF(_xlpm.결과=0,"",_xlpm.결과))</f>
        <v/>
      </c>
      <c r="AK39" t="str" cm="1">
        <f t="array" ref="AK39">_xlfn.LET(_xlpm.결과,IFERROR(_xlfn.XLOOKUP(1, (날씨6[stnNm]='신적설 삽입용'!$AE$36) * (날씨6[월]=AK$37) * (날씨6[일]='신적설 삽입용'!$AD39), 날씨6[ddMefs]),""),IF(_xlpm.결과=0,"",_xlpm.결과))</f>
        <v/>
      </c>
      <c r="AL39" t="str" cm="1">
        <f t="array" ref="AL39">_xlfn.LET(_xlpm.결과,IFERROR(_xlfn.XLOOKUP(1, (날씨6[stnNm]='신적설 삽입용'!$AE$36) * (날씨6[월]=AL$37) * (날씨6[일]='신적설 삽입용'!$AD39), 날씨6[ddMefs]),""),IF(_xlpm.결과=0,"",_xlpm.결과))</f>
        <v/>
      </c>
      <c r="AM39" t="str" cm="1">
        <f t="array" ref="AM39">_xlfn.LET(_xlpm.결과,IFERROR(_xlfn.XLOOKUP(1, (날씨6[stnNm]='신적설 삽입용'!$AE$36) * (날씨6[월]=AM$37) * (날씨6[일]='신적설 삽입용'!$AD39), 날씨6[ddMefs]),""),IF(_xlpm.결과=0,"",_xlpm.결과))</f>
        <v/>
      </c>
      <c r="AN39" t="str" cm="1">
        <f t="array" ref="AN39">_xlfn.LET(_xlpm.결과,IFERROR(_xlfn.XLOOKUP(1, (날씨6[stnNm]='신적설 삽입용'!$AE$36) * (날씨6[월]=AN$37) * (날씨6[일]='신적설 삽입용'!$AD39), 날씨6[ddMefs]),""),IF(_xlpm.결과=0,"",_xlpm.결과))</f>
        <v/>
      </c>
      <c r="AO39" t="str" cm="1">
        <f t="array" ref="AO39">_xlfn.LET(_xlpm.결과,IFERROR(_xlfn.XLOOKUP(1, (날씨6[stnNm]='신적설 삽입용'!$AE$36) * (날씨6[월]=AO$37) * (날씨6[일]='신적설 삽입용'!$AD39), 날씨6[ddMefs]),""),IF(_xlpm.결과=0,"",_xlpm.결과))</f>
        <v/>
      </c>
      <c r="AP39" t="str" cm="1">
        <f t="array" ref="AP39">_xlfn.LET(_xlpm.결과,IFERROR(_xlfn.XLOOKUP(1, (날씨6[stnNm]='신적설 삽입용'!$AE$36) * (날씨6[월]=AP$37) * (날씨6[일]='신적설 삽입용'!$AD39), 날씨6[ddMefs]),""),IF(_xlpm.결과=0,"",_xlpm.결과))</f>
        <v/>
      </c>
    </row>
    <row r="40" spans="2:42" ht="15.95" customHeight="1" x14ac:dyDescent="0.3">
      <c r="B40" s="63">
        <v>3</v>
      </c>
      <c r="C40" t="str" cm="1">
        <f t="array" ref="C40">_xlfn.LET(_xlpm.결과,IFERROR(_xlfn.XLOOKUP(1, (날씨4[stnNm]='신적설 삽입용'!$C$36) * (날씨4[월]=C$37) * (날씨4[일]='신적설 삽입용'!$B40), 날씨4[ddMefs]),""),IF(_xlpm.결과=0,"",_xlpm.결과))</f>
        <v/>
      </c>
      <c r="D40" t="str" cm="1">
        <f t="array" ref="D40">_xlfn.LET(_xlpm.결과,IFERROR(_xlfn.XLOOKUP(1, (날씨4[stnNm]='신적설 삽입용'!$C$36) * (날씨4[월]=D$37) * (날씨4[일]='신적설 삽입용'!$B40), 날씨4[ddMefs]),""),IF(_xlpm.결과=0,"",_xlpm.결과))</f>
        <v/>
      </c>
      <c r="E40" t="str" cm="1">
        <f t="array" ref="E40">_xlfn.LET(_xlpm.결과,IFERROR(_xlfn.XLOOKUP(1, (날씨4[stnNm]='신적설 삽입용'!$C$36) * (날씨4[월]=E$37) * (날씨4[일]='신적설 삽입용'!$B40), 날씨4[ddMefs]),""),IF(_xlpm.결과=0,"",_xlpm.결과))</f>
        <v/>
      </c>
      <c r="F40" t="str" cm="1">
        <f t="array" ref="F40">_xlfn.LET(_xlpm.결과,IFERROR(_xlfn.XLOOKUP(1, (날씨4[stnNm]='신적설 삽입용'!$C$36) * (날씨4[월]=F$37) * (날씨4[일]='신적설 삽입용'!$B40), 날씨4[ddMefs]),""),IF(_xlpm.결과=0,"",_xlpm.결과))</f>
        <v/>
      </c>
      <c r="G40" t="str" cm="1">
        <f t="array" ref="G40">_xlfn.LET(_xlpm.결과,IFERROR(_xlfn.XLOOKUP(1, (날씨4[stnNm]='신적설 삽입용'!$C$36) * (날씨4[월]=G$37) * (날씨4[일]='신적설 삽입용'!$B40), 날씨4[ddMefs]),""),IF(_xlpm.결과=0,"",_xlpm.결과))</f>
        <v/>
      </c>
      <c r="H40" t="str" cm="1">
        <f t="array" ref="H40">_xlfn.LET(_xlpm.결과,IFERROR(_xlfn.XLOOKUP(1, (날씨4[stnNm]='신적설 삽입용'!$C$36) * (날씨4[월]=H$37) * (날씨4[일]='신적설 삽입용'!$B40), 날씨4[ddMefs]),""),IF(_xlpm.결과=0,"",_xlpm.결과))</f>
        <v/>
      </c>
      <c r="I40" t="str" cm="1">
        <f t="array" ref="I40">_xlfn.LET(_xlpm.결과,IFERROR(_xlfn.XLOOKUP(1, (날씨4[stnNm]='신적설 삽입용'!$C$36) * (날씨4[월]=I$37) * (날씨4[일]='신적설 삽입용'!$B40), 날씨4[ddMefs]),""),IF(_xlpm.결과=0,"",_xlpm.결과))</f>
        <v/>
      </c>
      <c r="J40" t="str" cm="1">
        <f t="array" ref="J40">_xlfn.LET(_xlpm.결과,IFERROR(_xlfn.XLOOKUP(1, (날씨4[stnNm]='신적설 삽입용'!$C$36) * (날씨4[월]=J$37) * (날씨4[일]='신적설 삽입용'!$B40), 날씨4[ddMefs]),""),IF(_xlpm.결과=0,"",_xlpm.결과))</f>
        <v/>
      </c>
      <c r="K40" t="str" cm="1">
        <f t="array" ref="K40">_xlfn.LET(_xlpm.결과,IFERROR(_xlfn.XLOOKUP(1, (날씨4[stnNm]='신적설 삽입용'!$C$36) * (날씨4[월]=K$37) * (날씨4[일]='신적설 삽입용'!$B40), 날씨4[ddMefs]),""),IF(_xlpm.결과=0,"",_xlpm.결과))</f>
        <v/>
      </c>
      <c r="L40" t="str" cm="1">
        <f t="array" ref="L40">_xlfn.LET(_xlpm.결과,IFERROR(_xlfn.XLOOKUP(1, (날씨4[stnNm]='신적설 삽입용'!$C$36) * (날씨4[월]=L$37) * (날씨4[일]='신적설 삽입용'!$B40), 날씨4[ddMefs]),""),IF(_xlpm.결과=0,"",_xlpm.결과))</f>
        <v/>
      </c>
      <c r="M40" t="str" cm="1">
        <f t="array" ref="M40">_xlfn.LET(_xlpm.결과,IFERROR(_xlfn.XLOOKUP(1, (날씨4[stnNm]='신적설 삽입용'!$C$36) * (날씨4[월]=M$37) * (날씨4[일]='신적설 삽입용'!$B40), 날씨4[ddMefs]),""),IF(_xlpm.결과=0,"",_xlpm.결과))</f>
        <v/>
      </c>
      <c r="N40" t="str" cm="1">
        <f t="array" ref="N40">_xlfn.LET(_xlpm.결과,IFERROR(_xlfn.XLOOKUP(1, (날씨4[stnNm]='신적설 삽입용'!$C$36) * (날씨4[월]=N$37) * (날씨4[일]='신적설 삽입용'!$B40), 날씨4[ddMefs]),""),IF(_xlpm.결과=0,"",_xlpm.결과))</f>
        <v/>
      </c>
      <c r="P40" s="63">
        <v>3</v>
      </c>
      <c r="Q40" t="str" cm="1">
        <f t="array" ref="Q40">_xlfn.LET(_xlpm.결과,IFERROR(_xlfn.XLOOKUP(1, (날씨5[stnNm]='신적설 삽입용'!$Q$36) * (날씨5[월]=Q$37) * (날씨5[일]='신적설 삽입용'!$P40), 날씨5[ddMefs]),""),IF(_xlpm.결과=0,"",_xlpm.결과))</f>
        <v/>
      </c>
      <c r="R40" t="str" cm="1">
        <f t="array" ref="R40">_xlfn.LET(_xlpm.결과,IFERROR(_xlfn.XLOOKUP(1, (날씨5[stnNm]='신적설 삽입용'!$Q$36) * (날씨5[월]=R$37) * (날씨5[일]='신적설 삽입용'!$P40), 날씨5[ddMefs]),""),IF(_xlpm.결과=0,"",_xlpm.결과))</f>
        <v/>
      </c>
      <c r="S40" t="str" cm="1">
        <f t="array" ref="S40">_xlfn.LET(_xlpm.결과,IFERROR(_xlfn.XLOOKUP(1, (날씨5[stnNm]='신적설 삽입용'!$Q$36) * (날씨5[월]=S$37) * (날씨5[일]='신적설 삽입용'!$P40), 날씨5[ddMefs]),""),IF(_xlpm.결과=0,"",_xlpm.결과))</f>
        <v/>
      </c>
      <c r="T40" t="str" cm="1">
        <f t="array" ref="T40">_xlfn.LET(_xlpm.결과,IFERROR(_xlfn.XLOOKUP(1, (날씨5[stnNm]='신적설 삽입용'!$Q$36) * (날씨5[월]=T$37) * (날씨5[일]='신적설 삽입용'!$P40), 날씨5[ddMefs]),""),IF(_xlpm.결과=0,"",_xlpm.결과))</f>
        <v/>
      </c>
      <c r="U40" t="str" cm="1">
        <f t="array" ref="U40">_xlfn.LET(_xlpm.결과,IFERROR(_xlfn.XLOOKUP(1, (날씨5[stnNm]='신적설 삽입용'!$Q$36) * (날씨5[월]=U$37) * (날씨5[일]='신적설 삽입용'!$P40), 날씨5[ddMefs]),""),IF(_xlpm.결과=0,"",_xlpm.결과))</f>
        <v/>
      </c>
      <c r="V40" t="str" cm="1">
        <f t="array" ref="V40">_xlfn.LET(_xlpm.결과,IFERROR(_xlfn.XLOOKUP(1, (날씨5[stnNm]='신적설 삽입용'!$Q$36) * (날씨5[월]=V$37) * (날씨5[일]='신적설 삽입용'!$P40), 날씨5[ddMefs]),""),IF(_xlpm.결과=0,"",_xlpm.결과))</f>
        <v/>
      </c>
      <c r="W40" t="str" cm="1">
        <f t="array" ref="W40">_xlfn.LET(_xlpm.결과,IFERROR(_xlfn.XLOOKUP(1, (날씨5[stnNm]='신적설 삽입용'!$Q$36) * (날씨5[월]=W$37) * (날씨5[일]='신적설 삽입용'!$P40), 날씨5[ddMefs]),""),IF(_xlpm.결과=0,"",_xlpm.결과))</f>
        <v/>
      </c>
      <c r="X40" t="str" cm="1">
        <f t="array" ref="X40">_xlfn.LET(_xlpm.결과,IFERROR(_xlfn.XLOOKUP(1, (날씨5[stnNm]='신적설 삽입용'!$Q$36) * (날씨5[월]=X$37) * (날씨5[일]='신적설 삽입용'!$P40), 날씨5[ddMefs]),""),IF(_xlpm.결과=0,"",_xlpm.결과))</f>
        <v/>
      </c>
      <c r="Y40" t="str" cm="1">
        <f t="array" ref="Y40">_xlfn.LET(_xlpm.결과,IFERROR(_xlfn.XLOOKUP(1, (날씨5[stnNm]='신적설 삽입용'!$Q$36) * (날씨5[월]=Y$37) * (날씨5[일]='신적설 삽입용'!$P40), 날씨5[ddMefs]),""),IF(_xlpm.결과=0,"",_xlpm.결과))</f>
        <v/>
      </c>
      <c r="Z40" t="str" cm="1">
        <f t="array" ref="Z40">_xlfn.LET(_xlpm.결과,IFERROR(_xlfn.XLOOKUP(1, (날씨5[stnNm]='신적설 삽입용'!$Q$36) * (날씨5[월]=Z$37) * (날씨5[일]='신적설 삽입용'!$P40), 날씨5[ddMefs]),""),IF(_xlpm.결과=0,"",_xlpm.결과))</f>
        <v/>
      </c>
      <c r="AA40" t="str" cm="1">
        <f t="array" ref="AA40">_xlfn.LET(_xlpm.결과,IFERROR(_xlfn.XLOOKUP(1, (날씨5[stnNm]='신적설 삽입용'!$Q$36) * (날씨5[월]=AA$37) * (날씨5[일]='신적설 삽입용'!$P40), 날씨5[ddMefs]),""),IF(_xlpm.결과=0,"",_xlpm.결과))</f>
        <v/>
      </c>
      <c r="AB40" t="str" cm="1">
        <f t="array" ref="AB40">_xlfn.LET(_xlpm.결과,IFERROR(_xlfn.XLOOKUP(1, (날씨5[stnNm]='신적설 삽입용'!$Q$36) * (날씨5[월]=AB$37) * (날씨5[일]='신적설 삽입용'!$P40), 날씨5[ddMefs]),""),IF(_xlpm.결과=0,"",_xlpm.결과))</f>
        <v/>
      </c>
      <c r="AD40" s="63">
        <v>3</v>
      </c>
      <c r="AE40" t="str" cm="1">
        <f t="array" ref="AE40">_xlfn.LET(_xlpm.결과,IFERROR(_xlfn.XLOOKUP(1, (날씨6[stnNm]='신적설 삽입용'!$AE$36) * (날씨6[월]=AE$37) * (날씨6[일]='신적설 삽입용'!$AD40), 날씨6[ddMefs]),""),IF(_xlpm.결과=0,"",_xlpm.결과))</f>
        <v/>
      </c>
      <c r="AF40" t="str" cm="1">
        <f t="array" ref="AF40">_xlfn.LET(_xlpm.결과,IFERROR(_xlfn.XLOOKUP(1, (날씨6[stnNm]='신적설 삽입용'!$AE$36) * (날씨6[월]=AF$37) * (날씨6[일]='신적설 삽입용'!$AD40), 날씨6[ddMefs]),""),IF(_xlpm.결과=0,"",_xlpm.결과))</f>
        <v/>
      </c>
      <c r="AG40" t="str" cm="1">
        <f t="array" ref="AG40">_xlfn.LET(_xlpm.결과,IFERROR(_xlfn.XLOOKUP(1, (날씨6[stnNm]='신적설 삽입용'!$AE$36) * (날씨6[월]=AG$37) * (날씨6[일]='신적설 삽입용'!$AD40), 날씨6[ddMefs]),""),IF(_xlpm.결과=0,"",_xlpm.결과))</f>
        <v/>
      </c>
      <c r="AH40" t="str" cm="1">
        <f t="array" ref="AH40">_xlfn.LET(_xlpm.결과,IFERROR(_xlfn.XLOOKUP(1, (날씨6[stnNm]='신적설 삽입용'!$AE$36) * (날씨6[월]=AH$37) * (날씨6[일]='신적설 삽입용'!$AD40), 날씨6[ddMefs]),""),IF(_xlpm.결과=0,"",_xlpm.결과))</f>
        <v/>
      </c>
      <c r="AI40" t="str" cm="1">
        <f t="array" ref="AI40">_xlfn.LET(_xlpm.결과,IFERROR(_xlfn.XLOOKUP(1, (날씨6[stnNm]='신적설 삽입용'!$AE$36) * (날씨6[월]=AI$37) * (날씨6[일]='신적설 삽입용'!$AD40), 날씨6[ddMefs]),""),IF(_xlpm.결과=0,"",_xlpm.결과))</f>
        <v/>
      </c>
      <c r="AJ40" t="str" cm="1">
        <f t="array" ref="AJ40">_xlfn.LET(_xlpm.결과,IFERROR(_xlfn.XLOOKUP(1, (날씨6[stnNm]='신적설 삽입용'!$AE$36) * (날씨6[월]=AJ$37) * (날씨6[일]='신적설 삽입용'!$AD40), 날씨6[ddMefs]),""),IF(_xlpm.결과=0,"",_xlpm.결과))</f>
        <v/>
      </c>
      <c r="AK40" t="str" cm="1">
        <f t="array" ref="AK40">_xlfn.LET(_xlpm.결과,IFERROR(_xlfn.XLOOKUP(1, (날씨6[stnNm]='신적설 삽입용'!$AE$36) * (날씨6[월]=AK$37) * (날씨6[일]='신적설 삽입용'!$AD40), 날씨6[ddMefs]),""),IF(_xlpm.결과=0,"",_xlpm.결과))</f>
        <v/>
      </c>
      <c r="AL40" t="str" cm="1">
        <f t="array" ref="AL40">_xlfn.LET(_xlpm.결과,IFERROR(_xlfn.XLOOKUP(1, (날씨6[stnNm]='신적설 삽입용'!$AE$36) * (날씨6[월]=AL$37) * (날씨6[일]='신적설 삽입용'!$AD40), 날씨6[ddMefs]),""),IF(_xlpm.결과=0,"",_xlpm.결과))</f>
        <v/>
      </c>
      <c r="AM40" t="str" cm="1">
        <f t="array" ref="AM40">_xlfn.LET(_xlpm.결과,IFERROR(_xlfn.XLOOKUP(1, (날씨6[stnNm]='신적설 삽입용'!$AE$36) * (날씨6[월]=AM$37) * (날씨6[일]='신적설 삽입용'!$AD40), 날씨6[ddMefs]),""),IF(_xlpm.결과=0,"",_xlpm.결과))</f>
        <v/>
      </c>
      <c r="AN40" t="str" cm="1">
        <f t="array" ref="AN40">_xlfn.LET(_xlpm.결과,IFERROR(_xlfn.XLOOKUP(1, (날씨6[stnNm]='신적설 삽입용'!$AE$36) * (날씨6[월]=AN$37) * (날씨6[일]='신적설 삽입용'!$AD40), 날씨6[ddMefs]),""),IF(_xlpm.결과=0,"",_xlpm.결과))</f>
        <v/>
      </c>
      <c r="AO40" t="str" cm="1">
        <f t="array" ref="AO40">_xlfn.LET(_xlpm.결과,IFERROR(_xlfn.XLOOKUP(1, (날씨6[stnNm]='신적설 삽입용'!$AE$36) * (날씨6[월]=AO$37) * (날씨6[일]='신적설 삽입용'!$AD40), 날씨6[ddMefs]),""),IF(_xlpm.결과=0,"",_xlpm.결과))</f>
        <v/>
      </c>
      <c r="AP40" t="str" cm="1">
        <f t="array" ref="AP40">_xlfn.LET(_xlpm.결과,IFERROR(_xlfn.XLOOKUP(1, (날씨6[stnNm]='신적설 삽입용'!$AE$36) * (날씨6[월]=AP$37) * (날씨6[일]='신적설 삽입용'!$AD40), 날씨6[ddMefs]),""),IF(_xlpm.결과=0,"",_xlpm.결과))</f>
        <v/>
      </c>
    </row>
    <row r="41" spans="2:42" ht="15.95" customHeight="1" x14ac:dyDescent="0.3">
      <c r="B41" s="63">
        <v>4</v>
      </c>
      <c r="C41" t="str" cm="1">
        <f t="array" ref="C41">_xlfn.LET(_xlpm.결과,IFERROR(_xlfn.XLOOKUP(1, (날씨4[stnNm]='신적설 삽입용'!$C$36) * (날씨4[월]=C$37) * (날씨4[일]='신적설 삽입용'!$B41), 날씨4[ddMefs]),""),IF(_xlpm.결과=0,"",_xlpm.결과))</f>
        <v/>
      </c>
      <c r="D41" t="str" cm="1">
        <f t="array" ref="D41">_xlfn.LET(_xlpm.결과,IFERROR(_xlfn.XLOOKUP(1, (날씨4[stnNm]='신적설 삽입용'!$C$36) * (날씨4[월]=D$37) * (날씨4[일]='신적설 삽입용'!$B41), 날씨4[ddMefs]),""),IF(_xlpm.결과=0,"",_xlpm.결과))</f>
        <v/>
      </c>
      <c r="E41" t="str" cm="1">
        <f t="array" ref="E41">_xlfn.LET(_xlpm.결과,IFERROR(_xlfn.XLOOKUP(1, (날씨4[stnNm]='신적설 삽입용'!$C$36) * (날씨4[월]=E$37) * (날씨4[일]='신적설 삽입용'!$B41), 날씨4[ddMefs]),""),IF(_xlpm.결과=0,"",_xlpm.결과))</f>
        <v/>
      </c>
      <c r="F41" t="str" cm="1">
        <f t="array" ref="F41">_xlfn.LET(_xlpm.결과,IFERROR(_xlfn.XLOOKUP(1, (날씨4[stnNm]='신적설 삽입용'!$C$36) * (날씨4[월]=F$37) * (날씨4[일]='신적설 삽입용'!$B41), 날씨4[ddMefs]),""),IF(_xlpm.결과=0,"",_xlpm.결과))</f>
        <v/>
      </c>
      <c r="G41" t="str" cm="1">
        <f t="array" ref="G41">_xlfn.LET(_xlpm.결과,IFERROR(_xlfn.XLOOKUP(1, (날씨4[stnNm]='신적설 삽입용'!$C$36) * (날씨4[월]=G$37) * (날씨4[일]='신적설 삽입용'!$B41), 날씨4[ddMefs]),""),IF(_xlpm.결과=0,"",_xlpm.결과))</f>
        <v/>
      </c>
      <c r="H41" t="str" cm="1">
        <f t="array" ref="H41">_xlfn.LET(_xlpm.결과,IFERROR(_xlfn.XLOOKUP(1, (날씨4[stnNm]='신적설 삽입용'!$C$36) * (날씨4[월]=H$37) * (날씨4[일]='신적설 삽입용'!$B41), 날씨4[ddMefs]),""),IF(_xlpm.결과=0,"",_xlpm.결과))</f>
        <v/>
      </c>
      <c r="I41" t="str" cm="1">
        <f t="array" ref="I41">_xlfn.LET(_xlpm.결과,IFERROR(_xlfn.XLOOKUP(1, (날씨4[stnNm]='신적설 삽입용'!$C$36) * (날씨4[월]=I$37) * (날씨4[일]='신적설 삽입용'!$B41), 날씨4[ddMefs]),""),IF(_xlpm.결과=0,"",_xlpm.결과))</f>
        <v/>
      </c>
      <c r="J41" t="str" cm="1">
        <f t="array" ref="J41">_xlfn.LET(_xlpm.결과,IFERROR(_xlfn.XLOOKUP(1, (날씨4[stnNm]='신적설 삽입용'!$C$36) * (날씨4[월]=J$37) * (날씨4[일]='신적설 삽입용'!$B41), 날씨4[ddMefs]),""),IF(_xlpm.결과=0,"",_xlpm.결과))</f>
        <v/>
      </c>
      <c r="K41" t="str" cm="1">
        <f t="array" ref="K41">_xlfn.LET(_xlpm.결과,IFERROR(_xlfn.XLOOKUP(1, (날씨4[stnNm]='신적설 삽입용'!$C$36) * (날씨4[월]=K$37) * (날씨4[일]='신적설 삽입용'!$B41), 날씨4[ddMefs]),""),IF(_xlpm.결과=0,"",_xlpm.결과))</f>
        <v/>
      </c>
      <c r="L41" t="str" cm="1">
        <f t="array" ref="L41">_xlfn.LET(_xlpm.결과,IFERROR(_xlfn.XLOOKUP(1, (날씨4[stnNm]='신적설 삽입용'!$C$36) * (날씨4[월]=L$37) * (날씨4[일]='신적설 삽입용'!$B41), 날씨4[ddMefs]),""),IF(_xlpm.결과=0,"",_xlpm.결과))</f>
        <v/>
      </c>
      <c r="M41" t="str" cm="1">
        <f t="array" ref="M41">_xlfn.LET(_xlpm.결과,IFERROR(_xlfn.XLOOKUP(1, (날씨4[stnNm]='신적설 삽입용'!$C$36) * (날씨4[월]=M$37) * (날씨4[일]='신적설 삽입용'!$B41), 날씨4[ddMefs]),""),IF(_xlpm.결과=0,"",_xlpm.결과))</f>
        <v/>
      </c>
      <c r="N41" t="str" cm="1">
        <f t="array" ref="N41">_xlfn.LET(_xlpm.결과,IFERROR(_xlfn.XLOOKUP(1, (날씨4[stnNm]='신적설 삽입용'!$C$36) * (날씨4[월]=N$37) * (날씨4[일]='신적설 삽입용'!$B41), 날씨4[ddMefs]),""),IF(_xlpm.결과=0,"",_xlpm.결과))</f>
        <v/>
      </c>
      <c r="P41" s="63">
        <v>4</v>
      </c>
      <c r="Q41" t="str" cm="1">
        <f t="array" ref="Q41">_xlfn.LET(_xlpm.결과,IFERROR(_xlfn.XLOOKUP(1, (날씨5[stnNm]='신적설 삽입용'!$Q$36) * (날씨5[월]=Q$37) * (날씨5[일]='신적설 삽입용'!$P41), 날씨5[ddMefs]),""),IF(_xlpm.결과=0,"",_xlpm.결과))</f>
        <v/>
      </c>
      <c r="R41" t="str" cm="1">
        <f t="array" ref="R41">_xlfn.LET(_xlpm.결과,IFERROR(_xlfn.XLOOKUP(1, (날씨5[stnNm]='신적설 삽입용'!$Q$36) * (날씨5[월]=R$37) * (날씨5[일]='신적설 삽입용'!$P41), 날씨5[ddMefs]),""),IF(_xlpm.결과=0,"",_xlpm.결과))</f>
        <v/>
      </c>
      <c r="S41" t="str" cm="1">
        <f t="array" ref="S41">_xlfn.LET(_xlpm.결과,IFERROR(_xlfn.XLOOKUP(1, (날씨5[stnNm]='신적설 삽입용'!$Q$36) * (날씨5[월]=S$37) * (날씨5[일]='신적설 삽입용'!$P41), 날씨5[ddMefs]),""),IF(_xlpm.결과=0,"",_xlpm.결과))</f>
        <v/>
      </c>
      <c r="T41" t="str" cm="1">
        <f t="array" ref="T41">_xlfn.LET(_xlpm.결과,IFERROR(_xlfn.XLOOKUP(1, (날씨5[stnNm]='신적설 삽입용'!$Q$36) * (날씨5[월]=T$37) * (날씨5[일]='신적설 삽입용'!$P41), 날씨5[ddMefs]),""),IF(_xlpm.결과=0,"",_xlpm.결과))</f>
        <v/>
      </c>
      <c r="U41" t="str" cm="1">
        <f t="array" ref="U41">_xlfn.LET(_xlpm.결과,IFERROR(_xlfn.XLOOKUP(1, (날씨5[stnNm]='신적설 삽입용'!$Q$36) * (날씨5[월]=U$37) * (날씨5[일]='신적설 삽입용'!$P41), 날씨5[ddMefs]),""),IF(_xlpm.결과=0,"",_xlpm.결과))</f>
        <v/>
      </c>
      <c r="V41" t="str" cm="1">
        <f t="array" ref="V41">_xlfn.LET(_xlpm.결과,IFERROR(_xlfn.XLOOKUP(1, (날씨5[stnNm]='신적설 삽입용'!$Q$36) * (날씨5[월]=V$37) * (날씨5[일]='신적설 삽입용'!$P41), 날씨5[ddMefs]),""),IF(_xlpm.결과=0,"",_xlpm.결과))</f>
        <v/>
      </c>
      <c r="W41" t="str" cm="1">
        <f t="array" ref="W41">_xlfn.LET(_xlpm.결과,IFERROR(_xlfn.XLOOKUP(1, (날씨5[stnNm]='신적설 삽입용'!$Q$36) * (날씨5[월]=W$37) * (날씨5[일]='신적설 삽입용'!$P41), 날씨5[ddMefs]),""),IF(_xlpm.결과=0,"",_xlpm.결과))</f>
        <v/>
      </c>
      <c r="X41" t="str" cm="1">
        <f t="array" ref="X41">_xlfn.LET(_xlpm.결과,IFERROR(_xlfn.XLOOKUP(1, (날씨5[stnNm]='신적설 삽입용'!$Q$36) * (날씨5[월]=X$37) * (날씨5[일]='신적설 삽입용'!$P41), 날씨5[ddMefs]),""),IF(_xlpm.결과=0,"",_xlpm.결과))</f>
        <v/>
      </c>
      <c r="Y41" t="str" cm="1">
        <f t="array" ref="Y41">_xlfn.LET(_xlpm.결과,IFERROR(_xlfn.XLOOKUP(1, (날씨5[stnNm]='신적설 삽입용'!$Q$36) * (날씨5[월]=Y$37) * (날씨5[일]='신적설 삽입용'!$P41), 날씨5[ddMefs]),""),IF(_xlpm.결과=0,"",_xlpm.결과))</f>
        <v/>
      </c>
      <c r="Z41" t="str" cm="1">
        <f t="array" ref="Z41">_xlfn.LET(_xlpm.결과,IFERROR(_xlfn.XLOOKUP(1, (날씨5[stnNm]='신적설 삽입용'!$Q$36) * (날씨5[월]=Z$37) * (날씨5[일]='신적설 삽입용'!$P41), 날씨5[ddMefs]),""),IF(_xlpm.결과=0,"",_xlpm.결과))</f>
        <v/>
      </c>
      <c r="AA41" t="str" cm="1">
        <f t="array" ref="AA41">_xlfn.LET(_xlpm.결과,IFERROR(_xlfn.XLOOKUP(1, (날씨5[stnNm]='신적설 삽입용'!$Q$36) * (날씨5[월]=AA$37) * (날씨5[일]='신적설 삽입용'!$P41), 날씨5[ddMefs]),""),IF(_xlpm.결과=0,"",_xlpm.결과))</f>
        <v/>
      </c>
      <c r="AB41" t="str" cm="1">
        <f t="array" ref="AB41">_xlfn.LET(_xlpm.결과,IFERROR(_xlfn.XLOOKUP(1, (날씨5[stnNm]='신적설 삽입용'!$Q$36) * (날씨5[월]=AB$37) * (날씨5[일]='신적설 삽입용'!$P41), 날씨5[ddMefs]),""),IF(_xlpm.결과=0,"",_xlpm.결과))</f>
        <v/>
      </c>
      <c r="AD41" s="63">
        <v>4</v>
      </c>
      <c r="AE41" t="str" cm="1">
        <f t="array" ref="AE41">_xlfn.LET(_xlpm.결과,IFERROR(_xlfn.XLOOKUP(1, (날씨6[stnNm]='신적설 삽입용'!$AE$36) * (날씨6[월]=AE$37) * (날씨6[일]='신적설 삽입용'!$AD41), 날씨6[ddMefs]),""),IF(_xlpm.결과=0,"",_xlpm.결과))</f>
        <v/>
      </c>
      <c r="AF41" t="str" cm="1">
        <f t="array" ref="AF41">_xlfn.LET(_xlpm.결과,IFERROR(_xlfn.XLOOKUP(1, (날씨6[stnNm]='신적설 삽입용'!$AE$36) * (날씨6[월]=AF$37) * (날씨6[일]='신적설 삽입용'!$AD41), 날씨6[ddMefs]),""),IF(_xlpm.결과=0,"",_xlpm.결과))</f>
        <v/>
      </c>
      <c r="AG41" t="str" cm="1">
        <f t="array" ref="AG41">_xlfn.LET(_xlpm.결과,IFERROR(_xlfn.XLOOKUP(1, (날씨6[stnNm]='신적설 삽입용'!$AE$36) * (날씨6[월]=AG$37) * (날씨6[일]='신적설 삽입용'!$AD41), 날씨6[ddMefs]),""),IF(_xlpm.결과=0,"",_xlpm.결과))</f>
        <v/>
      </c>
      <c r="AH41" t="str" cm="1">
        <f t="array" ref="AH41">_xlfn.LET(_xlpm.결과,IFERROR(_xlfn.XLOOKUP(1, (날씨6[stnNm]='신적설 삽입용'!$AE$36) * (날씨6[월]=AH$37) * (날씨6[일]='신적설 삽입용'!$AD41), 날씨6[ddMefs]),""),IF(_xlpm.결과=0,"",_xlpm.결과))</f>
        <v/>
      </c>
      <c r="AI41" t="str" cm="1">
        <f t="array" ref="AI41">_xlfn.LET(_xlpm.결과,IFERROR(_xlfn.XLOOKUP(1, (날씨6[stnNm]='신적설 삽입용'!$AE$36) * (날씨6[월]=AI$37) * (날씨6[일]='신적설 삽입용'!$AD41), 날씨6[ddMefs]),""),IF(_xlpm.결과=0,"",_xlpm.결과))</f>
        <v/>
      </c>
      <c r="AJ41" t="str" cm="1">
        <f t="array" ref="AJ41">_xlfn.LET(_xlpm.결과,IFERROR(_xlfn.XLOOKUP(1, (날씨6[stnNm]='신적설 삽입용'!$AE$36) * (날씨6[월]=AJ$37) * (날씨6[일]='신적설 삽입용'!$AD41), 날씨6[ddMefs]),""),IF(_xlpm.결과=0,"",_xlpm.결과))</f>
        <v/>
      </c>
      <c r="AK41" t="str" cm="1">
        <f t="array" ref="AK41">_xlfn.LET(_xlpm.결과,IFERROR(_xlfn.XLOOKUP(1, (날씨6[stnNm]='신적설 삽입용'!$AE$36) * (날씨6[월]=AK$37) * (날씨6[일]='신적설 삽입용'!$AD41), 날씨6[ddMefs]),""),IF(_xlpm.결과=0,"",_xlpm.결과))</f>
        <v/>
      </c>
      <c r="AL41" t="str" cm="1">
        <f t="array" ref="AL41">_xlfn.LET(_xlpm.결과,IFERROR(_xlfn.XLOOKUP(1, (날씨6[stnNm]='신적설 삽입용'!$AE$36) * (날씨6[월]=AL$37) * (날씨6[일]='신적설 삽입용'!$AD41), 날씨6[ddMefs]),""),IF(_xlpm.결과=0,"",_xlpm.결과))</f>
        <v/>
      </c>
      <c r="AM41" t="str" cm="1">
        <f t="array" ref="AM41">_xlfn.LET(_xlpm.결과,IFERROR(_xlfn.XLOOKUP(1, (날씨6[stnNm]='신적설 삽입용'!$AE$36) * (날씨6[월]=AM$37) * (날씨6[일]='신적설 삽입용'!$AD41), 날씨6[ddMefs]),""),IF(_xlpm.결과=0,"",_xlpm.결과))</f>
        <v/>
      </c>
      <c r="AN41" t="str" cm="1">
        <f t="array" ref="AN41">_xlfn.LET(_xlpm.결과,IFERROR(_xlfn.XLOOKUP(1, (날씨6[stnNm]='신적설 삽입용'!$AE$36) * (날씨6[월]=AN$37) * (날씨6[일]='신적설 삽입용'!$AD41), 날씨6[ddMefs]),""),IF(_xlpm.결과=0,"",_xlpm.결과))</f>
        <v/>
      </c>
      <c r="AO41" t="str" cm="1">
        <f t="array" ref="AO41">_xlfn.LET(_xlpm.결과,IFERROR(_xlfn.XLOOKUP(1, (날씨6[stnNm]='신적설 삽입용'!$AE$36) * (날씨6[월]=AO$37) * (날씨6[일]='신적설 삽입용'!$AD41), 날씨6[ddMefs]),""),IF(_xlpm.결과=0,"",_xlpm.결과))</f>
        <v/>
      </c>
      <c r="AP41" t="str" cm="1">
        <f t="array" ref="AP41">_xlfn.LET(_xlpm.결과,IFERROR(_xlfn.XLOOKUP(1, (날씨6[stnNm]='신적설 삽입용'!$AE$36) * (날씨6[월]=AP$37) * (날씨6[일]='신적설 삽입용'!$AD41), 날씨6[ddMefs]),""),IF(_xlpm.결과=0,"",_xlpm.결과))</f>
        <v/>
      </c>
    </row>
    <row r="42" spans="2:42" ht="15.95" customHeight="1" x14ac:dyDescent="0.3">
      <c r="B42" s="63">
        <v>5</v>
      </c>
      <c r="C42" t="str" cm="1">
        <f t="array" ref="C42">_xlfn.LET(_xlpm.결과,IFERROR(_xlfn.XLOOKUP(1, (날씨4[stnNm]='신적설 삽입용'!$C$36) * (날씨4[월]=C$37) * (날씨4[일]='신적설 삽입용'!$B42), 날씨4[ddMefs]),""),IF(_xlpm.결과=0,"",_xlpm.결과))</f>
        <v/>
      </c>
      <c r="D42" t="str" cm="1">
        <f t="array" ref="D42">_xlfn.LET(_xlpm.결과,IFERROR(_xlfn.XLOOKUP(1, (날씨4[stnNm]='신적설 삽입용'!$C$36) * (날씨4[월]=D$37) * (날씨4[일]='신적설 삽입용'!$B42), 날씨4[ddMefs]),""),IF(_xlpm.결과=0,"",_xlpm.결과))</f>
        <v/>
      </c>
      <c r="E42" t="str" cm="1">
        <f t="array" ref="E42">_xlfn.LET(_xlpm.결과,IFERROR(_xlfn.XLOOKUP(1, (날씨4[stnNm]='신적설 삽입용'!$C$36) * (날씨4[월]=E$37) * (날씨4[일]='신적설 삽입용'!$B42), 날씨4[ddMefs]),""),IF(_xlpm.결과=0,"",_xlpm.결과))</f>
        <v/>
      </c>
      <c r="F42" t="str" cm="1">
        <f t="array" ref="F42">_xlfn.LET(_xlpm.결과,IFERROR(_xlfn.XLOOKUP(1, (날씨4[stnNm]='신적설 삽입용'!$C$36) * (날씨4[월]=F$37) * (날씨4[일]='신적설 삽입용'!$B42), 날씨4[ddMefs]),""),IF(_xlpm.결과=0,"",_xlpm.결과))</f>
        <v/>
      </c>
      <c r="G42" t="str" cm="1">
        <f t="array" ref="G42">_xlfn.LET(_xlpm.결과,IFERROR(_xlfn.XLOOKUP(1, (날씨4[stnNm]='신적설 삽입용'!$C$36) * (날씨4[월]=G$37) * (날씨4[일]='신적설 삽입용'!$B42), 날씨4[ddMefs]),""),IF(_xlpm.결과=0,"",_xlpm.결과))</f>
        <v/>
      </c>
      <c r="H42" t="str" cm="1">
        <f t="array" ref="H42">_xlfn.LET(_xlpm.결과,IFERROR(_xlfn.XLOOKUP(1, (날씨4[stnNm]='신적설 삽입용'!$C$36) * (날씨4[월]=H$37) * (날씨4[일]='신적설 삽입용'!$B42), 날씨4[ddMefs]),""),IF(_xlpm.결과=0,"",_xlpm.결과))</f>
        <v/>
      </c>
      <c r="I42" t="str" cm="1">
        <f t="array" ref="I42">_xlfn.LET(_xlpm.결과,IFERROR(_xlfn.XLOOKUP(1, (날씨4[stnNm]='신적설 삽입용'!$C$36) * (날씨4[월]=I$37) * (날씨4[일]='신적설 삽입용'!$B42), 날씨4[ddMefs]),""),IF(_xlpm.결과=0,"",_xlpm.결과))</f>
        <v/>
      </c>
      <c r="J42" t="str" cm="1">
        <f t="array" ref="J42">_xlfn.LET(_xlpm.결과,IFERROR(_xlfn.XLOOKUP(1, (날씨4[stnNm]='신적설 삽입용'!$C$36) * (날씨4[월]=J$37) * (날씨4[일]='신적설 삽입용'!$B42), 날씨4[ddMefs]),""),IF(_xlpm.결과=0,"",_xlpm.결과))</f>
        <v/>
      </c>
      <c r="K42" t="str" cm="1">
        <f t="array" ref="K42">_xlfn.LET(_xlpm.결과,IFERROR(_xlfn.XLOOKUP(1, (날씨4[stnNm]='신적설 삽입용'!$C$36) * (날씨4[월]=K$37) * (날씨4[일]='신적설 삽입용'!$B42), 날씨4[ddMefs]),""),IF(_xlpm.결과=0,"",_xlpm.결과))</f>
        <v/>
      </c>
      <c r="L42" t="str" cm="1">
        <f t="array" ref="L42">_xlfn.LET(_xlpm.결과,IFERROR(_xlfn.XLOOKUP(1, (날씨4[stnNm]='신적설 삽입용'!$C$36) * (날씨4[월]=L$37) * (날씨4[일]='신적설 삽입용'!$B42), 날씨4[ddMefs]),""),IF(_xlpm.결과=0,"",_xlpm.결과))</f>
        <v/>
      </c>
      <c r="M42" t="str" cm="1">
        <f t="array" ref="M42">_xlfn.LET(_xlpm.결과,IFERROR(_xlfn.XLOOKUP(1, (날씨4[stnNm]='신적설 삽입용'!$C$36) * (날씨4[월]=M$37) * (날씨4[일]='신적설 삽입용'!$B42), 날씨4[ddMefs]),""),IF(_xlpm.결과=0,"",_xlpm.결과))</f>
        <v/>
      </c>
      <c r="N42" t="str" cm="1">
        <f t="array" ref="N42">_xlfn.LET(_xlpm.결과,IFERROR(_xlfn.XLOOKUP(1, (날씨4[stnNm]='신적설 삽입용'!$C$36) * (날씨4[월]=N$37) * (날씨4[일]='신적설 삽입용'!$B42), 날씨4[ddMefs]),""),IF(_xlpm.결과=0,"",_xlpm.결과))</f>
        <v/>
      </c>
      <c r="P42" s="63">
        <v>5</v>
      </c>
      <c r="Q42" t="str" cm="1">
        <f t="array" ref="Q42">_xlfn.LET(_xlpm.결과,IFERROR(_xlfn.XLOOKUP(1, (날씨5[stnNm]='신적설 삽입용'!$Q$36) * (날씨5[월]=Q$37) * (날씨5[일]='신적설 삽입용'!$P42), 날씨5[ddMefs]),""),IF(_xlpm.결과=0,"",_xlpm.결과))</f>
        <v/>
      </c>
      <c r="R42" t="str" cm="1">
        <f t="array" ref="R42">_xlfn.LET(_xlpm.결과,IFERROR(_xlfn.XLOOKUP(1, (날씨5[stnNm]='신적설 삽입용'!$Q$36) * (날씨5[월]=R$37) * (날씨5[일]='신적설 삽입용'!$P42), 날씨5[ddMefs]),""),IF(_xlpm.결과=0,"",_xlpm.결과))</f>
        <v/>
      </c>
      <c r="S42" t="str" cm="1">
        <f t="array" ref="S42">_xlfn.LET(_xlpm.결과,IFERROR(_xlfn.XLOOKUP(1, (날씨5[stnNm]='신적설 삽입용'!$Q$36) * (날씨5[월]=S$37) * (날씨5[일]='신적설 삽입용'!$P42), 날씨5[ddMefs]),""),IF(_xlpm.결과=0,"",_xlpm.결과))</f>
        <v/>
      </c>
      <c r="T42" t="str" cm="1">
        <f t="array" ref="T42">_xlfn.LET(_xlpm.결과,IFERROR(_xlfn.XLOOKUP(1, (날씨5[stnNm]='신적설 삽입용'!$Q$36) * (날씨5[월]=T$37) * (날씨5[일]='신적설 삽입용'!$P42), 날씨5[ddMefs]),""),IF(_xlpm.결과=0,"",_xlpm.결과))</f>
        <v/>
      </c>
      <c r="U42" t="str" cm="1">
        <f t="array" ref="U42">_xlfn.LET(_xlpm.결과,IFERROR(_xlfn.XLOOKUP(1, (날씨5[stnNm]='신적설 삽입용'!$Q$36) * (날씨5[월]=U$37) * (날씨5[일]='신적설 삽입용'!$P42), 날씨5[ddMefs]),""),IF(_xlpm.결과=0,"",_xlpm.결과))</f>
        <v/>
      </c>
      <c r="V42" t="str" cm="1">
        <f t="array" ref="V42">_xlfn.LET(_xlpm.결과,IFERROR(_xlfn.XLOOKUP(1, (날씨5[stnNm]='신적설 삽입용'!$Q$36) * (날씨5[월]=V$37) * (날씨5[일]='신적설 삽입용'!$P42), 날씨5[ddMefs]),""),IF(_xlpm.결과=0,"",_xlpm.결과))</f>
        <v/>
      </c>
      <c r="W42" t="str" cm="1">
        <f t="array" ref="W42">_xlfn.LET(_xlpm.결과,IFERROR(_xlfn.XLOOKUP(1, (날씨5[stnNm]='신적설 삽입용'!$Q$36) * (날씨5[월]=W$37) * (날씨5[일]='신적설 삽입용'!$P42), 날씨5[ddMefs]),""),IF(_xlpm.결과=0,"",_xlpm.결과))</f>
        <v/>
      </c>
      <c r="X42" t="str" cm="1">
        <f t="array" ref="X42">_xlfn.LET(_xlpm.결과,IFERROR(_xlfn.XLOOKUP(1, (날씨5[stnNm]='신적설 삽입용'!$Q$36) * (날씨5[월]=X$37) * (날씨5[일]='신적설 삽입용'!$P42), 날씨5[ddMefs]),""),IF(_xlpm.결과=0,"",_xlpm.결과))</f>
        <v/>
      </c>
      <c r="Y42" t="str" cm="1">
        <f t="array" ref="Y42">_xlfn.LET(_xlpm.결과,IFERROR(_xlfn.XLOOKUP(1, (날씨5[stnNm]='신적설 삽입용'!$Q$36) * (날씨5[월]=Y$37) * (날씨5[일]='신적설 삽입용'!$P42), 날씨5[ddMefs]),""),IF(_xlpm.결과=0,"",_xlpm.결과))</f>
        <v/>
      </c>
      <c r="Z42" t="str" cm="1">
        <f t="array" ref="Z42">_xlfn.LET(_xlpm.결과,IFERROR(_xlfn.XLOOKUP(1, (날씨5[stnNm]='신적설 삽입용'!$Q$36) * (날씨5[월]=Z$37) * (날씨5[일]='신적설 삽입용'!$P42), 날씨5[ddMefs]),""),IF(_xlpm.결과=0,"",_xlpm.결과))</f>
        <v/>
      </c>
      <c r="AA42" t="str" cm="1">
        <f t="array" ref="AA42">_xlfn.LET(_xlpm.결과,IFERROR(_xlfn.XLOOKUP(1, (날씨5[stnNm]='신적설 삽입용'!$Q$36) * (날씨5[월]=AA$37) * (날씨5[일]='신적설 삽입용'!$P42), 날씨5[ddMefs]),""),IF(_xlpm.결과=0,"",_xlpm.결과))</f>
        <v/>
      </c>
      <c r="AB42" t="str" cm="1">
        <f t="array" ref="AB42">_xlfn.LET(_xlpm.결과,IFERROR(_xlfn.XLOOKUP(1, (날씨5[stnNm]='신적설 삽입용'!$Q$36) * (날씨5[월]=AB$37) * (날씨5[일]='신적설 삽입용'!$P42), 날씨5[ddMefs]),""),IF(_xlpm.결과=0,"",_xlpm.결과))</f>
        <v/>
      </c>
      <c r="AD42" s="63">
        <v>5</v>
      </c>
      <c r="AE42" t="str" cm="1">
        <f t="array" ref="AE42">_xlfn.LET(_xlpm.결과,IFERROR(_xlfn.XLOOKUP(1, (날씨6[stnNm]='신적설 삽입용'!$AE$36) * (날씨6[월]=AE$37) * (날씨6[일]='신적설 삽입용'!$AD42), 날씨6[ddMefs]),""),IF(_xlpm.결과=0,"",_xlpm.결과))</f>
        <v/>
      </c>
      <c r="AF42" t="str" cm="1">
        <f t="array" ref="AF42">_xlfn.LET(_xlpm.결과,IFERROR(_xlfn.XLOOKUP(1, (날씨6[stnNm]='신적설 삽입용'!$AE$36) * (날씨6[월]=AF$37) * (날씨6[일]='신적설 삽입용'!$AD42), 날씨6[ddMefs]),""),IF(_xlpm.결과=0,"",_xlpm.결과))</f>
        <v/>
      </c>
      <c r="AG42" t="str" cm="1">
        <f t="array" ref="AG42">_xlfn.LET(_xlpm.결과,IFERROR(_xlfn.XLOOKUP(1, (날씨6[stnNm]='신적설 삽입용'!$AE$36) * (날씨6[월]=AG$37) * (날씨6[일]='신적설 삽입용'!$AD42), 날씨6[ddMefs]),""),IF(_xlpm.결과=0,"",_xlpm.결과))</f>
        <v/>
      </c>
      <c r="AH42" t="str" cm="1">
        <f t="array" ref="AH42">_xlfn.LET(_xlpm.결과,IFERROR(_xlfn.XLOOKUP(1, (날씨6[stnNm]='신적설 삽입용'!$AE$36) * (날씨6[월]=AH$37) * (날씨6[일]='신적설 삽입용'!$AD42), 날씨6[ddMefs]),""),IF(_xlpm.결과=0,"",_xlpm.결과))</f>
        <v/>
      </c>
      <c r="AI42" t="str" cm="1">
        <f t="array" ref="AI42">_xlfn.LET(_xlpm.결과,IFERROR(_xlfn.XLOOKUP(1, (날씨6[stnNm]='신적설 삽입용'!$AE$36) * (날씨6[월]=AI$37) * (날씨6[일]='신적설 삽입용'!$AD42), 날씨6[ddMefs]),""),IF(_xlpm.결과=0,"",_xlpm.결과))</f>
        <v/>
      </c>
      <c r="AJ42" t="str" cm="1">
        <f t="array" ref="AJ42">_xlfn.LET(_xlpm.결과,IFERROR(_xlfn.XLOOKUP(1, (날씨6[stnNm]='신적설 삽입용'!$AE$36) * (날씨6[월]=AJ$37) * (날씨6[일]='신적설 삽입용'!$AD42), 날씨6[ddMefs]),""),IF(_xlpm.결과=0,"",_xlpm.결과))</f>
        <v/>
      </c>
      <c r="AK42" t="str" cm="1">
        <f t="array" ref="AK42">_xlfn.LET(_xlpm.결과,IFERROR(_xlfn.XLOOKUP(1, (날씨6[stnNm]='신적설 삽입용'!$AE$36) * (날씨6[월]=AK$37) * (날씨6[일]='신적설 삽입용'!$AD42), 날씨6[ddMefs]),""),IF(_xlpm.결과=0,"",_xlpm.결과))</f>
        <v/>
      </c>
      <c r="AL42" t="str" cm="1">
        <f t="array" ref="AL42">_xlfn.LET(_xlpm.결과,IFERROR(_xlfn.XLOOKUP(1, (날씨6[stnNm]='신적설 삽입용'!$AE$36) * (날씨6[월]=AL$37) * (날씨6[일]='신적설 삽입용'!$AD42), 날씨6[ddMefs]),""),IF(_xlpm.결과=0,"",_xlpm.결과))</f>
        <v/>
      </c>
      <c r="AM42" t="str" cm="1">
        <f t="array" ref="AM42">_xlfn.LET(_xlpm.결과,IFERROR(_xlfn.XLOOKUP(1, (날씨6[stnNm]='신적설 삽입용'!$AE$36) * (날씨6[월]=AM$37) * (날씨6[일]='신적설 삽입용'!$AD42), 날씨6[ddMefs]),""),IF(_xlpm.결과=0,"",_xlpm.결과))</f>
        <v/>
      </c>
      <c r="AN42" t="str" cm="1">
        <f t="array" ref="AN42">_xlfn.LET(_xlpm.결과,IFERROR(_xlfn.XLOOKUP(1, (날씨6[stnNm]='신적설 삽입용'!$AE$36) * (날씨6[월]=AN$37) * (날씨6[일]='신적설 삽입용'!$AD42), 날씨6[ddMefs]),""),IF(_xlpm.결과=0,"",_xlpm.결과))</f>
        <v/>
      </c>
      <c r="AO42" t="str" cm="1">
        <f t="array" ref="AO42">_xlfn.LET(_xlpm.결과,IFERROR(_xlfn.XLOOKUP(1, (날씨6[stnNm]='신적설 삽입용'!$AE$36) * (날씨6[월]=AO$37) * (날씨6[일]='신적설 삽입용'!$AD42), 날씨6[ddMefs]),""),IF(_xlpm.결과=0,"",_xlpm.결과))</f>
        <v/>
      </c>
      <c r="AP42" t="str" cm="1">
        <f t="array" ref="AP42">_xlfn.LET(_xlpm.결과,IFERROR(_xlfn.XLOOKUP(1, (날씨6[stnNm]='신적설 삽입용'!$AE$36) * (날씨6[월]=AP$37) * (날씨6[일]='신적설 삽입용'!$AD42), 날씨6[ddMefs]),""),IF(_xlpm.결과=0,"",_xlpm.결과))</f>
        <v/>
      </c>
    </row>
    <row r="43" spans="2:42" ht="15.95" customHeight="1" x14ac:dyDescent="0.3">
      <c r="B43" s="63">
        <v>6</v>
      </c>
      <c r="C43" t="str" cm="1">
        <f t="array" ref="C43">_xlfn.LET(_xlpm.결과,IFERROR(_xlfn.XLOOKUP(1, (날씨4[stnNm]='신적설 삽입용'!$C$36) * (날씨4[월]=C$37) * (날씨4[일]='신적설 삽입용'!$B43), 날씨4[ddMefs]),""),IF(_xlpm.결과=0,"",_xlpm.결과))</f>
        <v/>
      </c>
      <c r="D43" t="str" cm="1">
        <f t="array" ref="D43">_xlfn.LET(_xlpm.결과,IFERROR(_xlfn.XLOOKUP(1, (날씨4[stnNm]='신적설 삽입용'!$C$36) * (날씨4[월]=D$37) * (날씨4[일]='신적설 삽입용'!$B43), 날씨4[ddMefs]),""),IF(_xlpm.결과=0,"",_xlpm.결과))</f>
        <v/>
      </c>
      <c r="E43" t="str" cm="1">
        <f t="array" ref="E43">_xlfn.LET(_xlpm.결과,IFERROR(_xlfn.XLOOKUP(1, (날씨4[stnNm]='신적설 삽입용'!$C$36) * (날씨4[월]=E$37) * (날씨4[일]='신적설 삽입용'!$B43), 날씨4[ddMefs]),""),IF(_xlpm.결과=0,"",_xlpm.결과))</f>
        <v/>
      </c>
      <c r="F43" t="str" cm="1">
        <f t="array" ref="F43">_xlfn.LET(_xlpm.결과,IFERROR(_xlfn.XLOOKUP(1, (날씨4[stnNm]='신적설 삽입용'!$C$36) * (날씨4[월]=F$37) * (날씨4[일]='신적설 삽입용'!$B43), 날씨4[ddMefs]),""),IF(_xlpm.결과=0,"",_xlpm.결과))</f>
        <v/>
      </c>
      <c r="G43" t="str" cm="1">
        <f t="array" ref="G43">_xlfn.LET(_xlpm.결과,IFERROR(_xlfn.XLOOKUP(1, (날씨4[stnNm]='신적설 삽입용'!$C$36) * (날씨4[월]=G$37) * (날씨4[일]='신적설 삽입용'!$B43), 날씨4[ddMefs]),""),IF(_xlpm.결과=0,"",_xlpm.결과))</f>
        <v/>
      </c>
      <c r="H43" t="str" cm="1">
        <f t="array" ref="H43">_xlfn.LET(_xlpm.결과,IFERROR(_xlfn.XLOOKUP(1, (날씨4[stnNm]='신적설 삽입용'!$C$36) * (날씨4[월]=H$37) * (날씨4[일]='신적설 삽입용'!$B43), 날씨4[ddMefs]),""),IF(_xlpm.결과=0,"",_xlpm.결과))</f>
        <v/>
      </c>
      <c r="I43" t="str" cm="1">
        <f t="array" ref="I43">_xlfn.LET(_xlpm.결과,IFERROR(_xlfn.XLOOKUP(1, (날씨4[stnNm]='신적설 삽입용'!$C$36) * (날씨4[월]=I$37) * (날씨4[일]='신적설 삽입용'!$B43), 날씨4[ddMefs]),""),IF(_xlpm.결과=0,"",_xlpm.결과))</f>
        <v/>
      </c>
      <c r="J43" t="str" cm="1">
        <f t="array" ref="J43">_xlfn.LET(_xlpm.결과,IFERROR(_xlfn.XLOOKUP(1, (날씨4[stnNm]='신적설 삽입용'!$C$36) * (날씨4[월]=J$37) * (날씨4[일]='신적설 삽입용'!$B43), 날씨4[ddMefs]),""),IF(_xlpm.결과=0,"",_xlpm.결과))</f>
        <v/>
      </c>
      <c r="K43" t="str" cm="1">
        <f t="array" ref="K43">_xlfn.LET(_xlpm.결과,IFERROR(_xlfn.XLOOKUP(1, (날씨4[stnNm]='신적설 삽입용'!$C$36) * (날씨4[월]=K$37) * (날씨4[일]='신적설 삽입용'!$B43), 날씨4[ddMefs]),""),IF(_xlpm.결과=0,"",_xlpm.결과))</f>
        <v/>
      </c>
      <c r="L43" t="str" cm="1">
        <f t="array" ref="L43">_xlfn.LET(_xlpm.결과,IFERROR(_xlfn.XLOOKUP(1, (날씨4[stnNm]='신적설 삽입용'!$C$36) * (날씨4[월]=L$37) * (날씨4[일]='신적설 삽입용'!$B43), 날씨4[ddMefs]),""),IF(_xlpm.결과=0,"",_xlpm.결과))</f>
        <v/>
      </c>
      <c r="M43" t="str" cm="1">
        <f t="array" ref="M43">_xlfn.LET(_xlpm.결과,IFERROR(_xlfn.XLOOKUP(1, (날씨4[stnNm]='신적설 삽입용'!$C$36) * (날씨4[월]=M$37) * (날씨4[일]='신적설 삽입용'!$B43), 날씨4[ddMefs]),""),IF(_xlpm.결과=0,"",_xlpm.결과))</f>
        <v/>
      </c>
      <c r="N43" t="str" cm="1">
        <f t="array" ref="N43">_xlfn.LET(_xlpm.결과,IFERROR(_xlfn.XLOOKUP(1, (날씨4[stnNm]='신적설 삽입용'!$C$36) * (날씨4[월]=N$37) * (날씨4[일]='신적설 삽입용'!$B43), 날씨4[ddMefs]),""),IF(_xlpm.결과=0,"",_xlpm.결과))</f>
        <v/>
      </c>
      <c r="P43" s="63">
        <v>6</v>
      </c>
      <c r="Q43" t="str" cm="1">
        <f t="array" ref="Q43">_xlfn.LET(_xlpm.결과,IFERROR(_xlfn.XLOOKUP(1, (날씨5[stnNm]='신적설 삽입용'!$Q$36) * (날씨5[월]=Q$37) * (날씨5[일]='신적설 삽입용'!$P43), 날씨5[ddMefs]),""),IF(_xlpm.결과=0,"",_xlpm.결과))</f>
        <v/>
      </c>
      <c r="R43" t="str" cm="1">
        <f t="array" ref="R43">_xlfn.LET(_xlpm.결과,IFERROR(_xlfn.XLOOKUP(1, (날씨5[stnNm]='신적설 삽입용'!$Q$36) * (날씨5[월]=R$37) * (날씨5[일]='신적설 삽입용'!$P43), 날씨5[ddMefs]),""),IF(_xlpm.결과=0,"",_xlpm.결과))</f>
        <v/>
      </c>
      <c r="S43" t="str" cm="1">
        <f t="array" ref="S43">_xlfn.LET(_xlpm.결과,IFERROR(_xlfn.XLOOKUP(1, (날씨5[stnNm]='신적설 삽입용'!$Q$36) * (날씨5[월]=S$37) * (날씨5[일]='신적설 삽입용'!$P43), 날씨5[ddMefs]),""),IF(_xlpm.결과=0,"",_xlpm.결과))</f>
        <v/>
      </c>
      <c r="T43" t="str" cm="1">
        <f t="array" ref="T43">_xlfn.LET(_xlpm.결과,IFERROR(_xlfn.XLOOKUP(1, (날씨5[stnNm]='신적설 삽입용'!$Q$36) * (날씨5[월]=T$37) * (날씨5[일]='신적설 삽입용'!$P43), 날씨5[ddMefs]),""),IF(_xlpm.결과=0,"",_xlpm.결과))</f>
        <v/>
      </c>
      <c r="U43" t="str" cm="1">
        <f t="array" ref="U43">_xlfn.LET(_xlpm.결과,IFERROR(_xlfn.XLOOKUP(1, (날씨5[stnNm]='신적설 삽입용'!$Q$36) * (날씨5[월]=U$37) * (날씨5[일]='신적설 삽입용'!$P43), 날씨5[ddMefs]),""),IF(_xlpm.결과=0,"",_xlpm.결과))</f>
        <v/>
      </c>
      <c r="V43" t="str" cm="1">
        <f t="array" ref="V43">_xlfn.LET(_xlpm.결과,IFERROR(_xlfn.XLOOKUP(1, (날씨5[stnNm]='신적설 삽입용'!$Q$36) * (날씨5[월]=V$37) * (날씨5[일]='신적설 삽입용'!$P43), 날씨5[ddMefs]),""),IF(_xlpm.결과=0,"",_xlpm.결과))</f>
        <v/>
      </c>
      <c r="W43" t="str" cm="1">
        <f t="array" ref="W43">_xlfn.LET(_xlpm.결과,IFERROR(_xlfn.XLOOKUP(1, (날씨5[stnNm]='신적설 삽입용'!$Q$36) * (날씨5[월]=W$37) * (날씨5[일]='신적설 삽입용'!$P43), 날씨5[ddMefs]),""),IF(_xlpm.결과=0,"",_xlpm.결과))</f>
        <v/>
      </c>
      <c r="X43" t="str" cm="1">
        <f t="array" ref="X43">_xlfn.LET(_xlpm.결과,IFERROR(_xlfn.XLOOKUP(1, (날씨5[stnNm]='신적설 삽입용'!$Q$36) * (날씨5[월]=X$37) * (날씨5[일]='신적설 삽입용'!$P43), 날씨5[ddMefs]),""),IF(_xlpm.결과=0,"",_xlpm.결과))</f>
        <v/>
      </c>
      <c r="Y43" t="str" cm="1">
        <f t="array" ref="Y43">_xlfn.LET(_xlpm.결과,IFERROR(_xlfn.XLOOKUP(1, (날씨5[stnNm]='신적설 삽입용'!$Q$36) * (날씨5[월]=Y$37) * (날씨5[일]='신적설 삽입용'!$P43), 날씨5[ddMefs]),""),IF(_xlpm.결과=0,"",_xlpm.결과))</f>
        <v/>
      </c>
      <c r="Z43" t="str" cm="1">
        <f t="array" ref="Z43">_xlfn.LET(_xlpm.결과,IFERROR(_xlfn.XLOOKUP(1, (날씨5[stnNm]='신적설 삽입용'!$Q$36) * (날씨5[월]=Z$37) * (날씨5[일]='신적설 삽입용'!$P43), 날씨5[ddMefs]),""),IF(_xlpm.결과=0,"",_xlpm.결과))</f>
        <v/>
      </c>
      <c r="AA43" t="str" cm="1">
        <f t="array" ref="AA43">_xlfn.LET(_xlpm.결과,IFERROR(_xlfn.XLOOKUP(1, (날씨5[stnNm]='신적설 삽입용'!$Q$36) * (날씨5[월]=AA$37) * (날씨5[일]='신적설 삽입용'!$P43), 날씨5[ddMefs]),""),IF(_xlpm.결과=0,"",_xlpm.결과))</f>
        <v/>
      </c>
      <c r="AB43" t="str" cm="1">
        <f t="array" ref="AB43">_xlfn.LET(_xlpm.결과,IFERROR(_xlfn.XLOOKUP(1, (날씨5[stnNm]='신적설 삽입용'!$Q$36) * (날씨5[월]=AB$37) * (날씨5[일]='신적설 삽입용'!$P43), 날씨5[ddMefs]),""),IF(_xlpm.결과=0,"",_xlpm.결과))</f>
        <v/>
      </c>
      <c r="AD43" s="63">
        <v>6</v>
      </c>
      <c r="AE43" t="str" cm="1">
        <f t="array" ref="AE43">_xlfn.LET(_xlpm.결과,IFERROR(_xlfn.XLOOKUP(1, (날씨6[stnNm]='신적설 삽입용'!$AE$36) * (날씨6[월]=AE$37) * (날씨6[일]='신적설 삽입용'!$AD43), 날씨6[ddMefs]),""),IF(_xlpm.결과=0,"",_xlpm.결과))</f>
        <v/>
      </c>
      <c r="AF43" t="str" cm="1">
        <f t="array" ref="AF43">_xlfn.LET(_xlpm.결과,IFERROR(_xlfn.XLOOKUP(1, (날씨6[stnNm]='신적설 삽입용'!$AE$36) * (날씨6[월]=AF$37) * (날씨6[일]='신적설 삽입용'!$AD43), 날씨6[ddMefs]),""),IF(_xlpm.결과=0,"",_xlpm.결과))</f>
        <v/>
      </c>
      <c r="AG43" t="str" cm="1">
        <f t="array" ref="AG43">_xlfn.LET(_xlpm.결과,IFERROR(_xlfn.XLOOKUP(1, (날씨6[stnNm]='신적설 삽입용'!$AE$36) * (날씨6[월]=AG$37) * (날씨6[일]='신적설 삽입용'!$AD43), 날씨6[ddMefs]),""),IF(_xlpm.결과=0,"",_xlpm.결과))</f>
        <v/>
      </c>
      <c r="AH43" t="str" cm="1">
        <f t="array" ref="AH43">_xlfn.LET(_xlpm.결과,IFERROR(_xlfn.XLOOKUP(1, (날씨6[stnNm]='신적설 삽입용'!$AE$36) * (날씨6[월]=AH$37) * (날씨6[일]='신적설 삽입용'!$AD43), 날씨6[ddMefs]),""),IF(_xlpm.결과=0,"",_xlpm.결과))</f>
        <v/>
      </c>
      <c r="AI43" t="str" cm="1">
        <f t="array" ref="AI43">_xlfn.LET(_xlpm.결과,IFERROR(_xlfn.XLOOKUP(1, (날씨6[stnNm]='신적설 삽입용'!$AE$36) * (날씨6[월]=AI$37) * (날씨6[일]='신적설 삽입용'!$AD43), 날씨6[ddMefs]),""),IF(_xlpm.결과=0,"",_xlpm.결과))</f>
        <v/>
      </c>
      <c r="AJ43" t="str" cm="1">
        <f t="array" ref="AJ43">_xlfn.LET(_xlpm.결과,IFERROR(_xlfn.XLOOKUP(1, (날씨6[stnNm]='신적설 삽입용'!$AE$36) * (날씨6[월]=AJ$37) * (날씨6[일]='신적설 삽입용'!$AD43), 날씨6[ddMefs]),""),IF(_xlpm.결과=0,"",_xlpm.결과))</f>
        <v/>
      </c>
      <c r="AK43" t="str" cm="1">
        <f t="array" ref="AK43">_xlfn.LET(_xlpm.결과,IFERROR(_xlfn.XLOOKUP(1, (날씨6[stnNm]='신적설 삽입용'!$AE$36) * (날씨6[월]=AK$37) * (날씨6[일]='신적설 삽입용'!$AD43), 날씨6[ddMefs]),""),IF(_xlpm.결과=0,"",_xlpm.결과))</f>
        <v/>
      </c>
      <c r="AL43" t="str" cm="1">
        <f t="array" ref="AL43">_xlfn.LET(_xlpm.결과,IFERROR(_xlfn.XLOOKUP(1, (날씨6[stnNm]='신적설 삽입용'!$AE$36) * (날씨6[월]=AL$37) * (날씨6[일]='신적설 삽입용'!$AD43), 날씨6[ddMefs]),""),IF(_xlpm.결과=0,"",_xlpm.결과))</f>
        <v/>
      </c>
      <c r="AM43" t="str" cm="1">
        <f t="array" ref="AM43">_xlfn.LET(_xlpm.결과,IFERROR(_xlfn.XLOOKUP(1, (날씨6[stnNm]='신적설 삽입용'!$AE$36) * (날씨6[월]=AM$37) * (날씨6[일]='신적설 삽입용'!$AD43), 날씨6[ddMefs]),""),IF(_xlpm.결과=0,"",_xlpm.결과))</f>
        <v/>
      </c>
      <c r="AN43" t="str" cm="1">
        <f t="array" ref="AN43">_xlfn.LET(_xlpm.결과,IFERROR(_xlfn.XLOOKUP(1, (날씨6[stnNm]='신적설 삽입용'!$AE$36) * (날씨6[월]=AN$37) * (날씨6[일]='신적설 삽입용'!$AD43), 날씨6[ddMefs]),""),IF(_xlpm.결과=0,"",_xlpm.결과))</f>
        <v/>
      </c>
      <c r="AO43" t="str" cm="1">
        <f t="array" ref="AO43">_xlfn.LET(_xlpm.결과,IFERROR(_xlfn.XLOOKUP(1, (날씨6[stnNm]='신적설 삽입용'!$AE$36) * (날씨6[월]=AO$37) * (날씨6[일]='신적설 삽입용'!$AD43), 날씨6[ddMefs]),""),IF(_xlpm.결과=0,"",_xlpm.결과))</f>
        <v/>
      </c>
      <c r="AP43" t="str" cm="1">
        <f t="array" ref="AP43">_xlfn.LET(_xlpm.결과,IFERROR(_xlfn.XLOOKUP(1, (날씨6[stnNm]='신적설 삽입용'!$AE$36) * (날씨6[월]=AP$37) * (날씨6[일]='신적설 삽입용'!$AD43), 날씨6[ddMefs]),""),IF(_xlpm.결과=0,"",_xlpm.결과))</f>
        <v/>
      </c>
    </row>
    <row r="44" spans="2:42" ht="15.95" customHeight="1" x14ac:dyDescent="0.3">
      <c r="B44" s="63">
        <v>7</v>
      </c>
      <c r="C44" t="str" cm="1">
        <f t="array" ref="C44">_xlfn.LET(_xlpm.결과,IFERROR(_xlfn.XLOOKUP(1, (날씨4[stnNm]='신적설 삽입용'!$C$36) * (날씨4[월]=C$37) * (날씨4[일]='신적설 삽입용'!$B44), 날씨4[ddMefs]),""),IF(_xlpm.결과=0,"",_xlpm.결과))</f>
        <v/>
      </c>
      <c r="D44" t="str" cm="1">
        <f t="array" ref="D44">_xlfn.LET(_xlpm.결과,IFERROR(_xlfn.XLOOKUP(1, (날씨4[stnNm]='신적설 삽입용'!$C$36) * (날씨4[월]=D$37) * (날씨4[일]='신적설 삽입용'!$B44), 날씨4[ddMefs]),""),IF(_xlpm.결과=0,"",_xlpm.결과))</f>
        <v/>
      </c>
      <c r="E44" t="str" cm="1">
        <f t="array" ref="E44">_xlfn.LET(_xlpm.결과,IFERROR(_xlfn.XLOOKUP(1, (날씨4[stnNm]='신적설 삽입용'!$C$36) * (날씨4[월]=E$37) * (날씨4[일]='신적설 삽입용'!$B44), 날씨4[ddMefs]),""),IF(_xlpm.결과=0,"",_xlpm.결과))</f>
        <v/>
      </c>
      <c r="F44" t="str" cm="1">
        <f t="array" ref="F44">_xlfn.LET(_xlpm.결과,IFERROR(_xlfn.XLOOKUP(1, (날씨4[stnNm]='신적설 삽입용'!$C$36) * (날씨4[월]=F$37) * (날씨4[일]='신적설 삽입용'!$B44), 날씨4[ddMefs]),""),IF(_xlpm.결과=0,"",_xlpm.결과))</f>
        <v/>
      </c>
      <c r="G44" t="str" cm="1">
        <f t="array" ref="G44">_xlfn.LET(_xlpm.결과,IFERROR(_xlfn.XLOOKUP(1, (날씨4[stnNm]='신적설 삽입용'!$C$36) * (날씨4[월]=G$37) * (날씨4[일]='신적설 삽입용'!$B44), 날씨4[ddMefs]),""),IF(_xlpm.결과=0,"",_xlpm.결과))</f>
        <v/>
      </c>
      <c r="H44" t="str" cm="1">
        <f t="array" ref="H44">_xlfn.LET(_xlpm.결과,IFERROR(_xlfn.XLOOKUP(1, (날씨4[stnNm]='신적설 삽입용'!$C$36) * (날씨4[월]=H$37) * (날씨4[일]='신적설 삽입용'!$B44), 날씨4[ddMefs]),""),IF(_xlpm.결과=0,"",_xlpm.결과))</f>
        <v/>
      </c>
      <c r="I44" t="str" cm="1">
        <f t="array" ref="I44">_xlfn.LET(_xlpm.결과,IFERROR(_xlfn.XLOOKUP(1, (날씨4[stnNm]='신적설 삽입용'!$C$36) * (날씨4[월]=I$37) * (날씨4[일]='신적설 삽입용'!$B44), 날씨4[ddMefs]),""),IF(_xlpm.결과=0,"",_xlpm.결과))</f>
        <v/>
      </c>
      <c r="J44" t="str" cm="1">
        <f t="array" ref="J44">_xlfn.LET(_xlpm.결과,IFERROR(_xlfn.XLOOKUP(1, (날씨4[stnNm]='신적설 삽입용'!$C$36) * (날씨4[월]=J$37) * (날씨4[일]='신적설 삽입용'!$B44), 날씨4[ddMefs]),""),IF(_xlpm.결과=0,"",_xlpm.결과))</f>
        <v/>
      </c>
      <c r="K44" t="str" cm="1">
        <f t="array" ref="K44">_xlfn.LET(_xlpm.결과,IFERROR(_xlfn.XLOOKUP(1, (날씨4[stnNm]='신적설 삽입용'!$C$36) * (날씨4[월]=K$37) * (날씨4[일]='신적설 삽입용'!$B44), 날씨4[ddMefs]),""),IF(_xlpm.결과=0,"",_xlpm.결과))</f>
        <v/>
      </c>
      <c r="L44" t="str" cm="1">
        <f t="array" ref="L44">_xlfn.LET(_xlpm.결과,IFERROR(_xlfn.XLOOKUP(1, (날씨4[stnNm]='신적설 삽입용'!$C$36) * (날씨4[월]=L$37) * (날씨4[일]='신적설 삽입용'!$B44), 날씨4[ddMefs]),""),IF(_xlpm.결과=0,"",_xlpm.결과))</f>
        <v/>
      </c>
      <c r="M44" t="str" cm="1">
        <f t="array" ref="M44">_xlfn.LET(_xlpm.결과,IFERROR(_xlfn.XLOOKUP(1, (날씨4[stnNm]='신적설 삽입용'!$C$36) * (날씨4[월]=M$37) * (날씨4[일]='신적설 삽입용'!$B44), 날씨4[ddMefs]),""),IF(_xlpm.결과=0,"",_xlpm.결과))</f>
        <v/>
      </c>
      <c r="N44" t="str" cm="1">
        <f t="array" ref="N44">_xlfn.LET(_xlpm.결과,IFERROR(_xlfn.XLOOKUP(1, (날씨4[stnNm]='신적설 삽입용'!$C$36) * (날씨4[월]=N$37) * (날씨4[일]='신적설 삽입용'!$B44), 날씨4[ddMefs]),""),IF(_xlpm.결과=0,"",_xlpm.결과))</f>
        <v/>
      </c>
      <c r="P44" s="63">
        <v>7</v>
      </c>
      <c r="Q44" t="str" cm="1">
        <f t="array" ref="Q44">_xlfn.LET(_xlpm.결과,IFERROR(_xlfn.XLOOKUP(1, (날씨5[stnNm]='신적설 삽입용'!$Q$36) * (날씨5[월]=Q$37) * (날씨5[일]='신적설 삽입용'!$P44), 날씨5[ddMefs]),""),IF(_xlpm.결과=0,"",_xlpm.결과))</f>
        <v/>
      </c>
      <c r="R44" t="str" cm="1">
        <f t="array" ref="R44">_xlfn.LET(_xlpm.결과,IFERROR(_xlfn.XLOOKUP(1, (날씨5[stnNm]='신적설 삽입용'!$Q$36) * (날씨5[월]=R$37) * (날씨5[일]='신적설 삽입용'!$P44), 날씨5[ddMefs]),""),IF(_xlpm.결과=0,"",_xlpm.결과))</f>
        <v/>
      </c>
      <c r="S44" t="str" cm="1">
        <f t="array" ref="S44">_xlfn.LET(_xlpm.결과,IFERROR(_xlfn.XLOOKUP(1, (날씨5[stnNm]='신적설 삽입용'!$Q$36) * (날씨5[월]=S$37) * (날씨5[일]='신적설 삽입용'!$P44), 날씨5[ddMefs]),""),IF(_xlpm.결과=0,"",_xlpm.결과))</f>
        <v/>
      </c>
      <c r="T44" t="str" cm="1">
        <f t="array" ref="T44">_xlfn.LET(_xlpm.결과,IFERROR(_xlfn.XLOOKUP(1, (날씨5[stnNm]='신적설 삽입용'!$Q$36) * (날씨5[월]=T$37) * (날씨5[일]='신적설 삽입용'!$P44), 날씨5[ddMefs]),""),IF(_xlpm.결과=0,"",_xlpm.결과))</f>
        <v/>
      </c>
      <c r="U44" t="str" cm="1">
        <f t="array" ref="U44">_xlfn.LET(_xlpm.결과,IFERROR(_xlfn.XLOOKUP(1, (날씨5[stnNm]='신적설 삽입용'!$Q$36) * (날씨5[월]=U$37) * (날씨5[일]='신적설 삽입용'!$P44), 날씨5[ddMefs]),""),IF(_xlpm.결과=0,"",_xlpm.결과))</f>
        <v/>
      </c>
      <c r="V44" t="str" cm="1">
        <f t="array" ref="V44">_xlfn.LET(_xlpm.결과,IFERROR(_xlfn.XLOOKUP(1, (날씨5[stnNm]='신적설 삽입용'!$Q$36) * (날씨5[월]=V$37) * (날씨5[일]='신적설 삽입용'!$P44), 날씨5[ddMefs]),""),IF(_xlpm.결과=0,"",_xlpm.결과))</f>
        <v/>
      </c>
      <c r="W44" t="str" cm="1">
        <f t="array" ref="W44">_xlfn.LET(_xlpm.결과,IFERROR(_xlfn.XLOOKUP(1, (날씨5[stnNm]='신적설 삽입용'!$Q$36) * (날씨5[월]=W$37) * (날씨5[일]='신적설 삽입용'!$P44), 날씨5[ddMefs]),""),IF(_xlpm.결과=0,"",_xlpm.결과))</f>
        <v/>
      </c>
      <c r="X44" t="str" cm="1">
        <f t="array" ref="X44">_xlfn.LET(_xlpm.결과,IFERROR(_xlfn.XLOOKUP(1, (날씨5[stnNm]='신적설 삽입용'!$Q$36) * (날씨5[월]=X$37) * (날씨5[일]='신적설 삽입용'!$P44), 날씨5[ddMefs]),""),IF(_xlpm.결과=0,"",_xlpm.결과))</f>
        <v/>
      </c>
      <c r="Y44" t="str" cm="1">
        <f t="array" ref="Y44">_xlfn.LET(_xlpm.결과,IFERROR(_xlfn.XLOOKUP(1, (날씨5[stnNm]='신적설 삽입용'!$Q$36) * (날씨5[월]=Y$37) * (날씨5[일]='신적설 삽입용'!$P44), 날씨5[ddMefs]),""),IF(_xlpm.결과=0,"",_xlpm.결과))</f>
        <v/>
      </c>
      <c r="Z44" t="str" cm="1">
        <f t="array" ref="Z44">_xlfn.LET(_xlpm.결과,IFERROR(_xlfn.XLOOKUP(1, (날씨5[stnNm]='신적설 삽입용'!$Q$36) * (날씨5[월]=Z$37) * (날씨5[일]='신적설 삽입용'!$P44), 날씨5[ddMefs]),""),IF(_xlpm.결과=0,"",_xlpm.결과))</f>
        <v/>
      </c>
      <c r="AA44" t="str" cm="1">
        <f t="array" ref="AA44">_xlfn.LET(_xlpm.결과,IFERROR(_xlfn.XLOOKUP(1, (날씨5[stnNm]='신적설 삽입용'!$Q$36) * (날씨5[월]=AA$37) * (날씨5[일]='신적설 삽입용'!$P44), 날씨5[ddMefs]),""),IF(_xlpm.결과=0,"",_xlpm.결과))</f>
        <v/>
      </c>
      <c r="AB44" t="str" cm="1">
        <f t="array" ref="AB44">_xlfn.LET(_xlpm.결과,IFERROR(_xlfn.XLOOKUP(1, (날씨5[stnNm]='신적설 삽입용'!$Q$36) * (날씨5[월]=AB$37) * (날씨5[일]='신적설 삽입용'!$P44), 날씨5[ddMefs]),""),IF(_xlpm.결과=0,"",_xlpm.결과))</f>
        <v/>
      </c>
      <c r="AD44" s="63">
        <v>7</v>
      </c>
      <c r="AE44" t="str" cm="1">
        <f t="array" ref="AE44">_xlfn.LET(_xlpm.결과,IFERROR(_xlfn.XLOOKUP(1, (날씨6[stnNm]='신적설 삽입용'!$AE$36) * (날씨6[월]=AE$37) * (날씨6[일]='신적설 삽입용'!$AD44), 날씨6[ddMefs]),""),IF(_xlpm.결과=0,"",_xlpm.결과))</f>
        <v/>
      </c>
      <c r="AF44" t="str" cm="1">
        <f t="array" ref="AF44">_xlfn.LET(_xlpm.결과,IFERROR(_xlfn.XLOOKUP(1, (날씨6[stnNm]='신적설 삽입용'!$AE$36) * (날씨6[월]=AF$37) * (날씨6[일]='신적설 삽입용'!$AD44), 날씨6[ddMefs]),""),IF(_xlpm.결과=0,"",_xlpm.결과))</f>
        <v/>
      </c>
      <c r="AG44" t="str" cm="1">
        <f t="array" ref="AG44">_xlfn.LET(_xlpm.결과,IFERROR(_xlfn.XLOOKUP(1, (날씨6[stnNm]='신적설 삽입용'!$AE$36) * (날씨6[월]=AG$37) * (날씨6[일]='신적설 삽입용'!$AD44), 날씨6[ddMefs]),""),IF(_xlpm.결과=0,"",_xlpm.결과))</f>
        <v/>
      </c>
      <c r="AH44" t="str" cm="1">
        <f t="array" ref="AH44">_xlfn.LET(_xlpm.결과,IFERROR(_xlfn.XLOOKUP(1, (날씨6[stnNm]='신적설 삽입용'!$AE$36) * (날씨6[월]=AH$37) * (날씨6[일]='신적설 삽입용'!$AD44), 날씨6[ddMefs]),""),IF(_xlpm.결과=0,"",_xlpm.결과))</f>
        <v/>
      </c>
      <c r="AI44" t="str" cm="1">
        <f t="array" ref="AI44">_xlfn.LET(_xlpm.결과,IFERROR(_xlfn.XLOOKUP(1, (날씨6[stnNm]='신적설 삽입용'!$AE$36) * (날씨6[월]=AI$37) * (날씨6[일]='신적설 삽입용'!$AD44), 날씨6[ddMefs]),""),IF(_xlpm.결과=0,"",_xlpm.결과))</f>
        <v/>
      </c>
      <c r="AJ44" t="str" cm="1">
        <f t="array" ref="AJ44">_xlfn.LET(_xlpm.결과,IFERROR(_xlfn.XLOOKUP(1, (날씨6[stnNm]='신적설 삽입용'!$AE$36) * (날씨6[월]=AJ$37) * (날씨6[일]='신적설 삽입용'!$AD44), 날씨6[ddMefs]),""),IF(_xlpm.결과=0,"",_xlpm.결과))</f>
        <v/>
      </c>
      <c r="AK44" t="str" cm="1">
        <f t="array" ref="AK44">_xlfn.LET(_xlpm.결과,IFERROR(_xlfn.XLOOKUP(1, (날씨6[stnNm]='신적설 삽입용'!$AE$36) * (날씨6[월]=AK$37) * (날씨6[일]='신적설 삽입용'!$AD44), 날씨6[ddMefs]),""),IF(_xlpm.결과=0,"",_xlpm.결과))</f>
        <v/>
      </c>
      <c r="AL44" t="str" cm="1">
        <f t="array" ref="AL44">_xlfn.LET(_xlpm.결과,IFERROR(_xlfn.XLOOKUP(1, (날씨6[stnNm]='신적설 삽입용'!$AE$36) * (날씨6[월]=AL$37) * (날씨6[일]='신적설 삽입용'!$AD44), 날씨6[ddMefs]),""),IF(_xlpm.결과=0,"",_xlpm.결과))</f>
        <v/>
      </c>
      <c r="AM44" t="str" cm="1">
        <f t="array" ref="AM44">_xlfn.LET(_xlpm.결과,IFERROR(_xlfn.XLOOKUP(1, (날씨6[stnNm]='신적설 삽입용'!$AE$36) * (날씨6[월]=AM$37) * (날씨6[일]='신적설 삽입용'!$AD44), 날씨6[ddMefs]),""),IF(_xlpm.결과=0,"",_xlpm.결과))</f>
        <v/>
      </c>
      <c r="AN44" t="str" cm="1">
        <f t="array" ref="AN44">_xlfn.LET(_xlpm.결과,IFERROR(_xlfn.XLOOKUP(1, (날씨6[stnNm]='신적설 삽입용'!$AE$36) * (날씨6[월]=AN$37) * (날씨6[일]='신적설 삽입용'!$AD44), 날씨6[ddMefs]),""),IF(_xlpm.결과=0,"",_xlpm.결과))</f>
        <v/>
      </c>
      <c r="AO44" t="str" cm="1">
        <f t="array" ref="AO44">_xlfn.LET(_xlpm.결과,IFERROR(_xlfn.XLOOKUP(1, (날씨6[stnNm]='신적설 삽입용'!$AE$36) * (날씨6[월]=AO$37) * (날씨6[일]='신적설 삽입용'!$AD44), 날씨6[ddMefs]),""),IF(_xlpm.결과=0,"",_xlpm.결과))</f>
        <v/>
      </c>
      <c r="AP44" t="str" cm="1">
        <f t="array" ref="AP44">_xlfn.LET(_xlpm.결과,IFERROR(_xlfn.XLOOKUP(1, (날씨6[stnNm]='신적설 삽입용'!$AE$36) * (날씨6[월]=AP$37) * (날씨6[일]='신적설 삽입용'!$AD44), 날씨6[ddMefs]),""),IF(_xlpm.결과=0,"",_xlpm.결과))</f>
        <v/>
      </c>
    </row>
    <row r="45" spans="2:42" ht="15.95" customHeight="1" x14ac:dyDescent="0.3">
      <c r="B45" s="63">
        <v>8</v>
      </c>
      <c r="C45" t="str" cm="1">
        <f t="array" ref="C45">_xlfn.LET(_xlpm.결과,IFERROR(_xlfn.XLOOKUP(1, (날씨4[stnNm]='신적설 삽입용'!$C$36) * (날씨4[월]=C$37) * (날씨4[일]='신적설 삽입용'!$B45), 날씨4[ddMefs]),""),IF(_xlpm.결과=0,"",_xlpm.결과))</f>
        <v/>
      </c>
      <c r="D45" t="str" cm="1">
        <f t="array" ref="D45">_xlfn.LET(_xlpm.결과,IFERROR(_xlfn.XLOOKUP(1, (날씨4[stnNm]='신적설 삽입용'!$C$36) * (날씨4[월]=D$37) * (날씨4[일]='신적설 삽입용'!$B45), 날씨4[ddMefs]),""),IF(_xlpm.결과=0,"",_xlpm.결과))</f>
        <v/>
      </c>
      <c r="E45" t="str" cm="1">
        <f t="array" ref="E45">_xlfn.LET(_xlpm.결과,IFERROR(_xlfn.XLOOKUP(1, (날씨4[stnNm]='신적설 삽입용'!$C$36) * (날씨4[월]=E$37) * (날씨4[일]='신적설 삽입용'!$B45), 날씨4[ddMefs]),""),IF(_xlpm.결과=0,"",_xlpm.결과))</f>
        <v/>
      </c>
      <c r="F45" t="str" cm="1">
        <f t="array" ref="F45">_xlfn.LET(_xlpm.결과,IFERROR(_xlfn.XLOOKUP(1, (날씨4[stnNm]='신적설 삽입용'!$C$36) * (날씨4[월]=F$37) * (날씨4[일]='신적설 삽입용'!$B45), 날씨4[ddMefs]),""),IF(_xlpm.결과=0,"",_xlpm.결과))</f>
        <v/>
      </c>
      <c r="G45" t="str" cm="1">
        <f t="array" ref="G45">_xlfn.LET(_xlpm.결과,IFERROR(_xlfn.XLOOKUP(1, (날씨4[stnNm]='신적설 삽입용'!$C$36) * (날씨4[월]=G$37) * (날씨4[일]='신적설 삽입용'!$B45), 날씨4[ddMefs]),""),IF(_xlpm.결과=0,"",_xlpm.결과))</f>
        <v/>
      </c>
      <c r="H45" t="str" cm="1">
        <f t="array" ref="H45">_xlfn.LET(_xlpm.결과,IFERROR(_xlfn.XLOOKUP(1, (날씨4[stnNm]='신적설 삽입용'!$C$36) * (날씨4[월]=H$37) * (날씨4[일]='신적설 삽입용'!$B45), 날씨4[ddMefs]),""),IF(_xlpm.결과=0,"",_xlpm.결과))</f>
        <v/>
      </c>
      <c r="I45" t="str" cm="1">
        <f t="array" ref="I45">_xlfn.LET(_xlpm.결과,IFERROR(_xlfn.XLOOKUP(1, (날씨4[stnNm]='신적설 삽입용'!$C$36) * (날씨4[월]=I$37) * (날씨4[일]='신적설 삽입용'!$B45), 날씨4[ddMefs]),""),IF(_xlpm.결과=0,"",_xlpm.결과))</f>
        <v/>
      </c>
      <c r="J45" t="str" cm="1">
        <f t="array" ref="J45">_xlfn.LET(_xlpm.결과,IFERROR(_xlfn.XLOOKUP(1, (날씨4[stnNm]='신적설 삽입용'!$C$36) * (날씨4[월]=J$37) * (날씨4[일]='신적설 삽입용'!$B45), 날씨4[ddMefs]),""),IF(_xlpm.결과=0,"",_xlpm.결과))</f>
        <v/>
      </c>
      <c r="K45" t="str" cm="1">
        <f t="array" ref="K45">_xlfn.LET(_xlpm.결과,IFERROR(_xlfn.XLOOKUP(1, (날씨4[stnNm]='신적설 삽입용'!$C$36) * (날씨4[월]=K$37) * (날씨4[일]='신적설 삽입용'!$B45), 날씨4[ddMefs]),""),IF(_xlpm.결과=0,"",_xlpm.결과))</f>
        <v/>
      </c>
      <c r="L45" t="str" cm="1">
        <f t="array" ref="L45">_xlfn.LET(_xlpm.결과,IFERROR(_xlfn.XLOOKUP(1, (날씨4[stnNm]='신적설 삽입용'!$C$36) * (날씨4[월]=L$37) * (날씨4[일]='신적설 삽입용'!$B45), 날씨4[ddMefs]),""),IF(_xlpm.결과=0,"",_xlpm.결과))</f>
        <v/>
      </c>
      <c r="M45" t="str" cm="1">
        <f t="array" ref="M45">_xlfn.LET(_xlpm.결과,IFERROR(_xlfn.XLOOKUP(1, (날씨4[stnNm]='신적설 삽입용'!$C$36) * (날씨4[월]=M$37) * (날씨4[일]='신적설 삽입용'!$B45), 날씨4[ddMefs]),""),IF(_xlpm.결과=0,"",_xlpm.결과))</f>
        <v/>
      </c>
      <c r="N45" t="str" cm="1">
        <f t="array" ref="N45">_xlfn.LET(_xlpm.결과,IFERROR(_xlfn.XLOOKUP(1, (날씨4[stnNm]='신적설 삽입용'!$C$36) * (날씨4[월]=N$37) * (날씨4[일]='신적설 삽입용'!$B45), 날씨4[ddMefs]),""),IF(_xlpm.결과=0,"",_xlpm.결과))</f>
        <v/>
      </c>
      <c r="P45" s="63">
        <v>8</v>
      </c>
      <c r="Q45" t="str" cm="1">
        <f t="array" ref="Q45">_xlfn.LET(_xlpm.결과,IFERROR(_xlfn.XLOOKUP(1, (날씨5[stnNm]='신적설 삽입용'!$Q$36) * (날씨5[월]=Q$37) * (날씨5[일]='신적설 삽입용'!$P45), 날씨5[ddMefs]),""),IF(_xlpm.결과=0,"",_xlpm.결과))</f>
        <v/>
      </c>
      <c r="R45" t="str" cm="1">
        <f t="array" ref="R45">_xlfn.LET(_xlpm.결과,IFERROR(_xlfn.XLOOKUP(1, (날씨5[stnNm]='신적설 삽입용'!$Q$36) * (날씨5[월]=R$37) * (날씨5[일]='신적설 삽입용'!$P45), 날씨5[ddMefs]),""),IF(_xlpm.결과=0,"",_xlpm.결과))</f>
        <v/>
      </c>
      <c r="S45" t="str" cm="1">
        <f t="array" ref="S45">_xlfn.LET(_xlpm.결과,IFERROR(_xlfn.XLOOKUP(1, (날씨5[stnNm]='신적설 삽입용'!$Q$36) * (날씨5[월]=S$37) * (날씨5[일]='신적설 삽입용'!$P45), 날씨5[ddMefs]),""),IF(_xlpm.결과=0,"",_xlpm.결과))</f>
        <v/>
      </c>
      <c r="T45" t="str" cm="1">
        <f t="array" ref="T45">_xlfn.LET(_xlpm.결과,IFERROR(_xlfn.XLOOKUP(1, (날씨5[stnNm]='신적설 삽입용'!$Q$36) * (날씨5[월]=T$37) * (날씨5[일]='신적설 삽입용'!$P45), 날씨5[ddMefs]),""),IF(_xlpm.결과=0,"",_xlpm.결과))</f>
        <v/>
      </c>
      <c r="U45" t="str" cm="1">
        <f t="array" ref="U45">_xlfn.LET(_xlpm.결과,IFERROR(_xlfn.XLOOKUP(1, (날씨5[stnNm]='신적설 삽입용'!$Q$36) * (날씨5[월]=U$37) * (날씨5[일]='신적설 삽입용'!$P45), 날씨5[ddMefs]),""),IF(_xlpm.결과=0,"",_xlpm.결과))</f>
        <v/>
      </c>
      <c r="V45" t="str" cm="1">
        <f t="array" ref="V45">_xlfn.LET(_xlpm.결과,IFERROR(_xlfn.XLOOKUP(1, (날씨5[stnNm]='신적설 삽입용'!$Q$36) * (날씨5[월]=V$37) * (날씨5[일]='신적설 삽입용'!$P45), 날씨5[ddMefs]),""),IF(_xlpm.결과=0,"",_xlpm.결과))</f>
        <v/>
      </c>
      <c r="W45" t="str" cm="1">
        <f t="array" ref="W45">_xlfn.LET(_xlpm.결과,IFERROR(_xlfn.XLOOKUP(1, (날씨5[stnNm]='신적설 삽입용'!$Q$36) * (날씨5[월]=W$37) * (날씨5[일]='신적설 삽입용'!$P45), 날씨5[ddMefs]),""),IF(_xlpm.결과=0,"",_xlpm.결과))</f>
        <v/>
      </c>
      <c r="X45" t="str" cm="1">
        <f t="array" ref="X45">_xlfn.LET(_xlpm.결과,IFERROR(_xlfn.XLOOKUP(1, (날씨5[stnNm]='신적설 삽입용'!$Q$36) * (날씨5[월]=X$37) * (날씨5[일]='신적설 삽입용'!$P45), 날씨5[ddMefs]),""),IF(_xlpm.결과=0,"",_xlpm.결과))</f>
        <v/>
      </c>
      <c r="Y45" t="str" cm="1">
        <f t="array" ref="Y45">_xlfn.LET(_xlpm.결과,IFERROR(_xlfn.XLOOKUP(1, (날씨5[stnNm]='신적설 삽입용'!$Q$36) * (날씨5[월]=Y$37) * (날씨5[일]='신적설 삽입용'!$P45), 날씨5[ddMefs]),""),IF(_xlpm.결과=0,"",_xlpm.결과))</f>
        <v/>
      </c>
      <c r="Z45" t="str" cm="1">
        <f t="array" ref="Z45">_xlfn.LET(_xlpm.결과,IFERROR(_xlfn.XLOOKUP(1, (날씨5[stnNm]='신적설 삽입용'!$Q$36) * (날씨5[월]=Z$37) * (날씨5[일]='신적설 삽입용'!$P45), 날씨5[ddMefs]),""),IF(_xlpm.결과=0,"",_xlpm.결과))</f>
        <v/>
      </c>
      <c r="AA45" t="str" cm="1">
        <f t="array" ref="AA45">_xlfn.LET(_xlpm.결과,IFERROR(_xlfn.XLOOKUP(1, (날씨5[stnNm]='신적설 삽입용'!$Q$36) * (날씨5[월]=AA$37) * (날씨5[일]='신적설 삽입용'!$P45), 날씨5[ddMefs]),""),IF(_xlpm.결과=0,"",_xlpm.결과))</f>
        <v/>
      </c>
      <c r="AB45" t="str" cm="1">
        <f t="array" ref="AB45">_xlfn.LET(_xlpm.결과,IFERROR(_xlfn.XLOOKUP(1, (날씨5[stnNm]='신적설 삽입용'!$Q$36) * (날씨5[월]=AB$37) * (날씨5[일]='신적설 삽입용'!$P45), 날씨5[ddMefs]),""),IF(_xlpm.결과=0,"",_xlpm.결과))</f>
        <v/>
      </c>
      <c r="AD45" s="63">
        <v>8</v>
      </c>
      <c r="AE45" t="str" cm="1">
        <f t="array" ref="AE45">_xlfn.LET(_xlpm.결과,IFERROR(_xlfn.XLOOKUP(1, (날씨6[stnNm]='신적설 삽입용'!$AE$36) * (날씨6[월]=AE$37) * (날씨6[일]='신적설 삽입용'!$AD45), 날씨6[ddMefs]),""),IF(_xlpm.결과=0,"",_xlpm.결과))</f>
        <v/>
      </c>
      <c r="AF45" t="str" cm="1">
        <f t="array" ref="AF45">_xlfn.LET(_xlpm.결과,IFERROR(_xlfn.XLOOKUP(1, (날씨6[stnNm]='신적설 삽입용'!$AE$36) * (날씨6[월]=AF$37) * (날씨6[일]='신적설 삽입용'!$AD45), 날씨6[ddMefs]),""),IF(_xlpm.결과=0,"",_xlpm.결과))</f>
        <v/>
      </c>
      <c r="AG45" t="str" cm="1">
        <f t="array" ref="AG45">_xlfn.LET(_xlpm.결과,IFERROR(_xlfn.XLOOKUP(1, (날씨6[stnNm]='신적설 삽입용'!$AE$36) * (날씨6[월]=AG$37) * (날씨6[일]='신적설 삽입용'!$AD45), 날씨6[ddMefs]),""),IF(_xlpm.결과=0,"",_xlpm.결과))</f>
        <v/>
      </c>
      <c r="AH45" t="str" cm="1">
        <f t="array" ref="AH45">_xlfn.LET(_xlpm.결과,IFERROR(_xlfn.XLOOKUP(1, (날씨6[stnNm]='신적설 삽입용'!$AE$36) * (날씨6[월]=AH$37) * (날씨6[일]='신적설 삽입용'!$AD45), 날씨6[ddMefs]),""),IF(_xlpm.결과=0,"",_xlpm.결과))</f>
        <v/>
      </c>
      <c r="AI45" t="str" cm="1">
        <f t="array" ref="AI45">_xlfn.LET(_xlpm.결과,IFERROR(_xlfn.XLOOKUP(1, (날씨6[stnNm]='신적설 삽입용'!$AE$36) * (날씨6[월]=AI$37) * (날씨6[일]='신적설 삽입용'!$AD45), 날씨6[ddMefs]),""),IF(_xlpm.결과=0,"",_xlpm.결과))</f>
        <v/>
      </c>
      <c r="AJ45" t="str" cm="1">
        <f t="array" ref="AJ45">_xlfn.LET(_xlpm.결과,IFERROR(_xlfn.XLOOKUP(1, (날씨6[stnNm]='신적설 삽입용'!$AE$36) * (날씨6[월]=AJ$37) * (날씨6[일]='신적설 삽입용'!$AD45), 날씨6[ddMefs]),""),IF(_xlpm.결과=0,"",_xlpm.결과))</f>
        <v/>
      </c>
      <c r="AK45" t="str" cm="1">
        <f t="array" ref="AK45">_xlfn.LET(_xlpm.결과,IFERROR(_xlfn.XLOOKUP(1, (날씨6[stnNm]='신적설 삽입용'!$AE$36) * (날씨6[월]=AK$37) * (날씨6[일]='신적설 삽입용'!$AD45), 날씨6[ddMefs]),""),IF(_xlpm.결과=0,"",_xlpm.결과))</f>
        <v/>
      </c>
      <c r="AL45" t="str" cm="1">
        <f t="array" ref="AL45">_xlfn.LET(_xlpm.결과,IFERROR(_xlfn.XLOOKUP(1, (날씨6[stnNm]='신적설 삽입용'!$AE$36) * (날씨6[월]=AL$37) * (날씨6[일]='신적설 삽입용'!$AD45), 날씨6[ddMefs]),""),IF(_xlpm.결과=0,"",_xlpm.결과))</f>
        <v/>
      </c>
      <c r="AM45" t="str" cm="1">
        <f t="array" ref="AM45">_xlfn.LET(_xlpm.결과,IFERROR(_xlfn.XLOOKUP(1, (날씨6[stnNm]='신적설 삽입용'!$AE$36) * (날씨6[월]=AM$37) * (날씨6[일]='신적설 삽입용'!$AD45), 날씨6[ddMefs]),""),IF(_xlpm.결과=0,"",_xlpm.결과))</f>
        <v/>
      </c>
      <c r="AN45" t="str" cm="1">
        <f t="array" ref="AN45">_xlfn.LET(_xlpm.결과,IFERROR(_xlfn.XLOOKUP(1, (날씨6[stnNm]='신적설 삽입용'!$AE$36) * (날씨6[월]=AN$37) * (날씨6[일]='신적설 삽입용'!$AD45), 날씨6[ddMefs]),""),IF(_xlpm.결과=0,"",_xlpm.결과))</f>
        <v/>
      </c>
      <c r="AO45" t="str" cm="1">
        <f t="array" ref="AO45">_xlfn.LET(_xlpm.결과,IFERROR(_xlfn.XLOOKUP(1, (날씨6[stnNm]='신적설 삽입용'!$AE$36) * (날씨6[월]=AO$37) * (날씨6[일]='신적설 삽입용'!$AD45), 날씨6[ddMefs]),""),IF(_xlpm.결과=0,"",_xlpm.결과))</f>
        <v/>
      </c>
      <c r="AP45" t="str" cm="1">
        <f t="array" ref="AP45">_xlfn.LET(_xlpm.결과,IFERROR(_xlfn.XLOOKUP(1, (날씨6[stnNm]='신적설 삽입용'!$AE$36) * (날씨6[월]=AP$37) * (날씨6[일]='신적설 삽입용'!$AD45), 날씨6[ddMefs]),""),IF(_xlpm.결과=0,"",_xlpm.결과))</f>
        <v/>
      </c>
    </row>
    <row r="46" spans="2:42" ht="15.95" customHeight="1" x14ac:dyDescent="0.3">
      <c r="B46" s="63">
        <v>9</v>
      </c>
      <c r="C46" t="str" cm="1">
        <f t="array" ref="C46">_xlfn.LET(_xlpm.결과,IFERROR(_xlfn.XLOOKUP(1, (날씨4[stnNm]='신적설 삽입용'!$C$36) * (날씨4[월]=C$37) * (날씨4[일]='신적설 삽입용'!$B46), 날씨4[ddMefs]),""),IF(_xlpm.결과=0,"",_xlpm.결과))</f>
        <v/>
      </c>
      <c r="D46" t="str" cm="1">
        <f t="array" ref="D46">_xlfn.LET(_xlpm.결과,IFERROR(_xlfn.XLOOKUP(1, (날씨4[stnNm]='신적설 삽입용'!$C$36) * (날씨4[월]=D$37) * (날씨4[일]='신적설 삽입용'!$B46), 날씨4[ddMefs]),""),IF(_xlpm.결과=0,"",_xlpm.결과))</f>
        <v/>
      </c>
      <c r="E46" t="str" cm="1">
        <f t="array" ref="E46">_xlfn.LET(_xlpm.결과,IFERROR(_xlfn.XLOOKUP(1, (날씨4[stnNm]='신적설 삽입용'!$C$36) * (날씨4[월]=E$37) * (날씨4[일]='신적설 삽입용'!$B46), 날씨4[ddMefs]),""),IF(_xlpm.결과=0,"",_xlpm.결과))</f>
        <v/>
      </c>
      <c r="F46" t="str" cm="1">
        <f t="array" ref="F46">_xlfn.LET(_xlpm.결과,IFERROR(_xlfn.XLOOKUP(1, (날씨4[stnNm]='신적설 삽입용'!$C$36) * (날씨4[월]=F$37) * (날씨4[일]='신적설 삽입용'!$B46), 날씨4[ddMefs]),""),IF(_xlpm.결과=0,"",_xlpm.결과))</f>
        <v/>
      </c>
      <c r="G46" t="str" cm="1">
        <f t="array" ref="G46">_xlfn.LET(_xlpm.결과,IFERROR(_xlfn.XLOOKUP(1, (날씨4[stnNm]='신적설 삽입용'!$C$36) * (날씨4[월]=G$37) * (날씨4[일]='신적설 삽입용'!$B46), 날씨4[ddMefs]),""),IF(_xlpm.결과=0,"",_xlpm.결과))</f>
        <v/>
      </c>
      <c r="H46" t="str" cm="1">
        <f t="array" ref="H46">_xlfn.LET(_xlpm.결과,IFERROR(_xlfn.XLOOKUP(1, (날씨4[stnNm]='신적설 삽입용'!$C$36) * (날씨4[월]=H$37) * (날씨4[일]='신적설 삽입용'!$B46), 날씨4[ddMefs]),""),IF(_xlpm.결과=0,"",_xlpm.결과))</f>
        <v/>
      </c>
      <c r="I46" t="str" cm="1">
        <f t="array" ref="I46">_xlfn.LET(_xlpm.결과,IFERROR(_xlfn.XLOOKUP(1, (날씨4[stnNm]='신적설 삽입용'!$C$36) * (날씨4[월]=I$37) * (날씨4[일]='신적설 삽입용'!$B46), 날씨4[ddMefs]),""),IF(_xlpm.결과=0,"",_xlpm.결과))</f>
        <v/>
      </c>
      <c r="J46" t="str" cm="1">
        <f t="array" ref="J46">_xlfn.LET(_xlpm.결과,IFERROR(_xlfn.XLOOKUP(1, (날씨4[stnNm]='신적설 삽입용'!$C$36) * (날씨4[월]=J$37) * (날씨4[일]='신적설 삽입용'!$B46), 날씨4[ddMefs]),""),IF(_xlpm.결과=0,"",_xlpm.결과))</f>
        <v/>
      </c>
      <c r="K46" t="str" cm="1">
        <f t="array" ref="K46">_xlfn.LET(_xlpm.결과,IFERROR(_xlfn.XLOOKUP(1, (날씨4[stnNm]='신적설 삽입용'!$C$36) * (날씨4[월]=K$37) * (날씨4[일]='신적설 삽입용'!$B46), 날씨4[ddMefs]),""),IF(_xlpm.결과=0,"",_xlpm.결과))</f>
        <v/>
      </c>
      <c r="L46" t="str" cm="1">
        <f t="array" ref="L46">_xlfn.LET(_xlpm.결과,IFERROR(_xlfn.XLOOKUP(1, (날씨4[stnNm]='신적설 삽입용'!$C$36) * (날씨4[월]=L$37) * (날씨4[일]='신적설 삽입용'!$B46), 날씨4[ddMefs]),""),IF(_xlpm.결과=0,"",_xlpm.결과))</f>
        <v/>
      </c>
      <c r="M46" t="str" cm="1">
        <f t="array" ref="M46">_xlfn.LET(_xlpm.결과,IFERROR(_xlfn.XLOOKUP(1, (날씨4[stnNm]='신적설 삽입용'!$C$36) * (날씨4[월]=M$37) * (날씨4[일]='신적설 삽입용'!$B46), 날씨4[ddMefs]),""),IF(_xlpm.결과=0,"",_xlpm.결과))</f>
        <v/>
      </c>
      <c r="N46" t="str" cm="1">
        <f t="array" ref="N46">_xlfn.LET(_xlpm.결과,IFERROR(_xlfn.XLOOKUP(1, (날씨4[stnNm]='신적설 삽입용'!$C$36) * (날씨4[월]=N$37) * (날씨4[일]='신적설 삽입용'!$B46), 날씨4[ddMefs]),""),IF(_xlpm.결과=0,"",_xlpm.결과))</f>
        <v/>
      </c>
      <c r="P46" s="63">
        <v>9</v>
      </c>
      <c r="Q46" t="str" cm="1">
        <f t="array" ref="Q46">_xlfn.LET(_xlpm.결과,IFERROR(_xlfn.XLOOKUP(1, (날씨5[stnNm]='신적설 삽입용'!$Q$36) * (날씨5[월]=Q$37) * (날씨5[일]='신적설 삽입용'!$P46), 날씨5[ddMefs]),""),IF(_xlpm.결과=0,"",_xlpm.결과))</f>
        <v/>
      </c>
      <c r="R46" t="str" cm="1">
        <f t="array" ref="R46">_xlfn.LET(_xlpm.결과,IFERROR(_xlfn.XLOOKUP(1, (날씨5[stnNm]='신적설 삽입용'!$Q$36) * (날씨5[월]=R$37) * (날씨5[일]='신적설 삽입용'!$P46), 날씨5[ddMefs]),""),IF(_xlpm.결과=0,"",_xlpm.결과))</f>
        <v/>
      </c>
      <c r="S46" t="str" cm="1">
        <f t="array" ref="S46">_xlfn.LET(_xlpm.결과,IFERROR(_xlfn.XLOOKUP(1, (날씨5[stnNm]='신적설 삽입용'!$Q$36) * (날씨5[월]=S$37) * (날씨5[일]='신적설 삽입용'!$P46), 날씨5[ddMefs]),""),IF(_xlpm.결과=0,"",_xlpm.결과))</f>
        <v/>
      </c>
      <c r="T46" t="str" cm="1">
        <f t="array" ref="T46">_xlfn.LET(_xlpm.결과,IFERROR(_xlfn.XLOOKUP(1, (날씨5[stnNm]='신적설 삽입용'!$Q$36) * (날씨5[월]=T$37) * (날씨5[일]='신적설 삽입용'!$P46), 날씨5[ddMefs]),""),IF(_xlpm.결과=0,"",_xlpm.결과))</f>
        <v/>
      </c>
      <c r="U46" t="str" cm="1">
        <f t="array" ref="U46">_xlfn.LET(_xlpm.결과,IFERROR(_xlfn.XLOOKUP(1, (날씨5[stnNm]='신적설 삽입용'!$Q$36) * (날씨5[월]=U$37) * (날씨5[일]='신적설 삽입용'!$P46), 날씨5[ddMefs]),""),IF(_xlpm.결과=0,"",_xlpm.결과))</f>
        <v/>
      </c>
      <c r="V46" t="str" cm="1">
        <f t="array" ref="V46">_xlfn.LET(_xlpm.결과,IFERROR(_xlfn.XLOOKUP(1, (날씨5[stnNm]='신적설 삽입용'!$Q$36) * (날씨5[월]=V$37) * (날씨5[일]='신적설 삽입용'!$P46), 날씨5[ddMefs]),""),IF(_xlpm.결과=0,"",_xlpm.결과))</f>
        <v/>
      </c>
      <c r="W46" t="str" cm="1">
        <f t="array" ref="W46">_xlfn.LET(_xlpm.결과,IFERROR(_xlfn.XLOOKUP(1, (날씨5[stnNm]='신적설 삽입용'!$Q$36) * (날씨5[월]=W$37) * (날씨5[일]='신적설 삽입용'!$P46), 날씨5[ddMefs]),""),IF(_xlpm.결과=0,"",_xlpm.결과))</f>
        <v/>
      </c>
      <c r="X46" t="str" cm="1">
        <f t="array" ref="X46">_xlfn.LET(_xlpm.결과,IFERROR(_xlfn.XLOOKUP(1, (날씨5[stnNm]='신적설 삽입용'!$Q$36) * (날씨5[월]=X$37) * (날씨5[일]='신적설 삽입용'!$P46), 날씨5[ddMefs]),""),IF(_xlpm.결과=0,"",_xlpm.결과))</f>
        <v/>
      </c>
      <c r="Y46" t="str" cm="1">
        <f t="array" ref="Y46">_xlfn.LET(_xlpm.결과,IFERROR(_xlfn.XLOOKUP(1, (날씨5[stnNm]='신적설 삽입용'!$Q$36) * (날씨5[월]=Y$37) * (날씨5[일]='신적설 삽입용'!$P46), 날씨5[ddMefs]),""),IF(_xlpm.결과=0,"",_xlpm.결과))</f>
        <v/>
      </c>
      <c r="Z46" t="str" cm="1">
        <f t="array" ref="Z46">_xlfn.LET(_xlpm.결과,IFERROR(_xlfn.XLOOKUP(1, (날씨5[stnNm]='신적설 삽입용'!$Q$36) * (날씨5[월]=Z$37) * (날씨5[일]='신적설 삽입용'!$P46), 날씨5[ddMefs]),""),IF(_xlpm.결과=0,"",_xlpm.결과))</f>
        <v/>
      </c>
      <c r="AA46" t="str" cm="1">
        <f t="array" ref="AA46">_xlfn.LET(_xlpm.결과,IFERROR(_xlfn.XLOOKUP(1, (날씨5[stnNm]='신적설 삽입용'!$Q$36) * (날씨5[월]=AA$37) * (날씨5[일]='신적설 삽입용'!$P46), 날씨5[ddMefs]),""),IF(_xlpm.결과=0,"",_xlpm.결과))</f>
        <v/>
      </c>
      <c r="AB46" t="str" cm="1">
        <f t="array" ref="AB46">_xlfn.LET(_xlpm.결과,IFERROR(_xlfn.XLOOKUP(1, (날씨5[stnNm]='신적설 삽입용'!$Q$36) * (날씨5[월]=AB$37) * (날씨5[일]='신적설 삽입용'!$P46), 날씨5[ddMefs]),""),IF(_xlpm.결과=0,"",_xlpm.결과))</f>
        <v/>
      </c>
      <c r="AD46" s="63">
        <v>9</v>
      </c>
      <c r="AE46" t="str" cm="1">
        <f t="array" ref="AE46">_xlfn.LET(_xlpm.결과,IFERROR(_xlfn.XLOOKUP(1, (날씨6[stnNm]='신적설 삽입용'!$AE$36) * (날씨6[월]=AE$37) * (날씨6[일]='신적설 삽입용'!$AD46), 날씨6[ddMefs]),""),IF(_xlpm.결과=0,"",_xlpm.결과))</f>
        <v/>
      </c>
      <c r="AF46" t="str" cm="1">
        <f t="array" ref="AF46">_xlfn.LET(_xlpm.결과,IFERROR(_xlfn.XLOOKUP(1, (날씨6[stnNm]='신적설 삽입용'!$AE$36) * (날씨6[월]=AF$37) * (날씨6[일]='신적설 삽입용'!$AD46), 날씨6[ddMefs]),""),IF(_xlpm.결과=0,"",_xlpm.결과))</f>
        <v/>
      </c>
      <c r="AG46" t="str" cm="1">
        <f t="array" ref="AG46">_xlfn.LET(_xlpm.결과,IFERROR(_xlfn.XLOOKUP(1, (날씨6[stnNm]='신적설 삽입용'!$AE$36) * (날씨6[월]=AG$37) * (날씨6[일]='신적설 삽입용'!$AD46), 날씨6[ddMefs]),""),IF(_xlpm.결과=0,"",_xlpm.결과))</f>
        <v/>
      </c>
      <c r="AH46" t="str" cm="1">
        <f t="array" ref="AH46">_xlfn.LET(_xlpm.결과,IFERROR(_xlfn.XLOOKUP(1, (날씨6[stnNm]='신적설 삽입용'!$AE$36) * (날씨6[월]=AH$37) * (날씨6[일]='신적설 삽입용'!$AD46), 날씨6[ddMefs]),""),IF(_xlpm.결과=0,"",_xlpm.결과))</f>
        <v/>
      </c>
      <c r="AI46" t="str" cm="1">
        <f t="array" ref="AI46">_xlfn.LET(_xlpm.결과,IFERROR(_xlfn.XLOOKUP(1, (날씨6[stnNm]='신적설 삽입용'!$AE$36) * (날씨6[월]=AI$37) * (날씨6[일]='신적설 삽입용'!$AD46), 날씨6[ddMefs]),""),IF(_xlpm.결과=0,"",_xlpm.결과))</f>
        <v/>
      </c>
      <c r="AJ46" t="str" cm="1">
        <f t="array" ref="AJ46">_xlfn.LET(_xlpm.결과,IFERROR(_xlfn.XLOOKUP(1, (날씨6[stnNm]='신적설 삽입용'!$AE$36) * (날씨6[월]=AJ$37) * (날씨6[일]='신적설 삽입용'!$AD46), 날씨6[ddMefs]),""),IF(_xlpm.결과=0,"",_xlpm.결과))</f>
        <v/>
      </c>
      <c r="AK46" t="str" cm="1">
        <f t="array" ref="AK46">_xlfn.LET(_xlpm.결과,IFERROR(_xlfn.XLOOKUP(1, (날씨6[stnNm]='신적설 삽입용'!$AE$36) * (날씨6[월]=AK$37) * (날씨6[일]='신적설 삽입용'!$AD46), 날씨6[ddMefs]),""),IF(_xlpm.결과=0,"",_xlpm.결과))</f>
        <v/>
      </c>
      <c r="AL46" t="str" cm="1">
        <f t="array" ref="AL46">_xlfn.LET(_xlpm.결과,IFERROR(_xlfn.XLOOKUP(1, (날씨6[stnNm]='신적설 삽입용'!$AE$36) * (날씨6[월]=AL$37) * (날씨6[일]='신적설 삽입용'!$AD46), 날씨6[ddMefs]),""),IF(_xlpm.결과=0,"",_xlpm.결과))</f>
        <v/>
      </c>
      <c r="AM46" t="str" cm="1">
        <f t="array" ref="AM46">_xlfn.LET(_xlpm.결과,IFERROR(_xlfn.XLOOKUP(1, (날씨6[stnNm]='신적설 삽입용'!$AE$36) * (날씨6[월]=AM$37) * (날씨6[일]='신적설 삽입용'!$AD46), 날씨6[ddMefs]),""),IF(_xlpm.결과=0,"",_xlpm.결과))</f>
        <v/>
      </c>
      <c r="AN46" t="str" cm="1">
        <f t="array" ref="AN46">_xlfn.LET(_xlpm.결과,IFERROR(_xlfn.XLOOKUP(1, (날씨6[stnNm]='신적설 삽입용'!$AE$36) * (날씨6[월]=AN$37) * (날씨6[일]='신적설 삽입용'!$AD46), 날씨6[ddMefs]),""),IF(_xlpm.결과=0,"",_xlpm.결과))</f>
        <v/>
      </c>
      <c r="AO46" t="str" cm="1">
        <f t="array" ref="AO46">_xlfn.LET(_xlpm.결과,IFERROR(_xlfn.XLOOKUP(1, (날씨6[stnNm]='신적설 삽입용'!$AE$36) * (날씨6[월]=AO$37) * (날씨6[일]='신적설 삽입용'!$AD46), 날씨6[ddMefs]),""),IF(_xlpm.결과=0,"",_xlpm.결과))</f>
        <v/>
      </c>
      <c r="AP46" t="str" cm="1">
        <f t="array" ref="AP46">_xlfn.LET(_xlpm.결과,IFERROR(_xlfn.XLOOKUP(1, (날씨6[stnNm]='신적설 삽입용'!$AE$36) * (날씨6[월]=AP$37) * (날씨6[일]='신적설 삽입용'!$AD46), 날씨6[ddMefs]),""),IF(_xlpm.결과=0,"",_xlpm.결과))</f>
        <v/>
      </c>
    </row>
    <row r="47" spans="2:42" ht="15.95" customHeight="1" x14ac:dyDescent="0.3">
      <c r="B47" s="63">
        <v>10</v>
      </c>
      <c r="C47" t="str" cm="1">
        <f t="array" ref="C47">_xlfn.LET(_xlpm.결과,IFERROR(_xlfn.XLOOKUP(1, (날씨4[stnNm]='신적설 삽입용'!$C$36) * (날씨4[월]=C$37) * (날씨4[일]='신적설 삽입용'!$B47), 날씨4[ddMefs]),""),IF(_xlpm.결과=0,"",_xlpm.결과))</f>
        <v/>
      </c>
      <c r="D47" t="str" cm="1">
        <f t="array" ref="D47">_xlfn.LET(_xlpm.결과,IFERROR(_xlfn.XLOOKUP(1, (날씨4[stnNm]='신적설 삽입용'!$C$36) * (날씨4[월]=D$37) * (날씨4[일]='신적설 삽입용'!$B47), 날씨4[ddMefs]),""),IF(_xlpm.결과=0,"",_xlpm.결과))</f>
        <v/>
      </c>
      <c r="E47" t="str" cm="1">
        <f t="array" ref="E47">_xlfn.LET(_xlpm.결과,IFERROR(_xlfn.XLOOKUP(1, (날씨4[stnNm]='신적설 삽입용'!$C$36) * (날씨4[월]=E$37) * (날씨4[일]='신적설 삽입용'!$B47), 날씨4[ddMefs]),""),IF(_xlpm.결과=0,"",_xlpm.결과))</f>
        <v/>
      </c>
      <c r="F47" t="str" cm="1">
        <f t="array" ref="F47">_xlfn.LET(_xlpm.결과,IFERROR(_xlfn.XLOOKUP(1, (날씨4[stnNm]='신적설 삽입용'!$C$36) * (날씨4[월]=F$37) * (날씨4[일]='신적설 삽입용'!$B47), 날씨4[ddMefs]),""),IF(_xlpm.결과=0,"",_xlpm.결과))</f>
        <v/>
      </c>
      <c r="G47" t="str" cm="1">
        <f t="array" ref="G47">_xlfn.LET(_xlpm.결과,IFERROR(_xlfn.XLOOKUP(1, (날씨4[stnNm]='신적설 삽입용'!$C$36) * (날씨4[월]=G$37) * (날씨4[일]='신적설 삽입용'!$B47), 날씨4[ddMefs]),""),IF(_xlpm.결과=0,"",_xlpm.결과))</f>
        <v/>
      </c>
      <c r="H47" t="str" cm="1">
        <f t="array" ref="H47">_xlfn.LET(_xlpm.결과,IFERROR(_xlfn.XLOOKUP(1, (날씨4[stnNm]='신적설 삽입용'!$C$36) * (날씨4[월]=H$37) * (날씨4[일]='신적설 삽입용'!$B47), 날씨4[ddMefs]),""),IF(_xlpm.결과=0,"",_xlpm.결과))</f>
        <v/>
      </c>
      <c r="I47" t="str" cm="1">
        <f t="array" ref="I47">_xlfn.LET(_xlpm.결과,IFERROR(_xlfn.XLOOKUP(1, (날씨4[stnNm]='신적설 삽입용'!$C$36) * (날씨4[월]=I$37) * (날씨4[일]='신적설 삽입용'!$B47), 날씨4[ddMefs]),""),IF(_xlpm.결과=0,"",_xlpm.결과))</f>
        <v/>
      </c>
      <c r="J47" t="str" cm="1">
        <f t="array" ref="J47">_xlfn.LET(_xlpm.결과,IFERROR(_xlfn.XLOOKUP(1, (날씨4[stnNm]='신적설 삽입용'!$C$36) * (날씨4[월]=J$37) * (날씨4[일]='신적설 삽입용'!$B47), 날씨4[ddMefs]),""),IF(_xlpm.결과=0,"",_xlpm.결과))</f>
        <v/>
      </c>
      <c r="K47" t="str" cm="1">
        <f t="array" ref="K47">_xlfn.LET(_xlpm.결과,IFERROR(_xlfn.XLOOKUP(1, (날씨4[stnNm]='신적설 삽입용'!$C$36) * (날씨4[월]=K$37) * (날씨4[일]='신적설 삽입용'!$B47), 날씨4[ddMefs]),""),IF(_xlpm.결과=0,"",_xlpm.결과))</f>
        <v/>
      </c>
      <c r="L47" t="str" cm="1">
        <f t="array" ref="L47">_xlfn.LET(_xlpm.결과,IFERROR(_xlfn.XLOOKUP(1, (날씨4[stnNm]='신적설 삽입용'!$C$36) * (날씨4[월]=L$37) * (날씨4[일]='신적설 삽입용'!$B47), 날씨4[ddMefs]),""),IF(_xlpm.결과=0,"",_xlpm.결과))</f>
        <v/>
      </c>
      <c r="M47" t="str" cm="1">
        <f t="array" ref="M47">_xlfn.LET(_xlpm.결과,IFERROR(_xlfn.XLOOKUP(1, (날씨4[stnNm]='신적설 삽입용'!$C$36) * (날씨4[월]=M$37) * (날씨4[일]='신적설 삽입용'!$B47), 날씨4[ddMefs]),""),IF(_xlpm.결과=0,"",_xlpm.결과))</f>
        <v/>
      </c>
      <c r="N47" t="str" cm="1">
        <f t="array" ref="N47">_xlfn.LET(_xlpm.결과,IFERROR(_xlfn.XLOOKUP(1, (날씨4[stnNm]='신적설 삽입용'!$C$36) * (날씨4[월]=N$37) * (날씨4[일]='신적설 삽입용'!$B47), 날씨4[ddMefs]),""),IF(_xlpm.결과=0,"",_xlpm.결과))</f>
        <v/>
      </c>
      <c r="P47" s="63">
        <v>10</v>
      </c>
      <c r="Q47" t="str" cm="1">
        <f t="array" ref="Q47">_xlfn.LET(_xlpm.결과,IFERROR(_xlfn.XLOOKUP(1, (날씨5[stnNm]='신적설 삽입용'!$Q$36) * (날씨5[월]=Q$37) * (날씨5[일]='신적설 삽입용'!$P47), 날씨5[ddMefs]),""),IF(_xlpm.결과=0,"",_xlpm.결과))</f>
        <v/>
      </c>
      <c r="R47" t="str" cm="1">
        <f t="array" ref="R47">_xlfn.LET(_xlpm.결과,IFERROR(_xlfn.XLOOKUP(1, (날씨5[stnNm]='신적설 삽입용'!$Q$36) * (날씨5[월]=R$37) * (날씨5[일]='신적설 삽입용'!$P47), 날씨5[ddMefs]),""),IF(_xlpm.결과=0,"",_xlpm.결과))</f>
        <v/>
      </c>
      <c r="S47" t="str" cm="1">
        <f t="array" ref="S47">_xlfn.LET(_xlpm.결과,IFERROR(_xlfn.XLOOKUP(1, (날씨5[stnNm]='신적설 삽입용'!$Q$36) * (날씨5[월]=S$37) * (날씨5[일]='신적설 삽입용'!$P47), 날씨5[ddMefs]),""),IF(_xlpm.결과=0,"",_xlpm.결과))</f>
        <v/>
      </c>
      <c r="T47" t="str" cm="1">
        <f t="array" ref="T47">_xlfn.LET(_xlpm.결과,IFERROR(_xlfn.XLOOKUP(1, (날씨5[stnNm]='신적설 삽입용'!$Q$36) * (날씨5[월]=T$37) * (날씨5[일]='신적설 삽입용'!$P47), 날씨5[ddMefs]),""),IF(_xlpm.결과=0,"",_xlpm.결과))</f>
        <v/>
      </c>
      <c r="U47" t="str" cm="1">
        <f t="array" ref="U47">_xlfn.LET(_xlpm.결과,IFERROR(_xlfn.XLOOKUP(1, (날씨5[stnNm]='신적설 삽입용'!$Q$36) * (날씨5[월]=U$37) * (날씨5[일]='신적설 삽입용'!$P47), 날씨5[ddMefs]),""),IF(_xlpm.결과=0,"",_xlpm.결과))</f>
        <v/>
      </c>
      <c r="V47" t="str" cm="1">
        <f t="array" ref="V47">_xlfn.LET(_xlpm.결과,IFERROR(_xlfn.XLOOKUP(1, (날씨5[stnNm]='신적설 삽입용'!$Q$36) * (날씨5[월]=V$37) * (날씨5[일]='신적설 삽입용'!$P47), 날씨5[ddMefs]),""),IF(_xlpm.결과=0,"",_xlpm.결과))</f>
        <v/>
      </c>
      <c r="W47" t="str" cm="1">
        <f t="array" ref="W47">_xlfn.LET(_xlpm.결과,IFERROR(_xlfn.XLOOKUP(1, (날씨5[stnNm]='신적설 삽입용'!$Q$36) * (날씨5[월]=W$37) * (날씨5[일]='신적설 삽입용'!$P47), 날씨5[ddMefs]),""),IF(_xlpm.결과=0,"",_xlpm.결과))</f>
        <v/>
      </c>
      <c r="X47" t="str" cm="1">
        <f t="array" ref="X47">_xlfn.LET(_xlpm.결과,IFERROR(_xlfn.XLOOKUP(1, (날씨5[stnNm]='신적설 삽입용'!$Q$36) * (날씨5[월]=X$37) * (날씨5[일]='신적설 삽입용'!$P47), 날씨5[ddMefs]),""),IF(_xlpm.결과=0,"",_xlpm.결과))</f>
        <v/>
      </c>
      <c r="Y47" t="str" cm="1">
        <f t="array" ref="Y47">_xlfn.LET(_xlpm.결과,IFERROR(_xlfn.XLOOKUP(1, (날씨5[stnNm]='신적설 삽입용'!$Q$36) * (날씨5[월]=Y$37) * (날씨5[일]='신적설 삽입용'!$P47), 날씨5[ddMefs]),""),IF(_xlpm.결과=0,"",_xlpm.결과))</f>
        <v/>
      </c>
      <c r="Z47" t="str" cm="1">
        <f t="array" ref="Z47">_xlfn.LET(_xlpm.결과,IFERROR(_xlfn.XLOOKUP(1, (날씨5[stnNm]='신적설 삽입용'!$Q$36) * (날씨5[월]=Z$37) * (날씨5[일]='신적설 삽입용'!$P47), 날씨5[ddMefs]),""),IF(_xlpm.결과=0,"",_xlpm.결과))</f>
        <v/>
      </c>
      <c r="AA47" t="str" cm="1">
        <f t="array" ref="AA47">_xlfn.LET(_xlpm.결과,IFERROR(_xlfn.XLOOKUP(1, (날씨5[stnNm]='신적설 삽입용'!$Q$36) * (날씨5[월]=AA$37) * (날씨5[일]='신적설 삽입용'!$P47), 날씨5[ddMefs]),""),IF(_xlpm.결과=0,"",_xlpm.결과))</f>
        <v/>
      </c>
      <c r="AB47" t="str" cm="1">
        <f t="array" ref="AB47">_xlfn.LET(_xlpm.결과,IFERROR(_xlfn.XLOOKUP(1, (날씨5[stnNm]='신적설 삽입용'!$Q$36) * (날씨5[월]=AB$37) * (날씨5[일]='신적설 삽입용'!$P47), 날씨5[ddMefs]),""),IF(_xlpm.결과=0,"",_xlpm.결과))</f>
        <v/>
      </c>
      <c r="AD47" s="63">
        <v>10</v>
      </c>
      <c r="AE47" t="str" cm="1">
        <f t="array" ref="AE47">_xlfn.LET(_xlpm.결과,IFERROR(_xlfn.XLOOKUP(1, (날씨6[stnNm]='신적설 삽입용'!$AE$36) * (날씨6[월]=AE$37) * (날씨6[일]='신적설 삽입용'!$AD47), 날씨6[ddMefs]),""),IF(_xlpm.결과=0,"",_xlpm.결과))</f>
        <v/>
      </c>
      <c r="AF47" t="str" cm="1">
        <f t="array" ref="AF47">_xlfn.LET(_xlpm.결과,IFERROR(_xlfn.XLOOKUP(1, (날씨6[stnNm]='신적설 삽입용'!$AE$36) * (날씨6[월]=AF$37) * (날씨6[일]='신적설 삽입용'!$AD47), 날씨6[ddMefs]),""),IF(_xlpm.결과=0,"",_xlpm.결과))</f>
        <v/>
      </c>
      <c r="AG47" t="str" cm="1">
        <f t="array" ref="AG47">_xlfn.LET(_xlpm.결과,IFERROR(_xlfn.XLOOKUP(1, (날씨6[stnNm]='신적설 삽입용'!$AE$36) * (날씨6[월]=AG$37) * (날씨6[일]='신적설 삽입용'!$AD47), 날씨6[ddMefs]),""),IF(_xlpm.결과=0,"",_xlpm.결과))</f>
        <v/>
      </c>
      <c r="AH47" t="str" cm="1">
        <f t="array" ref="AH47">_xlfn.LET(_xlpm.결과,IFERROR(_xlfn.XLOOKUP(1, (날씨6[stnNm]='신적설 삽입용'!$AE$36) * (날씨6[월]=AH$37) * (날씨6[일]='신적설 삽입용'!$AD47), 날씨6[ddMefs]),""),IF(_xlpm.결과=0,"",_xlpm.결과))</f>
        <v/>
      </c>
      <c r="AI47" t="str" cm="1">
        <f t="array" ref="AI47">_xlfn.LET(_xlpm.결과,IFERROR(_xlfn.XLOOKUP(1, (날씨6[stnNm]='신적설 삽입용'!$AE$36) * (날씨6[월]=AI$37) * (날씨6[일]='신적설 삽입용'!$AD47), 날씨6[ddMefs]),""),IF(_xlpm.결과=0,"",_xlpm.결과))</f>
        <v/>
      </c>
      <c r="AJ47" t="str" cm="1">
        <f t="array" ref="AJ47">_xlfn.LET(_xlpm.결과,IFERROR(_xlfn.XLOOKUP(1, (날씨6[stnNm]='신적설 삽입용'!$AE$36) * (날씨6[월]=AJ$37) * (날씨6[일]='신적설 삽입용'!$AD47), 날씨6[ddMefs]),""),IF(_xlpm.결과=0,"",_xlpm.결과))</f>
        <v/>
      </c>
      <c r="AK47" t="str" cm="1">
        <f t="array" ref="AK47">_xlfn.LET(_xlpm.결과,IFERROR(_xlfn.XLOOKUP(1, (날씨6[stnNm]='신적설 삽입용'!$AE$36) * (날씨6[월]=AK$37) * (날씨6[일]='신적설 삽입용'!$AD47), 날씨6[ddMefs]),""),IF(_xlpm.결과=0,"",_xlpm.결과))</f>
        <v/>
      </c>
      <c r="AL47" t="str" cm="1">
        <f t="array" ref="AL47">_xlfn.LET(_xlpm.결과,IFERROR(_xlfn.XLOOKUP(1, (날씨6[stnNm]='신적설 삽입용'!$AE$36) * (날씨6[월]=AL$37) * (날씨6[일]='신적설 삽입용'!$AD47), 날씨6[ddMefs]),""),IF(_xlpm.결과=0,"",_xlpm.결과))</f>
        <v/>
      </c>
      <c r="AM47" t="str" cm="1">
        <f t="array" ref="AM47">_xlfn.LET(_xlpm.결과,IFERROR(_xlfn.XLOOKUP(1, (날씨6[stnNm]='신적설 삽입용'!$AE$36) * (날씨6[월]=AM$37) * (날씨6[일]='신적설 삽입용'!$AD47), 날씨6[ddMefs]),""),IF(_xlpm.결과=0,"",_xlpm.결과))</f>
        <v/>
      </c>
      <c r="AN47" t="str" cm="1">
        <f t="array" ref="AN47">_xlfn.LET(_xlpm.결과,IFERROR(_xlfn.XLOOKUP(1, (날씨6[stnNm]='신적설 삽입용'!$AE$36) * (날씨6[월]=AN$37) * (날씨6[일]='신적설 삽입용'!$AD47), 날씨6[ddMefs]),""),IF(_xlpm.결과=0,"",_xlpm.결과))</f>
        <v/>
      </c>
      <c r="AO47" t="str" cm="1">
        <f t="array" ref="AO47">_xlfn.LET(_xlpm.결과,IFERROR(_xlfn.XLOOKUP(1, (날씨6[stnNm]='신적설 삽입용'!$AE$36) * (날씨6[월]=AO$37) * (날씨6[일]='신적설 삽입용'!$AD47), 날씨6[ddMefs]),""),IF(_xlpm.결과=0,"",_xlpm.결과))</f>
        <v/>
      </c>
      <c r="AP47" t="str" cm="1">
        <f t="array" ref="AP47">_xlfn.LET(_xlpm.결과,IFERROR(_xlfn.XLOOKUP(1, (날씨6[stnNm]='신적설 삽입용'!$AE$36) * (날씨6[월]=AP$37) * (날씨6[일]='신적설 삽입용'!$AD47), 날씨6[ddMefs]),""),IF(_xlpm.결과=0,"",_xlpm.결과))</f>
        <v/>
      </c>
    </row>
    <row r="48" spans="2:42" ht="15.95" customHeight="1" x14ac:dyDescent="0.3">
      <c r="B48" s="63">
        <v>11</v>
      </c>
      <c r="C48" t="str" cm="1">
        <f t="array" ref="C48">_xlfn.LET(_xlpm.결과,IFERROR(_xlfn.XLOOKUP(1, (날씨4[stnNm]='신적설 삽입용'!$C$36) * (날씨4[월]=C$37) * (날씨4[일]='신적설 삽입용'!$B48), 날씨4[ddMefs]),""),IF(_xlpm.결과=0,"",_xlpm.결과))</f>
        <v/>
      </c>
      <c r="D48" t="str" cm="1">
        <f t="array" ref="D48">_xlfn.LET(_xlpm.결과,IFERROR(_xlfn.XLOOKUP(1, (날씨4[stnNm]='신적설 삽입용'!$C$36) * (날씨4[월]=D$37) * (날씨4[일]='신적설 삽입용'!$B48), 날씨4[ddMefs]),""),IF(_xlpm.결과=0,"",_xlpm.결과))</f>
        <v/>
      </c>
      <c r="E48" t="str" cm="1">
        <f t="array" ref="E48">_xlfn.LET(_xlpm.결과,IFERROR(_xlfn.XLOOKUP(1, (날씨4[stnNm]='신적설 삽입용'!$C$36) * (날씨4[월]=E$37) * (날씨4[일]='신적설 삽입용'!$B48), 날씨4[ddMefs]),""),IF(_xlpm.결과=0,"",_xlpm.결과))</f>
        <v/>
      </c>
      <c r="F48" t="str" cm="1">
        <f t="array" ref="F48">_xlfn.LET(_xlpm.결과,IFERROR(_xlfn.XLOOKUP(1, (날씨4[stnNm]='신적설 삽입용'!$C$36) * (날씨4[월]=F$37) * (날씨4[일]='신적설 삽입용'!$B48), 날씨4[ddMefs]),""),IF(_xlpm.결과=0,"",_xlpm.결과))</f>
        <v/>
      </c>
      <c r="G48" t="str" cm="1">
        <f t="array" ref="G48">_xlfn.LET(_xlpm.결과,IFERROR(_xlfn.XLOOKUP(1, (날씨4[stnNm]='신적설 삽입용'!$C$36) * (날씨4[월]=G$37) * (날씨4[일]='신적설 삽입용'!$B48), 날씨4[ddMefs]),""),IF(_xlpm.결과=0,"",_xlpm.결과))</f>
        <v/>
      </c>
      <c r="H48" t="str" cm="1">
        <f t="array" ref="H48">_xlfn.LET(_xlpm.결과,IFERROR(_xlfn.XLOOKUP(1, (날씨4[stnNm]='신적설 삽입용'!$C$36) * (날씨4[월]=H$37) * (날씨4[일]='신적설 삽입용'!$B48), 날씨4[ddMefs]),""),IF(_xlpm.결과=0,"",_xlpm.결과))</f>
        <v/>
      </c>
      <c r="I48" t="str" cm="1">
        <f t="array" ref="I48">_xlfn.LET(_xlpm.결과,IFERROR(_xlfn.XLOOKUP(1, (날씨4[stnNm]='신적설 삽입용'!$C$36) * (날씨4[월]=I$37) * (날씨4[일]='신적설 삽입용'!$B48), 날씨4[ddMefs]),""),IF(_xlpm.결과=0,"",_xlpm.결과))</f>
        <v/>
      </c>
      <c r="J48" t="str" cm="1">
        <f t="array" ref="J48">_xlfn.LET(_xlpm.결과,IFERROR(_xlfn.XLOOKUP(1, (날씨4[stnNm]='신적설 삽입용'!$C$36) * (날씨4[월]=J$37) * (날씨4[일]='신적설 삽입용'!$B48), 날씨4[ddMefs]),""),IF(_xlpm.결과=0,"",_xlpm.결과))</f>
        <v/>
      </c>
      <c r="K48" t="str" cm="1">
        <f t="array" ref="K48">_xlfn.LET(_xlpm.결과,IFERROR(_xlfn.XLOOKUP(1, (날씨4[stnNm]='신적설 삽입용'!$C$36) * (날씨4[월]=K$37) * (날씨4[일]='신적설 삽입용'!$B48), 날씨4[ddMefs]),""),IF(_xlpm.결과=0,"",_xlpm.결과))</f>
        <v/>
      </c>
      <c r="L48" t="str" cm="1">
        <f t="array" ref="L48">_xlfn.LET(_xlpm.결과,IFERROR(_xlfn.XLOOKUP(1, (날씨4[stnNm]='신적설 삽입용'!$C$36) * (날씨4[월]=L$37) * (날씨4[일]='신적설 삽입용'!$B48), 날씨4[ddMefs]),""),IF(_xlpm.결과=0,"",_xlpm.결과))</f>
        <v/>
      </c>
      <c r="M48" t="str" cm="1">
        <f t="array" ref="M48">_xlfn.LET(_xlpm.결과,IFERROR(_xlfn.XLOOKUP(1, (날씨4[stnNm]='신적설 삽입용'!$C$36) * (날씨4[월]=M$37) * (날씨4[일]='신적설 삽입용'!$B48), 날씨4[ddMefs]),""),IF(_xlpm.결과=0,"",_xlpm.결과))</f>
        <v/>
      </c>
      <c r="N48" t="str" cm="1">
        <f t="array" ref="N48">_xlfn.LET(_xlpm.결과,IFERROR(_xlfn.XLOOKUP(1, (날씨4[stnNm]='신적설 삽입용'!$C$36) * (날씨4[월]=N$37) * (날씨4[일]='신적설 삽입용'!$B48), 날씨4[ddMefs]),""),IF(_xlpm.결과=0,"",_xlpm.결과))</f>
        <v/>
      </c>
      <c r="P48" s="63">
        <v>11</v>
      </c>
      <c r="Q48" t="str" cm="1">
        <f t="array" ref="Q48">_xlfn.LET(_xlpm.결과,IFERROR(_xlfn.XLOOKUP(1, (날씨5[stnNm]='신적설 삽입용'!$Q$36) * (날씨5[월]=Q$37) * (날씨5[일]='신적설 삽입용'!$P48), 날씨5[ddMefs]),""),IF(_xlpm.결과=0,"",_xlpm.결과))</f>
        <v/>
      </c>
      <c r="R48" t="str" cm="1">
        <f t="array" ref="R48">_xlfn.LET(_xlpm.결과,IFERROR(_xlfn.XLOOKUP(1, (날씨5[stnNm]='신적설 삽입용'!$Q$36) * (날씨5[월]=R$37) * (날씨5[일]='신적설 삽입용'!$P48), 날씨5[ddMefs]),""),IF(_xlpm.결과=0,"",_xlpm.결과))</f>
        <v/>
      </c>
      <c r="S48" t="str" cm="1">
        <f t="array" ref="S48">_xlfn.LET(_xlpm.결과,IFERROR(_xlfn.XLOOKUP(1, (날씨5[stnNm]='신적설 삽입용'!$Q$36) * (날씨5[월]=S$37) * (날씨5[일]='신적설 삽입용'!$P48), 날씨5[ddMefs]),""),IF(_xlpm.결과=0,"",_xlpm.결과))</f>
        <v/>
      </c>
      <c r="T48" t="str" cm="1">
        <f t="array" ref="T48">_xlfn.LET(_xlpm.결과,IFERROR(_xlfn.XLOOKUP(1, (날씨5[stnNm]='신적설 삽입용'!$Q$36) * (날씨5[월]=T$37) * (날씨5[일]='신적설 삽입용'!$P48), 날씨5[ddMefs]),""),IF(_xlpm.결과=0,"",_xlpm.결과))</f>
        <v/>
      </c>
      <c r="U48" t="str" cm="1">
        <f t="array" ref="U48">_xlfn.LET(_xlpm.결과,IFERROR(_xlfn.XLOOKUP(1, (날씨5[stnNm]='신적설 삽입용'!$Q$36) * (날씨5[월]=U$37) * (날씨5[일]='신적설 삽입용'!$P48), 날씨5[ddMefs]),""),IF(_xlpm.결과=0,"",_xlpm.결과))</f>
        <v/>
      </c>
      <c r="V48" t="str" cm="1">
        <f t="array" ref="V48">_xlfn.LET(_xlpm.결과,IFERROR(_xlfn.XLOOKUP(1, (날씨5[stnNm]='신적설 삽입용'!$Q$36) * (날씨5[월]=V$37) * (날씨5[일]='신적설 삽입용'!$P48), 날씨5[ddMefs]),""),IF(_xlpm.결과=0,"",_xlpm.결과))</f>
        <v/>
      </c>
      <c r="W48" t="str" cm="1">
        <f t="array" ref="W48">_xlfn.LET(_xlpm.결과,IFERROR(_xlfn.XLOOKUP(1, (날씨5[stnNm]='신적설 삽입용'!$Q$36) * (날씨5[월]=W$37) * (날씨5[일]='신적설 삽입용'!$P48), 날씨5[ddMefs]),""),IF(_xlpm.결과=0,"",_xlpm.결과))</f>
        <v/>
      </c>
      <c r="X48" t="str" cm="1">
        <f t="array" ref="X48">_xlfn.LET(_xlpm.결과,IFERROR(_xlfn.XLOOKUP(1, (날씨5[stnNm]='신적설 삽입용'!$Q$36) * (날씨5[월]=X$37) * (날씨5[일]='신적설 삽입용'!$P48), 날씨5[ddMefs]),""),IF(_xlpm.결과=0,"",_xlpm.결과))</f>
        <v/>
      </c>
      <c r="Y48" t="str" cm="1">
        <f t="array" ref="Y48">_xlfn.LET(_xlpm.결과,IFERROR(_xlfn.XLOOKUP(1, (날씨5[stnNm]='신적설 삽입용'!$Q$36) * (날씨5[월]=Y$37) * (날씨5[일]='신적설 삽입용'!$P48), 날씨5[ddMefs]),""),IF(_xlpm.결과=0,"",_xlpm.결과))</f>
        <v/>
      </c>
      <c r="Z48" t="str" cm="1">
        <f t="array" ref="Z48">_xlfn.LET(_xlpm.결과,IFERROR(_xlfn.XLOOKUP(1, (날씨5[stnNm]='신적설 삽입용'!$Q$36) * (날씨5[월]=Z$37) * (날씨5[일]='신적설 삽입용'!$P48), 날씨5[ddMefs]),""),IF(_xlpm.결과=0,"",_xlpm.결과))</f>
        <v/>
      </c>
      <c r="AA48" t="str" cm="1">
        <f t="array" ref="AA48">_xlfn.LET(_xlpm.결과,IFERROR(_xlfn.XLOOKUP(1, (날씨5[stnNm]='신적설 삽입용'!$Q$36) * (날씨5[월]=AA$37) * (날씨5[일]='신적설 삽입용'!$P48), 날씨5[ddMefs]),""),IF(_xlpm.결과=0,"",_xlpm.결과))</f>
        <v/>
      </c>
      <c r="AB48" t="str" cm="1">
        <f t="array" ref="AB48">_xlfn.LET(_xlpm.결과,IFERROR(_xlfn.XLOOKUP(1, (날씨5[stnNm]='신적설 삽입용'!$Q$36) * (날씨5[월]=AB$37) * (날씨5[일]='신적설 삽입용'!$P48), 날씨5[ddMefs]),""),IF(_xlpm.결과=0,"",_xlpm.결과))</f>
        <v/>
      </c>
      <c r="AD48" s="63">
        <v>11</v>
      </c>
      <c r="AE48" t="str" cm="1">
        <f t="array" ref="AE48">_xlfn.LET(_xlpm.결과,IFERROR(_xlfn.XLOOKUP(1, (날씨6[stnNm]='신적설 삽입용'!$AE$36) * (날씨6[월]=AE$37) * (날씨6[일]='신적설 삽입용'!$AD48), 날씨6[ddMefs]),""),IF(_xlpm.결과=0,"",_xlpm.결과))</f>
        <v/>
      </c>
      <c r="AF48" t="str" cm="1">
        <f t="array" ref="AF48">_xlfn.LET(_xlpm.결과,IFERROR(_xlfn.XLOOKUP(1, (날씨6[stnNm]='신적설 삽입용'!$AE$36) * (날씨6[월]=AF$37) * (날씨6[일]='신적설 삽입용'!$AD48), 날씨6[ddMefs]),""),IF(_xlpm.결과=0,"",_xlpm.결과))</f>
        <v/>
      </c>
      <c r="AG48" t="str" cm="1">
        <f t="array" ref="AG48">_xlfn.LET(_xlpm.결과,IFERROR(_xlfn.XLOOKUP(1, (날씨6[stnNm]='신적설 삽입용'!$AE$36) * (날씨6[월]=AG$37) * (날씨6[일]='신적설 삽입용'!$AD48), 날씨6[ddMefs]),""),IF(_xlpm.결과=0,"",_xlpm.결과))</f>
        <v/>
      </c>
      <c r="AH48" t="str" cm="1">
        <f t="array" ref="AH48">_xlfn.LET(_xlpm.결과,IFERROR(_xlfn.XLOOKUP(1, (날씨6[stnNm]='신적설 삽입용'!$AE$36) * (날씨6[월]=AH$37) * (날씨6[일]='신적설 삽입용'!$AD48), 날씨6[ddMefs]),""),IF(_xlpm.결과=0,"",_xlpm.결과))</f>
        <v/>
      </c>
      <c r="AI48" t="str" cm="1">
        <f t="array" ref="AI48">_xlfn.LET(_xlpm.결과,IFERROR(_xlfn.XLOOKUP(1, (날씨6[stnNm]='신적설 삽입용'!$AE$36) * (날씨6[월]=AI$37) * (날씨6[일]='신적설 삽입용'!$AD48), 날씨6[ddMefs]),""),IF(_xlpm.결과=0,"",_xlpm.결과))</f>
        <v/>
      </c>
      <c r="AJ48" t="str" cm="1">
        <f t="array" ref="AJ48">_xlfn.LET(_xlpm.결과,IFERROR(_xlfn.XLOOKUP(1, (날씨6[stnNm]='신적설 삽입용'!$AE$36) * (날씨6[월]=AJ$37) * (날씨6[일]='신적설 삽입용'!$AD48), 날씨6[ddMefs]),""),IF(_xlpm.결과=0,"",_xlpm.결과))</f>
        <v/>
      </c>
      <c r="AK48" t="str" cm="1">
        <f t="array" ref="AK48">_xlfn.LET(_xlpm.결과,IFERROR(_xlfn.XLOOKUP(1, (날씨6[stnNm]='신적설 삽입용'!$AE$36) * (날씨6[월]=AK$37) * (날씨6[일]='신적설 삽입용'!$AD48), 날씨6[ddMefs]),""),IF(_xlpm.결과=0,"",_xlpm.결과))</f>
        <v/>
      </c>
      <c r="AL48" t="str" cm="1">
        <f t="array" ref="AL48">_xlfn.LET(_xlpm.결과,IFERROR(_xlfn.XLOOKUP(1, (날씨6[stnNm]='신적설 삽입용'!$AE$36) * (날씨6[월]=AL$37) * (날씨6[일]='신적설 삽입용'!$AD48), 날씨6[ddMefs]),""),IF(_xlpm.결과=0,"",_xlpm.결과))</f>
        <v/>
      </c>
      <c r="AM48" t="str" cm="1">
        <f t="array" ref="AM48">_xlfn.LET(_xlpm.결과,IFERROR(_xlfn.XLOOKUP(1, (날씨6[stnNm]='신적설 삽입용'!$AE$36) * (날씨6[월]=AM$37) * (날씨6[일]='신적설 삽입용'!$AD48), 날씨6[ddMefs]),""),IF(_xlpm.결과=0,"",_xlpm.결과))</f>
        <v/>
      </c>
      <c r="AN48" t="str" cm="1">
        <f t="array" ref="AN48">_xlfn.LET(_xlpm.결과,IFERROR(_xlfn.XLOOKUP(1, (날씨6[stnNm]='신적설 삽입용'!$AE$36) * (날씨6[월]=AN$37) * (날씨6[일]='신적설 삽입용'!$AD48), 날씨6[ddMefs]),""),IF(_xlpm.결과=0,"",_xlpm.결과))</f>
        <v/>
      </c>
      <c r="AO48" t="str" cm="1">
        <f t="array" ref="AO48">_xlfn.LET(_xlpm.결과,IFERROR(_xlfn.XLOOKUP(1, (날씨6[stnNm]='신적설 삽입용'!$AE$36) * (날씨6[월]=AO$37) * (날씨6[일]='신적설 삽입용'!$AD48), 날씨6[ddMefs]),""),IF(_xlpm.결과=0,"",_xlpm.결과))</f>
        <v/>
      </c>
      <c r="AP48" t="str" cm="1">
        <f t="array" ref="AP48">_xlfn.LET(_xlpm.결과,IFERROR(_xlfn.XLOOKUP(1, (날씨6[stnNm]='신적설 삽입용'!$AE$36) * (날씨6[월]=AP$37) * (날씨6[일]='신적설 삽입용'!$AD48), 날씨6[ddMefs]),""),IF(_xlpm.결과=0,"",_xlpm.결과))</f>
        <v/>
      </c>
    </row>
    <row r="49" spans="2:42" ht="15.95" customHeight="1" x14ac:dyDescent="0.3">
      <c r="B49" s="63">
        <v>12</v>
      </c>
      <c r="C49" t="str" cm="1">
        <f t="array" ref="C49">_xlfn.LET(_xlpm.결과,IFERROR(_xlfn.XLOOKUP(1, (날씨4[stnNm]='신적설 삽입용'!$C$36) * (날씨4[월]=C$37) * (날씨4[일]='신적설 삽입용'!$B49), 날씨4[ddMefs]),""),IF(_xlpm.결과=0,"",_xlpm.결과))</f>
        <v/>
      </c>
      <c r="D49" t="str" cm="1">
        <f t="array" ref="D49">_xlfn.LET(_xlpm.결과,IFERROR(_xlfn.XLOOKUP(1, (날씨4[stnNm]='신적설 삽입용'!$C$36) * (날씨4[월]=D$37) * (날씨4[일]='신적설 삽입용'!$B49), 날씨4[ddMefs]),""),IF(_xlpm.결과=0,"",_xlpm.결과))</f>
        <v/>
      </c>
      <c r="E49" t="str" cm="1">
        <f t="array" ref="E49">_xlfn.LET(_xlpm.결과,IFERROR(_xlfn.XLOOKUP(1, (날씨4[stnNm]='신적설 삽입용'!$C$36) * (날씨4[월]=E$37) * (날씨4[일]='신적설 삽입용'!$B49), 날씨4[ddMefs]),""),IF(_xlpm.결과=0,"",_xlpm.결과))</f>
        <v/>
      </c>
      <c r="F49" t="str" cm="1">
        <f t="array" ref="F49">_xlfn.LET(_xlpm.결과,IFERROR(_xlfn.XLOOKUP(1, (날씨4[stnNm]='신적설 삽입용'!$C$36) * (날씨4[월]=F$37) * (날씨4[일]='신적설 삽입용'!$B49), 날씨4[ddMefs]),""),IF(_xlpm.결과=0,"",_xlpm.결과))</f>
        <v/>
      </c>
      <c r="G49" t="str" cm="1">
        <f t="array" ref="G49">_xlfn.LET(_xlpm.결과,IFERROR(_xlfn.XLOOKUP(1, (날씨4[stnNm]='신적설 삽입용'!$C$36) * (날씨4[월]=G$37) * (날씨4[일]='신적설 삽입용'!$B49), 날씨4[ddMefs]),""),IF(_xlpm.결과=0,"",_xlpm.결과))</f>
        <v/>
      </c>
      <c r="H49" t="str" cm="1">
        <f t="array" ref="H49">_xlfn.LET(_xlpm.결과,IFERROR(_xlfn.XLOOKUP(1, (날씨4[stnNm]='신적설 삽입용'!$C$36) * (날씨4[월]=H$37) * (날씨4[일]='신적설 삽입용'!$B49), 날씨4[ddMefs]),""),IF(_xlpm.결과=0,"",_xlpm.결과))</f>
        <v/>
      </c>
      <c r="I49" t="str" cm="1">
        <f t="array" ref="I49">_xlfn.LET(_xlpm.결과,IFERROR(_xlfn.XLOOKUP(1, (날씨4[stnNm]='신적설 삽입용'!$C$36) * (날씨4[월]=I$37) * (날씨4[일]='신적설 삽입용'!$B49), 날씨4[ddMefs]),""),IF(_xlpm.결과=0,"",_xlpm.결과))</f>
        <v/>
      </c>
      <c r="J49" t="str" cm="1">
        <f t="array" ref="J49">_xlfn.LET(_xlpm.결과,IFERROR(_xlfn.XLOOKUP(1, (날씨4[stnNm]='신적설 삽입용'!$C$36) * (날씨4[월]=J$37) * (날씨4[일]='신적설 삽입용'!$B49), 날씨4[ddMefs]),""),IF(_xlpm.결과=0,"",_xlpm.결과))</f>
        <v/>
      </c>
      <c r="K49" t="str" cm="1">
        <f t="array" ref="K49">_xlfn.LET(_xlpm.결과,IFERROR(_xlfn.XLOOKUP(1, (날씨4[stnNm]='신적설 삽입용'!$C$36) * (날씨4[월]=K$37) * (날씨4[일]='신적설 삽입용'!$B49), 날씨4[ddMefs]),""),IF(_xlpm.결과=0,"",_xlpm.결과))</f>
        <v/>
      </c>
      <c r="L49" t="str" cm="1">
        <f t="array" ref="L49">_xlfn.LET(_xlpm.결과,IFERROR(_xlfn.XLOOKUP(1, (날씨4[stnNm]='신적설 삽입용'!$C$36) * (날씨4[월]=L$37) * (날씨4[일]='신적설 삽입용'!$B49), 날씨4[ddMefs]),""),IF(_xlpm.결과=0,"",_xlpm.결과))</f>
        <v/>
      </c>
      <c r="M49" t="str" cm="1">
        <f t="array" ref="M49">_xlfn.LET(_xlpm.결과,IFERROR(_xlfn.XLOOKUP(1, (날씨4[stnNm]='신적설 삽입용'!$C$36) * (날씨4[월]=M$37) * (날씨4[일]='신적설 삽입용'!$B49), 날씨4[ddMefs]),""),IF(_xlpm.결과=0,"",_xlpm.결과))</f>
        <v/>
      </c>
      <c r="N49" t="str" cm="1">
        <f t="array" ref="N49">_xlfn.LET(_xlpm.결과,IFERROR(_xlfn.XLOOKUP(1, (날씨4[stnNm]='신적설 삽입용'!$C$36) * (날씨4[월]=N$37) * (날씨4[일]='신적설 삽입용'!$B49), 날씨4[ddMefs]),""),IF(_xlpm.결과=0,"",_xlpm.결과))</f>
        <v/>
      </c>
      <c r="P49" s="63">
        <v>12</v>
      </c>
      <c r="Q49" t="str" cm="1">
        <f t="array" ref="Q49">_xlfn.LET(_xlpm.결과,IFERROR(_xlfn.XLOOKUP(1, (날씨5[stnNm]='신적설 삽입용'!$Q$36) * (날씨5[월]=Q$37) * (날씨5[일]='신적설 삽입용'!$P49), 날씨5[ddMefs]),""),IF(_xlpm.결과=0,"",_xlpm.결과))</f>
        <v/>
      </c>
      <c r="R49" t="str" cm="1">
        <f t="array" ref="R49">_xlfn.LET(_xlpm.결과,IFERROR(_xlfn.XLOOKUP(1, (날씨5[stnNm]='신적설 삽입용'!$Q$36) * (날씨5[월]=R$37) * (날씨5[일]='신적설 삽입용'!$P49), 날씨5[ddMefs]),""),IF(_xlpm.결과=0,"",_xlpm.결과))</f>
        <v/>
      </c>
      <c r="S49" t="str" cm="1">
        <f t="array" ref="S49">_xlfn.LET(_xlpm.결과,IFERROR(_xlfn.XLOOKUP(1, (날씨5[stnNm]='신적설 삽입용'!$Q$36) * (날씨5[월]=S$37) * (날씨5[일]='신적설 삽입용'!$P49), 날씨5[ddMefs]),""),IF(_xlpm.결과=0,"",_xlpm.결과))</f>
        <v/>
      </c>
      <c r="T49" t="str" cm="1">
        <f t="array" ref="T49">_xlfn.LET(_xlpm.결과,IFERROR(_xlfn.XLOOKUP(1, (날씨5[stnNm]='신적설 삽입용'!$Q$36) * (날씨5[월]=T$37) * (날씨5[일]='신적설 삽입용'!$P49), 날씨5[ddMefs]),""),IF(_xlpm.결과=0,"",_xlpm.결과))</f>
        <v/>
      </c>
      <c r="U49" t="str" cm="1">
        <f t="array" ref="U49">_xlfn.LET(_xlpm.결과,IFERROR(_xlfn.XLOOKUP(1, (날씨5[stnNm]='신적설 삽입용'!$Q$36) * (날씨5[월]=U$37) * (날씨5[일]='신적설 삽입용'!$P49), 날씨5[ddMefs]),""),IF(_xlpm.결과=0,"",_xlpm.결과))</f>
        <v/>
      </c>
      <c r="V49" t="str" cm="1">
        <f t="array" ref="V49">_xlfn.LET(_xlpm.결과,IFERROR(_xlfn.XLOOKUP(1, (날씨5[stnNm]='신적설 삽입용'!$Q$36) * (날씨5[월]=V$37) * (날씨5[일]='신적설 삽입용'!$P49), 날씨5[ddMefs]),""),IF(_xlpm.결과=0,"",_xlpm.결과))</f>
        <v/>
      </c>
      <c r="W49" t="str" cm="1">
        <f t="array" ref="W49">_xlfn.LET(_xlpm.결과,IFERROR(_xlfn.XLOOKUP(1, (날씨5[stnNm]='신적설 삽입용'!$Q$36) * (날씨5[월]=W$37) * (날씨5[일]='신적설 삽입용'!$P49), 날씨5[ddMefs]),""),IF(_xlpm.결과=0,"",_xlpm.결과))</f>
        <v/>
      </c>
      <c r="X49" t="str" cm="1">
        <f t="array" ref="X49">_xlfn.LET(_xlpm.결과,IFERROR(_xlfn.XLOOKUP(1, (날씨5[stnNm]='신적설 삽입용'!$Q$36) * (날씨5[월]=X$37) * (날씨5[일]='신적설 삽입용'!$P49), 날씨5[ddMefs]),""),IF(_xlpm.결과=0,"",_xlpm.결과))</f>
        <v/>
      </c>
      <c r="Y49" t="str" cm="1">
        <f t="array" ref="Y49">_xlfn.LET(_xlpm.결과,IFERROR(_xlfn.XLOOKUP(1, (날씨5[stnNm]='신적설 삽입용'!$Q$36) * (날씨5[월]=Y$37) * (날씨5[일]='신적설 삽입용'!$P49), 날씨5[ddMefs]),""),IF(_xlpm.결과=0,"",_xlpm.결과))</f>
        <v/>
      </c>
      <c r="Z49" t="str" cm="1">
        <f t="array" ref="Z49">_xlfn.LET(_xlpm.결과,IFERROR(_xlfn.XLOOKUP(1, (날씨5[stnNm]='신적설 삽입용'!$Q$36) * (날씨5[월]=Z$37) * (날씨5[일]='신적설 삽입용'!$P49), 날씨5[ddMefs]),""),IF(_xlpm.결과=0,"",_xlpm.결과))</f>
        <v/>
      </c>
      <c r="AA49" t="str" cm="1">
        <f t="array" ref="AA49">_xlfn.LET(_xlpm.결과,IFERROR(_xlfn.XLOOKUP(1, (날씨5[stnNm]='신적설 삽입용'!$Q$36) * (날씨5[월]=AA$37) * (날씨5[일]='신적설 삽입용'!$P49), 날씨5[ddMefs]),""),IF(_xlpm.결과=0,"",_xlpm.결과))</f>
        <v/>
      </c>
      <c r="AB49" t="str" cm="1">
        <f t="array" ref="AB49">_xlfn.LET(_xlpm.결과,IFERROR(_xlfn.XLOOKUP(1, (날씨5[stnNm]='신적설 삽입용'!$Q$36) * (날씨5[월]=AB$37) * (날씨5[일]='신적설 삽입용'!$P49), 날씨5[ddMefs]),""),IF(_xlpm.결과=0,"",_xlpm.결과))</f>
        <v/>
      </c>
      <c r="AD49" s="63">
        <v>12</v>
      </c>
      <c r="AE49" t="str" cm="1">
        <f t="array" ref="AE49">_xlfn.LET(_xlpm.결과,IFERROR(_xlfn.XLOOKUP(1, (날씨6[stnNm]='신적설 삽입용'!$AE$36) * (날씨6[월]=AE$37) * (날씨6[일]='신적설 삽입용'!$AD49), 날씨6[ddMefs]),""),IF(_xlpm.결과=0,"",_xlpm.결과))</f>
        <v/>
      </c>
      <c r="AF49" t="str" cm="1">
        <f t="array" ref="AF49">_xlfn.LET(_xlpm.결과,IFERROR(_xlfn.XLOOKUP(1, (날씨6[stnNm]='신적설 삽입용'!$AE$36) * (날씨6[월]=AF$37) * (날씨6[일]='신적설 삽입용'!$AD49), 날씨6[ddMefs]),""),IF(_xlpm.결과=0,"",_xlpm.결과))</f>
        <v/>
      </c>
      <c r="AG49" t="str" cm="1">
        <f t="array" ref="AG49">_xlfn.LET(_xlpm.결과,IFERROR(_xlfn.XLOOKUP(1, (날씨6[stnNm]='신적설 삽입용'!$AE$36) * (날씨6[월]=AG$37) * (날씨6[일]='신적설 삽입용'!$AD49), 날씨6[ddMefs]),""),IF(_xlpm.결과=0,"",_xlpm.결과))</f>
        <v/>
      </c>
      <c r="AH49" t="str" cm="1">
        <f t="array" ref="AH49">_xlfn.LET(_xlpm.결과,IFERROR(_xlfn.XLOOKUP(1, (날씨6[stnNm]='신적설 삽입용'!$AE$36) * (날씨6[월]=AH$37) * (날씨6[일]='신적설 삽입용'!$AD49), 날씨6[ddMefs]),""),IF(_xlpm.결과=0,"",_xlpm.결과))</f>
        <v/>
      </c>
      <c r="AI49" t="str" cm="1">
        <f t="array" ref="AI49">_xlfn.LET(_xlpm.결과,IFERROR(_xlfn.XLOOKUP(1, (날씨6[stnNm]='신적설 삽입용'!$AE$36) * (날씨6[월]=AI$37) * (날씨6[일]='신적설 삽입용'!$AD49), 날씨6[ddMefs]),""),IF(_xlpm.결과=0,"",_xlpm.결과))</f>
        <v/>
      </c>
      <c r="AJ49" t="str" cm="1">
        <f t="array" ref="AJ49">_xlfn.LET(_xlpm.결과,IFERROR(_xlfn.XLOOKUP(1, (날씨6[stnNm]='신적설 삽입용'!$AE$36) * (날씨6[월]=AJ$37) * (날씨6[일]='신적설 삽입용'!$AD49), 날씨6[ddMefs]),""),IF(_xlpm.결과=0,"",_xlpm.결과))</f>
        <v/>
      </c>
      <c r="AK49" t="str" cm="1">
        <f t="array" ref="AK49">_xlfn.LET(_xlpm.결과,IFERROR(_xlfn.XLOOKUP(1, (날씨6[stnNm]='신적설 삽입용'!$AE$36) * (날씨6[월]=AK$37) * (날씨6[일]='신적설 삽입용'!$AD49), 날씨6[ddMefs]),""),IF(_xlpm.결과=0,"",_xlpm.결과))</f>
        <v/>
      </c>
      <c r="AL49" t="str" cm="1">
        <f t="array" ref="AL49">_xlfn.LET(_xlpm.결과,IFERROR(_xlfn.XLOOKUP(1, (날씨6[stnNm]='신적설 삽입용'!$AE$36) * (날씨6[월]=AL$37) * (날씨6[일]='신적설 삽입용'!$AD49), 날씨6[ddMefs]),""),IF(_xlpm.결과=0,"",_xlpm.결과))</f>
        <v/>
      </c>
      <c r="AM49" t="str" cm="1">
        <f t="array" ref="AM49">_xlfn.LET(_xlpm.결과,IFERROR(_xlfn.XLOOKUP(1, (날씨6[stnNm]='신적설 삽입용'!$AE$36) * (날씨6[월]=AM$37) * (날씨6[일]='신적설 삽입용'!$AD49), 날씨6[ddMefs]),""),IF(_xlpm.결과=0,"",_xlpm.결과))</f>
        <v/>
      </c>
      <c r="AN49" t="str" cm="1">
        <f t="array" ref="AN49">_xlfn.LET(_xlpm.결과,IFERROR(_xlfn.XLOOKUP(1, (날씨6[stnNm]='신적설 삽입용'!$AE$36) * (날씨6[월]=AN$37) * (날씨6[일]='신적설 삽입용'!$AD49), 날씨6[ddMefs]),""),IF(_xlpm.결과=0,"",_xlpm.결과))</f>
        <v/>
      </c>
      <c r="AO49" t="str" cm="1">
        <f t="array" ref="AO49">_xlfn.LET(_xlpm.결과,IFERROR(_xlfn.XLOOKUP(1, (날씨6[stnNm]='신적설 삽입용'!$AE$36) * (날씨6[월]=AO$37) * (날씨6[일]='신적설 삽입용'!$AD49), 날씨6[ddMefs]),""),IF(_xlpm.결과=0,"",_xlpm.결과))</f>
        <v/>
      </c>
      <c r="AP49" t="str" cm="1">
        <f t="array" ref="AP49">_xlfn.LET(_xlpm.결과,IFERROR(_xlfn.XLOOKUP(1, (날씨6[stnNm]='신적설 삽입용'!$AE$36) * (날씨6[월]=AP$37) * (날씨6[일]='신적설 삽입용'!$AD49), 날씨6[ddMefs]),""),IF(_xlpm.결과=0,"",_xlpm.결과))</f>
        <v/>
      </c>
    </row>
    <row r="50" spans="2:42" ht="15.95" customHeight="1" x14ac:dyDescent="0.3">
      <c r="B50" s="63">
        <v>13</v>
      </c>
      <c r="C50" t="str" cm="1">
        <f t="array" ref="C50">_xlfn.LET(_xlpm.결과,IFERROR(_xlfn.XLOOKUP(1, (날씨4[stnNm]='신적설 삽입용'!$C$36) * (날씨4[월]=C$37) * (날씨4[일]='신적설 삽입용'!$B50), 날씨4[ddMefs]),""),IF(_xlpm.결과=0,"",_xlpm.결과))</f>
        <v/>
      </c>
      <c r="D50" t="str" cm="1">
        <f t="array" ref="D50">_xlfn.LET(_xlpm.결과,IFERROR(_xlfn.XLOOKUP(1, (날씨4[stnNm]='신적설 삽입용'!$C$36) * (날씨4[월]=D$37) * (날씨4[일]='신적설 삽입용'!$B50), 날씨4[ddMefs]),""),IF(_xlpm.결과=0,"",_xlpm.결과))</f>
        <v/>
      </c>
      <c r="E50" t="str" cm="1">
        <f t="array" ref="E50">_xlfn.LET(_xlpm.결과,IFERROR(_xlfn.XLOOKUP(1, (날씨4[stnNm]='신적설 삽입용'!$C$36) * (날씨4[월]=E$37) * (날씨4[일]='신적설 삽입용'!$B50), 날씨4[ddMefs]),""),IF(_xlpm.결과=0,"",_xlpm.결과))</f>
        <v/>
      </c>
      <c r="F50" t="str" cm="1">
        <f t="array" ref="F50">_xlfn.LET(_xlpm.결과,IFERROR(_xlfn.XLOOKUP(1, (날씨4[stnNm]='신적설 삽입용'!$C$36) * (날씨4[월]=F$37) * (날씨4[일]='신적설 삽입용'!$B50), 날씨4[ddMefs]),""),IF(_xlpm.결과=0,"",_xlpm.결과))</f>
        <v/>
      </c>
      <c r="G50" t="str" cm="1">
        <f t="array" ref="G50">_xlfn.LET(_xlpm.결과,IFERROR(_xlfn.XLOOKUP(1, (날씨4[stnNm]='신적설 삽입용'!$C$36) * (날씨4[월]=G$37) * (날씨4[일]='신적설 삽입용'!$B50), 날씨4[ddMefs]),""),IF(_xlpm.결과=0,"",_xlpm.결과))</f>
        <v/>
      </c>
      <c r="H50" t="str" cm="1">
        <f t="array" ref="H50">_xlfn.LET(_xlpm.결과,IFERROR(_xlfn.XLOOKUP(1, (날씨4[stnNm]='신적설 삽입용'!$C$36) * (날씨4[월]=H$37) * (날씨4[일]='신적설 삽입용'!$B50), 날씨4[ddMefs]),""),IF(_xlpm.결과=0,"",_xlpm.결과))</f>
        <v/>
      </c>
      <c r="I50" t="str" cm="1">
        <f t="array" ref="I50">_xlfn.LET(_xlpm.결과,IFERROR(_xlfn.XLOOKUP(1, (날씨4[stnNm]='신적설 삽입용'!$C$36) * (날씨4[월]=I$37) * (날씨4[일]='신적설 삽입용'!$B50), 날씨4[ddMefs]),""),IF(_xlpm.결과=0,"",_xlpm.결과))</f>
        <v/>
      </c>
      <c r="J50" t="str" cm="1">
        <f t="array" ref="J50">_xlfn.LET(_xlpm.결과,IFERROR(_xlfn.XLOOKUP(1, (날씨4[stnNm]='신적설 삽입용'!$C$36) * (날씨4[월]=J$37) * (날씨4[일]='신적설 삽입용'!$B50), 날씨4[ddMefs]),""),IF(_xlpm.결과=0,"",_xlpm.결과))</f>
        <v/>
      </c>
      <c r="K50" t="str" cm="1">
        <f t="array" ref="K50">_xlfn.LET(_xlpm.결과,IFERROR(_xlfn.XLOOKUP(1, (날씨4[stnNm]='신적설 삽입용'!$C$36) * (날씨4[월]=K$37) * (날씨4[일]='신적설 삽입용'!$B50), 날씨4[ddMefs]),""),IF(_xlpm.결과=0,"",_xlpm.결과))</f>
        <v/>
      </c>
      <c r="L50" t="str" cm="1">
        <f t="array" ref="L50">_xlfn.LET(_xlpm.결과,IFERROR(_xlfn.XLOOKUP(1, (날씨4[stnNm]='신적설 삽입용'!$C$36) * (날씨4[월]=L$37) * (날씨4[일]='신적설 삽입용'!$B50), 날씨4[ddMefs]),""),IF(_xlpm.결과=0,"",_xlpm.결과))</f>
        <v/>
      </c>
      <c r="M50" t="str" cm="1">
        <f t="array" ref="M50">_xlfn.LET(_xlpm.결과,IFERROR(_xlfn.XLOOKUP(1, (날씨4[stnNm]='신적설 삽입용'!$C$36) * (날씨4[월]=M$37) * (날씨4[일]='신적설 삽입용'!$B50), 날씨4[ddMefs]),""),IF(_xlpm.결과=0,"",_xlpm.결과))</f>
        <v/>
      </c>
      <c r="N50" t="str" cm="1">
        <f t="array" ref="N50">_xlfn.LET(_xlpm.결과,IFERROR(_xlfn.XLOOKUP(1, (날씨4[stnNm]='신적설 삽입용'!$C$36) * (날씨4[월]=N$37) * (날씨4[일]='신적설 삽입용'!$B50), 날씨4[ddMefs]),""),IF(_xlpm.결과=0,"",_xlpm.결과))</f>
        <v/>
      </c>
      <c r="P50" s="63">
        <v>13</v>
      </c>
      <c r="Q50" t="str" cm="1">
        <f t="array" ref="Q50">_xlfn.LET(_xlpm.결과,IFERROR(_xlfn.XLOOKUP(1, (날씨5[stnNm]='신적설 삽입용'!$Q$36) * (날씨5[월]=Q$37) * (날씨5[일]='신적설 삽입용'!$P50), 날씨5[ddMefs]),""),IF(_xlpm.결과=0,"",_xlpm.결과))</f>
        <v/>
      </c>
      <c r="R50" t="str" cm="1">
        <f t="array" ref="R50">_xlfn.LET(_xlpm.결과,IFERROR(_xlfn.XLOOKUP(1, (날씨5[stnNm]='신적설 삽입용'!$Q$36) * (날씨5[월]=R$37) * (날씨5[일]='신적설 삽입용'!$P50), 날씨5[ddMefs]),""),IF(_xlpm.결과=0,"",_xlpm.결과))</f>
        <v/>
      </c>
      <c r="S50" t="str" cm="1">
        <f t="array" ref="S50">_xlfn.LET(_xlpm.결과,IFERROR(_xlfn.XLOOKUP(1, (날씨5[stnNm]='신적설 삽입용'!$Q$36) * (날씨5[월]=S$37) * (날씨5[일]='신적설 삽입용'!$P50), 날씨5[ddMefs]),""),IF(_xlpm.결과=0,"",_xlpm.결과))</f>
        <v/>
      </c>
      <c r="T50" t="str" cm="1">
        <f t="array" ref="T50">_xlfn.LET(_xlpm.결과,IFERROR(_xlfn.XLOOKUP(1, (날씨5[stnNm]='신적설 삽입용'!$Q$36) * (날씨5[월]=T$37) * (날씨5[일]='신적설 삽입용'!$P50), 날씨5[ddMefs]),""),IF(_xlpm.결과=0,"",_xlpm.결과))</f>
        <v/>
      </c>
      <c r="U50" t="str" cm="1">
        <f t="array" ref="U50">_xlfn.LET(_xlpm.결과,IFERROR(_xlfn.XLOOKUP(1, (날씨5[stnNm]='신적설 삽입용'!$Q$36) * (날씨5[월]=U$37) * (날씨5[일]='신적설 삽입용'!$P50), 날씨5[ddMefs]),""),IF(_xlpm.결과=0,"",_xlpm.결과))</f>
        <v/>
      </c>
      <c r="V50" t="str" cm="1">
        <f t="array" ref="V50">_xlfn.LET(_xlpm.결과,IFERROR(_xlfn.XLOOKUP(1, (날씨5[stnNm]='신적설 삽입용'!$Q$36) * (날씨5[월]=V$37) * (날씨5[일]='신적설 삽입용'!$P50), 날씨5[ddMefs]),""),IF(_xlpm.결과=0,"",_xlpm.결과))</f>
        <v/>
      </c>
      <c r="W50" t="str" cm="1">
        <f t="array" ref="W50">_xlfn.LET(_xlpm.결과,IFERROR(_xlfn.XLOOKUP(1, (날씨5[stnNm]='신적설 삽입용'!$Q$36) * (날씨5[월]=W$37) * (날씨5[일]='신적설 삽입용'!$P50), 날씨5[ddMefs]),""),IF(_xlpm.결과=0,"",_xlpm.결과))</f>
        <v/>
      </c>
      <c r="X50" t="str" cm="1">
        <f t="array" ref="X50">_xlfn.LET(_xlpm.결과,IFERROR(_xlfn.XLOOKUP(1, (날씨5[stnNm]='신적설 삽입용'!$Q$36) * (날씨5[월]=X$37) * (날씨5[일]='신적설 삽입용'!$P50), 날씨5[ddMefs]),""),IF(_xlpm.결과=0,"",_xlpm.결과))</f>
        <v/>
      </c>
      <c r="Y50" t="str" cm="1">
        <f t="array" ref="Y50">_xlfn.LET(_xlpm.결과,IFERROR(_xlfn.XLOOKUP(1, (날씨5[stnNm]='신적설 삽입용'!$Q$36) * (날씨5[월]=Y$37) * (날씨5[일]='신적설 삽입용'!$P50), 날씨5[ddMefs]),""),IF(_xlpm.결과=0,"",_xlpm.결과))</f>
        <v/>
      </c>
      <c r="Z50" t="str" cm="1">
        <f t="array" ref="Z50">_xlfn.LET(_xlpm.결과,IFERROR(_xlfn.XLOOKUP(1, (날씨5[stnNm]='신적설 삽입용'!$Q$36) * (날씨5[월]=Z$37) * (날씨5[일]='신적설 삽입용'!$P50), 날씨5[ddMefs]),""),IF(_xlpm.결과=0,"",_xlpm.결과))</f>
        <v/>
      </c>
      <c r="AA50" t="str" cm="1">
        <f t="array" ref="AA50">_xlfn.LET(_xlpm.결과,IFERROR(_xlfn.XLOOKUP(1, (날씨5[stnNm]='신적설 삽입용'!$Q$36) * (날씨5[월]=AA$37) * (날씨5[일]='신적설 삽입용'!$P50), 날씨5[ddMefs]),""),IF(_xlpm.결과=0,"",_xlpm.결과))</f>
        <v/>
      </c>
      <c r="AB50" t="str" cm="1">
        <f t="array" ref="AB50">_xlfn.LET(_xlpm.결과,IFERROR(_xlfn.XLOOKUP(1, (날씨5[stnNm]='신적설 삽입용'!$Q$36) * (날씨5[월]=AB$37) * (날씨5[일]='신적설 삽입용'!$P50), 날씨5[ddMefs]),""),IF(_xlpm.결과=0,"",_xlpm.결과))</f>
        <v/>
      </c>
      <c r="AD50" s="63">
        <v>13</v>
      </c>
      <c r="AE50" t="str" cm="1">
        <f t="array" ref="AE50">_xlfn.LET(_xlpm.결과,IFERROR(_xlfn.XLOOKUP(1, (날씨6[stnNm]='신적설 삽입용'!$AE$36) * (날씨6[월]=AE$37) * (날씨6[일]='신적설 삽입용'!$AD50), 날씨6[ddMefs]),""),IF(_xlpm.결과=0,"",_xlpm.결과))</f>
        <v/>
      </c>
      <c r="AF50" t="str" cm="1">
        <f t="array" ref="AF50">_xlfn.LET(_xlpm.결과,IFERROR(_xlfn.XLOOKUP(1, (날씨6[stnNm]='신적설 삽입용'!$AE$36) * (날씨6[월]=AF$37) * (날씨6[일]='신적설 삽입용'!$AD50), 날씨6[ddMefs]),""),IF(_xlpm.결과=0,"",_xlpm.결과))</f>
        <v/>
      </c>
      <c r="AG50" t="str" cm="1">
        <f t="array" ref="AG50">_xlfn.LET(_xlpm.결과,IFERROR(_xlfn.XLOOKUP(1, (날씨6[stnNm]='신적설 삽입용'!$AE$36) * (날씨6[월]=AG$37) * (날씨6[일]='신적설 삽입용'!$AD50), 날씨6[ddMefs]),""),IF(_xlpm.결과=0,"",_xlpm.결과))</f>
        <v/>
      </c>
      <c r="AH50" t="str" cm="1">
        <f t="array" ref="AH50">_xlfn.LET(_xlpm.결과,IFERROR(_xlfn.XLOOKUP(1, (날씨6[stnNm]='신적설 삽입용'!$AE$36) * (날씨6[월]=AH$37) * (날씨6[일]='신적설 삽입용'!$AD50), 날씨6[ddMefs]),""),IF(_xlpm.결과=0,"",_xlpm.결과))</f>
        <v/>
      </c>
      <c r="AI50" t="str" cm="1">
        <f t="array" ref="AI50">_xlfn.LET(_xlpm.결과,IFERROR(_xlfn.XLOOKUP(1, (날씨6[stnNm]='신적설 삽입용'!$AE$36) * (날씨6[월]=AI$37) * (날씨6[일]='신적설 삽입용'!$AD50), 날씨6[ddMefs]),""),IF(_xlpm.결과=0,"",_xlpm.결과))</f>
        <v/>
      </c>
      <c r="AJ50" t="str" cm="1">
        <f t="array" ref="AJ50">_xlfn.LET(_xlpm.결과,IFERROR(_xlfn.XLOOKUP(1, (날씨6[stnNm]='신적설 삽입용'!$AE$36) * (날씨6[월]=AJ$37) * (날씨6[일]='신적설 삽입용'!$AD50), 날씨6[ddMefs]),""),IF(_xlpm.결과=0,"",_xlpm.결과))</f>
        <v/>
      </c>
      <c r="AK50" t="str" cm="1">
        <f t="array" ref="AK50">_xlfn.LET(_xlpm.결과,IFERROR(_xlfn.XLOOKUP(1, (날씨6[stnNm]='신적설 삽입용'!$AE$36) * (날씨6[월]=AK$37) * (날씨6[일]='신적설 삽입용'!$AD50), 날씨6[ddMefs]),""),IF(_xlpm.결과=0,"",_xlpm.결과))</f>
        <v/>
      </c>
      <c r="AL50" t="str" cm="1">
        <f t="array" ref="AL50">_xlfn.LET(_xlpm.결과,IFERROR(_xlfn.XLOOKUP(1, (날씨6[stnNm]='신적설 삽입용'!$AE$36) * (날씨6[월]=AL$37) * (날씨6[일]='신적설 삽입용'!$AD50), 날씨6[ddMefs]),""),IF(_xlpm.결과=0,"",_xlpm.결과))</f>
        <v/>
      </c>
      <c r="AM50" t="str" cm="1">
        <f t="array" ref="AM50">_xlfn.LET(_xlpm.결과,IFERROR(_xlfn.XLOOKUP(1, (날씨6[stnNm]='신적설 삽입용'!$AE$36) * (날씨6[월]=AM$37) * (날씨6[일]='신적설 삽입용'!$AD50), 날씨6[ddMefs]),""),IF(_xlpm.결과=0,"",_xlpm.결과))</f>
        <v/>
      </c>
      <c r="AN50" t="str" cm="1">
        <f t="array" ref="AN50">_xlfn.LET(_xlpm.결과,IFERROR(_xlfn.XLOOKUP(1, (날씨6[stnNm]='신적설 삽입용'!$AE$36) * (날씨6[월]=AN$37) * (날씨6[일]='신적설 삽입용'!$AD50), 날씨6[ddMefs]),""),IF(_xlpm.결과=0,"",_xlpm.결과))</f>
        <v/>
      </c>
      <c r="AO50" t="str" cm="1">
        <f t="array" ref="AO50">_xlfn.LET(_xlpm.결과,IFERROR(_xlfn.XLOOKUP(1, (날씨6[stnNm]='신적설 삽입용'!$AE$36) * (날씨6[월]=AO$37) * (날씨6[일]='신적설 삽입용'!$AD50), 날씨6[ddMefs]),""),IF(_xlpm.결과=0,"",_xlpm.결과))</f>
        <v/>
      </c>
      <c r="AP50" t="str" cm="1">
        <f t="array" ref="AP50">_xlfn.LET(_xlpm.결과,IFERROR(_xlfn.XLOOKUP(1, (날씨6[stnNm]='신적설 삽입용'!$AE$36) * (날씨6[월]=AP$37) * (날씨6[일]='신적설 삽입용'!$AD50), 날씨6[ddMefs]),""),IF(_xlpm.결과=0,"",_xlpm.결과))</f>
        <v/>
      </c>
    </row>
    <row r="51" spans="2:42" ht="15.95" customHeight="1" x14ac:dyDescent="0.3">
      <c r="B51" s="63">
        <v>14</v>
      </c>
      <c r="C51" t="str" cm="1">
        <f t="array" ref="C51">_xlfn.LET(_xlpm.결과,IFERROR(_xlfn.XLOOKUP(1, (날씨4[stnNm]='신적설 삽입용'!$C$36) * (날씨4[월]=C$37) * (날씨4[일]='신적설 삽입용'!$B51), 날씨4[ddMefs]),""),IF(_xlpm.결과=0,"",_xlpm.결과))</f>
        <v/>
      </c>
      <c r="D51" t="str" cm="1">
        <f t="array" ref="D51">_xlfn.LET(_xlpm.결과,IFERROR(_xlfn.XLOOKUP(1, (날씨4[stnNm]='신적설 삽입용'!$C$36) * (날씨4[월]=D$37) * (날씨4[일]='신적설 삽입용'!$B51), 날씨4[ddMefs]),""),IF(_xlpm.결과=0,"",_xlpm.결과))</f>
        <v/>
      </c>
      <c r="E51" t="str" cm="1">
        <f t="array" ref="E51">_xlfn.LET(_xlpm.결과,IFERROR(_xlfn.XLOOKUP(1, (날씨4[stnNm]='신적설 삽입용'!$C$36) * (날씨4[월]=E$37) * (날씨4[일]='신적설 삽입용'!$B51), 날씨4[ddMefs]),""),IF(_xlpm.결과=0,"",_xlpm.결과))</f>
        <v/>
      </c>
      <c r="F51" t="str" cm="1">
        <f t="array" ref="F51">_xlfn.LET(_xlpm.결과,IFERROR(_xlfn.XLOOKUP(1, (날씨4[stnNm]='신적설 삽입용'!$C$36) * (날씨4[월]=F$37) * (날씨4[일]='신적설 삽입용'!$B51), 날씨4[ddMefs]),""),IF(_xlpm.결과=0,"",_xlpm.결과))</f>
        <v/>
      </c>
      <c r="G51" t="str" cm="1">
        <f t="array" ref="G51">_xlfn.LET(_xlpm.결과,IFERROR(_xlfn.XLOOKUP(1, (날씨4[stnNm]='신적설 삽입용'!$C$36) * (날씨4[월]=G$37) * (날씨4[일]='신적설 삽입용'!$B51), 날씨4[ddMefs]),""),IF(_xlpm.결과=0,"",_xlpm.결과))</f>
        <v/>
      </c>
      <c r="H51" t="str" cm="1">
        <f t="array" ref="H51">_xlfn.LET(_xlpm.결과,IFERROR(_xlfn.XLOOKUP(1, (날씨4[stnNm]='신적설 삽입용'!$C$36) * (날씨4[월]=H$37) * (날씨4[일]='신적설 삽입용'!$B51), 날씨4[ddMefs]),""),IF(_xlpm.결과=0,"",_xlpm.결과))</f>
        <v/>
      </c>
      <c r="I51" t="str" cm="1">
        <f t="array" ref="I51">_xlfn.LET(_xlpm.결과,IFERROR(_xlfn.XLOOKUP(1, (날씨4[stnNm]='신적설 삽입용'!$C$36) * (날씨4[월]=I$37) * (날씨4[일]='신적설 삽입용'!$B51), 날씨4[ddMefs]),""),IF(_xlpm.결과=0,"",_xlpm.결과))</f>
        <v/>
      </c>
      <c r="J51" t="str" cm="1">
        <f t="array" ref="J51">_xlfn.LET(_xlpm.결과,IFERROR(_xlfn.XLOOKUP(1, (날씨4[stnNm]='신적설 삽입용'!$C$36) * (날씨4[월]=J$37) * (날씨4[일]='신적설 삽입용'!$B51), 날씨4[ddMefs]),""),IF(_xlpm.결과=0,"",_xlpm.결과))</f>
        <v/>
      </c>
      <c r="K51" t="str" cm="1">
        <f t="array" ref="K51">_xlfn.LET(_xlpm.결과,IFERROR(_xlfn.XLOOKUP(1, (날씨4[stnNm]='신적설 삽입용'!$C$36) * (날씨4[월]=K$37) * (날씨4[일]='신적설 삽입용'!$B51), 날씨4[ddMefs]),""),IF(_xlpm.결과=0,"",_xlpm.결과))</f>
        <v/>
      </c>
      <c r="L51" t="str" cm="1">
        <f t="array" ref="L51">_xlfn.LET(_xlpm.결과,IFERROR(_xlfn.XLOOKUP(1, (날씨4[stnNm]='신적설 삽입용'!$C$36) * (날씨4[월]=L$37) * (날씨4[일]='신적설 삽입용'!$B51), 날씨4[ddMefs]),""),IF(_xlpm.결과=0,"",_xlpm.결과))</f>
        <v/>
      </c>
      <c r="M51" t="str" cm="1">
        <f t="array" ref="M51">_xlfn.LET(_xlpm.결과,IFERROR(_xlfn.XLOOKUP(1, (날씨4[stnNm]='신적설 삽입용'!$C$36) * (날씨4[월]=M$37) * (날씨4[일]='신적설 삽입용'!$B51), 날씨4[ddMefs]),""),IF(_xlpm.결과=0,"",_xlpm.결과))</f>
        <v/>
      </c>
      <c r="N51" t="str" cm="1">
        <f t="array" ref="N51">_xlfn.LET(_xlpm.결과,IFERROR(_xlfn.XLOOKUP(1, (날씨4[stnNm]='신적설 삽입용'!$C$36) * (날씨4[월]=N$37) * (날씨4[일]='신적설 삽입용'!$B51), 날씨4[ddMefs]),""),IF(_xlpm.결과=0,"",_xlpm.결과))</f>
        <v/>
      </c>
      <c r="P51" s="63">
        <v>14</v>
      </c>
      <c r="Q51" t="str" cm="1">
        <f t="array" ref="Q51">_xlfn.LET(_xlpm.결과,IFERROR(_xlfn.XLOOKUP(1, (날씨5[stnNm]='신적설 삽입용'!$Q$36) * (날씨5[월]=Q$37) * (날씨5[일]='신적설 삽입용'!$P51), 날씨5[ddMefs]),""),IF(_xlpm.결과=0,"",_xlpm.결과))</f>
        <v/>
      </c>
      <c r="R51" t="str" cm="1">
        <f t="array" ref="R51">_xlfn.LET(_xlpm.결과,IFERROR(_xlfn.XLOOKUP(1, (날씨5[stnNm]='신적설 삽입용'!$Q$36) * (날씨5[월]=R$37) * (날씨5[일]='신적설 삽입용'!$P51), 날씨5[ddMefs]),""),IF(_xlpm.결과=0,"",_xlpm.결과))</f>
        <v/>
      </c>
      <c r="S51" t="str" cm="1">
        <f t="array" ref="S51">_xlfn.LET(_xlpm.결과,IFERROR(_xlfn.XLOOKUP(1, (날씨5[stnNm]='신적설 삽입용'!$Q$36) * (날씨5[월]=S$37) * (날씨5[일]='신적설 삽입용'!$P51), 날씨5[ddMefs]),""),IF(_xlpm.결과=0,"",_xlpm.결과))</f>
        <v/>
      </c>
      <c r="T51" t="str" cm="1">
        <f t="array" ref="T51">_xlfn.LET(_xlpm.결과,IFERROR(_xlfn.XLOOKUP(1, (날씨5[stnNm]='신적설 삽입용'!$Q$36) * (날씨5[월]=T$37) * (날씨5[일]='신적설 삽입용'!$P51), 날씨5[ddMefs]),""),IF(_xlpm.결과=0,"",_xlpm.결과))</f>
        <v/>
      </c>
      <c r="U51" t="str" cm="1">
        <f t="array" ref="U51">_xlfn.LET(_xlpm.결과,IFERROR(_xlfn.XLOOKUP(1, (날씨5[stnNm]='신적설 삽입용'!$Q$36) * (날씨5[월]=U$37) * (날씨5[일]='신적설 삽입용'!$P51), 날씨5[ddMefs]),""),IF(_xlpm.결과=0,"",_xlpm.결과))</f>
        <v/>
      </c>
      <c r="V51" t="str" cm="1">
        <f t="array" ref="V51">_xlfn.LET(_xlpm.결과,IFERROR(_xlfn.XLOOKUP(1, (날씨5[stnNm]='신적설 삽입용'!$Q$36) * (날씨5[월]=V$37) * (날씨5[일]='신적설 삽입용'!$P51), 날씨5[ddMefs]),""),IF(_xlpm.결과=0,"",_xlpm.결과))</f>
        <v/>
      </c>
      <c r="W51" t="str" cm="1">
        <f t="array" ref="W51">_xlfn.LET(_xlpm.결과,IFERROR(_xlfn.XLOOKUP(1, (날씨5[stnNm]='신적설 삽입용'!$Q$36) * (날씨5[월]=W$37) * (날씨5[일]='신적설 삽입용'!$P51), 날씨5[ddMefs]),""),IF(_xlpm.결과=0,"",_xlpm.결과))</f>
        <v/>
      </c>
      <c r="X51" t="str" cm="1">
        <f t="array" ref="X51">_xlfn.LET(_xlpm.결과,IFERROR(_xlfn.XLOOKUP(1, (날씨5[stnNm]='신적설 삽입용'!$Q$36) * (날씨5[월]=X$37) * (날씨5[일]='신적설 삽입용'!$P51), 날씨5[ddMefs]),""),IF(_xlpm.결과=0,"",_xlpm.결과))</f>
        <v/>
      </c>
      <c r="Y51" t="str" cm="1">
        <f t="array" ref="Y51">_xlfn.LET(_xlpm.결과,IFERROR(_xlfn.XLOOKUP(1, (날씨5[stnNm]='신적설 삽입용'!$Q$36) * (날씨5[월]=Y$37) * (날씨5[일]='신적설 삽입용'!$P51), 날씨5[ddMefs]),""),IF(_xlpm.결과=0,"",_xlpm.결과))</f>
        <v/>
      </c>
      <c r="Z51" t="str" cm="1">
        <f t="array" ref="Z51">_xlfn.LET(_xlpm.결과,IFERROR(_xlfn.XLOOKUP(1, (날씨5[stnNm]='신적설 삽입용'!$Q$36) * (날씨5[월]=Z$37) * (날씨5[일]='신적설 삽입용'!$P51), 날씨5[ddMefs]),""),IF(_xlpm.결과=0,"",_xlpm.결과))</f>
        <v/>
      </c>
      <c r="AA51" t="str" cm="1">
        <f t="array" ref="AA51">_xlfn.LET(_xlpm.결과,IFERROR(_xlfn.XLOOKUP(1, (날씨5[stnNm]='신적설 삽입용'!$Q$36) * (날씨5[월]=AA$37) * (날씨5[일]='신적설 삽입용'!$P51), 날씨5[ddMefs]),""),IF(_xlpm.결과=0,"",_xlpm.결과))</f>
        <v/>
      </c>
      <c r="AB51" t="str" cm="1">
        <f t="array" ref="AB51">_xlfn.LET(_xlpm.결과,IFERROR(_xlfn.XLOOKUP(1, (날씨5[stnNm]='신적설 삽입용'!$Q$36) * (날씨5[월]=AB$37) * (날씨5[일]='신적설 삽입용'!$P51), 날씨5[ddMefs]),""),IF(_xlpm.결과=0,"",_xlpm.결과))</f>
        <v/>
      </c>
      <c r="AD51" s="63">
        <v>14</v>
      </c>
      <c r="AE51" t="str" cm="1">
        <f t="array" ref="AE51">_xlfn.LET(_xlpm.결과,IFERROR(_xlfn.XLOOKUP(1, (날씨6[stnNm]='신적설 삽입용'!$AE$36) * (날씨6[월]=AE$37) * (날씨6[일]='신적설 삽입용'!$AD51), 날씨6[ddMefs]),""),IF(_xlpm.결과=0,"",_xlpm.결과))</f>
        <v/>
      </c>
      <c r="AF51" t="str" cm="1">
        <f t="array" ref="AF51">_xlfn.LET(_xlpm.결과,IFERROR(_xlfn.XLOOKUP(1, (날씨6[stnNm]='신적설 삽입용'!$AE$36) * (날씨6[월]=AF$37) * (날씨6[일]='신적설 삽입용'!$AD51), 날씨6[ddMefs]),""),IF(_xlpm.결과=0,"",_xlpm.결과))</f>
        <v/>
      </c>
      <c r="AG51" t="str" cm="1">
        <f t="array" ref="AG51">_xlfn.LET(_xlpm.결과,IFERROR(_xlfn.XLOOKUP(1, (날씨6[stnNm]='신적설 삽입용'!$AE$36) * (날씨6[월]=AG$37) * (날씨6[일]='신적설 삽입용'!$AD51), 날씨6[ddMefs]),""),IF(_xlpm.결과=0,"",_xlpm.결과))</f>
        <v/>
      </c>
      <c r="AH51" t="str" cm="1">
        <f t="array" ref="AH51">_xlfn.LET(_xlpm.결과,IFERROR(_xlfn.XLOOKUP(1, (날씨6[stnNm]='신적설 삽입용'!$AE$36) * (날씨6[월]=AH$37) * (날씨6[일]='신적설 삽입용'!$AD51), 날씨6[ddMefs]),""),IF(_xlpm.결과=0,"",_xlpm.결과))</f>
        <v/>
      </c>
      <c r="AI51" t="str" cm="1">
        <f t="array" ref="AI51">_xlfn.LET(_xlpm.결과,IFERROR(_xlfn.XLOOKUP(1, (날씨6[stnNm]='신적설 삽입용'!$AE$36) * (날씨6[월]=AI$37) * (날씨6[일]='신적설 삽입용'!$AD51), 날씨6[ddMefs]),""),IF(_xlpm.결과=0,"",_xlpm.결과))</f>
        <v/>
      </c>
      <c r="AJ51" t="str" cm="1">
        <f t="array" ref="AJ51">_xlfn.LET(_xlpm.결과,IFERROR(_xlfn.XLOOKUP(1, (날씨6[stnNm]='신적설 삽입용'!$AE$36) * (날씨6[월]=AJ$37) * (날씨6[일]='신적설 삽입용'!$AD51), 날씨6[ddMefs]),""),IF(_xlpm.결과=0,"",_xlpm.결과))</f>
        <v/>
      </c>
      <c r="AK51" t="str" cm="1">
        <f t="array" ref="AK51">_xlfn.LET(_xlpm.결과,IFERROR(_xlfn.XLOOKUP(1, (날씨6[stnNm]='신적설 삽입용'!$AE$36) * (날씨6[월]=AK$37) * (날씨6[일]='신적설 삽입용'!$AD51), 날씨6[ddMefs]),""),IF(_xlpm.결과=0,"",_xlpm.결과))</f>
        <v/>
      </c>
      <c r="AL51" t="str" cm="1">
        <f t="array" ref="AL51">_xlfn.LET(_xlpm.결과,IFERROR(_xlfn.XLOOKUP(1, (날씨6[stnNm]='신적설 삽입용'!$AE$36) * (날씨6[월]=AL$37) * (날씨6[일]='신적설 삽입용'!$AD51), 날씨6[ddMefs]),""),IF(_xlpm.결과=0,"",_xlpm.결과))</f>
        <v/>
      </c>
      <c r="AM51" t="str" cm="1">
        <f t="array" ref="AM51">_xlfn.LET(_xlpm.결과,IFERROR(_xlfn.XLOOKUP(1, (날씨6[stnNm]='신적설 삽입용'!$AE$36) * (날씨6[월]=AM$37) * (날씨6[일]='신적설 삽입용'!$AD51), 날씨6[ddMefs]),""),IF(_xlpm.결과=0,"",_xlpm.결과))</f>
        <v/>
      </c>
      <c r="AN51" t="str" cm="1">
        <f t="array" ref="AN51">_xlfn.LET(_xlpm.결과,IFERROR(_xlfn.XLOOKUP(1, (날씨6[stnNm]='신적설 삽입용'!$AE$36) * (날씨6[월]=AN$37) * (날씨6[일]='신적설 삽입용'!$AD51), 날씨6[ddMefs]),""),IF(_xlpm.결과=0,"",_xlpm.결과))</f>
        <v/>
      </c>
      <c r="AO51" t="str" cm="1">
        <f t="array" ref="AO51">_xlfn.LET(_xlpm.결과,IFERROR(_xlfn.XLOOKUP(1, (날씨6[stnNm]='신적설 삽입용'!$AE$36) * (날씨6[월]=AO$37) * (날씨6[일]='신적설 삽입용'!$AD51), 날씨6[ddMefs]),""),IF(_xlpm.결과=0,"",_xlpm.결과))</f>
        <v/>
      </c>
      <c r="AP51" t="str" cm="1">
        <f t="array" ref="AP51">_xlfn.LET(_xlpm.결과,IFERROR(_xlfn.XLOOKUP(1, (날씨6[stnNm]='신적설 삽입용'!$AE$36) * (날씨6[월]=AP$37) * (날씨6[일]='신적설 삽입용'!$AD51), 날씨6[ddMefs]),""),IF(_xlpm.결과=0,"",_xlpm.결과))</f>
        <v/>
      </c>
    </row>
    <row r="52" spans="2:42" ht="15.95" customHeight="1" x14ac:dyDescent="0.3">
      <c r="B52" s="63">
        <v>15</v>
      </c>
      <c r="C52" t="str" cm="1">
        <f t="array" ref="C52">_xlfn.LET(_xlpm.결과,IFERROR(_xlfn.XLOOKUP(1, (날씨4[stnNm]='신적설 삽입용'!$C$36) * (날씨4[월]=C$37) * (날씨4[일]='신적설 삽입용'!$B52), 날씨4[ddMefs]),""),IF(_xlpm.결과=0,"",_xlpm.결과))</f>
        <v/>
      </c>
      <c r="D52" t="str" cm="1">
        <f t="array" ref="D52">_xlfn.LET(_xlpm.결과,IFERROR(_xlfn.XLOOKUP(1, (날씨4[stnNm]='신적설 삽입용'!$C$36) * (날씨4[월]=D$37) * (날씨4[일]='신적설 삽입용'!$B52), 날씨4[ddMefs]),""),IF(_xlpm.결과=0,"",_xlpm.결과))</f>
        <v/>
      </c>
      <c r="E52" t="str" cm="1">
        <f t="array" ref="E52">_xlfn.LET(_xlpm.결과,IFERROR(_xlfn.XLOOKUP(1, (날씨4[stnNm]='신적설 삽입용'!$C$36) * (날씨4[월]=E$37) * (날씨4[일]='신적설 삽입용'!$B52), 날씨4[ddMefs]),""),IF(_xlpm.결과=0,"",_xlpm.결과))</f>
        <v/>
      </c>
      <c r="F52" t="str" cm="1">
        <f t="array" ref="F52">_xlfn.LET(_xlpm.결과,IFERROR(_xlfn.XLOOKUP(1, (날씨4[stnNm]='신적설 삽입용'!$C$36) * (날씨4[월]=F$37) * (날씨4[일]='신적설 삽입용'!$B52), 날씨4[ddMefs]),""),IF(_xlpm.결과=0,"",_xlpm.결과))</f>
        <v/>
      </c>
      <c r="G52" t="str" cm="1">
        <f t="array" ref="G52">_xlfn.LET(_xlpm.결과,IFERROR(_xlfn.XLOOKUP(1, (날씨4[stnNm]='신적설 삽입용'!$C$36) * (날씨4[월]=G$37) * (날씨4[일]='신적설 삽입용'!$B52), 날씨4[ddMefs]),""),IF(_xlpm.결과=0,"",_xlpm.결과))</f>
        <v/>
      </c>
      <c r="H52" t="str" cm="1">
        <f t="array" ref="H52">_xlfn.LET(_xlpm.결과,IFERROR(_xlfn.XLOOKUP(1, (날씨4[stnNm]='신적설 삽입용'!$C$36) * (날씨4[월]=H$37) * (날씨4[일]='신적설 삽입용'!$B52), 날씨4[ddMefs]),""),IF(_xlpm.결과=0,"",_xlpm.결과))</f>
        <v/>
      </c>
      <c r="I52" t="str" cm="1">
        <f t="array" ref="I52">_xlfn.LET(_xlpm.결과,IFERROR(_xlfn.XLOOKUP(1, (날씨4[stnNm]='신적설 삽입용'!$C$36) * (날씨4[월]=I$37) * (날씨4[일]='신적설 삽입용'!$B52), 날씨4[ddMefs]),""),IF(_xlpm.결과=0,"",_xlpm.결과))</f>
        <v/>
      </c>
      <c r="J52" t="str" cm="1">
        <f t="array" ref="J52">_xlfn.LET(_xlpm.결과,IFERROR(_xlfn.XLOOKUP(1, (날씨4[stnNm]='신적설 삽입용'!$C$36) * (날씨4[월]=J$37) * (날씨4[일]='신적설 삽입용'!$B52), 날씨4[ddMefs]),""),IF(_xlpm.결과=0,"",_xlpm.결과))</f>
        <v/>
      </c>
      <c r="K52" t="str" cm="1">
        <f t="array" ref="K52">_xlfn.LET(_xlpm.결과,IFERROR(_xlfn.XLOOKUP(1, (날씨4[stnNm]='신적설 삽입용'!$C$36) * (날씨4[월]=K$37) * (날씨4[일]='신적설 삽입용'!$B52), 날씨4[ddMefs]),""),IF(_xlpm.결과=0,"",_xlpm.결과))</f>
        <v/>
      </c>
      <c r="L52" t="str" cm="1">
        <f t="array" ref="L52">_xlfn.LET(_xlpm.결과,IFERROR(_xlfn.XLOOKUP(1, (날씨4[stnNm]='신적설 삽입용'!$C$36) * (날씨4[월]=L$37) * (날씨4[일]='신적설 삽입용'!$B52), 날씨4[ddMefs]),""),IF(_xlpm.결과=0,"",_xlpm.결과))</f>
        <v/>
      </c>
      <c r="M52" t="str" cm="1">
        <f t="array" ref="M52">_xlfn.LET(_xlpm.결과,IFERROR(_xlfn.XLOOKUP(1, (날씨4[stnNm]='신적설 삽입용'!$C$36) * (날씨4[월]=M$37) * (날씨4[일]='신적설 삽입용'!$B52), 날씨4[ddMefs]),""),IF(_xlpm.결과=0,"",_xlpm.결과))</f>
        <v/>
      </c>
      <c r="N52" t="str" cm="1">
        <f t="array" ref="N52">_xlfn.LET(_xlpm.결과,IFERROR(_xlfn.XLOOKUP(1, (날씨4[stnNm]='신적설 삽입용'!$C$36) * (날씨4[월]=N$37) * (날씨4[일]='신적설 삽입용'!$B52), 날씨4[ddMefs]),""),IF(_xlpm.결과=0,"",_xlpm.결과))</f>
        <v/>
      </c>
      <c r="P52" s="63">
        <v>15</v>
      </c>
      <c r="Q52" t="str" cm="1">
        <f t="array" ref="Q52">_xlfn.LET(_xlpm.결과,IFERROR(_xlfn.XLOOKUP(1, (날씨5[stnNm]='신적설 삽입용'!$Q$36) * (날씨5[월]=Q$37) * (날씨5[일]='신적설 삽입용'!$P52), 날씨5[ddMefs]),""),IF(_xlpm.결과=0,"",_xlpm.결과))</f>
        <v/>
      </c>
      <c r="R52" t="str" cm="1">
        <f t="array" ref="R52">_xlfn.LET(_xlpm.결과,IFERROR(_xlfn.XLOOKUP(1, (날씨5[stnNm]='신적설 삽입용'!$Q$36) * (날씨5[월]=R$37) * (날씨5[일]='신적설 삽입용'!$P52), 날씨5[ddMefs]),""),IF(_xlpm.결과=0,"",_xlpm.결과))</f>
        <v/>
      </c>
      <c r="S52" t="str" cm="1">
        <f t="array" ref="S52">_xlfn.LET(_xlpm.결과,IFERROR(_xlfn.XLOOKUP(1, (날씨5[stnNm]='신적설 삽입용'!$Q$36) * (날씨5[월]=S$37) * (날씨5[일]='신적설 삽입용'!$P52), 날씨5[ddMefs]),""),IF(_xlpm.결과=0,"",_xlpm.결과))</f>
        <v/>
      </c>
      <c r="T52" t="str" cm="1">
        <f t="array" ref="T52">_xlfn.LET(_xlpm.결과,IFERROR(_xlfn.XLOOKUP(1, (날씨5[stnNm]='신적설 삽입용'!$Q$36) * (날씨5[월]=T$37) * (날씨5[일]='신적설 삽입용'!$P52), 날씨5[ddMefs]),""),IF(_xlpm.결과=0,"",_xlpm.결과))</f>
        <v/>
      </c>
      <c r="U52" t="str" cm="1">
        <f t="array" ref="U52">_xlfn.LET(_xlpm.결과,IFERROR(_xlfn.XLOOKUP(1, (날씨5[stnNm]='신적설 삽입용'!$Q$36) * (날씨5[월]=U$37) * (날씨5[일]='신적설 삽입용'!$P52), 날씨5[ddMefs]),""),IF(_xlpm.결과=0,"",_xlpm.결과))</f>
        <v/>
      </c>
      <c r="V52" t="str" cm="1">
        <f t="array" ref="V52">_xlfn.LET(_xlpm.결과,IFERROR(_xlfn.XLOOKUP(1, (날씨5[stnNm]='신적설 삽입용'!$Q$36) * (날씨5[월]=V$37) * (날씨5[일]='신적설 삽입용'!$P52), 날씨5[ddMefs]),""),IF(_xlpm.결과=0,"",_xlpm.결과))</f>
        <v/>
      </c>
      <c r="W52" t="str" cm="1">
        <f t="array" ref="W52">_xlfn.LET(_xlpm.결과,IFERROR(_xlfn.XLOOKUP(1, (날씨5[stnNm]='신적설 삽입용'!$Q$36) * (날씨5[월]=W$37) * (날씨5[일]='신적설 삽입용'!$P52), 날씨5[ddMefs]),""),IF(_xlpm.결과=0,"",_xlpm.결과))</f>
        <v/>
      </c>
      <c r="X52" t="str" cm="1">
        <f t="array" ref="X52">_xlfn.LET(_xlpm.결과,IFERROR(_xlfn.XLOOKUP(1, (날씨5[stnNm]='신적설 삽입용'!$Q$36) * (날씨5[월]=X$37) * (날씨5[일]='신적설 삽입용'!$P52), 날씨5[ddMefs]),""),IF(_xlpm.결과=0,"",_xlpm.결과))</f>
        <v/>
      </c>
      <c r="Y52" t="str" cm="1">
        <f t="array" ref="Y52">_xlfn.LET(_xlpm.결과,IFERROR(_xlfn.XLOOKUP(1, (날씨5[stnNm]='신적설 삽입용'!$Q$36) * (날씨5[월]=Y$37) * (날씨5[일]='신적설 삽입용'!$P52), 날씨5[ddMefs]),""),IF(_xlpm.결과=0,"",_xlpm.결과))</f>
        <v/>
      </c>
      <c r="Z52" t="str" cm="1">
        <f t="array" ref="Z52">_xlfn.LET(_xlpm.결과,IFERROR(_xlfn.XLOOKUP(1, (날씨5[stnNm]='신적설 삽입용'!$Q$36) * (날씨5[월]=Z$37) * (날씨5[일]='신적설 삽입용'!$P52), 날씨5[ddMefs]),""),IF(_xlpm.결과=0,"",_xlpm.결과))</f>
        <v/>
      </c>
      <c r="AA52" t="str" cm="1">
        <f t="array" ref="AA52">_xlfn.LET(_xlpm.결과,IFERROR(_xlfn.XLOOKUP(1, (날씨5[stnNm]='신적설 삽입용'!$Q$36) * (날씨5[월]=AA$37) * (날씨5[일]='신적설 삽입용'!$P52), 날씨5[ddMefs]),""),IF(_xlpm.결과=0,"",_xlpm.결과))</f>
        <v/>
      </c>
      <c r="AB52" t="str" cm="1">
        <f t="array" ref="AB52">_xlfn.LET(_xlpm.결과,IFERROR(_xlfn.XLOOKUP(1, (날씨5[stnNm]='신적설 삽입용'!$Q$36) * (날씨5[월]=AB$37) * (날씨5[일]='신적설 삽입용'!$P52), 날씨5[ddMefs]),""),IF(_xlpm.결과=0,"",_xlpm.결과))</f>
        <v/>
      </c>
      <c r="AD52" s="63">
        <v>15</v>
      </c>
      <c r="AE52" t="str" cm="1">
        <f t="array" ref="AE52">_xlfn.LET(_xlpm.결과,IFERROR(_xlfn.XLOOKUP(1, (날씨6[stnNm]='신적설 삽입용'!$AE$36) * (날씨6[월]=AE$37) * (날씨6[일]='신적설 삽입용'!$AD52), 날씨6[ddMefs]),""),IF(_xlpm.결과=0,"",_xlpm.결과))</f>
        <v/>
      </c>
      <c r="AF52" t="str" cm="1">
        <f t="array" ref="AF52">_xlfn.LET(_xlpm.결과,IFERROR(_xlfn.XLOOKUP(1, (날씨6[stnNm]='신적설 삽입용'!$AE$36) * (날씨6[월]=AF$37) * (날씨6[일]='신적설 삽입용'!$AD52), 날씨6[ddMefs]),""),IF(_xlpm.결과=0,"",_xlpm.결과))</f>
        <v/>
      </c>
      <c r="AG52" t="str" cm="1">
        <f t="array" ref="AG52">_xlfn.LET(_xlpm.결과,IFERROR(_xlfn.XLOOKUP(1, (날씨6[stnNm]='신적설 삽입용'!$AE$36) * (날씨6[월]=AG$37) * (날씨6[일]='신적설 삽입용'!$AD52), 날씨6[ddMefs]),""),IF(_xlpm.결과=0,"",_xlpm.결과))</f>
        <v/>
      </c>
      <c r="AH52" t="str" cm="1">
        <f t="array" ref="AH52">_xlfn.LET(_xlpm.결과,IFERROR(_xlfn.XLOOKUP(1, (날씨6[stnNm]='신적설 삽입용'!$AE$36) * (날씨6[월]=AH$37) * (날씨6[일]='신적설 삽입용'!$AD52), 날씨6[ddMefs]),""),IF(_xlpm.결과=0,"",_xlpm.결과))</f>
        <v/>
      </c>
      <c r="AI52" t="str" cm="1">
        <f t="array" ref="AI52">_xlfn.LET(_xlpm.결과,IFERROR(_xlfn.XLOOKUP(1, (날씨6[stnNm]='신적설 삽입용'!$AE$36) * (날씨6[월]=AI$37) * (날씨6[일]='신적설 삽입용'!$AD52), 날씨6[ddMefs]),""),IF(_xlpm.결과=0,"",_xlpm.결과))</f>
        <v/>
      </c>
      <c r="AJ52" t="str" cm="1">
        <f t="array" ref="AJ52">_xlfn.LET(_xlpm.결과,IFERROR(_xlfn.XLOOKUP(1, (날씨6[stnNm]='신적설 삽입용'!$AE$36) * (날씨6[월]=AJ$37) * (날씨6[일]='신적설 삽입용'!$AD52), 날씨6[ddMefs]),""),IF(_xlpm.결과=0,"",_xlpm.결과))</f>
        <v/>
      </c>
      <c r="AK52" t="str" cm="1">
        <f t="array" ref="AK52">_xlfn.LET(_xlpm.결과,IFERROR(_xlfn.XLOOKUP(1, (날씨6[stnNm]='신적설 삽입용'!$AE$36) * (날씨6[월]=AK$37) * (날씨6[일]='신적설 삽입용'!$AD52), 날씨6[ddMefs]),""),IF(_xlpm.결과=0,"",_xlpm.결과))</f>
        <v/>
      </c>
      <c r="AL52" t="str" cm="1">
        <f t="array" ref="AL52">_xlfn.LET(_xlpm.결과,IFERROR(_xlfn.XLOOKUP(1, (날씨6[stnNm]='신적설 삽입용'!$AE$36) * (날씨6[월]=AL$37) * (날씨6[일]='신적설 삽입용'!$AD52), 날씨6[ddMefs]),""),IF(_xlpm.결과=0,"",_xlpm.결과))</f>
        <v/>
      </c>
      <c r="AM52" t="str" cm="1">
        <f t="array" ref="AM52">_xlfn.LET(_xlpm.결과,IFERROR(_xlfn.XLOOKUP(1, (날씨6[stnNm]='신적설 삽입용'!$AE$36) * (날씨6[월]=AM$37) * (날씨6[일]='신적설 삽입용'!$AD52), 날씨6[ddMefs]),""),IF(_xlpm.결과=0,"",_xlpm.결과))</f>
        <v/>
      </c>
      <c r="AN52" t="str" cm="1">
        <f t="array" ref="AN52">_xlfn.LET(_xlpm.결과,IFERROR(_xlfn.XLOOKUP(1, (날씨6[stnNm]='신적설 삽입용'!$AE$36) * (날씨6[월]=AN$37) * (날씨6[일]='신적설 삽입용'!$AD52), 날씨6[ddMefs]),""),IF(_xlpm.결과=0,"",_xlpm.결과))</f>
        <v/>
      </c>
      <c r="AO52" t="str" cm="1">
        <f t="array" ref="AO52">_xlfn.LET(_xlpm.결과,IFERROR(_xlfn.XLOOKUP(1, (날씨6[stnNm]='신적설 삽입용'!$AE$36) * (날씨6[월]=AO$37) * (날씨6[일]='신적설 삽입용'!$AD52), 날씨6[ddMefs]),""),IF(_xlpm.결과=0,"",_xlpm.결과))</f>
        <v/>
      </c>
      <c r="AP52" t="str" cm="1">
        <f t="array" ref="AP52">_xlfn.LET(_xlpm.결과,IFERROR(_xlfn.XLOOKUP(1, (날씨6[stnNm]='신적설 삽입용'!$AE$36) * (날씨6[월]=AP$37) * (날씨6[일]='신적설 삽입용'!$AD52), 날씨6[ddMefs]),""),IF(_xlpm.결과=0,"",_xlpm.결과))</f>
        <v/>
      </c>
    </row>
    <row r="53" spans="2:42" ht="15.95" customHeight="1" x14ac:dyDescent="0.3">
      <c r="B53" s="63">
        <v>16</v>
      </c>
      <c r="C53" t="str" cm="1">
        <f t="array" ref="C53">_xlfn.LET(_xlpm.결과,IFERROR(_xlfn.XLOOKUP(1, (날씨4[stnNm]='신적설 삽입용'!$C$36) * (날씨4[월]=C$37) * (날씨4[일]='신적설 삽입용'!$B53), 날씨4[ddMefs]),""),IF(_xlpm.결과=0,"",_xlpm.결과))</f>
        <v/>
      </c>
      <c r="D53" t="str" cm="1">
        <f t="array" ref="D53">_xlfn.LET(_xlpm.결과,IFERROR(_xlfn.XLOOKUP(1, (날씨4[stnNm]='신적설 삽입용'!$C$36) * (날씨4[월]=D$37) * (날씨4[일]='신적설 삽입용'!$B53), 날씨4[ddMefs]),""),IF(_xlpm.결과=0,"",_xlpm.결과))</f>
        <v/>
      </c>
      <c r="E53" t="str" cm="1">
        <f t="array" ref="E53">_xlfn.LET(_xlpm.결과,IFERROR(_xlfn.XLOOKUP(1, (날씨4[stnNm]='신적설 삽입용'!$C$36) * (날씨4[월]=E$37) * (날씨4[일]='신적설 삽입용'!$B53), 날씨4[ddMefs]),""),IF(_xlpm.결과=0,"",_xlpm.결과))</f>
        <v/>
      </c>
      <c r="F53" t="str" cm="1">
        <f t="array" ref="F53">_xlfn.LET(_xlpm.결과,IFERROR(_xlfn.XLOOKUP(1, (날씨4[stnNm]='신적설 삽입용'!$C$36) * (날씨4[월]=F$37) * (날씨4[일]='신적설 삽입용'!$B53), 날씨4[ddMefs]),""),IF(_xlpm.결과=0,"",_xlpm.결과))</f>
        <v/>
      </c>
      <c r="G53" t="str" cm="1">
        <f t="array" ref="G53">_xlfn.LET(_xlpm.결과,IFERROR(_xlfn.XLOOKUP(1, (날씨4[stnNm]='신적설 삽입용'!$C$36) * (날씨4[월]=G$37) * (날씨4[일]='신적설 삽입용'!$B53), 날씨4[ddMefs]),""),IF(_xlpm.결과=0,"",_xlpm.결과))</f>
        <v/>
      </c>
      <c r="H53" t="str" cm="1">
        <f t="array" ref="H53">_xlfn.LET(_xlpm.결과,IFERROR(_xlfn.XLOOKUP(1, (날씨4[stnNm]='신적설 삽입용'!$C$36) * (날씨4[월]=H$37) * (날씨4[일]='신적설 삽입용'!$B53), 날씨4[ddMefs]),""),IF(_xlpm.결과=0,"",_xlpm.결과))</f>
        <v/>
      </c>
      <c r="I53" t="str" cm="1">
        <f t="array" ref="I53">_xlfn.LET(_xlpm.결과,IFERROR(_xlfn.XLOOKUP(1, (날씨4[stnNm]='신적설 삽입용'!$C$36) * (날씨4[월]=I$37) * (날씨4[일]='신적설 삽입용'!$B53), 날씨4[ddMefs]),""),IF(_xlpm.결과=0,"",_xlpm.결과))</f>
        <v/>
      </c>
      <c r="J53" t="str" cm="1">
        <f t="array" ref="J53">_xlfn.LET(_xlpm.결과,IFERROR(_xlfn.XLOOKUP(1, (날씨4[stnNm]='신적설 삽입용'!$C$36) * (날씨4[월]=J$37) * (날씨4[일]='신적설 삽입용'!$B53), 날씨4[ddMefs]),""),IF(_xlpm.결과=0,"",_xlpm.결과))</f>
        <v/>
      </c>
      <c r="K53" t="str" cm="1">
        <f t="array" ref="K53">_xlfn.LET(_xlpm.결과,IFERROR(_xlfn.XLOOKUP(1, (날씨4[stnNm]='신적설 삽입용'!$C$36) * (날씨4[월]=K$37) * (날씨4[일]='신적설 삽입용'!$B53), 날씨4[ddMefs]),""),IF(_xlpm.결과=0,"",_xlpm.결과))</f>
        <v/>
      </c>
      <c r="L53" t="str" cm="1">
        <f t="array" ref="L53">_xlfn.LET(_xlpm.결과,IFERROR(_xlfn.XLOOKUP(1, (날씨4[stnNm]='신적설 삽입용'!$C$36) * (날씨4[월]=L$37) * (날씨4[일]='신적설 삽입용'!$B53), 날씨4[ddMefs]),""),IF(_xlpm.결과=0,"",_xlpm.결과))</f>
        <v/>
      </c>
      <c r="M53" t="str" cm="1">
        <f t="array" ref="M53">_xlfn.LET(_xlpm.결과,IFERROR(_xlfn.XLOOKUP(1, (날씨4[stnNm]='신적설 삽입용'!$C$36) * (날씨4[월]=M$37) * (날씨4[일]='신적설 삽입용'!$B53), 날씨4[ddMefs]),""),IF(_xlpm.결과=0,"",_xlpm.결과))</f>
        <v/>
      </c>
      <c r="N53" t="str" cm="1">
        <f t="array" ref="N53">_xlfn.LET(_xlpm.결과,IFERROR(_xlfn.XLOOKUP(1, (날씨4[stnNm]='신적설 삽입용'!$C$36) * (날씨4[월]=N$37) * (날씨4[일]='신적설 삽입용'!$B53), 날씨4[ddMefs]),""),IF(_xlpm.결과=0,"",_xlpm.결과))</f>
        <v/>
      </c>
      <c r="P53" s="63">
        <v>16</v>
      </c>
      <c r="Q53" t="str" cm="1">
        <f t="array" ref="Q53">_xlfn.LET(_xlpm.결과,IFERROR(_xlfn.XLOOKUP(1, (날씨5[stnNm]='신적설 삽입용'!$Q$36) * (날씨5[월]=Q$37) * (날씨5[일]='신적설 삽입용'!$P53), 날씨5[ddMefs]),""),IF(_xlpm.결과=0,"",_xlpm.결과))</f>
        <v/>
      </c>
      <c r="R53" t="str" cm="1">
        <f t="array" ref="R53">_xlfn.LET(_xlpm.결과,IFERROR(_xlfn.XLOOKUP(1, (날씨5[stnNm]='신적설 삽입용'!$Q$36) * (날씨5[월]=R$37) * (날씨5[일]='신적설 삽입용'!$P53), 날씨5[ddMefs]),""),IF(_xlpm.결과=0,"",_xlpm.결과))</f>
        <v/>
      </c>
      <c r="S53" t="str" cm="1">
        <f t="array" ref="S53">_xlfn.LET(_xlpm.결과,IFERROR(_xlfn.XLOOKUP(1, (날씨5[stnNm]='신적설 삽입용'!$Q$36) * (날씨5[월]=S$37) * (날씨5[일]='신적설 삽입용'!$P53), 날씨5[ddMefs]),""),IF(_xlpm.결과=0,"",_xlpm.결과))</f>
        <v/>
      </c>
      <c r="T53" t="str" cm="1">
        <f t="array" ref="T53">_xlfn.LET(_xlpm.결과,IFERROR(_xlfn.XLOOKUP(1, (날씨5[stnNm]='신적설 삽입용'!$Q$36) * (날씨5[월]=T$37) * (날씨5[일]='신적설 삽입용'!$P53), 날씨5[ddMefs]),""),IF(_xlpm.결과=0,"",_xlpm.결과))</f>
        <v/>
      </c>
      <c r="U53" t="str" cm="1">
        <f t="array" ref="U53">_xlfn.LET(_xlpm.결과,IFERROR(_xlfn.XLOOKUP(1, (날씨5[stnNm]='신적설 삽입용'!$Q$36) * (날씨5[월]=U$37) * (날씨5[일]='신적설 삽입용'!$P53), 날씨5[ddMefs]),""),IF(_xlpm.결과=0,"",_xlpm.결과))</f>
        <v/>
      </c>
      <c r="V53" t="str" cm="1">
        <f t="array" ref="V53">_xlfn.LET(_xlpm.결과,IFERROR(_xlfn.XLOOKUP(1, (날씨5[stnNm]='신적설 삽입용'!$Q$36) * (날씨5[월]=V$37) * (날씨5[일]='신적설 삽입용'!$P53), 날씨5[ddMefs]),""),IF(_xlpm.결과=0,"",_xlpm.결과))</f>
        <v/>
      </c>
      <c r="W53" t="str" cm="1">
        <f t="array" ref="W53">_xlfn.LET(_xlpm.결과,IFERROR(_xlfn.XLOOKUP(1, (날씨5[stnNm]='신적설 삽입용'!$Q$36) * (날씨5[월]=W$37) * (날씨5[일]='신적설 삽입용'!$P53), 날씨5[ddMefs]),""),IF(_xlpm.결과=0,"",_xlpm.결과))</f>
        <v/>
      </c>
      <c r="X53" t="str" cm="1">
        <f t="array" ref="X53">_xlfn.LET(_xlpm.결과,IFERROR(_xlfn.XLOOKUP(1, (날씨5[stnNm]='신적설 삽입용'!$Q$36) * (날씨5[월]=X$37) * (날씨5[일]='신적설 삽입용'!$P53), 날씨5[ddMefs]),""),IF(_xlpm.결과=0,"",_xlpm.결과))</f>
        <v/>
      </c>
      <c r="Y53" t="str" cm="1">
        <f t="array" ref="Y53">_xlfn.LET(_xlpm.결과,IFERROR(_xlfn.XLOOKUP(1, (날씨5[stnNm]='신적설 삽입용'!$Q$36) * (날씨5[월]=Y$37) * (날씨5[일]='신적설 삽입용'!$P53), 날씨5[ddMefs]),""),IF(_xlpm.결과=0,"",_xlpm.결과))</f>
        <v/>
      </c>
      <c r="Z53" t="str" cm="1">
        <f t="array" ref="Z53">_xlfn.LET(_xlpm.결과,IFERROR(_xlfn.XLOOKUP(1, (날씨5[stnNm]='신적설 삽입용'!$Q$36) * (날씨5[월]=Z$37) * (날씨5[일]='신적설 삽입용'!$P53), 날씨5[ddMefs]),""),IF(_xlpm.결과=0,"",_xlpm.결과))</f>
        <v/>
      </c>
      <c r="AA53" t="str" cm="1">
        <f t="array" ref="AA53">_xlfn.LET(_xlpm.결과,IFERROR(_xlfn.XLOOKUP(1, (날씨5[stnNm]='신적설 삽입용'!$Q$36) * (날씨5[월]=AA$37) * (날씨5[일]='신적설 삽입용'!$P53), 날씨5[ddMefs]),""),IF(_xlpm.결과=0,"",_xlpm.결과))</f>
        <v/>
      </c>
      <c r="AB53" t="str" cm="1">
        <f t="array" ref="AB53">_xlfn.LET(_xlpm.결과,IFERROR(_xlfn.XLOOKUP(1, (날씨5[stnNm]='신적설 삽입용'!$Q$36) * (날씨5[월]=AB$37) * (날씨5[일]='신적설 삽입용'!$P53), 날씨5[ddMefs]),""),IF(_xlpm.결과=0,"",_xlpm.결과))</f>
        <v/>
      </c>
      <c r="AD53" s="63">
        <v>16</v>
      </c>
      <c r="AE53" t="str" cm="1">
        <f t="array" ref="AE53">_xlfn.LET(_xlpm.결과,IFERROR(_xlfn.XLOOKUP(1, (날씨6[stnNm]='신적설 삽입용'!$AE$36) * (날씨6[월]=AE$37) * (날씨6[일]='신적설 삽입용'!$AD53), 날씨6[ddMefs]),""),IF(_xlpm.결과=0,"",_xlpm.결과))</f>
        <v/>
      </c>
      <c r="AF53" t="str" cm="1">
        <f t="array" ref="AF53">_xlfn.LET(_xlpm.결과,IFERROR(_xlfn.XLOOKUP(1, (날씨6[stnNm]='신적설 삽입용'!$AE$36) * (날씨6[월]=AF$37) * (날씨6[일]='신적설 삽입용'!$AD53), 날씨6[ddMefs]),""),IF(_xlpm.결과=0,"",_xlpm.결과))</f>
        <v/>
      </c>
      <c r="AG53" t="str" cm="1">
        <f t="array" ref="AG53">_xlfn.LET(_xlpm.결과,IFERROR(_xlfn.XLOOKUP(1, (날씨6[stnNm]='신적설 삽입용'!$AE$36) * (날씨6[월]=AG$37) * (날씨6[일]='신적설 삽입용'!$AD53), 날씨6[ddMefs]),""),IF(_xlpm.결과=0,"",_xlpm.결과))</f>
        <v/>
      </c>
      <c r="AH53" t="str" cm="1">
        <f t="array" ref="AH53">_xlfn.LET(_xlpm.결과,IFERROR(_xlfn.XLOOKUP(1, (날씨6[stnNm]='신적설 삽입용'!$AE$36) * (날씨6[월]=AH$37) * (날씨6[일]='신적설 삽입용'!$AD53), 날씨6[ddMefs]),""),IF(_xlpm.결과=0,"",_xlpm.결과))</f>
        <v/>
      </c>
      <c r="AI53" t="str" cm="1">
        <f t="array" ref="AI53">_xlfn.LET(_xlpm.결과,IFERROR(_xlfn.XLOOKUP(1, (날씨6[stnNm]='신적설 삽입용'!$AE$36) * (날씨6[월]=AI$37) * (날씨6[일]='신적설 삽입용'!$AD53), 날씨6[ddMefs]),""),IF(_xlpm.결과=0,"",_xlpm.결과))</f>
        <v/>
      </c>
      <c r="AJ53" t="str" cm="1">
        <f t="array" ref="AJ53">_xlfn.LET(_xlpm.결과,IFERROR(_xlfn.XLOOKUP(1, (날씨6[stnNm]='신적설 삽입용'!$AE$36) * (날씨6[월]=AJ$37) * (날씨6[일]='신적설 삽입용'!$AD53), 날씨6[ddMefs]),""),IF(_xlpm.결과=0,"",_xlpm.결과))</f>
        <v/>
      </c>
      <c r="AK53" t="str" cm="1">
        <f t="array" ref="AK53">_xlfn.LET(_xlpm.결과,IFERROR(_xlfn.XLOOKUP(1, (날씨6[stnNm]='신적설 삽입용'!$AE$36) * (날씨6[월]=AK$37) * (날씨6[일]='신적설 삽입용'!$AD53), 날씨6[ddMefs]),""),IF(_xlpm.결과=0,"",_xlpm.결과))</f>
        <v/>
      </c>
      <c r="AL53" t="str" cm="1">
        <f t="array" ref="AL53">_xlfn.LET(_xlpm.결과,IFERROR(_xlfn.XLOOKUP(1, (날씨6[stnNm]='신적설 삽입용'!$AE$36) * (날씨6[월]=AL$37) * (날씨6[일]='신적설 삽입용'!$AD53), 날씨6[ddMefs]),""),IF(_xlpm.결과=0,"",_xlpm.결과))</f>
        <v/>
      </c>
      <c r="AM53" t="str" cm="1">
        <f t="array" ref="AM53">_xlfn.LET(_xlpm.결과,IFERROR(_xlfn.XLOOKUP(1, (날씨6[stnNm]='신적설 삽입용'!$AE$36) * (날씨6[월]=AM$37) * (날씨6[일]='신적설 삽입용'!$AD53), 날씨6[ddMefs]),""),IF(_xlpm.결과=0,"",_xlpm.결과))</f>
        <v/>
      </c>
      <c r="AN53" t="str" cm="1">
        <f t="array" ref="AN53">_xlfn.LET(_xlpm.결과,IFERROR(_xlfn.XLOOKUP(1, (날씨6[stnNm]='신적설 삽입용'!$AE$36) * (날씨6[월]=AN$37) * (날씨6[일]='신적설 삽입용'!$AD53), 날씨6[ddMefs]),""),IF(_xlpm.결과=0,"",_xlpm.결과))</f>
        <v/>
      </c>
      <c r="AO53" t="str" cm="1">
        <f t="array" ref="AO53">_xlfn.LET(_xlpm.결과,IFERROR(_xlfn.XLOOKUP(1, (날씨6[stnNm]='신적설 삽입용'!$AE$36) * (날씨6[월]=AO$37) * (날씨6[일]='신적설 삽입용'!$AD53), 날씨6[ddMefs]),""),IF(_xlpm.결과=0,"",_xlpm.결과))</f>
        <v/>
      </c>
      <c r="AP53" t="str" cm="1">
        <f t="array" ref="AP53">_xlfn.LET(_xlpm.결과,IFERROR(_xlfn.XLOOKUP(1, (날씨6[stnNm]='신적설 삽입용'!$AE$36) * (날씨6[월]=AP$37) * (날씨6[일]='신적설 삽입용'!$AD53), 날씨6[ddMefs]),""),IF(_xlpm.결과=0,"",_xlpm.결과))</f>
        <v/>
      </c>
    </row>
    <row r="54" spans="2:42" ht="15.95" customHeight="1" x14ac:dyDescent="0.3">
      <c r="B54" s="63">
        <v>17</v>
      </c>
      <c r="C54" t="str" cm="1">
        <f t="array" ref="C54">_xlfn.LET(_xlpm.결과,IFERROR(_xlfn.XLOOKUP(1, (날씨4[stnNm]='신적설 삽입용'!$C$36) * (날씨4[월]=C$37) * (날씨4[일]='신적설 삽입용'!$B54), 날씨4[ddMefs]),""),IF(_xlpm.결과=0,"",_xlpm.결과))</f>
        <v/>
      </c>
      <c r="D54" t="str" cm="1">
        <f t="array" ref="D54">_xlfn.LET(_xlpm.결과,IFERROR(_xlfn.XLOOKUP(1, (날씨4[stnNm]='신적설 삽입용'!$C$36) * (날씨4[월]=D$37) * (날씨4[일]='신적설 삽입용'!$B54), 날씨4[ddMefs]),""),IF(_xlpm.결과=0,"",_xlpm.결과))</f>
        <v/>
      </c>
      <c r="E54" t="str" cm="1">
        <f t="array" ref="E54">_xlfn.LET(_xlpm.결과,IFERROR(_xlfn.XLOOKUP(1, (날씨4[stnNm]='신적설 삽입용'!$C$36) * (날씨4[월]=E$37) * (날씨4[일]='신적설 삽입용'!$B54), 날씨4[ddMefs]),""),IF(_xlpm.결과=0,"",_xlpm.결과))</f>
        <v/>
      </c>
      <c r="F54" t="str" cm="1">
        <f t="array" ref="F54">_xlfn.LET(_xlpm.결과,IFERROR(_xlfn.XLOOKUP(1, (날씨4[stnNm]='신적설 삽입용'!$C$36) * (날씨4[월]=F$37) * (날씨4[일]='신적설 삽입용'!$B54), 날씨4[ddMefs]),""),IF(_xlpm.결과=0,"",_xlpm.결과))</f>
        <v/>
      </c>
      <c r="G54" t="str" cm="1">
        <f t="array" ref="G54">_xlfn.LET(_xlpm.결과,IFERROR(_xlfn.XLOOKUP(1, (날씨4[stnNm]='신적설 삽입용'!$C$36) * (날씨4[월]=G$37) * (날씨4[일]='신적설 삽입용'!$B54), 날씨4[ddMefs]),""),IF(_xlpm.결과=0,"",_xlpm.결과))</f>
        <v/>
      </c>
      <c r="H54" t="str" cm="1">
        <f t="array" ref="H54">_xlfn.LET(_xlpm.결과,IFERROR(_xlfn.XLOOKUP(1, (날씨4[stnNm]='신적설 삽입용'!$C$36) * (날씨4[월]=H$37) * (날씨4[일]='신적설 삽입용'!$B54), 날씨4[ddMefs]),""),IF(_xlpm.결과=0,"",_xlpm.결과))</f>
        <v/>
      </c>
      <c r="I54" t="str" cm="1">
        <f t="array" ref="I54">_xlfn.LET(_xlpm.결과,IFERROR(_xlfn.XLOOKUP(1, (날씨4[stnNm]='신적설 삽입용'!$C$36) * (날씨4[월]=I$37) * (날씨4[일]='신적설 삽입용'!$B54), 날씨4[ddMefs]),""),IF(_xlpm.결과=0,"",_xlpm.결과))</f>
        <v/>
      </c>
      <c r="J54" t="str" cm="1">
        <f t="array" ref="J54">_xlfn.LET(_xlpm.결과,IFERROR(_xlfn.XLOOKUP(1, (날씨4[stnNm]='신적설 삽입용'!$C$36) * (날씨4[월]=J$37) * (날씨4[일]='신적설 삽입용'!$B54), 날씨4[ddMefs]),""),IF(_xlpm.결과=0,"",_xlpm.결과))</f>
        <v/>
      </c>
      <c r="K54" t="str" cm="1">
        <f t="array" ref="K54">_xlfn.LET(_xlpm.결과,IFERROR(_xlfn.XLOOKUP(1, (날씨4[stnNm]='신적설 삽입용'!$C$36) * (날씨4[월]=K$37) * (날씨4[일]='신적설 삽입용'!$B54), 날씨4[ddMefs]),""),IF(_xlpm.결과=0,"",_xlpm.결과))</f>
        <v/>
      </c>
      <c r="L54" t="str" cm="1">
        <f t="array" ref="L54">_xlfn.LET(_xlpm.결과,IFERROR(_xlfn.XLOOKUP(1, (날씨4[stnNm]='신적설 삽입용'!$C$36) * (날씨4[월]=L$37) * (날씨4[일]='신적설 삽입용'!$B54), 날씨4[ddMefs]),""),IF(_xlpm.결과=0,"",_xlpm.결과))</f>
        <v/>
      </c>
      <c r="M54" t="str" cm="1">
        <f t="array" ref="M54">_xlfn.LET(_xlpm.결과,IFERROR(_xlfn.XLOOKUP(1, (날씨4[stnNm]='신적설 삽입용'!$C$36) * (날씨4[월]=M$37) * (날씨4[일]='신적설 삽입용'!$B54), 날씨4[ddMefs]),""),IF(_xlpm.결과=0,"",_xlpm.결과))</f>
        <v/>
      </c>
      <c r="N54" t="str" cm="1">
        <f t="array" ref="N54">_xlfn.LET(_xlpm.결과,IFERROR(_xlfn.XLOOKUP(1, (날씨4[stnNm]='신적설 삽입용'!$C$36) * (날씨4[월]=N$37) * (날씨4[일]='신적설 삽입용'!$B54), 날씨4[ddMefs]),""),IF(_xlpm.결과=0,"",_xlpm.결과))</f>
        <v/>
      </c>
      <c r="P54" s="63">
        <v>17</v>
      </c>
      <c r="Q54" t="str" cm="1">
        <f t="array" ref="Q54">_xlfn.LET(_xlpm.결과,IFERROR(_xlfn.XLOOKUP(1, (날씨5[stnNm]='신적설 삽입용'!$Q$36) * (날씨5[월]=Q$37) * (날씨5[일]='신적설 삽입용'!$P54), 날씨5[ddMefs]),""),IF(_xlpm.결과=0,"",_xlpm.결과))</f>
        <v/>
      </c>
      <c r="R54" t="str" cm="1">
        <f t="array" ref="R54">_xlfn.LET(_xlpm.결과,IFERROR(_xlfn.XLOOKUP(1, (날씨5[stnNm]='신적설 삽입용'!$Q$36) * (날씨5[월]=R$37) * (날씨5[일]='신적설 삽입용'!$P54), 날씨5[ddMefs]),""),IF(_xlpm.결과=0,"",_xlpm.결과))</f>
        <v/>
      </c>
      <c r="S54" t="str" cm="1">
        <f t="array" ref="S54">_xlfn.LET(_xlpm.결과,IFERROR(_xlfn.XLOOKUP(1, (날씨5[stnNm]='신적설 삽입용'!$Q$36) * (날씨5[월]=S$37) * (날씨5[일]='신적설 삽입용'!$P54), 날씨5[ddMefs]),""),IF(_xlpm.결과=0,"",_xlpm.결과))</f>
        <v/>
      </c>
      <c r="T54" t="str" cm="1">
        <f t="array" ref="T54">_xlfn.LET(_xlpm.결과,IFERROR(_xlfn.XLOOKUP(1, (날씨5[stnNm]='신적설 삽입용'!$Q$36) * (날씨5[월]=T$37) * (날씨5[일]='신적설 삽입용'!$P54), 날씨5[ddMefs]),""),IF(_xlpm.결과=0,"",_xlpm.결과))</f>
        <v/>
      </c>
      <c r="U54" t="str" cm="1">
        <f t="array" ref="U54">_xlfn.LET(_xlpm.결과,IFERROR(_xlfn.XLOOKUP(1, (날씨5[stnNm]='신적설 삽입용'!$Q$36) * (날씨5[월]=U$37) * (날씨5[일]='신적설 삽입용'!$P54), 날씨5[ddMefs]),""),IF(_xlpm.결과=0,"",_xlpm.결과))</f>
        <v/>
      </c>
      <c r="V54" t="str" cm="1">
        <f t="array" ref="V54">_xlfn.LET(_xlpm.결과,IFERROR(_xlfn.XLOOKUP(1, (날씨5[stnNm]='신적설 삽입용'!$Q$36) * (날씨5[월]=V$37) * (날씨5[일]='신적설 삽입용'!$P54), 날씨5[ddMefs]),""),IF(_xlpm.결과=0,"",_xlpm.결과))</f>
        <v/>
      </c>
      <c r="W54" t="str" cm="1">
        <f t="array" ref="W54">_xlfn.LET(_xlpm.결과,IFERROR(_xlfn.XLOOKUP(1, (날씨5[stnNm]='신적설 삽입용'!$Q$36) * (날씨5[월]=W$37) * (날씨5[일]='신적설 삽입용'!$P54), 날씨5[ddMefs]),""),IF(_xlpm.결과=0,"",_xlpm.결과))</f>
        <v/>
      </c>
      <c r="X54" t="str" cm="1">
        <f t="array" ref="X54">_xlfn.LET(_xlpm.결과,IFERROR(_xlfn.XLOOKUP(1, (날씨5[stnNm]='신적설 삽입용'!$Q$36) * (날씨5[월]=X$37) * (날씨5[일]='신적설 삽입용'!$P54), 날씨5[ddMefs]),""),IF(_xlpm.결과=0,"",_xlpm.결과))</f>
        <v/>
      </c>
      <c r="Y54" t="str" cm="1">
        <f t="array" ref="Y54">_xlfn.LET(_xlpm.결과,IFERROR(_xlfn.XLOOKUP(1, (날씨5[stnNm]='신적설 삽입용'!$Q$36) * (날씨5[월]=Y$37) * (날씨5[일]='신적설 삽입용'!$P54), 날씨5[ddMefs]),""),IF(_xlpm.결과=0,"",_xlpm.결과))</f>
        <v/>
      </c>
      <c r="Z54" t="str" cm="1">
        <f t="array" ref="Z54">_xlfn.LET(_xlpm.결과,IFERROR(_xlfn.XLOOKUP(1, (날씨5[stnNm]='신적설 삽입용'!$Q$36) * (날씨5[월]=Z$37) * (날씨5[일]='신적설 삽입용'!$P54), 날씨5[ddMefs]),""),IF(_xlpm.결과=0,"",_xlpm.결과))</f>
        <v/>
      </c>
      <c r="AA54" t="str" cm="1">
        <f t="array" ref="AA54">_xlfn.LET(_xlpm.결과,IFERROR(_xlfn.XLOOKUP(1, (날씨5[stnNm]='신적설 삽입용'!$Q$36) * (날씨5[월]=AA$37) * (날씨5[일]='신적설 삽입용'!$P54), 날씨5[ddMefs]),""),IF(_xlpm.결과=0,"",_xlpm.결과))</f>
        <v/>
      </c>
      <c r="AB54" t="str" cm="1">
        <f t="array" ref="AB54">_xlfn.LET(_xlpm.결과,IFERROR(_xlfn.XLOOKUP(1, (날씨5[stnNm]='신적설 삽입용'!$Q$36) * (날씨5[월]=AB$37) * (날씨5[일]='신적설 삽입용'!$P54), 날씨5[ddMefs]),""),IF(_xlpm.결과=0,"",_xlpm.결과))</f>
        <v/>
      </c>
      <c r="AD54" s="63">
        <v>17</v>
      </c>
      <c r="AE54" t="str" cm="1">
        <f t="array" ref="AE54">_xlfn.LET(_xlpm.결과,IFERROR(_xlfn.XLOOKUP(1, (날씨6[stnNm]='신적설 삽입용'!$AE$36) * (날씨6[월]=AE$37) * (날씨6[일]='신적설 삽입용'!$AD54), 날씨6[ddMefs]),""),IF(_xlpm.결과=0,"",_xlpm.결과))</f>
        <v/>
      </c>
      <c r="AF54" t="str" cm="1">
        <f t="array" ref="AF54">_xlfn.LET(_xlpm.결과,IFERROR(_xlfn.XLOOKUP(1, (날씨6[stnNm]='신적설 삽입용'!$AE$36) * (날씨6[월]=AF$37) * (날씨6[일]='신적설 삽입용'!$AD54), 날씨6[ddMefs]),""),IF(_xlpm.결과=0,"",_xlpm.결과))</f>
        <v/>
      </c>
      <c r="AG54" t="str" cm="1">
        <f t="array" ref="AG54">_xlfn.LET(_xlpm.결과,IFERROR(_xlfn.XLOOKUP(1, (날씨6[stnNm]='신적설 삽입용'!$AE$36) * (날씨6[월]=AG$37) * (날씨6[일]='신적설 삽입용'!$AD54), 날씨6[ddMefs]),""),IF(_xlpm.결과=0,"",_xlpm.결과))</f>
        <v/>
      </c>
      <c r="AH54" t="str" cm="1">
        <f t="array" ref="AH54">_xlfn.LET(_xlpm.결과,IFERROR(_xlfn.XLOOKUP(1, (날씨6[stnNm]='신적설 삽입용'!$AE$36) * (날씨6[월]=AH$37) * (날씨6[일]='신적설 삽입용'!$AD54), 날씨6[ddMefs]),""),IF(_xlpm.결과=0,"",_xlpm.결과))</f>
        <v/>
      </c>
      <c r="AI54" t="str" cm="1">
        <f t="array" ref="AI54">_xlfn.LET(_xlpm.결과,IFERROR(_xlfn.XLOOKUP(1, (날씨6[stnNm]='신적설 삽입용'!$AE$36) * (날씨6[월]=AI$37) * (날씨6[일]='신적설 삽입용'!$AD54), 날씨6[ddMefs]),""),IF(_xlpm.결과=0,"",_xlpm.결과))</f>
        <v/>
      </c>
      <c r="AJ54" t="str" cm="1">
        <f t="array" ref="AJ54">_xlfn.LET(_xlpm.결과,IFERROR(_xlfn.XLOOKUP(1, (날씨6[stnNm]='신적설 삽입용'!$AE$36) * (날씨6[월]=AJ$37) * (날씨6[일]='신적설 삽입용'!$AD54), 날씨6[ddMefs]),""),IF(_xlpm.결과=0,"",_xlpm.결과))</f>
        <v/>
      </c>
      <c r="AK54" t="str" cm="1">
        <f t="array" ref="AK54">_xlfn.LET(_xlpm.결과,IFERROR(_xlfn.XLOOKUP(1, (날씨6[stnNm]='신적설 삽입용'!$AE$36) * (날씨6[월]=AK$37) * (날씨6[일]='신적설 삽입용'!$AD54), 날씨6[ddMefs]),""),IF(_xlpm.결과=0,"",_xlpm.결과))</f>
        <v/>
      </c>
      <c r="AL54" t="str" cm="1">
        <f t="array" ref="AL54">_xlfn.LET(_xlpm.결과,IFERROR(_xlfn.XLOOKUP(1, (날씨6[stnNm]='신적설 삽입용'!$AE$36) * (날씨6[월]=AL$37) * (날씨6[일]='신적설 삽입용'!$AD54), 날씨6[ddMefs]),""),IF(_xlpm.결과=0,"",_xlpm.결과))</f>
        <v/>
      </c>
      <c r="AM54" t="str" cm="1">
        <f t="array" ref="AM54">_xlfn.LET(_xlpm.결과,IFERROR(_xlfn.XLOOKUP(1, (날씨6[stnNm]='신적설 삽입용'!$AE$36) * (날씨6[월]=AM$37) * (날씨6[일]='신적설 삽입용'!$AD54), 날씨6[ddMefs]),""),IF(_xlpm.결과=0,"",_xlpm.결과))</f>
        <v/>
      </c>
      <c r="AN54" t="str" cm="1">
        <f t="array" ref="AN54">_xlfn.LET(_xlpm.결과,IFERROR(_xlfn.XLOOKUP(1, (날씨6[stnNm]='신적설 삽입용'!$AE$36) * (날씨6[월]=AN$37) * (날씨6[일]='신적설 삽입용'!$AD54), 날씨6[ddMefs]),""),IF(_xlpm.결과=0,"",_xlpm.결과))</f>
        <v/>
      </c>
      <c r="AO54" t="str" cm="1">
        <f t="array" ref="AO54">_xlfn.LET(_xlpm.결과,IFERROR(_xlfn.XLOOKUP(1, (날씨6[stnNm]='신적설 삽입용'!$AE$36) * (날씨6[월]=AO$37) * (날씨6[일]='신적설 삽입용'!$AD54), 날씨6[ddMefs]),""),IF(_xlpm.결과=0,"",_xlpm.결과))</f>
        <v/>
      </c>
      <c r="AP54" t="str" cm="1">
        <f t="array" ref="AP54">_xlfn.LET(_xlpm.결과,IFERROR(_xlfn.XLOOKUP(1, (날씨6[stnNm]='신적설 삽입용'!$AE$36) * (날씨6[월]=AP$37) * (날씨6[일]='신적설 삽입용'!$AD54), 날씨6[ddMefs]),""),IF(_xlpm.결과=0,"",_xlpm.결과))</f>
        <v/>
      </c>
    </row>
    <row r="55" spans="2:42" ht="15.95" customHeight="1" x14ac:dyDescent="0.3">
      <c r="B55" s="63">
        <v>18</v>
      </c>
      <c r="C55" t="str" cm="1">
        <f t="array" ref="C55">_xlfn.LET(_xlpm.결과,IFERROR(_xlfn.XLOOKUP(1, (날씨4[stnNm]='신적설 삽입용'!$C$36) * (날씨4[월]=C$37) * (날씨4[일]='신적설 삽입용'!$B55), 날씨4[ddMefs]),""),IF(_xlpm.결과=0,"",_xlpm.결과))</f>
        <v/>
      </c>
      <c r="D55" t="str" cm="1">
        <f t="array" ref="D55">_xlfn.LET(_xlpm.결과,IFERROR(_xlfn.XLOOKUP(1, (날씨4[stnNm]='신적설 삽입용'!$C$36) * (날씨4[월]=D$37) * (날씨4[일]='신적설 삽입용'!$B55), 날씨4[ddMefs]),""),IF(_xlpm.결과=0,"",_xlpm.결과))</f>
        <v/>
      </c>
      <c r="E55" t="str" cm="1">
        <f t="array" ref="E55">_xlfn.LET(_xlpm.결과,IFERROR(_xlfn.XLOOKUP(1, (날씨4[stnNm]='신적설 삽입용'!$C$36) * (날씨4[월]=E$37) * (날씨4[일]='신적설 삽입용'!$B55), 날씨4[ddMefs]),""),IF(_xlpm.결과=0,"",_xlpm.결과))</f>
        <v/>
      </c>
      <c r="F55" t="str" cm="1">
        <f t="array" ref="F55">_xlfn.LET(_xlpm.결과,IFERROR(_xlfn.XLOOKUP(1, (날씨4[stnNm]='신적설 삽입용'!$C$36) * (날씨4[월]=F$37) * (날씨4[일]='신적설 삽입용'!$B55), 날씨4[ddMefs]),""),IF(_xlpm.결과=0,"",_xlpm.결과))</f>
        <v/>
      </c>
      <c r="G55" t="str" cm="1">
        <f t="array" ref="G55">_xlfn.LET(_xlpm.결과,IFERROR(_xlfn.XLOOKUP(1, (날씨4[stnNm]='신적설 삽입용'!$C$36) * (날씨4[월]=G$37) * (날씨4[일]='신적설 삽입용'!$B55), 날씨4[ddMefs]),""),IF(_xlpm.결과=0,"",_xlpm.결과))</f>
        <v/>
      </c>
      <c r="H55" t="str" cm="1">
        <f t="array" ref="H55">_xlfn.LET(_xlpm.결과,IFERROR(_xlfn.XLOOKUP(1, (날씨4[stnNm]='신적설 삽입용'!$C$36) * (날씨4[월]=H$37) * (날씨4[일]='신적설 삽입용'!$B55), 날씨4[ddMefs]),""),IF(_xlpm.결과=0,"",_xlpm.결과))</f>
        <v/>
      </c>
      <c r="I55" t="str" cm="1">
        <f t="array" ref="I55">_xlfn.LET(_xlpm.결과,IFERROR(_xlfn.XLOOKUP(1, (날씨4[stnNm]='신적설 삽입용'!$C$36) * (날씨4[월]=I$37) * (날씨4[일]='신적설 삽입용'!$B55), 날씨4[ddMefs]),""),IF(_xlpm.결과=0,"",_xlpm.결과))</f>
        <v/>
      </c>
      <c r="J55" t="str" cm="1">
        <f t="array" ref="J55">_xlfn.LET(_xlpm.결과,IFERROR(_xlfn.XLOOKUP(1, (날씨4[stnNm]='신적설 삽입용'!$C$36) * (날씨4[월]=J$37) * (날씨4[일]='신적설 삽입용'!$B55), 날씨4[ddMefs]),""),IF(_xlpm.결과=0,"",_xlpm.결과))</f>
        <v/>
      </c>
      <c r="K55" t="str" cm="1">
        <f t="array" ref="K55">_xlfn.LET(_xlpm.결과,IFERROR(_xlfn.XLOOKUP(1, (날씨4[stnNm]='신적설 삽입용'!$C$36) * (날씨4[월]=K$37) * (날씨4[일]='신적설 삽입용'!$B55), 날씨4[ddMefs]),""),IF(_xlpm.결과=0,"",_xlpm.결과))</f>
        <v/>
      </c>
      <c r="L55" t="str" cm="1">
        <f t="array" ref="L55">_xlfn.LET(_xlpm.결과,IFERROR(_xlfn.XLOOKUP(1, (날씨4[stnNm]='신적설 삽입용'!$C$36) * (날씨4[월]=L$37) * (날씨4[일]='신적설 삽입용'!$B55), 날씨4[ddMefs]),""),IF(_xlpm.결과=0,"",_xlpm.결과))</f>
        <v/>
      </c>
      <c r="M55" t="str" cm="1">
        <f t="array" ref="M55">_xlfn.LET(_xlpm.결과,IFERROR(_xlfn.XLOOKUP(1, (날씨4[stnNm]='신적설 삽입용'!$C$36) * (날씨4[월]=M$37) * (날씨4[일]='신적설 삽입용'!$B55), 날씨4[ddMefs]),""),IF(_xlpm.결과=0,"",_xlpm.결과))</f>
        <v/>
      </c>
      <c r="N55" t="str" cm="1">
        <f t="array" ref="N55">_xlfn.LET(_xlpm.결과,IFERROR(_xlfn.XLOOKUP(1, (날씨4[stnNm]='신적설 삽입용'!$C$36) * (날씨4[월]=N$37) * (날씨4[일]='신적설 삽입용'!$B55), 날씨4[ddMefs]),""),IF(_xlpm.결과=0,"",_xlpm.결과))</f>
        <v/>
      </c>
      <c r="P55" s="63">
        <v>18</v>
      </c>
      <c r="Q55" t="str" cm="1">
        <f t="array" ref="Q55">_xlfn.LET(_xlpm.결과,IFERROR(_xlfn.XLOOKUP(1, (날씨5[stnNm]='신적설 삽입용'!$Q$36) * (날씨5[월]=Q$37) * (날씨5[일]='신적설 삽입용'!$P55), 날씨5[ddMefs]),""),IF(_xlpm.결과=0,"",_xlpm.결과))</f>
        <v/>
      </c>
      <c r="R55" t="str" cm="1">
        <f t="array" ref="R55">_xlfn.LET(_xlpm.결과,IFERROR(_xlfn.XLOOKUP(1, (날씨5[stnNm]='신적설 삽입용'!$Q$36) * (날씨5[월]=R$37) * (날씨5[일]='신적설 삽입용'!$P55), 날씨5[ddMefs]),""),IF(_xlpm.결과=0,"",_xlpm.결과))</f>
        <v/>
      </c>
      <c r="S55" t="str" cm="1">
        <f t="array" ref="S55">_xlfn.LET(_xlpm.결과,IFERROR(_xlfn.XLOOKUP(1, (날씨5[stnNm]='신적설 삽입용'!$Q$36) * (날씨5[월]=S$37) * (날씨5[일]='신적설 삽입용'!$P55), 날씨5[ddMefs]),""),IF(_xlpm.결과=0,"",_xlpm.결과))</f>
        <v/>
      </c>
      <c r="T55" t="str" cm="1">
        <f t="array" ref="T55">_xlfn.LET(_xlpm.결과,IFERROR(_xlfn.XLOOKUP(1, (날씨5[stnNm]='신적설 삽입용'!$Q$36) * (날씨5[월]=T$37) * (날씨5[일]='신적설 삽입용'!$P55), 날씨5[ddMefs]),""),IF(_xlpm.결과=0,"",_xlpm.결과))</f>
        <v/>
      </c>
      <c r="U55" t="str" cm="1">
        <f t="array" ref="U55">_xlfn.LET(_xlpm.결과,IFERROR(_xlfn.XLOOKUP(1, (날씨5[stnNm]='신적설 삽입용'!$Q$36) * (날씨5[월]=U$37) * (날씨5[일]='신적설 삽입용'!$P55), 날씨5[ddMefs]),""),IF(_xlpm.결과=0,"",_xlpm.결과))</f>
        <v/>
      </c>
      <c r="V55" t="str" cm="1">
        <f t="array" ref="V55">_xlfn.LET(_xlpm.결과,IFERROR(_xlfn.XLOOKUP(1, (날씨5[stnNm]='신적설 삽입용'!$Q$36) * (날씨5[월]=V$37) * (날씨5[일]='신적설 삽입용'!$P55), 날씨5[ddMefs]),""),IF(_xlpm.결과=0,"",_xlpm.결과))</f>
        <v/>
      </c>
      <c r="W55" t="str" cm="1">
        <f t="array" ref="W55">_xlfn.LET(_xlpm.결과,IFERROR(_xlfn.XLOOKUP(1, (날씨5[stnNm]='신적설 삽입용'!$Q$36) * (날씨5[월]=W$37) * (날씨5[일]='신적설 삽입용'!$P55), 날씨5[ddMefs]),""),IF(_xlpm.결과=0,"",_xlpm.결과))</f>
        <v/>
      </c>
      <c r="X55" t="str" cm="1">
        <f t="array" ref="X55">_xlfn.LET(_xlpm.결과,IFERROR(_xlfn.XLOOKUP(1, (날씨5[stnNm]='신적설 삽입용'!$Q$36) * (날씨5[월]=X$37) * (날씨5[일]='신적설 삽입용'!$P55), 날씨5[ddMefs]),""),IF(_xlpm.결과=0,"",_xlpm.결과))</f>
        <v/>
      </c>
      <c r="Y55" t="str" cm="1">
        <f t="array" ref="Y55">_xlfn.LET(_xlpm.결과,IFERROR(_xlfn.XLOOKUP(1, (날씨5[stnNm]='신적설 삽입용'!$Q$36) * (날씨5[월]=Y$37) * (날씨5[일]='신적설 삽입용'!$P55), 날씨5[ddMefs]),""),IF(_xlpm.결과=0,"",_xlpm.결과))</f>
        <v/>
      </c>
      <c r="Z55" t="str" cm="1">
        <f t="array" ref="Z55">_xlfn.LET(_xlpm.결과,IFERROR(_xlfn.XLOOKUP(1, (날씨5[stnNm]='신적설 삽입용'!$Q$36) * (날씨5[월]=Z$37) * (날씨5[일]='신적설 삽입용'!$P55), 날씨5[ddMefs]),""),IF(_xlpm.결과=0,"",_xlpm.결과))</f>
        <v/>
      </c>
      <c r="AA55" t="str" cm="1">
        <f t="array" ref="AA55">_xlfn.LET(_xlpm.결과,IFERROR(_xlfn.XLOOKUP(1, (날씨5[stnNm]='신적설 삽입용'!$Q$36) * (날씨5[월]=AA$37) * (날씨5[일]='신적설 삽입용'!$P55), 날씨5[ddMefs]),""),IF(_xlpm.결과=0,"",_xlpm.결과))</f>
        <v/>
      </c>
      <c r="AB55" t="str" cm="1">
        <f t="array" ref="AB55">_xlfn.LET(_xlpm.결과,IFERROR(_xlfn.XLOOKUP(1, (날씨5[stnNm]='신적설 삽입용'!$Q$36) * (날씨5[월]=AB$37) * (날씨5[일]='신적설 삽입용'!$P55), 날씨5[ddMefs]),""),IF(_xlpm.결과=0,"",_xlpm.결과))</f>
        <v/>
      </c>
      <c r="AD55" s="63">
        <v>18</v>
      </c>
      <c r="AE55" t="str" cm="1">
        <f t="array" ref="AE55">_xlfn.LET(_xlpm.결과,IFERROR(_xlfn.XLOOKUP(1, (날씨6[stnNm]='신적설 삽입용'!$AE$36) * (날씨6[월]=AE$37) * (날씨6[일]='신적설 삽입용'!$AD55), 날씨6[ddMefs]),""),IF(_xlpm.결과=0,"",_xlpm.결과))</f>
        <v/>
      </c>
      <c r="AF55" t="str" cm="1">
        <f t="array" ref="AF55">_xlfn.LET(_xlpm.결과,IFERROR(_xlfn.XLOOKUP(1, (날씨6[stnNm]='신적설 삽입용'!$AE$36) * (날씨6[월]=AF$37) * (날씨6[일]='신적설 삽입용'!$AD55), 날씨6[ddMefs]),""),IF(_xlpm.결과=0,"",_xlpm.결과))</f>
        <v/>
      </c>
      <c r="AG55" t="str" cm="1">
        <f t="array" ref="AG55">_xlfn.LET(_xlpm.결과,IFERROR(_xlfn.XLOOKUP(1, (날씨6[stnNm]='신적설 삽입용'!$AE$36) * (날씨6[월]=AG$37) * (날씨6[일]='신적설 삽입용'!$AD55), 날씨6[ddMefs]),""),IF(_xlpm.결과=0,"",_xlpm.결과))</f>
        <v/>
      </c>
      <c r="AH55" t="str" cm="1">
        <f t="array" ref="AH55">_xlfn.LET(_xlpm.결과,IFERROR(_xlfn.XLOOKUP(1, (날씨6[stnNm]='신적설 삽입용'!$AE$36) * (날씨6[월]=AH$37) * (날씨6[일]='신적설 삽입용'!$AD55), 날씨6[ddMefs]),""),IF(_xlpm.결과=0,"",_xlpm.결과))</f>
        <v/>
      </c>
      <c r="AI55" t="str" cm="1">
        <f t="array" ref="AI55">_xlfn.LET(_xlpm.결과,IFERROR(_xlfn.XLOOKUP(1, (날씨6[stnNm]='신적설 삽입용'!$AE$36) * (날씨6[월]=AI$37) * (날씨6[일]='신적설 삽입용'!$AD55), 날씨6[ddMefs]),""),IF(_xlpm.결과=0,"",_xlpm.결과))</f>
        <v/>
      </c>
      <c r="AJ55" t="str" cm="1">
        <f t="array" ref="AJ55">_xlfn.LET(_xlpm.결과,IFERROR(_xlfn.XLOOKUP(1, (날씨6[stnNm]='신적설 삽입용'!$AE$36) * (날씨6[월]=AJ$37) * (날씨6[일]='신적설 삽입용'!$AD55), 날씨6[ddMefs]),""),IF(_xlpm.결과=0,"",_xlpm.결과))</f>
        <v/>
      </c>
      <c r="AK55" t="str" cm="1">
        <f t="array" ref="AK55">_xlfn.LET(_xlpm.결과,IFERROR(_xlfn.XLOOKUP(1, (날씨6[stnNm]='신적설 삽입용'!$AE$36) * (날씨6[월]=AK$37) * (날씨6[일]='신적설 삽입용'!$AD55), 날씨6[ddMefs]),""),IF(_xlpm.결과=0,"",_xlpm.결과))</f>
        <v/>
      </c>
      <c r="AL55" t="str" cm="1">
        <f t="array" ref="AL55">_xlfn.LET(_xlpm.결과,IFERROR(_xlfn.XLOOKUP(1, (날씨6[stnNm]='신적설 삽입용'!$AE$36) * (날씨6[월]=AL$37) * (날씨6[일]='신적설 삽입용'!$AD55), 날씨6[ddMefs]),""),IF(_xlpm.결과=0,"",_xlpm.결과))</f>
        <v/>
      </c>
      <c r="AM55" t="str" cm="1">
        <f t="array" ref="AM55">_xlfn.LET(_xlpm.결과,IFERROR(_xlfn.XLOOKUP(1, (날씨6[stnNm]='신적설 삽입용'!$AE$36) * (날씨6[월]=AM$37) * (날씨6[일]='신적설 삽입용'!$AD55), 날씨6[ddMefs]),""),IF(_xlpm.결과=0,"",_xlpm.결과))</f>
        <v/>
      </c>
      <c r="AN55" t="str" cm="1">
        <f t="array" ref="AN55">_xlfn.LET(_xlpm.결과,IFERROR(_xlfn.XLOOKUP(1, (날씨6[stnNm]='신적설 삽입용'!$AE$36) * (날씨6[월]=AN$37) * (날씨6[일]='신적설 삽입용'!$AD55), 날씨6[ddMefs]),""),IF(_xlpm.결과=0,"",_xlpm.결과))</f>
        <v/>
      </c>
      <c r="AO55" t="str" cm="1">
        <f t="array" ref="AO55">_xlfn.LET(_xlpm.결과,IFERROR(_xlfn.XLOOKUP(1, (날씨6[stnNm]='신적설 삽입용'!$AE$36) * (날씨6[월]=AO$37) * (날씨6[일]='신적설 삽입용'!$AD55), 날씨6[ddMefs]),""),IF(_xlpm.결과=0,"",_xlpm.결과))</f>
        <v/>
      </c>
      <c r="AP55" t="str" cm="1">
        <f t="array" ref="AP55">_xlfn.LET(_xlpm.결과,IFERROR(_xlfn.XLOOKUP(1, (날씨6[stnNm]='신적설 삽입용'!$AE$36) * (날씨6[월]=AP$37) * (날씨6[일]='신적설 삽입용'!$AD55), 날씨6[ddMefs]),""),IF(_xlpm.결과=0,"",_xlpm.결과))</f>
        <v/>
      </c>
    </row>
    <row r="56" spans="2:42" ht="15.95" customHeight="1" x14ac:dyDescent="0.3">
      <c r="B56" s="63">
        <v>19</v>
      </c>
      <c r="C56" t="str" cm="1">
        <f t="array" ref="C56">_xlfn.LET(_xlpm.결과,IFERROR(_xlfn.XLOOKUP(1, (날씨4[stnNm]='신적설 삽입용'!$C$36) * (날씨4[월]=C$37) * (날씨4[일]='신적설 삽입용'!$B56), 날씨4[ddMefs]),""),IF(_xlpm.결과=0,"",_xlpm.결과))</f>
        <v/>
      </c>
      <c r="D56" t="str" cm="1">
        <f t="array" ref="D56">_xlfn.LET(_xlpm.결과,IFERROR(_xlfn.XLOOKUP(1, (날씨4[stnNm]='신적설 삽입용'!$C$36) * (날씨4[월]=D$37) * (날씨4[일]='신적설 삽입용'!$B56), 날씨4[ddMefs]),""),IF(_xlpm.결과=0,"",_xlpm.결과))</f>
        <v/>
      </c>
      <c r="E56" t="str" cm="1">
        <f t="array" ref="E56">_xlfn.LET(_xlpm.결과,IFERROR(_xlfn.XLOOKUP(1, (날씨4[stnNm]='신적설 삽입용'!$C$36) * (날씨4[월]=E$37) * (날씨4[일]='신적설 삽입용'!$B56), 날씨4[ddMefs]),""),IF(_xlpm.결과=0,"",_xlpm.결과))</f>
        <v/>
      </c>
      <c r="F56" t="str" cm="1">
        <f t="array" ref="F56">_xlfn.LET(_xlpm.결과,IFERROR(_xlfn.XLOOKUP(1, (날씨4[stnNm]='신적설 삽입용'!$C$36) * (날씨4[월]=F$37) * (날씨4[일]='신적설 삽입용'!$B56), 날씨4[ddMefs]),""),IF(_xlpm.결과=0,"",_xlpm.결과))</f>
        <v/>
      </c>
      <c r="G56" t="str" cm="1">
        <f t="array" ref="G56">_xlfn.LET(_xlpm.결과,IFERROR(_xlfn.XLOOKUP(1, (날씨4[stnNm]='신적설 삽입용'!$C$36) * (날씨4[월]=G$37) * (날씨4[일]='신적설 삽입용'!$B56), 날씨4[ddMefs]),""),IF(_xlpm.결과=0,"",_xlpm.결과))</f>
        <v/>
      </c>
      <c r="H56" t="str" cm="1">
        <f t="array" ref="H56">_xlfn.LET(_xlpm.결과,IFERROR(_xlfn.XLOOKUP(1, (날씨4[stnNm]='신적설 삽입용'!$C$36) * (날씨4[월]=H$37) * (날씨4[일]='신적설 삽입용'!$B56), 날씨4[ddMefs]),""),IF(_xlpm.결과=0,"",_xlpm.결과))</f>
        <v/>
      </c>
      <c r="I56" t="str" cm="1">
        <f t="array" ref="I56">_xlfn.LET(_xlpm.결과,IFERROR(_xlfn.XLOOKUP(1, (날씨4[stnNm]='신적설 삽입용'!$C$36) * (날씨4[월]=I$37) * (날씨4[일]='신적설 삽입용'!$B56), 날씨4[ddMefs]),""),IF(_xlpm.결과=0,"",_xlpm.결과))</f>
        <v/>
      </c>
      <c r="J56" t="str" cm="1">
        <f t="array" ref="J56">_xlfn.LET(_xlpm.결과,IFERROR(_xlfn.XLOOKUP(1, (날씨4[stnNm]='신적설 삽입용'!$C$36) * (날씨4[월]=J$37) * (날씨4[일]='신적설 삽입용'!$B56), 날씨4[ddMefs]),""),IF(_xlpm.결과=0,"",_xlpm.결과))</f>
        <v/>
      </c>
      <c r="K56" t="str" cm="1">
        <f t="array" ref="K56">_xlfn.LET(_xlpm.결과,IFERROR(_xlfn.XLOOKUP(1, (날씨4[stnNm]='신적설 삽입용'!$C$36) * (날씨4[월]=K$37) * (날씨4[일]='신적설 삽입용'!$B56), 날씨4[ddMefs]),""),IF(_xlpm.결과=0,"",_xlpm.결과))</f>
        <v/>
      </c>
      <c r="L56" t="str" cm="1">
        <f t="array" ref="L56">_xlfn.LET(_xlpm.결과,IFERROR(_xlfn.XLOOKUP(1, (날씨4[stnNm]='신적설 삽입용'!$C$36) * (날씨4[월]=L$37) * (날씨4[일]='신적설 삽입용'!$B56), 날씨4[ddMefs]),""),IF(_xlpm.결과=0,"",_xlpm.결과))</f>
        <v/>
      </c>
      <c r="M56" t="str" cm="1">
        <f t="array" ref="M56">_xlfn.LET(_xlpm.결과,IFERROR(_xlfn.XLOOKUP(1, (날씨4[stnNm]='신적설 삽입용'!$C$36) * (날씨4[월]=M$37) * (날씨4[일]='신적설 삽입용'!$B56), 날씨4[ddMefs]),""),IF(_xlpm.결과=0,"",_xlpm.결과))</f>
        <v/>
      </c>
      <c r="N56" t="str" cm="1">
        <f t="array" ref="N56">_xlfn.LET(_xlpm.결과,IFERROR(_xlfn.XLOOKUP(1, (날씨4[stnNm]='신적설 삽입용'!$C$36) * (날씨4[월]=N$37) * (날씨4[일]='신적설 삽입용'!$B56), 날씨4[ddMefs]),""),IF(_xlpm.결과=0,"",_xlpm.결과))</f>
        <v/>
      </c>
      <c r="P56" s="63">
        <v>19</v>
      </c>
      <c r="Q56" t="str" cm="1">
        <f t="array" ref="Q56">_xlfn.LET(_xlpm.결과,IFERROR(_xlfn.XLOOKUP(1, (날씨5[stnNm]='신적설 삽입용'!$Q$36) * (날씨5[월]=Q$37) * (날씨5[일]='신적설 삽입용'!$P56), 날씨5[ddMefs]),""),IF(_xlpm.결과=0,"",_xlpm.결과))</f>
        <v/>
      </c>
      <c r="R56" t="str" cm="1">
        <f t="array" ref="R56">_xlfn.LET(_xlpm.결과,IFERROR(_xlfn.XLOOKUP(1, (날씨5[stnNm]='신적설 삽입용'!$Q$36) * (날씨5[월]=R$37) * (날씨5[일]='신적설 삽입용'!$P56), 날씨5[ddMefs]),""),IF(_xlpm.결과=0,"",_xlpm.결과))</f>
        <v/>
      </c>
      <c r="S56" t="str" cm="1">
        <f t="array" ref="S56">_xlfn.LET(_xlpm.결과,IFERROR(_xlfn.XLOOKUP(1, (날씨5[stnNm]='신적설 삽입용'!$Q$36) * (날씨5[월]=S$37) * (날씨5[일]='신적설 삽입용'!$P56), 날씨5[ddMefs]),""),IF(_xlpm.결과=0,"",_xlpm.결과))</f>
        <v/>
      </c>
      <c r="T56" t="str" cm="1">
        <f t="array" ref="T56">_xlfn.LET(_xlpm.결과,IFERROR(_xlfn.XLOOKUP(1, (날씨5[stnNm]='신적설 삽입용'!$Q$36) * (날씨5[월]=T$37) * (날씨5[일]='신적설 삽입용'!$P56), 날씨5[ddMefs]),""),IF(_xlpm.결과=0,"",_xlpm.결과))</f>
        <v/>
      </c>
      <c r="U56" t="str" cm="1">
        <f t="array" ref="U56">_xlfn.LET(_xlpm.결과,IFERROR(_xlfn.XLOOKUP(1, (날씨5[stnNm]='신적설 삽입용'!$Q$36) * (날씨5[월]=U$37) * (날씨5[일]='신적설 삽입용'!$P56), 날씨5[ddMefs]),""),IF(_xlpm.결과=0,"",_xlpm.결과))</f>
        <v/>
      </c>
      <c r="V56" t="str" cm="1">
        <f t="array" ref="V56">_xlfn.LET(_xlpm.결과,IFERROR(_xlfn.XLOOKUP(1, (날씨5[stnNm]='신적설 삽입용'!$Q$36) * (날씨5[월]=V$37) * (날씨5[일]='신적설 삽입용'!$P56), 날씨5[ddMefs]),""),IF(_xlpm.결과=0,"",_xlpm.결과))</f>
        <v/>
      </c>
      <c r="W56" t="str" cm="1">
        <f t="array" ref="W56">_xlfn.LET(_xlpm.결과,IFERROR(_xlfn.XLOOKUP(1, (날씨5[stnNm]='신적설 삽입용'!$Q$36) * (날씨5[월]=W$37) * (날씨5[일]='신적설 삽입용'!$P56), 날씨5[ddMefs]),""),IF(_xlpm.결과=0,"",_xlpm.결과))</f>
        <v/>
      </c>
      <c r="X56" t="str" cm="1">
        <f t="array" ref="X56">_xlfn.LET(_xlpm.결과,IFERROR(_xlfn.XLOOKUP(1, (날씨5[stnNm]='신적설 삽입용'!$Q$36) * (날씨5[월]=X$37) * (날씨5[일]='신적설 삽입용'!$P56), 날씨5[ddMefs]),""),IF(_xlpm.결과=0,"",_xlpm.결과))</f>
        <v/>
      </c>
      <c r="Y56" t="str" cm="1">
        <f t="array" ref="Y56">_xlfn.LET(_xlpm.결과,IFERROR(_xlfn.XLOOKUP(1, (날씨5[stnNm]='신적설 삽입용'!$Q$36) * (날씨5[월]=Y$37) * (날씨5[일]='신적설 삽입용'!$P56), 날씨5[ddMefs]),""),IF(_xlpm.결과=0,"",_xlpm.결과))</f>
        <v/>
      </c>
      <c r="Z56" t="str" cm="1">
        <f t="array" ref="Z56">_xlfn.LET(_xlpm.결과,IFERROR(_xlfn.XLOOKUP(1, (날씨5[stnNm]='신적설 삽입용'!$Q$36) * (날씨5[월]=Z$37) * (날씨5[일]='신적설 삽입용'!$P56), 날씨5[ddMefs]),""),IF(_xlpm.결과=0,"",_xlpm.결과))</f>
        <v/>
      </c>
      <c r="AA56" t="str" cm="1">
        <f t="array" ref="AA56">_xlfn.LET(_xlpm.결과,IFERROR(_xlfn.XLOOKUP(1, (날씨5[stnNm]='신적설 삽입용'!$Q$36) * (날씨5[월]=AA$37) * (날씨5[일]='신적설 삽입용'!$P56), 날씨5[ddMefs]),""),IF(_xlpm.결과=0,"",_xlpm.결과))</f>
        <v/>
      </c>
      <c r="AB56" t="str" cm="1">
        <f t="array" ref="AB56">_xlfn.LET(_xlpm.결과,IFERROR(_xlfn.XLOOKUP(1, (날씨5[stnNm]='신적설 삽입용'!$Q$36) * (날씨5[월]=AB$37) * (날씨5[일]='신적설 삽입용'!$P56), 날씨5[ddMefs]),""),IF(_xlpm.결과=0,"",_xlpm.결과))</f>
        <v/>
      </c>
      <c r="AD56" s="63">
        <v>19</v>
      </c>
      <c r="AE56" t="str" cm="1">
        <f t="array" ref="AE56">_xlfn.LET(_xlpm.결과,IFERROR(_xlfn.XLOOKUP(1, (날씨6[stnNm]='신적설 삽입용'!$AE$36) * (날씨6[월]=AE$37) * (날씨6[일]='신적설 삽입용'!$AD56), 날씨6[ddMefs]),""),IF(_xlpm.결과=0,"",_xlpm.결과))</f>
        <v/>
      </c>
      <c r="AF56" t="str" cm="1">
        <f t="array" ref="AF56">_xlfn.LET(_xlpm.결과,IFERROR(_xlfn.XLOOKUP(1, (날씨6[stnNm]='신적설 삽입용'!$AE$36) * (날씨6[월]=AF$37) * (날씨6[일]='신적설 삽입용'!$AD56), 날씨6[ddMefs]),""),IF(_xlpm.결과=0,"",_xlpm.결과))</f>
        <v/>
      </c>
      <c r="AG56" t="str" cm="1">
        <f t="array" ref="AG56">_xlfn.LET(_xlpm.결과,IFERROR(_xlfn.XLOOKUP(1, (날씨6[stnNm]='신적설 삽입용'!$AE$36) * (날씨6[월]=AG$37) * (날씨6[일]='신적설 삽입용'!$AD56), 날씨6[ddMefs]),""),IF(_xlpm.결과=0,"",_xlpm.결과))</f>
        <v/>
      </c>
      <c r="AH56" t="str" cm="1">
        <f t="array" ref="AH56">_xlfn.LET(_xlpm.결과,IFERROR(_xlfn.XLOOKUP(1, (날씨6[stnNm]='신적설 삽입용'!$AE$36) * (날씨6[월]=AH$37) * (날씨6[일]='신적설 삽입용'!$AD56), 날씨6[ddMefs]),""),IF(_xlpm.결과=0,"",_xlpm.결과))</f>
        <v/>
      </c>
      <c r="AI56" t="str" cm="1">
        <f t="array" ref="AI56">_xlfn.LET(_xlpm.결과,IFERROR(_xlfn.XLOOKUP(1, (날씨6[stnNm]='신적설 삽입용'!$AE$36) * (날씨6[월]=AI$37) * (날씨6[일]='신적설 삽입용'!$AD56), 날씨6[ddMefs]),""),IF(_xlpm.결과=0,"",_xlpm.결과))</f>
        <v/>
      </c>
      <c r="AJ56" t="str" cm="1">
        <f t="array" ref="AJ56">_xlfn.LET(_xlpm.결과,IFERROR(_xlfn.XLOOKUP(1, (날씨6[stnNm]='신적설 삽입용'!$AE$36) * (날씨6[월]=AJ$37) * (날씨6[일]='신적설 삽입용'!$AD56), 날씨6[ddMefs]),""),IF(_xlpm.결과=0,"",_xlpm.결과))</f>
        <v/>
      </c>
      <c r="AK56" t="str" cm="1">
        <f t="array" ref="AK56">_xlfn.LET(_xlpm.결과,IFERROR(_xlfn.XLOOKUP(1, (날씨6[stnNm]='신적설 삽입용'!$AE$36) * (날씨6[월]=AK$37) * (날씨6[일]='신적설 삽입용'!$AD56), 날씨6[ddMefs]),""),IF(_xlpm.결과=0,"",_xlpm.결과))</f>
        <v/>
      </c>
      <c r="AL56" t="str" cm="1">
        <f t="array" ref="AL56">_xlfn.LET(_xlpm.결과,IFERROR(_xlfn.XLOOKUP(1, (날씨6[stnNm]='신적설 삽입용'!$AE$36) * (날씨6[월]=AL$37) * (날씨6[일]='신적설 삽입용'!$AD56), 날씨6[ddMefs]),""),IF(_xlpm.결과=0,"",_xlpm.결과))</f>
        <v/>
      </c>
      <c r="AM56" t="str" cm="1">
        <f t="array" ref="AM56">_xlfn.LET(_xlpm.결과,IFERROR(_xlfn.XLOOKUP(1, (날씨6[stnNm]='신적설 삽입용'!$AE$36) * (날씨6[월]=AM$37) * (날씨6[일]='신적설 삽입용'!$AD56), 날씨6[ddMefs]),""),IF(_xlpm.결과=0,"",_xlpm.결과))</f>
        <v/>
      </c>
      <c r="AN56" t="str" cm="1">
        <f t="array" ref="AN56">_xlfn.LET(_xlpm.결과,IFERROR(_xlfn.XLOOKUP(1, (날씨6[stnNm]='신적설 삽입용'!$AE$36) * (날씨6[월]=AN$37) * (날씨6[일]='신적설 삽입용'!$AD56), 날씨6[ddMefs]),""),IF(_xlpm.결과=0,"",_xlpm.결과))</f>
        <v/>
      </c>
      <c r="AO56" t="str" cm="1">
        <f t="array" ref="AO56">_xlfn.LET(_xlpm.결과,IFERROR(_xlfn.XLOOKUP(1, (날씨6[stnNm]='신적설 삽입용'!$AE$36) * (날씨6[월]=AO$37) * (날씨6[일]='신적설 삽입용'!$AD56), 날씨6[ddMefs]),""),IF(_xlpm.결과=0,"",_xlpm.결과))</f>
        <v/>
      </c>
      <c r="AP56" t="str" cm="1">
        <f t="array" ref="AP56">_xlfn.LET(_xlpm.결과,IFERROR(_xlfn.XLOOKUP(1, (날씨6[stnNm]='신적설 삽입용'!$AE$36) * (날씨6[월]=AP$37) * (날씨6[일]='신적설 삽입용'!$AD56), 날씨6[ddMefs]),""),IF(_xlpm.결과=0,"",_xlpm.결과))</f>
        <v/>
      </c>
    </row>
    <row r="57" spans="2:42" ht="15.95" customHeight="1" x14ac:dyDescent="0.3">
      <c r="B57" s="63">
        <v>20</v>
      </c>
      <c r="C57" t="str" cm="1">
        <f t="array" ref="C57">_xlfn.LET(_xlpm.결과,IFERROR(_xlfn.XLOOKUP(1, (날씨4[stnNm]='신적설 삽입용'!$C$36) * (날씨4[월]=C$37) * (날씨4[일]='신적설 삽입용'!$B57), 날씨4[ddMefs]),""),IF(_xlpm.결과=0,"",_xlpm.결과))</f>
        <v/>
      </c>
      <c r="D57" t="str" cm="1">
        <f t="array" ref="D57">_xlfn.LET(_xlpm.결과,IFERROR(_xlfn.XLOOKUP(1, (날씨4[stnNm]='신적설 삽입용'!$C$36) * (날씨4[월]=D$37) * (날씨4[일]='신적설 삽입용'!$B57), 날씨4[ddMefs]),""),IF(_xlpm.결과=0,"",_xlpm.결과))</f>
        <v/>
      </c>
      <c r="E57" t="str" cm="1">
        <f t="array" ref="E57">_xlfn.LET(_xlpm.결과,IFERROR(_xlfn.XLOOKUP(1, (날씨4[stnNm]='신적설 삽입용'!$C$36) * (날씨4[월]=E$37) * (날씨4[일]='신적설 삽입용'!$B57), 날씨4[ddMefs]),""),IF(_xlpm.결과=0,"",_xlpm.결과))</f>
        <v/>
      </c>
      <c r="F57" t="str" cm="1">
        <f t="array" ref="F57">_xlfn.LET(_xlpm.결과,IFERROR(_xlfn.XLOOKUP(1, (날씨4[stnNm]='신적설 삽입용'!$C$36) * (날씨4[월]=F$37) * (날씨4[일]='신적설 삽입용'!$B57), 날씨4[ddMefs]),""),IF(_xlpm.결과=0,"",_xlpm.결과))</f>
        <v/>
      </c>
      <c r="G57" t="str" cm="1">
        <f t="array" ref="G57">_xlfn.LET(_xlpm.결과,IFERROR(_xlfn.XLOOKUP(1, (날씨4[stnNm]='신적설 삽입용'!$C$36) * (날씨4[월]=G$37) * (날씨4[일]='신적설 삽입용'!$B57), 날씨4[ddMefs]),""),IF(_xlpm.결과=0,"",_xlpm.결과))</f>
        <v/>
      </c>
      <c r="H57" t="str" cm="1">
        <f t="array" ref="H57">_xlfn.LET(_xlpm.결과,IFERROR(_xlfn.XLOOKUP(1, (날씨4[stnNm]='신적설 삽입용'!$C$36) * (날씨4[월]=H$37) * (날씨4[일]='신적설 삽입용'!$B57), 날씨4[ddMefs]),""),IF(_xlpm.결과=0,"",_xlpm.결과))</f>
        <v/>
      </c>
      <c r="I57" t="str" cm="1">
        <f t="array" ref="I57">_xlfn.LET(_xlpm.결과,IFERROR(_xlfn.XLOOKUP(1, (날씨4[stnNm]='신적설 삽입용'!$C$36) * (날씨4[월]=I$37) * (날씨4[일]='신적설 삽입용'!$B57), 날씨4[ddMefs]),""),IF(_xlpm.결과=0,"",_xlpm.결과))</f>
        <v/>
      </c>
      <c r="J57" t="str" cm="1">
        <f t="array" ref="J57">_xlfn.LET(_xlpm.결과,IFERROR(_xlfn.XLOOKUP(1, (날씨4[stnNm]='신적설 삽입용'!$C$36) * (날씨4[월]=J$37) * (날씨4[일]='신적설 삽입용'!$B57), 날씨4[ddMefs]),""),IF(_xlpm.결과=0,"",_xlpm.결과))</f>
        <v/>
      </c>
      <c r="K57" t="str" cm="1">
        <f t="array" ref="K57">_xlfn.LET(_xlpm.결과,IFERROR(_xlfn.XLOOKUP(1, (날씨4[stnNm]='신적설 삽입용'!$C$36) * (날씨4[월]=K$37) * (날씨4[일]='신적설 삽입용'!$B57), 날씨4[ddMefs]),""),IF(_xlpm.결과=0,"",_xlpm.결과))</f>
        <v/>
      </c>
      <c r="L57" t="str" cm="1">
        <f t="array" ref="L57">_xlfn.LET(_xlpm.결과,IFERROR(_xlfn.XLOOKUP(1, (날씨4[stnNm]='신적설 삽입용'!$C$36) * (날씨4[월]=L$37) * (날씨4[일]='신적설 삽입용'!$B57), 날씨4[ddMefs]),""),IF(_xlpm.결과=0,"",_xlpm.결과))</f>
        <v/>
      </c>
      <c r="M57" t="str" cm="1">
        <f t="array" ref="M57">_xlfn.LET(_xlpm.결과,IFERROR(_xlfn.XLOOKUP(1, (날씨4[stnNm]='신적설 삽입용'!$C$36) * (날씨4[월]=M$37) * (날씨4[일]='신적설 삽입용'!$B57), 날씨4[ddMefs]),""),IF(_xlpm.결과=0,"",_xlpm.결과))</f>
        <v/>
      </c>
      <c r="N57" t="str" cm="1">
        <f t="array" ref="N57">_xlfn.LET(_xlpm.결과,IFERROR(_xlfn.XLOOKUP(1, (날씨4[stnNm]='신적설 삽입용'!$C$36) * (날씨4[월]=N$37) * (날씨4[일]='신적설 삽입용'!$B57), 날씨4[ddMefs]),""),IF(_xlpm.결과=0,"",_xlpm.결과))</f>
        <v/>
      </c>
      <c r="P57" s="63">
        <v>20</v>
      </c>
      <c r="Q57" t="str" cm="1">
        <f t="array" ref="Q57">_xlfn.LET(_xlpm.결과,IFERROR(_xlfn.XLOOKUP(1, (날씨5[stnNm]='신적설 삽입용'!$Q$36) * (날씨5[월]=Q$37) * (날씨5[일]='신적설 삽입용'!$P57), 날씨5[ddMefs]),""),IF(_xlpm.결과=0,"",_xlpm.결과))</f>
        <v/>
      </c>
      <c r="R57" t="str" cm="1">
        <f t="array" ref="R57">_xlfn.LET(_xlpm.결과,IFERROR(_xlfn.XLOOKUP(1, (날씨5[stnNm]='신적설 삽입용'!$Q$36) * (날씨5[월]=R$37) * (날씨5[일]='신적설 삽입용'!$P57), 날씨5[ddMefs]),""),IF(_xlpm.결과=0,"",_xlpm.결과))</f>
        <v/>
      </c>
      <c r="S57" t="str" cm="1">
        <f t="array" ref="S57">_xlfn.LET(_xlpm.결과,IFERROR(_xlfn.XLOOKUP(1, (날씨5[stnNm]='신적설 삽입용'!$Q$36) * (날씨5[월]=S$37) * (날씨5[일]='신적설 삽입용'!$P57), 날씨5[ddMefs]),""),IF(_xlpm.결과=0,"",_xlpm.결과))</f>
        <v/>
      </c>
      <c r="T57" t="str" cm="1">
        <f t="array" ref="T57">_xlfn.LET(_xlpm.결과,IFERROR(_xlfn.XLOOKUP(1, (날씨5[stnNm]='신적설 삽입용'!$Q$36) * (날씨5[월]=T$37) * (날씨5[일]='신적설 삽입용'!$P57), 날씨5[ddMefs]),""),IF(_xlpm.결과=0,"",_xlpm.결과))</f>
        <v/>
      </c>
      <c r="U57" t="str" cm="1">
        <f t="array" ref="U57">_xlfn.LET(_xlpm.결과,IFERROR(_xlfn.XLOOKUP(1, (날씨5[stnNm]='신적설 삽입용'!$Q$36) * (날씨5[월]=U$37) * (날씨5[일]='신적설 삽입용'!$P57), 날씨5[ddMefs]),""),IF(_xlpm.결과=0,"",_xlpm.결과))</f>
        <v/>
      </c>
      <c r="V57" t="str" cm="1">
        <f t="array" ref="V57">_xlfn.LET(_xlpm.결과,IFERROR(_xlfn.XLOOKUP(1, (날씨5[stnNm]='신적설 삽입용'!$Q$36) * (날씨5[월]=V$37) * (날씨5[일]='신적설 삽입용'!$P57), 날씨5[ddMefs]),""),IF(_xlpm.결과=0,"",_xlpm.결과))</f>
        <v/>
      </c>
      <c r="W57" t="str" cm="1">
        <f t="array" ref="W57">_xlfn.LET(_xlpm.결과,IFERROR(_xlfn.XLOOKUP(1, (날씨5[stnNm]='신적설 삽입용'!$Q$36) * (날씨5[월]=W$37) * (날씨5[일]='신적설 삽입용'!$P57), 날씨5[ddMefs]),""),IF(_xlpm.결과=0,"",_xlpm.결과))</f>
        <v/>
      </c>
      <c r="X57" t="str" cm="1">
        <f t="array" ref="X57">_xlfn.LET(_xlpm.결과,IFERROR(_xlfn.XLOOKUP(1, (날씨5[stnNm]='신적설 삽입용'!$Q$36) * (날씨5[월]=X$37) * (날씨5[일]='신적설 삽입용'!$P57), 날씨5[ddMefs]),""),IF(_xlpm.결과=0,"",_xlpm.결과))</f>
        <v/>
      </c>
      <c r="Y57" t="str" cm="1">
        <f t="array" ref="Y57">_xlfn.LET(_xlpm.결과,IFERROR(_xlfn.XLOOKUP(1, (날씨5[stnNm]='신적설 삽입용'!$Q$36) * (날씨5[월]=Y$37) * (날씨5[일]='신적설 삽입용'!$P57), 날씨5[ddMefs]),""),IF(_xlpm.결과=0,"",_xlpm.결과))</f>
        <v/>
      </c>
      <c r="Z57" t="str" cm="1">
        <f t="array" ref="Z57">_xlfn.LET(_xlpm.결과,IFERROR(_xlfn.XLOOKUP(1, (날씨5[stnNm]='신적설 삽입용'!$Q$36) * (날씨5[월]=Z$37) * (날씨5[일]='신적설 삽입용'!$P57), 날씨5[ddMefs]),""),IF(_xlpm.결과=0,"",_xlpm.결과))</f>
        <v/>
      </c>
      <c r="AA57" t="str" cm="1">
        <f t="array" ref="AA57">_xlfn.LET(_xlpm.결과,IFERROR(_xlfn.XLOOKUP(1, (날씨5[stnNm]='신적설 삽입용'!$Q$36) * (날씨5[월]=AA$37) * (날씨5[일]='신적설 삽입용'!$P57), 날씨5[ddMefs]),""),IF(_xlpm.결과=0,"",_xlpm.결과))</f>
        <v/>
      </c>
      <c r="AB57" t="str" cm="1">
        <f t="array" ref="AB57">_xlfn.LET(_xlpm.결과,IFERROR(_xlfn.XLOOKUP(1, (날씨5[stnNm]='신적설 삽입용'!$Q$36) * (날씨5[월]=AB$37) * (날씨5[일]='신적설 삽입용'!$P57), 날씨5[ddMefs]),""),IF(_xlpm.결과=0,"",_xlpm.결과))</f>
        <v/>
      </c>
      <c r="AD57" s="63">
        <v>20</v>
      </c>
      <c r="AE57" t="str" cm="1">
        <f t="array" ref="AE57">_xlfn.LET(_xlpm.결과,IFERROR(_xlfn.XLOOKUP(1, (날씨6[stnNm]='신적설 삽입용'!$AE$36) * (날씨6[월]=AE$37) * (날씨6[일]='신적설 삽입용'!$AD57), 날씨6[ddMefs]),""),IF(_xlpm.결과=0,"",_xlpm.결과))</f>
        <v/>
      </c>
      <c r="AF57" t="str" cm="1">
        <f t="array" ref="AF57">_xlfn.LET(_xlpm.결과,IFERROR(_xlfn.XLOOKUP(1, (날씨6[stnNm]='신적설 삽입용'!$AE$36) * (날씨6[월]=AF$37) * (날씨6[일]='신적설 삽입용'!$AD57), 날씨6[ddMefs]),""),IF(_xlpm.결과=0,"",_xlpm.결과))</f>
        <v/>
      </c>
      <c r="AG57" t="str" cm="1">
        <f t="array" ref="AG57">_xlfn.LET(_xlpm.결과,IFERROR(_xlfn.XLOOKUP(1, (날씨6[stnNm]='신적설 삽입용'!$AE$36) * (날씨6[월]=AG$37) * (날씨6[일]='신적설 삽입용'!$AD57), 날씨6[ddMefs]),""),IF(_xlpm.결과=0,"",_xlpm.결과))</f>
        <v/>
      </c>
      <c r="AH57" t="str" cm="1">
        <f t="array" ref="AH57">_xlfn.LET(_xlpm.결과,IFERROR(_xlfn.XLOOKUP(1, (날씨6[stnNm]='신적설 삽입용'!$AE$36) * (날씨6[월]=AH$37) * (날씨6[일]='신적설 삽입용'!$AD57), 날씨6[ddMefs]),""),IF(_xlpm.결과=0,"",_xlpm.결과))</f>
        <v/>
      </c>
      <c r="AI57" t="str" cm="1">
        <f t="array" ref="AI57">_xlfn.LET(_xlpm.결과,IFERROR(_xlfn.XLOOKUP(1, (날씨6[stnNm]='신적설 삽입용'!$AE$36) * (날씨6[월]=AI$37) * (날씨6[일]='신적설 삽입용'!$AD57), 날씨6[ddMefs]),""),IF(_xlpm.결과=0,"",_xlpm.결과))</f>
        <v/>
      </c>
      <c r="AJ57" t="str" cm="1">
        <f t="array" ref="AJ57">_xlfn.LET(_xlpm.결과,IFERROR(_xlfn.XLOOKUP(1, (날씨6[stnNm]='신적설 삽입용'!$AE$36) * (날씨6[월]=AJ$37) * (날씨6[일]='신적설 삽입용'!$AD57), 날씨6[ddMefs]),""),IF(_xlpm.결과=0,"",_xlpm.결과))</f>
        <v/>
      </c>
      <c r="AK57" t="str" cm="1">
        <f t="array" ref="AK57">_xlfn.LET(_xlpm.결과,IFERROR(_xlfn.XLOOKUP(1, (날씨6[stnNm]='신적설 삽입용'!$AE$36) * (날씨6[월]=AK$37) * (날씨6[일]='신적설 삽입용'!$AD57), 날씨6[ddMefs]),""),IF(_xlpm.결과=0,"",_xlpm.결과))</f>
        <v/>
      </c>
      <c r="AL57" t="str" cm="1">
        <f t="array" ref="AL57">_xlfn.LET(_xlpm.결과,IFERROR(_xlfn.XLOOKUP(1, (날씨6[stnNm]='신적설 삽입용'!$AE$36) * (날씨6[월]=AL$37) * (날씨6[일]='신적설 삽입용'!$AD57), 날씨6[ddMefs]),""),IF(_xlpm.결과=0,"",_xlpm.결과))</f>
        <v/>
      </c>
      <c r="AM57" t="str" cm="1">
        <f t="array" ref="AM57">_xlfn.LET(_xlpm.결과,IFERROR(_xlfn.XLOOKUP(1, (날씨6[stnNm]='신적설 삽입용'!$AE$36) * (날씨6[월]=AM$37) * (날씨6[일]='신적설 삽입용'!$AD57), 날씨6[ddMefs]),""),IF(_xlpm.결과=0,"",_xlpm.결과))</f>
        <v/>
      </c>
      <c r="AN57" t="str" cm="1">
        <f t="array" ref="AN57">_xlfn.LET(_xlpm.결과,IFERROR(_xlfn.XLOOKUP(1, (날씨6[stnNm]='신적설 삽입용'!$AE$36) * (날씨6[월]=AN$37) * (날씨6[일]='신적설 삽입용'!$AD57), 날씨6[ddMefs]),""),IF(_xlpm.결과=0,"",_xlpm.결과))</f>
        <v/>
      </c>
      <c r="AO57" t="str" cm="1">
        <f t="array" ref="AO57">_xlfn.LET(_xlpm.결과,IFERROR(_xlfn.XLOOKUP(1, (날씨6[stnNm]='신적설 삽입용'!$AE$36) * (날씨6[월]=AO$37) * (날씨6[일]='신적설 삽입용'!$AD57), 날씨6[ddMefs]),""),IF(_xlpm.결과=0,"",_xlpm.결과))</f>
        <v/>
      </c>
      <c r="AP57" t="str" cm="1">
        <f t="array" ref="AP57">_xlfn.LET(_xlpm.결과,IFERROR(_xlfn.XLOOKUP(1, (날씨6[stnNm]='신적설 삽입용'!$AE$36) * (날씨6[월]=AP$37) * (날씨6[일]='신적설 삽입용'!$AD57), 날씨6[ddMefs]),""),IF(_xlpm.결과=0,"",_xlpm.결과))</f>
        <v/>
      </c>
    </row>
    <row r="58" spans="2:42" ht="15.95" customHeight="1" x14ac:dyDescent="0.3">
      <c r="B58" s="63">
        <v>21</v>
      </c>
      <c r="C58" t="str" cm="1">
        <f t="array" ref="C58">_xlfn.LET(_xlpm.결과,IFERROR(_xlfn.XLOOKUP(1, (날씨4[stnNm]='신적설 삽입용'!$C$36) * (날씨4[월]=C$37) * (날씨4[일]='신적설 삽입용'!$B58), 날씨4[ddMefs]),""),IF(_xlpm.결과=0,"",_xlpm.결과))</f>
        <v/>
      </c>
      <c r="D58" t="str" cm="1">
        <f t="array" ref="D58">_xlfn.LET(_xlpm.결과,IFERROR(_xlfn.XLOOKUP(1, (날씨4[stnNm]='신적설 삽입용'!$C$36) * (날씨4[월]=D$37) * (날씨4[일]='신적설 삽입용'!$B58), 날씨4[ddMefs]),""),IF(_xlpm.결과=0,"",_xlpm.결과))</f>
        <v/>
      </c>
      <c r="E58" t="str" cm="1">
        <f t="array" ref="E58">_xlfn.LET(_xlpm.결과,IFERROR(_xlfn.XLOOKUP(1, (날씨4[stnNm]='신적설 삽입용'!$C$36) * (날씨4[월]=E$37) * (날씨4[일]='신적설 삽입용'!$B58), 날씨4[ddMefs]),""),IF(_xlpm.결과=0,"",_xlpm.결과))</f>
        <v/>
      </c>
      <c r="F58" t="str" cm="1">
        <f t="array" ref="F58">_xlfn.LET(_xlpm.결과,IFERROR(_xlfn.XLOOKUP(1, (날씨4[stnNm]='신적설 삽입용'!$C$36) * (날씨4[월]=F$37) * (날씨4[일]='신적설 삽입용'!$B58), 날씨4[ddMefs]),""),IF(_xlpm.결과=0,"",_xlpm.결과))</f>
        <v/>
      </c>
      <c r="G58" t="str" cm="1">
        <f t="array" ref="G58">_xlfn.LET(_xlpm.결과,IFERROR(_xlfn.XLOOKUP(1, (날씨4[stnNm]='신적설 삽입용'!$C$36) * (날씨4[월]=G$37) * (날씨4[일]='신적설 삽입용'!$B58), 날씨4[ddMefs]),""),IF(_xlpm.결과=0,"",_xlpm.결과))</f>
        <v/>
      </c>
      <c r="H58" t="str" cm="1">
        <f t="array" ref="H58">_xlfn.LET(_xlpm.결과,IFERROR(_xlfn.XLOOKUP(1, (날씨4[stnNm]='신적설 삽입용'!$C$36) * (날씨4[월]=H$37) * (날씨4[일]='신적설 삽입용'!$B58), 날씨4[ddMefs]),""),IF(_xlpm.결과=0,"",_xlpm.결과))</f>
        <v/>
      </c>
      <c r="I58" t="str" cm="1">
        <f t="array" ref="I58">_xlfn.LET(_xlpm.결과,IFERROR(_xlfn.XLOOKUP(1, (날씨4[stnNm]='신적설 삽입용'!$C$36) * (날씨4[월]=I$37) * (날씨4[일]='신적설 삽입용'!$B58), 날씨4[ddMefs]),""),IF(_xlpm.결과=0,"",_xlpm.결과))</f>
        <v/>
      </c>
      <c r="J58" t="str" cm="1">
        <f t="array" ref="J58">_xlfn.LET(_xlpm.결과,IFERROR(_xlfn.XLOOKUP(1, (날씨4[stnNm]='신적설 삽입용'!$C$36) * (날씨4[월]=J$37) * (날씨4[일]='신적설 삽입용'!$B58), 날씨4[ddMefs]),""),IF(_xlpm.결과=0,"",_xlpm.결과))</f>
        <v/>
      </c>
      <c r="K58" t="str" cm="1">
        <f t="array" ref="K58">_xlfn.LET(_xlpm.결과,IFERROR(_xlfn.XLOOKUP(1, (날씨4[stnNm]='신적설 삽입용'!$C$36) * (날씨4[월]=K$37) * (날씨4[일]='신적설 삽입용'!$B58), 날씨4[ddMefs]),""),IF(_xlpm.결과=0,"",_xlpm.결과))</f>
        <v/>
      </c>
      <c r="L58" t="str" cm="1">
        <f t="array" ref="L58">_xlfn.LET(_xlpm.결과,IFERROR(_xlfn.XLOOKUP(1, (날씨4[stnNm]='신적설 삽입용'!$C$36) * (날씨4[월]=L$37) * (날씨4[일]='신적설 삽입용'!$B58), 날씨4[ddMefs]),""),IF(_xlpm.결과=0,"",_xlpm.결과))</f>
        <v/>
      </c>
      <c r="M58" t="str" cm="1">
        <f t="array" ref="M58">_xlfn.LET(_xlpm.결과,IFERROR(_xlfn.XLOOKUP(1, (날씨4[stnNm]='신적설 삽입용'!$C$36) * (날씨4[월]=M$37) * (날씨4[일]='신적설 삽입용'!$B58), 날씨4[ddMefs]),""),IF(_xlpm.결과=0,"",_xlpm.결과))</f>
        <v/>
      </c>
      <c r="N58" t="str" cm="1">
        <f t="array" ref="N58">_xlfn.LET(_xlpm.결과,IFERROR(_xlfn.XLOOKUP(1, (날씨4[stnNm]='신적설 삽입용'!$C$36) * (날씨4[월]=N$37) * (날씨4[일]='신적설 삽입용'!$B58), 날씨4[ddMefs]),""),IF(_xlpm.결과=0,"",_xlpm.결과))</f>
        <v/>
      </c>
      <c r="P58" s="63">
        <v>21</v>
      </c>
      <c r="Q58" t="str" cm="1">
        <f t="array" ref="Q58">_xlfn.LET(_xlpm.결과,IFERROR(_xlfn.XLOOKUP(1, (날씨5[stnNm]='신적설 삽입용'!$Q$36) * (날씨5[월]=Q$37) * (날씨5[일]='신적설 삽입용'!$P58), 날씨5[ddMefs]),""),IF(_xlpm.결과=0,"",_xlpm.결과))</f>
        <v/>
      </c>
      <c r="R58" t="str" cm="1">
        <f t="array" ref="R58">_xlfn.LET(_xlpm.결과,IFERROR(_xlfn.XLOOKUP(1, (날씨5[stnNm]='신적설 삽입용'!$Q$36) * (날씨5[월]=R$37) * (날씨5[일]='신적설 삽입용'!$P58), 날씨5[ddMefs]),""),IF(_xlpm.결과=0,"",_xlpm.결과))</f>
        <v/>
      </c>
      <c r="S58" t="str" cm="1">
        <f t="array" ref="S58">_xlfn.LET(_xlpm.결과,IFERROR(_xlfn.XLOOKUP(1, (날씨5[stnNm]='신적설 삽입용'!$Q$36) * (날씨5[월]=S$37) * (날씨5[일]='신적설 삽입용'!$P58), 날씨5[ddMefs]),""),IF(_xlpm.결과=0,"",_xlpm.결과))</f>
        <v/>
      </c>
      <c r="T58" t="str" cm="1">
        <f t="array" ref="T58">_xlfn.LET(_xlpm.결과,IFERROR(_xlfn.XLOOKUP(1, (날씨5[stnNm]='신적설 삽입용'!$Q$36) * (날씨5[월]=T$37) * (날씨5[일]='신적설 삽입용'!$P58), 날씨5[ddMefs]),""),IF(_xlpm.결과=0,"",_xlpm.결과))</f>
        <v/>
      </c>
      <c r="U58" t="str" cm="1">
        <f t="array" ref="U58">_xlfn.LET(_xlpm.결과,IFERROR(_xlfn.XLOOKUP(1, (날씨5[stnNm]='신적설 삽입용'!$Q$36) * (날씨5[월]=U$37) * (날씨5[일]='신적설 삽입용'!$P58), 날씨5[ddMefs]),""),IF(_xlpm.결과=0,"",_xlpm.결과))</f>
        <v/>
      </c>
      <c r="V58" t="str" cm="1">
        <f t="array" ref="V58">_xlfn.LET(_xlpm.결과,IFERROR(_xlfn.XLOOKUP(1, (날씨5[stnNm]='신적설 삽입용'!$Q$36) * (날씨5[월]=V$37) * (날씨5[일]='신적설 삽입용'!$P58), 날씨5[ddMefs]),""),IF(_xlpm.결과=0,"",_xlpm.결과))</f>
        <v/>
      </c>
      <c r="W58" t="str" cm="1">
        <f t="array" ref="W58">_xlfn.LET(_xlpm.결과,IFERROR(_xlfn.XLOOKUP(1, (날씨5[stnNm]='신적설 삽입용'!$Q$36) * (날씨5[월]=W$37) * (날씨5[일]='신적설 삽입용'!$P58), 날씨5[ddMefs]),""),IF(_xlpm.결과=0,"",_xlpm.결과))</f>
        <v/>
      </c>
      <c r="X58" t="str" cm="1">
        <f t="array" ref="X58">_xlfn.LET(_xlpm.결과,IFERROR(_xlfn.XLOOKUP(1, (날씨5[stnNm]='신적설 삽입용'!$Q$36) * (날씨5[월]=X$37) * (날씨5[일]='신적설 삽입용'!$P58), 날씨5[ddMefs]),""),IF(_xlpm.결과=0,"",_xlpm.결과))</f>
        <v/>
      </c>
      <c r="Y58" t="str" cm="1">
        <f t="array" ref="Y58">_xlfn.LET(_xlpm.결과,IFERROR(_xlfn.XLOOKUP(1, (날씨5[stnNm]='신적설 삽입용'!$Q$36) * (날씨5[월]=Y$37) * (날씨5[일]='신적설 삽입용'!$P58), 날씨5[ddMefs]),""),IF(_xlpm.결과=0,"",_xlpm.결과))</f>
        <v/>
      </c>
      <c r="Z58" t="str" cm="1">
        <f t="array" ref="Z58">_xlfn.LET(_xlpm.결과,IFERROR(_xlfn.XLOOKUP(1, (날씨5[stnNm]='신적설 삽입용'!$Q$36) * (날씨5[월]=Z$37) * (날씨5[일]='신적설 삽입용'!$P58), 날씨5[ddMefs]),""),IF(_xlpm.결과=0,"",_xlpm.결과))</f>
        <v/>
      </c>
      <c r="AA58" t="str" cm="1">
        <f t="array" ref="AA58">_xlfn.LET(_xlpm.결과,IFERROR(_xlfn.XLOOKUP(1, (날씨5[stnNm]='신적설 삽입용'!$Q$36) * (날씨5[월]=AA$37) * (날씨5[일]='신적설 삽입용'!$P58), 날씨5[ddMefs]),""),IF(_xlpm.결과=0,"",_xlpm.결과))</f>
        <v/>
      </c>
      <c r="AB58" t="str" cm="1">
        <f t="array" ref="AB58">_xlfn.LET(_xlpm.결과,IFERROR(_xlfn.XLOOKUP(1, (날씨5[stnNm]='신적설 삽입용'!$Q$36) * (날씨5[월]=AB$37) * (날씨5[일]='신적설 삽입용'!$P58), 날씨5[ddMefs]),""),IF(_xlpm.결과=0,"",_xlpm.결과))</f>
        <v/>
      </c>
      <c r="AD58" s="63">
        <v>21</v>
      </c>
      <c r="AE58" t="str" cm="1">
        <f t="array" ref="AE58">_xlfn.LET(_xlpm.결과,IFERROR(_xlfn.XLOOKUP(1, (날씨6[stnNm]='신적설 삽입용'!$AE$36) * (날씨6[월]=AE$37) * (날씨6[일]='신적설 삽입용'!$AD58), 날씨6[ddMefs]),""),IF(_xlpm.결과=0,"",_xlpm.결과))</f>
        <v/>
      </c>
      <c r="AF58" t="str" cm="1">
        <f t="array" ref="AF58">_xlfn.LET(_xlpm.결과,IFERROR(_xlfn.XLOOKUP(1, (날씨6[stnNm]='신적설 삽입용'!$AE$36) * (날씨6[월]=AF$37) * (날씨6[일]='신적설 삽입용'!$AD58), 날씨6[ddMefs]),""),IF(_xlpm.결과=0,"",_xlpm.결과))</f>
        <v/>
      </c>
      <c r="AG58" t="str" cm="1">
        <f t="array" ref="AG58">_xlfn.LET(_xlpm.결과,IFERROR(_xlfn.XLOOKUP(1, (날씨6[stnNm]='신적설 삽입용'!$AE$36) * (날씨6[월]=AG$37) * (날씨6[일]='신적설 삽입용'!$AD58), 날씨6[ddMefs]),""),IF(_xlpm.결과=0,"",_xlpm.결과))</f>
        <v/>
      </c>
      <c r="AH58" t="str" cm="1">
        <f t="array" ref="AH58">_xlfn.LET(_xlpm.결과,IFERROR(_xlfn.XLOOKUP(1, (날씨6[stnNm]='신적설 삽입용'!$AE$36) * (날씨6[월]=AH$37) * (날씨6[일]='신적설 삽입용'!$AD58), 날씨6[ddMefs]),""),IF(_xlpm.결과=0,"",_xlpm.결과))</f>
        <v/>
      </c>
      <c r="AI58" t="str" cm="1">
        <f t="array" ref="AI58">_xlfn.LET(_xlpm.결과,IFERROR(_xlfn.XLOOKUP(1, (날씨6[stnNm]='신적설 삽입용'!$AE$36) * (날씨6[월]=AI$37) * (날씨6[일]='신적설 삽입용'!$AD58), 날씨6[ddMefs]),""),IF(_xlpm.결과=0,"",_xlpm.결과))</f>
        <v/>
      </c>
      <c r="AJ58" t="str" cm="1">
        <f t="array" ref="AJ58">_xlfn.LET(_xlpm.결과,IFERROR(_xlfn.XLOOKUP(1, (날씨6[stnNm]='신적설 삽입용'!$AE$36) * (날씨6[월]=AJ$37) * (날씨6[일]='신적설 삽입용'!$AD58), 날씨6[ddMefs]),""),IF(_xlpm.결과=0,"",_xlpm.결과))</f>
        <v/>
      </c>
      <c r="AK58" t="str" cm="1">
        <f t="array" ref="AK58">_xlfn.LET(_xlpm.결과,IFERROR(_xlfn.XLOOKUP(1, (날씨6[stnNm]='신적설 삽입용'!$AE$36) * (날씨6[월]=AK$37) * (날씨6[일]='신적설 삽입용'!$AD58), 날씨6[ddMefs]),""),IF(_xlpm.결과=0,"",_xlpm.결과))</f>
        <v/>
      </c>
      <c r="AL58" t="str" cm="1">
        <f t="array" ref="AL58">_xlfn.LET(_xlpm.결과,IFERROR(_xlfn.XLOOKUP(1, (날씨6[stnNm]='신적설 삽입용'!$AE$36) * (날씨6[월]=AL$37) * (날씨6[일]='신적설 삽입용'!$AD58), 날씨6[ddMefs]),""),IF(_xlpm.결과=0,"",_xlpm.결과))</f>
        <v/>
      </c>
      <c r="AM58" t="str" cm="1">
        <f t="array" ref="AM58">_xlfn.LET(_xlpm.결과,IFERROR(_xlfn.XLOOKUP(1, (날씨6[stnNm]='신적설 삽입용'!$AE$36) * (날씨6[월]=AM$37) * (날씨6[일]='신적설 삽입용'!$AD58), 날씨6[ddMefs]),""),IF(_xlpm.결과=0,"",_xlpm.결과))</f>
        <v/>
      </c>
      <c r="AN58" t="str" cm="1">
        <f t="array" ref="AN58">_xlfn.LET(_xlpm.결과,IFERROR(_xlfn.XLOOKUP(1, (날씨6[stnNm]='신적설 삽입용'!$AE$36) * (날씨6[월]=AN$37) * (날씨6[일]='신적설 삽입용'!$AD58), 날씨6[ddMefs]),""),IF(_xlpm.결과=0,"",_xlpm.결과))</f>
        <v/>
      </c>
      <c r="AO58" t="str" cm="1">
        <f t="array" ref="AO58">_xlfn.LET(_xlpm.결과,IFERROR(_xlfn.XLOOKUP(1, (날씨6[stnNm]='신적설 삽입용'!$AE$36) * (날씨6[월]=AO$37) * (날씨6[일]='신적설 삽입용'!$AD58), 날씨6[ddMefs]),""),IF(_xlpm.결과=0,"",_xlpm.결과))</f>
        <v/>
      </c>
      <c r="AP58" t="str" cm="1">
        <f t="array" ref="AP58">_xlfn.LET(_xlpm.결과,IFERROR(_xlfn.XLOOKUP(1, (날씨6[stnNm]='신적설 삽입용'!$AE$36) * (날씨6[월]=AP$37) * (날씨6[일]='신적설 삽입용'!$AD58), 날씨6[ddMefs]),""),IF(_xlpm.결과=0,"",_xlpm.결과))</f>
        <v/>
      </c>
    </row>
    <row r="59" spans="2:42" ht="15.95" customHeight="1" x14ac:dyDescent="0.3">
      <c r="B59" s="63">
        <v>22</v>
      </c>
      <c r="C59" t="str" cm="1">
        <f t="array" ref="C59">_xlfn.LET(_xlpm.결과,IFERROR(_xlfn.XLOOKUP(1, (날씨4[stnNm]='신적설 삽입용'!$C$36) * (날씨4[월]=C$37) * (날씨4[일]='신적설 삽입용'!$B59), 날씨4[ddMefs]),""),IF(_xlpm.결과=0,"",_xlpm.결과))</f>
        <v/>
      </c>
      <c r="D59" t="str" cm="1">
        <f t="array" ref="D59">_xlfn.LET(_xlpm.결과,IFERROR(_xlfn.XLOOKUP(1, (날씨4[stnNm]='신적설 삽입용'!$C$36) * (날씨4[월]=D$37) * (날씨4[일]='신적설 삽입용'!$B59), 날씨4[ddMefs]),""),IF(_xlpm.결과=0,"",_xlpm.결과))</f>
        <v/>
      </c>
      <c r="E59" t="str" cm="1">
        <f t="array" ref="E59">_xlfn.LET(_xlpm.결과,IFERROR(_xlfn.XLOOKUP(1, (날씨4[stnNm]='신적설 삽입용'!$C$36) * (날씨4[월]=E$37) * (날씨4[일]='신적설 삽입용'!$B59), 날씨4[ddMefs]),""),IF(_xlpm.결과=0,"",_xlpm.결과))</f>
        <v/>
      </c>
      <c r="F59" t="str" cm="1">
        <f t="array" ref="F59">_xlfn.LET(_xlpm.결과,IFERROR(_xlfn.XLOOKUP(1, (날씨4[stnNm]='신적설 삽입용'!$C$36) * (날씨4[월]=F$37) * (날씨4[일]='신적설 삽입용'!$B59), 날씨4[ddMefs]),""),IF(_xlpm.결과=0,"",_xlpm.결과))</f>
        <v/>
      </c>
      <c r="G59" t="str" cm="1">
        <f t="array" ref="G59">_xlfn.LET(_xlpm.결과,IFERROR(_xlfn.XLOOKUP(1, (날씨4[stnNm]='신적설 삽입용'!$C$36) * (날씨4[월]=G$37) * (날씨4[일]='신적설 삽입용'!$B59), 날씨4[ddMefs]),""),IF(_xlpm.결과=0,"",_xlpm.결과))</f>
        <v/>
      </c>
      <c r="H59" t="str" cm="1">
        <f t="array" ref="H59">_xlfn.LET(_xlpm.결과,IFERROR(_xlfn.XLOOKUP(1, (날씨4[stnNm]='신적설 삽입용'!$C$36) * (날씨4[월]=H$37) * (날씨4[일]='신적설 삽입용'!$B59), 날씨4[ddMefs]),""),IF(_xlpm.결과=0,"",_xlpm.결과))</f>
        <v/>
      </c>
      <c r="I59" t="str" cm="1">
        <f t="array" ref="I59">_xlfn.LET(_xlpm.결과,IFERROR(_xlfn.XLOOKUP(1, (날씨4[stnNm]='신적설 삽입용'!$C$36) * (날씨4[월]=I$37) * (날씨4[일]='신적설 삽입용'!$B59), 날씨4[ddMefs]),""),IF(_xlpm.결과=0,"",_xlpm.결과))</f>
        <v/>
      </c>
      <c r="J59" t="str" cm="1">
        <f t="array" ref="J59">_xlfn.LET(_xlpm.결과,IFERROR(_xlfn.XLOOKUP(1, (날씨4[stnNm]='신적설 삽입용'!$C$36) * (날씨4[월]=J$37) * (날씨4[일]='신적설 삽입용'!$B59), 날씨4[ddMefs]),""),IF(_xlpm.결과=0,"",_xlpm.결과))</f>
        <v/>
      </c>
      <c r="K59" t="str" cm="1">
        <f t="array" ref="K59">_xlfn.LET(_xlpm.결과,IFERROR(_xlfn.XLOOKUP(1, (날씨4[stnNm]='신적설 삽입용'!$C$36) * (날씨4[월]=K$37) * (날씨4[일]='신적설 삽입용'!$B59), 날씨4[ddMefs]),""),IF(_xlpm.결과=0,"",_xlpm.결과))</f>
        <v/>
      </c>
      <c r="L59" t="str" cm="1">
        <f t="array" ref="L59">_xlfn.LET(_xlpm.결과,IFERROR(_xlfn.XLOOKUP(1, (날씨4[stnNm]='신적설 삽입용'!$C$36) * (날씨4[월]=L$37) * (날씨4[일]='신적설 삽입용'!$B59), 날씨4[ddMefs]),""),IF(_xlpm.결과=0,"",_xlpm.결과))</f>
        <v/>
      </c>
      <c r="M59" t="str" cm="1">
        <f t="array" ref="M59">_xlfn.LET(_xlpm.결과,IFERROR(_xlfn.XLOOKUP(1, (날씨4[stnNm]='신적설 삽입용'!$C$36) * (날씨4[월]=M$37) * (날씨4[일]='신적설 삽입용'!$B59), 날씨4[ddMefs]),""),IF(_xlpm.결과=0,"",_xlpm.결과))</f>
        <v/>
      </c>
      <c r="N59" t="str" cm="1">
        <f t="array" ref="N59">_xlfn.LET(_xlpm.결과,IFERROR(_xlfn.XLOOKUP(1, (날씨4[stnNm]='신적설 삽입용'!$C$36) * (날씨4[월]=N$37) * (날씨4[일]='신적설 삽입용'!$B59), 날씨4[ddMefs]),""),IF(_xlpm.결과=0,"",_xlpm.결과))</f>
        <v/>
      </c>
      <c r="P59" s="63">
        <v>22</v>
      </c>
      <c r="Q59" t="str" cm="1">
        <f t="array" ref="Q59">_xlfn.LET(_xlpm.결과,IFERROR(_xlfn.XLOOKUP(1, (날씨5[stnNm]='신적설 삽입용'!$Q$36) * (날씨5[월]=Q$37) * (날씨5[일]='신적설 삽입용'!$P59), 날씨5[ddMefs]),""),IF(_xlpm.결과=0,"",_xlpm.결과))</f>
        <v/>
      </c>
      <c r="R59" t="str" cm="1">
        <f t="array" ref="R59">_xlfn.LET(_xlpm.결과,IFERROR(_xlfn.XLOOKUP(1, (날씨5[stnNm]='신적설 삽입용'!$Q$36) * (날씨5[월]=R$37) * (날씨5[일]='신적설 삽입용'!$P59), 날씨5[ddMefs]),""),IF(_xlpm.결과=0,"",_xlpm.결과))</f>
        <v/>
      </c>
      <c r="S59" t="str" cm="1">
        <f t="array" ref="S59">_xlfn.LET(_xlpm.결과,IFERROR(_xlfn.XLOOKUP(1, (날씨5[stnNm]='신적설 삽입용'!$Q$36) * (날씨5[월]=S$37) * (날씨5[일]='신적설 삽입용'!$P59), 날씨5[ddMefs]),""),IF(_xlpm.결과=0,"",_xlpm.결과))</f>
        <v/>
      </c>
      <c r="T59" t="str" cm="1">
        <f t="array" ref="T59">_xlfn.LET(_xlpm.결과,IFERROR(_xlfn.XLOOKUP(1, (날씨5[stnNm]='신적설 삽입용'!$Q$36) * (날씨5[월]=T$37) * (날씨5[일]='신적설 삽입용'!$P59), 날씨5[ddMefs]),""),IF(_xlpm.결과=0,"",_xlpm.결과))</f>
        <v/>
      </c>
      <c r="U59" t="str" cm="1">
        <f t="array" ref="U59">_xlfn.LET(_xlpm.결과,IFERROR(_xlfn.XLOOKUP(1, (날씨5[stnNm]='신적설 삽입용'!$Q$36) * (날씨5[월]=U$37) * (날씨5[일]='신적설 삽입용'!$P59), 날씨5[ddMefs]),""),IF(_xlpm.결과=0,"",_xlpm.결과))</f>
        <v/>
      </c>
      <c r="V59" t="str" cm="1">
        <f t="array" ref="V59">_xlfn.LET(_xlpm.결과,IFERROR(_xlfn.XLOOKUP(1, (날씨5[stnNm]='신적설 삽입용'!$Q$36) * (날씨5[월]=V$37) * (날씨5[일]='신적설 삽입용'!$P59), 날씨5[ddMefs]),""),IF(_xlpm.결과=0,"",_xlpm.결과))</f>
        <v/>
      </c>
      <c r="W59" t="str" cm="1">
        <f t="array" ref="W59">_xlfn.LET(_xlpm.결과,IFERROR(_xlfn.XLOOKUP(1, (날씨5[stnNm]='신적설 삽입용'!$Q$36) * (날씨5[월]=W$37) * (날씨5[일]='신적설 삽입용'!$P59), 날씨5[ddMefs]),""),IF(_xlpm.결과=0,"",_xlpm.결과))</f>
        <v/>
      </c>
      <c r="X59" t="str" cm="1">
        <f t="array" ref="X59">_xlfn.LET(_xlpm.결과,IFERROR(_xlfn.XLOOKUP(1, (날씨5[stnNm]='신적설 삽입용'!$Q$36) * (날씨5[월]=X$37) * (날씨5[일]='신적설 삽입용'!$P59), 날씨5[ddMefs]),""),IF(_xlpm.결과=0,"",_xlpm.결과))</f>
        <v/>
      </c>
      <c r="Y59" t="str" cm="1">
        <f t="array" ref="Y59">_xlfn.LET(_xlpm.결과,IFERROR(_xlfn.XLOOKUP(1, (날씨5[stnNm]='신적설 삽입용'!$Q$36) * (날씨5[월]=Y$37) * (날씨5[일]='신적설 삽입용'!$P59), 날씨5[ddMefs]),""),IF(_xlpm.결과=0,"",_xlpm.결과))</f>
        <v/>
      </c>
      <c r="Z59" t="str" cm="1">
        <f t="array" ref="Z59">_xlfn.LET(_xlpm.결과,IFERROR(_xlfn.XLOOKUP(1, (날씨5[stnNm]='신적설 삽입용'!$Q$36) * (날씨5[월]=Z$37) * (날씨5[일]='신적설 삽입용'!$P59), 날씨5[ddMefs]),""),IF(_xlpm.결과=0,"",_xlpm.결과))</f>
        <v/>
      </c>
      <c r="AA59" t="str" cm="1">
        <f t="array" ref="AA59">_xlfn.LET(_xlpm.결과,IFERROR(_xlfn.XLOOKUP(1, (날씨5[stnNm]='신적설 삽입용'!$Q$36) * (날씨5[월]=AA$37) * (날씨5[일]='신적설 삽입용'!$P59), 날씨5[ddMefs]),""),IF(_xlpm.결과=0,"",_xlpm.결과))</f>
        <v/>
      </c>
      <c r="AB59" t="str" cm="1">
        <f t="array" ref="AB59">_xlfn.LET(_xlpm.결과,IFERROR(_xlfn.XLOOKUP(1, (날씨5[stnNm]='신적설 삽입용'!$Q$36) * (날씨5[월]=AB$37) * (날씨5[일]='신적설 삽입용'!$P59), 날씨5[ddMefs]),""),IF(_xlpm.결과=0,"",_xlpm.결과))</f>
        <v/>
      </c>
      <c r="AD59" s="63">
        <v>22</v>
      </c>
      <c r="AE59" t="str" cm="1">
        <f t="array" ref="AE59">_xlfn.LET(_xlpm.결과,IFERROR(_xlfn.XLOOKUP(1, (날씨6[stnNm]='신적설 삽입용'!$AE$36) * (날씨6[월]=AE$37) * (날씨6[일]='신적설 삽입용'!$AD59), 날씨6[ddMefs]),""),IF(_xlpm.결과=0,"",_xlpm.결과))</f>
        <v/>
      </c>
      <c r="AF59" t="str" cm="1">
        <f t="array" ref="AF59">_xlfn.LET(_xlpm.결과,IFERROR(_xlfn.XLOOKUP(1, (날씨6[stnNm]='신적설 삽입용'!$AE$36) * (날씨6[월]=AF$37) * (날씨6[일]='신적설 삽입용'!$AD59), 날씨6[ddMefs]),""),IF(_xlpm.결과=0,"",_xlpm.결과))</f>
        <v/>
      </c>
      <c r="AG59" t="str" cm="1">
        <f t="array" ref="AG59">_xlfn.LET(_xlpm.결과,IFERROR(_xlfn.XLOOKUP(1, (날씨6[stnNm]='신적설 삽입용'!$AE$36) * (날씨6[월]=AG$37) * (날씨6[일]='신적설 삽입용'!$AD59), 날씨6[ddMefs]),""),IF(_xlpm.결과=0,"",_xlpm.결과))</f>
        <v/>
      </c>
      <c r="AH59" t="str" cm="1">
        <f t="array" ref="AH59">_xlfn.LET(_xlpm.결과,IFERROR(_xlfn.XLOOKUP(1, (날씨6[stnNm]='신적설 삽입용'!$AE$36) * (날씨6[월]=AH$37) * (날씨6[일]='신적설 삽입용'!$AD59), 날씨6[ddMefs]),""),IF(_xlpm.결과=0,"",_xlpm.결과))</f>
        <v/>
      </c>
      <c r="AI59" t="str" cm="1">
        <f t="array" ref="AI59">_xlfn.LET(_xlpm.결과,IFERROR(_xlfn.XLOOKUP(1, (날씨6[stnNm]='신적설 삽입용'!$AE$36) * (날씨6[월]=AI$37) * (날씨6[일]='신적설 삽입용'!$AD59), 날씨6[ddMefs]),""),IF(_xlpm.결과=0,"",_xlpm.결과))</f>
        <v/>
      </c>
      <c r="AJ59" t="str" cm="1">
        <f t="array" ref="AJ59">_xlfn.LET(_xlpm.결과,IFERROR(_xlfn.XLOOKUP(1, (날씨6[stnNm]='신적설 삽입용'!$AE$36) * (날씨6[월]=AJ$37) * (날씨6[일]='신적설 삽입용'!$AD59), 날씨6[ddMefs]),""),IF(_xlpm.결과=0,"",_xlpm.결과))</f>
        <v/>
      </c>
      <c r="AK59" t="str" cm="1">
        <f t="array" ref="AK59">_xlfn.LET(_xlpm.결과,IFERROR(_xlfn.XLOOKUP(1, (날씨6[stnNm]='신적설 삽입용'!$AE$36) * (날씨6[월]=AK$37) * (날씨6[일]='신적설 삽입용'!$AD59), 날씨6[ddMefs]),""),IF(_xlpm.결과=0,"",_xlpm.결과))</f>
        <v/>
      </c>
      <c r="AL59" t="str" cm="1">
        <f t="array" ref="AL59">_xlfn.LET(_xlpm.결과,IFERROR(_xlfn.XLOOKUP(1, (날씨6[stnNm]='신적설 삽입용'!$AE$36) * (날씨6[월]=AL$37) * (날씨6[일]='신적설 삽입용'!$AD59), 날씨6[ddMefs]),""),IF(_xlpm.결과=0,"",_xlpm.결과))</f>
        <v/>
      </c>
      <c r="AM59" t="str" cm="1">
        <f t="array" ref="AM59">_xlfn.LET(_xlpm.결과,IFERROR(_xlfn.XLOOKUP(1, (날씨6[stnNm]='신적설 삽입용'!$AE$36) * (날씨6[월]=AM$37) * (날씨6[일]='신적설 삽입용'!$AD59), 날씨6[ddMefs]),""),IF(_xlpm.결과=0,"",_xlpm.결과))</f>
        <v/>
      </c>
      <c r="AN59" t="str" cm="1">
        <f t="array" ref="AN59">_xlfn.LET(_xlpm.결과,IFERROR(_xlfn.XLOOKUP(1, (날씨6[stnNm]='신적설 삽입용'!$AE$36) * (날씨6[월]=AN$37) * (날씨6[일]='신적설 삽입용'!$AD59), 날씨6[ddMefs]),""),IF(_xlpm.결과=0,"",_xlpm.결과))</f>
        <v/>
      </c>
      <c r="AO59" t="str" cm="1">
        <f t="array" ref="AO59">_xlfn.LET(_xlpm.결과,IFERROR(_xlfn.XLOOKUP(1, (날씨6[stnNm]='신적설 삽입용'!$AE$36) * (날씨6[월]=AO$37) * (날씨6[일]='신적설 삽입용'!$AD59), 날씨6[ddMefs]),""),IF(_xlpm.결과=0,"",_xlpm.결과))</f>
        <v/>
      </c>
      <c r="AP59" t="str" cm="1">
        <f t="array" ref="AP59">_xlfn.LET(_xlpm.결과,IFERROR(_xlfn.XLOOKUP(1, (날씨6[stnNm]='신적설 삽입용'!$AE$36) * (날씨6[월]=AP$37) * (날씨6[일]='신적설 삽입용'!$AD59), 날씨6[ddMefs]),""),IF(_xlpm.결과=0,"",_xlpm.결과))</f>
        <v/>
      </c>
    </row>
    <row r="60" spans="2:42" ht="15.95" customHeight="1" x14ac:dyDescent="0.3">
      <c r="B60" s="63">
        <v>23</v>
      </c>
      <c r="C60" t="str" cm="1">
        <f t="array" ref="C60">_xlfn.LET(_xlpm.결과,IFERROR(_xlfn.XLOOKUP(1, (날씨4[stnNm]='신적설 삽입용'!$C$36) * (날씨4[월]=C$37) * (날씨4[일]='신적설 삽입용'!$B60), 날씨4[ddMefs]),""),IF(_xlpm.결과=0,"",_xlpm.결과))</f>
        <v/>
      </c>
      <c r="D60" t="str" cm="1">
        <f t="array" ref="D60">_xlfn.LET(_xlpm.결과,IFERROR(_xlfn.XLOOKUP(1, (날씨4[stnNm]='신적설 삽입용'!$C$36) * (날씨4[월]=D$37) * (날씨4[일]='신적설 삽입용'!$B60), 날씨4[ddMefs]),""),IF(_xlpm.결과=0,"",_xlpm.결과))</f>
        <v/>
      </c>
      <c r="E60" t="str" cm="1">
        <f t="array" ref="E60">_xlfn.LET(_xlpm.결과,IFERROR(_xlfn.XLOOKUP(1, (날씨4[stnNm]='신적설 삽입용'!$C$36) * (날씨4[월]=E$37) * (날씨4[일]='신적설 삽입용'!$B60), 날씨4[ddMefs]),""),IF(_xlpm.결과=0,"",_xlpm.결과))</f>
        <v/>
      </c>
      <c r="F60" t="str" cm="1">
        <f t="array" ref="F60">_xlfn.LET(_xlpm.결과,IFERROR(_xlfn.XLOOKUP(1, (날씨4[stnNm]='신적설 삽입용'!$C$36) * (날씨4[월]=F$37) * (날씨4[일]='신적설 삽입용'!$B60), 날씨4[ddMefs]),""),IF(_xlpm.결과=0,"",_xlpm.결과))</f>
        <v/>
      </c>
      <c r="G60" t="str" cm="1">
        <f t="array" ref="G60">_xlfn.LET(_xlpm.결과,IFERROR(_xlfn.XLOOKUP(1, (날씨4[stnNm]='신적설 삽입용'!$C$36) * (날씨4[월]=G$37) * (날씨4[일]='신적설 삽입용'!$B60), 날씨4[ddMefs]),""),IF(_xlpm.결과=0,"",_xlpm.결과))</f>
        <v/>
      </c>
      <c r="H60" t="str" cm="1">
        <f t="array" ref="H60">_xlfn.LET(_xlpm.결과,IFERROR(_xlfn.XLOOKUP(1, (날씨4[stnNm]='신적설 삽입용'!$C$36) * (날씨4[월]=H$37) * (날씨4[일]='신적설 삽입용'!$B60), 날씨4[ddMefs]),""),IF(_xlpm.결과=0,"",_xlpm.결과))</f>
        <v/>
      </c>
      <c r="I60" t="str" cm="1">
        <f t="array" ref="I60">_xlfn.LET(_xlpm.결과,IFERROR(_xlfn.XLOOKUP(1, (날씨4[stnNm]='신적설 삽입용'!$C$36) * (날씨4[월]=I$37) * (날씨4[일]='신적설 삽입용'!$B60), 날씨4[ddMefs]),""),IF(_xlpm.결과=0,"",_xlpm.결과))</f>
        <v/>
      </c>
      <c r="J60" t="str" cm="1">
        <f t="array" ref="J60">_xlfn.LET(_xlpm.결과,IFERROR(_xlfn.XLOOKUP(1, (날씨4[stnNm]='신적설 삽입용'!$C$36) * (날씨4[월]=J$37) * (날씨4[일]='신적설 삽입용'!$B60), 날씨4[ddMefs]),""),IF(_xlpm.결과=0,"",_xlpm.결과))</f>
        <v/>
      </c>
      <c r="K60" t="str" cm="1">
        <f t="array" ref="K60">_xlfn.LET(_xlpm.결과,IFERROR(_xlfn.XLOOKUP(1, (날씨4[stnNm]='신적설 삽입용'!$C$36) * (날씨4[월]=K$37) * (날씨4[일]='신적설 삽입용'!$B60), 날씨4[ddMefs]),""),IF(_xlpm.결과=0,"",_xlpm.결과))</f>
        <v/>
      </c>
      <c r="L60" t="str" cm="1">
        <f t="array" ref="L60">_xlfn.LET(_xlpm.결과,IFERROR(_xlfn.XLOOKUP(1, (날씨4[stnNm]='신적설 삽입용'!$C$36) * (날씨4[월]=L$37) * (날씨4[일]='신적설 삽입용'!$B60), 날씨4[ddMefs]),""),IF(_xlpm.결과=0,"",_xlpm.결과))</f>
        <v/>
      </c>
      <c r="M60" t="str" cm="1">
        <f t="array" ref="M60">_xlfn.LET(_xlpm.결과,IFERROR(_xlfn.XLOOKUP(1, (날씨4[stnNm]='신적설 삽입용'!$C$36) * (날씨4[월]=M$37) * (날씨4[일]='신적설 삽입용'!$B60), 날씨4[ddMefs]),""),IF(_xlpm.결과=0,"",_xlpm.결과))</f>
        <v/>
      </c>
      <c r="N60" t="str" cm="1">
        <f t="array" ref="N60">_xlfn.LET(_xlpm.결과,IFERROR(_xlfn.XLOOKUP(1, (날씨4[stnNm]='신적설 삽입용'!$C$36) * (날씨4[월]=N$37) * (날씨4[일]='신적설 삽입용'!$B60), 날씨4[ddMefs]),""),IF(_xlpm.결과=0,"",_xlpm.결과))</f>
        <v/>
      </c>
      <c r="P60" s="63">
        <v>23</v>
      </c>
      <c r="Q60" t="str" cm="1">
        <f t="array" ref="Q60">_xlfn.LET(_xlpm.결과,IFERROR(_xlfn.XLOOKUP(1, (날씨5[stnNm]='신적설 삽입용'!$Q$36) * (날씨5[월]=Q$37) * (날씨5[일]='신적설 삽입용'!$P60), 날씨5[ddMefs]),""),IF(_xlpm.결과=0,"",_xlpm.결과))</f>
        <v/>
      </c>
      <c r="R60" t="str" cm="1">
        <f t="array" ref="R60">_xlfn.LET(_xlpm.결과,IFERROR(_xlfn.XLOOKUP(1, (날씨5[stnNm]='신적설 삽입용'!$Q$36) * (날씨5[월]=R$37) * (날씨5[일]='신적설 삽입용'!$P60), 날씨5[ddMefs]),""),IF(_xlpm.결과=0,"",_xlpm.결과))</f>
        <v/>
      </c>
      <c r="S60" t="str" cm="1">
        <f t="array" ref="S60">_xlfn.LET(_xlpm.결과,IFERROR(_xlfn.XLOOKUP(1, (날씨5[stnNm]='신적설 삽입용'!$Q$36) * (날씨5[월]=S$37) * (날씨5[일]='신적설 삽입용'!$P60), 날씨5[ddMefs]),""),IF(_xlpm.결과=0,"",_xlpm.결과))</f>
        <v/>
      </c>
      <c r="T60" t="str" cm="1">
        <f t="array" ref="T60">_xlfn.LET(_xlpm.결과,IFERROR(_xlfn.XLOOKUP(1, (날씨5[stnNm]='신적설 삽입용'!$Q$36) * (날씨5[월]=T$37) * (날씨5[일]='신적설 삽입용'!$P60), 날씨5[ddMefs]),""),IF(_xlpm.결과=0,"",_xlpm.결과))</f>
        <v/>
      </c>
      <c r="U60" t="str" cm="1">
        <f t="array" ref="U60">_xlfn.LET(_xlpm.결과,IFERROR(_xlfn.XLOOKUP(1, (날씨5[stnNm]='신적설 삽입용'!$Q$36) * (날씨5[월]=U$37) * (날씨5[일]='신적설 삽입용'!$P60), 날씨5[ddMefs]),""),IF(_xlpm.결과=0,"",_xlpm.결과))</f>
        <v/>
      </c>
      <c r="V60" t="str" cm="1">
        <f t="array" ref="V60">_xlfn.LET(_xlpm.결과,IFERROR(_xlfn.XLOOKUP(1, (날씨5[stnNm]='신적설 삽입용'!$Q$36) * (날씨5[월]=V$37) * (날씨5[일]='신적설 삽입용'!$P60), 날씨5[ddMefs]),""),IF(_xlpm.결과=0,"",_xlpm.결과))</f>
        <v/>
      </c>
      <c r="W60" t="str" cm="1">
        <f t="array" ref="W60">_xlfn.LET(_xlpm.결과,IFERROR(_xlfn.XLOOKUP(1, (날씨5[stnNm]='신적설 삽입용'!$Q$36) * (날씨5[월]=W$37) * (날씨5[일]='신적설 삽입용'!$P60), 날씨5[ddMefs]),""),IF(_xlpm.결과=0,"",_xlpm.결과))</f>
        <v/>
      </c>
      <c r="X60" t="str" cm="1">
        <f t="array" ref="X60">_xlfn.LET(_xlpm.결과,IFERROR(_xlfn.XLOOKUP(1, (날씨5[stnNm]='신적설 삽입용'!$Q$36) * (날씨5[월]=X$37) * (날씨5[일]='신적설 삽입용'!$P60), 날씨5[ddMefs]),""),IF(_xlpm.결과=0,"",_xlpm.결과))</f>
        <v/>
      </c>
      <c r="Y60" t="str" cm="1">
        <f t="array" ref="Y60">_xlfn.LET(_xlpm.결과,IFERROR(_xlfn.XLOOKUP(1, (날씨5[stnNm]='신적설 삽입용'!$Q$36) * (날씨5[월]=Y$37) * (날씨5[일]='신적설 삽입용'!$P60), 날씨5[ddMefs]),""),IF(_xlpm.결과=0,"",_xlpm.결과))</f>
        <v/>
      </c>
      <c r="Z60" t="str" cm="1">
        <f t="array" ref="Z60">_xlfn.LET(_xlpm.결과,IFERROR(_xlfn.XLOOKUP(1, (날씨5[stnNm]='신적설 삽입용'!$Q$36) * (날씨5[월]=Z$37) * (날씨5[일]='신적설 삽입용'!$P60), 날씨5[ddMefs]),""),IF(_xlpm.결과=0,"",_xlpm.결과))</f>
        <v/>
      </c>
      <c r="AA60" t="str" cm="1">
        <f t="array" ref="AA60">_xlfn.LET(_xlpm.결과,IFERROR(_xlfn.XLOOKUP(1, (날씨5[stnNm]='신적설 삽입용'!$Q$36) * (날씨5[월]=AA$37) * (날씨5[일]='신적설 삽입용'!$P60), 날씨5[ddMefs]),""),IF(_xlpm.결과=0,"",_xlpm.결과))</f>
        <v/>
      </c>
      <c r="AB60" t="str" cm="1">
        <f t="array" ref="AB60">_xlfn.LET(_xlpm.결과,IFERROR(_xlfn.XLOOKUP(1, (날씨5[stnNm]='신적설 삽입용'!$Q$36) * (날씨5[월]=AB$37) * (날씨5[일]='신적설 삽입용'!$P60), 날씨5[ddMefs]),""),IF(_xlpm.결과=0,"",_xlpm.결과))</f>
        <v/>
      </c>
      <c r="AD60" s="63">
        <v>23</v>
      </c>
      <c r="AE60" t="str" cm="1">
        <f t="array" ref="AE60">_xlfn.LET(_xlpm.결과,IFERROR(_xlfn.XLOOKUP(1, (날씨6[stnNm]='신적설 삽입용'!$AE$36) * (날씨6[월]=AE$37) * (날씨6[일]='신적설 삽입용'!$AD60), 날씨6[ddMefs]),""),IF(_xlpm.결과=0,"",_xlpm.결과))</f>
        <v/>
      </c>
      <c r="AF60" t="str" cm="1">
        <f t="array" ref="AF60">_xlfn.LET(_xlpm.결과,IFERROR(_xlfn.XLOOKUP(1, (날씨6[stnNm]='신적설 삽입용'!$AE$36) * (날씨6[월]=AF$37) * (날씨6[일]='신적설 삽입용'!$AD60), 날씨6[ddMefs]),""),IF(_xlpm.결과=0,"",_xlpm.결과))</f>
        <v/>
      </c>
      <c r="AG60" t="str" cm="1">
        <f t="array" ref="AG60">_xlfn.LET(_xlpm.결과,IFERROR(_xlfn.XLOOKUP(1, (날씨6[stnNm]='신적설 삽입용'!$AE$36) * (날씨6[월]=AG$37) * (날씨6[일]='신적설 삽입용'!$AD60), 날씨6[ddMefs]),""),IF(_xlpm.결과=0,"",_xlpm.결과))</f>
        <v/>
      </c>
      <c r="AH60" t="str" cm="1">
        <f t="array" ref="AH60">_xlfn.LET(_xlpm.결과,IFERROR(_xlfn.XLOOKUP(1, (날씨6[stnNm]='신적설 삽입용'!$AE$36) * (날씨6[월]=AH$37) * (날씨6[일]='신적설 삽입용'!$AD60), 날씨6[ddMefs]),""),IF(_xlpm.결과=0,"",_xlpm.결과))</f>
        <v/>
      </c>
      <c r="AI60" t="str" cm="1">
        <f t="array" ref="AI60">_xlfn.LET(_xlpm.결과,IFERROR(_xlfn.XLOOKUP(1, (날씨6[stnNm]='신적설 삽입용'!$AE$36) * (날씨6[월]=AI$37) * (날씨6[일]='신적설 삽입용'!$AD60), 날씨6[ddMefs]),""),IF(_xlpm.결과=0,"",_xlpm.결과))</f>
        <v/>
      </c>
      <c r="AJ60" t="str" cm="1">
        <f t="array" ref="AJ60">_xlfn.LET(_xlpm.결과,IFERROR(_xlfn.XLOOKUP(1, (날씨6[stnNm]='신적설 삽입용'!$AE$36) * (날씨6[월]=AJ$37) * (날씨6[일]='신적설 삽입용'!$AD60), 날씨6[ddMefs]),""),IF(_xlpm.결과=0,"",_xlpm.결과))</f>
        <v/>
      </c>
      <c r="AK60" t="str" cm="1">
        <f t="array" ref="AK60">_xlfn.LET(_xlpm.결과,IFERROR(_xlfn.XLOOKUP(1, (날씨6[stnNm]='신적설 삽입용'!$AE$36) * (날씨6[월]=AK$37) * (날씨6[일]='신적설 삽입용'!$AD60), 날씨6[ddMefs]),""),IF(_xlpm.결과=0,"",_xlpm.결과))</f>
        <v/>
      </c>
      <c r="AL60" t="str" cm="1">
        <f t="array" ref="AL60">_xlfn.LET(_xlpm.결과,IFERROR(_xlfn.XLOOKUP(1, (날씨6[stnNm]='신적설 삽입용'!$AE$36) * (날씨6[월]=AL$37) * (날씨6[일]='신적설 삽입용'!$AD60), 날씨6[ddMefs]),""),IF(_xlpm.결과=0,"",_xlpm.결과))</f>
        <v/>
      </c>
      <c r="AM60" t="str" cm="1">
        <f t="array" ref="AM60">_xlfn.LET(_xlpm.결과,IFERROR(_xlfn.XLOOKUP(1, (날씨6[stnNm]='신적설 삽입용'!$AE$36) * (날씨6[월]=AM$37) * (날씨6[일]='신적설 삽입용'!$AD60), 날씨6[ddMefs]),""),IF(_xlpm.결과=0,"",_xlpm.결과))</f>
        <v/>
      </c>
      <c r="AN60" t="str" cm="1">
        <f t="array" ref="AN60">_xlfn.LET(_xlpm.결과,IFERROR(_xlfn.XLOOKUP(1, (날씨6[stnNm]='신적설 삽입용'!$AE$36) * (날씨6[월]=AN$37) * (날씨6[일]='신적설 삽입용'!$AD60), 날씨6[ddMefs]),""),IF(_xlpm.결과=0,"",_xlpm.결과))</f>
        <v/>
      </c>
      <c r="AO60" t="str" cm="1">
        <f t="array" ref="AO60">_xlfn.LET(_xlpm.결과,IFERROR(_xlfn.XLOOKUP(1, (날씨6[stnNm]='신적설 삽입용'!$AE$36) * (날씨6[월]=AO$37) * (날씨6[일]='신적설 삽입용'!$AD60), 날씨6[ddMefs]),""),IF(_xlpm.결과=0,"",_xlpm.결과))</f>
        <v/>
      </c>
      <c r="AP60" t="str" cm="1">
        <f t="array" ref="AP60">_xlfn.LET(_xlpm.결과,IFERROR(_xlfn.XLOOKUP(1, (날씨6[stnNm]='신적설 삽입용'!$AE$36) * (날씨6[월]=AP$37) * (날씨6[일]='신적설 삽입용'!$AD60), 날씨6[ddMefs]),""),IF(_xlpm.결과=0,"",_xlpm.결과))</f>
        <v/>
      </c>
    </row>
    <row r="61" spans="2:42" ht="15.95" customHeight="1" x14ac:dyDescent="0.3">
      <c r="B61" s="63">
        <v>24</v>
      </c>
      <c r="C61" t="str" cm="1">
        <f t="array" ref="C61">_xlfn.LET(_xlpm.결과,IFERROR(_xlfn.XLOOKUP(1, (날씨4[stnNm]='신적설 삽입용'!$C$36) * (날씨4[월]=C$37) * (날씨4[일]='신적설 삽입용'!$B61), 날씨4[ddMefs]),""),IF(_xlpm.결과=0,"",_xlpm.결과))</f>
        <v/>
      </c>
      <c r="D61" t="str" cm="1">
        <f t="array" ref="D61">_xlfn.LET(_xlpm.결과,IFERROR(_xlfn.XLOOKUP(1, (날씨4[stnNm]='신적설 삽입용'!$C$36) * (날씨4[월]=D$37) * (날씨4[일]='신적설 삽입용'!$B61), 날씨4[ddMefs]),""),IF(_xlpm.결과=0,"",_xlpm.결과))</f>
        <v/>
      </c>
      <c r="E61" t="str" cm="1">
        <f t="array" ref="E61">_xlfn.LET(_xlpm.결과,IFERROR(_xlfn.XLOOKUP(1, (날씨4[stnNm]='신적설 삽입용'!$C$36) * (날씨4[월]=E$37) * (날씨4[일]='신적설 삽입용'!$B61), 날씨4[ddMefs]),""),IF(_xlpm.결과=0,"",_xlpm.결과))</f>
        <v/>
      </c>
      <c r="F61" t="str" cm="1">
        <f t="array" ref="F61">_xlfn.LET(_xlpm.결과,IFERROR(_xlfn.XLOOKUP(1, (날씨4[stnNm]='신적설 삽입용'!$C$36) * (날씨4[월]=F$37) * (날씨4[일]='신적설 삽입용'!$B61), 날씨4[ddMefs]),""),IF(_xlpm.결과=0,"",_xlpm.결과))</f>
        <v/>
      </c>
      <c r="G61" t="str" cm="1">
        <f t="array" ref="G61">_xlfn.LET(_xlpm.결과,IFERROR(_xlfn.XLOOKUP(1, (날씨4[stnNm]='신적설 삽입용'!$C$36) * (날씨4[월]=G$37) * (날씨4[일]='신적설 삽입용'!$B61), 날씨4[ddMefs]),""),IF(_xlpm.결과=0,"",_xlpm.결과))</f>
        <v/>
      </c>
      <c r="H61" t="str" cm="1">
        <f t="array" ref="H61">_xlfn.LET(_xlpm.결과,IFERROR(_xlfn.XLOOKUP(1, (날씨4[stnNm]='신적설 삽입용'!$C$36) * (날씨4[월]=H$37) * (날씨4[일]='신적설 삽입용'!$B61), 날씨4[ddMefs]),""),IF(_xlpm.결과=0,"",_xlpm.결과))</f>
        <v/>
      </c>
      <c r="I61" t="str" cm="1">
        <f t="array" ref="I61">_xlfn.LET(_xlpm.결과,IFERROR(_xlfn.XLOOKUP(1, (날씨4[stnNm]='신적설 삽입용'!$C$36) * (날씨4[월]=I$37) * (날씨4[일]='신적설 삽입용'!$B61), 날씨4[ddMefs]),""),IF(_xlpm.결과=0,"",_xlpm.결과))</f>
        <v/>
      </c>
      <c r="J61" t="str" cm="1">
        <f t="array" ref="J61">_xlfn.LET(_xlpm.결과,IFERROR(_xlfn.XLOOKUP(1, (날씨4[stnNm]='신적설 삽입용'!$C$36) * (날씨4[월]=J$37) * (날씨4[일]='신적설 삽입용'!$B61), 날씨4[ddMefs]),""),IF(_xlpm.결과=0,"",_xlpm.결과))</f>
        <v/>
      </c>
      <c r="K61" t="str" cm="1">
        <f t="array" ref="K61">_xlfn.LET(_xlpm.결과,IFERROR(_xlfn.XLOOKUP(1, (날씨4[stnNm]='신적설 삽입용'!$C$36) * (날씨4[월]=K$37) * (날씨4[일]='신적설 삽입용'!$B61), 날씨4[ddMefs]),""),IF(_xlpm.결과=0,"",_xlpm.결과))</f>
        <v/>
      </c>
      <c r="L61" t="str" cm="1">
        <f t="array" ref="L61">_xlfn.LET(_xlpm.결과,IFERROR(_xlfn.XLOOKUP(1, (날씨4[stnNm]='신적설 삽입용'!$C$36) * (날씨4[월]=L$37) * (날씨4[일]='신적설 삽입용'!$B61), 날씨4[ddMefs]),""),IF(_xlpm.결과=0,"",_xlpm.결과))</f>
        <v/>
      </c>
      <c r="M61" t="str" cm="1">
        <f t="array" ref="M61">_xlfn.LET(_xlpm.결과,IFERROR(_xlfn.XLOOKUP(1, (날씨4[stnNm]='신적설 삽입용'!$C$36) * (날씨4[월]=M$37) * (날씨4[일]='신적설 삽입용'!$B61), 날씨4[ddMefs]),""),IF(_xlpm.결과=0,"",_xlpm.결과))</f>
        <v/>
      </c>
      <c r="N61" t="str" cm="1">
        <f t="array" ref="N61">_xlfn.LET(_xlpm.결과,IFERROR(_xlfn.XLOOKUP(1, (날씨4[stnNm]='신적설 삽입용'!$C$36) * (날씨4[월]=N$37) * (날씨4[일]='신적설 삽입용'!$B61), 날씨4[ddMefs]),""),IF(_xlpm.결과=0,"",_xlpm.결과))</f>
        <v/>
      </c>
      <c r="P61" s="63">
        <v>24</v>
      </c>
      <c r="Q61" t="str" cm="1">
        <f t="array" ref="Q61">_xlfn.LET(_xlpm.결과,IFERROR(_xlfn.XLOOKUP(1, (날씨5[stnNm]='신적설 삽입용'!$Q$36) * (날씨5[월]=Q$37) * (날씨5[일]='신적설 삽입용'!$P61), 날씨5[ddMefs]),""),IF(_xlpm.결과=0,"",_xlpm.결과))</f>
        <v/>
      </c>
      <c r="R61" t="str" cm="1">
        <f t="array" ref="R61">_xlfn.LET(_xlpm.결과,IFERROR(_xlfn.XLOOKUP(1, (날씨5[stnNm]='신적설 삽입용'!$Q$36) * (날씨5[월]=R$37) * (날씨5[일]='신적설 삽입용'!$P61), 날씨5[ddMefs]),""),IF(_xlpm.결과=0,"",_xlpm.결과))</f>
        <v/>
      </c>
      <c r="S61" t="str" cm="1">
        <f t="array" ref="S61">_xlfn.LET(_xlpm.결과,IFERROR(_xlfn.XLOOKUP(1, (날씨5[stnNm]='신적설 삽입용'!$Q$36) * (날씨5[월]=S$37) * (날씨5[일]='신적설 삽입용'!$P61), 날씨5[ddMefs]),""),IF(_xlpm.결과=0,"",_xlpm.결과))</f>
        <v/>
      </c>
      <c r="T61" t="str" cm="1">
        <f t="array" ref="T61">_xlfn.LET(_xlpm.결과,IFERROR(_xlfn.XLOOKUP(1, (날씨5[stnNm]='신적설 삽입용'!$Q$36) * (날씨5[월]=T$37) * (날씨5[일]='신적설 삽입용'!$P61), 날씨5[ddMefs]),""),IF(_xlpm.결과=0,"",_xlpm.결과))</f>
        <v/>
      </c>
      <c r="U61" t="str" cm="1">
        <f t="array" ref="U61">_xlfn.LET(_xlpm.결과,IFERROR(_xlfn.XLOOKUP(1, (날씨5[stnNm]='신적설 삽입용'!$Q$36) * (날씨5[월]=U$37) * (날씨5[일]='신적설 삽입용'!$P61), 날씨5[ddMefs]),""),IF(_xlpm.결과=0,"",_xlpm.결과))</f>
        <v/>
      </c>
      <c r="V61" t="str" cm="1">
        <f t="array" ref="V61">_xlfn.LET(_xlpm.결과,IFERROR(_xlfn.XLOOKUP(1, (날씨5[stnNm]='신적설 삽입용'!$Q$36) * (날씨5[월]=V$37) * (날씨5[일]='신적설 삽입용'!$P61), 날씨5[ddMefs]),""),IF(_xlpm.결과=0,"",_xlpm.결과))</f>
        <v/>
      </c>
      <c r="W61" t="str" cm="1">
        <f t="array" ref="W61">_xlfn.LET(_xlpm.결과,IFERROR(_xlfn.XLOOKUP(1, (날씨5[stnNm]='신적설 삽입용'!$Q$36) * (날씨5[월]=W$37) * (날씨5[일]='신적설 삽입용'!$P61), 날씨5[ddMefs]),""),IF(_xlpm.결과=0,"",_xlpm.결과))</f>
        <v/>
      </c>
      <c r="X61" t="str" cm="1">
        <f t="array" ref="X61">_xlfn.LET(_xlpm.결과,IFERROR(_xlfn.XLOOKUP(1, (날씨5[stnNm]='신적설 삽입용'!$Q$36) * (날씨5[월]=X$37) * (날씨5[일]='신적설 삽입용'!$P61), 날씨5[ddMefs]),""),IF(_xlpm.결과=0,"",_xlpm.결과))</f>
        <v/>
      </c>
      <c r="Y61" t="str" cm="1">
        <f t="array" ref="Y61">_xlfn.LET(_xlpm.결과,IFERROR(_xlfn.XLOOKUP(1, (날씨5[stnNm]='신적설 삽입용'!$Q$36) * (날씨5[월]=Y$37) * (날씨5[일]='신적설 삽입용'!$P61), 날씨5[ddMefs]),""),IF(_xlpm.결과=0,"",_xlpm.결과))</f>
        <v/>
      </c>
      <c r="Z61" t="str" cm="1">
        <f t="array" ref="Z61">_xlfn.LET(_xlpm.결과,IFERROR(_xlfn.XLOOKUP(1, (날씨5[stnNm]='신적설 삽입용'!$Q$36) * (날씨5[월]=Z$37) * (날씨5[일]='신적설 삽입용'!$P61), 날씨5[ddMefs]),""),IF(_xlpm.결과=0,"",_xlpm.결과))</f>
        <v/>
      </c>
      <c r="AA61" t="str" cm="1">
        <f t="array" ref="AA61">_xlfn.LET(_xlpm.결과,IFERROR(_xlfn.XLOOKUP(1, (날씨5[stnNm]='신적설 삽입용'!$Q$36) * (날씨5[월]=AA$37) * (날씨5[일]='신적설 삽입용'!$P61), 날씨5[ddMefs]),""),IF(_xlpm.결과=0,"",_xlpm.결과))</f>
        <v/>
      </c>
      <c r="AB61" t="str" cm="1">
        <f t="array" ref="AB61">_xlfn.LET(_xlpm.결과,IFERROR(_xlfn.XLOOKUP(1, (날씨5[stnNm]='신적설 삽입용'!$Q$36) * (날씨5[월]=AB$37) * (날씨5[일]='신적설 삽입용'!$P61), 날씨5[ddMefs]),""),IF(_xlpm.결과=0,"",_xlpm.결과))</f>
        <v/>
      </c>
      <c r="AD61" s="63">
        <v>24</v>
      </c>
      <c r="AE61" t="str" cm="1">
        <f t="array" ref="AE61">_xlfn.LET(_xlpm.결과,IFERROR(_xlfn.XLOOKUP(1, (날씨6[stnNm]='신적설 삽입용'!$AE$36) * (날씨6[월]=AE$37) * (날씨6[일]='신적설 삽입용'!$AD61), 날씨6[ddMefs]),""),IF(_xlpm.결과=0,"",_xlpm.결과))</f>
        <v/>
      </c>
      <c r="AF61" t="str" cm="1">
        <f t="array" ref="AF61">_xlfn.LET(_xlpm.결과,IFERROR(_xlfn.XLOOKUP(1, (날씨6[stnNm]='신적설 삽입용'!$AE$36) * (날씨6[월]=AF$37) * (날씨6[일]='신적설 삽입용'!$AD61), 날씨6[ddMefs]),""),IF(_xlpm.결과=0,"",_xlpm.결과))</f>
        <v/>
      </c>
      <c r="AG61" t="str" cm="1">
        <f t="array" ref="AG61">_xlfn.LET(_xlpm.결과,IFERROR(_xlfn.XLOOKUP(1, (날씨6[stnNm]='신적설 삽입용'!$AE$36) * (날씨6[월]=AG$37) * (날씨6[일]='신적설 삽입용'!$AD61), 날씨6[ddMefs]),""),IF(_xlpm.결과=0,"",_xlpm.결과))</f>
        <v/>
      </c>
      <c r="AH61" t="str" cm="1">
        <f t="array" ref="AH61">_xlfn.LET(_xlpm.결과,IFERROR(_xlfn.XLOOKUP(1, (날씨6[stnNm]='신적설 삽입용'!$AE$36) * (날씨6[월]=AH$37) * (날씨6[일]='신적설 삽입용'!$AD61), 날씨6[ddMefs]),""),IF(_xlpm.결과=0,"",_xlpm.결과))</f>
        <v/>
      </c>
      <c r="AI61" t="str" cm="1">
        <f t="array" ref="AI61">_xlfn.LET(_xlpm.결과,IFERROR(_xlfn.XLOOKUP(1, (날씨6[stnNm]='신적설 삽입용'!$AE$36) * (날씨6[월]=AI$37) * (날씨6[일]='신적설 삽입용'!$AD61), 날씨6[ddMefs]),""),IF(_xlpm.결과=0,"",_xlpm.결과))</f>
        <v/>
      </c>
      <c r="AJ61" t="str" cm="1">
        <f t="array" ref="AJ61">_xlfn.LET(_xlpm.결과,IFERROR(_xlfn.XLOOKUP(1, (날씨6[stnNm]='신적설 삽입용'!$AE$36) * (날씨6[월]=AJ$37) * (날씨6[일]='신적설 삽입용'!$AD61), 날씨6[ddMefs]),""),IF(_xlpm.결과=0,"",_xlpm.결과))</f>
        <v/>
      </c>
      <c r="AK61" t="str" cm="1">
        <f t="array" ref="AK61">_xlfn.LET(_xlpm.결과,IFERROR(_xlfn.XLOOKUP(1, (날씨6[stnNm]='신적설 삽입용'!$AE$36) * (날씨6[월]=AK$37) * (날씨6[일]='신적설 삽입용'!$AD61), 날씨6[ddMefs]),""),IF(_xlpm.결과=0,"",_xlpm.결과))</f>
        <v/>
      </c>
      <c r="AL61" t="str" cm="1">
        <f t="array" ref="AL61">_xlfn.LET(_xlpm.결과,IFERROR(_xlfn.XLOOKUP(1, (날씨6[stnNm]='신적설 삽입용'!$AE$36) * (날씨6[월]=AL$37) * (날씨6[일]='신적설 삽입용'!$AD61), 날씨6[ddMefs]),""),IF(_xlpm.결과=0,"",_xlpm.결과))</f>
        <v/>
      </c>
      <c r="AM61" t="str" cm="1">
        <f t="array" ref="AM61">_xlfn.LET(_xlpm.결과,IFERROR(_xlfn.XLOOKUP(1, (날씨6[stnNm]='신적설 삽입용'!$AE$36) * (날씨6[월]=AM$37) * (날씨6[일]='신적설 삽입용'!$AD61), 날씨6[ddMefs]),""),IF(_xlpm.결과=0,"",_xlpm.결과))</f>
        <v/>
      </c>
      <c r="AN61" t="str" cm="1">
        <f t="array" ref="AN61">_xlfn.LET(_xlpm.결과,IFERROR(_xlfn.XLOOKUP(1, (날씨6[stnNm]='신적설 삽입용'!$AE$36) * (날씨6[월]=AN$37) * (날씨6[일]='신적설 삽입용'!$AD61), 날씨6[ddMefs]),""),IF(_xlpm.결과=0,"",_xlpm.결과))</f>
        <v/>
      </c>
      <c r="AO61" t="str" cm="1">
        <f t="array" ref="AO61">_xlfn.LET(_xlpm.결과,IFERROR(_xlfn.XLOOKUP(1, (날씨6[stnNm]='신적설 삽입용'!$AE$36) * (날씨6[월]=AO$37) * (날씨6[일]='신적설 삽입용'!$AD61), 날씨6[ddMefs]),""),IF(_xlpm.결과=0,"",_xlpm.결과))</f>
        <v/>
      </c>
      <c r="AP61" t="str" cm="1">
        <f t="array" ref="AP61">_xlfn.LET(_xlpm.결과,IFERROR(_xlfn.XLOOKUP(1, (날씨6[stnNm]='신적설 삽입용'!$AE$36) * (날씨6[월]=AP$37) * (날씨6[일]='신적설 삽입용'!$AD61), 날씨6[ddMefs]),""),IF(_xlpm.결과=0,"",_xlpm.결과))</f>
        <v/>
      </c>
    </row>
    <row r="62" spans="2:42" ht="15.95" customHeight="1" x14ac:dyDescent="0.3">
      <c r="B62" s="63">
        <v>25</v>
      </c>
      <c r="C62" t="str" cm="1">
        <f t="array" ref="C62">_xlfn.LET(_xlpm.결과,IFERROR(_xlfn.XLOOKUP(1, (날씨4[stnNm]='신적설 삽입용'!$C$36) * (날씨4[월]=C$37) * (날씨4[일]='신적설 삽입용'!$B62), 날씨4[ddMefs]),""),IF(_xlpm.결과=0,"",_xlpm.결과))</f>
        <v/>
      </c>
      <c r="D62" t="str" cm="1">
        <f t="array" ref="D62">_xlfn.LET(_xlpm.결과,IFERROR(_xlfn.XLOOKUP(1, (날씨4[stnNm]='신적설 삽입용'!$C$36) * (날씨4[월]=D$37) * (날씨4[일]='신적설 삽입용'!$B62), 날씨4[ddMefs]),""),IF(_xlpm.결과=0,"",_xlpm.결과))</f>
        <v/>
      </c>
      <c r="E62" t="str" cm="1">
        <f t="array" ref="E62">_xlfn.LET(_xlpm.결과,IFERROR(_xlfn.XLOOKUP(1, (날씨4[stnNm]='신적설 삽입용'!$C$36) * (날씨4[월]=E$37) * (날씨4[일]='신적설 삽입용'!$B62), 날씨4[ddMefs]),""),IF(_xlpm.결과=0,"",_xlpm.결과))</f>
        <v/>
      </c>
      <c r="F62" t="str" cm="1">
        <f t="array" ref="F62">_xlfn.LET(_xlpm.결과,IFERROR(_xlfn.XLOOKUP(1, (날씨4[stnNm]='신적설 삽입용'!$C$36) * (날씨4[월]=F$37) * (날씨4[일]='신적설 삽입용'!$B62), 날씨4[ddMefs]),""),IF(_xlpm.결과=0,"",_xlpm.결과))</f>
        <v/>
      </c>
      <c r="G62" t="str" cm="1">
        <f t="array" ref="G62">_xlfn.LET(_xlpm.결과,IFERROR(_xlfn.XLOOKUP(1, (날씨4[stnNm]='신적설 삽입용'!$C$36) * (날씨4[월]=G$37) * (날씨4[일]='신적설 삽입용'!$B62), 날씨4[ddMefs]),""),IF(_xlpm.결과=0,"",_xlpm.결과))</f>
        <v/>
      </c>
      <c r="H62" t="str" cm="1">
        <f t="array" ref="H62">_xlfn.LET(_xlpm.결과,IFERROR(_xlfn.XLOOKUP(1, (날씨4[stnNm]='신적설 삽입용'!$C$36) * (날씨4[월]=H$37) * (날씨4[일]='신적설 삽입용'!$B62), 날씨4[ddMefs]),""),IF(_xlpm.결과=0,"",_xlpm.결과))</f>
        <v/>
      </c>
      <c r="I62" t="str" cm="1">
        <f t="array" ref="I62">_xlfn.LET(_xlpm.결과,IFERROR(_xlfn.XLOOKUP(1, (날씨4[stnNm]='신적설 삽입용'!$C$36) * (날씨4[월]=I$37) * (날씨4[일]='신적설 삽입용'!$B62), 날씨4[ddMefs]),""),IF(_xlpm.결과=0,"",_xlpm.결과))</f>
        <v/>
      </c>
      <c r="J62" t="str" cm="1">
        <f t="array" ref="J62">_xlfn.LET(_xlpm.결과,IFERROR(_xlfn.XLOOKUP(1, (날씨4[stnNm]='신적설 삽입용'!$C$36) * (날씨4[월]=J$37) * (날씨4[일]='신적설 삽입용'!$B62), 날씨4[ddMefs]),""),IF(_xlpm.결과=0,"",_xlpm.결과))</f>
        <v/>
      </c>
      <c r="K62" t="str" cm="1">
        <f t="array" ref="K62">_xlfn.LET(_xlpm.결과,IFERROR(_xlfn.XLOOKUP(1, (날씨4[stnNm]='신적설 삽입용'!$C$36) * (날씨4[월]=K$37) * (날씨4[일]='신적설 삽입용'!$B62), 날씨4[ddMefs]),""),IF(_xlpm.결과=0,"",_xlpm.결과))</f>
        <v/>
      </c>
      <c r="L62" t="str" cm="1">
        <f t="array" ref="L62">_xlfn.LET(_xlpm.결과,IFERROR(_xlfn.XLOOKUP(1, (날씨4[stnNm]='신적설 삽입용'!$C$36) * (날씨4[월]=L$37) * (날씨4[일]='신적설 삽입용'!$B62), 날씨4[ddMefs]),""),IF(_xlpm.결과=0,"",_xlpm.결과))</f>
        <v/>
      </c>
      <c r="M62" t="str" cm="1">
        <f t="array" ref="M62">_xlfn.LET(_xlpm.결과,IFERROR(_xlfn.XLOOKUP(1, (날씨4[stnNm]='신적설 삽입용'!$C$36) * (날씨4[월]=M$37) * (날씨4[일]='신적설 삽입용'!$B62), 날씨4[ddMefs]),""),IF(_xlpm.결과=0,"",_xlpm.결과))</f>
        <v/>
      </c>
      <c r="N62" t="str" cm="1">
        <f t="array" ref="N62">_xlfn.LET(_xlpm.결과,IFERROR(_xlfn.XLOOKUP(1, (날씨4[stnNm]='신적설 삽입용'!$C$36) * (날씨4[월]=N$37) * (날씨4[일]='신적설 삽입용'!$B62), 날씨4[ddMefs]),""),IF(_xlpm.결과=0,"",_xlpm.결과))</f>
        <v/>
      </c>
      <c r="P62" s="63">
        <v>25</v>
      </c>
      <c r="Q62" t="str" cm="1">
        <f t="array" ref="Q62">_xlfn.LET(_xlpm.결과,IFERROR(_xlfn.XLOOKUP(1, (날씨5[stnNm]='신적설 삽입용'!$Q$36) * (날씨5[월]=Q$37) * (날씨5[일]='신적설 삽입용'!$P62), 날씨5[ddMefs]),""),IF(_xlpm.결과=0,"",_xlpm.결과))</f>
        <v/>
      </c>
      <c r="R62" t="str" cm="1">
        <f t="array" ref="R62">_xlfn.LET(_xlpm.결과,IFERROR(_xlfn.XLOOKUP(1, (날씨5[stnNm]='신적설 삽입용'!$Q$36) * (날씨5[월]=R$37) * (날씨5[일]='신적설 삽입용'!$P62), 날씨5[ddMefs]),""),IF(_xlpm.결과=0,"",_xlpm.결과))</f>
        <v/>
      </c>
      <c r="S62" t="str" cm="1">
        <f t="array" ref="S62">_xlfn.LET(_xlpm.결과,IFERROR(_xlfn.XLOOKUP(1, (날씨5[stnNm]='신적설 삽입용'!$Q$36) * (날씨5[월]=S$37) * (날씨5[일]='신적설 삽입용'!$P62), 날씨5[ddMefs]),""),IF(_xlpm.결과=0,"",_xlpm.결과))</f>
        <v/>
      </c>
      <c r="T62" t="str" cm="1">
        <f t="array" ref="T62">_xlfn.LET(_xlpm.결과,IFERROR(_xlfn.XLOOKUP(1, (날씨5[stnNm]='신적설 삽입용'!$Q$36) * (날씨5[월]=T$37) * (날씨5[일]='신적설 삽입용'!$P62), 날씨5[ddMefs]),""),IF(_xlpm.결과=0,"",_xlpm.결과))</f>
        <v/>
      </c>
      <c r="U62" t="str" cm="1">
        <f t="array" ref="U62">_xlfn.LET(_xlpm.결과,IFERROR(_xlfn.XLOOKUP(1, (날씨5[stnNm]='신적설 삽입용'!$Q$36) * (날씨5[월]=U$37) * (날씨5[일]='신적설 삽입용'!$P62), 날씨5[ddMefs]),""),IF(_xlpm.결과=0,"",_xlpm.결과))</f>
        <v/>
      </c>
      <c r="V62" t="str" cm="1">
        <f t="array" ref="V62">_xlfn.LET(_xlpm.결과,IFERROR(_xlfn.XLOOKUP(1, (날씨5[stnNm]='신적설 삽입용'!$Q$36) * (날씨5[월]=V$37) * (날씨5[일]='신적설 삽입용'!$P62), 날씨5[ddMefs]),""),IF(_xlpm.결과=0,"",_xlpm.결과))</f>
        <v/>
      </c>
      <c r="W62" t="str" cm="1">
        <f t="array" ref="W62">_xlfn.LET(_xlpm.결과,IFERROR(_xlfn.XLOOKUP(1, (날씨5[stnNm]='신적설 삽입용'!$Q$36) * (날씨5[월]=W$37) * (날씨5[일]='신적설 삽입용'!$P62), 날씨5[ddMefs]),""),IF(_xlpm.결과=0,"",_xlpm.결과))</f>
        <v/>
      </c>
      <c r="X62" t="str" cm="1">
        <f t="array" ref="X62">_xlfn.LET(_xlpm.결과,IFERROR(_xlfn.XLOOKUP(1, (날씨5[stnNm]='신적설 삽입용'!$Q$36) * (날씨5[월]=X$37) * (날씨5[일]='신적설 삽입용'!$P62), 날씨5[ddMefs]),""),IF(_xlpm.결과=0,"",_xlpm.결과))</f>
        <v/>
      </c>
      <c r="Y62" t="str" cm="1">
        <f t="array" ref="Y62">_xlfn.LET(_xlpm.결과,IFERROR(_xlfn.XLOOKUP(1, (날씨5[stnNm]='신적설 삽입용'!$Q$36) * (날씨5[월]=Y$37) * (날씨5[일]='신적설 삽입용'!$P62), 날씨5[ddMefs]),""),IF(_xlpm.결과=0,"",_xlpm.결과))</f>
        <v/>
      </c>
      <c r="Z62" t="str" cm="1">
        <f t="array" ref="Z62">_xlfn.LET(_xlpm.결과,IFERROR(_xlfn.XLOOKUP(1, (날씨5[stnNm]='신적설 삽입용'!$Q$36) * (날씨5[월]=Z$37) * (날씨5[일]='신적설 삽입용'!$P62), 날씨5[ddMefs]),""),IF(_xlpm.결과=0,"",_xlpm.결과))</f>
        <v/>
      </c>
      <c r="AA62" t="str" cm="1">
        <f t="array" ref="AA62">_xlfn.LET(_xlpm.결과,IFERROR(_xlfn.XLOOKUP(1, (날씨5[stnNm]='신적설 삽입용'!$Q$36) * (날씨5[월]=AA$37) * (날씨5[일]='신적설 삽입용'!$P62), 날씨5[ddMefs]),""),IF(_xlpm.결과=0,"",_xlpm.결과))</f>
        <v/>
      </c>
      <c r="AB62" t="str" cm="1">
        <f t="array" ref="AB62">_xlfn.LET(_xlpm.결과,IFERROR(_xlfn.XLOOKUP(1, (날씨5[stnNm]='신적설 삽입용'!$Q$36) * (날씨5[월]=AB$37) * (날씨5[일]='신적설 삽입용'!$P62), 날씨5[ddMefs]),""),IF(_xlpm.결과=0,"",_xlpm.결과))</f>
        <v/>
      </c>
      <c r="AD62" s="63">
        <v>25</v>
      </c>
      <c r="AE62" t="str" cm="1">
        <f t="array" ref="AE62">_xlfn.LET(_xlpm.결과,IFERROR(_xlfn.XLOOKUP(1, (날씨6[stnNm]='신적설 삽입용'!$AE$36) * (날씨6[월]=AE$37) * (날씨6[일]='신적설 삽입용'!$AD62), 날씨6[ddMefs]),""),IF(_xlpm.결과=0,"",_xlpm.결과))</f>
        <v/>
      </c>
      <c r="AF62" t="str" cm="1">
        <f t="array" ref="AF62">_xlfn.LET(_xlpm.결과,IFERROR(_xlfn.XLOOKUP(1, (날씨6[stnNm]='신적설 삽입용'!$AE$36) * (날씨6[월]=AF$37) * (날씨6[일]='신적설 삽입용'!$AD62), 날씨6[ddMefs]),""),IF(_xlpm.결과=0,"",_xlpm.결과))</f>
        <v/>
      </c>
      <c r="AG62" t="str" cm="1">
        <f t="array" ref="AG62">_xlfn.LET(_xlpm.결과,IFERROR(_xlfn.XLOOKUP(1, (날씨6[stnNm]='신적설 삽입용'!$AE$36) * (날씨6[월]=AG$37) * (날씨6[일]='신적설 삽입용'!$AD62), 날씨6[ddMefs]),""),IF(_xlpm.결과=0,"",_xlpm.결과))</f>
        <v/>
      </c>
      <c r="AH62" t="str" cm="1">
        <f t="array" ref="AH62">_xlfn.LET(_xlpm.결과,IFERROR(_xlfn.XLOOKUP(1, (날씨6[stnNm]='신적설 삽입용'!$AE$36) * (날씨6[월]=AH$37) * (날씨6[일]='신적설 삽입용'!$AD62), 날씨6[ddMefs]),""),IF(_xlpm.결과=0,"",_xlpm.결과))</f>
        <v/>
      </c>
      <c r="AI62" t="str" cm="1">
        <f t="array" ref="AI62">_xlfn.LET(_xlpm.결과,IFERROR(_xlfn.XLOOKUP(1, (날씨6[stnNm]='신적설 삽입용'!$AE$36) * (날씨6[월]=AI$37) * (날씨6[일]='신적설 삽입용'!$AD62), 날씨6[ddMefs]),""),IF(_xlpm.결과=0,"",_xlpm.결과))</f>
        <v/>
      </c>
      <c r="AJ62" t="str" cm="1">
        <f t="array" ref="AJ62">_xlfn.LET(_xlpm.결과,IFERROR(_xlfn.XLOOKUP(1, (날씨6[stnNm]='신적설 삽입용'!$AE$36) * (날씨6[월]=AJ$37) * (날씨6[일]='신적설 삽입용'!$AD62), 날씨6[ddMefs]),""),IF(_xlpm.결과=0,"",_xlpm.결과))</f>
        <v/>
      </c>
      <c r="AK62" t="str" cm="1">
        <f t="array" ref="AK62">_xlfn.LET(_xlpm.결과,IFERROR(_xlfn.XLOOKUP(1, (날씨6[stnNm]='신적설 삽입용'!$AE$36) * (날씨6[월]=AK$37) * (날씨6[일]='신적설 삽입용'!$AD62), 날씨6[ddMefs]),""),IF(_xlpm.결과=0,"",_xlpm.결과))</f>
        <v/>
      </c>
      <c r="AL62" t="str" cm="1">
        <f t="array" ref="AL62">_xlfn.LET(_xlpm.결과,IFERROR(_xlfn.XLOOKUP(1, (날씨6[stnNm]='신적설 삽입용'!$AE$36) * (날씨6[월]=AL$37) * (날씨6[일]='신적설 삽입용'!$AD62), 날씨6[ddMefs]),""),IF(_xlpm.결과=0,"",_xlpm.결과))</f>
        <v/>
      </c>
      <c r="AM62" t="str" cm="1">
        <f t="array" ref="AM62">_xlfn.LET(_xlpm.결과,IFERROR(_xlfn.XLOOKUP(1, (날씨6[stnNm]='신적설 삽입용'!$AE$36) * (날씨6[월]=AM$37) * (날씨6[일]='신적설 삽입용'!$AD62), 날씨6[ddMefs]),""),IF(_xlpm.결과=0,"",_xlpm.결과))</f>
        <v/>
      </c>
      <c r="AN62" t="str" cm="1">
        <f t="array" ref="AN62">_xlfn.LET(_xlpm.결과,IFERROR(_xlfn.XLOOKUP(1, (날씨6[stnNm]='신적설 삽입용'!$AE$36) * (날씨6[월]=AN$37) * (날씨6[일]='신적설 삽입용'!$AD62), 날씨6[ddMefs]),""),IF(_xlpm.결과=0,"",_xlpm.결과))</f>
        <v/>
      </c>
      <c r="AO62" t="str" cm="1">
        <f t="array" ref="AO62">_xlfn.LET(_xlpm.결과,IFERROR(_xlfn.XLOOKUP(1, (날씨6[stnNm]='신적설 삽입용'!$AE$36) * (날씨6[월]=AO$37) * (날씨6[일]='신적설 삽입용'!$AD62), 날씨6[ddMefs]),""),IF(_xlpm.결과=0,"",_xlpm.결과))</f>
        <v/>
      </c>
      <c r="AP62" t="str" cm="1">
        <f t="array" ref="AP62">_xlfn.LET(_xlpm.결과,IFERROR(_xlfn.XLOOKUP(1, (날씨6[stnNm]='신적설 삽입용'!$AE$36) * (날씨6[월]=AP$37) * (날씨6[일]='신적설 삽입용'!$AD62), 날씨6[ddMefs]),""),IF(_xlpm.결과=0,"",_xlpm.결과))</f>
        <v/>
      </c>
    </row>
    <row r="63" spans="2:42" ht="15.95" customHeight="1" x14ac:dyDescent="0.3">
      <c r="B63" s="63">
        <v>26</v>
      </c>
      <c r="C63" t="str" cm="1">
        <f t="array" ref="C63">_xlfn.LET(_xlpm.결과,IFERROR(_xlfn.XLOOKUP(1, (날씨4[stnNm]='신적설 삽입용'!$C$36) * (날씨4[월]=C$37) * (날씨4[일]='신적설 삽입용'!$B63), 날씨4[ddMefs]),""),IF(_xlpm.결과=0,"",_xlpm.결과))</f>
        <v/>
      </c>
      <c r="D63" t="str" cm="1">
        <f t="array" ref="D63">_xlfn.LET(_xlpm.결과,IFERROR(_xlfn.XLOOKUP(1, (날씨4[stnNm]='신적설 삽입용'!$C$36) * (날씨4[월]=D$37) * (날씨4[일]='신적설 삽입용'!$B63), 날씨4[ddMefs]),""),IF(_xlpm.결과=0,"",_xlpm.결과))</f>
        <v/>
      </c>
      <c r="E63" t="str" cm="1">
        <f t="array" ref="E63">_xlfn.LET(_xlpm.결과,IFERROR(_xlfn.XLOOKUP(1, (날씨4[stnNm]='신적설 삽입용'!$C$36) * (날씨4[월]=E$37) * (날씨4[일]='신적설 삽입용'!$B63), 날씨4[ddMefs]),""),IF(_xlpm.결과=0,"",_xlpm.결과))</f>
        <v/>
      </c>
      <c r="F63" t="str" cm="1">
        <f t="array" ref="F63">_xlfn.LET(_xlpm.결과,IFERROR(_xlfn.XLOOKUP(1, (날씨4[stnNm]='신적설 삽입용'!$C$36) * (날씨4[월]=F$37) * (날씨4[일]='신적설 삽입용'!$B63), 날씨4[ddMefs]),""),IF(_xlpm.결과=0,"",_xlpm.결과))</f>
        <v/>
      </c>
      <c r="G63" t="str" cm="1">
        <f t="array" ref="G63">_xlfn.LET(_xlpm.결과,IFERROR(_xlfn.XLOOKUP(1, (날씨4[stnNm]='신적설 삽입용'!$C$36) * (날씨4[월]=G$37) * (날씨4[일]='신적설 삽입용'!$B63), 날씨4[ddMefs]),""),IF(_xlpm.결과=0,"",_xlpm.결과))</f>
        <v/>
      </c>
      <c r="H63" t="str" cm="1">
        <f t="array" ref="H63">_xlfn.LET(_xlpm.결과,IFERROR(_xlfn.XLOOKUP(1, (날씨4[stnNm]='신적설 삽입용'!$C$36) * (날씨4[월]=H$37) * (날씨4[일]='신적설 삽입용'!$B63), 날씨4[ddMefs]),""),IF(_xlpm.결과=0,"",_xlpm.결과))</f>
        <v/>
      </c>
      <c r="I63" t="str" cm="1">
        <f t="array" ref="I63">_xlfn.LET(_xlpm.결과,IFERROR(_xlfn.XLOOKUP(1, (날씨4[stnNm]='신적설 삽입용'!$C$36) * (날씨4[월]=I$37) * (날씨4[일]='신적설 삽입용'!$B63), 날씨4[ddMefs]),""),IF(_xlpm.결과=0,"",_xlpm.결과))</f>
        <v/>
      </c>
      <c r="J63" t="str" cm="1">
        <f t="array" ref="J63">_xlfn.LET(_xlpm.결과,IFERROR(_xlfn.XLOOKUP(1, (날씨4[stnNm]='신적설 삽입용'!$C$36) * (날씨4[월]=J$37) * (날씨4[일]='신적설 삽입용'!$B63), 날씨4[ddMefs]),""),IF(_xlpm.결과=0,"",_xlpm.결과))</f>
        <v/>
      </c>
      <c r="K63" t="str" cm="1">
        <f t="array" ref="K63">_xlfn.LET(_xlpm.결과,IFERROR(_xlfn.XLOOKUP(1, (날씨4[stnNm]='신적설 삽입용'!$C$36) * (날씨4[월]=K$37) * (날씨4[일]='신적설 삽입용'!$B63), 날씨4[ddMefs]),""),IF(_xlpm.결과=0,"",_xlpm.결과))</f>
        <v/>
      </c>
      <c r="L63" t="str" cm="1">
        <f t="array" ref="L63">_xlfn.LET(_xlpm.결과,IFERROR(_xlfn.XLOOKUP(1, (날씨4[stnNm]='신적설 삽입용'!$C$36) * (날씨4[월]=L$37) * (날씨4[일]='신적설 삽입용'!$B63), 날씨4[ddMefs]),""),IF(_xlpm.결과=0,"",_xlpm.결과))</f>
        <v/>
      </c>
      <c r="M63" t="str" cm="1">
        <f t="array" ref="M63">_xlfn.LET(_xlpm.결과,IFERROR(_xlfn.XLOOKUP(1, (날씨4[stnNm]='신적설 삽입용'!$C$36) * (날씨4[월]=M$37) * (날씨4[일]='신적설 삽입용'!$B63), 날씨4[ddMefs]),""),IF(_xlpm.결과=0,"",_xlpm.결과))</f>
        <v/>
      </c>
      <c r="N63" t="str" cm="1">
        <f t="array" ref="N63">_xlfn.LET(_xlpm.결과,IFERROR(_xlfn.XLOOKUP(1, (날씨4[stnNm]='신적설 삽입용'!$C$36) * (날씨4[월]=N$37) * (날씨4[일]='신적설 삽입용'!$B63), 날씨4[ddMefs]),""),IF(_xlpm.결과=0,"",_xlpm.결과))</f>
        <v/>
      </c>
      <c r="P63" s="63">
        <v>26</v>
      </c>
      <c r="Q63" t="str" cm="1">
        <f t="array" ref="Q63">_xlfn.LET(_xlpm.결과,IFERROR(_xlfn.XLOOKUP(1, (날씨5[stnNm]='신적설 삽입용'!$Q$36) * (날씨5[월]=Q$37) * (날씨5[일]='신적설 삽입용'!$P63), 날씨5[ddMefs]),""),IF(_xlpm.결과=0,"",_xlpm.결과))</f>
        <v/>
      </c>
      <c r="R63" t="str" cm="1">
        <f t="array" ref="R63">_xlfn.LET(_xlpm.결과,IFERROR(_xlfn.XLOOKUP(1, (날씨5[stnNm]='신적설 삽입용'!$Q$36) * (날씨5[월]=R$37) * (날씨5[일]='신적설 삽입용'!$P63), 날씨5[ddMefs]),""),IF(_xlpm.결과=0,"",_xlpm.결과))</f>
        <v/>
      </c>
      <c r="S63" t="str" cm="1">
        <f t="array" ref="S63">_xlfn.LET(_xlpm.결과,IFERROR(_xlfn.XLOOKUP(1, (날씨5[stnNm]='신적설 삽입용'!$Q$36) * (날씨5[월]=S$37) * (날씨5[일]='신적설 삽입용'!$P63), 날씨5[ddMefs]),""),IF(_xlpm.결과=0,"",_xlpm.결과))</f>
        <v/>
      </c>
      <c r="T63" t="str" cm="1">
        <f t="array" ref="T63">_xlfn.LET(_xlpm.결과,IFERROR(_xlfn.XLOOKUP(1, (날씨5[stnNm]='신적설 삽입용'!$Q$36) * (날씨5[월]=T$37) * (날씨5[일]='신적설 삽입용'!$P63), 날씨5[ddMefs]),""),IF(_xlpm.결과=0,"",_xlpm.결과))</f>
        <v/>
      </c>
      <c r="U63" t="str" cm="1">
        <f t="array" ref="U63">_xlfn.LET(_xlpm.결과,IFERROR(_xlfn.XLOOKUP(1, (날씨5[stnNm]='신적설 삽입용'!$Q$36) * (날씨5[월]=U$37) * (날씨5[일]='신적설 삽입용'!$P63), 날씨5[ddMefs]),""),IF(_xlpm.결과=0,"",_xlpm.결과))</f>
        <v/>
      </c>
      <c r="V63" t="str" cm="1">
        <f t="array" ref="V63">_xlfn.LET(_xlpm.결과,IFERROR(_xlfn.XLOOKUP(1, (날씨5[stnNm]='신적설 삽입용'!$Q$36) * (날씨5[월]=V$37) * (날씨5[일]='신적설 삽입용'!$P63), 날씨5[ddMefs]),""),IF(_xlpm.결과=0,"",_xlpm.결과))</f>
        <v/>
      </c>
      <c r="W63" t="str" cm="1">
        <f t="array" ref="W63">_xlfn.LET(_xlpm.결과,IFERROR(_xlfn.XLOOKUP(1, (날씨5[stnNm]='신적설 삽입용'!$Q$36) * (날씨5[월]=W$37) * (날씨5[일]='신적설 삽입용'!$P63), 날씨5[ddMefs]),""),IF(_xlpm.결과=0,"",_xlpm.결과))</f>
        <v/>
      </c>
      <c r="X63" t="str" cm="1">
        <f t="array" ref="X63">_xlfn.LET(_xlpm.결과,IFERROR(_xlfn.XLOOKUP(1, (날씨5[stnNm]='신적설 삽입용'!$Q$36) * (날씨5[월]=X$37) * (날씨5[일]='신적설 삽입용'!$P63), 날씨5[ddMefs]),""),IF(_xlpm.결과=0,"",_xlpm.결과))</f>
        <v/>
      </c>
      <c r="Y63" t="str" cm="1">
        <f t="array" ref="Y63">_xlfn.LET(_xlpm.결과,IFERROR(_xlfn.XLOOKUP(1, (날씨5[stnNm]='신적설 삽입용'!$Q$36) * (날씨5[월]=Y$37) * (날씨5[일]='신적설 삽입용'!$P63), 날씨5[ddMefs]),""),IF(_xlpm.결과=0,"",_xlpm.결과))</f>
        <v/>
      </c>
      <c r="Z63" t="str" cm="1">
        <f t="array" ref="Z63">_xlfn.LET(_xlpm.결과,IFERROR(_xlfn.XLOOKUP(1, (날씨5[stnNm]='신적설 삽입용'!$Q$36) * (날씨5[월]=Z$37) * (날씨5[일]='신적설 삽입용'!$P63), 날씨5[ddMefs]),""),IF(_xlpm.결과=0,"",_xlpm.결과))</f>
        <v/>
      </c>
      <c r="AA63" t="str" cm="1">
        <f t="array" ref="AA63">_xlfn.LET(_xlpm.결과,IFERROR(_xlfn.XLOOKUP(1, (날씨5[stnNm]='신적설 삽입용'!$Q$36) * (날씨5[월]=AA$37) * (날씨5[일]='신적설 삽입용'!$P63), 날씨5[ddMefs]),""),IF(_xlpm.결과=0,"",_xlpm.결과))</f>
        <v/>
      </c>
      <c r="AB63" t="str" cm="1">
        <f t="array" ref="AB63">_xlfn.LET(_xlpm.결과,IFERROR(_xlfn.XLOOKUP(1, (날씨5[stnNm]='신적설 삽입용'!$Q$36) * (날씨5[월]=AB$37) * (날씨5[일]='신적설 삽입용'!$P63), 날씨5[ddMefs]),""),IF(_xlpm.결과=0,"",_xlpm.결과))</f>
        <v/>
      </c>
      <c r="AD63" s="63">
        <v>26</v>
      </c>
      <c r="AE63" t="str" cm="1">
        <f t="array" ref="AE63">_xlfn.LET(_xlpm.결과,IFERROR(_xlfn.XLOOKUP(1, (날씨6[stnNm]='신적설 삽입용'!$AE$36) * (날씨6[월]=AE$37) * (날씨6[일]='신적설 삽입용'!$AD63), 날씨6[ddMefs]),""),IF(_xlpm.결과=0,"",_xlpm.결과))</f>
        <v/>
      </c>
      <c r="AF63" t="str" cm="1">
        <f t="array" ref="AF63">_xlfn.LET(_xlpm.결과,IFERROR(_xlfn.XLOOKUP(1, (날씨6[stnNm]='신적설 삽입용'!$AE$36) * (날씨6[월]=AF$37) * (날씨6[일]='신적설 삽입용'!$AD63), 날씨6[ddMefs]),""),IF(_xlpm.결과=0,"",_xlpm.결과))</f>
        <v/>
      </c>
      <c r="AG63" t="str" cm="1">
        <f t="array" ref="AG63">_xlfn.LET(_xlpm.결과,IFERROR(_xlfn.XLOOKUP(1, (날씨6[stnNm]='신적설 삽입용'!$AE$36) * (날씨6[월]=AG$37) * (날씨6[일]='신적설 삽입용'!$AD63), 날씨6[ddMefs]),""),IF(_xlpm.결과=0,"",_xlpm.결과))</f>
        <v/>
      </c>
      <c r="AH63" t="str" cm="1">
        <f t="array" ref="AH63">_xlfn.LET(_xlpm.결과,IFERROR(_xlfn.XLOOKUP(1, (날씨6[stnNm]='신적설 삽입용'!$AE$36) * (날씨6[월]=AH$37) * (날씨6[일]='신적설 삽입용'!$AD63), 날씨6[ddMefs]),""),IF(_xlpm.결과=0,"",_xlpm.결과))</f>
        <v/>
      </c>
      <c r="AI63" t="str" cm="1">
        <f t="array" ref="AI63">_xlfn.LET(_xlpm.결과,IFERROR(_xlfn.XLOOKUP(1, (날씨6[stnNm]='신적설 삽입용'!$AE$36) * (날씨6[월]=AI$37) * (날씨6[일]='신적설 삽입용'!$AD63), 날씨6[ddMefs]),""),IF(_xlpm.결과=0,"",_xlpm.결과))</f>
        <v/>
      </c>
      <c r="AJ63" t="str" cm="1">
        <f t="array" ref="AJ63">_xlfn.LET(_xlpm.결과,IFERROR(_xlfn.XLOOKUP(1, (날씨6[stnNm]='신적설 삽입용'!$AE$36) * (날씨6[월]=AJ$37) * (날씨6[일]='신적설 삽입용'!$AD63), 날씨6[ddMefs]),""),IF(_xlpm.결과=0,"",_xlpm.결과))</f>
        <v/>
      </c>
      <c r="AK63" t="str" cm="1">
        <f t="array" ref="AK63">_xlfn.LET(_xlpm.결과,IFERROR(_xlfn.XLOOKUP(1, (날씨6[stnNm]='신적설 삽입용'!$AE$36) * (날씨6[월]=AK$37) * (날씨6[일]='신적설 삽입용'!$AD63), 날씨6[ddMefs]),""),IF(_xlpm.결과=0,"",_xlpm.결과))</f>
        <v/>
      </c>
      <c r="AL63" t="str" cm="1">
        <f t="array" ref="AL63">_xlfn.LET(_xlpm.결과,IFERROR(_xlfn.XLOOKUP(1, (날씨6[stnNm]='신적설 삽입용'!$AE$36) * (날씨6[월]=AL$37) * (날씨6[일]='신적설 삽입용'!$AD63), 날씨6[ddMefs]),""),IF(_xlpm.결과=0,"",_xlpm.결과))</f>
        <v/>
      </c>
      <c r="AM63" t="str" cm="1">
        <f t="array" ref="AM63">_xlfn.LET(_xlpm.결과,IFERROR(_xlfn.XLOOKUP(1, (날씨6[stnNm]='신적설 삽입용'!$AE$36) * (날씨6[월]=AM$37) * (날씨6[일]='신적설 삽입용'!$AD63), 날씨6[ddMefs]),""),IF(_xlpm.결과=0,"",_xlpm.결과))</f>
        <v/>
      </c>
      <c r="AN63" t="str" cm="1">
        <f t="array" ref="AN63">_xlfn.LET(_xlpm.결과,IFERROR(_xlfn.XLOOKUP(1, (날씨6[stnNm]='신적설 삽입용'!$AE$36) * (날씨6[월]=AN$37) * (날씨6[일]='신적설 삽입용'!$AD63), 날씨6[ddMefs]),""),IF(_xlpm.결과=0,"",_xlpm.결과))</f>
        <v/>
      </c>
      <c r="AO63" t="str" cm="1">
        <f t="array" ref="AO63">_xlfn.LET(_xlpm.결과,IFERROR(_xlfn.XLOOKUP(1, (날씨6[stnNm]='신적설 삽입용'!$AE$36) * (날씨6[월]=AO$37) * (날씨6[일]='신적설 삽입용'!$AD63), 날씨6[ddMefs]),""),IF(_xlpm.결과=0,"",_xlpm.결과))</f>
        <v/>
      </c>
      <c r="AP63" t="str" cm="1">
        <f t="array" ref="AP63">_xlfn.LET(_xlpm.결과,IFERROR(_xlfn.XLOOKUP(1, (날씨6[stnNm]='신적설 삽입용'!$AE$36) * (날씨6[월]=AP$37) * (날씨6[일]='신적설 삽입용'!$AD63), 날씨6[ddMefs]),""),IF(_xlpm.결과=0,"",_xlpm.결과))</f>
        <v/>
      </c>
    </row>
    <row r="64" spans="2:42" ht="15.95" customHeight="1" x14ac:dyDescent="0.3">
      <c r="B64" s="63">
        <v>27</v>
      </c>
      <c r="C64" t="str" cm="1">
        <f t="array" ref="C64">_xlfn.LET(_xlpm.결과,IFERROR(_xlfn.XLOOKUP(1, (날씨4[stnNm]='신적설 삽입용'!$C$36) * (날씨4[월]=C$37) * (날씨4[일]='신적설 삽입용'!$B64), 날씨4[ddMefs]),""),IF(_xlpm.결과=0,"",_xlpm.결과))</f>
        <v/>
      </c>
      <c r="D64" t="str" cm="1">
        <f t="array" ref="D64">_xlfn.LET(_xlpm.결과,IFERROR(_xlfn.XLOOKUP(1, (날씨4[stnNm]='신적설 삽입용'!$C$36) * (날씨4[월]=D$37) * (날씨4[일]='신적설 삽입용'!$B64), 날씨4[ddMefs]),""),IF(_xlpm.결과=0,"",_xlpm.결과))</f>
        <v/>
      </c>
      <c r="E64" t="str" cm="1">
        <f t="array" ref="E64">_xlfn.LET(_xlpm.결과,IFERROR(_xlfn.XLOOKUP(1, (날씨4[stnNm]='신적설 삽입용'!$C$36) * (날씨4[월]=E$37) * (날씨4[일]='신적설 삽입용'!$B64), 날씨4[ddMefs]),""),IF(_xlpm.결과=0,"",_xlpm.결과))</f>
        <v/>
      </c>
      <c r="F64" t="str" cm="1">
        <f t="array" ref="F64">_xlfn.LET(_xlpm.결과,IFERROR(_xlfn.XLOOKUP(1, (날씨4[stnNm]='신적설 삽입용'!$C$36) * (날씨4[월]=F$37) * (날씨4[일]='신적설 삽입용'!$B64), 날씨4[ddMefs]),""),IF(_xlpm.결과=0,"",_xlpm.결과))</f>
        <v/>
      </c>
      <c r="G64" t="str" cm="1">
        <f t="array" ref="G64">_xlfn.LET(_xlpm.결과,IFERROR(_xlfn.XLOOKUP(1, (날씨4[stnNm]='신적설 삽입용'!$C$36) * (날씨4[월]=G$37) * (날씨4[일]='신적설 삽입용'!$B64), 날씨4[ddMefs]),""),IF(_xlpm.결과=0,"",_xlpm.결과))</f>
        <v/>
      </c>
      <c r="H64" t="str" cm="1">
        <f t="array" ref="H64">_xlfn.LET(_xlpm.결과,IFERROR(_xlfn.XLOOKUP(1, (날씨4[stnNm]='신적설 삽입용'!$C$36) * (날씨4[월]=H$37) * (날씨4[일]='신적설 삽입용'!$B64), 날씨4[ddMefs]),""),IF(_xlpm.결과=0,"",_xlpm.결과))</f>
        <v/>
      </c>
      <c r="I64" t="str" cm="1">
        <f t="array" ref="I64">_xlfn.LET(_xlpm.결과,IFERROR(_xlfn.XLOOKUP(1, (날씨4[stnNm]='신적설 삽입용'!$C$36) * (날씨4[월]=I$37) * (날씨4[일]='신적설 삽입용'!$B64), 날씨4[ddMefs]),""),IF(_xlpm.결과=0,"",_xlpm.결과))</f>
        <v/>
      </c>
      <c r="J64" t="str" cm="1">
        <f t="array" ref="J64">_xlfn.LET(_xlpm.결과,IFERROR(_xlfn.XLOOKUP(1, (날씨4[stnNm]='신적설 삽입용'!$C$36) * (날씨4[월]=J$37) * (날씨4[일]='신적설 삽입용'!$B64), 날씨4[ddMefs]),""),IF(_xlpm.결과=0,"",_xlpm.결과))</f>
        <v/>
      </c>
      <c r="K64" t="str" cm="1">
        <f t="array" ref="K64">_xlfn.LET(_xlpm.결과,IFERROR(_xlfn.XLOOKUP(1, (날씨4[stnNm]='신적설 삽입용'!$C$36) * (날씨4[월]=K$37) * (날씨4[일]='신적설 삽입용'!$B64), 날씨4[ddMefs]),""),IF(_xlpm.결과=0,"",_xlpm.결과))</f>
        <v/>
      </c>
      <c r="L64" t="str" cm="1">
        <f t="array" ref="L64">_xlfn.LET(_xlpm.결과,IFERROR(_xlfn.XLOOKUP(1, (날씨4[stnNm]='신적설 삽입용'!$C$36) * (날씨4[월]=L$37) * (날씨4[일]='신적설 삽입용'!$B64), 날씨4[ddMefs]),""),IF(_xlpm.결과=0,"",_xlpm.결과))</f>
        <v/>
      </c>
      <c r="M64" t="str" cm="1">
        <f t="array" ref="M64">_xlfn.LET(_xlpm.결과,IFERROR(_xlfn.XLOOKUP(1, (날씨4[stnNm]='신적설 삽입용'!$C$36) * (날씨4[월]=M$37) * (날씨4[일]='신적설 삽입용'!$B64), 날씨4[ddMefs]),""),IF(_xlpm.결과=0,"",_xlpm.결과))</f>
        <v/>
      </c>
      <c r="N64" t="str" cm="1">
        <f t="array" ref="N64">_xlfn.LET(_xlpm.결과,IFERROR(_xlfn.XLOOKUP(1, (날씨4[stnNm]='신적설 삽입용'!$C$36) * (날씨4[월]=N$37) * (날씨4[일]='신적설 삽입용'!$B64), 날씨4[ddMefs]),""),IF(_xlpm.결과=0,"",_xlpm.결과))</f>
        <v/>
      </c>
      <c r="P64" s="63">
        <v>27</v>
      </c>
      <c r="Q64" t="str" cm="1">
        <f t="array" ref="Q64">_xlfn.LET(_xlpm.결과,IFERROR(_xlfn.XLOOKUP(1, (날씨5[stnNm]='신적설 삽입용'!$Q$36) * (날씨5[월]=Q$37) * (날씨5[일]='신적설 삽입용'!$P64), 날씨5[ddMefs]),""),IF(_xlpm.결과=0,"",_xlpm.결과))</f>
        <v/>
      </c>
      <c r="R64" t="str" cm="1">
        <f t="array" ref="R64">_xlfn.LET(_xlpm.결과,IFERROR(_xlfn.XLOOKUP(1, (날씨5[stnNm]='신적설 삽입용'!$Q$36) * (날씨5[월]=R$37) * (날씨5[일]='신적설 삽입용'!$P64), 날씨5[ddMefs]),""),IF(_xlpm.결과=0,"",_xlpm.결과))</f>
        <v/>
      </c>
      <c r="S64" t="str" cm="1">
        <f t="array" ref="S64">_xlfn.LET(_xlpm.결과,IFERROR(_xlfn.XLOOKUP(1, (날씨5[stnNm]='신적설 삽입용'!$Q$36) * (날씨5[월]=S$37) * (날씨5[일]='신적설 삽입용'!$P64), 날씨5[ddMefs]),""),IF(_xlpm.결과=0,"",_xlpm.결과))</f>
        <v/>
      </c>
      <c r="T64" t="str" cm="1">
        <f t="array" ref="T64">_xlfn.LET(_xlpm.결과,IFERROR(_xlfn.XLOOKUP(1, (날씨5[stnNm]='신적설 삽입용'!$Q$36) * (날씨5[월]=T$37) * (날씨5[일]='신적설 삽입용'!$P64), 날씨5[ddMefs]),""),IF(_xlpm.결과=0,"",_xlpm.결과))</f>
        <v/>
      </c>
      <c r="U64" t="str" cm="1">
        <f t="array" ref="U64">_xlfn.LET(_xlpm.결과,IFERROR(_xlfn.XLOOKUP(1, (날씨5[stnNm]='신적설 삽입용'!$Q$36) * (날씨5[월]=U$37) * (날씨5[일]='신적설 삽입용'!$P64), 날씨5[ddMefs]),""),IF(_xlpm.결과=0,"",_xlpm.결과))</f>
        <v/>
      </c>
      <c r="V64" t="str" cm="1">
        <f t="array" ref="V64">_xlfn.LET(_xlpm.결과,IFERROR(_xlfn.XLOOKUP(1, (날씨5[stnNm]='신적설 삽입용'!$Q$36) * (날씨5[월]=V$37) * (날씨5[일]='신적설 삽입용'!$P64), 날씨5[ddMefs]),""),IF(_xlpm.결과=0,"",_xlpm.결과))</f>
        <v/>
      </c>
      <c r="W64" t="str" cm="1">
        <f t="array" ref="W64">_xlfn.LET(_xlpm.결과,IFERROR(_xlfn.XLOOKUP(1, (날씨5[stnNm]='신적설 삽입용'!$Q$36) * (날씨5[월]=W$37) * (날씨5[일]='신적설 삽입용'!$P64), 날씨5[ddMefs]),""),IF(_xlpm.결과=0,"",_xlpm.결과))</f>
        <v/>
      </c>
      <c r="X64" t="str" cm="1">
        <f t="array" ref="X64">_xlfn.LET(_xlpm.결과,IFERROR(_xlfn.XLOOKUP(1, (날씨5[stnNm]='신적설 삽입용'!$Q$36) * (날씨5[월]=X$37) * (날씨5[일]='신적설 삽입용'!$P64), 날씨5[ddMefs]),""),IF(_xlpm.결과=0,"",_xlpm.결과))</f>
        <v/>
      </c>
      <c r="Y64" t="str" cm="1">
        <f t="array" ref="Y64">_xlfn.LET(_xlpm.결과,IFERROR(_xlfn.XLOOKUP(1, (날씨5[stnNm]='신적설 삽입용'!$Q$36) * (날씨5[월]=Y$37) * (날씨5[일]='신적설 삽입용'!$P64), 날씨5[ddMefs]),""),IF(_xlpm.결과=0,"",_xlpm.결과))</f>
        <v/>
      </c>
      <c r="Z64" t="str" cm="1">
        <f t="array" ref="Z64">_xlfn.LET(_xlpm.결과,IFERROR(_xlfn.XLOOKUP(1, (날씨5[stnNm]='신적설 삽입용'!$Q$36) * (날씨5[월]=Z$37) * (날씨5[일]='신적설 삽입용'!$P64), 날씨5[ddMefs]),""),IF(_xlpm.결과=0,"",_xlpm.결과))</f>
        <v/>
      </c>
      <c r="AA64" t="str" cm="1">
        <f t="array" ref="AA64">_xlfn.LET(_xlpm.결과,IFERROR(_xlfn.XLOOKUP(1, (날씨5[stnNm]='신적설 삽입용'!$Q$36) * (날씨5[월]=AA$37) * (날씨5[일]='신적설 삽입용'!$P64), 날씨5[ddMefs]),""),IF(_xlpm.결과=0,"",_xlpm.결과))</f>
        <v/>
      </c>
      <c r="AB64" t="str" cm="1">
        <f t="array" ref="AB64">_xlfn.LET(_xlpm.결과,IFERROR(_xlfn.XLOOKUP(1, (날씨5[stnNm]='신적설 삽입용'!$Q$36) * (날씨5[월]=AB$37) * (날씨5[일]='신적설 삽입용'!$P64), 날씨5[ddMefs]),""),IF(_xlpm.결과=0,"",_xlpm.결과))</f>
        <v/>
      </c>
      <c r="AD64" s="63">
        <v>27</v>
      </c>
      <c r="AE64" t="str" cm="1">
        <f t="array" ref="AE64">_xlfn.LET(_xlpm.결과,IFERROR(_xlfn.XLOOKUP(1, (날씨6[stnNm]='신적설 삽입용'!$AE$36) * (날씨6[월]=AE$37) * (날씨6[일]='신적설 삽입용'!$AD64), 날씨6[ddMefs]),""),IF(_xlpm.결과=0,"",_xlpm.결과))</f>
        <v/>
      </c>
      <c r="AF64" t="str" cm="1">
        <f t="array" ref="AF64">_xlfn.LET(_xlpm.결과,IFERROR(_xlfn.XLOOKUP(1, (날씨6[stnNm]='신적설 삽입용'!$AE$36) * (날씨6[월]=AF$37) * (날씨6[일]='신적설 삽입용'!$AD64), 날씨6[ddMefs]),""),IF(_xlpm.결과=0,"",_xlpm.결과))</f>
        <v/>
      </c>
      <c r="AG64" t="str" cm="1">
        <f t="array" ref="AG64">_xlfn.LET(_xlpm.결과,IFERROR(_xlfn.XLOOKUP(1, (날씨6[stnNm]='신적설 삽입용'!$AE$36) * (날씨6[월]=AG$37) * (날씨6[일]='신적설 삽입용'!$AD64), 날씨6[ddMefs]),""),IF(_xlpm.결과=0,"",_xlpm.결과))</f>
        <v/>
      </c>
      <c r="AH64" t="str" cm="1">
        <f t="array" ref="AH64">_xlfn.LET(_xlpm.결과,IFERROR(_xlfn.XLOOKUP(1, (날씨6[stnNm]='신적설 삽입용'!$AE$36) * (날씨6[월]=AH$37) * (날씨6[일]='신적설 삽입용'!$AD64), 날씨6[ddMefs]),""),IF(_xlpm.결과=0,"",_xlpm.결과))</f>
        <v/>
      </c>
      <c r="AI64" t="str" cm="1">
        <f t="array" ref="AI64">_xlfn.LET(_xlpm.결과,IFERROR(_xlfn.XLOOKUP(1, (날씨6[stnNm]='신적설 삽입용'!$AE$36) * (날씨6[월]=AI$37) * (날씨6[일]='신적설 삽입용'!$AD64), 날씨6[ddMefs]),""),IF(_xlpm.결과=0,"",_xlpm.결과))</f>
        <v/>
      </c>
      <c r="AJ64" t="str" cm="1">
        <f t="array" ref="AJ64">_xlfn.LET(_xlpm.결과,IFERROR(_xlfn.XLOOKUP(1, (날씨6[stnNm]='신적설 삽입용'!$AE$36) * (날씨6[월]=AJ$37) * (날씨6[일]='신적설 삽입용'!$AD64), 날씨6[ddMefs]),""),IF(_xlpm.결과=0,"",_xlpm.결과))</f>
        <v/>
      </c>
      <c r="AK64" t="str" cm="1">
        <f t="array" ref="AK64">_xlfn.LET(_xlpm.결과,IFERROR(_xlfn.XLOOKUP(1, (날씨6[stnNm]='신적설 삽입용'!$AE$36) * (날씨6[월]=AK$37) * (날씨6[일]='신적설 삽입용'!$AD64), 날씨6[ddMefs]),""),IF(_xlpm.결과=0,"",_xlpm.결과))</f>
        <v/>
      </c>
      <c r="AL64" t="str" cm="1">
        <f t="array" ref="AL64">_xlfn.LET(_xlpm.결과,IFERROR(_xlfn.XLOOKUP(1, (날씨6[stnNm]='신적설 삽입용'!$AE$36) * (날씨6[월]=AL$37) * (날씨6[일]='신적설 삽입용'!$AD64), 날씨6[ddMefs]),""),IF(_xlpm.결과=0,"",_xlpm.결과))</f>
        <v/>
      </c>
      <c r="AM64" t="str" cm="1">
        <f t="array" ref="AM64">_xlfn.LET(_xlpm.결과,IFERROR(_xlfn.XLOOKUP(1, (날씨6[stnNm]='신적설 삽입용'!$AE$36) * (날씨6[월]=AM$37) * (날씨6[일]='신적설 삽입용'!$AD64), 날씨6[ddMefs]),""),IF(_xlpm.결과=0,"",_xlpm.결과))</f>
        <v/>
      </c>
      <c r="AN64" t="str" cm="1">
        <f t="array" ref="AN64">_xlfn.LET(_xlpm.결과,IFERROR(_xlfn.XLOOKUP(1, (날씨6[stnNm]='신적설 삽입용'!$AE$36) * (날씨6[월]=AN$37) * (날씨6[일]='신적설 삽입용'!$AD64), 날씨6[ddMefs]),""),IF(_xlpm.결과=0,"",_xlpm.결과))</f>
        <v/>
      </c>
      <c r="AO64" t="str" cm="1">
        <f t="array" ref="AO64">_xlfn.LET(_xlpm.결과,IFERROR(_xlfn.XLOOKUP(1, (날씨6[stnNm]='신적설 삽입용'!$AE$36) * (날씨6[월]=AO$37) * (날씨6[일]='신적설 삽입용'!$AD64), 날씨6[ddMefs]),""),IF(_xlpm.결과=0,"",_xlpm.결과))</f>
        <v/>
      </c>
      <c r="AP64" t="str" cm="1">
        <f t="array" ref="AP64">_xlfn.LET(_xlpm.결과,IFERROR(_xlfn.XLOOKUP(1, (날씨6[stnNm]='신적설 삽입용'!$AE$36) * (날씨6[월]=AP$37) * (날씨6[일]='신적설 삽입용'!$AD64), 날씨6[ddMefs]),""),IF(_xlpm.결과=0,"",_xlpm.결과))</f>
        <v/>
      </c>
    </row>
    <row r="65" spans="2:42" ht="15.95" customHeight="1" x14ac:dyDescent="0.3">
      <c r="B65" s="63">
        <v>28</v>
      </c>
      <c r="C65" t="str" cm="1">
        <f t="array" ref="C65">_xlfn.LET(_xlpm.결과,IFERROR(_xlfn.XLOOKUP(1, (날씨4[stnNm]='신적설 삽입용'!$C$36) * (날씨4[월]=C$37) * (날씨4[일]='신적설 삽입용'!$B65), 날씨4[ddMefs]),""),IF(_xlpm.결과=0,"",_xlpm.결과))</f>
        <v/>
      </c>
      <c r="D65" t="str" cm="1">
        <f t="array" ref="D65">_xlfn.LET(_xlpm.결과,IFERROR(_xlfn.XLOOKUP(1, (날씨4[stnNm]='신적설 삽입용'!$C$36) * (날씨4[월]=D$37) * (날씨4[일]='신적설 삽입용'!$B65), 날씨4[ddMefs]),""),IF(_xlpm.결과=0,"",_xlpm.결과))</f>
        <v/>
      </c>
      <c r="E65" t="str" cm="1">
        <f t="array" ref="E65">_xlfn.LET(_xlpm.결과,IFERROR(_xlfn.XLOOKUP(1, (날씨4[stnNm]='신적설 삽입용'!$C$36) * (날씨4[월]=E$37) * (날씨4[일]='신적설 삽입용'!$B65), 날씨4[ddMefs]),""),IF(_xlpm.결과=0,"",_xlpm.결과))</f>
        <v/>
      </c>
      <c r="F65" t="str" cm="1">
        <f t="array" ref="F65">_xlfn.LET(_xlpm.결과,IFERROR(_xlfn.XLOOKUP(1, (날씨4[stnNm]='신적설 삽입용'!$C$36) * (날씨4[월]=F$37) * (날씨4[일]='신적설 삽입용'!$B65), 날씨4[ddMefs]),""),IF(_xlpm.결과=0,"",_xlpm.결과))</f>
        <v/>
      </c>
      <c r="G65" t="str" cm="1">
        <f t="array" ref="G65">_xlfn.LET(_xlpm.결과,IFERROR(_xlfn.XLOOKUP(1, (날씨4[stnNm]='신적설 삽입용'!$C$36) * (날씨4[월]=G$37) * (날씨4[일]='신적설 삽입용'!$B65), 날씨4[ddMefs]),""),IF(_xlpm.결과=0,"",_xlpm.결과))</f>
        <v/>
      </c>
      <c r="H65" t="str" cm="1">
        <f t="array" ref="H65">_xlfn.LET(_xlpm.결과,IFERROR(_xlfn.XLOOKUP(1, (날씨4[stnNm]='신적설 삽입용'!$C$36) * (날씨4[월]=H$37) * (날씨4[일]='신적설 삽입용'!$B65), 날씨4[ddMefs]),""),IF(_xlpm.결과=0,"",_xlpm.결과))</f>
        <v/>
      </c>
      <c r="I65" t="str" cm="1">
        <f t="array" ref="I65">_xlfn.LET(_xlpm.결과,IFERROR(_xlfn.XLOOKUP(1, (날씨4[stnNm]='신적설 삽입용'!$C$36) * (날씨4[월]=I$37) * (날씨4[일]='신적설 삽입용'!$B65), 날씨4[ddMefs]),""),IF(_xlpm.결과=0,"",_xlpm.결과))</f>
        <v/>
      </c>
      <c r="J65" t="str" cm="1">
        <f t="array" ref="J65">_xlfn.LET(_xlpm.결과,IFERROR(_xlfn.XLOOKUP(1, (날씨4[stnNm]='신적설 삽입용'!$C$36) * (날씨4[월]=J$37) * (날씨4[일]='신적설 삽입용'!$B65), 날씨4[ddMefs]),""),IF(_xlpm.결과=0,"",_xlpm.결과))</f>
        <v/>
      </c>
      <c r="K65" t="str" cm="1">
        <f t="array" ref="K65">_xlfn.LET(_xlpm.결과,IFERROR(_xlfn.XLOOKUP(1, (날씨4[stnNm]='신적설 삽입용'!$C$36) * (날씨4[월]=K$37) * (날씨4[일]='신적설 삽입용'!$B65), 날씨4[ddMefs]),""),IF(_xlpm.결과=0,"",_xlpm.결과))</f>
        <v/>
      </c>
      <c r="L65" t="str" cm="1">
        <f t="array" ref="L65">_xlfn.LET(_xlpm.결과,IFERROR(_xlfn.XLOOKUP(1, (날씨4[stnNm]='신적설 삽입용'!$C$36) * (날씨4[월]=L$37) * (날씨4[일]='신적설 삽입용'!$B65), 날씨4[ddMefs]),""),IF(_xlpm.결과=0,"",_xlpm.결과))</f>
        <v/>
      </c>
      <c r="M65" t="str" cm="1">
        <f t="array" ref="M65">_xlfn.LET(_xlpm.결과,IFERROR(_xlfn.XLOOKUP(1, (날씨4[stnNm]='신적설 삽입용'!$C$36) * (날씨4[월]=M$37) * (날씨4[일]='신적설 삽입용'!$B65), 날씨4[ddMefs]),""),IF(_xlpm.결과=0,"",_xlpm.결과))</f>
        <v/>
      </c>
      <c r="N65" t="str" cm="1">
        <f t="array" ref="N65">_xlfn.LET(_xlpm.결과,IFERROR(_xlfn.XLOOKUP(1, (날씨4[stnNm]='신적설 삽입용'!$C$36) * (날씨4[월]=N$37) * (날씨4[일]='신적설 삽입용'!$B65), 날씨4[ddMefs]),""),IF(_xlpm.결과=0,"",_xlpm.결과))</f>
        <v/>
      </c>
      <c r="P65" s="63">
        <v>28</v>
      </c>
      <c r="Q65" t="str" cm="1">
        <f t="array" ref="Q65">_xlfn.LET(_xlpm.결과,IFERROR(_xlfn.XLOOKUP(1, (날씨5[stnNm]='신적설 삽입용'!$Q$36) * (날씨5[월]=Q$37) * (날씨5[일]='신적설 삽입용'!$P65), 날씨5[ddMefs]),""),IF(_xlpm.결과=0,"",_xlpm.결과))</f>
        <v/>
      </c>
      <c r="R65" t="str" cm="1">
        <f t="array" ref="R65">_xlfn.LET(_xlpm.결과,IFERROR(_xlfn.XLOOKUP(1, (날씨5[stnNm]='신적설 삽입용'!$Q$36) * (날씨5[월]=R$37) * (날씨5[일]='신적설 삽입용'!$P65), 날씨5[ddMefs]),""),IF(_xlpm.결과=0,"",_xlpm.결과))</f>
        <v/>
      </c>
      <c r="S65" t="str" cm="1">
        <f t="array" ref="S65">_xlfn.LET(_xlpm.결과,IFERROR(_xlfn.XLOOKUP(1, (날씨5[stnNm]='신적설 삽입용'!$Q$36) * (날씨5[월]=S$37) * (날씨5[일]='신적설 삽입용'!$P65), 날씨5[ddMefs]),""),IF(_xlpm.결과=0,"",_xlpm.결과))</f>
        <v/>
      </c>
      <c r="T65" t="str" cm="1">
        <f t="array" ref="T65">_xlfn.LET(_xlpm.결과,IFERROR(_xlfn.XLOOKUP(1, (날씨5[stnNm]='신적설 삽입용'!$Q$36) * (날씨5[월]=T$37) * (날씨5[일]='신적설 삽입용'!$P65), 날씨5[ddMefs]),""),IF(_xlpm.결과=0,"",_xlpm.결과))</f>
        <v/>
      </c>
      <c r="U65" t="str" cm="1">
        <f t="array" ref="U65">_xlfn.LET(_xlpm.결과,IFERROR(_xlfn.XLOOKUP(1, (날씨5[stnNm]='신적설 삽입용'!$Q$36) * (날씨5[월]=U$37) * (날씨5[일]='신적설 삽입용'!$P65), 날씨5[ddMefs]),""),IF(_xlpm.결과=0,"",_xlpm.결과))</f>
        <v/>
      </c>
      <c r="V65" t="str" cm="1">
        <f t="array" ref="V65">_xlfn.LET(_xlpm.결과,IFERROR(_xlfn.XLOOKUP(1, (날씨5[stnNm]='신적설 삽입용'!$Q$36) * (날씨5[월]=V$37) * (날씨5[일]='신적설 삽입용'!$P65), 날씨5[ddMefs]),""),IF(_xlpm.결과=0,"",_xlpm.결과))</f>
        <v/>
      </c>
      <c r="W65" t="str" cm="1">
        <f t="array" ref="W65">_xlfn.LET(_xlpm.결과,IFERROR(_xlfn.XLOOKUP(1, (날씨5[stnNm]='신적설 삽입용'!$Q$36) * (날씨5[월]=W$37) * (날씨5[일]='신적설 삽입용'!$P65), 날씨5[ddMefs]),""),IF(_xlpm.결과=0,"",_xlpm.결과))</f>
        <v/>
      </c>
      <c r="X65" t="str" cm="1">
        <f t="array" ref="X65">_xlfn.LET(_xlpm.결과,IFERROR(_xlfn.XLOOKUP(1, (날씨5[stnNm]='신적설 삽입용'!$Q$36) * (날씨5[월]=X$37) * (날씨5[일]='신적설 삽입용'!$P65), 날씨5[ddMefs]),""),IF(_xlpm.결과=0,"",_xlpm.결과))</f>
        <v/>
      </c>
      <c r="Y65" t="str" cm="1">
        <f t="array" ref="Y65">_xlfn.LET(_xlpm.결과,IFERROR(_xlfn.XLOOKUP(1, (날씨5[stnNm]='신적설 삽입용'!$Q$36) * (날씨5[월]=Y$37) * (날씨5[일]='신적설 삽입용'!$P65), 날씨5[ddMefs]),""),IF(_xlpm.결과=0,"",_xlpm.결과))</f>
        <v/>
      </c>
      <c r="Z65" t="str" cm="1">
        <f t="array" ref="Z65">_xlfn.LET(_xlpm.결과,IFERROR(_xlfn.XLOOKUP(1, (날씨5[stnNm]='신적설 삽입용'!$Q$36) * (날씨5[월]=Z$37) * (날씨5[일]='신적설 삽입용'!$P65), 날씨5[ddMefs]),""),IF(_xlpm.결과=0,"",_xlpm.결과))</f>
        <v/>
      </c>
      <c r="AA65" t="str" cm="1">
        <f t="array" ref="AA65">_xlfn.LET(_xlpm.결과,IFERROR(_xlfn.XLOOKUP(1, (날씨5[stnNm]='신적설 삽입용'!$Q$36) * (날씨5[월]=AA$37) * (날씨5[일]='신적설 삽입용'!$P65), 날씨5[ddMefs]),""),IF(_xlpm.결과=0,"",_xlpm.결과))</f>
        <v/>
      </c>
      <c r="AB65" t="str" cm="1">
        <f t="array" ref="AB65">_xlfn.LET(_xlpm.결과,IFERROR(_xlfn.XLOOKUP(1, (날씨5[stnNm]='신적설 삽입용'!$Q$36) * (날씨5[월]=AB$37) * (날씨5[일]='신적설 삽입용'!$P65), 날씨5[ddMefs]),""),IF(_xlpm.결과=0,"",_xlpm.결과))</f>
        <v/>
      </c>
      <c r="AD65" s="63">
        <v>28</v>
      </c>
      <c r="AE65" t="str" cm="1">
        <f t="array" ref="AE65">_xlfn.LET(_xlpm.결과,IFERROR(_xlfn.XLOOKUP(1, (날씨6[stnNm]='신적설 삽입용'!$AE$36) * (날씨6[월]=AE$37) * (날씨6[일]='신적설 삽입용'!$AD65), 날씨6[ddMefs]),""),IF(_xlpm.결과=0,"",_xlpm.결과))</f>
        <v/>
      </c>
      <c r="AF65" t="str" cm="1">
        <f t="array" ref="AF65">_xlfn.LET(_xlpm.결과,IFERROR(_xlfn.XLOOKUP(1, (날씨6[stnNm]='신적설 삽입용'!$AE$36) * (날씨6[월]=AF$37) * (날씨6[일]='신적설 삽입용'!$AD65), 날씨6[ddMefs]),""),IF(_xlpm.결과=0,"",_xlpm.결과))</f>
        <v/>
      </c>
      <c r="AG65" t="str" cm="1">
        <f t="array" ref="AG65">_xlfn.LET(_xlpm.결과,IFERROR(_xlfn.XLOOKUP(1, (날씨6[stnNm]='신적설 삽입용'!$AE$36) * (날씨6[월]=AG$37) * (날씨6[일]='신적설 삽입용'!$AD65), 날씨6[ddMefs]),""),IF(_xlpm.결과=0,"",_xlpm.결과))</f>
        <v/>
      </c>
      <c r="AH65" t="str" cm="1">
        <f t="array" ref="AH65">_xlfn.LET(_xlpm.결과,IFERROR(_xlfn.XLOOKUP(1, (날씨6[stnNm]='신적설 삽입용'!$AE$36) * (날씨6[월]=AH$37) * (날씨6[일]='신적설 삽입용'!$AD65), 날씨6[ddMefs]),""),IF(_xlpm.결과=0,"",_xlpm.결과))</f>
        <v/>
      </c>
      <c r="AI65" t="str" cm="1">
        <f t="array" ref="AI65">_xlfn.LET(_xlpm.결과,IFERROR(_xlfn.XLOOKUP(1, (날씨6[stnNm]='신적설 삽입용'!$AE$36) * (날씨6[월]=AI$37) * (날씨6[일]='신적설 삽입용'!$AD65), 날씨6[ddMefs]),""),IF(_xlpm.결과=0,"",_xlpm.결과))</f>
        <v/>
      </c>
      <c r="AJ65" t="str" cm="1">
        <f t="array" ref="AJ65">_xlfn.LET(_xlpm.결과,IFERROR(_xlfn.XLOOKUP(1, (날씨6[stnNm]='신적설 삽입용'!$AE$36) * (날씨6[월]=AJ$37) * (날씨6[일]='신적설 삽입용'!$AD65), 날씨6[ddMefs]),""),IF(_xlpm.결과=0,"",_xlpm.결과))</f>
        <v/>
      </c>
      <c r="AK65" t="str" cm="1">
        <f t="array" ref="AK65">_xlfn.LET(_xlpm.결과,IFERROR(_xlfn.XLOOKUP(1, (날씨6[stnNm]='신적설 삽입용'!$AE$36) * (날씨6[월]=AK$37) * (날씨6[일]='신적설 삽입용'!$AD65), 날씨6[ddMefs]),""),IF(_xlpm.결과=0,"",_xlpm.결과))</f>
        <v/>
      </c>
      <c r="AL65" t="str" cm="1">
        <f t="array" ref="AL65">_xlfn.LET(_xlpm.결과,IFERROR(_xlfn.XLOOKUP(1, (날씨6[stnNm]='신적설 삽입용'!$AE$36) * (날씨6[월]=AL$37) * (날씨6[일]='신적설 삽입용'!$AD65), 날씨6[ddMefs]),""),IF(_xlpm.결과=0,"",_xlpm.결과))</f>
        <v/>
      </c>
      <c r="AM65" t="str" cm="1">
        <f t="array" ref="AM65">_xlfn.LET(_xlpm.결과,IFERROR(_xlfn.XLOOKUP(1, (날씨6[stnNm]='신적설 삽입용'!$AE$36) * (날씨6[월]=AM$37) * (날씨6[일]='신적설 삽입용'!$AD65), 날씨6[ddMefs]),""),IF(_xlpm.결과=0,"",_xlpm.결과))</f>
        <v/>
      </c>
      <c r="AN65" t="str" cm="1">
        <f t="array" ref="AN65">_xlfn.LET(_xlpm.결과,IFERROR(_xlfn.XLOOKUP(1, (날씨6[stnNm]='신적설 삽입용'!$AE$36) * (날씨6[월]=AN$37) * (날씨6[일]='신적설 삽입용'!$AD65), 날씨6[ddMefs]),""),IF(_xlpm.결과=0,"",_xlpm.결과))</f>
        <v/>
      </c>
      <c r="AO65" t="str" cm="1">
        <f t="array" ref="AO65">_xlfn.LET(_xlpm.결과,IFERROR(_xlfn.XLOOKUP(1, (날씨6[stnNm]='신적설 삽입용'!$AE$36) * (날씨6[월]=AO$37) * (날씨6[일]='신적설 삽입용'!$AD65), 날씨6[ddMefs]),""),IF(_xlpm.결과=0,"",_xlpm.결과))</f>
        <v/>
      </c>
      <c r="AP65" t="str" cm="1">
        <f t="array" ref="AP65">_xlfn.LET(_xlpm.결과,IFERROR(_xlfn.XLOOKUP(1, (날씨6[stnNm]='신적설 삽입용'!$AE$36) * (날씨6[월]=AP$37) * (날씨6[일]='신적설 삽입용'!$AD65), 날씨6[ddMefs]),""),IF(_xlpm.결과=0,"",_xlpm.결과))</f>
        <v/>
      </c>
    </row>
    <row r="66" spans="2:42" ht="15.95" customHeight="1" x14ac:dyDescent="0.3">
      <c r="B66" s="63">
        <v>29</v>
      </c>
      <c r="C66" t="str" cm="1">
        <f t="array" ref="C66">_xlfn.LET(_xlpm.결과,IFERROR(_xlfn.XLOOKUP(1, (날씨4[stnNm]='신적설 삽입용'!$C$36) * (날씨4[월]=C$37) * (날씨4[일]='신적설 삽입용'!$B66), 날씨4[ddMefs]),""),IF(_xlpm.결과=0,"",_xlpm.결과))</f>
        <v/>
      </c>
      <c r="D66" t="str" cm="1">
        <f t="array" ref="D66">_xlfn.LET(_xlpm.결과,IFERROR(_xlfn.XLOOKUP(1, (날씨4[stnNm]='신적설 삽입용'!$C$36) * (날씨4[월]=D$37) * (날씨4[일]='신적설 삽입용'!$B66), 날씨4[ddMefs]),""),IF(_xlpm.결과=0,"",_xlpm.결과))</f>
        <v/>
      </c>
      <c r="E66" t="str" cm="1">
        <f t="array" ref="E66">_xlfn.LET(_xlpm.결과,IFERROR(_xlfn.XLOOKUP(1, (날씨4[stnNm]='신적설 삽입용'!$C$36) * (날씨4[월]=E$37) * (날씨4[일]='신적설 삽입용'!$B66), 날씨4[ddMefs]),""),IF(_xlpm.결과=0,"",_xlpm.결과))</f>
        <v/>
      </c>
      <c r="F66" t="str" cm="1">
        <f t="array" ref="F66">_xlfn.LET(_xlpm.결과,IFERROR(_xlfn.XLOOKUP(1, (날씨4[stnNm]='신적설 삽입용'!$C$36) * (날씨4[월]=F$37) * (날씨4[일]='신적설 삽입용'!$B66), 날씨4[ddMefs]),""),IF(_xlpm.결과=0,"",_xlpm.결과))</f>
        <v/>
      </c>
      <c r="G66" t="str" cm="1">
        <f t="array" ref="G66">_xlfn.LET(_xlpm.결과,IFERROR(_xlfn.XLOOKUP(1, (날씨4[stnNm]='신적설 삽입용'!$C$36) * (날씨4[월]=G$37) * (날씨4[일]='신적설 삽입용'!$B66), 날씨4[ddMefs]),""),IF(_xlpm.결과=0,"",_xlpm.결과))</f>
        <v/>
      </c>
      <c r="H66" t="str" cm="1">
        <f t="array" ref="H66">_xlfn.LET(_xlpm.결과,IFERROR(_xlfn.XLOOKUP(1, (날씨4[stnNm]='신적설 삽입용'!$C$36) * (날씨4[월]=H$37) * (날씨4[일]='신적설 삽입용'!$B66), 날씨4[ddMefs]),""),IF(_xlpm.결과=0,"",_xlpm.결과))</f>
        <v/>
      </c>
      <c r="I66" t="str" cm="1">
        <f t="array" ref="I66">_xlfn.LET(_xlpm.결과,IFERROR(_xlfn.XLOOKUP(1, (날씨4[stnNm]='신적설 삽입용'!$C$36) * (날씨4[월]=I$37) * (날씨4[일]='신적설 삽입용'!$B66), 날씨4[ddMefs]),""),IF(_xlpm.결과=0,"",_xlpm.결과))</f>
        <v/>
      </c>
      <c r="J66" t="str" cm="1">
        <f t="array" ref="J66">_xlfn.LET(_xlpm.결과,IFERROR(_xlfn.XLOOKUP(1, (날씨4[stnNm]='신적설 삽입용'!$C$36) * (날씨4[월]=J$37) * (날씨4[일]='신적설 삽입용'!$B66), 날씨4[ddMefs]),""),IF(_xlpm.결과=0,"",_xlpm.결과))</f>
        <v/>
      </c>
      <c r="K66" t="str" cm="1">
        <f t="array" ref="K66">_xlfn.LET(_xlpm.결과,IFERROR(_xlfn.XLOOKUP(1, (날씨4[stnNm]='신적설 삽입용'!$C$36) * (날씨4[월]=K$37) * (날씨4[일]='신적설 삽입용'!$B66), 날씨4[ddMefs]),""),IF(_xlpm.결과=0,"",_xlpm.결과))</f>
        <v/>
      </c>
      <c r="L66" t="str" cm="1">
        <f t="array" ref="L66">_xlfn.LET(_xlpm.결과,IFERROR(_xlfn.XLOOKUP(1, (날씨4[stnNm]='신적설 삽입용'!$C$36) * (날씨4[월]=L$37) * (날씨4[일]='신적설 삽입용'!$B66), 날씨4[ddMefs]),""),IF(_xlpm.결과=0,"",_xlpm.결과))</f>
        <v/>
      </c>
      <c r="M66" t="str" cm="1">
        <f t="array" ref="M66">_xlfn.LET(_xlpm.결과,IFERROR(_xlfn.XLOOKUP(1, (날씨4[stnNm]='신적설 삽입용'!$C$36) * (날씨4[월]=M$37) * (날씨4[일]='신적설 삽입용'!$B66), 날씨4[ddMefs]),""),IF(_xlpm.결과=0,"",_xlpm.결과))</f>
        <v/>
      </c>
      <c r="N66" t="str" cm="1">
        <f t="array" ref="N66">_xlfn.LET(_xlpm.결과,IFERROR(_xlfn.XLOOKUP(1, (날씨4[stnNm]='신적설 삽입용'!$C$36) * (날씨4[월]=N$37) * (날씨4[일]='신적설 삽입용'!$B66), 날씨4[ddMefs]),""),IF(_xlpm.결과=0,"",_xlpm.결과))</f>
        <v/>
      </c>
      <c r="P66" s="63">
        <v>29</v>
      </c>
      <c r="Q66" t="str" cm="1">
        <f t="array" ref="Q66">_xlfn.LET(_xlpm.결과,IFERROR(_xlfn.XLOOKUP(1, (날씨5[stnNm]='신적설 삽입용'!$Q$36) * (날씨5[월]=Q$37) * (날씨5[일]='신적설 삽입용'!$P66), 날씨5[ddMefs]),""),IF(_xlpm.결과=0,"",_xlpm.결과))</f>
        <v/>
      </c>
      <c r="R66" t="str" cm="1">
        <f t="array" ref="R66">_xlfn.LET(_xlpm.결과,IFERROR(_xlfn.XLOOKUP(1, (날씨5[stnNm]='신적설 삽입용'!$Q$36) * (날씨5[월]=R$37) * (날씨5[일]='신적설 삽입용'!$P66), 날씨5[ddMefs]),""),IF(_xlpm.결과=0,"",_xlpm.결과))</f>
        <v/>
      </c>
      <c r="S66" t="str" cm="1">
        <f t="array" ref="S66">_xlfn.LET(_xlpm.결과,IFERROR(_xlfn.XLOOKUP(1, (날씨5[stnNm]='신적설 삽입용'!$Q$36) * (날씨5[월]=S$37) * (날씨5[일]='신적설 삽입용'!$P66), 날씨5[ddMefs]),""),IF(_xlpm.결과=0,"",_xlpm.결과))</f>
        <v/>
      </c>
      <c r="T66" t="str" cm="1">
        <f t="array" ref="T66">_xlfn.LET(_xlpm.결과,IFERROR(_xlfn.XLOOKUP(1, (날씨5[stnNm]='신적설 삽입용'!$Q$36) * (날씨5[월]=T$37) * (날씨5[일]='신적설 삽입용'!$P66), 날씨5[ddMefs]),""),IF(_xlpm.결과=0,"",_xlpm.결과))</f>
        <v/>
      </c>
      <c r="U66" t="str" cm="1">
        <f t="array" ref="U66">_xlfn.LET(_xlpm.결과,IFERROR(_xlfn.XLOOKUP(1, (날씨5[stnNm]='신적설 삽입용'!$Q$36) * (날씨5[월]=U$37) * (날씨5[일]='신적설 삽입용'!$P66), 날씨5[ddMefs]),""),IF(_xlpm.결과=0,"",_xlpm.결과))</f>
        <v/>
      </c>
      <c r="V66" t="str" cm="1">
        <f t="array" ref="V66">_xlfn.LET(_xlpm.결과,IFERROR(_xlfn.XLOOKUP(1, (날씨5[stnNm]='신적설 삽입용'!$Q$36) * (날씨5[월]=V$37) * (날씨5[일]='신적설 삽입용'!$P66), 날씨5[ddMefs]),""),IF(_xlpm.결과=0,"",_xlpm.결과))</f>
        <v/>
      </c>
      <c r="W66" t="str" cm="1">
        <f t="array" ref="W66">_xlfn.LET(_xlpm.결과,IFERROR(_xlfn.XLOOKUP(1, (날씨5[stnNm]='신적설 삽입용'!$Q$36) * (날씨5[월]=W$37) * (날씨5[일]='신적설 삽입용'!$P66), 날씨5[ddMefs]),""),IF(_xlpm.결과=0,"",_xlpm.결과))</f>
        <v/>
      </c>
      <c r="X66" t="str" cm="1">
        <f t="array" ref="X66">_xlfn.LET(_xlpm.결과,IFERROR(_xlfn.XLOOKUP(1, (날씨5[stnNm]='신적설 삽입용'!$Q$36) * (날씨5[월]=X$37) * (날씨5[일]='신적설 삽입용'!$P66), 날씨5[ddMefs]),""),IF(_xlpm.결과=0,"",_xlpm.결과))</f>
        <v/>
      </c>
      <c r="Y66" t="str" cm="1">
        <f t="array" ref="Y66">_xlfn.LET(_xlpm.결과,IFERROR(_xlfn.XLOOKUP(1, (날씨5[stnNm]='신적설 삽입용'!$Q$36) * (날씨5[월]=Y$37) * (날씨5[일]='신적설 삽입용'!$P66), 날씨5[ddMefs]),""),IF(_xlpm.결과=0,"",_xlpm.결과))</f>
        <v/>
      </c>
      <c r="Z66" t="str" cm="1">
        <f t="array" ref="Z66">_xlfn.LET(_xlpm.결과,IFERROR(_xlfn.XLOOKUP(1, (날씨5[stnNm]='신적설 삽입용'!$Q$36) * (날씨5[월]=Z$37) * (날씨5[일]='신적설 삽입용'!$P66), 날씨5[ddMefs]),""),IF(_xlpm.결과=0,"",_xlpm.결과))</f>
        <v/>
      </c>
      <c r="AA66" t="str" cm="1">
        <f t="array" ref="AA66">_xlfn.LET(_xlpm.결과,IFERROR(_xlfn.XLOOKUP(1, (날씨5[stnNm]='신적설 삽입용'!$Q$36) * (날씨5[월]=AA$37) * (날씨5[일]='신적설 삽입용'!$P66), 날씨5[ddMefs]),""),IF(_xlpm.결과=0,"",_xlpm.결과))</f>
        <v/>
      </c>
      <c r="AB66" t="str" cm="1">
        <f t="array" ref="AB66">_xlfn.LET(_xlpm.결과,IFERROR(_xlfn.XLOOKUP(1, (날씨5[stnNm]='신적설 삽입용'!$Q$36) * (날씨5[월]=AB$37) * (날씨5[일]='신적설 삽입용'!$P66), 날씨5[ddMefs]),""),IF(_xlpm.결과=0,"",_xlpm.결과))</f>
        <v/>
      </c>
      <c r="AD66" s="63">
        <v>29</v>
      </c>
      <c r="AE66" t="str" cm="1">
        <f t="array" ref="AE66">_xlfn.LET(_xlpm.결과,IFERROR(_xlfn.XLOOKUP(1, (날씨6[stnNm]='신적설 삽입용'!$AE$36) * (날씨6[월]=AE$37) * (날씨6[일]='신적설 삽입용'!$AD66), 날씨6[ddMefs]),""),IF(_xlpm.결과=0,"",_xlpm.결과))</f>
        <v/>
      </c>
      <c r="AF66" t="str" cm="1">
        <f t="array" ref="AF66">_xlfn.LET(_xlpm.결과,IFERROR(_xlfn.XLOOKUP(1, (날씨6[stnNm]='신적설 삽입용'!$AE$36) * (날씨6[월]=AF$37) * (날씨6[일]='신적설 삽입용'!$AD66), 날씨6[ddMefs]),""),IF(_xlpm.결과=0,"",_xlpm.결과))</f>
        <v/>
      </c>
      <c r="AG66" t="str" cm="1">
        <f t="array" ref="AG66">_xlfn.LET(_xlpm.결과,IFERROR(_xlfn.XLOOKUP(1, (날씨6[stnNm]='신적설 삽입용'!$AE$36) * (날씨6[월]=AG$37) * (날씨6[일]='신적설 삽입용'!$AD66), 날씨6[ddMefs]),""),IF(_xlpm.결과=0,"",_xlpm.결과))</f>
        <v/>
      </c>
      <c r="AH66" t="str" cm="1">
        <f t="array" ref="AH66">_xlfn.LET(_xlpm.결과,IFERROR(_xlfn.XLOOKUP(1, (날씨6[stnNm]='신적설 삽입용'!$AE$36) * (날씨6[월]=AH$37) * (날씨6[일]='신적설 삽입용'!$AD66), 날씨6[ddMefs]),""),IF(_xlpm.결과=0,"",_xlpm.결과))</f>
        <v/>
      </c>
      <c r="AI66" t="str" cm="1">
        <f t="array" ref="AI66">_xlfn.LET(_xlpm.결과,IFERROR(_xlfn.XLOOKUP(1, (날씨6[stnNm]='신적설 삽입용'!$AE$36) * (날씨6[월]=AI$37) * (날씨6[일]='신적설 삽입용'!$AD66), 날씨6[ddMefs]),""),IF(_xlpm.결과=0,"",_xlpm.결과))</f>
        <v/>
      </c>
      <c r="AJ66" t="str" cm="1">
        <f t="array" ref="AJ66">_xlfn.LET(_xlpm.결과,IFERROR(_xlfn.XLOOKUP(1, (날씨6[stnNm]='신적설 삽입용'!$AE$36) * (날씨6[월]=AJ$37) * (날씨6[일]='신적설 삽입용'!$AD66), 날씨6[ddMefs]),""),IF(_xlpm.결과=0,"",_xlpm.결과))</f>
        <v/>
      </c>
      <c r="AK66" t="str" cm="1">
        <f t="array" ref="AK66">_xlfn.LET(_xlpm.결과,IFERROR(_xlfn.XLOOKUP(1, (날씨6[stnNm]='신적설 삽입용'!$AE$36) * (날씨6[월]=AK$37) * (날씨6[일]='신적설 삽입용'!$AD66), 날씨6[ddMefs]),""),IF(_xlpm.결과=0,"",_xlpm.결과))</f>
        <v/>
      </c>
      <c r="AL66" t="str" cm="1">
        <f t="array" ref="AL66">_xlfn.LET(_xlpm.결과,IFERROR(_xlfn.XLOOKUP(1, (날씨6[stnNm]='신적설 삽입용'!$AE$36) * (날씨6[월]=AL$37) * (날씨6[일]='신적설 삽입용'!$AD66), 날씨6[ddMefs]),""),IF(_xlpm.결과=0,"",_xlpm.결과))</f>
        <v/>
      </c>
      <c r="AM66" t="str" cm="1">
        <f t="array" ref="AM66">_xlfn.LET(_xlpm.결과,IFERROR(_xlfn.XLOOKUP(1, (날씨6[stnNm]='신적설 삽입용'!$AE$36) * (날씨6[월]=AM$37) * (날씨6[일]='신적설 삽입용'!$AD66), 날씨6[ddMefs]),""),IF(_xlpm.결과=0,"",_xlpm.결과))</f>
        <v/>
      </c>
      <c r="AN66" t="str" cm="1">
        <f t="array" ref="AN66">_xlfn.LET(_xlpm.결과,IFERROR(_xlfn.XLOOKUP(1, (날씨6[stnNm]='신적설 삽입용'!$AE$36) * (날씨6[월]=AN$37) * (날씨6[일]='신적설 삽입용'!$AD66), 날씨6[ddMefs]),""),IF(_xlpm.결과=0,"",_xlpm.결과))</f>
        <v/>
      </c>
      <c r="AO66" t="str" cm="1">
        <f t="array" ref="AO66">_xlfn.LET(_xlpm.결과,IFERROR(_xlfn.XLOOKUP(1, (날씨6[stnNm]='신적설 삽입용'!$AE$36) * (날씨6[월]=AO$37) * (날씨6[일]='신적설 삽입용'!$AD66), 날씨6[ddMefs]),""),IF(_xlpm.결과=0,"",_xlpm.결과))</f>
        <v/>
      </c>
      <c r="AP66" t="str" cm="1">
        <f t="array" ref="AP66">_xlfn.LET(_xlpm.결과,IFERROR(_xlfn.XLOOKUP(1, (날씨6[stnNm]='신적설 삽입용'!$AE$36) * (날씨6[월]=AP$37) * (날씨6[일]='신적설 삽입용'!$AD66), 날씨6[ddMefs]),""),IF(_xlpm.결과=0,"",_xlpm.결과))</f>
        <v/>
      </c>
    </row>
    <row r="67" spans="2:42" ht="15.95" customHeight="1" x14ac:dyDescent="0.3">
      <c r="B67" s="63">
        <v>30</v>
      </c>
      <c r="C67" t="str" cm="1">
        <f t="array" ref="C67">_xlfn.LET(_xlpm.결과,IFERROR(_xlfn.XLOOKUP(1, (날씨4[stnNm]='신적설 삽입용'!$C$36) * (날씨4[월]=C$37) * (날씨4[일]='신적설 삽입용'!$B67), 날씨4[ddMefs]),""),IF(_xlpm.결과=0,"",_xlpm.결과))</f>
        <v/>
      </c>
      <c r="D67" t="str" cm="1">
        <f t="array" ref="D67">_xlfn.LET(_xlpm.결과,IFERROR(_xlfn.XLOOKUP(1, (날씨4[stnNm]='신적설 삽입용'!$C$36) * (날씨4[월]=D$37) * (날씨4[일]='신적설 삽입용'!$B67), 날씨4[ddMefs]),""),IF(_xlpm.결과=0,"",_xlpm.결과))</f>
        <v/>
      </c>
      <c r="E67" t="str" cm="1">
        <f t="array" ref="E67">_xlfn.LET(_xlpm.결과,IFERROR(_xlfn.XLOOKUP(1, (날씨4[stnNm]='신적설 삽입용'!$C$36) * (날씨4[월]=E$37) * (날씨4[일]='신적설 삽입용'!$B67), 날씨4[ddMefs]),""),IF(_xlpm.결과=0,"",_xlpm.결과))</f>
        <v/>
      </c>
      <c r="F67" t="str" cm="1">
        <f t="array" ref="F67">_xlfn.LET(_xlpm.결과,IFERROR(_xlfn.XLOOKUP(1, (날씨4[stnNm]='신적설 삽입용'!$C$36) * (날씨4[월]=F$37) * (날씨4[일]='신적설 삽입용'!$B67), 날씨4[ddMefs]),""),IF(_xlpm.결과=0,"",_xlpm.결과))</f>
        <v/>
      </c>
      <c r="G67" t="str" cm="1">
        <f t="array" ref="G67">_xlfn.LET(_xlpm.결과,IFERROR(_xlfn.XLOOKUP(1, (날씨4[stnNm]='신적설 삽입용'!$C$36) * (날씨4[월]=G$37) * (날씨4[일]='신적설 삽입용'!$B67), 날씨4[ddMefs]),""),IF(_xlpm.결과=0,"",_xlpm.결과))</f>
        <v/>
      </c>
      <c r="H67" t="str" cm="1">
        <f t="array" ref="H67">_xlfn.LET(_xlpm.결과,IFERROR(_xlfn.XLOOKUP(1, (날씨4[stnNm]='신적설 삽입용'!$C$36) * (날씨4[월]=H$37) * (날씨4[일]='신적설 삽입용'!$B67), 날씨4[ddMefs]),""),IF(_xlpm.결과=0,"",_xlpm.결과))</f>
        <v/>
      </c>
      <c r="I67" t="str" cm="1">
        <f t="array" ref="I67">_xlfn.LET(_xlpm.결과,IFERROR(_xlfn.XLOOKUP(1, (날씨4[stnNm]='신적설 삽입용'!$C$36) * (날씨4[월]=I$37) * (날씨4[일]='신적설 삽입용'!$B67), 날씨4[ddMefs]),""),IF(_xlpm.결과=0,"",_xlpm.결과))</f>
        <v/>
      </c>
      <c r="J67" t="str" cm="1">
        <f t="array" ref="J67">_xlfn.LET(_xlpm.결과,IFERROR(_xlfn.XLOOKUP(1, (날씨4[stnNm]='신적설 삽입용'!$C$36) * (날씨4[월]=J$37) * (날씨4[일]='신적설 삽입용'!$B67), 날씨4[ddMefs]),""),IF(_xlpm.결과=0,"",_xlpm.결과))</f>
        <v/>
      </c>
      <c r="K67" t="str" cm="1">
        <f t="array" ref="K67">_xlfn.LET(_xlpm.결과,IFERROR(_xlfn.XLOOKUP(1, (날씨4[stnNm]='신적설 삽입용'!$C$36) * (날씨4[월]=K$37) * (날씨4[일]='신적설 삽입용'!$B67), 날씨4[ddMefs]),""),IF(_xlpm.결과=0,"",_xlpm.결과))</f>
        <v/>
      </c>
      <c r="L67" t="str" cm="1">
        <f t="array" ref="L67">_xlfn.LET(_xlpm.결과,IFERROR(_xlfn.XLOOKUP(1, (날씨4[stnNm]='신적설 삽입용'!$C$36) * (날씨4[월]=L$37) * (날씨4[일]='신적설 삽입용'!$B67), 날씨4[ddMefs]),""),IF(_xlpm.결과=0,"",_xlpm.결과))</f>
        <v/>
      </c>
      <c r="M67" t="str" cm="1">
        <f t="array" ref="M67">_xlfn.LET(_xlpm.결과,IFERROR(_xlfn.XLOOKUP(1, (날씨4[stnNm]='신적설 삽입용'!$C$36) * (날씨4[월]=M$37) * (날씨4[일]='신적설 삽입용'!$B67), 날씨4[ddMefs]),""),IF(_xlpm.결과=0,"",_xlpm.결과))</f>
        <v/>
      </c>
      <c r="N67" t="str" cm="1">
        <f t="array" ref="N67">_xlfn.LET(_xlpm.결과,IFERROR(_xlfn.XLOOKUP(1, (날씨4[stnNm]='신적설 삽입용'!$C$36) * (날씨4[월]=N$37) * (날씨4[일]='신적설 삽입용'!$B67), 날씨4[ddMefs]),""),IF(_xlpm.결과=0,"",_xlpm.결과))</f>
        <v/>
      </c>
      <c r="P67" s="63">
        <v>30</v>
      </c>
      <c r="Q67" t="str" cm="1">
        <f t="array" ref="Q67">_xlfn.LET(_xlpm.결과,IFERROR(_xlfn.XLOOKUP(1, (날씨5[stnNm]='신적설 삽입용'!$Q$36) * (날씨5[월]=Q$37) * (날씨5[일]='신적설 삽입용'!$P67), 날씨5[ddMefs]),""),IF(_xlpm.결과=0,"",_xlpm.결과))</f>
        <v/>
      </c>
      <c r="R67" t="str" cm="1">
        <f t="array" ref="R67">_xlfn.LET(_xlpm.결과,IFERROR(_xlfn.XLOOKUP(1, (날씨5[stnNm]='신적설 삽입용'!$Q$36) * (날씨5[월]=R$37) * (날씨5[일]='신적설 삽입용'!$P67), 날씨5[ddMefs]),""),IF(_xlpm.결과=0,"",_xlpm.결과))</f>
        <v/>
      </c>
      <c r="S67" t="str" cm="1">
        <f t="array" ref="S67">_xlfn.LET(_xlpm.결과,IFERROR(_xlfn.XLOOKUP(1, (날씨5[stnNm]='신적설 삽입용'!$Q$36) * (날씨5[월]=S$37) * (날씨5[일]='신적설 삽입용'!$P67), 날씨5[ddMefs]),""),IF(_xlpm.결과=0,"",_xlpm.결과))</f>
        <v/>
      </c>
      <c r="T67" t="str" cm="1">
        <f t="array" ref="T67">_xlfn.LET(_xlpm.결과,IFERROR(_xlfn.XLOOKUP(1, (날씨5[stnNm]='신적설 삽입용'!$Q$36) * (날씨5[월]=T$37) * (날씨5[일]='신적설 삽입용'!$P67), 날씨5[ddMefs]),""),IF(_xlpm.결과=0,"",_xlpm.결과))</f>
        <v/>
      </c>
      <c r="U67" t="str" cm="1">
        <f t="array" ref="U67">_xlfn.LET(_xlpm.결과,IFERROR(_xlfn.XLOOKUP(1, (날씨5[stnNm]='신적설 삽입용'!$Q$36) * (날씨5[월]=U$37) * (날씨5[일]='신적설 삽입용'!$P67), 날씨5[ddMefs]),""),IF(_xlpm.결과=0,"",_xlpm.결과))</f>
        <v/>
      </c>
      <c r="V67" t="str" cm="1">
        <f t="array" ref="V67">_xlfn.LET(_xlpm.결과,IFERROR(_xlfn.XLOOKUP(1, (날씨5[stnNm]='신적설 삽입용'!$Q$36) * (날씨5[월]=V$37) * (날씨5[일]='신적설 삽입용'!$P67), 날씨5[ddMefs]),""),IF(_xlpm.결과=0,"",_xlpm.결과))</f>
        <v/>
      </c>
      <c r="W67" t="str" cm="1">
        <f t="array" ref="W67">_xlfn.LET(_xlpm.결과,IFERROR(_xlfn.XLOOKUP(1, (날씨5[stnNm]='신적설 삽입용'!$Q$36) * (날씨5[월]=W$37) * (날씨5[일]='신적설 삽입용'!$P67), 날씨5[ddMefs]),""),IF(_xlpm.결과=0,"",_xlpm.결과))</f>
        <v/>
      </c>
      <c r="X67" t="str" cm="1">
        <f t="array" ref="X67">_xlfn.LET(_xlpm.결과,IFERROR(_xlfn.XLOOKUP(1, (날씨5[stnNm]='신적설 삽입용'!$Q$36) * (날씨5[월]=X$37) * (날씨5[일]='신적설 삽입용'!$P67), 날씨5[ddMefs]),""),IF(_xlpm.결과=0,"",_xlpm.결과))</f>
        <v/>
      </c>
      <c r="Y67" t="str" cm="1">
        <f t="array" ref="Y67">_xlfn.LET(_xlpm.결과,IFERROR(_xlfn.XLOOKUP(1, (날씨5[stnNm]='신적설 삽입용'!$Q$36) * (날씨5[월]=Y$37) * (날씨5[일]='신적설 삽입용'!$P67), 날씨5[ddMefs]),""),IF(_xlpm.결과=0,"",_xlpm.결과))</f>
        <v/>
      </c>
      <c r="Z67" t="str" cm="1">
        <f t="array" ref="Z67">_xlfn.LET(_xlpm.결과,IFERROR(_xlfn.XLOOKUP(1, (날씨5[stnNm]='신적설 삽입용'!$Q$36) * (날씨5[월]=Z$37) * (날씨5[일]='신적설 삽입용'!$P67), 날씨5[ddMefs]),""),IF(_xlpm.결과=0,"",_xlpm.결과))</f>
        <v/>
      </c>
      <c r="AA67" t="str" cm="1">
        <f t="array" ref="AA67">_xlfn.LET(_xlpm.결과,IFERROR(_xlfn.XLOOKUP(1, (날씨5[stnNm]='신적설 삽입용'!$Q$36) * (날씨5[월]=AA$37) * (날씨5[일]='신적설 삽입용'!$P67), 날씨5[ddMefs]),""),IF(_xlpm.결과=0,"",_xlpm.결과))</f>
        <v/>
      </c>
      <c r="AB67" t="str" cm="1">
        <f t="array" ref="AB67">_xlfn.LET(_xlpm.결과,IFERROR(_xlfn.XLOOKUP(1, (날씨5[stnNm]='신적설 삽입용'!$Q$36) * (날씨5[월]=AB$37) * (날씨5[일]='신적설 삽입용'!$P67), 날씨5[ddMefs]),""),IF(_xlpm.결과=0,"",_xlpm.결과))</f>
        <v/>
      </c>
      <c r="AD67" s="63">
        <v>30</v>
      </c>
      <c r="AE67" t="str" cm="1">
        <f t="array" ref="AE67">_xlfn.LET(_xlpm.결과,IFERROR(_xlfn.XLOOKUP(1, (날씨6[stnNm]='신적설 삽입용'!$AE$36) * (날씨6[월]=AE$37) * (날씨6[일]='신적설 삽입용'!$AD67), 날씨6[ddMefs]),""),IF(_xlpm.결과=0,"",_xlpm.결과))</f>
        <v/>
      </c>
      <c r="AF67" t="str" cm="1">
        <f t="array" ref="AF67">_xlfn.LET(_xlpm.결과,IFERROR(_xlfn.XLOOKUP(1, (날씨6[stnNm]='신적설 삽입용'!$AE$36) * (날씨6[월]=AF$37) * (날씨6[일]='신적설 삽입용'!$AD67), 날씨6[ddMefs]),""),IF(_xlpm.결과=0,"",_xlpm.결과))</f>
        <v/>
      </c>
      <c r="AG67" t="str" cm="1">
        <f t="array" ref="AG67">_xlfn.LET(_xlpm.결과,IFERROR(_xlfn.XLOOKUP(1, (날씨6[stnNm]='신적설 삽입용'!$AE$36) * (날씨6[월]=AG$37) * (날씨6[일]='신적설 삽입용'!$AD67), 날씨6[ddMefs]),""),IF(_xlpm.결과=0,"",_xlpm.결과))</f>
        <v/>
      </c>
      <c r="AH67" t="str" cm="1">
        <f t="array" ref="AH67">_xlfn.LET(_xlpm.결과,IFERROR(_xlfn.XLOOKUP(1, (날씨6[stnNm]='신적설 삽입용'!$AE$36) * (날씨6[월]=AH$37) * (날씨6[일]='신적설 삽입용'!$AD67), 날씨6[ddMefs]),""),IF(_xlpm.결과=0,"",_xlpm.결과))</f>
        <v/>
      </c>
      <c r="AI67" t="str" cm="1">
        <f t="array" ref="AI67">_xlfn.LET(_xlpm.결과,IFERROR(_xlfn.XLOOKUP(1, (날씨6[stnNm]='신적설 삽입용'!$AE$36) * (날씨6[월]=AI$37) * (날씨6[일]='신적설 삽입용'!$AD67), 날씨6[ddMefs]),""),IF(_xlpm.결과=0,"",_xlpm.결과))</f>
        <v/>
      </c>
      <c r="AJ67" t="str" cm="1">
        <f t="array" ref="AJ67">_xlfn.LET(_xlpm.결과,IFERROR(_xlfn.XLOOKUP(1, (날씨6[stnNm]='신적설 삽입용'!$AE$36) * (날씨6[월]=AJ$37) * (날씨6[일]='신적설 삽입용'!$AD67), 날씨6[ddMefs]),""),IF(_xlpm.결과=0,"",_xlpm.결과))</f>
        <v/>
      </c>
      <c r="AK67" t="str" cm="1">
        <f t="array" ref="AK67">_xlfn.LET(_xlpm.결과,IFERROR(_xlfn.XLOOKUP(1, (날씨6[stnNm]='신적설 삽입용'!$AE$36) * (날씨6[월]=AK$37) * (날씨6[일]='신적설 삽입용'!$AD67), 날씨6[ddMefs]),""),IF(_xlpm.결과=0,"",_xlpm.결과))</f>
        <v/>
      </c>
      <c r="AL67" t="str" cm="1">
        <f t="array" ref="AL67">_xlfn.LET(_xlpm.결과,IFERROR(_xlfn.XLOOKUP(1, (날씨6[stnNm]='신적설 삽입용'!$AE$36) * (날씨6[월]=AL$37) * (날씨6[일]='신적설 삽입용'!$AD67), 날씨6[ddMefs]),""),IF(_xlpm.결과=0,"",_xlpm.결과))</f>
        <v/>
      </c>
      <c r="AM67" t="str" cm="1">
        <f t="array" ref="AM67">_xlfn.LET(_xlpm.결과,IFERROR(_xlfn.XLOOKUP(1, (날씨6[stnNm]='신적설 삽입용'!$AE$36) * (날씨6[월]=AM$37) * (날씨6[일]='신적설 삽입용'!$AD67), 날씨6[ddMefs]),""),IF(_xlpm.결과=0,"",_xlpm.결과))</f>
        <v/>
      </c>
      <c r="AN67" t="str" cm="1">
        <f t="array" ref="AN67">_xlfn.LET(_xlpm.결과,IFERROR(_xlfn.XLOOKUP(1, (날씨6[stnNm]='신적설 삽입용'!$AE$36) * (날씨6[월]=AN$37) * (날씨6[일]='신적설 삽입용'!$AD67), 날씨6[ddMefs]),""),IF(_xlpm.결과=0,"",_xlpm.결과))</f>
        <v/>
      </c>
      <c r="AO67" t="str" cm="1">
        <f t="array" ref="AO67">_xlfn.LET(_xlpm.결과,IFERROR(_xlfn.XLOOKUP(1, (날씨6[stnNm]='신적설 삽입용'!$AE$36) * (날씨6[월]=AO$37) * (날씨6[일]='신적설 삽입용'!$AD67), 날씨6[ddMefs]),""),IF(_xlpm.결과=0,"",_xlpm.결과))</f>
        <v/>
      </c>
      <c r="AP67" t="str" cm="1">
        <f t="array" ref="AP67">_xlfn.LET(_xlpm.결과,IFERROR(_xlfn.XLOOKUP(1, (날씨6[stnNm]='신적설 삽입용'!$AE$36) * (날씨6[월]=AP$37) * (날씨6[일]='신적설 삽입용'!$AD67), 날씨6[ddMefs]),""),IF(_xlpm.결과=0,"",_xlpm.결과))</f>
        <v/>
      </c>
    </row>
    <row r="68" spans="2:42" ht="15.95" customHeight="1" x14ac:dyDescent="0.3">
      <c r="B68" s="63">
        <v>31</v>
      </c>
      <c r="C68" t="str" cm="1">
        <f t="array" ref="C68">_xlfn.LET(_xlpm.결과,IFERROR(_xlfn.XLOOKUP(1, (날씨4[stnNm]='신적설 삽입용'!$C$36) * (날씨4[월]=C$37) * (날씨4[일]='신적설 삽입용'!$B68), 날씨4[ddMefs]),""),IF(_xlpm.결과=0,"",_xlpm.결과))</f>
        <v/>
      </c>
      <c r="D68" t="str" cm="1">
        <f t="array" ref="D68">_xlfn.LET(_xlpm.결과,IFERROR(_xlfn.XLOOKUP(1, (날씨4[stnNm]='신적설 삽입용'!$C$36) * (날씨4[월]=D$37) * (날씨4[일]='신적설 삽입용'!$B68), 날씨4[ddMefs]),""),IF(_xlpm.결과=0,"",_xlpm.결과))</f>
        <v/>
      </c>
      <c r="E68" t="str" cm="1">
        <f t="array" ref="E68">_xlfn.LET(_xlpm.결과,IFERROR(_xlfn.XLOOKUP(1, (날씨4[stnNm]='신적설 삽입용'!$C$36) * (날씨4[월]=E$37) * (날씨4[일]='신적설 삽입용'!$B68), 날씨4[ddMefs]),""),IF(_xlpm.결과=0,"",_xlpm.결과))</f>
        <v/>
      </c>
      <c r="F68" t="str" cm="1">
        <f t="array" ref="F68">_xlfn.LET(_xlpm.결과,IFERROR(_xlfn.XLOOKUP(1, (날씨4[stnNm]='신적설 삽입용'!$C$36) * (날씨4[월]=F$37) * (날씨4[일]='신적설 삽입용'!$B68), 날씨4[ddMefs]),""),IF(_xlpm.결과=0,"",_xlpm.결과))</f>
        <v/>
      </c>
      <c r="G68" t="str" cm="1">
        <f t="array" ref="G68">_xlfn.LET(_xlpm.결과,IFERROR(_xlfn.XLOOKUP(1, (날씨4[stnNm]='신적설 삽입용'!$C$36) * (날씨4[월]=G$37) * (날씨4[일]='신적설 삽입용'!$B68), 날씨4[ddMefs]),""),IF(_xlpm.결과=0,"",_xlpm.결과))</f>
        <v/>
      </c>
      <c r="H68" t="str" cm="1">
        <f t="array" ref="H68">_xlfn.LET(_xlpm.결과,IFERROR(_xlfn.XLOOKUP(1, (날씨4[stnNm]='신적설 삽입용'!$C$36) * (날씨4[월]=H$37) * (날씨4[일]='신적설 삽입용'!$B68), 날씨4[ddMefs]),""),IF(_xlpm.결과=0,"",_xlpm.결과))</f>
        <v/>
      </c>
      <c r="I68" t="str" cm="1">
        <f t="array" ref="I68">_xlfn.LET(_xlpm.결과,IFERROR(_xlfn.XLOOKUP(1, (날씨4[stnNm]='신적설 삽입용'!$C$36) * (날씨4[월]=I$37) * (날씨4[일]='신적설 삽입용'!$B68), 날씨4[ddMefs]),""),IF(_xlpm.결과=0,"",_xlpm.결과))</f>
        <v/>
      </c>
      <c r="J68" t="str" cm="1">
        <f t="array" ref="J68">_xlfn.LET(_xlpm.결과,IFERROR(_xlfn.XLOOKUP(1, (날씨4[stnNm]='신적설 삽입용'!$C$36) * (날씨4[월]=J$37) * (날씨4[일]='신적설 삽입용'!$B68), 날씨4[ddMefs]),""),IF(_xlpm.결과=0,"",_xlpm.결과))</f>
        <v/>
      </c>
      <c r="K68" t="str" cm="1">
        <f t="array" ref="K68">_xlfn.LET(_xlpm.결과,IFERROR(_xlfn.XLOOKUP(1, (날씨4[stnNm]='신적설 삽입용'!$C$36) * (날씨4[월]=K$37) * (날씨4[일]='신적설 삽입용'!$B68), 날씨4[ddMefs]),""),IF(_xlpm.결과=0,"",_xlpm.결과))</f>
        <v/>
      </c>
      <c r="L68" t="str" cm="1">
        <f t="array" ref="L68">_xlfn.LET(_xlpm.결과,IFERROR(_xlfn.XLOOKUP(1, (날씨4[stnNm]='신적설 삽입용'!$C$36) * (날씨4[월]=L$37) * (날씨4[일]='신적설 삽입용'!$B68), 날씨4[ddMefs]),""),IF(_xlpm.결과=0,"",_xlpm.결과))</f>
        <v/>
      </c>
      <c r="M68" t="str" cm="1">
        <f t="array" ref="M68">_xlfn.LET(_xlpm.결과,IFERROR(_xlfn.XLOOKUP(1, (날씨4[stnNm]='신적설 삽입용'!$C$36) * (날씨4[월]=M$37) * (날씨4[일]='신적설 삽입용'!$B68), 날씨4[ddMefs]),""),IF(_xlpm.결과=0,"",_xlpm.결과))</f>
        <v/>
      </c>
      <c r="N68" t="str" cm="1">
        <f t="array" ref="N68">_xlfn.LET(_xlpm.결과,IFERROR(_xlfn.XLOOKUP(1, (날씨4[stnNm]='신적설 삽입용'!$C$36) * (날씨4[월]=N$37) * (날씨4[일]='신적설 삽입용'!$B68), 날씨4[ddMefs]),""),IF(_xlpm.결과=0,"",_xlpm.결과))</f>
        <v/>
      </c>
      <c r="P68" s="63">
        <v>31</v>
      </c>
      <c r="Q68" t="str" cm="1">
        <f t="array" ref="Q68">_xlfn.LET(_xlpm.결과,IFERROR(_xlfn.XLOOKUP(1, (날씨5[stnNm]='신적설 삽입용'!$Q$36) * (날씨5[월]=Q$37) * (날씨5[일]='신적설 삽입용'!$P68), 날씨5[ddMefs]),""),IF(_xlpm.결과=0,"",_xlpm.결과))</f>
        <v/>
      </c>
      <c r="R68" t="str" cm="1">
        <f t="array" ref="R68">_xlfn.LET(_xlpm.결과,IFERROR(_xlfn.XLOOKUP(1, (날씨5[stnNm]='신적설 삽입용'!$Q$36) * (날씨5[월]=R$37) * (날씨5[일]='신적설 삽입용'!$P68), 날씨5[ddMefs]),""),IF(_xlpm.결과=0,"",_xlpm.결과))</f>
        <v/>
      </c>
      <c r="S68" t="str" cm="1">
        <f t="array" ref="S68">_xlfn.LET(_xlpm.결과,IFERROR(_xlfn.XLOOKUP(1, (날씨5[stnNm]='신적설 삽입용'!$Q$36) * (날씨5[월]=S$37) * (날씨5[일]='신적설 삽입용'!$P68), 날씨5[ddMefs]),""),IF(_xlpm.결과=0,"",_xlpm.결과))</f>
        <v/>
      </c>
      <c r="T68" t="str" cm="1">
        <f t="array" ref="T68">_xlfn.LET(_xlpm.결과,IFERROR(_xlfn.XLOOKUP(1, (날씨5[stnNm]='신적설 삽입용'!$Q$36) * (날씨5[월]=T$37) * (날씨5[일]='신적설 삽입용'!$P68), 날씨5[ddMefs]),""),IF(_xlpm.결과=0,"",_xlpm.결과))</f>
        <v/>
      </c>
      <c r="U68" t="str" cm="1">
        <f t="array" ref="U68">_xlfn.LET(_xlpm.결과,IFERROR(_xlfn.XLOOKUP(1, (날씨5[stnNm]='신적설 삽입용'!$Q$36) * (날씨5[월]=U$37) * (날씨5[일]='신적설 삽입용'!$P68), 날씨5[ddMefs]),""),IF(_xlpm.결과=0,"",_xlpm.결과))</f>
        <v/>
      </c>
      <c r="V68" t="str" cm="1">
        <f t="array" ref="V68">_xlfn.LET(_xlpm.결과,IFERROR(_xlfn.XLOOKUP(1, (날씨5[stnNm]='신적설 삽입용'!$Q$36) * (날씨5[월]=V$37) * (날씨5[일]='신적설 삽입용'!$P68), 날씨5[ddMefs]),""),IF(_xlpm.결과=0,"",_xlpm.결과))</f>
        <v/>
      </c>
      <c r="W68" t="str" cm="1">
        <f t="array" ref="W68">_xlfn.LET(_xlpm.결과,IFERROR(_xlfn.XLOOKUP(1, (날씨5[stnNm]='신적설 삽입용'!$Q$36) * (날씨5[월]=W$37) * (날씨5[일]='신적설 삽입용'!$P68), 날씨5[ddMefs]),""),IF(_xlpm.결과=0,"",_xlpm.결과))</f>
        <v/>
      </c>
      <c r="X68" t="str" cm="1">
        <f t="array" ref="X68">_xlfn.LET(_xlpm.결과,IFERROR(_xlfn.XLOOKUP(1, (날씨5[stnNm]='신적설 삽입용'!$Q$36) * (날씨5[월]=X$37) * (날씨5[일]='신적설 삽입용'!$P68), 날씨5[ddMefs]),""),IF(_xlpm.결과=0,"",_xlpm.결과))</f>
        <v/>
      </c>
      <c r="Y68" t="str" cm="1">
        <f t="array" ref="Y68">_xlfn.LET(_xlpm.결과,IFERROR(_xlfn.XLOOKUP(1, (날씨5[stnNm]='신적설 삽입용'!$Q$36) * (날씨5[월]=Y$37) * (날씨5[일]='신적설 삽입용'!$P68), 날씨5[ddMefs]),""),IF(_xlpm.결과=0,"",_xlpm.결과))</f>
        <v/>
      </c>
      <c r="Z68" t="str" cm="1">
        <f t="array" ref="Z68">_xlfn.LET(_xlpm.결과,IFERROR(_xlfn.XLOOKUP(1, (날씨5[stnNm]='신적설 삽입용'!$Q$36) * (날씨5[월]=Z$37) * (날씨5[일]='신적설 삽입용'!$P68), 날씨5[ddMefs]),""),IF(_xlpm.결과=0,"",_xlpm.결과))</f>
        <v/>
      </c>
      <c r="AA68" t="str" cm="1">
        <f t="array" ref="AA68">_xlfn.LET(_xlpm.결과,IFERROR(_xlfn.XLOOKUP(1, (날씨5[stnNm]='신적설 삽입용'!$Q$36) * (날씨5[월]=AA$37) * (날씨5[일]='신적설 삽입용'!$P68), 날씨5[ddMefs]),""),IF(_xlpm.결과=0,"",_xlpm.결과))</f>
        <v/>
      </c>
      <c r="AB68" t="str" cm="1">
        <f t="array" ref="AB68">_xlfn.LET(_xlpm.결과,IFERROR(_xlfn.XLOOKUP(1, (날씨5[stnNm]='신적설 삽입용'!$Q$36) * (날씨5[월]=AB$37) * (날씨5[일]='신적설 삽입용'!$P68), 날씨5[ddMefs]),""),IF(_xlpm.결과=0,"",_xlpm.결과))</f>
        <v/>
      </c>
      <c r="AD68" s="63">
        <v>31</v>
      </c>
      <c r="AE68" t="str" cm="1">
        <f t="array" ref="AE68">_xlfn.LET(_xlpm.결과,IFERROR(_xlfn.XLOOKUP(1, (날씨6[stnNm]='신적설 삽입용'!$AE$36) * (날씨6[월]=AE$37) * (날씨6[일]='신적설 삽입용'!$AD68), 날씨6[ddMefs]),""),IF(_xlpm.결과=0,"",_xlpm.결과))</f>
        <v/>
      </c>
      <c r="AF68" t="str" cm="1">
        <f t="array" ref="AF68">_xlfn.LET(_xlpm.결과,IFERROR(_xlfn.XLOOKUP(1, (날씨6[stnNm]='신적설 삽입용'!$AE$36) * (날씨6[월]=AF$37) * (날씨6[일]='신적설 삽입용'!$AD68), 날씨6[ddMefs]),""),IF(_xlpm.결과=0,"",_xlpm.결과))</f>
        <v/>
      </c>
      <c r="AG68" t="str" cm="1">
        <f t="array" ref="AG68">_xlfn.LET(_xlpm.결과,IFERROR(_xlfn.XLOOKUP(1, (날씨6[stnNm]='신적설 삽입용'!$AE$36) * (날씨6[월]=AG$37) * (날씨6[일]='신적설 삽입용'!$AD68), 날씨6[ddMefs]),""),IF(_xlpm.결과=0,"",_xlpm.결과))</f>
        <v/>
      </c>
      <c r="AH68" t="str" cm="1">
        <f t="array" ref="AH68">_xlfn.LET(_xlpm.결과,IFERROR(_xlfn.XLOOKUP(1, (날씨6[stnNm]='신적설 삽입용'!$AE$36) * (날씨6[월]=AH$37) * (날씨6[일]='신적설 삽입용'!$AD68), 날씨6[ddMefs]),""),IF(_xlpm.결과=0,"",_xlpm.결과))</f>
        <v/>
      </c>
      <c r="AI68" t="str" cm="1">
        <f t="array" ref="AI68">_xlfn.LET(_xlpm.결과,IFERROR(_xlfn.XLOOKUP(1, (날씨6[stnNm]='신적설 삽입용'!$AE$36) * (날씨6[월]=AI$37) * (날씨6[일]='신적설 삽입용'!$AD68), 날씨6[ddMefs]),""),IF(_xlpm.결과=0,"",_xlpm.결과))</f>
        <v/>
      </c>
      <c r="AJ68" t="str" cm="1">
        <f t="array" ref="AJ68">_xlfn.LET(_xlpm.결과,IFERROR(_xlfn.XLOOKUP(1, (날씨6[stnNm]='신적설 삽입용'!$AE$36) * (날씨6[월]=AJ$37) * (날씨6[일]='신적설 삽입용'!$AD68), 날씨6[ddMefs]),""),IF(_xlpm.결과=0,"",_xlpm.결과))</f>
        <v/>
      </c>
      <c r="AK68" t="str" cm="1">
        <f t="array" ref="AK68">_xlfn.LET(_xlpm.결과,IFERROR(_xlfn.XLOOKUP(1, (날씨6[stnNm]='신적설 삽입용'!$AE$36) * (날씨6[월]=AK$37) * (날씨6[일]='신적설 삽입용'!$AD68), 날씨6[ddMefs]),""),IF(_xlpm.결과=0,"",_xlpm.결과))</f>
        <v/>
      </c>
      <c r="AL68" t="str" cm="1">
        <f t="array" ref="AL68">_xlfn.LET(_xlpm.결과,IFERROR(_xlfn.XLOOKUP(1, (날씨6[stnNm]='신적설 삽입용'!$AE$36) * (날씨6[월]=AL$37) * (날씨6[일]='신적설 삽입용'!$AD68), 날씨6[ddMefs]),""),IF(_xlpm.결과=0,"",_xlpm.결과))</f>
        <v/>
      </c>
      <c r="AM68" t="str" cm="1">
        <f t="array" ref="AM68">_xlfn.LET(_xlpm.결과,IFERROR(_xlfn.XLOOKUP(1, (날씨6[stnNm]='신적설 삽입용'!$AE$36) * (날씨6[월]=AM$37) * (날씨6[일]='신적설 삽입용'!$AD68), 날씨6[ddMefs]),""),IF(_xlpm.결과=0,"",_xlpm.결과))</f>
        <v/>
      </c>
      <c r="AN68" t="str" cm="1">
        <f t="array" ref="AN68">_xlfn.LET(_xlpm.결과,IFERROR(_xlfn.XLOOKUP(1, (날씨6[stnNm]='신적설 삽입용'!$AE$36) * (날씨6[월]=AN$37) * (날씨6[일]='신적설 삽입용'!$AD68), 날씨6[ddMefs]),""),IF(_xlpm.결과=0,"",_xlpm.결과))</f>
        <v/>
      </c>
      <c r="AO68" t="str" cm="1">
        <f t="array" ref="AO68">_xlfn.LET(_xlpm.결과,IFERROR(_xlfn.XLOOKUP(1, (날씨6[stnNm]='신적설 삽입용'!$AE$36) * (날씨6[월]=AO$37) * (날씨6[일]='신적설 삽입용'!$AD68), 날씨6[ddMefs]),""),IF(_xlpm.결과=0,"",_xlpm.결과))</f>
        <v/>
      </c>
      <c r="AP68" t="str" cm="1">
        <f t="array" ref="AP68">_xlfn.LET(_xlpm.결과,IFERROR(_xlfn.XLOOKUP(1, (날씨6[stnNm]='신적설 삽입용'!$AE$36) * (날씨6[월]=AP$37) * (날씨6[일]='신적설 삽입용'!$AD68), 날씨6[ddMefs]),""),IF(_xlpm.결과=0,"",_xlpm.결과))</f>
        <v/>
      </c>
    </row>
    <row r="69" spans="2:42" ht="15.95" customHeight="1" x14ac:dyDescent="0.3"/>
    <row r="70" spans="2:42" ht="15.95" customHeight="1" x14ac:dyDescent="0.3">
      <c r="C70" t="str">
        <f>가동률!$P$9</f>
        <v>철원</v>
      </c>
      <c r="D70">
        <f>가동률!$P$10-4</f>
        <v>2021</v>
      </c>
      <c r="Q70" t="str">
        <f>가동률!$P$9</f>
        <v>철원</v>
      </c>
      <c r="R70">
        <f>가동률!$P$10-3</f>
        <v>2022</v>
      </c>
      <c r="AE70" t="str">
        <f>가동률!$P$9</f>
        <v>철원</v>
      </c>
      <c r="AF70">
        <f>가동률!$P$10-2</f>
        <v>2023</v>
      </c>
    </row>
    <row r="71" spans="2:42" ht="15.95" customHeight="1" x14ac:dyDescent="0.3">
      <c r="C71" s="64">
        <v>1</v>
      </c>
      <c r="D71" s="64">
        <v>2</v>
      </c>
      <c r="E71" s="64">
        <v>3</v>
      </c>
      <c r="F71" s="64">
        <v>4</v>
      </c>
      <c r="G71" s="64">
        <v>5</v>
      </c>
      <c r="H71" s="64">
        <v>6</v>
      </c>
      <c r="I71" s="64">
        <v>7</v>
      </c>
      <c r="J71" s="64">
        <v>8</v>
      </c>
      <c r="K71" s="64">
        <v>9</v>
      </c>
      <c r="L71" s="64">
        <v>10</v>
      </c>
      <c r="M71" s="64">
        <v>11</v>
      </c>
      <c r="N71" s="64">
        <v>12</v>
      </c>
      <c r="Q71" s="64">
        <v>1</v>
      </c>
      <c r="R71" s="64">
        <v>2</v>
      </c>
      <c r="S71" s="64">
        <v>3</v>
      </c>
      <c r="T71" s="64">
        <v>4</v>
      </c>
      <c r="U71" s="64">
        <v>5</v>
      </c>
      <c r="V71" s="64">
        <v>6</v>
      </c>
      <c r="W71" s="64">
        <v>7</v>
      </c>
      <c r="X71" s="64">
        <v>8</v>
      </c>
      <c r="Y71" s="64">
        <v>9</v>
      </c>
      <c r="Z71" s="64">
        <v>10</v>
      </c>
      <c r="AA71" s="64">
        <v>11</v>
      </c>
      <c r="AB71" s="64">
        <v>12</v>
      </c>
      <c r="AE71" s="64">
        <v>1</v>
      </c>
      <c r="AF71" s="64">
        <v>2</v>
      </c>
      <c r="AG71" s="64">
        <v>3</v>
      </c>
      <c r="AH71" s="64">
        <v>4</v>
      </c>
      <c r="AI71" s="64">
        <v>5</v>
      </c>
      <c r="AJ71" s="64">
        <v>6</v>
      </c>
      <c r="AK71" s="64">
        <v>7</v>
      </c>
      <c r="AL71" s="64">
        <v>8</v>
      </c>
      <c r="AM71" s="64">
        <v>9</v>
      </c>
      <c r="AN71" s="64">
        <v>10</v>
      </c>
      <c r="AO71" s="64">
        <v>11</v>
      </c>
      <c r="AP71" s="64">
        <v>12</v>
      </c>
    </row>
    <row r="72" spans="2:42" ht="15.95" customHeight="1" x14ac:dyDescent="0.3">
      <c r="B72" s="63">
        <v>1</v>
      </c>
      <c r="C72" t="str" cm="1">
        <f t="array" ref="C72">_xlfn.LET(_xlpm.결과,IFERROR(_xlfn.XLOOKUP(1, (날씨7[stnNm]='신적설 삽입용'!$C$70) * (날씨7[월]=C$71) * (날씨7[일]='신적설 삽입용'!$B72), 날씨7[ddMefs]),""),IF(_xlpm.결과=0,"",_xlpm.결과))</f>
        <v/>
      </c>
      <c r="D72" t="str" cm="1">
        <f t="array" ref="D72">_xlfn.LET(_xlpm.결과,IFERROR(_xlfn.XLOOKUP(1, (날씨7[stnNm]='신적설 삽입용'!$C$70) * (날씨7[월]=D$71) * (날씨7[일]='신적설 삽입용'!$B72), 날씨7[ddMefs]),""),IF(_xlpm.결과=0,"",_xlpm.결과))</f>
        <v/>
      </c>
      <c r="E72" t="str" cm="1">
        <f t="array" ref="E72">_xlfn.LET(_xlpm.결과,IFERROR(_xlfn.XLOOKUP(1, (날씨7[stnNm]='신적설 삽입용'!$C$70) * (날씨7[월]=E$71) * (날씨7[일]='신적설 삽입용'!$B72), 날씨7[ddMefs]),""),IF(_xlpm.결과=0,"",_xlpm.결과))</f>
        <v/>
      </c>
      <c r="F72" t="str" cm="1">
        <f t="array" ref="F72">_xlfn.LET(_xlpm.결과,IFERROR(_xlfn.XLOOKUP(1, (날씨7[stnNm]='신적설 삽입용'!$C$70) * (날씨7[월]=F$71) * (날씨7[일]='신적설 삽입용'!$B72), 날씨7[ddMefs]),""),IF(_xlpm.결과=0,"",_xlpm.결과))</f>
        <v/>
      </c>
      <c r="G72" t="str" cm="1">
        <f t="array" ref="G72">_xlfn.LET(_xlpm.결과,IFERROR(_xlfn.XLOOKUP(1, (날씨7[stnNm]='신적설 삽입용'!$C$70) * (날씨7[월]=G$71) * (날씨7[일]='신적설 삽입용'!$B72), 날씨7[ddMefs]),""),IF(_xlpm.결과=0,"",_xlpm.결과))</f>
        <v/>
      </c>
      <c r="H72" t="str" cm="1">
        <f t="array" ref="H72">_xlfn.LET(_xlpm.결과,IFERROR(_xlfn.XLOOKUP(1, (날씨7[stnNm]='신적설 삽입용'!$C$70) * (날씨7[월]=H$71) * (날씨7[일]='신적설 삽입용'!$B72), 날씨7[ddMefs]),""),IF(_xlpm.결과=0,"",_xlpm.결과))</f>
        <v/>
      </c>
      <c r="I72" t="str" cm="1">
        <f t="array" ref="I72">_xlfn.LET(_xlpm.결과,IFERROR(_xlfn.XLOOKUP(1, (날씨7[stnNm]='신적설 삽입용'!$C$70) * (날씨7[월]=I$71) * (날씨7[일]='신적설 삽입용'!$B72), 날씨7[ddMefs]),""),IF(_xlpm.결과=0,"",_xlpm.결과))</f>
        <v/>
      </c>
      <c r="J72" t="str" cm="1">
        <f t="array" ref="J72">_xlfn.LET(_xlpm.결과,IFERROR(_xlfn.XLOOKUP(1, (날씨7[stnNm]='신적설 삽입용'!$C$70) * (날씨7[월]=J$71) * (날씨7[일]='신적설 삽입용'!$B72), 날씨7[ddMefs]),""),IF(_xlpm.결과=0,"",_xlpm.결과))</f>
        <v/>
      </c>
      <c r="K72" t="str" cm="1">
        <f t="array" ref="K72">_xlfn.LET(_xlpm.결과,IFERROR(_xlfn.XLOOKUP(1, (날씨7[stnNm]='신적설 삽입용'!$C$70) * (날씨7[월]=K$71) * (날씨7[일]='신적설 삽입용'!$B72), 날씨7[ddMefs]),""),IF(_xlpm.결과=0,"",_xlpm.결과))</f>
        <v/>
      </c>
      <c r="L72" t="str" cm="1">
        <f t="array" ref="L72">_xlfn.LET(_xlpm.결과,IFERROR(_xlfn.XLOOKUP(1, (날씨7[stnNm]='신적설 삽입용'!$C$70) * (날씨7[월]=L$71) * (날씨7[일]='신적설 삽입용'!$B72), 날씨7[ddMefs]),""),IF(_xlpm.결과=0,"",_xlpm.결과))</f>
        <v/>
      </c>
      <c r="M72" t="str" cm="1">
        <f t="array" ref="M72">_xlfn.LET(_xlpm.결과,IFERROR(_xlfn.XLOOKUP(1, (날씨7[stnNm]='신적설 삽입용'!$C$70) * (날씨7[월]=M$71) * (날씨7[일]='신적설 삽입용'!$B72), 날씨7[ddMefs]),""),IF(_xlpm.결과=0,"",_xlpm.결과))</f>
        <v/>
      </c>
      <c r="N72" t="str" cm="1">
        <f t="array" ref="N72">_xlfn.LET(_xlpm.결과,IFERROR(_xlfn.XLOOKUP(1, (날씨7[stnNm]='신적설 삽입용'!$C$70) * (날씨7[월]=N$71) * (날씨7[일]='신적설 삽입용'!$B72), 날씨7[ddMefs]),""),IF(_xlpm.결과=0,"",_xlpm.결과))</f>
        <v/>
      </c>
      <c r="P72" s="63">
        <v>1</v>
      </c>
      <c r="Q72" t="str" cm="1">
        <f t="array" ref="Q72">_xlfn.LET(_xlpm.결과,IFERROR(_xlfn.XLOOKUP(1, (날씨8[stnNm]='신적설 삽입용'!$Q$70) * (날씨8[월]=Q$71) * (날씨8[일]='신적설 삽입용'!$P72), 날씨8[ddMefs]),""),IF(_xlpm.결과=0,"",_xlpm.결과))</f>
        <v/>
      </c>
      <c r="R72" t="str" cm="1">
        <f t="array" ref="R72">_xlfn.LET(_xlpm.결과,IFERROR(_xlfn.XLOOKUP(1, (날씨8[stnNm]='신적설 삽입용'!$Q$70) * (날씨8[월]=R$71) * (날씨8[일]='신적설 삽입용'!$P72), 날씨8[ddMefs]),""),IF(_xlpm.결과=0,"",_xlpm.결과))</f>
        <v/>
      </c>
      <c r="S72" t="str" cm="1">
        <f t="array" ref="S72">_xlfn.LET(_xlpm.결과,IFERROR(_xlfn.XLOOKUP(1, (날씨8[stnNm]='신적설 삽입용'!$Q$70) * (날씨8[월]=S$71) * (날씨8[일]='신적설 삽입용'!$P72), 날씨8[ddMefs]),""),IF(_xlpm.결과=0,"",_xlpm.결과))</f>
        <v/>
      </c>
      <c r="T72" t="str" cm="1">
        <f t="array" ref="T72">_xlfn.LET(_xlpm.결과,IFERROR(_xlfn.XLOOKUP(1, (날씨8[stnNm]='신적설 삽입용'!$Q$70) * (날씨8[월]=T$71) * (날씨8[일]='신적설 삽입용'!$P72), 날씨8[ddMefs]),""),IF(_xlpm.결과=0,"",_xlpm.결과))</f>
        <v/>
      </c>
      <c r="U72" t="str" cm="1">
        <f t="array" ref="U72">_xlfn.LET(_xlpm.결과,IFERROR(_xlfn.XLOOKUP(1, (날씨8[stnNm]='신적설 삽입용'!$Q$70) * (날씨8[월]=U$71) * (날씨8[일]='신적설 삽입용'!$P72), 날씨8[ddMefs]),""),IF(_xlpm.결과=0,"",_xlpm.결과))</f>
        <v/>
      </c>
      <c r="V72" t="str" cm="1">
        <f t="array" ref="V72">_xlfn.LET(_xlpm.결과,IFERROR(_xlfn.XLOOKUP(1, (날씨8[stnNm]='신적설 삽입용'!$Q$70) * (날씨8[월]=V$71) * (날씨8[일]='신적설 삽입용'!$P72), 날씨8[ddMefs]),""),IF(_xlpm.결과=0,"",_xlpm.결과))</f>
        <v/>
      </c>
      <c r="W72" t="str" cm="1">
        <f t="array" ref="W72">_xlfn.LET(_xlpm.결과,IFERROR(_xlfn.XLOOKUP(1, (날씨8[stnNm]='신적설 삽입용'!$Q$70) * (날씨8[월]=W$71) * (날씨8[일]='신적설 삽입용'!$P72), 날씨8[ddMefs]),""),IF(_xlpm.결과=0,"",_xlpm.결과))</f>
        <v/>
      </c>
      <c r="X72" t="str" cm="1">
        <f t="array" ref="X72">_xlfn.LET(_xlpm.결과,IFERROR(_xlfn.XLOOKUP(1, (날씨8[stnNm]='신적설 삽입용'!$Q$70) * (날씨8[월]=X$71) * (날씨8[일]='신적설 삽입용'!$P72), 날씨8[ddMefs]),""),IF(_xlpm.결과=0,"",_xlpm.결과))</f>
        <v/>
      </c>
      <c r="Y72" t="str" cm="1">
        <f t="array" ref="Y72">_xlfn.LET(_xlpm.결과,IFERROR(_xlfn.XLOOKUP(1, (날씨8[stnNm]='신적설 삽입용'!$Q$70) * (날씨8[월]=Y$71) * (날씨8[일]='신적설 삽입용'!$P72), 날씨8[ddMefs]),""),IF(_xlpm.결과=0,"",_xlpm.결과))</f>
        <v/>
      </c>
      <c r="Z72" t="str" cm="1">
        <f t="array" ref="Z72">_xlfn.LET(_xlpm.결과,IFERROR(_xlfn.XLOOKUP(1, (날씨8[stnNm]='신적설 삽입용'!$Q$70) * (날씨8[월]=Z$71) * (날씨8[일]='신적설 삽입용'!$P72), 날씨8[ddMefs]),""),IF(_xlpm.결과=0,"",_xlpm.결과))</f>
        <v/>
      </c>
      <c r="AA72" t="str" cm="1">
        <f t="array" ref="AA72">_xlfn.LET(_xlpm.결과,IFERROR(_xlfn.XLOOKUP(1, (날씨8[stnNm]='신적설 삽입용'!$Q$70) * (날씨8[월]=AA$71) * (날씨8[일]='신적설 삽입용'!$P72), 날씨8[ddMefs]),""),IF(_xlpm.결과=0,"",_xlpm.결과))</f>
        <v/>
      </c>
      <c r="AB72" t="str" cm="1">
        <f t="array" ref="AB72">_xlfn.LET(_xlpm.결과,IFERROR(_xlfn.XLOOKUP(1, (날씨8[stnNm]='신적설 삽입용'!$Q$70) * (날씨8[월]=AB$71) * (날씨8[일]='신적설 삽입용'!$P72), 날씨8[ddMefs]),""),IF(_xlpm.결과=0,"",_xlpm.결과))</f>
        <v/>
      </c>
      <c r="AD72" s="63">
        <v>1</v>
      </c>
      <c r="AE72" t="str" cm="1">
        <f t="array" ref="AE72">_xlfn.LET(_xlpm.결과,IFERROR(_xlfn.XLOOKUP(1, (날씨9[stnNm]='신적설 삽입용'!$AE$70) * (날씨9[월]=AE$71) * (날씨9[일]='신적설 삽입용'!$AD72), 날씨9[ddMefs]),""),IF(_xlpm.결과=0,"",_xlpm.결과))</f>
        <v/>
      </c>
      <c r="AF72" t="str" cm="1">
        <f t="array" ref="AF72">_xlfn.LET(_xlpm.결과,IFERROR(_xlfn.XLOOKUP(1, (날씨9[stnNm]='신적설 삽입용'!$AE$70) * (날씨9[월]=AF$71) * (날씨9[일]='신적설 삽입용'!$AD72), 날씨9[ddMefs]),""),IF(_xlpm.결과=0,"",_xlpm.결과))</f>
        <v/>
      </c>
      <c r="AG72" t="str" cm="1">
        <f t="array" ref="AG72">_xlfn.LET(_xlpm.결과,IFERROR(_xlfn.XLOOKUP(1, (날씨9[stnNm]='신적설 삽입용'!$AE$70) * (날씨9[월]=AG$71) * (날씨9[일]='신적설 삽입용'!$AD72), 날씨9[ddMefs]),""),IF(_xlpm.결과=0,"",_xlpm.결과))</f>
        <v/>
      </c>
      <c r="AH72" t="str" cm="1">
        <f t="array" ref="AH72">_xlfn.LET(_xlpm.결과,IFERROR(_xlfn.XLOOKUP(1, (날씨9[stnNm]='신적설 삽입용'!$AE$70) * (날씨9[월]=AH$71) * (날씨9[일]='신적설 삽입용'!$AD72), 날씨9[ddMefs]),""),IF(_xlpm.결과=0,"",_xlpm.결과))</f>
        <v/>
      </c>
      <c r="AI72" t="str" cm="1">
        <f t="array" ref="AI72">_xlfn.LET(_xlpm.결과,IFERROR(_xlfn.XLOOKUP(1, (날씨9[stnNm]='신적설 삽입용'!$AE$70) * (날씨9[월]=AI$71) * (날씨9[일]='신적설 삽입용'!$AD72), 날씨9[ddMefs]),""),IF(_xlpm.결과=0,"",_xlpm.결과))</f>
        <v/>
      </c>
      <c r="AJ72" t="str" cm="1">
        <f t="array" ref="AJ72">_xlfn.LET(_xlpm.결과,IFERROR(_xlfn.XLOOKUP(1, (날씨9[stnNm]='신적설 삽입용'!$AE$70) * (날씨9[월]=AJ$71) * (날씨9[일]='신적설 삽입용'!$AD72), 날씨9[ddMefs]),""),IF(_xlpm.결과=0,"",_xlpm.결과))</f>
        <v/>
      </c>
      <c r="AK72" t="str" cm="1">
        <f t="array" ref="AK72">_xlfn.LET(_xlpm.결과,IFERROR(_xlfn.XLOOKUP(1, (날씨9[stnNm]='신적설 삽입용'!$AE$70) * (날씨9[월]=AK$71) * (날씨9[일]='신적설 삽입용'!$AD72), 날씨9[ddMefs]),""),IF(_xlpm.결과=0,"",_xlpm.결과))</f>
        <v/>
      </c>
      <c r="AL72" t="str" cm="1">
        <f t="array" ref="AL72">_xlfn.LET(_xlpm.결과,IFERROR(_xlfn.XLOOKUP(1, (날씨9[stnNm]='신적설 삽입용'!$AE$70) * (날씨9[월]=AL$71) * (날씨9[일]='신적설 삽입용'!$AD72), 날씨9[ddMefs]),""),IF(_xlpm.결과=0,"",_xlpm.결과))</f>
        <v/>
      </c>
      <c r="AM72" t="str" cm="1">
        <f t="array" ref="AM72">_xlfn.LET(_xlpm.결과,IFERROR(_xlfn.XLOOKUP(1, (날씨9[stnNm]='신적설 삽입용'!$AE$70) * (날씨9[월]=AM$71) * (날씨9[일]='신적설 삽입용'!$AD72), 날씨9[ddMefs]),""),IF(_xlpm.결과=0,"",_xlpm.결과))</f>
        <v/>
      </c>
      <c r="AN72" t="str" cm="1">
        <f t="array" ref="AN72">_xlfn.LET(_xlpm.결과,IFERROR(_xlfn.XLOOKUP(1, (날씨9[stnNm]='신적설 삽입용'!$AE$70) * (날씨9[월]=AN$71) * (날씨9[일]='신적설 삽입용'!$AD72), 날씨9[ddMefs]),""),IF(_xlpm.결과=0,"",_xlpm.결과))</f>
        <v/>
      </c>
      <c r="AO72" t="str" cm="1">
        <f t="array" ref="AO72">_xlfn.LET(_xlpm.결과,IFERROR(_xlfn.XLOOKUP(1, (날씨9[stnNm]='신적설 삽입용'!$AE$70) * (날씨9[월]=AO$71) * (날씨9[일]='신적설 삽입용'!$AD72), 날씨9[ddMefs]),""),IF(_xlpm.결과=0,"",_xlpm.결과))</f>
        <v/>
      </c>
      <c r="AP72" t="str" cm="1">
        <f t="array" ref="AP72">_xlfn.LET(_xlpm.결과,IFERROR(_xlfn.XLOOKUP(1, (날씨9[stnNm]='신적설 삽입용'!$AE$70) * (날씨9[월]=AP$71) * (날씨9[일]='신적설 삽입용'!$AD72), 날씨9[ddMefs]),""),IF(_xlpm.결과=0,"",_xlpm.결과))</f>
        <v/>
      </c>
    </row>
    <row r="73" spans="2:42" ht="15.95" customHeight="1" x14ac:dyDescent="0.3">
      <c r="B73" s="63">
        <v>2</v>
      </c>
      <c r="C73" t="str" cm="1">
        <f t="array" ref="C73">_xlfn.LET(_xlpm.결과,IFERROR(_xlfn.XLOOKUP(1, (날씨7[stnNm]='신적설 삽입용'!$C$70) * (날씨7[월]=C$71) * (날씨7[일]='신적설 삽입용'!$B73), 날씨7[ddMefs]),""),IF(_xlpm.결과=0,"",_xlpm.결과))</f>
        <v/>
      </c>
      <c r="D73" t="str" cm="1">
        <f t="array" ref="D73">_xlfn.LET(_xlpm.결과,IFERROR(_xlfn.XLOOKUP(1, (날씨7[stnNm]='신적설 삽입용'!$C$70) * (날씨7[월]=D$71) * (날씨7[일]='신적설 삽입용'!$B73), 날씨7[ddMefs]),""),IF(_xlpm.결과=0,"",_xlpm.결과))</f>
        <v/>
      </c>
      <c r="E73" t="str" cm="1">
        <f t="array" ref="E73">_xlfn.LET(_xlpm.결과,IFERROR(_xlfn.XLOOKUP(1, (날씨7[stnNm]='신적설 삽입용'!$C$70) * (날씨7[월]=E$71) * (날씨7[일]='신적설 삽입용'!$B73), 날씨7[ddMefs]),""),IF(_xlpm.결과=0,"",_xlpm.결과))</f>
        <v/>
      </c>
      <c r="F73" t="str" cm="1">
        <f t="array" ref="F73">_xlfn.LET(_xlpm.결과,IFERROR(_xlfn.XLOOKUP(1, (날씨7[stnNm]='신적설 삽입용'!$C$70) * (날씨7[월]=F$71) * (날씨7[일]='신적설 삽입용'!$B73), 날씨7[ddMefs]),""),IF(_xlpm.결과=0,"",_xlpm.결과))</f>
        <v/>
      </c>
      <c r="G73" t="str" cm="1">
        <f t="array" ref="G73">_xlfn.LET(_xlpm.결과,IFERROR(_xlfn.XLOOKUP(1, (날씨7[stnNm]='신적설 삽입용'!$C$70) * (날씨7[월]=G$71) * (날씨7[일]='신적설 삽입용'!$B73), 날씨7[ddMefs]),""),IF(_xlpm.결과=0,"",_xlpm.결과))</f>
        <v/>
      </c>
      <c r="H73" t="str" cm="1">
        <f t="array" ref="H73">_xlfn.LET(_xlpm.결과,IFERROR(_xlfn.XLOOKUP(1, (날씨7[stnNm]='신적설 삽입용'!$C$70) * (날씨7[월]=H$71) * (날씨7[일]='신적설 삽입용'!$B73), 날씨7[ddMefs]),""),IF(_xlpm.결과=0,"",_xlpm.결과))</f>
        <v/>
      </c>
      <c r="I73" t="str" cm="1">
        <f t="array" ref="I73">_xlfn.LET(_xlpm.결과,IFERROR(_xlfn.XLOOKUP(1, (날씨7[stnNm]='신적설 삽입용'!$C$70) * (날씨7[월]=I$71) * (날씨7[일]='신적설 삽입용'!$B73), 날씨7[ddMefs]),""),IF(_xlpm.결과=0,"",_xlpm.결과))</f>
        <v/>
      </c>
      <c r="J73" t="str" cm="1">
        <f t="array" ref="J73">_xlfn.LET(_xlpm.결과,IFERROR(_xlfn.XLOOKUP(1, (날씨7[stnNm]='신적설 삽입용'!$C$70) * (날씨7[월]=J$71) * (날씨7[일]='신적설 삽입용'!$B73), 날씨7[ddMefs]),""),IF(_xlpm.결과=0,"",_xlpm.결과))</f>
        <v/>
      </c>
      <c r="K73" t="str" cm="1">
        <f t="array" ref="K73">_xlfn.LET(_xlpm.결과,IFERROR(_xlfn.XLOOKUP(1, (날씨7[stnNm]='신적설 삽입용'!$C$70) * (날씨7[월]=K$71) * (날씨7[일]='신적설 삽입용'!$B73), 날씨7[ddMefs]),""),IF(_xlpm.결과=0,"",_xlpm.결과))</f>
        <v/>
      </c>
      <c r="L73" t="str" cm="1">
        <f t="array" ref="L73">_xlfn.LET(_xlpm.결과,IFERROR(_xlfn.XLOOKUP(1, (날씨7[stnNm]='신적설 삽입용'!$C$70) * (날씨7[월]=L$71) * (날씨7[일]='신적설 삽입용'!$B73), 날씨7[ddMefs]),""),IF(_xlpm.결과=0,"",_xlpm.결과))</f>
        <v/>
      </c>
      <c r="M73" t="str" cm="1">
        <f t="array" ref="M73">_xlfn.LET(_xlpm.결과,IFERROR(_xlfn.XLOOKUP(1, (날씨7[stnNm]='신적설 삽입용'!$C$70) * (날씨7[월]=M$71) * (날씨7[일]='신적설 삽입용'!$B73), 날씨7[ddMefs]),""),IF(_xlpm.결과=0,"",_xlpm.결과))</f>
        <v/>
      </c>
      <c r="N73" t="str" cm="1">
        <f t="array" ref="N73">_xlfn.LET(_xlpm.결과,IFERROR(_xlfn.XLOOKUP(1, (날씨7[stnNm]='신적설 삽입용'!$C$70) * (날씨7[월]=N$71) * (날씨7[일]='신적설 삽입용'!$B73), 날씨7[ddMefs]),""),IF(_xlpm.결과=0,"",_xlpm.결과))</f>
        <v/>
      </c>
      <c r="P73" s="63">
        <v>2</v>
      </c>
      <c r="Q73" t="str" cm="1">
        <f t="array" ref="Q73">_xlfn.LET(_xlpm.결과,IFERROR(_xlfn.XLOOKUP(1, (날씨8[stnNm]='신적설 삽입용'!$Q$70) * (날씨8[월]=Q$71) * (날씨8[일]='신적설 삽입용'!$P73), 날씨8[ddMefs]),""),IF(_xlpm.결과=0,"",_xlpm.결과))</f>
        <v/>
      </c>
      <c r="R73" t="str" cm="1">
        <f t="array" ref="R73">_xlfn.LET(_xlpm.결과,IFERROR(_xlfn.XLOOKUP(1, (날씨8[stnNm]='신적설 삽입용'!$Q$70) * (날씨8[월]=R$71) * (날씨8[일]='신적설 삽입용'!$P73), 날씨8[ddMefs]),""),IF(_xlpm.결과=0,"",_xlpm.결과))</f>
        <v/>
      </c>
      <c r="S73" t="str" cm="1">
        <f t="array" ref="S73">_xlfn.LET(_xlpm.결과,IFERROR(_xlfn.XLOOKUP(1, (날씨8[stnNm]='신적설 삽입용'!$Q$70) * (날씨8[월]=S$71) * (날씨8[일]='신적설 삽입용'!$P73), 날씨8[ddMefs]),""),IF(_xlpm.결과=0,"",_xlpm.결과))</f>
        <v/>
      </c>
      <c r="T73" t="str" cm="1">
        <f t="array" ref="T73">_xlfn.LET(_xlpm.결과,IFERROR(_xlfn.XLOOKUP(1, (날씨8[stnNm]='신적설 삽입용'!$Q$70) * (날씨8[월]=T$71) * (날씨8[일]='신적설 삽입용'!$P73), 날씨8[ddMefs]),""),IF(_xlpm.결과=0,"",_xlpm.결과))</f>
        <v/>
      </c>
      <c r="U73" t="str" cm="1">
        <f t="array" ref="U73">_xlfn.LET(_xlpm.결과,IFERROR(_xlfn.XLOOKUP(1, (날씨8[stnNm]='신적설 삽입용'!$Q$70) * (날씨8[월]=U$71) * (날씨8[일]='신적설 삽입용'!$P73), 날씨8[ddMefs]),""),IF(_xlpm.결과=0,"",_xlpm.결과))</f>
        <v/>
      </c>
      <c r="V73" t="str" cm="1">
        <f t="array" ref="V73">_xlfn.LET(_xlpm.결과,IFERROR(_xlfn.XLOOKUP(1, (날씨8[stnNm]='신적설 삽입용'!$Q$70) * (날씨8[월]=V$71) * (날씨8[일]='신적설 삽입용'!$P73), 날씨8[ddMefs]),""),IF(_xlpm.결과=0,"",_xlpm.결과))</f>
        <v/>
      </c>
      <c r="W73" t="str" cm="1">
        <f t="array" ref="W73">_xlfn.LET(_xlpm.결과,IFERROR(_xlfn.XLOOKUP(1, (날씨8[stnNm]='신적설 삽입용'!$Q$70) * (날씨8[월]=W$71) * (날씨8[일]='신적설 삽입용'!$P73), 날씨8[ddMefs]),""),IF(_xlpm.결과=0,"",_xlpm.결과))</f>
        <v/>
      </c>
      <c r="X73" t="str" cm="1">
        <f t="array" ref="X73">_xlfn.LET(_xlpm.결과,IFERROR(_xlfn.XLOOKUP(1, (날씨8[stnNm]='신적설 삽입용'!$Q$70) * (날씨8[월]=X$71) * (날씨8[일]='신적설 삽입용'!$P73), 날씨8[ddMefs]),""),IF(_xlpm.결과=0,"",_xlpm.결과))</f>
        <v/>
      </c>
      <c r="Y73" t="str" cm="1">
        <f t="array" ref="Y73">_xlfn.LET(_xlpm.결과,IFERROR(_xlfn.XLOOKUP(1, (날씨8[stnNm]='신적설 삽입용'!$Q$70) * (날씨8[월]=Y$71) * (날씨8[일]='신적설 삽입용'!$P73), 날씨8[ddMefs]),""),IF(_xlpm.결과=0,"",_xlpm.결과))</f>
        <v/>
      </c>
      <c r="Z73" t="str" cm="1">
        <f t="array" ref="Z73">_xlfn.LET(_xlpm.결과,IFERROR(_xlfn.XLOOKUP(1, (날씨8[stnNm]='신적설 삽입용'!$Q$70) * (날씨8[월]=Z$71) * (날씨8[일]='신적설 삽입용'!$P73), 날씨8[ddMefs]),""),IF(_xlpm.결과=0,"",_xlpm.결과))</f>
        <v/>
      </c>
      <c r="AA73" t="str" cm="1">
        <f t="array" ref="AA73">_xlfn.LET(_xlpm.결과,IFERROR(_xlfn.XLOOKUP(1, (날씨8[stnNm]='신적설 삽입용'!$Q$70) * (날씨8[월]=AA$71) * (날씨8[일]='신적설 삽입용'!$P73), 날씨8[ddMefs]),""),IF(_xlpm.결과=0,"",_xlpm.결과))</f>
        <v/>
      </c>
      <c r="AB73" t="str" cm="1">
        <f t="array" ref="AB73">_xlfn.LET(_xlpm.결과,IFERROR(_xlfn.XLOOKUP(1, (날씨8[stnNm]='신적설 삽입용'!$Q$70) * (날씨8[월]=AB$71) * (날씨8[일]='신적설 삽입용'!$P73), 날씨8[ddMefs]),""),IF(_xlpm.결과=0,"",_xlpm.결과))</f>
        <v/>
      </c>
      <c r="AD73" s="63">
        <v>2</v>
      </c>
      <c r="AE73" t="str" cm="1">
        <f t="array" ref="AE73">_xlfn.LET(_xlpm.결과,IFERROR(_xlfn.XLOOKUP(1, (날씨9[stnNm]='신적설 삽입용'!$AE$70) * (날씨9[월]=AE$71) * (날씨9[일]='신적설 삽입용'!$AD73), 날씨9[ddMefs]),""),IF(_xlpm.결과=0,"",_xlpm.결과))</f>
        <v/>
      </c>
      <c r="AF73" t="str" cm="1">
        <f t="array" ref="AF73">_xlfn.LET(_xlpm.결과,IFERROR(_xlfn.XLOOKUP(1, (날씨9[stnNm]='신적설 삽입용'!$AE$70) * (날씨9[월]=AF$71) * (날씨9[일]='신적설 삽입용'!$AD73), 날씨9[ddMefs]),""),IF(_xlpm.결과=0,"",_xlpm.결과))</f>
        <v/>
      </c>
      <c r="AG73" t="str" cm="1">
        <f t="array" ref="AG73">_xlfn.LET(_xlpm.결과,IFERROR(_xlfn.XLOOKUP(1, (날씨9[stnNm]='신적설 삽입용'!$AE$70) * (날씨9[월]=AG$71) * (날씨9[일]='신적설 삽입용'!$AD73), 날씨9[ddMefs]),""),IF(_xlpm.결과=0,"",_xlpm.결과))</f>
        <v/>
      </c>
      <c r="AH73" t="str" cm="1">
        <f t="array" ref="AH73">_xlfn.LET(_xlpm.결과,IFERROR(_xlfn.XLOOKUP(1, (날씨9[stnNm]='신적설 삽입용'!$AE$70) * (날씨9[월]=AH$71) * (날씨9[일]='신적설 삽입용'!$AD73), 날씨9[ddMefs]),""),IF(_xlpm.결과=0,"",_xlpm.결과))</f>
        <v/>
      </c>
      <c r="AI73" t="str" cm="1">
        <f t="array" ref="AI73">_xlfn.LET(_xlpm.결과,IFERROR(_xlfn.XLOOKUP(1, (날씨9[stnNm]='신적설 삽입용'!$AE$70) * (날씨9[월]=AI$71) * (날씨9[일]='신적설 삽입용'!$AD73), 날씨9[ddMefs]),""),IF(_xlpm.결과=0,"",_xlpm.결과))</f>
        <v/>
      </c>
      <c r="AJ73" t="str" cm="1">
        <f t="array" ref="AJ73">_xlfn.LET(_xlpm.결과,IFERROR(_xlfn.XLOOKUP(1, (날씨9[stnNm]='신적설 삽입용'!$AE$70) * (날씨9[월]=AJ$71) * (날씨9[일]='신적설 삽입용'!$AD73), 날씨9[ddMefs]),""),IF(_xlpm.결과=0,"",_xlpm.결과))</f>
        <v/>
      </c>
      <c r="AK73" t="str" cm="1">
        <f t="array" ref="AK73">_xlfn.LET(_xlpm.결과,IFERROR(_xlfn.XLOOKUP(1, (날씨9[stnNm]='신적설 삽입용'!$AE$70) * (날씨9[월]=AK$71) * (날씨9[일]='신적설 삽입용'!$AD73), 날씨9[ddMefs]),""),IF(_xlpm.결과=0,"",_xlpm.결과))</f>
        <v/>
      </c>
      <c r="AL73" t="str" cm="1">
        <f t="array" ref="AL73">_xlfn.LET(_xlpm.결과,IFERROR(_xlfn.XLOOKUP(1, (날씨9[stnNm]='신적설 삽입용'!$AE$70) * (날씨9[월]=AL$71) * (날씨9[일]='신적설 삽입용'!$AD73), 날씨9[ddMefs]),""),IF(_xlpm.결과=0,"",_xlpm.결과))</f>
        <v/>
      </c>
      <c r="AM73" t="str" cm="1">
        <f t="array" ref="AM73">_xlfn.LET(_xlpm.결과,IFERROR(_xlfn.XLOOKUP(1, (날씨9[stnNm]='신적설 삽입용'!$AE$70) * (날씨9[월]=AM$71) * (날씨9[일]='신적설 삽입용'!$AD73), 날씨9[ddMefs]),""),IF(_xlpm.결과=0,"",_xlpm.결과))</f>
        <v/>
      </c>
      <c r="AN73" t="str" cm="1">
        <f t="array" ref="AN73">_xlfn.LET(_xlpm.결과,IFERROR(_xlfn.XLOOKUP(1, (날씨9[stnNm]='신적설 삽입용'!$AE$70) * (날씨9[월]=AN$71) * (날씨9[일]='신적설 삽입용'!$AD73), 날씨9[ddMefs]),""),IF(_xlpm.결과=0,"",_xlpm.결과))</f>
        <v/>
      </c>
      <c r="AO73" t="str" cm="1">
        <f t="array" ref="AO73">_xlfn.LET(_xlpm.결과,IFERROR(_xlfn.XLOOKUP(1, (날씨9[stnNm]='신적설 삽입용'!$AE$70) * (날씨9[월]=AO$71) * (날씨9[일]='신적설 삽입용'!$AD73), 날씨9[ddMefs]),""),IF(_xlpm.결과=0,"",_xlpm.결과))</f>
        <v/>
      </c>
      <c r="AP73" t="str" cm="1">
        <f t="array" ref="AP73">_xlfn.LET(_xlpm.결과,IFERROR(_xlfn.XLOOKUP(1, (날씨9[stnNm]='신적설 삽입용'!$AE$70) * (날씨9[월]=AP$71) * (날씨9[일]='신적설 삽입용'!$AD73), 날씨9[ddMefs]),""),IF(_xlpm.결과=0,"",_xlpm.결과))</f>
        <v/>
      </c>
    </row>
    <row r="74" spans="2:42" ht="15.95" customHeight="1" x14ac:dyDescent="0.3">
      <c r="B74" s="63">
        <v>3</v>
      </c>
      <c r="C74" t="str" cm="1">
        <f t="array" ref="C74">_xlfn.LET(_xlpm.결과,IFERROR(_xlfn.XLOOKUP(1, (날씨7[stnNm]='신적설 삽입용'!$C$70) * (날씨7[월]=C$71) * (날씨7[일]='신적설 삽입용'!$B74), 날씨7[ddMefs]),""),IF(_xlpm.결과=0,"",_xlpm.결과))</f>
        <v/>
      </c>
      <c r="D74" t="str" cm="1">
        <f t="array" ref="D74">_xlfn.LET(_xlpm.결과,IFERROR(_xlfn.XLOOKUP(1, (날씨7[stnNm]='신적설 삽입용'!$C$70) * (날씨7[월]=D$71) * (날씨7[일]='신적설 삽입용'!$B74), 날씨7[ddMefs]),""),IF(_xlpm.결과=0,"",_xlpm.결과))</f>
        <v/>
      </c>
      <c r="E74" t="str" cm="1">
        <f t="array" ref="E74">_xlfn.LET(_xlpm.결과,IFERROR(_xlfn.XLOOKUP(1, (날씨7[stnNm]='신적설 삽입용'!$C$70) * (날씨7[월]=E$71) * (날씨7[일]='신적설 삽입용'!$B74), 날씨7[ddMefs]),""),IF(_xlpm.결과=0,"",_xlpm.결과))</f>
        <v/>
      </c>
      <c r="F74" t="str" cm="1">
        <f t="array" ref="F74">_xlfn.LET(_xlpm.결과,IFERROR(_xlfn.XLOOKUP(1, (날씨7[stnNm]='신적설 삽입용'!$C$70) * (날씨7[월]=F$71) * (날씨7[일]='신적설 삽입용'!$B74), 날씨7[ddMefs]),""),IF(_xlpm.결과=0,"",_xlpm.결과))</f>
        <v/>
      </c>
      <c r="G74" t="str" cm="1">
        <f t="array" ref="G74">_xlfn.LET(_xlpm.결과,IFERROR(_xlfn.XLOOKUP(1, (날씨7[stnNm]='신적설 삽입용'!$C$70) * (날씨7[월]=G$71) * (날씨7[일]='신적설 삽입용'!$B74), 날씨7[ddMefs]),""),IF(_xlpm.결과=0,"",_xlpm.결과))</f>
        <v/>
      </c>
      <c r="H74" t="str" cm="1">
        <f t="array" ref="H74">_xlfn.LET(_xlpm.결과,IFERROR(_xlfn.XLOOKUP(1, (날씨7[stnNm]='신적설 삽입용'!$C$70) * (날씨7[월]=H$71) * (날씨7[일]='신적설 삽입용'!$B74), 날씨7[ddMefs]),""),IF(_xlpm.결과=0,"",_xlpm.결과))</f>
        <v/>
      </c>
      <c r="I74" t="str" cm="1">
        <f t="array" ref="I74">_xlfn.LET(_xlpm.결과,IFERROR(_xlfn.XLOOKUP(1, (날씨7[stnNm]='신적설 삽입용'!$C$70) * (날씨7[월]=I$71) * (날씨7[일]='신적설 삽입용'!$B74), 날씨7[ddMefs]),""),IF(_xlpm.결과=0,"",_xlpm.결과))</f>
        <v/>
      </c>
      <c r="J74" t="str" cm="1">
        <f t="array" ref="J74">_xlfn.LET(_xlpm.결과,IFERROR(_xlfn.XLOOKUP(1, (날씨7[stnNm]='신적설 삽입용'!$C$70) * (날씨7[월]=J$71) * (날씨7[일]='신적설 삽입용'!$B74), 날씨7[ddMefs]),""),IF(_xlpm.결과=0,"",_xlpm.결과))</f>
        <v/>
      </c>
      <c r="K74" t="str" cm="1">
        <f t="array" ref="K74">_xlfn.LET(_xlpm.결과,IFERROR(_xlfn.XLOOKUP(1, (날씨7[stnNm]='신적설 삽입용'!$C$70) * (날씨7[월]=K$71) * (날씨7[일]='신적설 삽입용'!$B74), 날씨7[ddMefs]),""),IF(_xlpm.결과=0,"",_xlpm.결과))</f>
        <v/>
      </c>
      <c r="L74" t="str" cm="1">
        <f t="array" ref="L74">_xlfn.LET(_xlpm.결과,IFERROR(_xlfn.XLOOKUP(1, (날씨7[stnNm]='신적설 삽입용'!$C$70) * (날씨7[월]=L$71) * (날씨7[일]='신적설 삽입용'!$B74), 날씨7[ddMefs]),""),IF(_xlpm.결과=0,"",_xlpm.결과))</f>
        <v/>
      </c>
      <c r="M74" t="str" cm="1">
        <f t="array" ref="M74">_xlfn.LET(_xlpm.결과,IFERROR(_xlfn.XLOOKUP(1, (날씨7[stnNm]='신적설 삽입용'!$C$70) * (날씨7[월]=M$71) * (날씨7[일]='신적설 삽입용'!$B74), 날씨7[ddMefs]),""),IF(_xlpm.결과=0,"",_xlpm.결과))</f>
        <v/>
      </c>
      <c r="N74" t="str" cm="1">
        <f t="array" ref="N74">_xlfn.LET(_xlpm.결과,IFERROR(_xlfn.XLOOKUP(1, (날씨7[stnNm]='신적설 삽입용'!$C$70) * (날씨7[월]=N$71) * (날씨7[일]='신적설 삽입용'!$B74), 날씨7[ddMefs]),""),IF(_xlpm.결과=0,"",_xlpm.결과))</f>
        <v/>
      </c>
      <c r="P74" s="63">
        <v>3</v>
      </c>
      <c r="Q74" t="str" cm="1">
        <f t="array" ref="Q74">_xlfn.LET(_xlpm.결과,IFERROR(_xlfn.XLOOKUP(1, (날씨8[stnNm]='신적설 삽입용'!$Q$70) * (날씨8[월]=Q$71) * (날씨8[일]='신적설 삽입용'!$P74), 날씨8[ddMefs]),""),IF(_xlpm.결과=0,"",_xlpm.결과))</f>
        <v/>
      </c>
      <c r="R74" t="str" cm="1">
        <f t="array" ref="R74">_xlfn.LET(_xlpm.결과,IFERROR(_xlfn.XLOOKUP(1, (날씨8[stnNm]='신적설 삽입용'!$Q$70) * (날씨8[월]=R$71) * (날씨8[일]='신적설 삽입용'!$P74), 날씨8[ddMefs]),""),IF(_xlpm.결과=0,"",_xlpm.결과))</f>
        <v/>
      </c>
      <c r="S74" t="str" cm="1">
        <f t="array" ref="S74">_xlfn.LET(_xlpm.결과,IFERROR(_xlfn.XLOOKUP(1, (날씨8[stnNm]='신적설 삽입용'!$Q$70) * (날씨8[월]=S$71) * (날씨8[일]='신적설 삽입용'!$P74), 날씨8[ddMefs]),""),IF(_xlpm.결과=0,"",_xlpm.결과))</f>
        <v/>
      </c>
      <c r="T74" t="str" cm="1">
        <f t="array" ref="T74">_xlfn.LET(_xlpm.결과,IFERROR(_xlfn.XLOOKUP(1, (날씨8[stnNm]='신적설 삽입용'!$Q$70) * (날씨8[월]=T$71) * (날씨8[일]='신적설 삽입용'!$P74), 날씨8[ddMefs]),""),IF(_xlpm.결과=0,"",_xlpm.결과))</f>
        <v/>
      </c>
      <c r="U74" t="str" cm="1">
        <f t="array" ref="U74">_xlfn.LET(_xlpm.결과,IFERROR(_xlfn.XLOOKUP(1, (날씨8[stnNm]='신적설 삽입용'!$Q$70) * (날씨8[월]=U$71) * (날씨8[일]='신적설 삽입용'!$P74), 날씨8[ddMefs]),""),IF(_xlpm.결과=0,"",_xlpm.결과))</f>
        <v/>
      </c>
      <c r="V74" t="str" cm="1">
        <f t="array" ref="V74">_xlfn.LET(_xlpm.결과,IFERROR(_xlfn.XLOOKUP(1, (날씨8[stnNm]='신적설 삽입용'!$Q$70) * (날씨8[월]=V$71) * (날씨8[일]='신적설 삽입용'!$P74), 날씨8[ddMefs]),""),IF(_xlpm.결과=0,"",_xlpm.결과))</f>
        <v/>
      </c>
      <c r="W74" t="str" cm="1">
        <f t="array" ref="W74">_xlfn.LET(_xlpm.결과,IFERROR(_xlfn.XLOOKUP(1, (날씨8[stnNm]='신적설 삽입용'!$Q$70) * (날씨8[월]=W$71) * (날씨8[일]='신적설 삽입용'!$P74), 날씨8[ddMefs]),""),IF(_xlpm.결과=0,"",_xlpm.결과))</f>
        <v/>
      </c>
      <c r="X74" t="str" cm="1">
        <f t="array" ref="X74">_xlfn.LET(_xlpm.결과,IFERROR(_xlfn.XLOOKUP(1, (날씨8[stnNm]='신적설 삽입용'!$Q$70) * (날씨8[월]=X$71) * (날씨8[일]='신적설 삽입용'!$P74), 날씨8[ddMefs]),""),IF(_xlpm.결과=0,"",_xlpm.결과))</f>
        <v/>
      </c>
      <c r="Y74" t="str" cm="1">
        <f t="array" ref="Y74">_xlfn.LET(_xlpm.결과,IFERROR(_xlfn.XLOOKUP(1, (날씨8[stnNm]='신적설 삽입용'!$Q$70) * (날씨8[월]=Y$71) * (날씨8[일]='신적설 삽입용'!$P74), 날씨8[ddMefs]),""),IF(_xlpm.결과=0,"",_xlpm.결과))</f>
        <v/>
      </c>
      <c r="Z74" t="str" cm="1">
        <f t="array" ref="Z74">_xlfn.LET(_xlpm.결과,IFERROR(_xlfn.XLOOKUP(1, (날씨8[stnNm]='신적설 삽입용'!$Q$70) * (날씨8[월]=Z$71) * (날씨8[일]='신적설 삽입용'!$P74), 날씨8[ddMefs]),""),IF(_xlpm.결과=0,"",_xlpm.결과))</f>
        <v/>
      </c>
      <c r="AA74" t="str" cm="1">
        <f t="array" ref="AA74">_xlfn.LET(_xlpm.결과,IFERROR(_xlfn.XLOOKUP(1, (날씨8[stnNm]='신적설 삽입용'!$Q$70) * (날씨8[월]=AA$71) * (날씨8[일]='신적설 삽입용'!$P74), 날씨8[ddMefs]),""),IF(_xlpm.결과=0,"",_xlpm.결과))</f>
        <v/>
      </c>
      <c r="AB74" t="str" cm="1">
        <f t="array" ref="AB74">_xlfn.LET(_xlpm.결과,IFERROR(_xlfn.XLOOKUP(1, (날씨8[stnNm]='신적설 삽입용'!$Q$70) * (날씨8[월]=AB$71) * (날씨8[일]='신적설 삽입용'!$P74), 날씨8[ddMefs]),""),IF(_xlpm.결과=0,"",_xlpm.결과))</f>
        <v/>
      </c>
      <c r="AD74" s="63">
        <v>3</v>
      </c>
      <c r="AE74" t="str" cm="1">
        <f t="array" ref="AE74">_xlfn.LET(_xlpm.결과,IFERROR(_xlfn.XLOOKUP(1, (날씨9[stnNm]='신적설 삽입용'!$AE$70) * (날씨9[월]=AE$71) * (날씨9[일]='신적설 삽입용'!$AD74), 날씨9[ddMefs]),""),IF(_xlpm.결과=0,"",_xlpm.결과))</f>
        <v/>
      </c>
      <c r="AF74" t="str" cm="1">
        <f t="array" ref="AF74">_xlfn.LET(_xlpm.결과,IFERROR(_xlfn.XLOOKUP(1, (날씨9[stnNm]='신적설 삽입용'!$AE$70) * (날씨9[월]=AF$71) * (날씨9[일]='신적설 삽입용'!$AD74), 날씨9[ddMefs]),""),IF(_xlpm.결과=0,"",_xlpm.결과))</f>
        <v/>
      </c>
      <c r="AG74" t="str" cm="1">
        <f t="array" ref="AG74">_xlfn.LET(_xlpm.결과,IFERROR(_xlfn.XLOOKUP(1, (날씨9[stnNm]='신적설 삽입용'!$AE$70) * (날씨9[월]=AG$71) * (날씨9[일]='신적설 삽입용'!$AD74), 날씨9[ddMefs]),""),IF(_xlpm.결과=0,"",_xlpm.결과))</f>
        <v/>
      </c>
      <c r="AH74" t="str" cm="1">
        <f t="array" ref="AH74">_xlfn.LET(_xlpm.결과,IFERROR(_xlfn.XLOOKUP(1, (날씨9[stnNm]='신적설 삽입용'!$AE$70) * (날씨9[월]=AH$71) * (날씨9[일]='신적설 삽입용'!$AD74), 날씨9[ddMefs]),""),IF(_xlpm.결과=0,"",_xlpm.결과))</f>
        <v/>
      </c>
      <c r="AI74" t="str" cm="1">
        <f t="array" ref="AI74">_xlfn.LET(_xlpm.결과,IFERROR(_xlfn.XLOOKUP(1, (날씨9[stnNm]='신적설 삽입용'!$AE$70) * (날씨9[월]=AI$71) * (날씨9[일]='신적설 삽입용'!$AD74), 날씨9[ddMefs]),""),IF(_xlpm.결과=0,"",_xlpm.결과))</f>
        <v/>
      </c>
      <c r="AJ74" t="str" cm="1">
        <f t="array" ref="AJ74">_xlfn.LET(_xlpm.결과,IFERROR(_xlfn.XLOOKUP(1, (날씨9[stnNm]='신적설 삽입용'!$AE$70) * (날씨9[월]=AJ$71) * (날씨9[일]='신적설 삽입용'!$AD74), 날씨9[ddMefs]),""),IF(_xlpm.결과=0,"",_xlpm.결과))</f>
        <v/>
      </c>
      <c r="AK74" t="str" cm="1">
        <f t="array" ref="AK74">_xlfn.LET(_xlpm.결과,IFERROR(_xlfn.XLOOKUP(1, (날씨9[stnNm]='신적설 삽입용'!$AE$70) * (날씨9[월]=AK$71) * (날씨9[일]='신적설 삽입용'!$AD74), 날씨9[ddMefs]),""),IF(_xlpm.결과=0,"",_xlpm.결과))</f>
        <v/>
      </c>
      <c r="AL74" t="str" cm="1">
        <f t="array" ref="AL74">_xlfn.LET(_xlpm.결과,IFERROR(_xlfn.XLOOKUP(1, (날씨9[stnNm]='신적설 삽입용'!$AE$70) * (날씨9[월]=AL$71) * (날씨9[일]='신적설 삽입용'!$AD74), 날씨9[ddMefs]),""),IF(_xlpm.결과=0,"",_xlpm.결과))</f>
        <v/>
      </c>
      <c r="AM74" t="str" cm="1">
        <f t="array" ref="AM74">_xlfn.LET(_xlpm.결과,IFERROR(_xlfn.XLOOKUP(1, (날씨9[stnNm]='신적설 삽입용'!$AE$70) * (날씨9[월]=AM$71) * (날씨9[일]='신적설 삽입용'!$AD74), 날씨9[ddMefs]),""),IF(_xlpm.결과=0,"",_xlpm.결과))</f>
        <v/>
      </c>
      <c r="AN74" t="str" cm="1">
        <f t="array" ref="AN74">_xlfn.LET(_xlpm.결과,IFERROR(_xlfn.XLOOKUP(1, (날씨9[stnNm]='신적설 삽입용'!$AE$70) * (날씨9[월]=AN$71) * (날씨9[일]='신적설 삽입용'!$AD74), 날씨9[ddMefs]),""),IF(_xlpm.결과=0,"",_xlpm.결과))</f>
        <v/>
      </c>
      <c r="AO74" t="str" cm="1">
        <f t="array" ref="AO74">_xlfn.LET(_xlpm.결과,IFERROR(_xlfn.XLOOKUP(1, (날씨9[stnNm]='신적설 삽입용'!$AE$70) * (날씨9[월]=AO$71) * (날씨9[일]='신적설 삽입용'!$AD74), 날씨9[ddMefs]),""),IF(_xlpm.결과=0,"",_xlpm.결과))</f>
        <v/>
      </c>
      <c r="AP74" t="str" cm="1">
        <f t="array" ref="AP74">_xlfn.LET(_xlpm.결과,IFERROR(_xlfn.XLOOKUP(1, (날씨9[stnNm]='신적설 삽입용'!$AE$70) * (날씨9[월]=AP$71) * (날씨9[일]='신적설 삽입용'!$AD74), 날씨9[ddMefs]),""),IF(_xlpm.결과=0,"",_xlpm.결과))</f>
        <v/>
      </c>
    </row>
    <row r="75" spans="2:42" ht="15.95" customHeight="1" x14ac:dyDescent="0.3">
      <c r="B75" s="63">
        <v>4</v>
      </c>
      <c r="C75" t="str" cm="1">
        <f t="array" ref="C75">_xlfn.LET(_xlpm.결과,IFERROR(_xlfn.XLOOKUP(1, (날씨7[stnNm]='신적설 삽입용'!$C$70) * (날씨7[월]=C$71) * (날씨7[일]='신적설 삽입용'!$B75), 날씨7[ddMefs]),""),IF(_xlpm.결과=0,"",_xlpm.결과))</f>
        <v/>
      </c>
      <c r="D75" t="str" cm="1">
        <f t="array" ref="D75">_xlfn.LET(_xlpm.결과,IFERROR(_xlfn.XLOOKUP(1, (날씨7[stnNm]='신적설 삽입용'!$C$70) * (날씨7[월]=D$71) * (날씨7[일]='신적설 삽입용'!$B75), 날씨7[ddMefs]),""),IF(_xlpm.결과=0,"",_xlpm.결과))</f>
        <v/>
      </c>
      <c r="E75" t="str" cm="1">
        <f t="array" ref="E75">_xlfn.LET(_xlpm.결과,IFERROR(_xlfn.XLOOKUP(1, (날씨7[stnNm]='신적설 삽입용'!$C$70) * (날씨7[월]=E$71) * (날씨7[일]='신적설 삽입용'!$B75), 날씨7[ddMefs]),""),IF(_xlpm.결과=0,"",_xlpm.결과))</f>
        <v/>
      </c>
      <c r="F75" t="str" cm="1">
        <f t="array" ref="F75">_xlfn.LET(_xlpm.결과,IFERROR(_xlfn.XLOOKUP(1, (날씨7[stnNm]='신적설 삽입용'!$C$70) * (날씨7[월]=F$71) * (날씨7[일]='신적설 삽입용'!$B75), 날씨7[ddMefs]),""),IF(_xlpm.결과=0,"",_xlpm.결과))</f>
        <v/>
      </c>
      <c r="G75" t="str" cm="1">
        <f t="array" ref="G75">_xlfn.LET(_xlpm.결과,IFERROR(_xlfn.XLOOKUP(1, (날씨7[stnNm]='신적설 삽입용'!$C$70) * (날씨7[월]=G$71) * (날씨7[일]='신적설 삽입용'!$B75), 날씨7[ddMefs]),""),IF(_xlpm.결과=0,"",_xlpm.결과))</f>
        <v/>
      </c>
      <c r="H75" t="str" cm="1">
        <f t="array" ref="H75">_xlfn.LET(_xlpm.결과,IFERROR(_xlfn.XLOOKUP(1, (날씨7[stnNm]='신적설 삽입용'!$C$70) * (날씨7[월]=H$71) * (날씨7[일]='신적설 삽입용'!$B75), 날씨7[ddMefs]),""),IF(_xlpm.결과=0,"",_xlpm.결과))</f>
        <v/>
      </c>
      <c r="I75" t="str" cm="1">
        <f t="array" ref="I75">_xlfn.LET(_xlpm.결과,IFERROR(_xlfn.XLOOKUP(1, (날씨7[stnNm]='신적설 삽입용'!$C$70) * (날씨7[월]=I$71) * (날씨7[일]='신적설 삽입용'!$B75), 날씨7[ddMefs]),""),IF(_xlpm.결과=0,"",_xlpm.결과))</f>
        <v/>
      </c>
      <c r="J75" t="str" cm="1">
        <f t="array" ref="J75">_xlfn.LET(_xlpm.결과,IFERROR(_xlfn.XLOOKUP(1, (날씨7[stnNm]='신적설 삽입용'!$C$70) * (날씨7[월]=J$71) * (날씨7[일]='신적설 삽입용'!$B75), 날씨7[ddMefs]),""),IF(_xlpm.결과=0,"",_xlpm.결과))</f>
        <v/>
      </c>
      <c r="K75" t="str" cm="1">
        <f t="array" ref="K75">_xlfn.LET(_xlpm.결과,IFERROR(_xlfn.XLOOKUP(1, (날씨7[stnNm]='신적설 삽입용'!$C$70) * (날씨7[월]=K$71) * (날씨7[일]='신적설 삽입용'!$B75), 날씨7[ddMefs]),""),IF(_xlpm.결과=0,"",_xlpm.결과))</f>
        <v/>
      </c>
      <c r="L75" t="str" cm="1">
        <f t="array" ref="L75">_xlfn.LET(_xlpm.결과,IFERROR(_xlfn.XLOOKUP(1, (날씨7[stnNm]='신적설 삽입용'!$C$70) * (날씨7[월]=L$71) * (날씨7[일]='신적설 삽입용'!$B75), 날씨7[ddMefs]),""),IF(_xlpm.결과=0,"",_xlpm.결과))</f>
        <v/>
      </c>
      <c r="M75" t="str" cm="1">
        <f t="array" ref="M75">_xlfn.LET(_xlpm.결과,IFERROR(_xlfn.XLOOKUP(1, (날씨7[stnNm]='신적설 삽입용'!$C$70) * (날씨7[월]=M$71) * (날씨7[일]='신적설 삽입용'!$B75), 날씨7[ddMefs]),""),IF(_xlpm.결과=0,"",_xlpm.결과))</f>
        <v/>
      </c>
      <c r="N75" t="str" cm="1">
        <f t="array" ref="N75">_xlfn.LET(_xlpm.결과,IFERROR(_xlfn.XLOOKUP(1, (날씨7[stnNm]='신적설 삽입용'!$C$70) * (날씨7[월]=N$71) * (날씨7[일]='신적설 삽입용'!$B75), 날씨7[ddMefs]),""),IF(_xlpm.결과=0,"",_xlpm.결과))</f>
        <v/>
      </c>
      <c r="P75" s="63">
        <v>4</v>
      </c>
      <c r="Q75" t="str" cm="1">
        <f t="array" ref="Q75">_xlfn.LET(_xlpm.결과,IFERROR(_xlfn.XLOOKUP(1, (날씨8[stnNm]='신적설 삽입용'!$Q$70) * (날씨8[월]=Q$71) * (날씨8[일]='신적설 삽입용'!$P75), 날씨8[ddMefs]),""),IF(_xlpm.결과=0,"",_xlpm.결과))</f>
        <v/>
      </c>
      <c r="R75" t="str" cm="1">
        <f t="array" ref="R75">_xlfn.LET(_xlpm.결과,IFERROR(_xlfn.XLOOKUP(1, (날씨8[stnNm]='신적설 삽입용'!$Q$70) * (날씨8[월]=R$71) * (날씨8[일]='신적설 삽입용'!$P75), 날씨8[ddMefs]),""),IF(_xlpm.결과=0,"",_xlpm.결과))</f>
        <v/>
      </c>
      <c r="S75" t="str" cm="1">
        <f t="array" ref="S75">_xlfn.LET(_xlpm.결과,IFERROR(_xlfn.XLOOKUP(1, (날씨8[stnNm]='신적설 삽입용'!$Q$70) * (날씨8[월]=S$71) * (날씨8[일]='신적설 삽입용'!$P75), 날씨8[ddMefs]),""),IF(_xlpm.결과=0,"",_xlpm.결과))</f>
        <v/>
      </c>
      <c r="T75" t="str" cm="1">
        <f t="array" ref="T75">_xlfn.LET(_xlpm.결과,IFERROR(_xlfn.XLOOKUP(1, (날씨8[stnNm]='신적설 삽입용'!$Q$70) * (날씨8[월]=T$71) * (날씨8[일]='신적설 삽입용'!$P75), 날씨8[ddMefs]),""),IF(_xlpm.결과=0,"",_xlpm.결과))</f>
        <v/>
      </c>
      <c r="U75" t="str" cm="1">
        <f t="array" ref="U75">_xlfn.LET(_xlpm.결과,IFERROR(_xlfn.XLOOKUP(1, (날씨8[stnNm]='신적설 삽입용'!$Q$70) * (날씨8[월]=U$71) * (날씨8[일]='신적설 삽입용'!$P75), 날씨8[ddMefs]),""),IF(_xlpm.결과=0,"",_xlpm.결과))</f>
        <v/>
      </c>
      <c r="V75" t="str" cm="1">
        <f t="array" ref="V75">_xlfn.LET(_xlpm.결과,IFERROR(_xlfn.XLOOKUP(1, (날씨8[stnNm]='신적설 삽입용'!$Q$70) * (날씨8[월]=V$71) * (날씨8[일]='신적설 삽입용'!$P75), 날씨8[ddMefs]),""),IF(_xlpm.결과=0,"",_xlpm.결과))</f>
        <v/>
      </c>
      <c r="W75" t="str" cm="1">
        <f t="array" ref="W75">_xlfn.LET(_xlpm.결과,IFERROR(_xlfn.XLOOKUP(1, (날씨8[stnNm]='신적설 삽입용'!$Q$70) * (날씨8[월]=W$71) * (날씨8[일]='신적설 삽입용'!$P75), 날씨8[ddMefs]),""),IF(_xlpm.결과=0,"",_xlpm.결과))</f>
        <v/>
      </c>
      <c r="X75" t="str" cm="1">
        <f t="array" ref="X75">_xlfn.LET(_xlpm.결과,IFERROR(_xlfn.XLOOKUP(1, (날씨8[stnNm]='신적설 삽입용'!$Q$70) * (날씨8[월]=X$71) * (날씨8[일]='신적설 삽입용'!$P75), 날씨8[ddMefs]),""),IF(_xlpm.결과=0,"",_xlpm.결과))</f>
        <v/>
      </c>
      <c r="Y75" t="str" cm="1">
        <f t="array" ref="Y75">_xlfn.LET(_xlpm.결과,IFERROR(_xlfn.XLOOKUP(1, (날씨8[stnNm]='신적설 삽입용'!$Q$70) * (날씨8[월]=Y$71) * (날씨8[일]='신적설 삽입용'!$P75), 날씨8[ddMefs]),""),IF(_xlpm.결과=0,"",_xlpm.결과))</f>
        <v/>
      </c>
      <c r="Z75" t="str" cm="1">
        <f t="array" ref="Z75">_xlfn.LET(_xlpm.결과,IFERROR(_xlfn.XLOOKUP(1, (날씨8[stnNm]='신적설 삽입용'!$Q$70) * (날씨8[월]=Z$71) * (날씨8[일]='신적설 삽입용'!$P75), 날씨8[ddMefs]),""),IF(_xlpm.결과=0,"",_xlpm.결과))</f>
        <v/>
      </c>
      <c r="AA75" t="str" cm="1">
        <f t="array" ref="AA75">_xlfn.LET(_xlpm.결과,IFERROR(_xlfn.XLOOKUP(1, (날씨8[stnNm]='신적설 삽입용'!$Q$70) * (날씨8[월]=AA$71) * (날씨8[일]='신적설 삽입용'!$P75), 날씨8[ddMefs]),""),IF(_xlpm.결과=0,"",_xlpm.결과))</f>
        <v/>
      </c>
      <c r="AB75" t="str" cm="1">
        <f t="array" ref="AB75">_xlfn.LET(_xlpm.결과,IFERROR(_xlfn.XLOOKUP(1, (날씨8[stnNm]='신적설 삽입용'!$Q$70) * (날씨8[월]=AB$71) * (날씨8[일]='신적설 삽입용'!$P75), 날씨8[ddMefs]),""),IF(_xlpm.결과=0,"",_xlpm.결과))</f>
        <v/>
      </c>
      <c r="AD75" s="63">
        <v>4</v>
      </c>
      <c r="AE75" t="str" cm="1">
        <f t="array" ref="AE75">_xlfn.LET(_xlpm.결과,IFERROR(_xlfn.XLOOKUP(1, (날씨9[stnNm]='신적설 삽입용'!$AE$70) * (날씨9[월]=AE$71) * (날씨9[일]='신적설 삽입용'!$AD75), 날씨9[ddMefs]),""),IF(_xlpm.결과=0,"",_xlpm.결과))</f>
        <v/>
      </c>
      <c r="AF75" t="str" cm="1">
        <f t="array" ref="AF75">_xlfn.LET(_xlpm.결과,IFERROR(_xlfn.XLOOKUP(1, (날씨9[stnNm]='신적설 삽입용'!$AE$70) * (날씨9[월]=AF$71) * (날씨9[일]='신적설 삽입용'!$AD75), 날씨9[ddMefs]),""),IF(_xlpm.결과=0,"",_xlpm.결과))</f>
        <v/>
      </c>
      <c r="AG75" t="str" cm="1">
        <f t="array" ref="AG75">_xlfn.LET(_xlpm.결과,IFERROR(_xlfn.XLOOKUP(1, (날씨9[stnNm]='신적설 삽입용'!$AE$70) * (날씨9[월]=AG$71) * (날씨9[일]='신적설 삽입용'!$AD75), 날씨9[ddMefs]),""),IF(_xlpm.결과=0,"",_xlpm.결과))</f>
        <v/>
      </c>
      <c r="AH75" t="str" cm="1">
        <f t="array" ref="AH75">_xlfn.LET(_xlpm.결과,IFERROR(_xlfn.XLOOKUP(1, (날씨9[stnNm]='신적설 삽입용'!$AE$70) * (날씨9[월]=AH$71) * (날씨9[일]='신적설 삽입용'!$AD75), 날씨9[ddMefs]),""),IF(_xlpm.결과=0,"",_xlpm.결과))</f>
        <v/>
      </c>
      <c r="AI75" t="str" cm="1">
        <f t="array" ref="AI75">_xlfn.LET(_xlpm.결과,IFERROR(_xlfn.XLOOKUP(1, (날씨9[stnNm]='신적설 삽입용'!$AE$70) * (날씨9[월]=AI$71) * (날씨9[일]='신적설 삽입용'!$AD75), 날씨9[ddMefs]),""),IF(_xlpm.결과=0,"",_xlpm.결과))</f>
        <v/>
      </c>
      <c r="AJ75" t="str" cm="1">
        <f t="array" ref="AJ75">_xlfn.LET(_xlpm.결과,IFERROR(_xlfn.XLOOKUP(1, (날씨9[stnNm]='신적설 삽입용'!$AE$70) * (날씨9[월]=AJ$71) * (날씨9[일]='신적설 삽입용'!$AD75), 날씨9[ddMefs]),""),IF(_xlpm.결과=0,"",_xlpm.결과))</f>
        <v/>
      </c>
      <c r="AK75" t="str" cm="1">
        <f t="array" ref="AK75">_xlfn.LET(_xlpm.결과,IFERROR(_xlfn.XLOOKUP(1, (날씨9[stnNm]='신적설 삽입용'!$AE$70) * (날씨9[월]=AK$71) * (날씨9[일]='신적설 삽입용'!$AD75), 날씨9[ddMefs]),""),IF(_xlpm.결과=0,"",_xlpm.결과))</f>
        <v/>
      </c>
      <c r="AL75" t="str" cm="1">
        <f t="array" ref="AL75">_xlfn.LET(_xlpm.결과,IFERROR(_xlfn.XLOOKUP(1, (날씨9[stnNm]='신적설 삽입용'!$AE$70) * (날씨9[월]=AL$71) * (날씨9[일]='신적설 삽입용'!$AD75), 날씨9[ddMefs]),""),IF(_xlpm.결과=0,"",_xlpm.결과))</f>
        <v/>
      </c>
      <c r="AM75" t="str" cm="1">
        <f t="array" ref="AM75">_xlfn.LET(_xlpm.결과,IFERROR(_xlfn.XLOOKUP(1, (날씨9[stnNm]='신적설 삽입용'!$AE$70) * (날씨9[월]=AM$71) * (날씨9[일]='신적설 삽입용'!$AD75), 날씨9[ddMefs]),""),IF(_xlpm.결과=0,"",_xlpm.결과))</f>
        <v/>
      </c>
      <c r="AN75" t="str" cm="1">
        <f t="array" ref="AN75">_xlfn.LET(_xlpm.결과,IFERROR(_xlfn.XLOOKUP(1, (날씨9[stnNm]='신적설 삽입용'!$AE$70) * (날씨9[월]=AN$71) * (날씨9[일]='신적설 삽입용'!$AD75), 날씨9[ddMefs]),""),IF(_xlpm.결과=0,"",_xlpm.결과))</f>
        <v/>
      </c>
      <c r="AO75" t="str" cm="1">
        <f t="array" ref="AO75">_xlfn.LET(_xlpm.결과,IFERROR(_xlfn.XLOOKUP(1, (날씨9[stnNm]='신적설 삽입용'!$AE$70) * (날씨9[월]=AO$71) * (날씨9[일]='신적설 삽입용'!$AD75), 날씨9[ddMefs]),""),IF(_xlpm.결과=0,"",_xlpm.결과))</f>
        <v/>
      </c>
      <c r="AP75" t="str" cm="1">
        <f t="array" ref="AP75">_xlfn.LET(_xlpm.결과,IFERROR(_xlfn.XLOOKUP(1, (날씨9[stnNm]='신적설 삽입용'!$AE$70) * (날씨9[월]=AP$71) * (날씨9[일]='신적설 삽입용'!$AD75), 날씨9[ddMefs]),""),IF(_xlpm.결과=0,"",_xlpm.결과))</f>
        <v/>
      </c>
    </row>
    <row r="76" spans="2:42" ht="15.95" customHeight="1" x14ac:dyDescent="0.3">
      <c r="B76" s="63">
        <v>5</v>
      </c>
      <c r="C76" t="str" cm="1">
        <f t="array" ref="C76">_xlfn.LET(_xlpm.결과,IFERROR(_xlfn.XLOOKUP(1, (날씨7[stnNm]='신적설 삽입용'!$C$70) * (날씨7[월]=C$71) * (날씨7[일]='신적설 삽입용'!$B76), 날씨7[ddMefs]),""),IF(_xlpm.결과=0,"",_xlpm.결과))</f>
        <v/>
      </c>
      <c r="D76" t="str" cm="1">
        <f t="array" ref="D76">_xlfn.LET(_xlpm.결과,IFERROR(_xlfn.XLOOKUP(1, (날씨7[stnNm]='신적설 삽입용'!$C$70) * (날씨7[월]=D$71) * (날씨7[일]='신적설 삽입용'!$B76), 날씨7[ddMefs]),""),IF(_xlpm.결과=0,"",_xlpm.결과))</f>
        <v/>
      </c>
      <c r="E76" t="str" cm="1">
        <f t="array" ref="E76">_xlfn.LET(_xlpm.결과,IFERROR(_xlfn.XLOOKUP(1, (날씨7[stnNm]='신적설 삽입용'!$C$70) * (날씨7[월]=E$71) * (날씨7[일]='신적설 삽입용'!$B76), 날씨7[ddMefs]),""),IF(_xlpm.결과=0,"",_xlpm.결과))</f>
        <v/>
      </c>
      <c r="F76" t="str" cm="1">
        <f t="array" ref="F76">_xlfn.LET(_xlpm.결과,IFERROR(_xlfn.XLOOKUP(1, (날씨7[stnNm]='신적설 삽입용'!$C$70) * (날씨7[월]=F$71) * (날씨7[일]='신적설 삽입용'!$B76), 날씨7[ddMefs]),""),IF(_xlpm.결과=0,"",_xlpm.결과))</f>
        <v/>
      </c>
      <c r="G76" t="str" cm="1">
        <f t="array" ref="G76">_xlfn.LET(_xlpm.결과,IFERROR(_xlfn.XLOOKUP(1, (날씨7[stnNm]='신적설 삽입용'!$C$70) * (날씨7[월]=G$71) * (날씨7[일]='신적설 삽입용'!$B76), 날씨7[ddMefs]),""),IF(_xlpm.결과=0,"",_xlpm.결과))</f>
        <v/>
      </c>
      <c r="H76" t="str" cm="1">
        <f t="array" ref="H76">_xlfn.LET(_xlpm.결과,IFERROR(_xlfn.XLOOKUP(1, (날씨7[stnNm]='신적설 삽입용'!$C$70) * (날씨7[월]=H$71) * (날씨7[일]='신적설 삽입용'!$B76), 날씨7[ddMefs]),""),IF(_xlpm.결과=0,"",_xlpm.결과))</f>
        <v/>
      </c>
      <c r="I76" t="str" cm="1">
        <f t="array" ref="I76">_xlfn.LET(_xlpm.결과,IFERROR(_xlfn.XLOOKUP(1, (날씨7[stnNm]='신적설 삽입용'!$C$70) * (날씨7[월]=I$71) * (날씨7[일]='신적설 삽입용'!$B76), 날씨7[ddMefs]),""),IF(_xlpm.결과=0,"",_xlpm.결과))</f>
        <v/>
      </c>
      <c r="J76" t="str" cm="1">
        <f t="array" ref="J76">_xlfn.LET(_xlpm.결과,IFERROR(_xlfn.XLOOKUP(1, (날씨7[stnNm]='신적설 삽입용'!$C$70) * (날씨7[월]=J$71) * (날씨7[일]='신적설 삽입용'!$B76), 날씨7[ddMefs]),""),IF(_xlpm.결과=0,"",_xlpm.결과))</f>
        <v/>
      </c>
      <c r="K76" t="str" cm="1">
        <f t="array" ref="K76">_xlfn.LET(_xlpm.결과,IFERROR(_xlfn.XLOOKUP(1, (날씨7[stnNm]='신적설 삽입용'!$C$70) * (날씨7[월]=K$71) * (날씨7[일]='신적설 삽입용'!$B76), 날씨7[ddMefs]),""),IF(_xlpm.결과=0,"",_xlpm.결과))</f>
        <v/>
      </c>
      <c r="L76" t="str" cm="1">
        <f t="array" ref="L76">_xlfn.LET(_xlpm.결과,IFERROR(_xlfn.XLOOKUP(1, (날씨7[stnNm]='신적설 삽입용'!$C$70) * (날씨7[월]=L$71) * (날씨7[일]='신적설 삽입용'!$B76), 날씨7[ddMefs]),""),IF(_xlpm.결과=0,"",_xlpm.결과))</f>
        <v/>
      </c>
      <c r="M76" t="str" cm="1">
        <f t="array" ref="M76">_xlfn.LET(_xlpm.결과,IFERROR(_xlfn.XLOOKUP(1, (날씨7[stnNm]='신적설 삽입용'!$C$70) * (날씨7[월]=M$71) * (날씨7[일]='신적설 삽입용'!$B76), 날씨7[ddMefs]),""),IF(_xlpm.결과=0,"",_xlpm.결과))</f>
        <v/>
      </c>
      <c r="N76" t="str" cm="1">
        <f t="array" ref="N76">_xlfn.LET(_xlpm.결과,IFERROR(_xlfn.XLOOKUP(1, (날씨7[stnNm]='신적설 삽입용'!$C$70) * (날씨7[월]=N$71) * (날씨7[일]='신적설 삽입용'!$B76), 날씨7[ddMefs]),""),IF(_xlpm.결과=0,"",_xlpm.결과))</f>
        <v/>
      </c>
      <c r="P76" s="63">
        <v>5</v>
      </c>
      <c r="Q76" t="str" cm="1">
        <f t="array" ref="Q76">_xlfn.LET(_xlpm.결과,IFERROR(_xlfn.XLOOKUP(1, (날씨8[stnNm]='신적설 삽입용'!$Q$70) * (날씨8[월]=Q$71) * (날씨8[일]='신적설 삽입용'!$P76), 날씨8[ddMefs]),""),IF(_xlpm.결과=0,"",_xlpm.결과))</f>
        <v/>
      </c>
      <c r="R76" t="str" cm="1">
        <f t="array" ref="R76">_xlfn.LET(_xlpm.결과,IFERROR(_xlfn.XLOOKUP(1, (날씨8[stnNm]='신적설 삽입용'!$Q$70) * (날씨8[월]=R$71) * (날씨8[일]='신적설 삽입용'!$P76), 날씨8[ddMefs]),""),IF(_xlpm.결과=0,"",_xlpm.결과))</f>
        <v/>
      </c>
      <c r="S76" t="str" cm="1">
        <f t="array" ref="S76">_xlfn.LET(_xlpm.결과,IFERROR(_xlfn.XLOOKUP(1, (날씨8[stnNm]='신적설 삽입용'!$Q$70) * (날씨8[월]=S$71) * (날씨8[일]='신적설 삽입용'!$P76), 날씨8[ddMefs]),""),IF(_xlpm.결과=0,"",_xlpm.결과))</f>
        <v/>
      </c>
      <c r="T76" t="str" cm="1">
        <f t="array" ref="T76">_xlfn.LET(_xlpm.결과,IFERROR(_xlfn.XLOOKUP(1, (날씨8[stnNm]='신적설 삽입용'!$Q$70) * (날씨8[월]=T$71) * (날씨8[일]='신적설 삽입용'!$P76), 날씨8[ddMefs]),""),IF(_xlpm.결과=0,"",_xlpm.결과))</f>
        <v/>
      </c>
      <c r="U76" t="str" cm="1">
        <f t="array" ref="U76">_xlfn.LET(_xlpm.결과,IFERROR(_xlfn.XLOOKUP(1, (날씨8[stnNm]='신적설 삽입용'!$Q$70) * (날씨8[월]=U$71) * (날씨8[일]='신적설 삽입용'!$P76), 날씨8[ddMefs]),""),IF(_xlpm.결과=0,"",_xlpm.결과))</f>
        <v/>
      </c>
      <c r="V76" t="str" cm="1">
        <f t="array" ref="V76">_xlfn.LET(_xlpm.결과,IFERROR(_xlfn.XLOOKUP(1, (날씨8[stnNm]='신적설 삽입용'!$Q$70) * (날씨8[월]=V$71) * (날씨8[일]='신적설 삽입용'!$P76), 날씨8[ddMefs]),""),IF(_xlpm.결과=0,"",_xlpm.결과))</f>
        <v/>
      </c>
      <c r="W76" t="str" cm="1">
        <f t="array" ref="W76">_xlfn.LET(_xlpm.결과,IFERROR(_xlfn.XLOOKUP(1, (날씨8[stnNm]='신적설 삽입용'!$Q$70) * (날씨8[월]=W$71) * (날씨8[일]='신적설 삽입용'!$P76), 날씨8[ddMefs]),""),IF(_xlpm.결과=0,"",_xlpm.결과))</f>
        <v/>
      </c>
      <c r="X76" t="str" cm="1">
        <f t="array" ref="X76">_xlfn.LET(_xlpm.결과,IFERROR(_xlfn.XLOOKUP(1, (날씨8[stnNm]='신적설 삽입용'!$Q$70) * (날씨8[월]=X$71) * (날씨8[일]='신적설 삽입용'!$P76), 날씨8[ddMefs]),""),IF(_xlpm.결과=0,"",_xlpm.결과))</f>
        <v/>
      </c>
      <c r="Y76" t="str" cm="1">
        <f t="array" ref="Y76">_xlfn.LET(_xlpm.결과,IFERROR(_xlfn.XLOOKUP(1, (날씨8[stnNm]='신적설 삽입용'!$Q$70) * (날씨8[월]=Y$71) * (날씨8[일]='신적설 삽입용'!$P76), 날씨8[ddMefs]),""),IF(_xlpm.결과=0,"",_xlpm.결과))</f>
        <v/>
      </c>
      <c r="Z76" t="str" cm="1">
        <f t="array" ref="Z76">_xlfn.LET(_xlpm.결과,IFERROR(_xlfn.XLOOKUP(1, (날씨8[stnNm]='신적설 삽입용'!$Q$70) * (날씨8[월]=Z$71) * (날씨8[일]='신적설 삽입용'!$P76), 날씨8[ddMefs]),""),IF(_xlpm.결과=0,"",_xlpm.결과))</f>
        <v/>
      </c>
      <c r="AA76" t="str" cm="1">
        <f t="array" ref="AA76">_xlfn.LET(_xlpm.결과,IFERROR(_xlfn.XLOOKUP(1, (날씨8[stnNm]='신적설 삽입용'!$Q$70) * (날씨8[월]=AA$71) * (날씨8[일]='신적설 삽입용'!$P76), 날씨8[ddMefs]),""),IF(_xlpm.결과=0,"",_xlpm.결과))</f>
        <v/>
      </c>
      <c r="AB76" t="str" cm="1">
        <f t="array" ref="AB76">_xlfn.LET(_xlpm.결과,IFERROR(_xlfn.XLOOKUP(1, (날씨8[stnNm]='신적설 삽입용'!$Q$70) * (날씨8[월]=AB$71) * (날씨8[일]='신적설 삽입용'!$P76), 날씨8[ddMefs]),""),IF(_xlpm.결과=0,"",_xlpm.결과))</f>
        <v/>
      </c>
      <c r="AD76" s="63">
        <v>5</v>
      </c>
      <c r="AE76" t="str" cm="1">
        <f t="array" ref="AE76">_xlfn.LET(_xlpm.결과,IFERROR(_xlfn.XLOOKUP(1, (날씨9[stnNm]='신적설 삽입용'!$AE$70) * (날씨9[월]=AE$71) * (날씨9[일]='신적설 삽입용'!$AD76), 날씨9[ddMefs]),""),IF(_xlpm.결과=0,"",_xlpm.결과))</f>
        <v/>
      </c>
      <c r="AF76" t="str" cm="1">
        <f t="array" ref="AF76">_xlfn.LET(_xlpm.결과,IFERROR(_xlfn.XLOOKUP(1, (날씨9[stnNm]='신적설 삽입용'!$AE$70) * (날씨9[월]=AF$71) * (날씨9[일]='신적설 삽입용'!$AD76), 날씨9[ddMefs]),""),IF(_xlpm.결과=0,"",_xlpm.결과))</f>
        <v/>
      </c>
      <c r="AG76" t="str" cm="1">
        <f t="array" ref="AG76">_xlfn.LET(_xlpm.결과,IFERROR(_xlfn.XLOOKUP(1, (날씨9[stnNm]='신적설 삽입용'!$AE$70) * (날씨9[월]=AG$71) * (날씨9[일]='신적설 삽입용'!$AD76), 날씨9[ddMefs]),""),IF(_xlpm.결과=0,"",_xlpm.결과))</f>
        <v/>
      </c>
      <c r="AH76" t="str" cm="1">
        <f t="array" ref="AH76">_xlfn.LET(_xlpm.결과,IFERROR(_xlfn.XLOOKUP(1, (날씨9[stnNm]='신적설 삽입용'!$AE$70) * (날씨9[월]=AH$71) * (날씨9[일]='신적설 삽입용'!$AD76), 날씨9[ddMefs]),""),IF(_xlpm.결과=0,"",_xlpm.결과))</f>
        <v/>
      </c>
      <c r="AI76" t="str" cm="1">
        <f t="array" ref="AI76">_xlfn.LET(_xlpm.결과,IFERROR(_xlfn.XLOOKUP(1, (날씨9[stnNm]='신적설 삽입용'!$AE$70) * (날씨9[월]=AI$71) * (날씨9[일]='신적설 삽입용'!$AD76), 날씨9[ddMefs]),""),IF(_xlpm.결과=0,"",_xlpm.결과))</f>
        <v/>
      </c>
      <c r="AJ76" t="str" cm="1">
        <f t="array" ref="AJ76">_xlfn.LET(_xlpm.결과,IFERROR(_xlfn.XLOOKUP(1, (날씨9[stnNm]='신적설 삽입용'!$AE$70) * (날씨9[월]=AJ$71) * (날씨9[일]='신적설 삽입용'!$AD76), 날씨9[ddMefs]),""),IF(_xlpm.결과=0,"",_xlpm.결과))</f>
        <v/>
      </c>
      <c r="AK76" t="str" cm="1">
        <f t="array" ref="AK76">_xlfn.LET(_xlpm.결과,IFERROR(_xlfn.XLOOKUP(1, (날씨9[stnNm]='신적설 삽입용'!$AE$70) * (날씨9[월]=AK$71) * (날씨9[일]='신적설 삽입용'!$AD76), 날씨9[ddMefs]),""),IF(_xlpm.결과=0,"",_xlpm.결과))</f>
        <v/>
      </c>
      <c r="AL76" t="str" cm="1">
        <f t="array" ref="AL76">_xlfn.LET(_xlpm.결과,IFERROR(_xlfn.XLOOKUP(1, (날씨9[stnNm]='신적설 삽입용'!$AE$70) * (날씨9[월]=AL$71) * (날씨9[일]='신적설 삽입용'!$AD76), 날씨9[ddMefs]),""),IF(_xlpm.결과=0,"",_xlpm.결과))</f>
        <v/>
      </c>
      <c r="AM76" t="str" cm="1">
        <f t="array" ref="AM76">_xlfn.LET(_xlpm.결과,IFERROR(_xlfn.XLOOKUP(1, (날씨9[stnNm]='신적설 삽입용'!$AE$70) * (날씨9[월]=AM$71) * (날씨9[일]='신적설 삽입용'!$AD76), 날씨9[ddMefs]),""),IF(_xlpm.결과=0,"",_xlpm.결과))</f>
        <v/>
      </c>
      <c r="AN76" t="str" cm="1">
        <f t="array" ref="AN76">_xlfn.LET(_xlpm.결과,IFERROR(_xlfn.XLOOKUP(1, (날씨9[stnNm]='신적설 삽입용'!$AE$70) * (날씨9[월]=AN$71) * (날씨9[일]='신적설 삽입용'!$AD76), 날씨9[ddMefs]),""),IF(_xlpm.결과=0,"",_xlpm.결과))</f>
        <v/>
      </c>
      <c r="AO76" t="str" cm="1">
        <f t="array" ref="AO76">_xlfn.LET(_xlpm.결과,IFERROR(_xlfn.XLOOKUP(1, (날씨9[stnNm]='신적설 삽입용'!$AE$70) * (날씨9[월]=AO$71) * (날씨9[일]='신적설 삽입용'!$AD76), 날씨9[ddMefs]),""),IF(_xlpm.결과=0,"",_xlpm.결과))</f>
        <v/>
      </c>
      <c r="AP76" t="str" cm="1">
        <f t="array" ref="AP76">_xlfn.LET(_xlpm.결과,IFERROR(_xlfn.XLOOKUP(1, (날씨9[stnNm]='신적설 삽입용'!$AE$70) * (날씨9[월]=AP$71) * (날씨9[일]='신적설 삽입용'!$AD76), 날씨9[ddMefs]),""),IF(_xlpm.결과=0,"",_xlpm.결과))</f>
        <v/>
      </c>
    </row>
    <row r="77" spans="2:42" ht="15.95" customHeight="1" x14ac:dyDescent="0.3">
      <c r="B77" s="63">
        <v>6</v>
      </c>
      <c r="C77" t="str" cm="1">
        <f t="array" ref="C77">_xlfn.LET(_xlpm.결과,IFERROR(_xlfn.XLOOKUP(1, (날씨7[stnNm]='신적설 삽입용'!$C$70) * (날씨7[월]=C$71) * (날씨7[일]='신적설 삽입용'!$B77), 날씨7[ddMefs]),""),IF(_xlpm.결과=0,"",_xlpm.결과))</f>
        <v/>
      </c>
      <c r="D77" t="str" cm="1">
        <f t="array" ref="D77">_xlfn.LET(_xlpm.결과,IFERROR(_xlfn.XLOOKUP(1, (날씨7[stnNm]='신적설 삽입용'!$C$70) * (날씨7[월]=D$71) * (날씨7[일]='신적설 삽입용'!$B77), 날씨7[ddMefs]),""),IF(_xlpm.결과=0,"",_xlpm.결과))</f>
        <v/>
      </c>
      <c r="E77" t="str" cm="1">
        <f t="array" ref="E77">_xlfn.LET(_xlpm.결과,IFERROR(_xlfn.XLOOKUP(1, (날씨7[stnNm]='신적설 삽입용'!$C$70) * (날씨7[월]=E$71) * (날씨7[일]='신적설 삽입용'!$B77), 날씨7[ddMefs]),""),IF(_xlpm.결과=0,"",_xlpm.결과))</f>
        <v/>
      </c>
      <c r="F77" t="str" cm="1">
        <f t="array" ref="F77">_xlfn.LET(_xlpm.결과,IFERROR(_xlfn.XLOOKUP(1, (날씨7[stnNm]='신적설 삽입용'!$C$70) * (날씨7[월]=F$71) * (날씨7[일]='신적설 삽입용'!$B77), 날씨7[ddMefs]),""),IF(_xlpm.결과=0,"",_xlpm.결과))</f>
        <v/>
      </c>
      <c r="G77" t="str" cm="1">
        <f t="array" ref="G77">_xlfn.LET(_xlpm.결과,IFERROR(_xlfn.XLOOKUP(1, (날씨7[stnNm]='신적설 삽입용'!$C$70) * (날씨7[월]=G$71) * (날씨7[일]='신적설 삽입용'!$B77), 날씨7[ddMefs]),""),IF(_xlpm.결과=0,"",_xlpm.결과))</f>
        <v/>
      </c>
      <c r="H77" t="str" cm="1">
        <f t="array" ref="H77">_xlfn.LET(_xlpm.결과,IFERROR(_xlfn.XLOOKUP(1, (날씨7[stnNm]='신적설 삽입용'!$C$70) * (날씨7[월]=H$71) * (날씨7[일]='신적설 삽입용'!$B77), 날씨7[ddMefs]),""),IF(_xlpm.결과=0,"",_xlpm.결과))</f>
        <v/>
      </c>
      <c r="I77" t="str" cm="1">
        <f t="array" ref="I77">_xlfn.LET(_xlpm.결과,IFERROR(_xlfn.XLOOKUP(1, (날씨7[stnNm]='신적설 삽입용'!$C$70) * (날씨7[월]=I$71) * (날씨7[일]='신적설 삽입용'!$B77), 날씨7[ddMefs]),""),IF(_xlpm.결과=0,"",_xlpm.결과))</f>
        <v/>
      </c>
      <c r="J77" t="str" cm="1">
        <f t="array" ref="J77">_xlfn.LET(_xlpm.결과,IFERROR(_xlfn.XLOOKUP(1, (날씨7[stnNm]='신적설 삽입용'!$C$70) * (날씨7[월]=J$71) * (날씨7[일]='신적설 삽입용'!$B77), 날씨7[ddMefs]),""),IF(_xlpm.결과=0,"",_xlpm.결과))</f>
        <v/>
      </c>
      <c r="K77" t="str" cm="1">
        <f t="array" ref="K77">_xlfn.LET(_xlpm.결과,IFERROR(_xlfn.XLOOKUP(1, (날씨7[stnNm]='신적설 삽입용'!$C$70) * (날씨7[월]=K$71) * (날씨7[일]='신적설 삽입용'!$B77), 날씨7[ddMefs]),""),IF(_xlpm.결과=0,"",_xlpm.결과))</f>
        <v/>
      </c>
      <c r="L77" t="str" cm="1">
        <f t="array" ref="L77">_xlfn.LET(_xlpm.결과,IFERROR(_xlfn.XLOOKUP(1, (날씨7[stnNm]='신적설 삽입용'!$C$70) * (날씨7[월]=L$71) * (날씨7[일]='신적설 삽입용'!$B77), 날씨7[ddMefs]),""),IF(_xlpm.결과=0,"",_xlpm.결과))</f>
        <v/>
      </c>
      <c r="M77" t="str" cm="1">
        <f t="array" ref="M77">_xlfn.LET(_xlpm.결과,IFERROR(_xlfn.XLOOKUP(1, (날씨7[stnNm]='신적설 삽입용'!$C$70) * (날씨7[월]=M$71) * (날씨7[일]='신적설 삽입용'!$B77), 날씨7[ddMefs]),""),IF(_xlpm.결과=0,"",_xlpm.결과))</f>
        <v/>
      </c>
      <c r="N77" t="str" cm="1">
        <f t="array" ref="N77">_xlfn.LET(_xlpm.결과,IFERROR(_xlfn.XLOOKUP(1, (날씨7[stnNm]='신적설 삽입용'!$C$70) * (날씨7[월]=N$71) * (날씨7[일]='신적설 삽입용'!$B77), 날씨7[ddMefs]),""),IF(_xlpm.결과=0,"",_xlpm.결과))</f>
        <v/>
      </c>
      <c r="P77" s="63">
        <v>6</v>
      </c>
      <c r="Q77" t="str" cm="1">
        <f t="array" ref="Q77">_xlfn.LET(_xlpm.결과,IFERROR(_xlfn.XLOOKUP(1, (날씨8[stnNm]='신적설 삽입용'!$Q$70) * (날씨8[월]=Q$71) * (날씨8[일]='신적설 삽입용'!$P77), 날씨8[ddMefs]),""),IF(_xlpm.결과=0,"",_xlpm.결과))</f>
        <v/>
      </c>
      <c r="R77" t="str" cm="1">
        <f t="array" ref="R77">_xlfn.LET(_xlpm.결과,IFERROR(_xlfn.XLOOKUP(1, (날씨8[stnNm]='신적설 삽입용'!$Q$70) * (날씨8[월]=R$71) * (날씨8[일]='신적설 삽입용'!$P77), 날씨8[ddMefs]),""),IF(_xlpm.결과=0,"",_xlpm.결과))</f>
        <v/>
      </c>
      <c r="S77" t="str" cm="1">
        <f t="array" ref="S77">_xlfn.LET(_xlpm.결과,IFERROR(_xlfn.XLOOKUP(1, (날씨8[stnNm]='신적설 삽입용'!$Q$70) * (날씨8[월]=S$71) * (날씨8[일]='신적설 삽입용'!$P77), 날씨8[ddMefs]),""),IF(_xlpm.결과=0,"",_xlpm.결과))</f>
        <v/>
      </c>
      <c r="T77" t="str" cm="1">
        <f t="array" ref="T77">_xlfn.LET(_xlpm.결과,IFERROR(_xlfn.XLOOKUP(1, (날씨8[stnNm]='신적설 삽입용'!$Q$70) * (날씨8[월]=T$71) * (날씨8[일]='신적설 삽입용'!$P77), 날씨8[ddMefs]),""),IF(_xlpm.결과=0,"",_xlpm.결과))</f>
        <v/>
      </c>
      <c r="U77" t="str" cm="1">
        <f t="array" ref="U77">_xlfn.LET(_xlpm.결과,IFERROR(_xlfn.XLOOKUP(1, (날씨8[stnNm]='신적설 삽입용'!$Q$70) * (날씨8[월]=U$71) * (날씨8[일]='신적설 삽입용'!$P77), 날씨8[ddMefs]),""),IF(_xlpm.결과=0,"",_xlpm.결과))</f>
        <v/>
      </c>
      <c r="V77" t="str" cm="1">
        <f t="array" ref="V77">_xlfn.LET(_xlpm.결과,IFERROR(_xlfn.XLOOKUP(1, (날씨8[stnNm]='신적설 삽입용'!$Q$70) * (날씨8[월]=V$71) * (날씨8[일]='신적설 삽입용'!$P77), 날씨8[ddMefs]),""),IF(_xlpm.결과=0,"",_xlpm.결과))</f>
        <v/>
      </c>
      <c r="W77" t="str" cm="1">
        <f t="array" ref="W77">_xlfn.LET(_xlpm.결과,IFERROR(_xlfn.XLOOKUP(1, (날씨8[stnNm]='신적설 삽입용'!$Q$70) * (날씨8[월]=W$71) * (날씨8[일]='신적설 삽입용'!$P77), 날씨8[ddMefs]),""),IF(_xlpm.결과=0,"",_xlpm.결과))</f>
        <v/>
      </c>
      <c r="X77" t="str" cm="1">
        <f t="array" ref="X77">_xlfn.LET(_xlpm.결과,IFERROR(_xlfn.XLOOKUP(1, (날씨8[stnNm]='신적설 삽입용'!$Q$70) * (날씨8[월]=X$71) * (날씨8[일]='신적설 삽입용'!$P77), 날씨8[ddMefs]),""),IF(_xlpm.결과=0,"",_xlpm.결과))</f>
        <v/>
      </c>
      <c r="Y77" t="str" cm="1">
        <f t="array" ref="Y77">_xlfn.LET(_xlpm.결과,IFERROR(_xlfn.XLOOKUP(1, (날씨8[stnNm]='신적설 삽입용'!$Q$70) * (날씨8[월]=Y$71) * (날씨8[일]='신적설 삽입용'!$P77), 날씨8[ddMefs]),""),IF(_xlpm.결과=0,"",_xlpm.결과))</f>
        <v/>
      </c>
      <c r="Z77" t="str" cm="1">
        <f t="array" ref="Z77">_xlfn.LET(_xlpm.결과,IFERROR(_xlfn.XLOOKUP(1, (날씨8[stnNm]='신적설 삽입용'!$Q$70) * (날씨8[월]=Z$71) * (날씨8[일]='신적설 삽입용'!$P77), 날씨8[ddMefs]),""),IF(_xlpm.결과=0,"",_xlpm.결과))</f>
        <v/>
      </c>
      <c r="AA77" t="str" cm="1">
        <f t="array" ref="AA77">_xlfn.LET(_xlpm.결과,IFERROR(_xlfn.XLOOKUP(1, (날씨8[stnNm]='신적설 삽입용'!$Q$70) * (날씨8[월]=AA$71) * (날씨8[일]='신적설 삽입용'!$P77), 날씨8[ddMefs]),""),IF(_xlpm.결과=0,"",_xlpm.결과))</f>
        <v/>
      </c>
      <c r="AB77" t="str" cm="1">
        <f t="array" ref="AB77">_xlfn.LET(_xlpm.결과,IFERROR(_xlfn.XLOOKUP(1, (날씨8[stnNm]='신적설 삽입용'!$Q$70) * (날씨8[월]=AB$71) * (날씨8[일]='신적설 삽입용'!$P77), 날씨8[ddMefs]),""),IF(_xlpm.결과=0,"",_xlpm.결과))</f>
        <v/>
      </c>
      <c r="AD77" s="63">
        <v>6</v>
      </c>
      <c r="AE77" t="str" cm="1">
        <f t="array" ref="AE77">_xlfn.LET(_xlpm.결과,IFERROR(_xlfn.XLOOKUP(1, (날씨9[stnNm]='신적설 삽입용'!$AE$70) * (날씨9[월]=AE$71) * (날씨9[일]='신적설 삽입용'!$AD77), 날씨9[ddMefs]),""),IF(_xlpm.결과=0,"",_xlpm.결과))</f>
        <v/>
      </c>
      <c r="AF77" t="str" cm="1">
        <f t="array" ref="AF77">_xlfn.LET(_xlpm.결과,IFERROR(_xlfn.XLOOKUP(1, (날씨9[stnNm]='신적설 삽입용'!$AE$70) * (날씨9[월]=AF$71) * (날씨9[일]='신적설 삽입용'!$AD77), 날씨9[ddMefs]),""),IF(_xlpm.결과=0,"",_xlpm.결과))</f>
        <v/>
      </c>
      <c r="AG77" t="str" cm="1">
        <f t="array" ref="AG77">_xlfn.LET(_xlpm.결과,IFERROR(_xlfn.XLOOKUP(1, (날씨9[stnNm]='신적설 삽입용'!$AE$70) * (날씨9[월]=AG$71) * (날씨9[일]='신적설 삽입용'!$AD77), 날씨9[ddMefs]),""),IF(_xlpm.결과=0,"",_xlpm.결과))</f>
        <v/>
      </c>
      <c r="AH77" t="str" cm="1">
        <f t="array" ref="AH77">_xlfn.LET(_xlpm.결과,IFERROR(_xlfn.XLOOKUP(1, (날씨9[stnNm]='신적설 삽입용'!$AE$70) * (날씨9[월]=AH$71) * (날씨9[일]='신적설 삽입용'!$AD77), 날씨9[ddMefs]),""),IF(_xlpm.결과=0,"",_xlpm.결과))</f>
        <v/>
      </c>
      <c r="AI77" t="str" cm="1">
        <f t="array" ref="AI77">_xlfn.LET(_xlpm.결과,IFERROR(_xlfn.XLOOKUP(1, (날씨9[stnNm]='신적설 삽입용'!$AE$70) * (날씨9[월]=AI$71) * (날씨9[일]='신적설 삽입용'!$AD77), 날씨9[ddMefs]),""),IF(_xlpm.결과=0,"",_xlpm.결과))</f>
        <v/>
      </c>
      <c r="AJ77" t="str" cm="1">
        <f t="array" ref="AJ77">_xlfn.LET(_xlpm.결과,IFERROR(_xlfn.XLOOKUP(1, (날씨9[stnNm]='신적설 삽입용'!$AE$70) * (날씨9[월]=AJ$71) * (날씨9[일]='신적설 삽입용'!$AD77), 날씨9[ddMefs]),""),IF(_xlpm.결과=0,"",_xlpm.결과))</f>
        <v/>
      </c>
      <c r="AK77" t="str" cm="1">
        <f t="array" ref="AK77">_xlfn.LET(_xlpm.결과,IFERROR(_xlfn.XLOOKUP(1, (날씨9[stnNm]='신적설 삽입용'!$AE$70) * (날씨9[월]=AK$71) * (날씨9[일]='신적설 삽입용'!$AD77), 날씨9[ddMefs]),""),IF(_xlpm.결과=0,"",_xlpm.결과))</f>
        <v/>
      </c>
      <c r="AL77" t="str" cm="1">
        <f t="array" ref="AL77">_xlfn.LET(_xlpm.결과,IFERROR(_xlfn.XLOOKUP(1, (날씨9[stnNm]='신적설 삽입용'!$AE$70) * (날씨9[월]=AL$71) * (날씨9[일]='신적설 삽입용'!$AD77), 날씨9[ddMefs]),""),IF(_xlpm.결과=0,"",_xlpm.결과))</f>
        <v/>
      </c>
      <c r="AM77" t="str" cm="1">
        <f t="array" ref="AM77">_xlfn.LET(_xlpm.결과,IFERROR(_xlfn.XLOOKUP(1, (날씨9[stnNm]='신적설 삽입용'!$AE$70) * (날씨9[월]=AM$71) * (날씨9[일]='신적설 삽입용'!$AD77), 날씨9[ddMefs]),""),IF(_xlpm.결과=0,"",_xlpm.결과))</f>
        <v/>
      </c>
      <c r="AN77" t="str" cm="1">
        <f t="array" ref="AN77">_xlfn.LET(_xlpm.결과,IFERROR(_xlfn.XLOOKUP(1, (날씨9[stnNm]='신적설 삽입용'!$AE$70) * (날씨9[월]=AN$71) * (날씨9[일]='신적설 삽입용'!$AD77), 날씨9[ddMefs]),""),IF(_xlpm.결과=0,"",_xlpm.결과))</f>
        <v/>
      </c>
      <c r="AO77" t="str" cm="1">
        <f t="array" ref="AO77">_xlfn.LET(_xlpm.결과,IFERROR(_xlfn.XLOOKUP(1, (날씨9[stnNm]='신적설 삽입용'!$AE$70) * (날씨9[월]=AO$71) * (날씨9[일]='신적설 삽입용'!$AD77), 날씨9[ddMefs]),""),IF(_xlpm.결과=0,"",_xlpm.결과))</f>
        <v/>
      </c>
      <c r="AP77" t="str" cm="1">
        <f t="array" ref="AP77">_xlfn.LET(_xlpm.결과,IFERROR(_xlfn.XLOOKUP(1, (날씨9[stnNm]='신적설 삽입용'!$AE$70) * (날씨9[월]=AP$71) * (날씨9[일]='신적설 삽입용'!$AD77), 날씨9[ddMefs]),""),IF(_xlpm.결과=0,"",_xlpm.결과))</f>
        <v/>
      </c>
    </row>
    <row r="78" spans="2:42" ht="15.95" customHeight="1" x14ac:dyDescent="0.3">
      <c r="B78" s="63">
        <v>7</v>
      </c>
      <c r="C78" t="str" cm="1">
        <f t="array" ref="C78">_xlfn.LET(_xlpm.결과,IFERROR(_xlfn.XLOOKUP(1, (날씨7[stnNm]='신적설 삽입용'!$C$70) * (날씨7[월]=C$71) * (날씨7[일]='신적설 삽입용'!$B78), 날씨7[ddMefs]),""),IF(_xlpm.결과=0,"",_xlpm.결과))</f>
        <v/>
      </c>
      <c r="D78" t="str" cm="1">
        <f t="array" ref="D78">_xlfn.LET(_xlpm.결과,IFERROR(_xlfn.XLOOKUP(1, (날씨7[stnNm]='신적설 삽입용'!$C$70) * (날씨7[월]=D$71) * (날씨7[일]='신적설 삽입용'!$B78), 날씨7[ddMefs]),""),IF(_xlpm.결과=0,"",_xlpm.결과))</f>
        <v/>
      </c>
      <c r="E78" t="str" cm="1">
        <f t="array" ref="E78">_xlfn.LET(_xlpm.결과,IFERROR(_xlfn.XLOOKUP(1, (날씨7[stnNm]='신적설 삽입용'!$C$70) * (날씨7[월]=E$71) * (날씨7[일]='신적설 삽입용'!$B78), 날씨7[ddMefs]),""),IF(_xlpm.결과=0,"",_xlpm.결과))</f>
        <v/>
      </c>
      <c r="F78" t="str" cm="1">
        <f t="array" ref="F78">_xlfn.LET(_xlpm.결과,IFERROR(_xlfn.XLOOKUP(1, (날씨7[stnNm]='신적설 삽입용'!$C$70) * (날씨7[월]=F$71) * (날씨7[일]='신적설 삽입용'!$B78), 날씨7[ddMefs]),""),IF(_xlpm.결과=0,"",_xlpm.결과))</f>
        <v/>
      </c>
      <c r="G78" t="str" cm="1">
        <f t="array" ref="G78">_xlfn.LET(_xlpm.결과,IFERROR(_xlfn.XLOOKUP(1, (날씨7[stnNm]='신적설 삽입용'!$C$70) * (날씨7[월]=G$71) * (날씨7[일]='신적설 삽입용'!$B78), 날씨7[ddMefs]),""),IF(_xlpm.결과=0,"",_xlpm.결과))</f>
        <v/>
      </c>
      <c r="H78" t="str" cm="1">
        <f t="array" ref="H78">_xlfn.LET(_xlpm.결과,IFERROR(_xlfn.XLOOKUP(1, (날씨7[stnNm]='신적설 삽입용'!$C$70) * (날씨7[월]=H$71) * (날씨7[일]='신적설 삽입용'!$B78), 날씨7[ddMefs]),""),IF(_xlpm.결과=0,"",_xlpm.결과))</f>
        <v/>
      </c>
      <c r="I78" t="str" cm="1">
        <f t="array" ref="I78">_xlfn.LET(_xlpm.결과,IFERROR(_xlfn.XLOOKUP(1, (날씨7[stnNm]='신적설 삽입용'!$C$70) * (날씨7[월]=I$71) * (날씨7[일]='신적설 삽입용'!$B78), 날씨7[ddMefs]),""),IF(_xlpm.결과=0,"",_xlpm.결과))</f>
        <v/>
      </c>
      <c r="J78" t="str" cm="1">
        <f t="array" ref="J78">_xlfn.LET(_xlpm.결과,IFERROR(_xlfn.XLOOKUP(1, (날씨7[stnNm]='신적설 삽입용'!$C$70) * (날씨7[월]=J$71) * (날씨7[일]='신적설 삽입용'!$B78), 날씨7[ddMefs]),""),IF(_xlpm.결과=0,"",_xlpm.결과))</f>
        <v/>
      </c>
      <c r="K78" t="str" cm="1">
        <f t="array" ref="K78">_xlfn.LET(_xlpm.결과,IFERROR(_xlfn.XLOOKUP(1, (날씨7[stnNm]='신적설 삽입용'!$C$70) * (날씨7[월]=K$71) * (날씨7[일]='신적설 삽입용'!$B78), 날씨7[ddMefs]),""),IF(_xlpm.결과=0,"",_xlpm.결과))</f>
        <v/>
      </c>
      <c r="L78" t="str" cm="1">
        <f t="array" ref="L78">_xlfn.LET(_xlpm.결과,IFERROR(_xlfn.XLOOKUP(1, (날씨7[stnNm]='신적설 삽입용'!$C$70) * (날씨7[월]=L$71) * (날씨7[일]='신적설 삽입용'!$B78), 날씨7[ddMefs]),""),IF(_xlpm.결과=0,"",_xlpm.결과))</f>
        <v/>
      </c>
      <c r="M78" t="str" cm="1">
        <f t="array" ref="M78">_xlfn.LET(_xlpm.결과,IFERROR(_xlfn.XLOOKUP(1, (날씨7[stnNm]='신적설 삽입용'!$C$70) * (날씨7[월]=M$71) * (날씨7[일]='신적설 삽입용'!$B78), 날씨7[ddMefs]),""),IF(_xlpm.결과=0,"",_xlpm.결과))</f>
        <v/>
      </c>
      <c r="N78" t="str" cm="1">
        <f t="array" ref="N78">_xlfn.LET(_xlpm.결과,IFERROR(_xlfn.XLOOKUP(1, (날씨7[stnNm]='신적설 삽입용'!$C$70) * (날씨7[월]=N$71) * (날씨7[일]='신적설 삽입용'!$B78), 날씨7[ddMefs]),""),IF(_xlpm.결과=0,"",_xlpm.결과))</f>
        <v/>
      </c>
      <c r="P78" s="63">
        <v>7</v>
      </c>
      <c r="Q78" t="str" cm="1">
        <f t="array" ref="Q78">_xlfn.LET(_xlpm.결과,IFERROR(_xlfn.XLOOKUP(1, (날씨8[stnNm]='신적설 삽입용'!$Q$70) * (날씨8[월]=Q$71) * (날씨8[일]='신적설 삽입용'!$P78), 날씨8[ddMefs]),""),IF(_xlpm.결과=0,"",_xlpm.결과))</f>
        <v/>
      </c>
      <c r="R78" t="str" cm="1">
        <f t="array" ref="R78">_xlfn.LET(_xlpm.결과,IFERROR(_xlfn.XLOOKUP(1, (날씨8[stnNm]='신적설 삽입용'!$Q$70) * (날씨8[월]=R$71) * (날씨8[일]='신적설 삽입용'!$P78), 날씨8[ddMefs]),""),IF(_xlpm.결과=0,"",_xlpm.결과))</f>
        <v/>
      </c>
      <c r="S78" t="str" cm="1">
        <f t="array" ref="S78">_xlfn.LET(_xlpm.결과,IFERROR(_xlfn.XLOOKUP(1, (날씨8[stnNm]='신적설 삽입용'!$Q$70) * (날씨8[월]=S$71) * (날씨8[일]='신적설 삽입용'!$P78), 날씨8[ddMefs]),""),IF(_xlpm.결과=0,"",_xlpm.결과))</f>
        <v/>
      </c>
      <c r="T78" t="str" cm="1">
        <f t="array" ref="T78">_xlfn.LET(_xlpm.결과,IFERROR(_xlfn.XLOOKUP(1, (날씨8[stnNm]='신적설 삽입용'!$Q$70) * (날씨8[월]=T$71) * (날씨8[일]='신적설 삽입용'!$P78), 날씨8[ddMefs]),""),IF(_xlpm.결과=0,"",_xlpm.결과))</f>
        <v/>
      </c>
      <c r="U78" t="str" cm="1">
        <f t="array" ref="U78">_xlfn.LET(_xlpm.결과,IFERROR(_xlfn.XLOOKUP(1, (날씨8[stnNm]='신적설 삽입용'!$Q$70) * (날씨8[월]=U$71) * (날씨8[일]='신적설 삽입용'!$P78), 날씨8[ddMefs]),""),IF(_xlpm.결과=0,"",_xlpm.결과))</f>
        <v/>
      </c>
      <c r="V78" t="str" cm="1">
        <f t="array" ref="V78">_xlfn.LET(_xlpm.결과,IFERROR(_xlfn.XLOOKUP(1, (날씨8[stnNm]='신적설 삽입용'!$Q$70) * (날씨8[월]=V$71) * (날씨8[일]='신적설 삽입용'!$P78), 날씨8[ddMefs]),""),IF(_xlpm.결과=0,"",_xlpm.결과))</f>
        <v/>
      </c>
      <c r="W78" t="str" cm="1">
        <f t="array" ref="W78">_xlfn.LET(_xlpm.결과,IFERROR(_xlfn.XLOOKUP(1, (날씨8[stnNm]='신적설 삽입용'!$Q$70) * (날씨8[월]=W$71) * (날씨8[일]='신적설 삽입용'!$P78), 날씨8[ddMefs]),""),IF(_xlpm.결과=0,"",_xlpm.결과))</f>
        <v/>
      </c>
      <c r="X78" t="str" cm="1">
        <f t="array" ref="X78">_xlfn.LET(_xlpm.결과,IFERROR(_xlfn.XLOOKUP(1, (날씨8[stnNm]='신적설 삽입용'!$Q$70) * (날씨8[월]=X$71) * (날씨8[일]='신적설 삽입용'!$P78), 날씨8[ddMefs]),""),IF(_xlpm.결과=0,"",_xlpm.결과))</f>
        <v/>
      </c>
      <c r="Y78" t="str" cm="1">
        <f t="array" ref="Y78">_xlfn.LET(_xlpm.결과,IFERROR(_xlfn.XLOOKUP(1, (날씨8[stnNm]='신적설 삽입용'!$Q$70) * (날씨8[월]=Y$71) * (날씨8[일]='신적설 삽입용'!$P78), 날씨8[ddMefs]),""),IF(_xlpm.결과=0,"",_xlpm.결과))</f>
        <v/>
      </c>
      <c r="Z78" t="str" cm="1">
        <f t="array" ref="Z78">_xlfn.LET(_xlpm.결과,IFERROR(_xlfn.XLOOKUP(1, (날씨8[stnNm]='신적설 삽입용'!$Q$70) * (날씨8[월]=Z$71) * (날씨8[일]='신적설 삽입용'!$P78), 날씨8[ddMefs]),""),IF(_xlpm.결과=0,"",_xlpm.결과))</f>
        <v/>
      </c>
      <c r="AA78" t="str" cm="1">
        <f t="array" ref="AA78">_xlfn.LET(_xlpm.결과,IFERROR(_xlfn.XLOOKUP(1, (날씨8[stnNm]='신적설 삽입용'!$Q$70) * (날씨8[월]=AA$71) * (날씨8[일]='신적설 삽입용'!$P78), 날씨8[ddMefs]),""),IF(_xlpm.결과=0,"",_xlpm.결과))</f>
        <v/>
      </c>
      <c r="AB78" t="str" cm="1">
        <f t="array" ref="AB78">_xlfn.LET(_xlpm.결과,IFERROR(_xlfn.XLOOKUP(1, (날씨8[stnNm]='신적설 삽입용'!$Q$70) * (날씨8[월]=AB$71) * (날씨8[일]='신적설 삽입용'!$P78), 날씨8[ddMefs]),""),IF(_xlpm.결과=0,"",_xlpm.결과))</f>
        <v/>
      </c>
      <c r="AD78" s="63">
        <v>7</v>
      </c>
      <c r="AE78" t="str" cm="1">
        <f t="array" ref="AE78">_xlfn.LET(_xlpm.결과,IFERROR(_xlfn.XLOOKUP(1, (날씨9[stnNm]='신적설 삽입용'!$AE$70) * (날씨9[월]=AE$71) * (날씨9[일]='신적설 삽입용'!$AD78), 날씨9[ddMefs]),""),IF(_xlpm.결과=0,"",_xlpm.결과))</f>
        <v/>
      </c>
      <c r="AF78" t="str" cm="1">
        <f t="array" ref="AF78">_xlfn.LET(_xlpm.결과,IFERROR(_xlfn.XLOOKUP(1, (날씨9[stnNm]='신적설 삽입용'!$AE$70) * (날씨9[월]=AF$71) * (날씨9[일]='신적설 삽입용'!$AD78), 날씨9[ddMefs]),""),IF(_xlpm.결과=0,"",_xlpm.결과))</f>
        <v/>
      </c>
      <c r="AG78" t="str" cm="1">
        <f t="array" ref="AG78">_xlfn.LET(_xlpm.결과,IFERROR(_xlfn.XLOOKUP(1, (날씨9[stnNm]='신적설 삽입용'!$AE$70) * (날씨9[월]=AG$71) * (날씨9[일]='신적설 삽입용'!$AD78), 날씨9[ddMefs]),""),IF(_xlpm.결과=0,"",_xlpm.결과))</f>
        <v/>
      </c>
      <c r="AH78" t="str" cm="1">
        <f t="array" ref="AH78">_xlfn.LET(_xlpm.결과,IFERROR(_xlfn.XLOOKUP(1, (날씨9[stnNm]='신적설 삽입용'!$AE$70) * (날씨9[월]=AH$71) * (날씨9[일]='신적설 삽입용'!$AD78), 날씨9[ddMefs]),""),IF(_xlpm.결과=0,"",_xlpm.결과))</f>
        <v/>
      </c>
      <c r="AI78" t="str" cm="1">
        <f t="array" ref="AI78">_xlfn.LET(_xlpm.결과,IFERROR(_xlfn.XLOOKUP(1, (날씨9[stnNm]='신적설 삽입용'!$AE$70) * (날씨9[월]=AI$71) * (날씨9[일]='신적설 삽입용'!$AD78), 날씨9[ddMefs]),""),IF(_xlpm.결과=0,"",_xlpm.결과))</f>
        <v/>
      </c>
      <c r="AJ78" t="str" cm="1">
        <f t="array" ref="AJ78">_xlfn.LET(_xlpm.결과,IFERROR(_xlfn.XLOOKUP(1, (날씨9[stnNm]='신적설 삽입용'!$AE$70) * (날씨9[월]=AJ$71) * (날씨9[일]='신적설 삽입용'!$AD78), 날씨9[ddMefs]),""),IF(_xlpm.결과=0,"",_xlpm.결과))</f>
        <v/>
      </c>
      <c r="AK78" t="str" cm="1">
        <f t="array" ref="AK78">_xlfn.LET(_xlpm.결과,IFERROR(_xlfn.XLOOKUP(1, (날씨9[stnNm]='신적설 삽입용'!$AE$70) * (날씨9[월]=AK$71) * (날씨9[일]='신적설 삽입용'!$AD78), 날씨9[ddMefs]),""),IF(_xlpm.결과=0,"",_xlpm.결과))</f>
        <v/>
      </c>
      <c r="AL78" t="str" cm="1">
        <f t="array" ref="AL78">_xlfn.LET(_xlpm.결과,IFERROR(_xlfn.XLOOKUP(1, (날씨9[stnNm]='신적설 삽입용'!$AE$70) * (날씨9[월]=AL$71) * (날씨9[일]='신적설 삽입용'!$AD78), 날씨9[ddMefs]),""),IF(_xlpm.결과=0,"",_xlpm.결과))</f>
        <v/>
      </c>
      <c r="AM78" t="str" cm="1">
        <f t="array" ref="AM78">_xlfn.LET(_xlpm.결과,IFERROR(_xlfn.XLOOKUP(1, (날씨9[stnNm]='신적설 삽입용'!$AE$70) * (날씨9[월]=AM$71) * (날씨9[일]='신적설 삽입용'!$AD78), 날씨9[ddMefs]),""),IF(_xlpm.결과=0,"",_xlpm.결과))</f>
        <v/>
      </c>
      <c r="AN78" t="str" cm="1">
        <f t="array" ref="AN78">_xlfn.LET(_xlpm.결과,IFERROR(_xlfn.XLOOKUP(1, (날씨9[stnNm]='신적설 삽입용'!$AE$70) * (날씨9[월]=AN$71) * (날씨9[일]='신적설 삽입용'!$AD78), 날씨9[ddMefs]),""),IF(_xlpm.결과=0,"",_xlpm.결과))</f>
        <v/>
      </c>
      <c r="AO78" t="str" cm="1">
        <f t="array" ref="AO78">_xlfn.LET(_xlpm.결과,IFERROR(_xlfn.XLOOKUP(1, (날씨9[stnNm]='신적설 삽입용'!$AE$70) * (날씨9[월]=AO$71) * (날씨9[일]='신적설 삽입용'!$AD78), 날씨9[ddMefs]),""),IF(_xlpm.결과=0,"",_xlpm.결과))</f>
        <v/>
      </c>
      <c r="AP78" t="str" cm="1">
        <f t="array" ref="AP78">_xlfn.LET(_xlpm.결과,IFERROR(_xlfn.XLOOKUP(1, (날씨9[stnNm]='신적설 삽입용'!$AE$70) * (날씨9[월]=AP$71) * (날씨9[일]='신적설 삽입용'!$AD78), 날씨9[ddMefs]),""),IF(_xlpm.결과=0,"",_xlpm.결과))</f>
        <v/>
      </c>
    </row>
    <row r="79" spans="2:42" ht="15.95" customHeight="1" x14ac:dyDescent="0.3">
      <c r="B79" s="63">
        <v>8</v>
      </c>
      <c r="C79" t="str" cm="1">
        <f t="array" ref="C79">_xlfn.LET(_xlpm.결과,IFERROR(_xlfn.XLOOKUP(1, (날씨7[stnNm]='신적설 삽입용'!$C$70) * (날씨7[월]=C$71) * (날씨7[일]='신적설 삽입용'!$B79), 날씨7[ddMefs]),""),IF(_xlpm.결과=0,"",_xlpm.결과))</f>
        <v/>
      </c>
      <c r="D79" t="str" cm="1">
        <f t="array" ref="D79">_xlfn.LET(_xlpm.결과,IFERROR(_xlfn.XLOOKUP(1, (날씨7[stnNm]='신적설 삽입용'!$C$70) * (날씨7[월]=D$71) * (날씨7[일]='신적설 삽입용'!$B79), 날씨7[ddMefs]),""),IF(_xlpm.결과=0,"",_xlpm.결과))</f>
        <v/>
      </c>
      <c r="E79" t="str" cm="1">
        <f t="array" ref="E79">_xlfn.LET(_xlpm.결과,IFERROR(_xlfn.XLOOKUP(1, (날씨7[stnNm]='신적설 삽입용'!$C$70) * (날씨7[월]=E$71) * (날씨7[일]='신적설 삽입용'!$B79), 날씨7[ddMefs]),""),IF(_xlpm.결과=0,"",_xlpm.결과))</f>
        <v/>
      </c>
      <c r="F79" t="str" cm="1">
        <f t="array" ref="F79">_xlfn.LET(_xlpm.결과,IFERROR(_xlfn.XLOOKUP(1, (날씨7[stnNm]='신적설 삽입용'!$C$70) * (날씨7[월]=F$71) * (날씨7[일]='신적설 삽입용'!$B79), 날씨7[ddMefs]),""),IF(_xlpm.결과=0,"",_xlpm.결과))</f>
        <v/>
      </c>
      <c r="G79" t="str" cm="1">
        <f t="array" ref="G79">_xlfn.LET(_xlpm.결과,IFERROR(_xlfn.XLOOKUP(1, (날씨7[stnNm]='신적설 삽입용'!$C$70) * (날씨7[월]=G$71) * (날씨7[일]='신적설 삽입용'!$B79), 날씨7[ddMefs]),""),IF(_xlpm.결과=0,"",_xlpm.결과))</f>
        <v/>
      </c>
      <c r="H79" t="str" cm="1">
        <f t="array" ref="H79">_xlfn.LET(_xlpm.결과,IFERROR(_xlfn.XLOOKUP(1, (날씨7[stnNm]='신적설 삽입용'!$C$70) * (날씨7[월]=H$71) * (날씨7[일]='신적설 삽입용'!$B79), 날씨7[ddMefs]),""),IF(_xlpm.결과=0,"",_xlpm.결과))</f>
        <v/>
      </c>
      <c r="I79" t="str" cm="1">
        <f t="array" ref="I79">_xlfn.LET(_xlpm.결과,IFERROR(_xlfn.XLOOKUP(1, (날씨7[stnNm]='신적설 삽입용'!$C$70) * (날씨7[월]=I$71) * (날씨7[일]='신적설 삽입용'!$B79), 날씨7[ddMefs]),""),IF(_xlpm.결과=0,"",_xlpm.결과))</f>
        <v/>
      </c>
      <c r="J79" t="str" cm="1">
        <f t="array" ref="J79">_xlfn.LET(_xlpm.결과,IFERROR(_xlfn.XLOOKUP(1, (날씨7[stnNm]='신적설 삽입용'!$C$70) * (날씨7[월]=J$71) * (날씨7[일]='신적설 삽입용'!$B79), 날씨7[ddMefs]),""),IF(_xlpm.결과=0,"",_xlpm.결과))</f>
        <v/>
      </c>
      <c r="K79" t="str" cm="1">
        <f t="array" ref="K79">_xlfn.LET(_xlpm.결과,IFERROR(_xlfn.XLOOKUP(1, (날씨7[stnNm]='신적설 삽입용'!$C$70) * (날씨7[월]=K$71) * (날씨7[일]='신적설 삽입용'!$B79), 날씨7[ddMefs]),""),IF(_xlpm.결과=0,"",_xlpm.결과))</f>
        <v/>
      </c>
      <c r="L79" t="str" cm="1">
        <f t="array" ref="L79">_xlfn.LET(_xlpm.결과,IFERROR(_xlfn.XLOOKUP(1, (날씨7[stnNm]='신적설 삽입용'!$C$70) * (날씨7[월]=L$71) * (날씨7[일]='신적설 삽입용'!$B79), 날씨7[ddMefs]),""),IF(_xlpm.결과=0,"",_xlpm.결과))</f>
        <v/>
      </c>
      <c r="M79" t="str" cm="1">
        <f t="array" ref="M79">_xlfn.LET(_xlpm.결과,IFERROR(_xlfn.XLOOKUP(1, (날씨7[stnNm]='신적설 삽입용'!$C$70) * (날씨7[월]=M$71) * (날씨7[일]='신적설 삽입용'!$B79), 날씨7[ddMefs]),""),IF(_xlpm.결과=0,"",_xlpm.결과))</f>
        <v/>
      </c>
      <c r="N79" t="str" cm="1">
        <f t="array" ref="N79">_xlfn.LET(_xlpm.결과,IFERROR(_xlfn.XLOOKUP(1, (날씨7[stnNm]='신적설 삽입용'!$C$70) * (날씨7[월]=N$71) * (날씨7[일]='신적설 삽입용'!$B79), 날씨7[ddMefs]),""),IF(_xlpm.결과=0,"",_xlpm.결과))</f>
        <v/>
      </c>
      <c r="P79" s="63">
        <v>8</v>
      </c>
      <c r="Q79" t="str" cm="1">
        <f t="array" ref="Q79">_xlfn.LET(_xlpm.결과,IFERROR(_xlfn.XLOOKUP(1, (날씨8[stnNm]='신적설 삽입용'!$Q$70) * (날씨8[월]=Q$71) * (날씨8[일]='신적설 삽입용'!$P79), 날씨8[ddMefs]),""),IF(_xlpm.결과=0,"",_xlpm.결과))</f>
        <v/>
      </c>
      <c r="R79" t="str" cm="1">
        <f t="array" ref="R79">_xlfn.LET(_xlpm.결과,IFERROR(_xlfn.XLOOKUP(1, (날씨8[stnNm]='신적설 삽입용'!$Q$70) * (날씨8[월]=R$71) * (날씨8[일]='신적설 삽입용'!$P79), 날씨8[ddMefs]),""),IF(_xlpm.결과=0,"",_xlpm.결과))</f>
        <v/>
      </c>
      <c r="S79" t="str" cm="1">
        <f t="array" ref="S79">_xlfn.LET(_xlpm.결과,IFERROR(_xlfn.XLOOKUP(1, (날씨8[stnNm]='신적설 삽입용'!$Q$70) * (날씨8[월]=S$71) * (날씨8[일]='신적설 삽입용'!$P79), 날씨8[ddMefs]),""),IF(_xlpm.결과=0,"",_xlpm.결과))</f>
        <v/>
      </c>
      <c r="T79" t="str" cm="1">
        <f t="array" ref="T79">_xlfn.LET(_xlpm.결과,IFERROR(_xlfn.XLOOKUP(1, (날씨8[stnNm]='신적설 삽입용'!$Q$70) * (날씨8[월]=T$71) * (날씨8[일]='신적설 삽입용'!$P79), 날씨8[ddMefs]),""),IF(_xlpm.결과=0,"",_xlpm.결과))</f>
        <v/>
      </c>
      <c r="U79" t="str" cm="1">
        <f t="array" ref="U79">_xlfn.LET(_xlpm.결과,IFERROR(_xlfn.XLOOKUP(1, (날씨8[stnNm]='신적설 삽입용'!$Q$70) * (날씨8[월]=U$71) * (날씨8[일]='신적설 삽입용'!$P79), 날씨8[ddMefs]),""),IF(_xlpm.결과=0,"",_xlpm.결과))</f>
        <v/>
      </c>
      <c r="V79" t="str" cm="1">
        <f t="array" ref="V79">_xlfn.LET(_xlpm.결과,IFERROR(_xlfn.XLOOKUP(1, (날씨8[stnNm]='신적설 삽입용'!$Q$70) * (날씨8[월]=V$71) * (날씨8[일]='신적설 삽입용'!$P79), 날씨8[ddMefs]),""),IF(_xlpm.결과=0,"",_xlpm.결과))</f>
        <v/>
      </c>
      <c r="W79" t="str" cm="1">
        <f t="array" ref="W79">_xlfn.LET(_xlpm.결과,IFERROR(_xlfn.XLOOKUP(1, (날씨8[stnNm]='신적설 삽입용'!$Q$70) * (날씨8[월]=W$71) * (날씨8[일]='신적설 삽입용'!$P79), 날씨8[ddMefs]),""),IF(_xlpm.결과=0,"",_xlpm.결과))</f>
        <v/>
      </c>
      <c r="X79" t="str" cm="1">
        <f t="array" ref="X79">_xlfn.LET(_xlpm.결과,IFERROR(_xlfn.XLOOKUP(1, (날씨8[stnNm]='신적설 삽입용'!$Q$70) * (날씨8[월]=X$71) * (날씨8[일]='신적설 삽입용'!$P79), 날씨8[ddMefs]),""),IF(_xlpm.결과=0,"",_xlpm.결과))</f>
        <v/>
      </c>
      <c r="Y79" t="str" cm="1">
        <f t="array" ref="Y79">_xlfn.LET(_xlpm.결과,IFERROR(_xlfn.XLOOKUP(1, (날씨8[stnNm]='신적설 삽입용'!$Q$70) * (날씨8[월]=Y$71) * (날씨8[일]='신적설 삽입용'!$P79), 날씨8[ddMefs]),""),IF(_xlpm.결과=0,"",_xlpm.결과))</f>
        <v/>
      </c>
      <c r="Z79" t="str" cm="1">
        <f t="array" ref="Z79">_xlfn.LET(_xlpm.결과,IFERROR(_xlfn.XLOOKUP(1, (날씨8[stnNm]='신적설 삽입용'!$Q$70) * (날씨8[월]=Z$71) * (날씨8[일]='신적설 삽입용'!$P79), 날씨8[ddMefs]),""),IF(_xlpm.결과=0,"",_xlpm.결과))</f>
        <v/>
      </c>
      <c r="AA79" t="str" cm="1">
        <f t="array" ref="AA79">_xlfn.LET(_xlpm.결과,IFERROR(_xlfn.XLOOKUP(1, (날씨8[stnNm]='신적설 삽입용'!$Q$70) * (날씨8[월]=AA$71) * (날씨8[일]='신적설 삽입용'!$P79), 날씨8[ddMefs]),""),IF(_xlpm.결과=0,"",_xlpm.결과))</f>
        <v/>
      </c>
      <c r="AB79" t="str" cm="1">
        <f t="array" ref="AB79">_xlfn.LET(_xlpm.결과,IFERROR(_xlfn.XLOOKUP(1, (날씨8[stnNm]='신적설 삽입용'!$Q$70) * (날씨8[월]=AB$71) * (날씨8[일]='신적설 삽입용'!$P79), 날씨8[ddMefs]),""),IF(_xlpm.결과=0,"",_xlpm.결과))</f>
        <v/>
      </c>
      <c r="AD79" s="63">
        <v>8</v>
      </c>
      <c r="AE79" t="str" cm="1">
        <f t="array" ref="AE79">_xlfn.LET(_xlpm.결과,IFERROR(_xlfn.XLOOKUP(1, (날씨9[stnNm]='신적설 삽입용'!$AE$70) * (날씨9[월]=AE$71) * (날씨9[일]='신적설 삽입용'!$AD79), 날씨9[ddMefs]),""),IF(_xlpm.결과=0,"",_xlpm.결과))</f>
        <v/>
      </c>
      <c r="AF79" t="str" cm="1">
        <f t="array" ref="AF79">_xlfn.LET(_xlpm.결과,IFERROR(_xlfn.XLOOKUP(1, (날씨9[stnNm]='신적설 삽입용'!$AE$70) * (날씨9[월]=AF$71) * (날씨9[일]='신적설 삽입용'!$AD79), 날씨9[ddMefs]),""),IF(_xlpm.결과=0,"",_xlpm.결과))</f>
        <v/>
      </c>
      <c r="AG79" t="str" cm="1">
        <f t="array" ref="AG79">_xlfn.LET(_xlpm.결과,IFERROR(_xlfn.XLOOKUP(1, (날씨9[stnNm]='신적설 삽입용'!$AE$70) * (날씨9[월]=AG$71) * (날씨9[일]='신적설 삽입용'!$AD79), 날씨9[ddMefs]),""),IF(_xlpm.결과=0,"",_xlpm.결과))</f>
        <v/>
      </c>
      <c r="AH79" t="str" cm="1">
        <f t="array" ref="AH79">_xlfn.LET(_xlpm.결과,IFERROR(_xlfn.XLOOKUP(1, (날씨9[stnNm]='신적설 삽입용'!$AE$70) * (날씨9[월]=AH$71) * (날씨9[일]='신적설 삽입용'!$AD79), 날씨9[ddMefs]),""),IF(_xlpm.결과=0,"",_xlpm.결과))</f>
        <v/>
      </c>
      <c r="AI79" t="str" cm="1">
        <f t="array" ref="AI79">_xlfn.LET(_xlpm.결과,IFERROR(_xlfn.XLOOKUP(1, (날씨9[stnNm]='신적설 삽입용'!$AE$70) * (날씨9[월]=AI$71) * (날씨9[일]='신적설 삽입용'!$AD79), 날씨9[ddMefs]),""),IF(_xlpm.결과=0,"",_xlpm.결과))</f>
        <v/>
      </c>
      <c r="AJ79" t="str" cm="1">
        <f t="array" ref="AJ79">_xlfn.LET(_xlpm.결과,IFERROR(_xlfn.XLOOKUP(1, (날씨9[stnNm]='신적설 삽입용'!$AE$70) * (날씨9[월]=AJ$71) * (날씨9[일]='신적설 삽입용'!$AD79), 날씨9[ddMefs]),""),IF(_xlpm.결과=0,"",_xlpm.결과))</f>
        <v/>
      </c>
      <c r="AK79" t="str" cm="1">
        <f t="array" ref="AK79">_xlfn.LET(_xlpm.결과,IFERROR(_xlfn.XLOOKUP(1, (날씨9[stnNm]='신적설 삽입용'!$AE$70) * (날씨9[월]=AK$71) * (날씨9[일]='신적설 삽입용'!$AD79), 날씨9[ddMefs]),""),IF(_xlpm.결과=0,"",_xlpm.결과))</f>
        <v/>
      </c>
      <c r="AL79" t="str" cm="1">
        <f t="array" ref="AL79">_xlfn.LET(_xlpm.결과,IFERROR(_xlfn.XLOOKUP(1, (날씨9[stnNm]='신적설 삽입용'!$AE$70) * (날씨9[월]=AL$71) * (날씨9[일]='신적설 삽입용'!$AD79), 날씨9[ddMefs]),""),IF(_xlpm.결과=0,"",_xlpm.결과))</f>
        <v/>
      </c>
      <c r="AM79" t="str" cm="1">
        <f t="array" ref="AM79">_xlfn.LET(_xlpm.결과,IFERROR(_xlfn.XLOOKUP(1, (날씨9[stnNm]='신적설 삽입용'!$AE$70) * (날씨9[월]=AM$71) * (날씨9[일]='신적설 삽입용'!$AD79), 날씨9[ddMefs]),""),IF(_xlpm.결과=0,"",_xlpm.결과))</f>
        <v/>
      </c>
      <c r="AN79" t="str" cm="1">
        <f t="array" ref="AN79">_xlfn.LET(_xlpm.결과,IFERROR(_xlfn.XLOOKUP(1, (날씨9[stnNm]='신적설 삽입용'!$AE$70) * (날씨9[월]=AN$71) * (날씨9[일]='신적설 삽입용'!$AD79), 날씨9[ddMefs]),""),IF(_xlpm.결과=0,"",_xlpm.결과))</f>
        <v/>
      </c>
      <c r="AO79" t="str" cm="1">
        <f t="array" ref="AO79">_xlfn.LET(_xlpm.결과,IFERROR(_xlfn.XLOOKUP(1, (날씨9[stnNm]='신적설 삽입용'!$AE$70) * (날씨9[월]=AO$71) * (날씨9[일]='신적설 삽입용'!$AD79), 날씨9[ddMefs]),""),IF(_xlpm.결과=0,"",_xlpm.결과))</f>
        <v/>
      </c>
      <c r="AP79" t="str" cm="1">
        <f t="array" ref="AP79">_xlfn.LET(_xlpm.결과,IFERROR(_xlfn.XLOOKUP(1, (날씨9[stnNm]='신적설 삽입용'!$AE$70) * (날씨9[월]=AP$71) * (날씨9[일]='신적설 삽입용'!$AD79), 날씨9[ddMefs]),""),IF(_xlpm.결과=0,"",_xlpm.결과))</f>
        <v/>
      </c>
    </row>
    <row r="80" spans="2:42" ht="15.95" customHeight="1" x14ac:dyDescent="0.3">
      <c r="B80" s="63">
        <v>9</v>
      </c>
      <c r="C80" t="str" cm="1">
        <f t="array" ref="C80">_xlfn.LET(_xlpm.결과,IFERROR(_xlfn.XLOOKUP(1, (날씨7[stnNm]='신적설 삽입용'!$C$70) * (날씨7[월]=C$71) * (날씨7[일]='신적설 삽입용'!$B80), 날씨7[ddMefs]),""),IF(_xlpm.결과=0,"",_xlpm.결과))</f>
        <v/>
      </c>
      <c r="D80" t="str" cm="1">
        <f t="array" ref="D80">_xlfn.LET(_xlpm.결과,IFERROR(_xlfn.XLOOKUP(1, (날씨7[stnNm]='신적설 삽입용'!$C$70) * (날씨7[월]=D$71) * (날씨7[일]='신적설 삽입용'!$B80), 날씨7[ddMefs]),""),IF(_xlpm.결과=0,"",_xlpm.결과))</f>
        <v/>
      </c>
      <c r="E80" t="str" cm="1">
        <f t="array" ref="E80">_xlfn.LET(_xlpm.결과,IFERROR(_xlfn.XLOOKUP(1, (날씨7[stnNm]='신적설 삽입용'!$C$70) * (날씨7[월]=E$71) * (날씨7[일]='신적설 삽입용'!$B80), 날씨7[ddMefs]),""),IF(_xlpm.결과=0,"",_xlpm.결과))</f>
        <v/>
      </c>
      <c r="F80" t="str" cm="1">
        <f t="array" ref="F80">_xlfn.LET(_xlpm.결과,IFERROR(_xlfn.XLOOKUP(1, (날씨7[stnNm]='신적설 삽입용'!$C$70) * (날씨7[월]=F$71) * (날씨7[일]='신적설 삽입용'!$B80), 날씨7[ddMefs]),""),IF(_xlpm.결과=0,"",_xlpm.결과))</f>
        <v/>
      </c>
      <c r="G80" t="str" cm="1">
        <f t="array" ref="G80">_xlfn.LET(_xlpm.결과,IFERROR(_xlfn.XLOOKUP(1, (날씨7[stnNm]='신적설 삽입용'!$C$70) * (날씨7[월]=G$71) * (날씨7[일]='신적설 삽입용'!$B80), 날씨7[ddMefs]),""),IF(_xlpm.결과=0,"",_xlpm.결과))</f>
        <v/>
      </c>
      <c r="H80" t="str" cm="1">
        <f t="array" ref="H80">_xlfn.LET(_xlpm.결과,IFERROR(_xlfn.XLOOKUP(1, (날씨7[stnNm]='신적설 삽입용'!$C$70) * (날씨7[월]=H$71) * (날씨7[일]='신적설 삽입용'!$B80), 날씨7[ddMefs]),""),IF(_xlpm.결과=0,"",_xlpm.결과))</f>
        <v/>
      </c>
      <c r="I80" t="str" cm="1">
        <f t="array" ref="I80">_xlfn.LET(_xlpm.결과,IFERROR(_xlfn.XLOOKUP(1, (날씨7[stnNm]='신적설 삽입용'!$C$70) * (날씨7[월]=I$71) * (날씨7[일]='신적설 삽입용'!$B80), 날씨7[ddMefs]),""),IF(_xlpm.결과=0,"",_xlpm.결과))</f>
        <v/>
      </c>
      <c r="J80" t="str" cm="1">
        <f t="array" ref="J80">_xlfn.LET(_xlpm.결과,IFERROR(_xlfn.XLOOKUP(1, (날씨7[stnNm]='신적설 삽입용'!$C$70) * (날씨7[월]=J$71) * (날씨7[일]='신적설 삽입용'!$B80), 날씨7[ddMefs]),""),IF(_xlpm.결과=0,"",_xlpm.결과))</f>
        <v/>
      </c>
      <c r="K80" t="str" cm="1">
        <f t="array" ref="K80">_xlfn.LET(_xlpm.결과,IFERROR(_xlfn.XLOOKUP(1, (날씨7[stnNm]='신적설 삽입용'!$C$70) * (날씨7[월]=K$71) * (날씨7[일]='신적설 삽입용'!$B80), 날씨7[ddMefs]),""),IF(_xlpm.결과=0,"",_xlpm.결과))</f>
        <v/>
      </c>
      <c r="L80" t="str" cm="1">
        <f t="array" ref="L80">_xlfn.LET(_xlpm.결과,IFERROR(_xlfn.XLOOKUP(1, (날씨7[stnNm]='신적설 삽입용'!$C$70) * (날씨7[월]=L$71) * (날씨7[일]='신적설 삽입용'!$B80), 날씨7[ddMefs]),""),IF(_xlpm.결과=0,"",_xlpm.결과))</f>
        <v/>
      </c>
      <c r="M80" t="str" cm="1">
        <f t="array" ref="M80">_xlfn.LET(_xlpm.결과,IFERROR(_xlfn.XLOOKUP(1, (날씨7[stnNm]='신적설 삽입용'!$C$70) * (날씨7[월]=M$71) * (날씨7[일]='신적설 삽입용'!$B80), 날씨7[ddMefs]),""),IF(_xlpm.결과=0,"",_xlpm.결과))</f>
        <v/>
      </c>
      <c r="N80" t="str" cm="1">
        <f t="array" ref="N80">_xlfn.LET(_xlpm.결과,IFERROR(_xlfn.XLOOKUP(1, (날씨7[stnNm]='신적설 삽입용'!$C$70) * (날씨7[월]=N$71) * (날씨7[일]='신적설 삽입용'!$B80), 날씨7[ddMefs]),""),IF(_xlpm.결과=0,"",_xlpm.결과))</f>
        <v/>
      </c>
      <c r="P80" s="63">
        <v>9</v>
      </c>
      <c r="Q80" t="str" cm="1">
        <f t="array" ref="Q80">_xlfn.LET(_xlpm.결과,IFERROR(_xlfn.XLOOKUP(1, (날씨8[stnNm]='신적설 삽입용'!$Q$70) * (날씨8[월]=Q$71) * (날씨8[일]='신적설 삽입용'!$P80), 날씨8[ddMefs]),""),IF(_xlpm.결과=0,"",_xlpm.결과))</f>
        <v/>
      </c>
      <c r="R80" t="str" cm="1">
        <f t="array" ref="R80">_xlfn.LET(_xlpm.결과,IFERROR(_xlfn.XLOOKUP(1, (날씨8[stnNm]='신적설 삽입용'!$Q$70) * (날씨8[월]=R$71) * (날씨8[일]='신적설 삽입용'!$P80), 날씨8[ddMefs]),""),IF(_xlpm.결과=0,"",_xlpm.결과))</f>
        <v/>
      </c>
      <c r="S80" t="str" cm="1">
        <f t="array" ref="S80">_xlfn.LET(_xlpm.결과,IFERROR(_xlfn.XLOOKUP(1, (날씨8[stnNm]='신적설 삽입용'!$Q$70) * (날씨8[월]=S$71) * (날씨8[일]='신적설 삽입용'!$P80), 날씨8[ddMefs]),""),IF(_xlpm.결과=0,"",_xlpm.결과))</f>
        <v/>
      </c>
      <c r="T80" t="str" cm="1">
        <f t="array" ref="T80">_xlfn.LET(_xlpm.결과,IFERROR(_xlfn.XLOOKUP(1, (날씨8[stnNm]='신적설 삽입용'!$Q$70) * (날씨8[월]=T$71) * (날씨8[일]='신적설 삽입용'!$P80), 날씨8[ddMefs]),""),IF(_xlpm.결과=0,"",_xlpm.결과))</f>
        <v/>
      </c>
      <c r="U80" t="str" cm="1">
        <f t="array" ref="U80">_xlfn.LET(_xlpm.결과,IFERROR(_xlfn.XLOOKUP(1, (날씨8[stnNm]='신적설 삽입용'!$Q$70) * (날씨8[월]=U$71) * (날씨8[일]='신적설 삽입용'!$P80), 날씨8[ddMefs]),""),IF(_xlpm.결과=0,"",_xlpm.결과))</f>
        <v/>
      </c>
      <c r="V80" t="str" cm="1">
        <f t="array" ref="V80">_xlfn.LET(_xlpm.결과,IFERROR(_xlfn.XLOOKUP(1, (날씨8[stnNm]='신적설 삽입용'!$Q$70) * (날씨8[월]=V$71) * (날씨8[일]='신적설 삽입용'!$P80), 날씨8[ddMefs]),""),IF(_xlpm.결과=0,"",_xlpm.결과))</f>
        <v/>
      </c>
      <c r="W80" t="str" cm="1">
        <f t="array" ref="W80">_xlfn.LET(_xlpm.결과,IFERROR(_xlfn.XLOOKUP(1, (날씨8[stnNm]='신적설 삽입용'!$Q$70) * (날씨8[월]=W$71) * (날씨8[일]='신적설 삽입용'!$P80), 날씨8[ddMefs]),""),IF(_xlpm.결과=0,"",_xlpm.결과))</f>
        <v/>
      </c>
      <c r="X80" t="str" cm="1">
        <f t="array" ref="X80">_xlfn.LET(_xlpm.결과,IFERROR(_xlfn.XLOOKUP(1, (날씨8[stnNm]='신적설 삽입용'!$Q$70) * (날씨8[월]=X$71) * (날씨8[일]='신적설 삽입용'!$P80), 날씨8[ddMefs]),""),IF(_xlpm.결과=0,"",_xlpm.결과))</f>
        <v/>
      </c>
      <c r="Y80" t="str" cm="1">
        <f t="array" ref="Y80">_xlfn.LET(_xlpm.결과,IFERROR(_xlfn.XLOOKUP(1, (날씨8[stnNm]='신적설 삽입용'!$Q$70) * (날씨8[월]=Y$71) * (날씨8[일]='신적설 삽입용'!$P80), 날씨8[ddMefs]),""),IF(_xlpm.결과=0,"",_xlpm.결과))</f>
        <v/>
      </c>
      <c r="Z80" t="str" cm="1">
        <f t="array" ref="Z80">_xlfn.LET(_xlpm.결과,IFERROR(_xlfn.XLOOKUP(1, (날씨8[stnNm]='신적설 삽입용'!$Q$70) * (날씨8[월]=Z$71) * (날씨8[일]='신적설 삽입용'!$P80), 날씨8[ddMefs]),""),IF(_xlpm.결과=0,"",_xlpm.결과))</f>
        <v/>
      </c>
      <c r="AA80" t="str" cm="1">
        <f t="array" ref="AA80">_xlfn.LET(_xlpm.결과,IFERROR(_xlfn.XLOOKUP(1, (날씨8[stnNm]='신적설 삽입용'!$Q$70) * (날씨8[월]=AA$71) * (날씨8[일]='신적설 삽입용'!$P80), 날씨8[ddMefs]),""),IF(_xlpm.결과=0,"",_xlpm.결과))</f>
        <v/>
      </c>
      <c r="AB80" t="str" cm="1">
        <f t="array" ref="AB80">_xlfn.LET(_xlpm.결과,IFERROR(_xlfn.XLOOKUP(1, (날씨8[stnNm]='신적설 삽입용'!$Q$70) * (날씨8[월]=AB$71) * (날씨8[일]='신적설 삽입용'!$P80), 날씨8[ddMefs]),""),IF(_xlpm.결과=0,"",_xlpm.결과))</f>
        <v/>
      </c>
      <c r="AD80" s="63">
        <v>9</v>
      </c>
      <c r="AE80" t="str" cm="1">
        <f t="array" ref="AE80">_xlfn.LET(_xlpm.결과,IFERROR(_xlfn.XLOOKUP(1, (날씨9[stnNm]='신적설 삽입용'!$AE$70) * (날씨9[월]=AE$71) * (날씨9[일]='신적설 삽입용'!$AD80), 날씨9[ddMefs]),""),IF(_xlpm.결과=0,"",_xlpm.결과))</f>
        <v/>
      </c>
      <c r="AF80" t="str" cm="1">
        <f t="array" ref="AF80">_xlfn.LET(_xlpm.결과,IFERROR(_xlfn.XLOOKUP(1, (날씨9[stnNm]='신적설 삽입용'!$AE$70) * (날씨9[월]=AF$71) * (날씨9[일]='신적설 삽입용'!$AD80), 날씨9[ddMefs]),""),IF(_xlpm.결과=0,"",_xlpm.결과))</f>
        <v/>
      </c>
      <c r="AG80" t="str" cm="1">
        <f t="array" ref="AG80">_xlfn.LET(_xlpm.결과,IFERROR(_xlfn.XLOOKUP(1, (날씨9[stnNm]='신적설 삽입용'!$AE$70) * (날씨9[월]=AG$71) * (날씨9[일]='신적설 삽입용'!$AD80), 날씨9[ddMefs]),""),IF(_xlpm.결과=0,"",_xlpm.결과))</f>
        <v/>
      </c>
      <c r="AH80" t="str" cm="1">
        <f t="array" ref="AH80">_xlfn.LET(_xlpm.결과,IFERROR(_xlfn.XLOOKUP(1, (날씨9[stnNm]='신적설 삽입용'!$AE$70) * (날씨9[월]=AH$71) * (날씨9[일]='신적설 삽입용'!$AD80), 날씨9[ddMefs]),""),IF(_xlpm.결과=0,"",_xlpm.결과))</f>
        <v/>
      </c>
      <c r="AI80" t="str" cm="1">
        <f t="array" ref="AI80">_xlfn.LET(_xlpm.결과,IFERROR(_xlfn.XLOOKUP(1, (날씨9[stnNm]='신적설 삽입용'!$AE$70) * (날씨9[월]=AI$71) * (날씨9[일]='신적설 삽입용'!$AD80), 날씨9[ddMefs]),""),IF(_xlpm.결과=0,"",_xlpm.결과))</f>
        <v/>
      </c>
      <c r="AJ80" t="str" cm="1">
        <f t="array" ref="AJ80">_xlfn.LET(_xlpm.결과,IFERROR(_xlfn.XLOOKUP(1, (날씨9[stnNm]='신적설 삽입용'!$AE$70) * (날씨9[월]=AJ$71) * (날씨9[일]='신적설 삽입용'!$AD80), 날씨9[ddMefs]),""),IF(_xlpm.결과=0,"",_xlpm.결과))</f>
        <v/>
      </c>
      <c r="AK80" t="str" cm="1">
        <f t="array" ref="AK80">_xlfn.LET(_xlpm.결과,IFERROR(_xlfn.XLOOKUP(1, (날씨9[stnNm]='신적설 삽입용'!$AE$70) * (날씨9[월]=AK$71) * (날씨9[일]='신적설 삽입용'!$AD80), 날씨9[ddMefs]),""),IF(_xlpm.결과=0,"",_xlpm.결과))</f>
        <v/>
      </c>
      <c r="AL80" t="str" cm="1">
        <f t="array" ref="AL80">_xlfn.LET(_xlpm.결과,IFERROR(_xlfn.XLOOKUP(1, (날씨9[stnNm]='신적설 삽입용'!$AE$70) * (날씨9[월]=AL$71) * (날씨9[일]='신적설 삽입용'!$AD80), 날씨9[ddMefs]),""),IF(_xlpm.결과=0,"",_xlpm.결과))</f>
        <v/>
      </c>
      <c r="AM80" t="str" cm="1">
        <f t="array" ref="AM80">_xlfn.LET(_xlpm.결과,IFERROR(_xlfn.XLOOKUP(1, (날씨9[stnNm]='신적설 삽입용'!$AE$70) * (날씨9[월]=AM$71) * (날씨9[일]='신적설 삽입용'!$AD80), 날씨9[ddMefs]),""),IF(_xlpm.결과=0,"",_xlpm.결과))</f>
        <v/>
      </c>
      <c r="AN80" t="str" cm="1">
        <f t="array" ref="AN80">_xlfn.LET(_xlpm.결과,IFERROR(_xlfn.XLOOKUP(1, (날씨9[stnNm]='신적설 삽입용'!$AE$70) * (날씨9[월]=AN$71) * (날씨9[일]='신적설 삽입용'!$AD80), 날씨9[ddMefs]),""),IF(_xlpm.결과=0,"",_xlpm.결과))</f>
        <v/>
      </c>
      <c r="AO80" t="str" cm="1">
        <f t="array" ref="AO80">_xlfn.LET(_xlpm.결과,IFERROR(_xlfn.XLOOKUP(1, (날씨9[stnNm]='신적설 삽입용'!$AE$70) * (날씨9[월]=AO$71) * (날씨9[일]='신적설 삽입용'!$AD80), 날씨9[ddMefs]),""),IF(_xlpm.결과=0,"",_xlpm.결과))</f>
        <v/>
      </c>
      <c r="AP80" t="str" cm="1">
        <f t="array" ref="AP80">_xlfn.LET(_xlpm.결과,IFERROR(_xlfn.XLOOKUP(1, (날씨9[stnNm]='신적설 삽입용'!$AE$70) * (날씨9[월]=AP$71) * (날씨9[일]='신적설 삽입용'!$AD80), 날씨9[ddMefs]),""),IF(_xlpm.결과=0,"",_xlpm.결과))</f>
        <v/>
      </c>
    </row>
    <row r="81" spans="2:42" ht="15.95" customHeight="1" x14ac:dyDescent="0.3">
      <c r="B81" s="63">
        <v>10</v>
      </c>
      <c r="C81" t="str" cm="1">
        <f t="array" ref="C81">_xlfn.LET(_xlpm.결과,IFERROR(_xlfn.XLOOKUP(1, (날씨7[stnNm]='신적설 삽입용'!$C$70) * (날씨7[월]=C$71) * (날씨7[일]='신적설 삽입용'!$B81), 날씨7[ddMefs]),""),IF(_xlpm.결과=0,"",_xlpm.결과))</f>
        <v/>
      </c>
      <c r="D81" t="str" cm="1">
        <f t="array" ref="D81">_xlfn.LET(_xlpm.결과,IFERROR(_xlfn.XLOOKUP(1, (날씨7[stnNm]='신적설 삽입용'!$C$70) * (날씨7[월]=D$71) * (날씨7[일]='신적설 삽입용'!$B81), 날씨7[ddMefs]),""),IF(_xlpm.결과=0,"",_xlpm.결과))</f>
        <v/>
      </c>
      <c r="E81" t="str" cm="1">
        <f t="array" ref="E81">_xlfn.LET(_xlpm.결과,IFERROR(_xlfn.XLOOKUP(1, (날씨7[stnNm]='신적설 삽입용'!$C$70) * (날씨7[월]=E$71) * (날씨7[일]='신적설 삽입용'!$B81), 날씨7[ddMefs]),""),IF(_xlpm.결과=0,"",_xlpm.결과))</f>
        <v/>
      </c>
      <c r="F81" t="str" cm="1">
        <f t="array" ref="F81">_xlfn.LET(_xlpm.결과,IFERROR(_xlfn.XLOOKUP(1, (날씨7[stnNm]='신적설 삽입용'!$C$70) * (날씨7[월]=F$71) * (날씨7[일]='신적설 삽입용'!$B81), 날씨7[ddMefs]),""),IF(_xlpm.결과=0,"",_xlpm.결과))</f>
        <v/>
      </c>
      <c r="G81" t="str" cm="1">
        <f t="array" ref="G81">_xlfn.LET(_xlpm.결과,IFERROR(_xlfn.XLOOKUP(1, (날씨7[stnNm]='신적설 삽입용'!$C$70) * (날씨7[월]=G$71) * (날씨7[일]='신적설 삽입용'!$B81), 날씨7[ddMefs]),""),IF(_xlpm.결과=0,"",_xlpm.결과))</f>
        <v/>
      </c>
      <c r="H81" t="str" cm="1">
        <f t="array" ref="H81">_xlfn.LET(_xlpm.결과,IFERROR(_xlfn.XLOOKUP(1, (날씨7[stnNm]='신적설 삽입용'!$C$70) * (날씨7[월]=H$71) * (날씨7[일]='신적설 삽입용'!$B81), 날씨7[ddMefs]),""),IF(_xlpm.결과=0,"",_xlpm.결과))</f>
        <v/>
      </c>
      <c r="I81" t="str" cm="1">
        <f t="array" ref="I81">_xlfn.LET(_xlpm.결과,IFERROR(_xlfn.XLOOKUP(1, (날씨7[stnNm]='신적설 삽입용'!$C$70) * (날씨7[월]=I$71) * (날씨7[일]='신적설 삽입용'!$B81), 날씨7[ddMefs]),""),IF(_xlpm.결과=0,"",_xlpm.결과))</f>
        <v/>
      </c>
      <c r="J81" t="str" cm="1">
        <f t="array" ref="J81">_xlfn.LET(_xlpm.결과,IFERROR(_xlfn.XLOOKUP(1, (날씨7[stnNm]='신적설 삽입용'!$C$70) * (날씨7[월]=J$71) * (날씨7[일]='신적설 삽입용'!$B81), 날씨7[ddMefs]),""),IF(_xlpm.결과=0,"",_xlpm.결과))</f>
        <v/>
      </c>
      <c r="K81" t="str" cm="1">
        <f t="array" ref="K81">_xlfn.LET(_xlpm.결과,IFERROR(_xlfn.XLOOKUP(1, (날씨7[stnNm]='신적설 삽입용'!$C$70) * (날씨7[월]=K$71) * (날씨7[일]='신적설 삽입용'!$B81), 날씨7[ddMefs]),""),IF(_xlpm.결과=0,"",_xlpm.결과))</f>
        <v/>
      </c>
      <c r="L81" t="str" cm="1">
        <f t="array" ref="L81">_xlfn.LET(_xlpm.결과,IFERROR(_xlfn.XLOOKUP(1, (날씨7[stnNm]='신적설 삽입용'!$C$70) * (날씨7[월]=L$71) * (날씨7[일]='신적설 삽입용'!$B81), 날씨7[ddMefs]),""),IF(_xlpm.결과=0,"",_xlpm.결과))</f>
        <v/>
      </c>
      <c r="M81" t="str" cm="1">
        <f t="array" ref="M81">_xlfn.LET(_xlpm.결과,IFERROR(_xlfn.XLOOKUP(1, (날씨7[stnNm]='신적설 삽입용'!$C$70) * (날씨7[월]=M$71) * (날씨7[일]='신적설 삽입용'!$B81), 날씨7[ddMefs]),""),IF(_xlpm.결과=0,"",_xlpm.결과))</f>
        <v/>
      </c>
      <c r="N81" t="str" cm="1">
        <f t="array" ref="N81">_xlfn.LET(_xlpm.결과,IFERROR(_xlfn.XLOOKUP(1, (날씨7[stnNm]='신적설 삽입용'!$C$70) * (날씨7[월]=N$71) * (날씨7[일]='신적설 삽입용'!$B81), 날씨7[ddMefs]),""),IF(_xlpm.결과=0,"",_xlpm.결과))</f>
        <v/>
      </c>
      <c r="P81" s="63">
        <v>10</v>
      </c>
      <c r="Q81" t="str" cm="1">
        <f t="array" ref="Q81">_xlfn.LET(_xlpm.결과,IFERROR(_xlfn.XLOOKUP(1, (날씨8[stnNm]='신적설 삽입용'!$Q$70) * (날씨8[월]=Q$71) * (날씨8[일]='신적설 삽입용'!$P81), 날씨8[ddMefs]),""),IF(_xlpm.결과=0,"",_xlpm.결과))</f>
        <v/>
      </c>
      <c r="R81" t="str" cm="1">
        <f t="array" ref="R81">_xlfn.LET(_xlpm.결과,IFERROR(_xlfn.XLOOKUP(1, (날씨8[stnNm]='신적설 삽입용'!$Q$70) * (날씨8[월]=R$71) * (날씨8[일]='신적설 삽입용'!$P81), 날씨8[ddMefs]),""),IF(_xlpm.결과=0,"",_xlpm.결과))</f>
        <v/>
      </c>
      <c r="S81" t="str" cm="1">
        <f t="array" ref="S81">_xlfn.LET(_xlpm.결과,IFERROR(_xlfn.XLOOKUP(1, (날씨8[stnNm]='신적설 삽입용'!$Q$70) * (날씨8[월]=S$71) * (날씨8[일]='신적설 삽입용'!$P81), 날씨8[ddMefs]),""),IF(_xlpm.결과=0,"",_xlpm.결과))</f>
        <v/>
      </c>
      <c r="T81" t="str" cm="1">
        <f t="array" ref="T81">_xlfn.LET(_xlpm.결과,IFERROR(_xlfn.XLOOKUP(1, (날씨8[stnNm]='신적설 삽입용'!$Q$70) * (날씨8[월]=T$71) * (날씨8[일]='신적설 삽입용'!$P81), 날씨8[ddMefs]),""),IF(_xlpm.결과=0,"",_xlpm.결과))</f>
        <v/>
      </c>
      <c r="U81" t="str" cm="1">
        <f t="array" ref="U81">_xlfn.LET(_xlpm.결과,IFERROR(_xlfn.XLOOKUP(1, (날씨8[stnNm]='신적설 삽입용'!$Q$70) * (날씨8[월]=U$71) * (날씨8[일]='신적설 삽입용'!$P81), 날씨8[ddMefs]),""),IF(_xlpm.결과=0,"",_xlpm.결과))</f>
        <v/>
      </c>
      <c r="V81" t="str" cm="1">
        <f t="array" ref="V81">_xlfn.LET(_xlpm.결과,IFERROR(_xlfn.XLOOKUP(1, (날씨8[stnNm]='신적설 삽입용'!$Q$70) * (날씨8[월]=V$71) * (날씨8[일]='신적설 삽입용'!$P81), 날씨8[ddMefs]),""),IF(_xlpm.결과=0,"",_xlpm.결과))</f>
        <v/>
      </c>
      <c r="W81" t="str" cm="1">
        <f t="array" ref="W81">_xlfn.LET(_xlpm.결과,IFERROR(_xlfn.XLOOKUP(1, (날씨8[stnNm]='신적설 삽입용'!$Q$70) * (날씨8[월]=W$71) * (날씨8[일]='신적설 삽입용'!$P81), 날씨8[ddMefs]),""),IF(_xlpm.결과=0,"",_xlpm.결과))</f>
        <v/>
      </c>
      <c r="X81" t="str" cm="1">
        <f t="array" ref="X81">_xlfn.LET(_xlpm.결과,IFERROR(_xlfn.XLOOKUP(1, (날씨8[stnNm]='신적설 삽입용'!$Q$70) * (날씨8[월]=X$71) * (날씨8[일]='신적설 삽입용'!$P81), 날씨8[ddMefs]),""),IF(_xlpm.결과=0,"",_xlpm.결과))</f>
        <v/>
      </c>
      <c r="Y81" t="str" cm="1">
        <f t="array" ref="Y81">_xlfn.LET(_xlpm.결과,IFERROR(_xlfn.XLOOKUP(1, (날씨8[stnNm]='신적설 삽입용'!$Q$70) * (날씨8[월]=Y$71) * (날씨8[일]='신적설 삽입용'!$P81), 날씨8[ddMefs]),""),IF(_xlpm.결과=0,"",_xlpm.결과))</f>
        <v/>
      </c>
      <c r="Z81" t="str" cm="1">
        <f t="array" ref="Z81">_xlfn.LET(_xlpm.결과,IFERROR(_xlfn.XLOOKUP(1, (날씨8[stnNm]='신적설 삽입용'!$Q$70) * (날씨8[월]=Z$71) * (날씨8[일]='신적설 삽입용'!$P81), 날씨8[ddMefs]),""),IF(_xlpm.결과=0,"",_xlpm.결과))</f>
        <v/>
      </c>
      <c r="AA81" t="str" cm="1">
        <f t="array" ref="AA81">_xlfn.LET(_xlpm.결과,IFERROR(_xlfn.XLOOKUP(1, (날씨8[stnNm]='신적설 삽입용'!$Q$70) * (날씨8[월]=AA$71) * (날씨8[일]='신적설 삽입용'!$P81), 날씨8[ddMefs]),""),IF(_xlpm.결과=0,"",_xlpm.결과))</f>
        <v/>
      </c>
      <c r="AB81" t="str" cm="1">
        <f t="array" ref="AB81">_xlfn.LET(_xlpm.결과,IFERROR(_xlfn.XLOOKUP(1, (날씨8[stnNm]='신적설 삽입용'!$Q$70) * (날씨8[월]=AB$71) * (날씨8[일]='신적설 삽입용'!$P81), 날씨8[ddMefs]),""),IF(_xlpm.결과=0,"",_xlpm.결과))</f>
        <v/>
      </c>
      <c r="AD81" s="63">
        <v>10</v>
      </c>
      <c r="AE81" t="str" cm="1">
        <f t="array" ref="AE81">_xlfn.LET(_xlpm.결과,IFERROR(_xlfn.XLOOKUP(1, (날씨9[stnNm]='신적설 삽입용'!$AE$70) * (날씨9[월]=AE$71) * (날씨9[일]='신적설 삽입용'!$AD81), 날씨9[ddMefs]),""),IF(_xlpm.결과=0,"",_xlpm.결과))</f>
        <v/>
      </c>
      <c r="AF81" t="str" cm="1">
        <f t="array" ref="AF81">_xlfn.LET(_xlpm.결과,IFERROR(_xlfn.XLOOKUP(1, (날씨9[stnNm]='신적설 삽입용'!$AE$70) * (날씨9[월]=AF$71) * (날씨9[일]='신적설 삽입용'!$AD81), 날씨9[ddMefs]),""),IF(_xlpm.결과=0,"",_xlpm.결과))</f>
        <v/>
      </c>
      <c r="AG81" t="str" cm="1">
        <f t="array" ref="AG81">_xlfn.LET(_xlpm.결과,IFERROR(_xlfn.XLOOKUP(1, (날씨9[stnNm]='신적설 삽입용'!$AE$70) * (날씨9[월]=AG$71) * (날씨9[일]='신적설 삽입용'!$AD81), 날씨9[ddMefs]),""),IF(_xlpm.결과=0,"",_xlpm.결과))</f>
        <v/>
      </c>
      <c r="AH81" t="str" cm="1">
        <f t="array" ref="AH81">_xlfn.LET(_xlpm.결과,IFERROR(_xlfn.XLOOKUP(1, (날씨9[stnNm]='신적설 삽입용'!$AE$70) * (날씨9[월]=AH$71) * (날씨9[일]='신적설 삽입용'!$AD81), 날씨9[ddMefs]),""),IF(_xlpm.결과=0,"",_xlpm.결과))</f>
        <v/>
      </c>
      <c r="AI81" t="str" cm="1">
        <f t="array" ref="AI81">_xlfn.LET(_xlpm.결과,IFERROR(_xlfn.XLOOKUP(1, (날씨9[stnNm]='신적설 삽입용'!$AE$70) * (날씨9[월]=AI$71) * (날씨9[일]='신적설 삽입용'!$AD81), 날씨9[ddMefs]),""),IF(_xlpm.결과=0,"",_xlpm.결과))</f>
        <v/>
      </c>
      <c r="AJ81" t="str" cm="1">
        <f t="array" ref="AJ81">_xlfn.LET(_xlpm.결과,IFERROR(_xlfn.XLOOKUP(1, (날씨9[stnNm]='신적설 삽입용'!$AE$70) * (날씨9[월]=AJ$71) * (날씨9[일]='신적설 삽입용'!$AD81), 날씨9[ddMefs]),""),IF(_xlpm.결과=0,"",_xlpm.결과))</f>
        <v/>
      </c>
      <c r="AK81" t="str" cm="1">
        <f t="array" ref="AK81">_xlfn.LET(_xlpm.결과,IFERROR(_xlfn.XLOOKUP(1, (날씨9[stnNm]='신적설 삽입용'!$AE$70) * (날씨9[월]=AK$71) * (날씨9[일]='신적설 삽입용'!$AD81), 날씨9[ddMefs]),""),IF(_xlpm.결과=0,"",_xlpm.결과))</f>
        <v/>
      </c>
      <c r="AL81" t="str" cm="1">
        <f t="array" ref="AL81">_xlfn.LET(_xlpm.결과,IFERROR(_xlfn.XLOOKUP(1, (날씨9[stnNm]='신적설 삽입용'!$AE$70) * (날씨9[월]=AL$71) * (날씨9[일]='신적설 삽입용'!$AD81), 날씨9[ddMefs]),""),IF(_xlpm.결과=0,"",_xlpm.결과))</f>
        <v/>
      </c>
      <c r="AM81" t="str" cm="1">
        <f t="array" ref="AM81">_xlfn.LET(_xlpm.결과,IFERROR(_xlfn.XLOOKUP(1, (날씨9[stnNm]='신적설 삽입용'!$AE$70) * (날씨9[월]=AM$71) * (날씨9[일]='신적설 삽입용'!$AD81), 날씨9[ddMefs]),""),IF(_xlpm.결과=0,"",_xlpm.결과))</f>
        <v/>
      </c>
      <c r="AN81" t="str" cm="1">
        <f t="array" ref="AN81">_xlfn.LET(_xlpm.결과,IFERROR(_xlfn.XLOOKUP(1, (날씨9[stnNm]='신적설 삽입용'!$AE$70) * (날씨9[월]=AN$71) * (날씨9[일]='신적설 삽입용'!$AD81), 날씨9[ddMefs]),""),IF(_xlpm.결과=0,"",_xlpm.결과))</f>
        <v/>
      </c>
      <c r="AO81" t="str" cm="1">
        <f t="array" ref="AO81">_xlfn.LET(_xlpm.결과,IFERROR(_xlfn.XLOOKUP(1, (날씨9[stnNm]='신적설 삽입용'!$AE$70) * (날씨9[월]=AO$71) * (날씨9[일]='신적설 삽입용'!$AD81), 날씨9[ddMefs]),""),IF(_xlpm.결과=0,"",_xlpm.결과))</f>
        <v/>
      </c>
      <c r="AP81" t="str" cm="1">
        <f t="array" ref="AP81">_xlfn.LET(_xlpm.결과,IFERROR(_xlfn.XLOOKUP(1, (날씨9[stnNm]='신적설 삽입용'!$AE$70) * (날씨9[월]=AP$71) * (날씨9[일]='신적설 삽입용'!$AD81), 날씨9[ddMefs]),""),IF(_xlpm.결과=0,"",_xlpm.결과))</f>
        <v/>
      </c>
    </row>
    <row r="82" spans="2:42" ht="15.95" customHeight="1" x14ac:dyDescent="0.3">
      <c r="B82" s="63">
        <v>11</v>
      </c>
      <c r="C82" t="str" cm="1">
        <f t="array" ref="C82">_xlfn.LET(_xlpm.결과,IFERROR(_xlfn.XLOOKUP(1, (날씨7[stnNm]='신적설 삽입용'!$C$70) * (날씨7[월]=C$71) * (날씨7[일]='신적설 삽입용'!$B82), 날씨7[ddMefs]),""),IF(_xlpm.결과=0,"",_xlpm.결과))</f>
        <v/>
      </c>
      <c r="D82" t="str" cm="1">
        <f t="array" ref="D82">_xlfn.LET(_xlpm.결과,IFERROR(_xlfn.XLOOKUP(1, (날씨7[stnNm]='신적설 삽입용'!$C$70) * (날씨7[월]=D$71) * (날씨7[일]='신적설 삽입용'!$B82), 날씨7[ddMefs]),""),IF(_xlpm.결과=0,"",_xlpm.결과))</f>
        <v/>
      </c>
      <c r="E82" t="str" cm="1">
        <f t="array" ref="E82">_xlfn.LET(_xlpm.결과,IFERROR(_xlfn.XLOOKUP(1, (날씨7[stnNm]='신적설 삽입용'!$C$70) * (날씨7[월]=E$71) * (날씨7[일]='신적설 삽입용'!$B82), 날씨7[ddMefs]),""),IF(_xlpm.결과=0,"",_xlpm.결과))</f>
        <v/>
      </c>
      <c r="F82" t="str" cm="1">
        <f t="array" ref="F82">_xlfn.LET(_xlpm.결과,IFERROR(_xlfn.XLOOKUP(1, (날씨7[stnNm]='신적설 삽입용'!$C$70) * (날씨7[월]=F$71) * (날씨7[일]='신적설 삽입용'!$B82), 날씨7[ddMefs]),""),IF(_xlpm.결과=0,"",_xlpm.결과))</f>
        <v/>
      </c>
      <c r="G82" t="str" cm="1">
        <f t="array" ref="G82">_xlfn.LET(_xlpm.결과,IFERROR(_xlfn.XLOOKUP(1, (날씨7[stnNm]='신적설 삽입용'!$C$70) * (날씨7[월]=G$71) * (날씨7[일]='신적설 삽입용'!$B82), 날씨7[ddMefs]),""),IF(_xlpm.결과=0,"",_xlpm.결과))</f>
        <v/>
      </c>
      <c r="H82" t="str" cm="1">
        <f t="array" ref="H82">_xlfn.LET(_xlpm.결과,IFERROR(_xlfn.XLOOKUP(1, (날씨7[stnNm]='신적설 삽입용'!$C$70) * (날씨7[월]=H$71) * (날씨7[일]='신적설 삽입용'!$B82), 날씨7[ddMefs]),""),IF(_xlpm.결과=0,"",_xlpm.결과))</f>
        <v/>
      </c>
      <c r="I82" t="str" cm="1">
        <f t="array" ref="I82">_xlfn.LET(_xlpm.결과,IFERROR(_xlfn.XLOOKUP(1, (날씨7[stnNm]='신적설 삽입용'!$C$70) * (날씨7[월]=I$71) * (날씨7[일]='신적설 삽입용'!$B82), 날씨7[ddMefs]),""),IF(_xlpm.결과=0,"",_xlpm.결과))</f>
        <v/>
      </c>
      <c r="J82" t="str" cm="1">
        <f t="array" ref="J82">_xlfn.LET(_xlpm.결과,IFERROR(_xlfn.XLOOKUP(1, (날씨7[stnNm]='신적설 삽입용'!$C$70) * (날씨7[월]=J$71) * (날씨7[일]='신적설 삽입용'!$B82), 날씨7[ddMefs]),""),IF(_xlpm.결과=0,"",_xlpm.결과))</f>
        <v/>
      </c>
      <c r="K82" t="str" cm="1">
        <f t="array" ref="K82">_xlfn.LET(_xlpm.결과,IFERROR(_xlfn.XLOOKUP(1, (날씨7[stnNm]='신적설 삽입용'!$C$70) * (날씨7[월]=K$71) * (날씨7[일]='신적설 삽입용'!$B82), 날씨7[ddMefs]),""),IF(_xlpm.결과=0,"",_xlpm.결과))</f>
        <v/>
      </c>
      <c r="L82" t="str" cm="1">
        <f t="array" ref="L82">_xlfn.LET(_xlpm.결과,IFERROR(_xlfn.XLOOKUP(1, (날씨7[stnNm]='신적설 삽입용'!$C$70) * (날씨7[월]=L$71) * (날씨7[일]='신적설 삽입용'!$B82), 날씨7[ddMefs]),""),IF(_xlpm.결과=0,"",_xlpm.결과))</f>
        <v/>
      </c>
      <c r="M82" t="str" cm="1">
        <f t="array" ref="M82">_xlfn.LET(_xlpm.결과,IFERROR(_xlfn.XLOOKUP(1, (날씨7[stnNm]='신적설 삽입용'!$C$70) * (날씨7[월]=M$71) * (날씨7[일]='신적설 삽입용'!$B82), 날씨7[ddMefs]),""),IF(_xlpm.결과=0,"",_xlpm.결과))</f>
        <v/>
      </c>
      <c r="N82" t="str" cm="1">
        <f t="array" ref="N82">_xlfn.LET(_xlpm.결과,IFERROR(_xlfn.XLOOKUP(1, (날씨7[stnNm]='신적설 삽입용'!$C$70) * (날씨7[월]=N$71) * (날씨7[일]='신적설 삽입용'!$B82), 날씨7[ddMefs]),""),IF(_xlpm.결과=0,"",_xlpm.결과))</f>
        <v/>
      </c>
      <c r="P82" s="63">
        <v>11</v>
      </c>
      <c r="Q82" t="str" cm="1">
        <f t="array" ref="Q82">_xlfn.LET(_xlpm.결과,IFERROR(_xlfn.XLOOKUP(1, (날씨8[stnNm]='신적설 삽입용'!$Q$70) * (날씨8[월]=Q$71) * (날씨8[일]='신적설 삽입용'!$P82), 날씨8[ddMefs]),""),IF(_xlpm.결과=0,"",_xlpm.결과))</f>
        <v/>
      </c>
      <c r="R82" t="str" cm="1">
        <f t="array" ref="R82">_xlfn.LET(_xlpm.결과,IFERROR(_xlfn.XLOOKUP(1, (날씨8[stnNm]='신적설 삽입용'!$Q$70) * (날씨8[월]=R$71) * (날씨8[일]='신적설 삽입용'!$P82), 날씨8[ddMefs]),""),IF(_xlpm.결과=0,"",_xlpm.결과))</f>
        <v/>
      </c>
      <c r="S82" t="str" cm="1">
        <f t="array" ref="S82">_xlfn.LET(_xlpm.결과,IFERROR(_xlfn.XLOOKUP(1, (날씨8[stnNm]='신적설 삽입용'!$Q$70) * (날씨8[월]=S$71) * (날씨8[일]='신적설 삽입용'!$P82), 날씨8[ddMefs]),""),IF(_xlpm.결과=0,"",_xlpm.결과))</f>
        <v/>
      </c>
      <c r="T82" t="str" cm="1">
        <f t="array" ref="T82">_xlfn.LET(_xlpm.결과,IFERROR(_xlfn.XLOOKUP(1, (날씨8[stnNm]='신적설 삽입용'!$Q$70) * (날씨8[월]=T$71) * (날씨8[일]='신적설 삽입용'!$P82), 날씨8[ddMefs]),""),IF(_xlpm.결과=0,"",_xlpm.결과))</f>
        <v/>
      </c>
      <c r="U82" t="str" cm="1">
        <f t="array" ref="U82">_xlfn.LET(_xlpm.결과,IFERROR(_xlfn.XLOOKUP(1, (날씨8[stnNm]='신적설 삽입용'!$Q$70) * (날씨8[월]=U$71) * (날씨8[일]='신적설 삽입용'!$P82), 날씨8[ddMefs]),""),IF(_xlpm.결과=0,"",_xlpm.결과))</f>
        <v/>
      </c>
      <c r="V82" t="str" cm="1">
        <f t="array" ref="V82">_xlfn.LET(_xlpm.결과,IFERROR(_xlfn.XLOOKUP(1, (날씨8[stnNm]='신적설 삽입용'!$Q$70) * (날씨8[월]=V$71) * (날씨8[일]='신적설 삽입용'!$P82), 날씨8[ddMefs]),""),IF(_xlpm.결과=0,"",_xlpm.결과))</f>
        <v/>
      </c>
      <c r="W82" t="str" cm="1">
        <f t="array" ref="W82">_xlfn.LET(_xlpm.결과,IFERROR(_xlfn.XLOOKUP(1, (날씨8[stnNm]='신적설 삽입용'!$Q$70) * (날씨8[월]=W$71) * (날씨8[일]='신적설 삽입용'!$P82), 날씨8[ddMefs]),""),IF(_xlpm.결과=0,"",_xlpm.결과))</f>
        <v/>
      </c>
      <c r="X82" t="str" cm="1">
        <f t="array" ref="X82">_xlfn.LET(_xlpm.결과,IFERROR(_xlfn.XLOOKUP(1, (날씨8[stnNm]='신적설 삽입용'!$Q$70) * (날씨8[월]=X$71) * (날씨8[일]='신적설 삽입용'!$P82), 날씨8[ddMefs]),""),IF(_xlpm.결과=0,"",_xlpm.결과))</f>
        <v/>
      </c>
      <c r="Y82" t="str" cm="1">
        <f t="array" ref="Y82">_xlfn.LET(_xlpm.결과,IFERROR(_xlfn.XLOOKUP(1, (날씨8[stnNm]='신적설 삽입용'!$Q$70) * (날씨8[월]=Y$71) * (날씨8[일]='신적설 삽입용'!$P82), 날씨8[ddMefs]),""),IF(_xlpm.결과=0,"",_xlpm.결과))</f>
        <v/>
      </c>
      <c r="Z82" t="str" cm="1">
        <f t="array" ref="Z82">_xlfn.LET(_xlpm.결과,IFERROR(_xlfn.XLOOKUP(1, (날씨8[stnNm]='신적설 삽입용'!$Q$70) * (날씨8[월]=Z$71) * (날씨8[일]='신적설 삽입용'!$P82), 날씨8[ddMefs]),""),IF(_xlpm.결과=0,"",_xlpm.결과))</f>
        <v/>
      </c>
      <c r="AA82" t="str" cm="1">
        <f t="array" ref="AA82">_xlfn.LET(_xlpm.결과,IFERROR(_xlfn.XLOOKUP(1, (날씨8[stnNm]='신적설 삽입용'!$Q$70) * (날씨8[월]=AA$71) * (날씨8[일]='신적설 삽입용'!$P82), 날씨8[ddMefs]),""),IF(_xlpm.결과=0,"",_xlpm.결과))</f>
        <v/>
      </c>
      <c r="AB82" t="str" cm="1">
        <f t="array" ref="AB82">_xlfn.LET(_xlpm.결과,IFERROR(_xlfn.XLOOKUP(1, (날씨8[stnNm]='신적설 삽입용'!$Q$70) * (날씨8[월]=AB$71) * (날씨8[일]='신적설 삽입용'!$P82), 날씨8[ddMefs]),""),IF(_xlpm.결과=0,"",_xlpm.결과))</f>
        <v/>
      </c>
      <c r="AD82" s="63">
        <v>11</v>
      </c>
      <c r="AE82" t="str" cm="1">
        <f t="array" ref="AE82">_xlfn.LET(_xlpm.결과,IFERROR(_xlfn.XLOOKUP(1, (날씨9[stnNm]='신적설 삽입용'!$AE$70) * (날씨9[월]=AE$71) * (날씨9[일]='신적설 삽입용'!$AD82), 날씨9[ddMefs]),""),IF(_xlpm.결과=0,"",_xlpm.결과))</f>
        <v/>
      </c>
      <c r="AF82" t="str" cm="1">
        <f t="array" ref="AF82">_xlfn.LET(_xlpm.결과,IFERROR(_xlfn.XLOOKUP(1, (날씨9[stnNm]='신적설 삽입용'!$AE$70) * (날씨9[월]=AF$71) * (날씨9[일]='신적설 삽입용'!$AD82), 날씨9[ddMefs]),""),IF(_xlpm.결과=0,"",_xlpm.결과))</f>
        <v/>
      </c>
      <c r="AG82" t="str" cm="1">
        <f t="array" ref="AG82">_xlfn.LET(_xlpm.결과,IFERROR(_xlfn.XLOOKUP(1, (날씨9[stnNm]='신적설 삽입용'!$AE$70) * (날씨9[월]=AG$71) * (날씨9[일]='신적설 삽입용'!$AD82), 날씨9[ddMefs]),""),IF(_xlpm.결과=0,"",_xlpm.결과))</f>
        <v/>
      </c>
      <c r="AH82" t="str" cm="1">
        <f t="array" ref="AH82">_xlfn.LET(_xlpm.결과,IFERROR(_xlfn.XLOOKUP(1, (날씨9[stnNm]='신적설 삽입용'!$AE$70) * (날씨9[월]=AH$71) * (날씨9[일]='신적설 삽입용'!$AD82), 날씨9[ddMefs]),""),IF(_xlpm.결과=0,"",_xlpm.결과))</f>
        <v/>
      </c>
      <c r="AI82" t="str" cm="1">
        <f t="array" ref="AI82">_xlfn.LET(_xlpm.결과,IFERROR(_xlfn.XLOOKUP(1, (날씨9[stnNm]='신적설 삽입용'!$AE$70) * (날씨9[월]=AI$71) * (날씨9[일]='신적설 삽입용'!$AD82), 날씨9[ddMefs]),""),IF(_xlpm.결과=0,"",_xlpm.결과))</f>
        <v/>
      </c>
      <c r="AJ82" t="str" cm="1">
        <f t="array" ref="AJ82">_xlfn.LET(_xlpm.결과,IFERROR(_xlfn.XLOOKUP(1, (날씨9[stnNm]='신적설 삽입용'!$AE$70) * (날씨9[월]=AJ$71) * (날씨9[일]='신적설 삽입용'!$AD82), 날씨9[ddMefs]),""),IF(_xlpm.결과=0,"",_xlpm.결과))</f>
        <v/>
      </c>
      <c r="AK82" t="str" cm="1">
        <f t="array" ref="AK82">_xlfn.LET(_xlpm.결과,IFERROR(_xlfn.XLOOKUP(1, (날씨9[stnNm]='신적설 삽입용'!$AE$70) * (날씨9[월]=AK$71) * (날씨9[일]='신적설 삽입용'!$AD82), 날씨9[ddMefs]),""),IF(_xlpm.결과=0,"",_xlpm.결과))</f>
        <v/>
      </c>
      <c r="AL82" t="str" cm="1">
        <f t="array" ref="AL82">_xlfn.LET(_xlpm.결과,IFERROR(_xlfn.XLOOKUP(1, (날씨9[stnNm]='신적설 삽입용'!$AE$70) * (날씨9[월]=AL$71) * (날씨9[일]='신적설 삽입용'!$AD82), 날씨9[ddMefs]),""),IF(_xlpm.결과=0,"",_xlpm.결과))</f>
        <v/>
      </c>
      <c r="AM82" t="str" cm="1">
        <f t="array" ref="AM82">_xlfn.LET(_xlpm.결과,IFERROR(_xlfn.XLOOKUP(1, (날씨9[stnNm]='신적설 삽입용'!$AE$70) * (날씨9[월]=AM$71) * (날씨9[일]='신적설 삽입용'!$AD82), 날씨9[ddMefs]),""),IF(_xlpm.결과=0,"",_xlpm.결과))</f>
        <v/>
      </c>
      <c r="AN82" t="str" cm="1">
        <f t="array" ref="AN82">_xlfn.LET(_xlpm.결과,IFERROR(_xlfn.XLOOKUP(1, (날씨9[stnNm]='신적설 삽입용'!$AE$70) * (날씨9[월]=AN$71) * (날씨9[일]='신적설 삽입용'!$AD82), 날씨9[ddMefs]),""),IF(_xlpm.결과=0,"",_xlpm.결과))</f>
        <v/>
      </c>
      <c r="AO82" t="str" cm="1">
        <f t="array" ref="AO82">_xlfn.LET(_xlpm.결과,IFERROR(_xlfn.XLOOKUP(1, (날씨9[stnNm]='신적설 삽입용'!$AE$70) * (날씨9[월]=AO$71) * (날씨9[일]='신적설 삽입용'!$AD82), 날씨9[ddMefs]),""),IF(_xlpm.결과=0,"",_xlpm.결과))</f>
        <v/>
      </c>
      <c r="AP82" t="str" cm="1">
        <f t="array" ref="AP82">_xlfn.LET(_xlpm.결과,IFERROR(_xlfn.XLOOKUP(1, (날씨9[stnNm]='신적설 삽입용'!$AE$70) * (날씨9[월]=AP$71) * (날씨9[일]='신적설 삽입용'!$AD82), 날씨9[ddMefs]),""),IF(_xlpm.결과=0,"",_xlpm.결과))</f>
        <v/>
      </c>
    </row>
    <row r="83" spans="2:42" ht="15.95" customHeight="1" x14ac:dyDescent="0.3">
      <c r="B83" s="63">
        <v>12</v>
      </c>
      <c r="C83" t="str" cm="1">
        <f t="array" ref="C83">_xlfn.LET(_xlpm.결과,IFERROR(_xlfn.XLOOKUP(1, (날씨7[stnNm]='신적설 삽입용'!$C$70) * (날씨7[월]=C$71) * (날씨7[일]='신적설 삽입용'!$B83), 날씨7[ddMefs]),""),IF(_xlpm.결과=0,"",_xlpm.결과))</f>
        <v/>
      </c>
      <c r="D83" t="str" cm="1">
        <f t="array" ref="D83">_xlfn.LET(_xlpm.결과,IFERROR(_xlfn.XLOOKUP(1, (날씨7[stnNm]='신적설 삽입용'!$C$70) * (날씨7[월]=D$71) * (날씨7[일]='신적설 삽입용'!$B83), 날씨7[ddMefs]),""),IF(_xlpm.결과=0,"",_xlpm.결과))</f>
        <v/>
      </c>
      <c r="E83" t="str" cm="1">
        <f t="array" ref="E83">_xlfn.LET(_xlpm.결과,IFERROR(_xlfn.XLOOKUP(1, (날씨7[stnNm]='신적설 삽입용'!$C$70) * (날씨7[월]=E$71) * (날씨7[일]='신적설 삽입용'!$B83), 날씨7[ddMefs]),""),IF(_xlpm.결과=0,"",_xlpm.결과))</f>
        <v/>
      </c>
      <c r="F83" t="str" cm="1">
        <f t="array" ref="F83">_xlfn.LET(_xlpm.결과,IFERROR(_xlfn.XLOOKUP(1, (날씨7[stnNm]='신적설 삽입용'!$C$70) * (날씨7[월]=F$71) * (날씨7[일]='신적설 삽입용'!$B83), 날씨7[ddMefs]),""),IF(_xlpm.결과=0,"",_xlpm.결과))</f>
        <v/>
      </c>
      <c r="G83" t="str" cm="1">
        <f t="array" ref="G83">_xlfn.LET(_xlpm.결과,IFERROR(_xlfn.XLOOKUP(1, (날씨7[stnNm]='신적설 삽입용'!$C$70) * (날씨7[월]=G$71) * (날씨7[일]='신적설 삽입용'!$B83), 날씨7[ddMefs]),""),IF(_xlpm.결과=0,"",_xlpm.결과))</f>
        <v/>
      </c>
      <c r="H83" t="str" cm="1">
        <f t="array" ref="H83">_xlfn.LET(_xlpm.결과,IFERROR(_xlfn.XLOOKUP(1, (날씨7[stnNm]='신적설 삽입용'!$C$70) * (날씨7[월]=H$71) * (날씨7[일]='신적설 삽입용'!$B83), 날씨7[ddMefs]),""),IF(_xlpm.결과=0,"",_xlpm.결과))</f>
        <v/>
      </c>
      <c r="I83" t="str" cm="1">
        <f t="array" ref="I83">_xlfn.LET(_xlpm.결과,IFERROR(_xlfn.XLOOKUP(1, (날씨7[stnNm]='신적설 삽입용'!$C$70) * (날씨7[월]=I$71) * (날씨7[일]='신적설 삽입용'!$B83), 날씨7[ddMefs]),""),IF(_xlpm.결과=0,"",_xlpm.결과))</f>
        <v/>
      </c>
      <c r="J83" t="str" cm="1">
        <f t="array" ref="J83">_xlfn.LET(_xlpm.결과,IFERROR(_xlfn.XLOOKUP(1, (날씨7[stnNm]='신적설 삽입용'!$C$70) * (날씨7[월]=J$71) * (날씨7[일]='신적설 삽입용'!$B83), 날씨7[ddMefs]),""),IF(_xlpm.결과=0,"",_xlpm.결과))</f>
        <v/>
      </c>
      <c r="K83" t="str" cm="1">
        <f t="array" ref="K83">_xlfn.LET(_xlpm.결과,IFERROR(_xlfn.XLOOKUP(1, (날씨7[stnNm]='신적설 삽입용'!$C$70) * (날씨7[월]=K$71) * (날씨7[일]='신적설 삽입용'!$B83), 날씨7[ddMefs]),""),IF(_xlpm.결과=0,"",_xlpm.결과))</f>
        <v/>
      </c>
      <c r="L83" t="str" cm="1">
        <f t="array" ref="L83">_xlfn.LET(_xlpm.결과,IFERROR(_xlfn.XLOOKUP(1, (날씨7[stnNm]='신적설 삽입용'!$C$70) * (날씨7[월]=L$71) * (날씨7[일]='신적설 삽입용'!$B83), 날씨7[ddMefs]),""),IF(_xlpm.결과=0,"",_xlpm.결과))</f>
        <v/>
      </c>
      <c r="M83" t="str" cm="1">
        <f t="array" ref="M83">_xlfn.LET(_xlpm.결과,IFERROR(_xlfn.XLOOKUP(1, (날씨7[stnNm]='신적설 삽입용'!$C$70) * (날씨7[월]=M$71) * (날씨7[일]='신적설 삽입용'!$B83), 날씨7[ddMefs]),""),IF(_xlpm.결과=0,"",_xlpm.결과))</f>
        <v/>
      </c>
      <c r="N83" t="str" cm="1">
        <f t="array" ref="N83">_xlfn.LET(_xlpm.결과,IFERROR(_xlfn.XLOOKUP(1, (날씨7[stnNm]='신적설 삽입용'!$C$70) * (날씨7[월]=N$71) * (날씨7[일]='신적설 삽입용'!$B83), 날씨7[ddMefs]),""),IF(_xlpm.결과=0,"",_xlpm.결과))</f>
        <v/>
      </c>
      <c r="P83" s="63">
        <v>12</v>
      </c>
      <c r="Q83" t="str" cm="1">
        <f t="array" ref="Q83">_xlfn.LET(_xlpm.결과,IFERROR(_xlfn.XLOOKUP(1, (날씨8[stnNm]='신적설 삽입용'!$Q$70) * (날씨8[월]=Q$71) * (날씨8[일]='신적설 삽입용'!$P83), 날씨8[ddMefs]),""),IF(_xlpm.결과=0,"",_xlpm.결과))</f>
        <v/>
      </c>
      <c r="R83" t="str" cm="1">
        <f t="array" ref="R83">_xlfn.LET(_xlpm.결과,IFERROR(_xlfn.XLOOKUP(1, (날씨8[stnNm]='신적설 삽입용'!$Q$70) * (날씨8[월]=R$71) * (날씨8[일]='신적설 삽입용'!$P83), 날씨8[ddMefs]),""),IF(_xlpm.결과=0,"",_xlpm.결과))</f>
        <v/>
      </c>
      <c r="S83" t="str" cm="1">
        <f t="array" ref="S83">_xlfn.LET(_xlpm.결과,IFERROR(_xlfn.XLOOKUP(1, (날씨8[stnNm]='신적설 삽입용'!$Q$70) * (날씨8[월]=S$71) * (날씨8[일]='신적설 삽입용'!$P83), 날씨8[ddMefs]),""),IF(_xlpm.결과=0,"",_xlpm.결과))</f>
        <v/>
      </c>
      <c r="T83" t="str" cm="1">
        <f t="array" ref="T83">_xlfn.LET(_xlpm.결과,IFERROR(_xlfn.XLOOKUP(1, (날씨8[stnNm]='신적설 삽입용'!$Q$70) * (날씨8[월]=T$71) * (날씨8[일]='신적설 삽입용'!$P83), 날씨8[ddMefs]),""),IF(_xlpm.결과=0,"",_xlpm.결과))</f>
        <v/>
      </c>
      <c r="U83" t="str" cm="1">
        <f t="array" ref="U83">_xlfn.LET(_xlpm.결과,IFERROR(_xlfn.XLOOKUP(1, (날씨8[stnNm]='신적설 삽입용'!$Q$70) * (날씨8[월]=U$71) * (날씨8[일]='신적설 삽입용'!$P83), 날씨8[ddMefs]),""),IF(_xlpm.결과=0,"",_xlpm.결과))</f>
        <v/>
      </c>
      <c r="V83" t="str" cm="1">
        <f t="array" ref="V83">_xlfn.LET(_xlpm.결과,IFERROR(_xlfn.XLOOKUP(1, (날씨8[stnNm]='신적설 삽입용'!$Q$70) * (날씨8[월]=V$71) * (날씨8[일]='신적설 삽입용'!$P83), 날씨8[ddMefs]),""),IF(_xlpm.결과=0,"",_xlpm.결과))</f>
        <v/>
      </c>
      <c r="W83" t="str" cm="1">
        <f t="array" ref="W83">_xlfn.LET(_xlpm.결과,IFERROR(_xlfn.XLOOKUP(1, (날씨8[stnNm]='신적설 삽입용'!$Q$70) * (날씨8[월]=W$71) * (날씨8[일]='신적설 삽입용'!$P83), 날씨8[ddMefs]),""),IF(_xlpm.결과=0,"",_xlpm.결과))</f>
        <v/>
      </c>
      <c r="X83" t="str" cm="1">
        <f t="array" ref="X83">_xlfn.LET(_xlpm.결과,IFERROR(_xlfn.XLOOKUP(1, (날씨8[stnNm]='신적설 삽입용'!$Q$70) * (날씨8[월]=X$71) * (날씨8[일]='신적설 삽입용'!$P83), 날씨8[ddMefs]),""),IF(_xlpm.결과=0,"",_xlpm.결과))</f>
        <v/>
      </c>
      <c r="Y83" t="str" cm="1">
        <f t="array" ref="Y83">_xlfn.LET(_xlpm.결과,IFERROR(_xlfn.XLOOKUP(1, (날씨8[stnNm]='신적설 삽입용'!$Q$70) * (날씨8[월]=Y$71) * (날씨8[일]='신적설 삽입용'!$P83), 날씨8[ddMefs]),""),IF(_xlpm.결과=0,"",_xlpm.결과))</f>
        <v/>
      </c>
      <c r="Z83" t="str" cm="1">
        <f t="array" ref="Z83">_xlfn.LET(_xlpm.결과,IFERROR(_xlfn.XLOOKUP(1, (날씨8[stnNm]='신적설 삽입용'!$Q$70) * (날씨8[월]=Z$71) * (날씨8[일]='신적설 삽입용'!$P83), 날씨8[ddMefs]),""),IF(_xlpm.결과=0,"",_xlpm.결과))</f>
        <v/>
      </c>
      <c r="AA83" t="str" cm="1">
        <f t="array" ref="AA83">_xlfn.LET(_xlpm.결과,IFERROR(_xlfn.XLOOKUP(1, (날씨8[stnNm]='신적설 삽입용'!$Q$70) * (날씨8[월]=AA$71) * (날씨8[일]='신적설 삽입용'!$P83), 날씨8[ddMefs]),""),IF(_xlpm.결과=0,"",_xlpm.결과))</f>
        <v/>
      </c>
      <c r="AB83" t="str" cm="1">
        <f t="array" ref="AB83">_xlfn.LET(_xlpm.결과,IFERROR(_xlfn.XLOOKUP(1, (날씨8[stnNm]='신적설 삽입용'!$Q$70) * (날씨8[월]=AB$71) * (날씨8[일]='신적설 삽입용'!$P83), 날씨8[ddMefs]),""),IF(_xlpm.결과=0,"",_xlpm.결과))</f>
        <v/>
      </c>
      <c r="AD83" s="63">
        <v>12</v>
      </c>
      <c r="AE83" t="str" cm="1">
        <f t="array" ref="AE83">_xlfn.LET(_xlpm.결과,IFERROR(_xlfn.XLOOKUP(1, (날씨9[stnNm]='신적설 삽입용'!$AE$70) * (날씨9[월]=AE$71) * (날씨9[일]='신적설 삽입용'!$AD83), 날씨9[ddMefs]),""),IF(_xlpm.결과=0,"",_xlpm.결과))</f>
        <v/>
      </c>
      <c r="AF83" t="str" cm="1">
        <f t="array" ref="AF83">_xlfn.LET(_xlpm.결과,IFERROR(_xlfn.XLOOKUP(1, (날씨9[stnNm]='신적설 삽입용'!$AE$70) * (날씨9[월]=AF$71) * (날씨9[일]='신적설 삽입용'!$AD83), 날씨9[ddMefs]),""),IF(_xlpm.결과=0,"",_xlpm.결과))</f>
        <v/>
      </c>
      <c r="AG83" t="str" cm="1">
        <f t="array" ref="AG83">_xlfn.LET(_xlpm.결과,IFERROR(_xlfn.XLOOKUP(1, (날씨9[stnNm]='신적설 삽입용'!$AE$70) * (날씨9[월]=AG$71) * (날씨9[일]='신적설 삽입용'!$AD83), 날씨9[ddMefs]),""),IF(_xlpm.결과=0,"",_xlpm.결과))</f>
        <v/>
      </c>
      <c r="AH83" t="str" cm="1">
        <f t="array" ref="AH83">_xlfn.LET(_xlpm.결과,IFERROR(_xlfn.XLOOKUP(1, (날씨9[stnNm]='신적설 삽입용'!$AE$70) * (날씨9[월]=AH$71) * (날씨9[일]='신적설 삽입용'!$AD83), 날씨9[ddMefs]),""),IF(_xlpm.결과=0,"",_xlpm.결과))</f>
        <v/>
      </c>
      <c r="AI83" t="str" cm="1">
        <f t="array" ref="AI83">_xlfn.LET(_xlpm.결과,IFERROR(_xlfn.XLOOKUP(1, (날씨9[stnNm]='신적설 삽입용'!$AE$70) * (날씨9[월]=AI$71) * (날씨9[일]='신적설 삽입용'!$AD83), 날씨9[ddMefs]),""),IF(_xlpm.결과=0,"",_xlpm.결과))</f>
        <v/>
      </c>
      <c r="AJ83" t="str" cm="1">
        <f t="array" ref="AJ83">_xlfn.LET(_xlpm.결과,IFERROR(_xlfn.XLOOKUP(1, (날씨9[stnNm]='신적설 삽입용'!$AE$70) * (날씨9[월]=AJ$71) * (날씨9[일]='신적설 삽입용'!$AD83), 날씨9[ddMefs]),""),IF(_xlpm.결과=0,"",_xlpm.결과))</f>
        <v/>
      </c>
      <c r="AK83" t="str" cm="1">
        <f t="array" ref="AK83">_xlfn.LET(_xlpm.결과,IFERROR(_xlfn.XLOOKUP(1, (날씨9[stnNm]='신적설 삽입용'!$AE$70) * (날씨9[월]=AK$71) * (날씨9[일]='신적설 삽입용'!$AD83), 날씨9[ddMefs]),""),IF(_xlpm.결과=0,"",_xlpm.결과))</f>
        <v/>
      </c>
      <c r="AL83" t="str" cm="1">
        <f t="array" ref="AL83">_xlfn.LET(_xlpm.결과,IFERROR(_xlfn.XLOOKUP(1, (날씨9[stnNm]='신적설 삽입용'!$AE$70) * (날씨9[월]=AL$71) * (날씨9[일]='신적설 삽입용'!$AD83), 날씨9[ddMefs]),""),IF(_xlpm.결과=0,"",_xlpm.결과))</f>
        <v/>
      </c>
      <c r="AM83" t="str" cm="1">
        <f t="array" ref="AM83">_xlfn.LET(_xlpm.결과,IFERROR(_xlfn.XLOOKUP(1, (날씨9[stnNm]='신적설 삽입용'!$AE$70) * (날씨9[월]=AM$71) * (날씨9[일]='신적설 삽입용'!$AD83), 날씨9[ddMefs]),""),IF(_xlpm.결과=0,"",_xlpm.결과))</f>
        <v/>
      </c>
      <c r="AN83" t="str" cm="1">
        <f t="array" ref="AN83">_xlfn.LET(_xlpm.결과,IFERROR(_xlfn.XLOOKUP(1, (날씨9[stnNm]='신적설 삽입용'!$AE$70) * (날씨9[월]=AN$71) * (날씨9[일]='신적설 삽입용'!$AD83), 날씨9[ddMefs]),""),IF(_xlpm.결과=0,"",_xlpm.결과))</f>
        <v/>
      </c>
      <c r="AO83" t="str" cm="1">
        <f t="array" ref="AO83">_xlfn.LET(_xlpm.결과,IFERROR(_xlfn.XLOOKUP(1, (날씨9[stnNm]='신적설 삽입용'!$AE$70) * (날씨9[월]=AO$71) * (날씨9[일]='신적설 삽입용'!$AD83), 날씨9[ddMefs]),""),IF(_xlpm.결과=0,"",_xlpm.결과))</f>
        <v/>
      </c>
      <c r="AP83" t="str" cm="1">
        <f t="array" ref="AP83">_xlfn.LET(_xlpm.결과,IFERROR(_xlfn.XLOOKUP(1, (날씨9[stnNm]='신적설 삽입용'!$AE$70) * (날씨9[월]=AP$71) * (날씨9[일]='신적설 삽입용'!$AD83), 날씨9[ddMefs]),""),IF(_xlpm.결과=0,"",_xlpm.결과))</f>
        <v/>
      </c>
    </row>
    <row r="84" spans="2:42" ht="15.95" customHeight="1" x14ac:dyDescent="0.3">
      <c r="B84" s="63">
        <v>13</v>
      </c>
      <c r="C84" t="str" cm="1">
        <f t="array" ref="C84">_xlfn.LET(_xlpm.결과,IFERROR(_xlfn.XLOOKUP(1, (날씨7[stnNm]='신적설 삽입용'!$C$70) * (날씨7[월]=C$71) * (날씨7[일]='신적설 삽입용'!$B84), 날씨7[ddMefs]),""),IF(_xlpm.결과=0,"",_xlpm.결과))</f>
        <v/>
      </c>
      <c r="D84" t="str" cm="1">
        <f t="array" ref="D84">_xlfn.LET(_xlpm.결과,IFERROR(_xlfn.XLOOKUP(1, (날씨7[stnNm]='신적설 삽입용'!$C$70) * (날씨7[월]=D$71) * (날씨7[일]='신적설 삽입용'!$B84), 날씨7[ddMefs]),""),IF(_xlpm.결과=0,"",_xlpm.결과))</f>
        <v/>
      </c>
      <c r="E84" t="str" cm="1">
        <f t="array" ref="E84">_xlfn.LET(_xlpm.결과,IFERROR(_xlfn.XLOOKUP(1, (날씨7[stnNm]='신적설 삽입용'!$C$70) * (날씨7[월]=E$71) * (날씨7[일]='신적설 삽입용'!$B84), 날씨7[ddMefs]),""),IF(_xlpm.결과=0,"",_xlpm.결과))</f>
        <v/>
      </c>
      <c r="F84" t="str" cm="1">
        <f t="array" ref="F84">_xlfn.LET(_xlpm.결과,IFERROR(_xlfn.XLOOKUP(1, (날씨7[stnNm]='신적설 삽입용'!$C$70) * (날씨7[월]=F$71) * (날씨7[일]='신적설 삽입용'!$B84), 날씨7[ddMefs]),""),IF(_xlpm.결과=0,"",_xlpm.결과))</f>
        <v/>
      </c>
      <c r="G84" t="str" cm="1">
        <f t="array" ref="G84">_xlfn.LET(_xlpm.결과,IFERROR(_xlfn.XLOOKUP(1, (날씨7[stnNm]='신적설 삽입용'!$C$70) * (날씨7[월]=G$71) * (날씨7[일]='신적설 삽입용'!$B84), 날씨7[ddMefs]),""),IF(_xlpm.결과=0,"",_xlpm.결과))</f>
        <v/>
      </c>
      <c r="H84" t="str" cm="1">
        <f t="array" ref="H84">_xlfn.LET(_xlpm.결과,IFERROR(_xlfn.XLOOKUP(1, (날씨7[stnNm]='신적설 삽입용'!$C$70) * (날씨7[월]=H$71) * (날씨7[일]='신적설 삽입용'!$B84), 날씨7[ddMefs]),""),IF(_xlpm.결과=0,"",_xlpm.결과))</f>
        <v/>
      </c>
      <c r="I84" t="str" cm="1">
        <f t="array" ref="I84">_xlfn.LET(_xlpm.결과,IFERROR(_xlfn.XLOOKUP(1, (날씨7[stnNm]='신적설 삽입용'!$C$70) * (날씨7[월]=I$71) * (날씨7[일]='신적설 삽입용'!$B84), 날씨7[ddMefs]),""),IF(_xlpm.결과=0,"",_xlpm.결과))</f>
        <v/>
      </c>
      <c r="J84" t="str" cm="1">
        <f t="array" ref="J84">_xlfn.LET(_xlpm.결과,IFERROR(_xlfn.XLOOKUP(1, (날씨7[stnNm]='신적설 삽입용'!$C$70) * (날씨7[월]=J$71) * (날씨7[일]='신적설 삽입용'!$B84), 날씨7[ddMefs]),""),IF(_xlpm.결과=0,"",_xlpm.결과))</f>
        <v/>
      </c>
      <c r="K84" t="str" cm="1">
        <f t="array" ref="K84">_xlfn.LET(_xlpm.결과,IFERROR(_xlfn.XLOOKUP(1, (날씨7[stnNm]='신적설 삽입용'!$C$70) * (날씨7[월]=K$71) * (날씨7[일]='신적설 삽입용'!$B84), 날씨7[ddMefs]),""),IF(_xlpm.결과=0,"",_xlpm.결과))</f>
        <v/>
      </c>
      <c r="L84" t="str" cm="1">
        <f t="array" ref="L84">_xlfn.LET(_xlpm.결과,IFERROR(_xlfn.XLOOKUP(1, (날씨7[stnNm]='신적설 삽입용'!$C$70) * (날씨7[월]=L$71) * (날씨7[일]='신적설 삽입용'!$B84), 날씨7[ddMefs]),""),IF(_xlpm.결과=0,"",_xlpm.결과))</f>
        <v/>
      </c>
      <c r="M84" t="str" cm="1">
        <f t="array" ref="M84">_xlfn.LET(_xlpm.결과,IFERROR(_xlfn.XLOOKUP(1, (날씨7[stnNm]='신적설 삽입용'!$C$70) * (날씨7[월]=M$71) * (날씨7[일]='신적설 삽입용'!$B84), 날씨7[ddMefs]),""),IF(_xlpm.결과=0,"",_xlpm.결과))</f>
        <v/>
      </c>
      <c r="N84" t="str" cm="1">
        <f t="array" ref="N84">_xlfn.LET(_xlpm.결과,IFERROR(_xlfn.XLOOKUP(1, (날씨7[stnNm]='신적설 삽입용'!$C$70) * (날씨7[월]=N$71) * (날씨7[일]='신적설 삽입용'!$B84), 날씨7[ddMefs]),""),IF(_xlpm.결과=0,"",_xlpm.결과))</f>
        <v/>
      </c>
      <c r="P84" s="63">
        <v>13</v>
      </c>
      <c r="Q84" t="str" cm="1">
        <f t="array" ref="Q84">_xlfn.LET(_xlpm.결과,IFERROR(_xlfn.XLOOKUP(1, (날씨8[stnNm]='신적설 삽입용'!$Q$70) * (날씨8[월]=Q$71) * (날씨8[일]='신적설 삽입용'!$P84), 날씨8[ddMefs]),""),IF(_xlpm.결과=0,"",_xlpm.결과))</f>
        <v/>
      </c>
      <c r="R84" t="str" cm="1">
        <f t="array" ref="R84">_xlfn.LET(_xlpm.결과,IFERROR(_xlfn.XLOOKUP(1, (날씨8[stnNm]='신적설 삽입용'!$Q$70) * (날씨8[월]=R$71) * (날씨8[일]='신적설 삽입용'!$P84), 날씨8[ddMefs]),""),IF(_xlpm.결과=0,"",_xlpm.결과))</f>
        <v/>
      </c>
      <c r="S84" t="str" cm="1">
        <f t="array" ref="S84">_xlfn.LET(_xlpm.결과,IFERROR(_xlfn.XLOOKUP(1, (날씨8[stnNm]='신적설 삽입용'!$Q$70) * (날씨8[월]=S$71) * (날씨8[일]='신적설 삽입용'!$P84), 날씨8[ddMefs]),""),IF(_xlpm.결과=0,"",_xlpm.결과))</f>
        <v/>
      </c>
      <c r="T84" t="str" cm="1">
        <f t="array" ref="T84">_xlfn.LET(_xlpm.결과,IFERROR(_xlfn.XLOOKUP(1, (날씨8[stnNm]='신적설 삽입용'!$Q$70) * (날씨8[월]=T$71) * (날씨8[일]='신적설 삽입용'!$P84), 날씨8[ddMefs]),""),IF(_xlpm.결과=0,"",_xlpm.결과))</f>
        <v/>
      </c>
      <c r="U84" t="str" cm="1">
        <f t="array" ref="U84">_xlfn.LET(_xlpm.결과,IFERROR(_xlfn.XLOOKUP(1, (날씨8[stnNm]='신적설 삽입용'!$Q$70) * (날씨8[월]=U$71) * (날씨8[일]='신적설 삽입용'!$P84), 날씨8[ddMefs]),""),IF(_xlpm.결과=0,"",_xlpm.결과))</f>
        <v/>
      </c>
      <c r="V84" t="str" cm="1">
        <f t="array" ref="V84">_xlfn.LET(_xlpm.결과,IFERROR(_xlfn.XLOOKUP(1, (날씨8[stnNm]='신적설 삽입용'!$Q$70) * (날씨8[월]=V$71) * (날씨8[일]='신적설 삽입용'!$P84), 날씨8[ddMefs]),""),IF(_xlpm.결과=0,"",_xlpm.결과))</f>
        <v/>
      </c>
      <c r="W84" t="str" cm="1">
        <f t="array" ref="W84">_xlfn.LET(_xlpm.결과,IFERROR(_xlfn.XLOOKUP(1, (날씨8[stnNm]='신적설 삽입용'!$Q$70) * (날씨8[월]=W$71) * (날씨8[일]='신적설 삽입용'!$P84), 날씨8[ddMefs]),""),IF(_xlpm.결과=0,"",_xlpm.결과))</f>
        <v/>
      </c>
      <c r="X84" t="str" cm="1">
        <f t="array" ref="X84">_xlfn.LET(_xlpm.결과,IFERROR(_xlfn.XLOOKUP(1, (날씨8[stnNm]='신적설 삽입용'!$Q$70) * (날씨8[월]=X$71) * (날씨8[일]='신적설 삽입용'!$P84), 날씨8[ddMefs]),""),IF(_xlpm.결과=0,"",_xlpm.결과))</f>
        <v/>
      </c>
      <c r="Y84" t="str" cm="1">
        <f t="array" ref="Y84">_xlfn.LET(_xlpm.결과,IFERROR(_xlfn.XLOOKUP(1, (날씨8[stnNm]='신적설 삽입용'!$Q$70) * (날씨8[월]=Y$71) * (날씨8[일]='신적설 삽입용'!$P84), 날씨8[ddMefs]),""),IF(_xlpm.결과=0,"",_xlpm.결과))</f>
        <v/>
      </c>
      <c r="Z84" t="str" cm="1">
        <f t="array" ref="Z84">_xlfn.LET(_xlpm.결과,IFERROR(_xlfn.XLOOKUP(1, (날씨8[stnNm]='신적설 삽입용'!$Q$70) * (날씨8[월]=Z$71) * (날씨8[일]='신적설 삽입용'!$P84), 날씨8[ddMefs]),""),IF(_xlpm.결과=0,"",_xlpm.결과))</f>
        <v/>
      </c>
      <c r="AA84" t="str" cm="1">
        <f t="array" ref="AA84">_xlfn.LET(_xlpm.결과,IFERROR(_xlfn.XLOOKUP(1, (날씨8[stnNm]='신적설 삽입용'!$Q$70) * (날씨8[월]=AA$71) * (날씨8[일]='신적설 삽입용'!$P84), 날씨8[ddMefs]),""),IF(_xlpm.결과=0,"",_xlpm.결과))</f>
        <v/>
      </c>
      <c r="AB84" t="str" cm="1">
        <f t="array" ref="AB84">_xlfn.LET(_xlpm.결과,IFERROR(_xlfn.XLOOKUP(1, (날씨8[stnNm]='신적설 삽입용'!$Q$70) * (날씨8[월]=AB$71) * (날씨8[일]='신적설 삽입용'!$P84), 날씨8[ddMefs]),""),IF(_xlpm.결과=0,"",_xlpm.결과))</f>
        <v/>
      </c>
      <c r="AD84" s="63">
        <v>13</v>
      </c>
      <c r="AE84" t="str" cm="1">
        <f t="array" ref="AE84">_xlfn.LET(_xlpm.결과,IFERROR(_xlfn.XLOOKUP(1, (날씨9[stnNm]='신적설 삽입용'!$AE$70) * (날씨9[월]=AE$71) * (날씨9[일]='신적설 삽입용'!$AD84), 날씨9[ddMefs]),""),IF(_xlpm.결과=0,"",_xlpm.결과))</f>
        <v/>
      </c>
      <c r="AF84" t="str" cm="1">
        <f t="array" ref="AF84">_xlfn.LET(_xlpm.결과,IFERROR(_xlfn.XLOOKUP(1, (날씨9[stnNm]='신적설 삽입용'!$AE$70) * (날씨9[월]=AF$71) * (날씨9[일]='신적설 삽입용'!$AD84), 날씨9[ddMefs]),""),IF(_xlpm.결과=0,"",_xlpm.결과))</f>
        <v/>
      </c>
      <c r="AG84" t="str" cm="1">
        <f t="array" ref="AG84">_xlfn.LET(_xlpm.결과,IFERROR(_xlfn.XLOOKUP(1, (날씨9[stnNm]='신적설 삽입용'!$AE$70) * (날씨9[월]=AG$71) * (날씨9[일]='신적설 삽입용'!$AD84), 날씨9[ddMefs]),""),IF(_xlpm.결과=0,"",_xlpm.결과))</f>
        <v/>
      </c>
      <c r="AH84" t="str" cm="1">
        <f t="array" ref="AH84">_xlfn.LET(_xlpm.결과,IFERROR(_xlfn.XLOOKUP(1, (날씨9[stnNm]='신적설 삽입용'!$AE$70) * (날씨9[월]=AH$71) * (날씨9[일]='신적설 삽입용'!$AD84), 날씨9[ddMefs]),""),IF(_xlpm.결과=0,"",_xlpm.결과))</f>
        <v/>
      </c>
      <c r="AI84" t="str" cm="1">
        <f t="array" ref="AI84">_xlfn.LET(_xlpm.결과,IFERROR(_xlfn.XLOOKUP(1, (날씨9[stnNm]='신적설 삽입용'!$AE$70) * (날씨9[월]=AI$71) * (날씨9[일]='신적설 삽입용'!$AD84), 날씨9[ddMefs]),""),IF(_xlpm.결과=0,"",_xlpm.결과))</f>
        <v/>
      </c>
      <c r="AJ84" t="str" cm="1">
        <f t="array" ref="AJ84">_xlfn.LET(_xlpm.결과,IFERROR(_xlfn.XLOOKUP(1, (날씨9[stnNm]='신적설 삽입용'!$AE$70) * (날씨9[월]=AJ$71) * (날씨9[일]='신적설 삽입용'!$AD84), 날씨9[ddMefs]),""),IF(_xlpm.결과=0,"",_xlpm.결과))</f>
        <v/>
      </c>
      <c r="AK84" t="str" cm="1">
        <f t="array" ref="AK84">_xlfn.LET(_xlpm.결과,IFERROR(_xlfn.XLOOKUP(1, (날씨9[stnNm]='신적설 삽입용'!$AE$70) * (날씨9[월]=AK$71) * (날씨9[일]='신적설 삽입용'!$AD84), 날씨9[ddMefs]),""),IF(_xlpm.결과=0,"",_xlpm.결과))</f>
        <v/>
      </c>
      <c r="AL84" t="str" cm="1">
        <f t="array" ref="AL84">_xlfn.LET(_xlpm.결과,IFERROR(_xlfn.XLOOKUP(1, (날씨9[stnNm]='신적설 삽입용'!$AE$70) * (날씨9[월]=AL$71) * (날씨9[일]='신적설 삽입용'!$AD84), 날씨9[ddMefs]),""),IF(_xlpm.결과=0,"",_xlpm.결과))</f>
        <v/>
      </c>
      <c r="AM84" t="str" cm="1">
        <f t="array" ref="AM84">_xlfn.LET(_xlpm.결과,IFERROR(_xlfn.XLOOKUP(1, (날씨9[stnNm]='신적설 삽입용'!$AE$70) * (날씨9[월]=AM$71) * (날씨9[일]='신적설 삽입용'!$AD84), 날씨9[ddMefs]),""),IF(_xlpm.결과=0,"",_xlpm.결과))</f>
        <v/>
      </c>
      <c r="AN84" t="str" cm="1">
        <f t="array" ref="AN84">_xlfn.LET(_xlpm.결과,IFERROR(_xlfn.XLOOKUP(1, (날씨9[stnNm]='신적설 삽입용'!$AE$70) * (날씨9[월]=AN$71) * (날씨9[일]='신적설 삽입용'!$AD84), 날씨9[ddMefs]),""),IF(_xlpm.결과=0,"",_xlpm.결과))</f>
        <v/>
      </c>
      <c r="AO84" t="str" cm="1">
        <f t="array" ref="AO84">_xlfn.LET(_xlpm.결과,IFERROR(_xlfn.XLOOKUP(1, (날씨9[stnNm]='신적설 삽입용'!$AE$70) * (날씨9[월]=AO$71) * (날씨9[일]='신적설 삽입용'!$AD84), 날씨9[ddMefs]),""),IF(_xlpm.결과=0,"",_xlpm.결과))</f>
        <v/>
      </c>
      <c r="AP84" t="str" cm="1">
        <f t="array" ref="AP84">_xlfn.LET(_xlpm.결과,IFERROR(_xlfn.XLOOKUP(1, (날씨9[stnNm]='신적설 삽입용'!$AE$70) * (날씨9[월]=AP$71) * (날씨9[일]='신적설 삽입용'!$AD84), 날씨9[ddMefs]),""),IF(_xlpm.결과=0,"",_xlpm.결과))</f>
        <v/>
      </c>
    </row>
    <row r="85" spans="2:42" ht="15.95" customHeight="1" x14ac:dyDescent="0.3">
      <c r="B85" s="63">
        <v>14</v>
      </c>
      <c r="C85" t="str" cm="1">
        <f t="array" ref="C85">_xlfn.LET(_xlpm.결과,IFERROR(_xlfn.XLOOKUP(1, (날씨7[stnNm]='신적설 삽입용'!$C$70) * (날씨7[월]=C$71) * (날씨7[일]='신적설 삽입용'!$B85), 날씨7[ddMefs]),""),IF(_xlpm.결과=0,"",_xlpm.결과))</f>
        <v/>
      </c>
      <c r="D85" t="str" cm="1">
        <f t="array" ref="D85">_xlfn.LET(_xlpm.결과,IFERROR(_xlfn.XLOOKUP(1, (날씨7[stnNm]='신적설 삽입용'!$C$70) * (날씨7[월]=D$71) * (날씨7[일]='신적설 삽입용'!$B85), 날씨7[ddMefs]),""),IF(_xlpm.결과=0,"",_xlpm.결과))</f>
        <v/>
      </c>
      <c r="E85" t="str" cm="1">
        <f t="array" ref="E85">_xlfn.LET(_xlpm.결과,IFERROR(_xlfn.XLOOKUP(1, (날씨7[stnNm]='신적설 삽입용'!$C$70) * (날씨7[월]=E$71) * (날씨7[일]='신적설 삽입용'!$B85), 날씨7[ddMefs]),""),IF(_xlpm.결과=0,"",_xlpm.결과))</f>
        <v/>
      </c>
      <c r="F85" t="str" cm="1">
        <f t="array" ref="F85">_xlfn.LET(_xlpm.결과,IFERROR(_xlfn.XLOOKUP(1, (날씨7[stnNm]='신적설 삽입용'!$C$70) * (날씨7[월]=F$71) * (날씨7[일]='신적설 삽입용'!$B85), 날씨7[ddMefs]),""),IF(_xlpm.결과=0,"",_xlpm.결과))</f>
        <v/>
      </c>
      <c r="G85" t="str" cm="1">
        <f t="array" ref="G85">_xlfn.LET(_xlpm.결과,IFERROR(_xlfn.XLOOKUP(1, (날씨7[stnNm]='신적설 삽입용'!$C$70) * (날씨7[월]=G$71) * (날씨7[일]='신적설 삽입용'!$B85), 날씨7[ddMefs]),""),IF(_xlpm.결과=0,"",_xlpm.결과))</f>
        <v/>
      </c>
      <c r="H85" t="str" cm="1">
        <f t="array" ref="H85">_xlfn.LET(_xlpm.결과,IFERROR(_xlfn.XLOOKUP(1, (날씨7[stnNm]='신적설 삽입용'!$C$70) * (날씨7[월]=H$71) * (날씨7[일]='신적설 삽입용'!$B85), 날씨7[ddMefs]),""),IF(_xlpm.결과=0,"",_xlpm.결과))</f>
        <v/>
      </c>
      <c r="I85" t="str" cm="1">
        <f t="array" ref="I85">_xlfn.LET(_xlpm.결과,IFERROR(_xlfn.XLOOKUP(1, (날씨7[stnNm]='신적설 삽입용'!$C$70) * (날씨7[월]=I$71) * (날씨7[일]='신적설 삽입용'!$B85), 날씨7[ddMefs]),""),IF(_xlpm.결과=0,"",_xlpm.결과))</f>
        <v/>
      </c>
      <c r="J85" t="str" cm="1">
        <f t="array" ref="J85">_xlfn.LET(_xlpm.결과,IFERROR(_xlfn.XLOOKUP(1, (날씨7[stnNm]='신적설 삽입용'!$C$70) * (날씨7[월]=J$71) * (날씨7[일]='신적설 삽입용'!$B85), 날씨7[ddMefs]),""),IF(_xlpm.결과=0,"",_xlpm.결과))</f>
        <v/>
      </c>
      <c r="K85" t="str" cm="1">
        <f t="array" ref="K85">_xlfn.LET(_xlpm.결과,IFERROR(_xlfn.XLOOKUP(1, (날씨7[stnNm]='신적설 삽입용'!$C$70) * (날씨7[월]=K$71) * (날씨7[일]='신적설 삽입용'!$B85), 날씨7[ddMefs]),""),IF(_xlpm.결과=0,"",_xlpm.결과))</f>
        <v/>
      </c>
      <c r="L85" t="str" cm="1">
        <f t="array" ref="L85">_xlfn.LET(_xlpm.결과,IFERROR(_xlfn.XLOOKUP(1, (날씨7[stnNm]='신적설 삽입용'!$C$70) * (날씨7[월]=L$71) * (날씨7[일]='신적설 삽입용'!$B85), 날씨7[ddMefs]),""),IF(_xlpm.결과=0,"",_xlpm.결과))</f>
        <v/>
      </c>
      <c r="M85" t="str" cm="1">
        <f t="array" ref="M85">_xlfn.LET(_xlpm.결과,IFERROR(_xlfn.XLOOKUP(1, (날씨7[stnNm]='신적설 삽입용'!$C$70) * (날씨7[월]=M$71) * (날씨7[일]='신적설 삽입용'!$B85), 날씨7[ddMefs]),""),IF(_xlpm.결과=0,"",_xlpm.결과))</f>
        <v/>
      </c>
      <c r="N85" t="str" cm="1">
        <f t="array" ref="N85">_xlfn.LET(_xlpm.결과,IFERROR(_xlfn.XLOOKUP(1, (날씨7[stnNm]='신적설 삽입용'!$C$70) * (날씨7[월]=N$71) * (날씨7[일]='신적설 삽입용'!$B85), 날씨7[ddMefs]),""),IF(_xlpm.결과=0,"",_xlpm.결과))</f>
        <v/>
      </c>
      <c r="P85" s="63">
        <v>14</v>
      </c>
      <c r="Q85" t="str" cm="1">
        <f t="array" ref="Q85">_xlfn.LET(_xlpm.결과,IFERROR(_xlfn.XLOOKUP(1, (날씨8[stnNm]='신적설 삽입용'!$Q$70) * (날씨8[월]=Q$71) * (날씨8[일]='신적설 삽입용'!$P85), 날씨8[ddMefs]),""),IF(_xlpm.결과=0,"",_xlpm.결과))</f>
        <v/>
      </c>
      <c r="R85" t="str" cm="1">
        <f t="array" ref="R85">_xlfn.LET(_xlpm.결과,IFERROR(_xlfn.XLOOKUP(1, (날씨8[stnNm]='신적설 삽입용'!$Q$70) * (날씨8[월]=R$71) * (날씨8[일]='신적설 삽입용'!$P85), 날씨8[ddMefs]),""),IF(_xlpm.결과=0,"",_xlpm.결과))</f>
        <v/>
      </c>
      <c r="S85" t="str" cm="1">
        <f t="array" ref="S85">_xlfn.LET(_xlpm.결과,IFERROR(_xlfn.XLOOKUP(1, (날씨8[stnNm]='신적설 삽입용'!$Q$70) * (날씨8[월]=S$71) * (날씨8[일]='신적설 삽입용'!$P85), 날씨8[ddMefs]),""),IF(_xlpm.결과=0,"",_xlpm.결과))</f>
        <v/>
      </c>
      <c r="T85" t="str" cm="1">
        <f t="array" ref="T85">_xlfn.LET(_xlpm.결과,IFERROR(_xlfn.XLOOKUP(1, (날씨8[stnNm]='신적설 삽입용'!$Q$70) * (날씨8[월]=T$71) * (날씨8[일]='신적설 삽입용'!$P85), 날씨8[ddMefs]),""),IF(_xlpm.결과=0,"",_xlpm.결과))</f>
        <v/>
      </c>
      <c r="U85" t="str" cm="1">
        <f t="array" ref="U85">_xlfn.LET(_xlpm.결과,IFERROR(_xlfn.XLOOKUP(1, (날씨8[stnNm]='신적설 삽입용'!$Q$70) * (날씨8[월]=U$71) * (날씨8[일]='신적설 삽입용'!$P85), 날씨8[ddMefs]),""),IF(_xlpm.결과=0,"",_xlpm.결과))</f>
        <v/>
      </c>
      <c r="V85" t="str" cm="1">
        <f t="array" ref="V85">_xlfn.LET(_xlpm.결과,IFERROR(_xlfn.XLOOKUP(1, (날씨8[stnNm]='신적설 삽입용'!$Q$70) * (날씨8[월]=V$71) * (날씨8[일]='신적설 삽입용'!$P85), 날씨8[ddMefs]),""),IF(_xlpm.결과=0,"",_xlpm.결과))</f>
        <v/>
      </c>
      <c r="W85" t="str" cm="1">
        <f t="array" ref="W85">_xlfn.LET(_xlpm.결과,IFERROR(_xlfn.XLOOKUP(1, (날씨8[stnNm]='신적설 삽입용'!$Q$70) * (날씨8[월]=W$71) * (날씨8[일]='신적설 삽입용'!$P85), 날씨8[ddMefs]),""),IF(_xlpm.결과=0,"",_xlpm.결과))</f>
        <v/>
      </c>
      <c r="X85" t="str" cm="1">
        <f t="array" ref="X85">_xlfn.LET(_xlpm.결과,IFERROR(_xlfn.XLOOKUP(1, (날씨8[stnNm]='신적설 삽입용'!$Q$70) * (날씨8[월]=X$71) * (날씨8[일]='신적설 삽입용'!$P85), 날씨8[ddMefs]),""),IF(_xlpm.결과=0,"",_xlpm.결과))</f>
        <v/>
      </c>
      <c r="Y85" t="str" cm="1">
        <f t="array" ref="Y85">_xlfn.LET(_xlpm.결과,IFERROR(_xlfn.XLOOKUP(1, (날씨8[stnNm]='신적설 삽입용'!$Q$70) * (날씨8[월]=Y$71) * (날씨8[일]='신적설 삽입용'!$P85), 날씨8[ddMefs]),""),IF(_xlpm.결과=0,"",_xlpm.결과))</f>
        <v/>
      </c>
      <c r="Z85" t="str" cm="1">
        <f t="array" ref="Z85">_xlfn.LET(_xlpm.결과,IFERROR(_xlfn.XLOOKUP(1, (날씨8[stnNm]='신적설 삽입용'!$Q$70) * (날씨8[월]=Z$71) * (날씨8[일]='신적설 삽입용'!$P85), 날씨8[ddMefs]),""),IF(_xlpm.결과=0,"",_xlpm.결과))</f>
        <v/>
      </c>
      <c r="AA85" t="str" cm="1">
        <f t="array" ref="AA85">_xlfn.LET(_xlpm.결과,IFERROR(_xlfn.XLOOKUP(1, (날씨8[stnNm]='신적설 삽입용'!$Q$70) * (날씨8[월]=AA$71) * (날씨8[일]='신적설 삽입용'!$P85), 날씨8[ddMefs]),""),IF(_xlpm.결과=0,"",_xlpm.결과))</f>
        <v/>
      </c>
      <c r="AB85" t="str" cm="1">
        <f t="array" ref="AB85">_xlfn.LET(_xlpm.결과,IFERROR(_xlfn.XLOOKUP(1, (날씨8[stnNm]='신적설 삽입용'!$Q$70) * (날씨8[월]=AB$71) * (날씨8[일]='신적설 삽입용'!$P85), 날씨8[ddMefs]),""),IF(_xlpm.결과=0,"",_xlpm.결과))</f>
        <v/>
      </c>
      <c r="AD85" s="63">
        <v>14</v>
      </c>
      <c r="AE85" t="str" cm="1">
        <f t="array" ref="AE85">_xlfn.LET(_xlpm.결과,IFERROR(_xlfn.XLOOKUP(1, (날씨9[stnNm]='신적설 삽입용'!$AE$70) * (날씨9[월]=AE$71) * (날씨9[일]='신적설 삽입용'!$AD85), 날씨9[ddMefs]),""),IF(_xlpm.결과=0,"",_xlpm.결과))</f>
        <v/>
      </c>
      <c r="AF85" t="str" cm="1">
        <f t="array" ref="AF85">_xlfn.LET(_xlpm.결과,IFERROR(_xlfn.XLOOKUP(1, (날씨9[stnNm]='신적설 삽입용'!$AE$70) * (날씨9[월]=AF$71) * (날씨9[일]='신적설 삽입용'!$AD85), 날씨9[ddMefs]),""),IF(_xlpm.결과=0,"",_xlpm.결과))</f>
        <v/>
      </c>
      <c r="AG85" t="str" cm="1">
        <f t="array" ref="AG85">_xlfn.LET(_xlpm.결과,IFERROR(_xlfn.XLOOKUP(1, (날씨9[stnNm]='신적설 삽입용'!$AE$70) * (날씨9[월]=AG$71) * (날씨9[일]='신적설 삽입용'!$AD85), 날씨9[ddMefs]),""),IF(_xlpm.결과=0,"",_xlpm.결과))</f>
        <v/>
      </c>
      <c r="AH85" t="str" cm="1">
        <f t="array" ref="AH85">_xlfn.LET(_xlpm.결과,IFERROR(_xlfn.XLOOKUP(1, (날씨9[stnNm]='신적설 삽입용'!$AE$70) * (날씨9[월]=AH$71) * (날씨9[일]='신적설 삽입용'!$AD85), 날씨9[ddMefs]),""),IF(_xlpm.결과=0,"",_xlpm.결과))</f>
        <v/>
      </c>
      <c r="AI85" t="str" cm="1">
        <f t="array" ref="AI85">_xlfn.LET(_xlpm.결과,IFERROR(_xlfn.XLOOKUP(1, (날씨9[stnNm]='신적설 삽입용'!$AE$70) * (날씨9[월]=AI$71) * (날씨9[일]='신적설 삽입용'!$AD85), 날씨9[ddMefs]),""),IF(_xlpm.결과=0,"",_xlpm.결과))</f>
        <v/>
      </c>
      <c r="AJ85" t="str" cm="1">
        <f t="array" ref="AJ85">_xlfn.LET(_xlpm.결과,IFERROR(_xlfn.XLOOKUP(1, (날씨9[stnNm]='신적설 삽입용'!$AE$70) * (날씨9[월]=AJ$71) * (날씨9[일]='신적설 삽입용'!$AD85), 날씨9[ddMefs]),""),IF(_xlpm.결과=0,"",_xlpm.결과))</f>
        <v/>
      </c>
      <c r="AK85" t="str" cm="1">
        <f t="array" ref="AK85">_xlfn.LET(_xlpm.결과,IFERROR(_xlfn.XLOOKUP(1, (날씨9[stnNm]='신적설 삽입용'!$AE$70) * (날씨9[월]=AK$71) * (날씨9[일]='신적설 삽입용'!$AD85), 날씨9[ddMefs]),""),IF(_xlpm.결과=0,"",_xlpm.결과))</f>
        <v/>
      </c>
      <c r="AL85" t="str" cm="1">
        <f t="array" ref="AL85">_xlfn.LET(_xlpm.결과,IFERROR(_xlfn.XLOOKUP(1, (날씨9[stnNm]='신적설 삽입용'!$AE$70) * (날씨9[월]=AL$71) * (날씨9[일]='신적설 삽입용'!$AD85), 날씨9[ddMefs]),""),IF(_xlpm.결과=0,"",_xlpm.결과))</f>
        <v/>
      </c>
      <c r="AM85" t="str" cm="1">
        <f t="array" ref="AM85">_xlfn.LET(_xlpm.결과,IFERROR(_xlfn.XLOOKUP(1, (날씨9[stnNm]='신적설 삽입용'!$AE$70) * (날씨9[월]=AM$71) * (날씨9[일]='신적설 삽입용'!$AD85), 날씨9[ddMefs]),""),IF(_xlpm.결과=0,"",_xlpm.결과))</f>
        <v/>
      </c>
      <c r="AN85" t="str" cm="1">
        <f t="array" ref="AN85">_xlfn.LET(_xlpm.결과,IFERROR(_xlfn.XLOOKUP(1, (날씨9[stnNm]='신적설 삽입용'!$AE$70) * (날씨9[월]=AN$71) * (날씨9[일]='신적설 삽입용'!$AD85), 날씨9[ddMefs]),""),IF(_xlpm.결과=0,"",_xlpm.결과))</f>
        <v/>
      </c>
      <c r="AO85" t="str" cm="1">
        <f t="array" ref="AO85">_xlfn.LET(_xlpm.결과,IFERROR(_xlfn.XLOOKUP(1, (날씨9[stnNm]='신적설 삽입용'!$AE$70) * (날씨9[월]=AO$71) * (날씨9[일]='신적설 삽입용'!$AD85), 날씨9[ddMefs]),""),IF(_xlpm.결과=0,"",_xlpm.결과))</f>
        <v/>
      </c>
      <c r="AP85" t="str" cm="1">
        <f t="array" ref="AP85">_xlfn.LET(_xlpm.결과,IFERROR(_xlfn.XLOOKUP(1, (날씨9[stnNm]='신적설 삽입용'!$AE$70) * (날씨9[월]=AP$71) * (날씨9[일]='신적설 삽입용'!$AD85), 날씨9[ddMefs]),""),IF(_xlpm.결과=0,"",_xlpm.결과))</f>
        <v/>
      </c>
    </row>
    <row r="86" spans="2:42" ht="15.95" customHeight="1" x14ac:dyDescent="0.3">
      <c r="B86" s="63">
        <v>15</v>
      </c>
      <c r="C86" t="str" cm="1">
        <f t="array" ref="C86">_xlfn.LET(_xlpm.결과,IFERROR(_xlfn.XLOOKUP(1, (날씨7[stnNm]='신적설 삽입용'!$C$70) * (날씨7[월]=C$71) * (날씨7[일]='신적설 삽입용'!$B86), 날씨7[ddMefs]),""),IF(_xlpm.결과=0,"",_xlpm.결과))</f>
        <v/>
      </c>
      <c r="D86" t="str" cm="1">
        <f t="array" ref="D86">_xlfn.LET(_xlpm.결과,IFERROR(_xlfn.XLOOKUP(1, (날씨7[stnNm]='신적설 삽입용'!$C$70) * (날씨7[월]=D$71) * (날씨7[일]='신적설 삽입용'!$B86), 날씨7[ddMefs]),""),IF(_xlpm.결과=0,"",_xlpm.결과))</f>
        <v/>
      </c>
      <c r="E86" t="str" cm="1">
        <f t="array" ref="E86">_xlfn.LET(_xlpm.결과,IFERROR(_xlfn.XLOOKUP(1, (날씨7[stnNm]='신적설 삽입용'!$C$70) * (날씨7[월]=E$71) * (날씨7[일]='신적설 삽입용'!$B86), 날씨7[ddMefs]),""),IF(_xlpm.결과=0,"",_xlpm.결과))</f>
        <v/>
      </c>
      <c r="F86" t="str" cm="1">
        <f t="array" ref="F86">_xlfn.LET(_xlpm.결과,IFERROR(_xlfn.XLOOKUP(1, (날씨7[stnNm]='신적설 삽입용'!$C$70) * (날씨7[월]=F$71) * (날씨7[일]='신적설 삽입용'!$B86), 날씨7[ddMefs]),""),IF(_xlpm.결과=0,"",_xlpm.결과))</f>
        <v/>
      </c>
      <c r="G86" t="str" cm="1">
        <f t="array" ref="G86">_xlfn.LET(_xlpm.결과,IFERROR(_xlfn.XLOOKUP(1, (날씨7[stnNm]='신적설 삽입용'!$C$70) * (날씨7[월]=G$71) * (날씨7[일]='신적설 삽입용'!$B86), 날씨7[ddMefs]),""),IF(_xlpm.결과=0,"",_xlpm.결과))</f>
        <v/>
      </c>
      <c r="H86" t="str" cm="1">
        <f t="array" ref="H86">_xlfn.LET(_xlpm.결과,IFERROR(_xlfn.XLOOKUP(1, (날씨7[stnNm]='신적설 삽입용'!$C$70) * (날씨7[월]=H$71) * (날씨7[일]='신적설 삽입용'!$B86), 날씨7[ddMefs]),""),IF(_xlpm.결과=0,"",_xlpm.결과))</f>
        <v/>
      </c>
      <c r="I86" t="str" cm="1">
        <f t="array" ref="I86">_xlfn.LET(_xlpm.결과,IFERROR(_xlfn.XLOOKUP(1, (날씨7[stnNm]='신적설 삽입용'!$C$70) * (날씨7[월]=I$71) * (날씨7[일]='신적설 삽입용'!$B86), 날씨7[ddMefs]),""),IF(_xlpm.결과=0,"",_xlpm.결과))</f>
        <v/>
      </c>
      <c r="J86" t="str" cm="1">
        <f t="array" ref="J86">_xlfn.LET(_xlpm.결과,IFERROR(_xlfn.XLOOKUP(1, (날씨7[stnNm]='신적설 삽입용'!$C$70) * (날씨7[월]=J$71) * (날씨7[일]='신적설 삽입용'!$B86), 날씨7[ddMefs]),""),IF(_xlpm.결과=0,"",_xlpm.결과))</f>
        <v/>
      </c>
      <c r="K86" t="str" cm="1">
        <f t="array" ref="K86">_xlfn.LET(_xlpm.결과,IFERROR(_xlfn.XLOOKUP(1, (날씨7[stnNm]='신적설 삽입용'!$C$70) * (날씨7[월]=K$71) * (날씨7[일]='신적설 삽입용'!$B86), 날씨7[ddMefs]),""),IF(_xlpm.결과=0,"",_xlpm.결과))</f>
        <v/>
      </c>
      <c r="L86" t="str" cm="1">
        <f t="array" ref="L86">_xlfn.LET(_xlpm.결과,IFERROR(_xlfn.XLOOKUP(1, (날씨7[stnNm]='신적설 삽입용'!$C$70) * (날씨7[월]=L$71) * (날씨7[일]='신적설 삽입용'!$B86), 날씨7[ddMefs]),""),IF(_xlpm.결과=0,"",_xlpm.결과))</f>
        <v/>
      </c>
      <c r="M86" t="str" cm="1">
        <f t="array" ref="M86">_xlfn.LET(_xlpm.결과,IFERROR(_xlfn.XLOOKUP(1, (날씨7[stnNm]='신적설 삽입용'!$C$70) * (날씨7[월]=M$71) * (날씨7[일]='신적설 삽입용'!$B86), 날씨7[ddMefs]),""),IF(_xlpm.결과=0,"",_xlpm.결과))</f>
        <v/>
      </c>
      <c r="N86" t="str" cm="1">
        <f t="array" ref="N86">_xlfn.LET(_xlpm.결과,IFERROR(_xlfn.XLOOKUP(1, (날씨7[stnNm]='신적설 삽입용'!$C$70) * (날씨7[월]=N$71) * (날씨7[일]='신적설 삽입용'!$B86), 날씨7[ddMefs]),""),IF(_xlpm.결과=0,"",_xlpm.결과))</f>
        <v/>
      </c>
      <c r="P86" s="63">
        <v>15</v>
      </c>
      <c r="Q86" t="str" cm="1">
        <f t="array" ref="Q86">_xlfn.LET(_xlpm.결과,IFERROR(_xlfn.XLOOKUP(1, (날씨8[stnNm]='신적설 삽입용'!$Q$70) * (날씨8[월]=Q$71) * (날씨8[일]='신적설 삽입용'!$P86), 날씨8[ddMefs]),""),IF(_xlpm.결과=0,"",_xlpm.결과))</f>
        <v/>
      </c>
      <c r="R86" t="str" cm="1">
        <f t="array" ref="R86">_xlfn.LET(_xlpm.결과,IFERROR(_xlfn.XLOOKUP(1, (날씨8[stnNm]='신적설 삽입용'!$Q$70) * (날씨8[월]=R$71) * (날씨8[일]='신적설 삽입용'!$P86), 날씨8[ddMefs]),""),IF(_xlpm.결과=0,"",_xlpm.결과))</f>
        <v/>
      </c>
      <c r="S86" t="str" cm="1">
        <f t="array" ref="S86">_xlfn.LET(_xlpm.결과,IFERROR(_xlfn.XLOOKUP(1, (날씨8[stnNm]='신적설 삽입용'!$Q$70) * (날씨8[월]=S$71) * (날씨8[일]='신적설 삽입용'!$P86), 날씨8[ddMefs]),""),IF(_xlpm.결과=0,"",_xlpm.결과))</f>
        <v/>
      </c>
      <c r="T86" t="str" cm="1">
        <f t="array" ref="T86">_xlfn.LET(_xlpm.결과,IFERROR(_xlfn.XLOOKUP(1, (날씨8[stnNm]='신적설 삽입용'!$Q$70) * (날씨8[월]=T$71) * (날씨8[일]='신적설 삽입용'!$P86), 날씨8[ddMefs]),""),IF(_xlpm.결과=0,"",_xlpm.결과))</f>
        <v/>
      </c>
      <c r="U86" t="str" cm="1">
        <f t="array" ref="U86">_xlfn.LET(_xlpm.결과,IFERROR(_xlfn.XLOOKUP(1, (날씨8[stnNm]='신적설 삽입용'!$Q$70) * (날씨8[월]=U$71) * (날씨8[일]='신적설 삽입용'!$P86), 날씨8[ddMefs]),""),IF(_xlpm.결과=0,"",_xlpm.결과))</f>
        <v/>
      </c>
      <c r="V86" t="str" cm="1">
        <f t="array" ref="V86">_xlfn.LET(_xlpm.결과,IFERROR(_xlfn.XLOOKUP(1, (날씨8[stnNm]='신적설 삽입용'!$Q$70) * (날씨8[월]=V$71) * (날씨8[일]='신적설 삽입용'!$P86), 날씨8[ddMefs]),""),IF(_xlpm.결과=0,"",_xlpm.결과))</f>
        <v/>
      </c>
      <c r="W86" t="str" cm="1">
        <f t="array" ref="W86">_xlfn.LET(_xlpm.결과,IFERROR(_xlfn.XLOOKUP(1, (날씨8[stnNm]='신적설 삽입용'!$Q$70) * (날씨8[월]=W$71) * (날씨8[일]='신적설 삽입용'!$P86), 날씨8[ddMefs]),""),IF(_xlpm.결과=0,"",_xlpm.결과))</f>
        <v/>
      </c>
      <c r="X86" t="str" cm="1">
        <f t="array" ref="X86">_xlfn.LET(_xlpm.결과,IFERROR(_xlfn.XLOOKUP(1, (날씨8[stnNm]='신적설 삽입용'!$Q$70) * (날씨8[월]=X$71) * (날씨8[일]='신적설 삽입용'!$P86), 날씨8[ddMefs]),""),IF(_xlpm.결과=0,"",_xlpm.결과))</f>
        <v/>
      </c>
      <c r="Y86" t="str" cm="1">
        <f t="array" ref="Y86">_xlfn.LET(_xlpm.결과,IFERROR(_xlfn.XLOOKUP(1, (날씨8[stnNm]='신적설 삽입용'!$Q$70) * (날씨8[월]=Y$71) * (날씨8[일]='신적설 삽입용'!$P86), 날씨8[ddMefs]),""),IF(_xlpm.결과=0,"",_xlpm.결과))</f>
        <v/>
      </c>
      <c r="Z86" t="str" cm="1">
        <f t="array" ref="Z86">_xlfn.LET(_xlpm.결과,IFERROR(_xlfn.XLOOKUP(1, (날씨8[stnNm]='신적설 삽입용'!$Q$70) * (날씨8[월]=Z$71) * (날씨8[일]='신적설 삽입용'!$P86), 날씨8[ddMefs]),""),IF(_xlpm.결과=0,"",_xlpm.결과))</f>
        <v/>
      </c>
      <c r="AA86" t="str" cm="1">
        <f t="array" ref="AA86">_xlfn.LET(_xlpm.결과,IFERROR(_xlfn.XLOOKUP(1, (날씨8[stnNm]='신적설 삽입용'!$Q$70) * (날씨8[월]=AA$71) * (날씨8[일]='신적설 삽입용'!$P86), 날씨8[ddMefs]),""),IF(_xlpm.결과=0,"",_xlpm.결과))</f>
        <v/>
      </c>
      <c r="AB86" t="str" cm="1">
        <f t="array" ref="AB86">_xlfn.LET(_xlpm.결과,IFERROR(_xlfn.XLOOKUP(1, (날씨8[stnNm]='신적설 삽입용'!$Q$70) * (날씨8[월]=AB$71) * (날씨8[일]='신적설 삽입용'!$P86), 날씨8[ddMefs]),""),IF(_xlpm.결과=0,"",_xlpm.결과))</f>
        <v/>
      </c>
      <c r="AD86" s="63">
        <v>15</v>
      </c>
      <c r="AE86" t="str" cm="1">
        <f t="array" ref="AE86">_xlfn.LET(_xlpm.결과,IFERROR(_xlfn.XLOOKUP(1, (날씨9[stnNm]='신적설 삽입용'!$AE$70) * (날씨9[월]=AE$71) * (날씨9[일]='신적설 삽입용'!$AD86), 날씨9[ddMefs]),""),IF(_xlpm.결과=0,"",_xlpm.결과))</f>
        <v/>
      </c>
      <c r="AF86" t="str" cm="1">
        <f t="array" ref="AF86">_xlfn.LET(_xlpm.결과,IFERROR(_xlfn.XLOOKUP(1, (날씨9[stnNm]='신적설 삽입용'!$AE$70) * (날씨9[월]=AF$71) * (날씨9[일]='신적설 삽입용'!$AD86), 날씨9[ddMefs]),""),IF(_xlpm.결과=0,"",_xlpm.결과))</f>
        <v/>
      </c>
      <c r="AG86" t="str" cm="1">
        <f t="array" ref="AG86">_xlfn.LET(_xlpm.결과,IFERROR(_xlfn.XLOOKUP(1, (날씨9[stnNm]='신적설 삽입용'!$AE$70) * (날씨9[월]=AG$71) * (날씨9[일]='신적설 삽입용'!$AD86), 날씨9[ddMefs]),""),IF(_xlpm.결과=0,"",_xlpm.결과))</f>
        <v/>
      </c>
      <c r="AH86" t="str" cm="1">
        <f t="array" ref="AH86">_xlfn.LET(_xlpm.결과,IFERROR(_xlfn.XLOOKUP(1, (날씨9[stnNm]='신적설 삽입용'!$AE$70) * (날씨9[월]=AH$71) * (날씨9[일]='신적설 삽입용'!$AD86), 날씨9[ddMefs]),""),IF(_xlpm.결과=0,"",_xlpm.결과))</f>
        <v/>
      </c>
      <c r="AI86" t="str" cm="1">
        <f t="array" ref="AI86">_xlfn.LET(_xlpm.결과,IFERROR(_xlfn.XLOOKUP(1, (날씨9[stnNm]='신적설 삽입용'!$AE$70) * (날씨9[월]=AI$71) * (날씨9[일]='신적설 삽입용'!$AD86), 날씨9[ddMefs]),""),IF(_xlpm.결과=0,"",_xlpm.결과))</f>
        <v/>
      </c>
      <c r="AJ86" t="str" cm="1">
        <f t="array" ref="AJ86">_xlfn.LET(_xlpm.결과,IFERROR(_xlfn.XLOOKUP(1, (날씨9[stnNm]='신적설 삽입용'!$AE$70) * (날씨9[월]=AJ$71) * (날씨9[일]='신적설 삽입용'!$AD86), 날씨9[ddMefs]),""),IF(_xlpm.결과=0,"",_xlpm.결과))</f>
        <v/>
      </c>
      <c r="AK86" t="str" cm="1">
        <f t="array" ref="AK86">_xlfn.LET(_xlpm.결과,IFERROR(_xlfn.XLOOKUP(1, (날씨9[stnNm]='신적설 삽입용'!$AE$70) * (날씨9[월]=AK$71) * (날씨9[일]='신적설 삽입용'!$AD86), 날씨9[ddMefs]),""),IF(_xlpm.결과=0,"",_xlpm.결과))</f>
        <v/>
      </c>
      <c r="AL86" t="str" cm="1">
        <f t="array" ref="AL86">_xlfn.LET(_xlpm.결과,IFERROR(_xlfn.XLOOKUP(1, (날씨9[stnNm]='신적설 삽입용'!$AE$70) * (날씨9[월]=AL$71) * (날씨9[일]='신적설 삽입용'!$AD86), 날씨9[ddMefs]),""),IF(_xlpm.결과=0,"",_xlpm.결과))</f>
        <v/>
      </c>
      <c r="AM86" t="str" cm="1">
        <f t="array" ref="AM86">_xlfn.LET(_xlpm.결과,IFERROR(_xlfn.XLOOKUP(1, (날씨9[stnNm]='신적설 삽입용'!$AE$70) * (날씨9[월]=AM$71) * (날씨9[일]='신적설 삽입용'!$AD86), 날씨9[ddMefs]),""),IF(_xlpm.결과=0,"",_xlpm.결과))</f>
        <v/>
      </c>
      <c r="AN86" t="str" cm="1">
        <f t="array" ref="AN86">_xlfn.LET(_xlpm.결과,IFERROR(_xlfn.XLOOKUP(1, (날씨9[stnNm]='신적설 삽입용'!$AE$70) * (날씨9[월]=AN$71) * (날씨9[일]='신적설 삽입용'!$AD86), 날씨9[ddMefs]),""),IF(_xlpm.결과=0,"",_xlpm.결과))</f>
        <v/>
      </c>
      <c r="AO86" t="str" cm="1">
        <f t="array" ref="AO86">_xlfn.LET(_xlpm.결과,IFERROR(_xlfn.XLOOKUP(1, (날씨9[stnNm]='신적설 삽입용'!$AE$70) * (날씨9[월]=AO$71) * (날씨9[일]='신적설 삽입용'!$AD86), 날씨9[ddMefs]),""),IF(_xlpm.결과=0,"",_xlpm.결과))</f>
        <v/>
      </c>
      <c r="AP86" t="str" cm="1">
        <f t="array" ref="AP86">_xlfn.LET(_xlpm.결과,IFERROR(_xlfn.XLOOKUP(1, (날씨9[stnNm]='신적설 삽입용'!$AE$70) * (날씨9[월]=AP$71) * (날씨9[일]='신적설 삽입용'!$AD86), 날씨9[ddMefs]),""),IF(_xlpm.결과=0,"",_xlpm.결과))</f>
        <v/>
      </c>
    </row>
    <row r="87" spans="2:42" ht="15.95" customHeight="1" x14ac:dyDescent="0.3">
      <c r="B87" s="63">
        <v>16</v>
      </c>
      <c r="C87" t="str" cm="1">
        <f t="array" ref="C87">_xlfn.LET(_xlpm.결과,IFERROR(_xlfn.XLOOKUP(1, (날씨7[stnNm]='신적설 삽입용'!$C$70) * (날씨7[월]=C$71) * (날씨7[일]='신적설 삽입용'!$B87), 날씨7[ddMefs]),""),IF(_xlpm.결과=0,"",_xlpm.결과))</f>
        <v/>
      </c>
      <c r="D87" t="str" cm="1">
        <f t="array" ref="D87">_xlfn.LET(_xlpm.결과,IFERROR(_xlfn.XLOOKUP(1, (날씨7[stnNm]='신적설 삽입용'!$C$70) * (날씨7[월]=D$71) * (날씨7[일]='신적설 삽입용'!$B87), 날씨7[ddMefs]),""),IF(_xlpm.결과=0,"",_xlpm.결과))</f>
        <v/>
      </c>
      <c r="E87" t="str" cm="1">
        <f t="array" ref="E87">_xlfn.LET(_xlpm.결과,IFERROR(_xlfn.XLOOKUP(1, (날씨7[stnNm]='신적설 삽입용'!$C$70) * (날씨7[월]=E$71) * (날씨7[일]='신적설 삽입용'!$B87), 날씨7[ddMefs]),""),IF(_xlpm.결과=0,"",_xlpm.결과))</f>
        <v/>
      </c>
      <c r="F87" t="str" cm="1">
        <f t="array" ref="F87">_xlfn.LET(_xlpm.결과,IFERROR(_xlfn.XLOOKUP(1, (날씨7[stnNm]='신적설 삽입용'!$C$70) * (날씨7[월]=F$71) * (날씨7[일]='신적설 삽입용'!$B87), 날씨7[ddMefs]),""),IF(_xlpm.결과=0,"",_xlpm.결과))</f>
        <v/>
      </c>
      <c r="G87" t="str" cm="1">
        <f t="array" ref="G87">_xlfn.LET(_xlpm.결과,IFERROR(_xlfn.XLOOKUP(1, (날씨7[stnNm]='신적설 삽입용'!$C$70) * (날씨7[월]=G$71) * (날씨7[일]='신적설 삽입용'!$B87), 날씨7[ddMefs]),""),IF(_xlpm.결과=0,"",_xlpm.결과))</f>
        <v/>
      </c>
      <c r="H87" t="str" cm="1">
        <f t="array" ref="H87">_xlfn.LET(_xlpm.결과,IFERROR(_xlfn.XLOOKUP(1, (날씨7[stnNm]='신적설 삽입용'!$C$70) * (날씨7[월]=H$71) * (날씨7[일]='신적설 삽입용'!$B87), 날씨7[ddMefs]),""),IF(_xlpm.결과=0,"",_xlpm.결과))</f>
        <v/>
      </c>
      <c r="I87" t="str" cm="1">
        <f t="array" ref="I87">_xlfn.LET(_xlpm.결과,IFERROR(_xlfn.XLOOKUP(1, (날씨7[stnNm]='신적설 삽입용'!$C$70) * (날씨7[월]=I$71) * (날씨7[일]='신적설 삽입용'!$B87), 날씨7[ddMefs]),""),IF(_xlpm.결과=0,"",_xlpm.결과))</f>
        <v/>
      </c>
      <c r="J87" t="str" cm="1">
        <f t="array" ref="J87">_xlfn.LET(_xlpm.결과,IFERROR(_xlfn.XLOOKUP(1, (날씨7[stnNm]='신적설 삽입용'!$C$70) * (날씨7[월]=J$71) * (날씨7[일]='신적설 삽입용'!$B87), 날씨7[ddMefs]),""),IF(_xlpm.결과=0,"",_xlpm.결과))</f>
        <v/>
      </c>
      <c r="K87" t="str" cm="1">
        <f t="array" ref="K87">_xlfn.LET(_xlpm.결과,IFERROR(_xlfn.XLOOKUP(1, (날씨7[stnNm]='신적설 삽입용'!$C$70) * (날씨7[월]=K$71) * (날씨7[일]='신적설 삽입용'!$B87), 날씨7[ddMefs]),""),IF(_xlpm.결과=0,"",_xlpm.결과))</f>
        <v/>
      </c>
      <c r="L87" t="str" cm="1">
        <f t="array" ref="L87">_xlfn.LET(_xlpm.결과,IFERROR(_xlfn.XLOOKUP(1, (날씨7[stnNm]='신적설 삽입용'!$C$70) * (날씨7[월]=L$71) * (날씨7[일]='신적설 삽입용'!$B87), 날씨7[ddMefs]),""),IF(_xlpm.결과=0,"",_xlpm.결과))</f>
        <v/>
      </c>
      <c r="M87" t="str" cm="1">
        <f t="array" ref="M87">_xlfn.LET(_xlpm.결과,IFERROR(_xlfn.XLOOKUP(1, (날씨7[stnNm]='신적설 삽입용'!$C$70) * (날씨7[월]=M$71) * (날씨7[일]='신적설 삽입용'!$B87), 날씨7[ddMefs]),""),IF(_xlpm.결과=0,"",_xlpm.결과))</f>
        <v/>
      </c>
      <c r="N87" t="str" cm="1">
        <f t="array" ref="N87">_xlfn.LET(_xlpm.결과,IFERROR(_xlfn.XLOOKUP(1, (날씨7[stnNm]='신적설 삽입용'!$C$70) * (날씨7[월]=N$71) * (날씨7[일]='신적설 삽입용'!$B87), 날씨7[ddMefs]),""),IF(_xlpm.결과=0,"",_xlpm.결과))</f>
        <v/>
      </c>
      <c r="P87" s="63">
        <v>16</v>
      </c>
      <c r="Q87" t="str" cm="1">
        <f t="array" ref="Q87">_xlfn.LET(_xlpm.결과,IFERROR(_xlfn.XLOOKUP(1, (날씨8[stnNm]='신적설 삽입용'!$Q$70) * (날씨8[월]=Q$71) * (날씨8[일]='신적설 삽입용'!$P87), 날씨8[ddMefs]),""),IF(_xlpm.결과=0,"",_xlpm.결과))</f>
        <v/>
      </c>
      <c r="R87" t="str" cm="1">
        <f t="array" ref="R87">_xlfn.LET(_xlpm.결과,IFERROR(_xlfn.XLOOKUP(1, (날씨8[stnNm]='신적설 삽입용'!$Q$70) * (날씨8[월]=R$71) * (날씨8[일]='신적설 삽입용'!$P87), 날씨8[ddMefs]),""),IF(_xlpm.결과=0,"",_xlpm.결과))</f>
        <v/>
      </c>
      <c r="S87" t="str" cm="1">
        <f t="array" ref="S87">_xlfn.LET(_xlpm.결과,IFERROR(_xlfn.XLOOKUP(1, (날씨8[stnNm]='신적설 삽입용'!$Q$70) * (날씨8[월]=S$71) * (날씨8[일]='신적설 삽입용'!$P87), 날씨8[ddMefs]),""),IF(_xlpm.결과=0,"",_xlpm.결과))</f>
        <v/>
      </c>
      <c r="T87" t="str" cm="1">
        <f t="array" ref="T87">_xlfn.LET(_xlpm.결과,IFERROR(_xlfn.XLOOKUP(1, (날씨8[stnNm]='신적설 삽입용'!$Q$70) * (날씨8[월]=T$71) * (날씨8[일]='신적설 삽입용'!$P87), 날씨8[ddMefs]),""),IF(_xlpm.결과=0,"",_xlpm.결과))</f>
        <v/>
      </c>
      <c r="U87" t="str" cm="1">
        <f t="array" ref="U87">_xlfn.LET(_xlpm.결과,IFERROR(_xlfn.XLOOKUP(1, (날씨8[stnNm]='신적설 삽입용'!$Q$70) * (날씨8[월]=U$71) * (날씨8[일]='신적설 삽입용'!$P87), 날씨8[ddMefs]),""),IF(_xlpm.결과=0,"",_xlpm.결과))</f>
        <v/>
      </c>
      <c r="V87" t="str" cm="1">
        <f t="array" ref="V87">_xlfn.LET(_xlpm.결과,IFERROR(_xlfn.XLOOKUP(1, (날씨8[stnNm]='신적설 삽입용'!$Q$70) * (날씨8[월]=V$71) * (날씨8[일]='신적설 삽입용'!$P87), 날씨8[ddMefs]),""),IF(_xlpm.결과=0,"",_xlpm.결과))</f>
        <v/>
      </c>
      <c r="W87" t="str" cm="1">
        <f t="array" ref="W87">_xlfn.LET(_xlpm.결과,IFERROR(_xlfn.XLOOKUP(1, (날씨8[stnNm]='신적설 삽입용'!$Q$70) * (날씨8[월]=W$71) * (날씨8[일]='신적설 삽입용'!$P87), 날씨8[ddMefs]),""),IF(_xlpm.결과=0,"",_xlpm.결과))</f>
        <v/>
      </c>
      <c r="X87" t="str" cm="1">
        <f t="array" ref="X87">_xlfn.LET(_xlpm.결과,IFERROR(_xlfn.XLOOKUP(1, (날씨8[stnNm]='신적설 삽입용'!$Q$70) * (날씨8[월]=X$71) * (날씨8[일]='신적설 삽입용'!$P87), 날씨8[ddMefs]),""),IF(_xlpm.결과=0,"",_xlpm.결과))</f>
        <v/>
      </c>
      <c r="Y87" t="str" cm="1">
        <f t="array" ref="Y87">_xlfn.LET(_xlpm.결과,IFERROR(_xlfn.XLOOKUP(1, (날씨8[stnNm]='신적설 삽입용'!$Q$70) * (날씨8[월]=Y$71) * (날씨8[일]='신적설 삽입용'!$P87), 날씨8[ddMefs]),""),IF(_xlpm.결과=0,"",_xlpm.결과))</f>
        <v/>
      </c>
      <c r="Z87" t="str" cm="1">
        <f t="array" ref="Z87">_xlfn.LET(_xlpm.결과,IFERROR(_xlfn.XLOOKUP(1, (날씨8[stnNm]='신적설 삽입용'!$Q$70) * (날씨8[월]=Z$71) * (날씨8[일]='신적설 삽입용'!$P87), 날씨8[ddMefs]),""),IF(_xlpm.결과=0,"",_xlpm.결과))</f>
        <v/>
      </c>
      <c r="AA87" t="str" cm="1">
        <f t="array" ref="AA87">_xlfn.LET(_xlpm.결과,IFERROR(_xlfn.XLOOKUP(1, (날씨8[stnNm]='신적설 삽입용'!$Q$70) * (날씨8[월]=AA$71) * (날씨8[일]='신적설 삽입용'!$P87), 날씨8[ddMefs]),""),IF(_xlpm.결과=0,"",_xlpm.결과))</f>
        <v/>
      </c>
      <c r="AB87" t="str" cm="1">
        <f t="array" ref="AB87">_xlfn.LET(_xlpm.결과,IFERROR(_xlfn.XLOOKUP(1, (날씨8[stnNm]='신적설 삽입용'!$Q$70) * (날씨8[월]=AB$71) * (날씨8[일]='신적설 삽입용'!$P87), 날씨8[ddMefs]),""),IF(_xlpm.결과=0,"",_xlpm.결과))</f>
        <v/>
      </c>
      <c r="AD87" s="63">
        <v>16</v>
      </c>
      <c r="AE87" t="str" cm="1">
        <f t="array" ref="AE87">_xlfn.LET(_xlpm.결과,IFERROR(_xlfn.XLOOKUP(1, (날씨9[stnNm]='신적설 삽입용'!$AE$70) * (날씨9[월]=AE$71) * (날씨9[일]='신적설 삽입용'!$AD87), 날씨9[ddMefs]),""),IF(_xlpm.결과=0,"",_xlpm.결과))</f>
        <v/>
      </c>
      <c r="AF87" t="str" cm="1">
        <f t="array" ref="AF87">_xlfn.LET(_xlpm.결과,IFERROR(_xlfn.XLOOKUP(1, (날씨9[stnNm]='신적설 삽입용'!$AE$70) * (날씨9[월]=AF$71) * (날씨9[일]='신적설 삽입용'!$AD87), 날씨9[ddMefs]),""),IF(_xlpm.결과=0,"",_xlpm.결과))</f>
        <v/>
      </c>
      <c r="AG87" t="str" cm="1">
        <f t="array" ref="AG87">_xlfn.LET(_xlpm.결과,IFERROR(_xlfn.XLOOKUP(1, (날씨9[stnNm]='신적설 삽입용'!$AE$70) * (날씨9[월]=AG$71) * (날씨9[일]='신적설 삽입용'!$AD87), 날씨9[ddMefs]),""),IF(_xlpm.결과=0,"",_xlpm.결과))</f>
        <v/>
      </c>
      <c r="AH87" t="str" cm="1">
        <f t="array" ref="AH87">_xlfn.LET(_xlpm.결과,IFERROR(_xlfn.XLOOKUP(1, (날씨9[stnNm]='신적설 삽입용'!$AE$70) * (날씨9[월]=AH$71) * (날씨9[일]='신적설 삽입용'!$AD87), 날씨9[ddMefs]),""),IF(_xlpm.결과=0,"",_xlpm.결과))</f>
        <v/>
      </c>
      <c r="AI87" t="str" cm="1">
        <f t="array" ref="AI87">_xlfn.LET(_xlpm.결과,IFERROR(_xlfn.XLOOKUP(1, (날씨9[stnNm]='신적설 삽입용'!$AE$70) * (날씨9[월]=AI$71) * (날씨9[일]='신적설 삽입용'!$AD87), 날씨9[ddMefs]),""),IF(_xlpm.결과=0,"",_xlpm.결과))</f>
        <v/>
      </c>
      <c r="AJ87" t="str" cm="1">
        <f t="array" ref="AJ87">_xlfn.LET(_xlpm.결과,IFERROR(_xlfn.XLOOKUP(1, (날씨9[stnNm]='신적설 삽입용'!$AE$70) * (날씨9[월]=AJ$71) * (날씨9[일]='신적설 삽입용'!$AD87), 날씨9[ddMefs]),""),IF(_xlpm.결과=0,"",_xlpm.결과))</f>
        <v/>
      </c>
      <c r="AK87" t="str" cm="1">
        <f t="array" ref="AK87">_xlfn.LET(_xlpm.결과,IFERROR(_xlfn.XLOOKUP(1, (날씨9[stnNm]='신적설 삽입용'!$AE$70) * (날씨9[월]=AK$71) * (날씨9[일]='신적설 삽입용'!$AD87), 날씨9[ddMefs]),""),IF(_xlpm.결과=0,"",_xlpm.결과))</f>
        <v/>
      </c>
      <c r="AL87" t="str" cm="1">
        <f t="array" ref="AL87">_xlfn.LET(_xlpm.결과,IFERROR(_xlfn.XLOOKUP(1, (날씨9[stnNm]='신적설 삽입용'!$AE$70) * (날씨9[월]=AL$71) * (날씨9[일]='신적설 삽입용'!$AD87), 날씨9[ddMefs]),""),IF(_xlpm.결과=0,"",_xlpm.결과))</f>
        <v/>
      </c>
      <c r="AM87" t="str" cm="1">
        <f t="array" ref="AM87">_xlfn.LET(_xlpm.결과,IFERROR(_xlfn.XLOOKUP(1, (날씨9[stnNm]='신적설 삽입용'!$AE$70) * (날씨9[월]=AM$71) * (날씨9[일]='신적설 삽입용'!$AD87), 날씨9[ddMefs]),""),IF(_xlpm.결과=0,"",_xlpm.결과))</f>
        <v/>
      </c>
      <c r="AN87" t="str" cm="1">
        <f t="array" ref="AN87">_xlfn.LET(_xlpm.결과,IFERROR(_xlfn.XLOOKUP(1, (날씨9[stnNm]='신적설 삽입용'!$AE$70) * (날씨9[월]=AN$71) * (날씨9[일]='신적설 삽입용'!$AD87), 날씨9[ddMefs]),""),IF(_xlpm.결과=0,"",_xlpm.결과))</f>
        <v/>
      </c>
      <c r="AO87" t="str" cm="1">
        <f t="array" ref="AO87">_xlfn.LET(_xlpm.결과,IFERROR(_xlfn.XLOOKUP(1, (날씨9[stnNm]='신적설 삽입용'!$AE$70) * (날씨9[월]=AO$71) * (날씨9[일]='신적설 삽입용'!$AD87), 날씨9[ddMefs]),""),IF(_xlpm.결과=0,"",_xlpm.결과))</f>
        <v/>
      </c>
      <c r="AP87" t="str" cm="1">
        <f t="array" ref="AP87">_xlfn.LET(_xlpm.결과,IFERROR(_xlfn.XLOOKUP(1, (날씨9[stnNm]='신적설 삽입용'!$AE$70) * (날씨9[월]=AP$71) * (날씨9[일]='신적설 삽입용'!$AD87), 날씨9[ddMefs]),""),IF(_xlpm.결과=0,"",_xlpm.결과))</f>
        <v/>
      </c>
    </row>
    <row r="88" spans="2:42" ht="15.95" customHeight="1" x14ac:dyDescent="0.3">
      <c r="B88" s="63">
        <v>17</v>
      </c>
      <c r="C88" t="str" cm="1">
        <f t="array" ref="C88">_xlfn.LET(_xlpm.결과,IFERROR(_xlfn.XLOOKUP(1, (날씨7[stnNm]='신적설 삽입용'!$C$70) * (날씨7[월]=C$71) * (날씨7[일]='신적설 삽입용'!$B88), 날씨7[ddMefs]),""),IF(_xlpm.결과=0,"",_xlpm.결과))</f>
        <v/>
      </c>
      <c r="D88" t="str" cm="1">
        <f t="array" ref="D88">_xlfn.LET(_xlpm.결과,IFERROR(_xlfn.XLOOKUP(1, (날씨7[stnNm]='신적설 삽입용'!$C$70) * (날씨7[월]=D$71) * (날씨7[일]='신적설 삽입용'!$B88), 날씨7[ddMefs]),""),IF(_xlpm.결과=0,"",_xlpm.결과))</f>
        <v/>
      </c>
      <c r="E88" t="str" cm="1">
        <f t="array" ref="E88">_xlfn.LET(_xlpm.결과,IFERROR(_xlfn.XLOOKUP(1, (날씨7[stnNm]='신적설 삽입용'!$C$70) * (날씨7[월]=E$71) * (날씨7[일]='신적설 삽입용'!$B88), 날씨7[ddMefs]),""),IF(_xlpm.결과=0,"",_xlpm.결과))</f>
        <v/>
      </c>
      <c r="F88" t="str" cm="1">
        <f t="array" ref="F88">_xlfn.LET(_xlpm.결과,IFERROR(_xlfn.XLOOKUP(1, (날씨7[stnNm]='신적설 삽입용'!$C$70) * (날씨7[월]=F$71) * (날씨7[일]='신적설 삽입용'!$B88), 날씨7[ddMefs]),""),IF(_xlpm.결과=0,"",_xlpm.결과))</f>
        <v/>
      </c>
      <c r="G88" t="str" cm="1">
        <f t="array" ref="G88">_xlfn.LET(_xlpm.결과,IFERROR(_xlfn.XLOOKUP(1, (날씨7[stnNm]='신적설 삽입용'!$C$70) * (날씨7[월]=G$71) * (날씨7[일]='신적설 삽입용'!$B88), 날씨7[ddMefs]),""),IF(_xlpm.결과=0,"",_xlpm.결과))</f>
        <v/>
      </c>
      <c r="H88" t="str" cm="1">
        <f t="array" ref="H88">_xlfn.LET(_xlpm.결과,IFERROR(_xlfn.XLOOKUP(1, (날씨7[stnNm]='신적설 삽입용'!$C$70) * (날씨7[월]=H$71) * (날씨7[일]='신적설 삽입용'!$B88), 날씨7[ddMefs]),""),IF(_xlpm.결과=0,"",_xlpm.결과))</f>
        <v/>
      </c>
      <c r="I88" t="str" cm="1">
        <f t="array" ref="I88">_xlfn.LET(_xlpm.결과,IFERROR(_xlfn.XLOOKUP(1, (날씨7[stnNm]='신적설 삽입용'!$C$70) * (날씨7[월]=I$71) * (날씨7[일]='신적설 삽입용'!$B88), 날씨7[ddMefs]),""),IF(_xlpm.결과=0,"",_xlpm.결과))</f>
        <v/>
      </c>
      <c r="J88" t="str" cm="1">
        <f t="array" ref="J88">_xlfn.LET(_xlpm.결과,IFERROR(_xlfn.XLOOKUP(1, (날씨7[stnNm]='신적설 삽입용'!$C$70) * (날씨7[월]=J$71) * (날씨7[일]='신적설 삽입용'!$B88), 날씨7[ddMefs]),""),IF(_xlpm.결과=0,"",_xlpm.결과))</f>
        <v/>
      </c>
      <c r="K88" t="str" cm="1">
        <f t="array" ref="K88">_xlfn.LET(_xlpm.결과,IFERROR(_xlfn.XLOOKUP(1, (날씨7[stnNm]='신적설 삽입용'!$C$70) * (날씨7[월]=K$71) * (날씨7[일]='신적설 삽입용'!$B88), 날씨7[ddMefs]),""),IF(_xlpm.결과=0,"",_xlpm.결과))</f>
        <v/>
      </c>
      <c r="L88" t="str" cm="1">
        <f t="array" ref="L88">_xlfn.LET(_xlpm.결과,IFERROR(_xlfn.XLOOKUP(1, (날씨7[stnNm]='신적설 삽입용'!$C$70) * (날씨7[월]=L$71) * (날씨7[일]='신적설 삽입용'!$B88), 날씨7[ddMefs]),""),IF(_xlpm.결과=0,"",_xlpm.결과))</f>
        <v/>
      </c>
      <c r="M88" t="str" cm="1">
        <f t="array" ref="M88">_xlfn.LET(_xlpm.결과,IFERROR(_xlfn.XLOOKUP(1, (날씨7[stnNm]='신적설 삽입용'!$C$70) * (날씨7[월]=M$71) * (날씨7[일]='신적설 삽입용'!$B88), 날씨7[ddMefs]),""),IF(_xlpm.결과=0,"",_xlpm.결과))</f>
        <v/>
      </c>
      <c r="N88" t="str" cm="1">
        <f t="array" ref="N88">_xlfn.LET(_xlpm.결과,IFERROR(_xlfn.XLOOKUP(1, (날씨7[stnNm]='신적설 삽입용'!$C$70) * (날씨7[월]=N$71) * (날씨7[일]='신적설 삽입용'!$B88), 날씨7[ddMefs]),""),IF(_xlpm.결과=0,"",_xlpm.결과))</f>
        <v/>
      </c>
      <c r="P88" s="63">
        <v>17</v>
      </c>
      <c r="Q88" t="str" cm="1">
        <f t="array" ref="Q88">_xlfn.LET(_xlpm.결과,IFERROR(_xlfn.XLOOKUP(1, (날씨8[stnNm]='신적설 삽입용'!$Q$70) * (날씨8[월]=Q$71) * (날씨8[일]='신적설 삽입용'!$P88), 날씨8[ddMefs]),""),IF(_xlpm.결과=0,"",_xlpm.결과))</f>
        <v/>
      </c>
      <c r="R88" t="str" cm="1">
        <f t="array" ref="R88">_xlfn.LET(_xlpm.결과,IFERROR(_xlfn.XLOOKUP(1, (날씨8[stnNm]='신적설 삽입용'!$Q$70) * (날씨8[월]=R$71) * (날씨8[일]='신적설 삽입용'!$P88), 날씨8[ddMefs]),""),IF(_xlpm.결과=0,"",_xlpm.결과))</f>
        <v/>
      </c>
      <c r="S88" t="str" cm="1">
        <f t="array" ref="S88">_xlfn.LET(_xlpm.결과,IFERROR(_xlfn.XLOOKUP(1, (날씨8[stnNm]='신적설 삽입용'!$Q$70) * (날씨8[월]=S$71) * (날씨8[일]='신적설 삽입용'!$P88), 날씨8[ddMefs]),""),IF(_xlpm.결과=0,"",_xlpm.결과))</f>
        <v/>
      </c>
      <c r="T88" t="str" cm="1">
        <f t="array" ref="T88">_xlfn.LET(_xlpm.결과,IFERROR(_xlfn.XLOOKUP(1, (날씨8[stnNm]='신적설 삽입용'!$Q$70) * (날씨8[월]=T$71) * (날씨8[일]='신적설 삽입용'!$P88), 날씨8[ddMefs]),""),IF(_xlpm.결과=0,"",_xlpm.결과))</f>
        <v/>
      </c>
      <c r="U88" t="str" cm="1">
        <f t="array" ref="U88">_xlfn.LET(_xlpm.결과,IFERROR(_xlfn.XLOOKUP(1, (날씨8[stnNm]='신적설 삽입용'!$Q$70) * (날씨8[월]=U$71) * (날씨8[일]='신적설 삽입용'!$P88), 날씨8[ddMefs]),""),IF(_xlpm.결과=0,"",_xlpm.결과))</f>
        <v/>
      </c>
      <c r="V88" t="str" cm="1">
        <f t="array" ref="V88">_xlfn.LET(_xlpm.결과,IFERROR(_xlfn.XLOOKUP(1, (날씨8[stnNm]='신적설 삽입용'!$Q$70) * (날씨8[월]=V$71) * (날씨8[일]='신적설 삽입용'!$P88), 날씨8[ddMefs]),""),IF(_xlpm.결과=0,"",_xlpm.결과))</f>
        <v/>
      </c>
      <c r="W88" t="str" cm="1">
        <f t="array" ref="W88">_xlfn.LET(_xlpm.결과,IFERROR(_xlfn.XLOOKUP(1, (날씨8[stnNm]='신적설 삽입용'!$Q$70) * (날씨8[월]=W$71) * (날씨8[일]='신적설 삽입용'!$P88), 날씨8[ddMefs]),""),IF(_xlpm.결과=0,"",_xlpm.결과))</f>
        <v/>
      </c>
      <c r="X88" t="str" cm="1">
        <f t="array" ref="X88">_xlfn.LET(_xlpm.결과,IFERROR(_xlfn.XLOOKUP(1, (날씨8[stnNm]='신적설 삽입용'!$Q$70) * (날씨8[월]=X$71) * (날씨8[일]='신적설 삽입용'!$P88), 날씨8[ddMefs]),""),IF(_xlpm.결과=0,"",_xlpm.결과))</f>
        <v/>
      </c>
      <c r="Y88" t="str" cm="1">
        <f t="array" ref="Y88">_xlfn.LET(_xlpm.결과,IFERROR(_xlfn.XLOOKUP(1, (날씨8[stnNm]='신적설 삽입용'!$Q$70) * (날씨8[월]=Y$71) * (날씨8[일]='신적설 삽입용'!$P88), 날씨8[ddMefs]),""),IF(_xlpm.결과=0,"",_xlpm.결과))</f>
        <v/>
      </c>
      <c r="Z88" t="str" cm="1">
        <f t="array" ref="Z88">_xlfn.LET(_xlpm.결과,IFERROR(_xlfn.XLOOKUP(1, (날씨8[stnNm]='신적설 삽입용'!$Q$70) * (날씨8[월]=Z$71) * (날씨8[일]='신적설 삽입용'!$P88), 날씨8[ddMefs]),""),IF(_xlpm.결과=0,"",_xlpm.결과))</f>
        <v/>
      </c>
      <c r="AA88" t="str" cm="1">
        <f t="array" ref="AA88">_xlfn.LET(_xlpm.결과,IFERROR(_xlfn.XLOOKUP(1, (날씨8[stnNm]='신적설 삽입용'!$Q$70) * (날씨8[월]=AA$71) * (날씨8[일]='신적설 삽입용'!$P88), 날씨8[ddMefs]),""),IF(_xlpm.결과=0,"",_xlpm.결과))</f>
        <v/>
      </c>
      <c r="AB88" t="str" cm="1">
        <f t="array" ref="AB88">_xlfn.LET(_xlpm.결과,IFERROR(_xlfn.XLOOKUP(1, (날씨8[stnNm]='신적설 삽입용'!$Q$70) * (날씨8[월]=AB$71) * (날씨8[일]='신적설 삽입용'!$P88), 날씨8[ddMefs]),""),IF(_xlpm.결과=0,"",_xlpm.결과))</f>
        <v/>
      </c>
      <c r="AD88" s="63">
        <v>17</v>
      </c>
      <c r="AE88" t="str" cm="1">
        <f t="array" ref="AE88">_xlfn.LET(_xlpm.결과,IFERROR(_xlfn.XLOOKUP(1, (날씨9[stnNm]='신적설 삽입용'!$AE$70) * (날씨9[월]=AE$71) * (날씨9[일]='신적설 삽입용'!$AD88), 날씨9[ddMefs]),""),IF(_xlpm.결과=0,"",_xlpm.결과))</f>
        <v/>
      </c>
      <c r="AF88" t="str" cm="1">
        <f t="array" ref="AF88">_xlfn.LET(_xlpm.결과,IFERROR(_xlfn.XLOOKUP(1, (날씨9[stnNm]='신적설 삽입용'!$AE$70) * (날씨9[월]=AF$71) * (날씨9[일]='신적설 삽입용'!$AD88), 날씨9[ddMefs]),""),IF(_xlpm.결과=0,"",_xlpm.결과))</f>
        <v/>
      </c>
      <c r="AG88" t="str" cm="1">
        <f t="array" ref="AG88">_xlfn.LET(_xlpm.결과,IFERROR(_xlfn.XLOOKUP(1, (날씨9[stnNm]='신적설 삽입용'!$AE$70) * (날씨9[월]=AG$71) * (날씨9[일]='신적설 삽입용'!$AD88), 날씨9[ddMefs]),""),IF(_xlpm.결과=0,"",_xlpm.결과))</f>
        <v/>
      </c>
      <c r="AH88" t="str" cm="1">
        <f t="array" ref="AH88">_xlfn.LET(_xlpm.결과,IFERROR(_xlfn.XLOOKUP(1, (날씨9[stnNm]='신적설 삽입용'!$AE$70) * (날씨9[월]=AH$71) * (날씨9[일]='신적설 삽입용'!$AD88), 날씨9[ddMefs]),""),IF(_xlpm.결과=0,"",_xlpm.결과))</f>
        <v/>
      </c>
      <c r="AI88" t="str" cm="1">
        <f t="array" ref="AI88">_xlfn.LET(_xlpm.결과,IFERROR(_xlfn.XLOOKUP(1, (날씨9[stnNm]='신적설 삽입용'!$AE$70) * (날씨9[월]=AI$71) * (날씨9[일]='신적설 삽입용'!$AD88), 날씨9[ddMefs]),""),IF(_xlpm.결과=0,"",_xlpm.결과))</f>
        <v/>
      </c>
      <c r="AJ88" t="str" cm="1">
        <f t="array" ref="AJ88">_xlfn.LET(_xlpm.결과,IFERROR(_xlfn.XLOOKUP(1, (날씨9[stnNm]='신적설 삽입용'!$AE$70) * (날씨9[월]=AJ$71) * (날씨9[일]='신적설 삽입용'!$AD88), 날씨9[ddMefs]),""),IF(_xlpm.결과=0,"",_xlpm.결과))</f>
        <v/>
      </c>
      <c r="AK88" t="str" cm="1">
        <f t="array" ref="AK88">_xlfn.LET(_xlpm.결과,IFERROR(_xlfn.XLOOKUP(1, (날씨9[stnNm]='신적설 삽입용'!$AE$70) * (날씨9[월]=AK$71) * (날씨9[일]='신적설 삽입용'!$AD88), 날씨9[ddMefs]),""),IF(_xlpm.결과=0,"",_xlpm.결과))</f>
        <v/>
      </c>
      <c r="AL88" t="str" cm="1">
        <f t="array" ref="AL88">_xlfn.LET(_xlpm.결과,IFERROR(_xlfn.XLOOKUP(1, (날씨9[stnNm]='신적설 삽입용'!$AE$70) * (날씨9[월]=AL$71) * (날씨9[일]='신적설 삽입용'!$AD88), 날씨9[ddMefs]),""),IF(_xlpm.결과=0,"",_xlpm.결과))</f>
        <v/>
      </c>
      <c r="AM88" t="str" cm="1">
        <f t="array" ref="AM88">_xlfn.LET(_xlpm.결과,IFERROR(_xlfn.XLOOKUP(1, (날씨9[stnNm]='신적설 삽입용'!$AE$70) * (날씨9[월]=AM$71) * (날씨9[일]='신적설 삽입용'!$AD88), 날씨9[ddMefs]),""),IF(_xlpm.결과=0,"",_xlpm.결과))</f>
        <v/>
      </c>
      <c r="AN88" t="str" cm="1">
        <f t="array" ref="AN88">_xlfn.LET(_xlpm.결과,IFERROR(_xlfn.XLOOKUP(1, (날씨9[stnNm]='신적설 삽입용'!$AE$70) * (날씨9[월]=AN$71) * (날씨9[일]='신적설 삽입용'!$AD88), 날씨9[ddMefs]),""),IF(_xlpm.결과=0,"",_xlpm.결과))</f>
        <v/>
      </c>
      <c r="AO88" t="str" cm="1">
        <f t="array" ref="AO88">_xlfn.LET(_xlpm.결과,IFERROR(_xlfn.XLOOKUP(1, (날씨9[stnNm]='신적설 삽입용'!$AE$70) * (날씨9[월]=AO$71) * (날씨9[일]='신적설 삽입용'!$AD88), 날씨9[ddMefs]),""),IF(_xlpm.결과=0,"",_xlpm.결과))</f>
        <v/>
      </c>
      <c r="AP88" t="str" cm="1">
        <f t="array" ref="AP88">_xlfn.LET(_xlpm.결과,IFERROR(_xlfn.XLOOKUP(1, (날씨9[stnNm]='신적설 삽입용'!$AE$70) * (날씨9[월]=AP$71) * (날씨9[일]='신적설 삽입용'!$AD88), 날씨9[ddMefs]),""),IF(_xlpm.결과=0,"",_xlpm.결과))</f>
        <v/>
      </c>
    </row>
    <row r="89" spans="2:42" ht="15.95" customHeight="1" x14ac:dyDescent="0.3">
      <c r="B89" s="63">
        <v>18</v>
      </c>
      <c r="C89" t="str" cm="1">
        <f t="array" ref="C89">_xlfn.LET(_xlpm.결과,IFERROR(_xlfn.XLOOKUP(1, (날씨7[stnNm]='신적설 삽입용'!$C$70) * (날씨7[월]=C$71) * (날씨7[일]='신적설 삽입용'!$B89), 날씨7[ddMefs]),""),IF(_xlpm.결과=0,"",_xlpm.결과))</f>
        <v/>
      </c>
      <c r="D89" t="str" cm="1">
        <f t="array" ref="D89">_xlfn.LET(_xlpm.결과,IFERROR(_xlfn.XLOOKUP(1, (날씨7[stnNm]='신적설 삽입용'!$C$70) * (날씨7[월]=D$71) * (날씨7[일]='신적설 삽입용'!$B89), 날씨7[ddMefs]),""),IF(_xlpm.결과=0,"",_xlpm.결과))</f>
        <v/>
      </c>
      <c r="E89" t="str" cm="1">
        <f t="array" ref="E89">_xlfn.LET(_xlpm.결과,IFERROR(_xlfn.XLOOKUP(1, (날씨7[stnNm]='신적설 삽입용'!$C$70) * (날씨7[월]=E$71) * (날씨7[일]='신적설 삽입용'!$B89), 날씨7[ddMefs]),""),IF(_xlpm.결과=0,"",_xlpm.결과))</f>
        <v/>
      </c>
      <c r="F89" t="str" cm="1">
        <f t="array" ref="F89">_xlfn.LET(_xlpm.결과,IFERROR(_xlfn.XLOOKUP(1, (날씨7[stnNm]='신적설 삽입용'!$C$70) * (날씨7[월]=F$71) * (날씨7[일]='신적설 삽입용'!$B89), 날씨7[ddMefs]),""),IF(_xlpm.결과=0,"",_xlpm.결과))</f>
        <v/>
      </c>
      <c r="G89" t="str" cm="1">
        <f t="array" ref="G89">_xlfn.LET(_xlpm.결과,IFERROR(_xlfn.XLOOKUP(1, (날씨7[stnNm]='신적설 삽입용'!$C$70) * (날씨7[월]=G$71) * (날씨7[일]='신적설 삽입용'!$B89), 날씨7[ddMefs]),""),IF(_xlpm.결과=0,"",_xlpm.결과))</f>
        <v/>
      </c>
      <c r="H89" t="str" cm="1">
        <f t="array" ref="H89">_xlfn.LET(_xlpm.결과,IFERROR(_xlfn.XLOOKUP(1, (날씨7[stnNm]='신적설 삽입용'!$C$70) * (날씨7[월]=H$71) * (날씨7[일]='신적설 삽입용'!$B89), 날씨7[ddMefs]),""),IF(_xlpm.결과=0,"",_xlpm.결과))</f>
        <v/>
      </c>
      <c r="I89" t="str" cm="1">
        <f t="array" ref="I89">_xlfn.LET(_xlpm.결과,IFERROR(_xlfn.XLOOKUP(1, (날씨7[stnNm]='신적설 삽입용'!$C$70) * (날씨7[월]=I$71) * (날씨7[일]='신적설 삽입용'!$B89), 날씨7[ddMefs]),""),IF(_xlpm.결과=0,"",_xlpm.결과))</f>
        <v/>
      </c>
      <c r="J89" t="str" cm="1">
        <f t="array" ref="J89">_xlfn.LET(_xlpm.결과,IFERROR(_xlfn.XLOOKUP(1, (날씨7[stnNm]='신적설 삽입용'!$C$70) * (날씨7[월]=J$71) * (날씨7[일]='신적설 삽입용'!$B89), 날씨7[ddMefs]),""),IF(_xlpm.결과=0,"",_xlpm.결과))</f>
        <v/>
      </c>
      <c r="K89" t="str" cm="1">
        <f t="array" ref="K89">_xlfn.LET(_xlpm.결과,IFERROR(_xlfn.XLOOKUP(1, (날씨7[stnNm]='신적설 삽입용'!$C$70) * (날씨7[월]=K$71) * (날씨7[일]='신적설 삽입용'!$B89), 날씨7[ddMefs]),""),IF(_xlpm.결과=0,"",_xlpm.결과))</f>
        <v/>
      </c>
      <c r="L89" t="str" cm="1">
        <f t="array" ref="L89">_xlfn.LET(_xlpm.결과,IFERROR(_xlfn.XLOOKUP(1, (날씨7[stnNm]='신적설 삽입용'!$C$70) * (날씨7[월]=L$71) * (날씨7[일]='신적설 삽입용'!$B89), 날씨7[ddMefs]),""),IF(_xlpm.결과=0,"",_xlpm.결과))</f>
        <v/>
      </c>
      <c r="M89" t="str" cm="1">
        <f t="array" ref="M89">_xlfn.LET(_xlpm.결과,IFERROR(_xlfn.XLOOKUP(1, (날씨7[stnNm]='신적설 삽입용'!$C$70) * (날씨7[월]=M$71) * (날씨7[일]='신적설 삽입용'!$B89), 날씨7[ddMefs]),""),IF(_xlpm.결과=0,"",_xlpm.결과))</f>
        <v/>
      </c>
      <c r="N89" t="str" cm="1">
        <f t="array" ref="N89">_xlfn.LET(_xlpm.결과,IFERROR(_xlfn.XLOOKUP(1, (날씨7[stnNm]='신적설 삽입용'!$C$70) * (날씨7[월]=N$71) * (날씨7[일]='신적설 삽입용'!$B89), 날씨7[ddMefs]),""),IF(_xlpm.결과=0,"",_xlpm.결과))</f>
        <v/>
      </c>
      <c r="P89" s="63">
        <v>18</v>
      </c>
      <c r="Q89" t="str" cm="1">
        <f t="array" ref="Q89">_xlfn.LET(_xlpm.결과,IFERROR(_xlfn.XLOOKUP(1, (날씨8[stnNm]='신적설 삽입용'!$Q$70) * (날씨8[월]=Q$71) * (날씨8[일]='신적설 삽입용'!$P89), 날씨8[ddMefs]),""),IF(_xlpm.결과=0,"",_xlpm.결과))</f>
        <v/>
      </c>
      <c r="R89" t="str" cm="1">
        <f t="array" ref="R89">_xlfn.LET(_xlpm.결과,IFERROR(_xlfn.XLOOKUP(1, (날씨8[stnNm]='신적설 삽입용'!$Q$70) * (날씨8[월]=R$71) * (날씨8[일]='신적설 삽입용'!$P89), 날씨8[ddMefs]),""),IF(_xlpm.결과=0,"",_xlpm.결과))</f>
        <v/>
      </c>
      <c r="S89" t="str" cm="1">
        <f t="array" ref="S89">_xlfn.LET(_xlpm.결과,IFERROR(_xlfn.XLOOKUP(1, (날씨8[stnNm]='신적설 삽입용'!$Q$70) * (날씨8[월]=S$71) * (날씨8[일]='신적설 삽입용'!$P89), 날씨8[ddMefs]),""),IF(_xlpm.결과=0,"",_xlpm.결과))</f>
        <v/>
      </c>
      <c r="T89" t="str" cm="1">
        <f t="array" ref="T89">_xlfn.LET(_xlpm.결과,IFERROR(_xlfn.XLOOKUP(1, (날씨8[stnNm]='신적설 삽입용'!$Q$70) * (날씨8[월]=T$71) * (날씨8[일]='신적설 삽입용'!$P89), 날씨8[ddMefs]),""),IF(_xlpm.결과=0,"",_xlpm.결과))</f>
        <v/>
      </c>
      <c r="U89" t="str" cm="1">
        <f t="array" ref="U89">_xlfn.LET(_xlpm.결과,IFERROR(_xlfn.XLOOKUP(1, (날씨8[stnNm]='신적설 삽입용'!$Q$70) * (날씨8[월]=U$71) * (날씨8[일]='신적설 삽입용'!$P89), 날씨8[ddMefs]),""),IF(_xlpm.결과=0,"",_xlpm.결과))</f>
        <v/>
      </c>
      <c r="V89" t="str" cm="1">
        <f t="array" ref="V89">_xlfn.LET(_xlpm.결과,IFERROR(_xlfn.XLOOKUP(1, (날씨8[stnNm]='신적설 삽입용'!$Q$70) * (날씨8[월]=V$71) * (날씨8[일]='신적설 삽입용'!$P89), 날씨8[ddMefs]),""),IF(_xlpm.결과=0,"",_xlpm.결과))</f>
        <v/>
      </c>
      <c r="W89" t="str" cm="1">
        <f t="array" ref="W89">_xlfn.LET(_xlpm.결과,IFERROR(_xlfn.XLOOKUP(1, (날씨8[stnNm]='신적설 삽입용'!$Q$70) * (날씨8[월]=W$71) * (날씨8[일]='신적설 삽입용'!$P89), 날씨8[ddMefs]),""),IF(_xlpm.결과=0,"",_xlpm.결과))</f>
        <v/>
      </c>
      <c r="X89" t="str" cm="1">
        <f t="array" ref="X89">_xlfn.LET(_xlpm.결과,IFERROR(_xlfn.XLOOKUP(1, (날씨8[stnNm]='신적설 삽입용'!$Q$70) * (날씨8[월]=X$71) * (날씨8[일]='신적설 삽입용'!$P89), 날씨8[ddMefs]),""),IF(_xlpm.결과=0,"",_xlpm.결과))</f>
        <v/>
      </c>
      <c r="Y89" t="str" cm="1">
        <f t="array" ref="Y89">_xlfn.LET(_xlpm.결과,IFERROR(_xlfn.XLOOKUP(1, (날씨8[stnNm]='신적설 삽입용'!$Q$70) * (날씨8[월]=Y$71) * (날씨8[일]='신적설 삽입용'!$P89), 날씨8[ddMefs]),""),IF(_xlpm.결과=0,"",_xlpm.결과))</f>
        <v/>
      </c>
      <c r="Z89" t="str" cm="1">
        <f t="array" ref="Z89">_xlfn.LET(_xlpm.결과,IFERROR(_xlfn.XLOOKUP(1, (날씨8[stnNm]='신적설 삽입용'!$Q$70) * (날씨8[월]=Z$71) * (날씨8[일]='신적설 삽입용'!$P89), 날씨8[ddMefs]),""),IF(_xlpm.결과=0,"",_xlpm.결과))</f>
        <v/>
      </c>
      <c r="AA89" t="str" cm="1">
        <f t="array" ref="AA89">_xlfn.LET(_xlpm.결과,IFERROR(_xlfn.XLOOKUP(1, (날씨8[stnNm]='신적설 삽입용'!$Q$70) * (날씨8[월]=AA$71) * (날씨8[일]='신적설 삽입용'!$P89), 날씨8[ddMefs]),""),IF(_xlpm.결과=0,"",_xlpm.결과))</f>
        <v/>
      </c>
      <c r="AB89" t="str" cm="1">
        <f t="array" ref="AB89">_xlfn.LET(_xlpm.결과,IFERROR(_xlfn.XLOOKUP(1, (날씨8[stnNm]='신적설 삽입용'!$Q$70) * (날씨8[월]=AB$71) * (날씨8[일]='신적설 삽입용'!$P89), 날씨8[ddMefs]),""),IF(_xlpm.결과=0,"",_xlpm.결과))</f>
        <v/>
      </c>
      <c r="AD89" s="63">
        <v>18</v>
      </c>
      <c r="AE89" t="str" cm="1">
        <f t="array" ref="AE89">_xlfn.LET(_xlpm.결과,IFERROR(_xlfn.XLOOKUP(1, (날씨9[stnNm]='신적설 삽입용'!$AE$70) * (날씨9[월]=AE$71) * (날씨9[일]='신적설 삽입용'!$AD89), 날씨9[ddMefs]),""),IF(_xlpm.결과=0,"",_xlpm.결과))</f>
        <v/>
      </c>
      <c r="AF89" t="str" cm="1">
        <f t="array" ref="AF89">_xlfn.LET(_xlpm.결과,IFERROR(_xlfn.XLOOKUP(1, (날씨9[stnNm]='신적설 삽입용'!$AE$70) * (날씨9[월]=AF$71) * (날씨9[일]='신적설 삽입용'!$AD89), 날씨9[ddMefs]),""),IF(_xlpm.결과=0,"",_xlpm.결과))</f>
        <v/>
      </c>
      <c r="AG89" t="str" cm="1">
        <f t="array" ref="AG89">_xlfn.LET(_xlpm.결과,IFERROR(_xlfn.XLOOKUP(1, (날씨9[stnNm]='신적설 삽입용'!$AE$70) * (날씨9[월]=AG$71) * (날씨9[일]='신적설 삽입용'!$AD89), 날씨9[ddMefs]),""),IF(_xlpm.결과=0,"",_xlpm.결과))</f>
        <v/>
      </c>
      <c r="AH89" t="str" cm="1">
        <f t="array" ref="AH89">_xlfn.LET(_xlpm.결과,IFERROR(_xlfn.XLOOKUP(1, (날씨9[stnNm]='신적설 삽입용'!$AE$70) * (날씨9[월]=AH$71) * (날씨9[일]='신적설 삽입용'!$AD89), 날씨9[ddMefs]),""),IF(_xlpm.결과=0,"",_xlpm.결과))</f>
        <v/>
      </c>
      <c r="AI89" t="str" cm="1">
        <f t="array" ref="AI89">_xlfn.LET(_xlpm.결과,IFERROR(_xlfn.XLOOKUP(1, (날씨9[stnNm]='신적설 삽입용'!$AE$70) * (날씨9[월]=AI$71) * (날씨9[일]='신적설 삽입용'!$AD89), 날씨9[ddMefs]),""),IF(_xlpm.결과=0,"",_xlpm.결과))</f>
        <v/>
      </c>
      <c r="AJ89" t="str" cm="1">
        <f t="array" ref="AJ89">_xlfn.LET(_xlpm.결과,IFERROR(_xlfn.XLOOKUP(1, (날씨9[stnNm]='신적설 삽입용'!$AE$70) * (날씨9[월]=AJ$71) * (날씨9[일]='신적설 삽입용'!$AD89), 날씨9[ddMefs]),""),IF(_xlpm.결과=0,"",_xlpm.결과))</f>
        <v/>
      </c>
      <c r="AK89" t="str" cm="1">
        <f t="array" ref="AK89">_xlfn.LET(_xlpm.결과,IFERROR(_xlfn.XLOOKUP(1, (날씨9[stnNm]='신적설 삽입용'!$AE$70) * (날씨9[월]=AK$71) * (날씨9[일]='신적설 삽입용'!$AD89), 날씨9[ddMefs]),""),IF(_xlpm.결과=0,"",_xlpm.결과))</f>
        <v/>
      </c>
      <c r="AL89" t="str" cm="1">
        <f t="array" ref="AL89">_xlfn.LET(_xlpm.결과,IFERROR(_xlfn.XLOOKUP(1, (날씨9[stnNm]='신적설 삽입용'!$AE$70) * (날씨9[월]=AL$71) * (날씨9[일]='신적설 삽입용'!$AD89), 날씨9[ddMefs]),""),IF(_xlpm.결과=0,"",_xlpm.결과))</f>
        <v/>
      </c>
      <c r="AM89" t="str" cm="1">
        <f t="array" ref="AM89">_xlfn.LET(_xlpm.결과,IFERROR(_xlfn.XLOOKUP(1, (날씨9[stnNm]='신적설 삽입용'!$AE$70) * (날씨9[월]=AM$71) * (날씨9[일]='신적설 삽입용'!$AD89), 날씨9[ddMefs]),""),IF(_xlpm.결과=0,"",_xlpm.결과))</f>
        <v/>
      </c>
      <c r="AN89" t="str" cm="1">
        <f t="array" ref="AN89">_xlfn.LET(_xlpm.결과,IFERROR(_xlfn.XLOOKUP(1, (날씨9[stnNm]='신적설 삽입용'!$AE$70) * (날씨9[월]=AN$71) * (날씨9[일]='신적설 삽입용'!$AD89), 날씨9[ddMefs]),""),IF(_xlpm.결과=0,"",_xlpm.결과))</f>
        <v/>
      </c>
      <c r="AO89" t="str" cm="1">
        <f t="array" ref="AO89">_xlfn.LET(_xlpm.결과,IFERROR(_xlfn.XLOOKUP(1, (날씨9[stnNm]='신적설 삽입용'!$AE$70) * (날씨9[월]=AO$71) * (날씨9[일]='신적설 삽입용'!$AD89), 날씨9[ddMefs]),""),IF(_xlpm.결과=0,"",_xlpm.결과))</f>
        <v/>
      </c>
      <c r="AP89" t="str" cm="1">
        <f t="array" ref="AP89">_xlfn.LET(_xlpm.결과,IFERROR(_xlfn.XLOOKUP(1, (날씨9[stnNm]='신적설 삽입용'!$AE$70) * (날씨9[월]=AP$71) * (날씨9[일]='신적설 삽입용'!$AD89), 날씨9[ddMefs]),""),IF(_xlpm.결과=0,"",_xlpm.결과))</f>
        <v/>
      </c>
    </row>
    <row r="90" spans="2:42" ht="15.95" customHeight="1" x14ac:dyDescent="0.3">
      <c r="B90" s="63">
        <v>19</v>
      </c>
      <c r="C90" t="str" cm="1">
        <f t="array" ref="C90">_xlfn.LET(_xlpm.결과,IFERROR(_xlfn.XLOOKUP(1, (날씨7[stnNm]='신적설 삽입용'!$C$70) * (날씨7[월]=C$71) * (날씨7[일]='신적설 삽입용'!$B90), 날씨7[ddMefs]),""),IF(_xlpm.결과=0,"",_xlpm.결과))</f>
        <v/>
      </c>
      <c r="D90" t="str" cm="1">
        <f t="array" ref="D90">_xlfn.LET(_xlpm.결과,IFERROR(_xlfn.XLOOKUP(1, (날씨7[stnNm]='신적설 삽입용'!$C$70) * (날씨7[월]=D$71) * (날씨7[일]='신적설 삽입용'!$B90), 날씨7[ddMefs]),""),IF(_xlpm.결과=0,"",_xlpm.결과))</f>
        <v/>
      </c>
      <c r="E90" t="str" cm="1">
        <f t="array" ref="E90">_xlfn.LET(_xlpm.결과,IFERROR(_xlfn.XLOOKUP(1, (날씨7[stnNm]='신적설 삽입용'!$C$70) * (날씨7[월]=E$71) * (날씨7[일]='신적설 삽입용'!$B90), 날씨7[ddMefs]),""),IF(_xlpm.결과=0,"",_xlpm.결과))</f>
        <v/>
      </c>
      <c r="F90" t="str" cm="1">
        <f t="array" ref="F90">_xlfn.LET(_xlpm.결과,IFERROR(_xlfn.XLOOKUP(1, (날씨7[stnNm]='신적설 삽입용'!$C$70) * (날씨7[월]=F$71) * (날씨7[일]='신적설 삽입용'!$B90), 날씨7[ddMefs]),""),IF(_xlpm.결과=0,"",_xlpm.결과))</f>
        <v/>
      </c>
      <c r="G90" t="str" cm="1">
        <f t="array" ref="G90">_xlfn.LET(_xlpm.결과,IFERROR(_xlfn.XLOOKUP(1, (날씨7[stnNm]='신적설 삽입용'!$C$70) * (날씨7[월]=G$71) * (날씨7[일]='신적설 삽입용'!$B90), 날씨7[ddMefs]),""),IF(_xlpm.결과=0,"",_xlpm.결과))</f>
        <v/>
      </c>
      <c r="H90" t="str" cm="1">
        <f t="array" ref="H90">_xlfn.LET(_xlpm.결과,IFERROR(_xlfn.XLOOKUP(1, (날씨7[stnNm]='신적설 삽입용'!$C$70) * (날씨7[월]=H$71) * (날씨7[일]='신적설 삽입용'!$B90), 날씨7[ddMefs]),""),IF(_xlpm.결과=0,"",_xlpm.결과))</f>
        <v/>
      </c>
      <c r="I90" t="str" cm="1">
        <f t="array" ref="I90">_xlfn.LET(_xlpm.결과,IFERROR(_xlfn.XLOOKUP(1, (날씨7[stnNm]='신적설 삽입용'!$C$70) * (날씨7[월]=I$71) * (날씨7[일]='신적설 삽입용'!$B90), 날씨7[ddMefs]),""),IF(_xlpm.결과=0,"",_xlpm.결과))</f>
        <v/>
      </c>
      <c r="J90" t="str" cm="1">
        <f t="array" ref="J90">_xlfn.LET(_xlpm.결과,IFERROR(_xlfn.XLOOKUP(1, (날씨7[stnNm]='신적설 삽입용'!$C$70) * (날씨7[월]=J$71) * (날씨7[일]='신적설 삽입용'!$B90), 날씨7[ddMefs]),""),IF(_xlpm.결과=0,"",_xlpm.결과))</f>
        <v/>
      </c>
      <c r="K90" t="str" cm="1">
        <f t="array" ref="K90">_xlfn.LET(_xlpm.결과,IFERROR(_xlfn.XLOOKUP(1, (날씨7[stnNm]='신적설 삽입용'!$C$70) * (날씨7[월]=K$71) * (날씨7[일]='신적설 삽입용'!$B90), 날씨7[ddMefs]),""),IF(_xlpm.결과=0,"",_xlpm.결과))</f>
        <v/>
      </c>
      <c r="L90" t="str" cm="1">
        <f t="array" ref="L90">_xlfn.LET(_xlpm.결과,IFERROR(_xlfn.XLOOKUP(1, (날씨7[stnNm]='신적설 삽입용'!$C$70) * (날씨7[월]=L$71) * (날씨7[일]='신적설 삽입용'!$B90), 날씨7[ddMefs]),""),IF(_xlpm.결과=0,"",_xlpm.결과))</f>
        <v/>
      </c>
      <c r="M90" t="str" cm="1">
        <f t="array" ref="M90">_xlfn.LET(_xlpm.결과,IFERROR(_xlfn.XLOOKUP(1, (날씨7[stnNm]='신적설 삽입용'!$C$70) * (날씨7[월]=M$71) * (날씨7[일]='신적설 삽입용'!$B90), 날씨7[ddMefs]),""),IF(_xlpm.결과=0,"",_xlpm.결과))</f>
        <v/>
      </c>
      <c r="N90" t="str" cm="1">
        <f t="array" ref="N90">_xlfn.LET(_xlpm.결과,IFERROR(_xlfn.XLOOKUP(1, (날씨7[stnNm]='신적설 삽입용'!$C$70) * (날씨7[월]=N$71) * (날씨7[일]='신적설 삽입용'!$B90), 날씨7[ddMefs]),""),IF(_xlpm.결과=0,"",_xlpm.결과))</f>
        <v/>
      </c>
      <c r="P90" s="63">
        <v>19</v>
      </c>
      <c r="Q90" t="str" cm="1">
        <f t="array" ref="Q90">_xlfn.LET(_xlpm.결과,IFERROR(_xlfn.XLOOKUP(1, (날씨8[stnNm]='신적설 삽입용'!$Q$70) * (날씨8[월]=Q$71) * (날씨8[일]='신적설 삽입용'!$P90), 날씨8[ddMefs]),""),IF(_xlpm.결과=0,"",_xlpm.결과))</f>
        <v/>
      </c>
      <c r="R90" t="str" cm="1">
        <f t="array" ref="R90">_xlfn.LET(_xlpm.결과,IFERROR(_xlfn.XLOOKUP(1, (날씨8[stnNm]='신적설 삽입용'!$Q$70) * (날씨8[월]=R$71) * (날씨8[일]='신적설 삽입용'!$P90), 날씨8[ddMefs]),""),IF(_xlpm.결과=0,"",_xlpm.결과))</f>
        <v/>
      </c>
      <c r="S90" t="str" cm="1">
        <f t="array" ref="S90">_xlfn.LET(_xlpm.결과,IFERROR(_xlfn.XLOOKUP(1, (날씨8[stnNm]='신적설 삽입용'!$Q$70) * (날씨8[월]=S$71) * (날씨8[일]='신적설 삽입용'!$P90), 날씨8[ddMefs]),""),IF(_xlpm.결과=0,"",_xlpm.결과))</f>
        <v/>
      </c>
      <c r="T90" t="str" cm="1">
        <f t="array" ref="T90">_xlfn.LET(_xlpm.결과,IFERROR(_xlfn.XLOOKUP(1, (날씨8[stnNm]='신적설 삽입용'!$Q$70) * (날씨8[월]=T$71) * (날씨8[일]='신적설 삽입용'!$P90), 날씨8[ddMefs]),""),IF(_xlpm.결과=0,"",_xlpm.결과))</f>
        <v/>
      </c>
      <c r="U90" t="str" cm="1">
        <f t="array" ref="U90">_xlfn.LET(_xlpm.결과,IFERROR(_xlfn.XLOOKUP(1, (날씨8[stnNm]='신적설 삽입용'!$Q$70) * (날씨8[월]=U$71) * (날씨8[일]='신적설 삽입용'!$P90), 날씨8[ddMefs]),""),IF(_xlpm.결과=0,"",_xlpm.결과))</f>
        <v/>
      </c>
      <c r="V90" t="str" cm="1">
        <f t="array" ref="V90">_xlfn.LET(_xlpm.결과,IFERROR(_xlfn.XLOOKUP(1, (날씨8[stnNm]='신적설 삽입용'!$Q$70) * (날씨8[월]=V$71) * (날씨8[일]='신적설 삽입용'!$P90), 날씨8[ddMefs]),""),IF(_xlpm.결과=0,"",_xlpm.결과))</f>
        <v/>
      </c>
      <c r="W90" t="str" cm="1">
        <f t="array" ref="W90">_xlfn.LET(_xlpm.결과,IFERROR(_xlfn.XLOOKUP(1, (날씨8[stnNm]='신적설 삽입용'!$Q$70) * (날씨8[월]=W$71) * (날씨8[일]='신적설 삽입용'!$P90), 날씨8[ddMefs]),""),IF(_xlpm.결과=0,"",_xlpm.결과))</f>
        <v/>
      </c>
      <c r="X90" t="str" cm="1">
        <f t="array" ref="X90">_xlfn.LET(_xlpm.결과,IFERROR(_xlfn.XLOOKUP(1, (날씨8[stnNm]='신적설 삽입용'!$Q$70) * (날씨8[월]=X$71) * (날씨8[일]='신적설 삽입용'!$P90), 날씨8[ddMefs]),""),IF(_xlpm.결과=0,"",_xlpm.결과))</f>
        <v/>
      </c>
      <c r="Y90" t="str" cm="1">
        <f t="array" ref="Y90">_xlfn.LET(_xlpm.결과,IFERROR(_xlfn.XLOOKUP(1, (날씨8[stnNm]='신적설 삽입용'!$Q$70) * (날씨8[월]=Y$71) * (날씨8[일]='신적설 삽입용'!$P90), 날씨8[ddMefs]),""),IF(_xlpm.결과=0,"",_xlpm.결과))</f>
        <v/>
      </c>
      <c r="Z90" t="str" cm="1">
        <f t="array" ref="Z90">_xlfn.LET(_xlpm.결과,IFERROR(_xlfn.XLOOKUP(1, (날씨8[stnNm]='신적설 삽입용'!$Q$70) * (날씨8[월]=Z$71) * (날씨8[일]='신적설 삽입용'!$P90), 날씨8[ddMefs]),""),IF(_xlpm.결과=0,"",_xlpm.결과))</f>
        <v/>
      </c>
      <c r="AA90" t="str" cm="1">
        <f t="array" ref="AA90">_xlfn.LET(_xlpm.결과,IFERROR(_xlfn.XLOOKUP(1, (날씨8[stnNm]='신적설 삽입용'!$Q$70) * (날씨8[월]=AA$71) * (날씨8[일]='신적설 삽입용'!$P90), 날씨8[ddMefs]),""),IF(_xlpm.결과=0,"",_xlpm.결과))</f>
        <v/>
      </c>
      <c r="AB90" t="str" cm="1">
        <f t="array" ref="AB90">_xlfn.LET(_xlpm.결과,IFERROR(_xlfn.XLOOKUP(1, (날씨8[stnNm]='신적설 삽입용'!$Q$70) * (날씨8[월]=AB$71) * (날씨8[일]='신적설 삽입용'!$P90), 날씨8[ddMefs]),""),IF(_xlpm.결과=0,"",_xlpm.결과))</f>
        <v/>
      </c>
      <c r="AD90" s="63">
        <v>19</v>
      </c>
      <c r="AE90" t="str" cm="1">
        <f t="array" ref="AE90">_xlfn.LET(_xlpm.결과,IFERROR(_xlfn.XLOOKUP(1, (날씨9[stnNm]='신적설 삽입용'!$AE$70) * (날씨9[월]=AE$71) * (날씨9[일]='신적설 삽입용'!$AD90), 날씨9[ddMefs]),""),IF(_xlpm.결과=0,"",_xlpm.결과))</f>
        <v/>
      </c>
      <c r="AF90" t="str" cm="1">
        <f t="array" ref="AF90">_xlfn.LET(_xlpm.결과,IFERROR(_xlfn.XLOOKUP(1, (날씨9[stnNm]='신적설 삽입용'!$AE$70) * (날씨9[월]=AF$71) * (날씨9[일]='신적설 삽입용'!$AD90), 날씨9[ddMefs]),""),IF(_xlpm.결과=0,"",_xlpm.결과))</f>
        <v/>
      </c>
      <c r="AG90" t="str" cm="1">
        <f t="array" ref="AG90">_xlfn.LET(_xlpm.결과,IFERROR(_xlfn.XLOOKUP(1, (날씨9[stnNm]='신적설 삽입용'!$AE$70) * (날씨9[월]=AG$71) * (날씨9[일]='신적설 삽입용'!$AD90), 날씨9[ddMefs]),""),IF(_xlpm.결과=0,"",_xlpm.결과))</f>
        <v/>
      </c>
      <c r="AH90" t="str" cm="1">
        <f t="array" ref="AH90">_xlfn.LET(_xlpm.결과,IFERROR(_xlfn.XLOOKUP(1, (날씨9[stnNm]='신적설 삽입용'!$AE$70) * (날씨9[월]=AH$71) * (날씨9[일]='신적설 삽입용'!$AD90), 날씨9[ddMefs]),""),IF(_xlpm.결과=0,"",_xlpm.결과))</f>
        <v/>
      </c>
      <c r="AI90" t="str" cm="1">
        <f t="array" ref="AI90">_xlfn.LET(_xlpm.결과,IFERROR(_xlfn.XLOOKUP(1, (날씨9[stnNm]='신적설 삽입용'!$AE$70) * (날씨9[월]=AI$71) * (날씨9[일]='신적설 삽입용'!$AD90), 날씨9[ddMefs]),""),IF(_xlpm.결과=0,"",_xlpm.결과))</f>
        <v/>
      </c>
      <c r="AJ90" t="str" cm="1">
        <f t="array" ref="AJ90">_xlfn.LET(_xlpm.결과,IFERROR(_xlfn.XLOOKUP(1, (날씨9[stnNm]='신적설 삽입용'!$AE$70) * (날씨9[월]=AJ$71) * (날씨9[일]='신적설 삽입용'!$AD90), 날씨9[ddMefs]),""),IF(_xlpm.결과=0,"",_xlpm.결과))</f>
        <v/>
      </c>
      <c r="AK90" t="str" cm="1">
        <f t="array" ref="AK90">_xlfn.LET(_xlpm.결과,IFERROR(_xlfn.XLOOKUP(1, (날씨9[stnNm]='신적설 삽입용'!$AE$70) * (날씨9[월]=AK$71) * (날씨9[일]='신적설 삽입용'!$AD90), 날씨9[ddMefs]),""),IF(_xlpm.결과=0,"",_xlpm.결과))</f>
        <v/>
      </c>
      <c r="AL90" t="str" cm="1">
        <f t="array" ref="AL90">_xlfn.LET(_xlpm.결과,IFERROR(_xlfn.XLOOKUP(1, (날씨9[stnNm]='신적설 삽입용'!$AE$70) * (날씨9[월]=AL$71) * (날씨9[일]='신적설 삽입용'!$AD90), 날씨9[ddMefs]),""),IF(_xlpm.결과=0,"",_xlpm.결과))</f>
        <v/>
      </c>
      <c r="AM90" t="str" cm="1">
        <f t="array" ref="AM90">_xlfn.LET(_xlpm.결과,IFERROR(_xlfn.XLOOKUP(1, (날씨9[stnNm]='신적설 삽입용'!$AE$70) * (날씨9[월]=AM$71) * (날씨9[일]='신적설 삽입용'!$AD90), 날씨9[ddMefs]),""),IF(_xlpm.결과=0,"",_xlpm.결과))</f>
        <v/>
      </c>
      <c r="AN90" t="str" cm="1">
        <f t="array" ref="AN90">_xlfn.LET(_xlpm.결과,IFERROR(_xlfn.XLOOKUP(1, (날씨9[stnNm]='신적설 삽입용'!$AE$70) * (날씨9[월]=AN$71) * (날씨9[일]='신적설 삽입용'!$AD90), 날씨9[ddMefs]),""),IF(_xlpm.결과=0,"",_xlpm.결과))</f>
        <v/>
      </c>
      <c r="AO90" t="str" cm="1">
        <f t="array" ref="AO90">_xlfn.LET(_xlpm.결과,IFERROR(_xlfn.XLOOKUP(1, (날씨9[stnNm]='신적설 삽입용'!$AE$70) * (날씨9[월]=AO$71) * (날씨9[일]='신적설 삽입용'!$AD90), 날씨9[ddMefs]),""),IF(_xlpm.결과=0,"",_xlpm.결과))</f>
        <v/>
      </c>
      <c r="AP90" t="str" cm="1">
        <f t="array" ref="AP90">_xlfn.LET(_xlpm.결과,IFERROR(_xlfn.XLOOKUP(1, (날씨9[stnNm]='신적설 삽입용'!$AE$70) * (날씨9[월]=AP$71) * (날씨9[일]='신적설 삽입용'!$AD90), 날씨9[ddMefs]),""),IF(_xlpm.결과=0,"",_xlpm.결과))</f>
        <v/>
      </c>
    </row>
    <row r="91" spans="2:42" ht="15.95" customHeight="1" x14ac:dyDescent="0.3">
      <c r="B91" s="63">
        <v>20</v>
      </c>
      <c r="C91" t="str" cm="1">
        <f t="array" ref="C91">_xlfn.LET(_xlpm.결과,IFERROR(_xlfn.XLOOKUP(1, (날씨7[stnNm]='신적설 삽입용'!$C$70) * (날씨7[월]=C$71) * (날씨7[일]='신적설 삽입용'!$B91), 날씨7[ddMefs]),""),IF(_xlpm.결과=0,"",_xlpm.결과))</f>
        <v/>
      </c>
      <c r="D91" t="str" cm="1">
        <f t="array" ref="D91">_xlfn.LET(_xlpm.결과,IFERROR(_xlfn.XLOOKUP(1, (날씨7[stnNm]='신적설 삽입용'!$C$70) * (날씨7[월]=D$71) * (날씨7[일]='신적설 삽입용'!$B91), 날씨7[ddMefs]),""),IF(_xlpm.결과=0,"",_xlpm.결과))</f>
        <v/>
      </c>
      <c r="E91" t="str" cm="1">
        <f t="array" ref="E91">_xlfn.LET(_xlpm.결과,IFERROR(_xlfn.XLOOKUP(1, (날씨7[stnNm]='신적설 삽입용'!$C$70) * (날씨7[월]=E$71) * (날씨7[일]='신적설 삽입용'!$B91), 날씨7[ddMefs]),""),IF(_xlpm.결과=0,"",_xlpm.결과))</f>
        <v/>
      </c>
      <c r="F91" t="str" cm="1">
        <f t="array" ref="F91">_xlfn.LET(_xlpm.결과,IFERROR(_xlfn.XLOOKUP(1, (날씨7[stnNm]='신적설 삽입용'!$C$70) * (날씨7[월]=F$71) * (날씨7[일]='신적설 삽입용'!$B91), 날씨7[ddMefs]),""),IF(_xlpm.결과=0,"",_xlpm.결과))</f>
        <v/>
      </c>
      <c r="G91" t="str" cm="1">
        <f t="array" ref="G91">_xlfn.LET(_xlpm.결과,IFERROR(_xlfn.XLOOKUP(1, (날씨7[stnNm]='신적설 삽입용'!$C$70) * (날씨7[월]=G$71) * (날씨7[일]='신적설 삽입용'!$B91), 날씨7[ddMefs]),""),IF(_xlpm.결과=0,"",_xlpm.결과))</f>
        <v/>
      </c>
      <c r="H91" t="str" cm="1">
        <f t="array" ref="H91">_xlfn.LET(_xlpm.결과,IFERROR(_xlfn.XLOOKUP(1, (날씨7[stnNm]='신적설 삽입용'!$C$70) * (날씨7[월]=H$71) * (날씨7[일]='신적설 삽입용'!$B91), 날씨7[ddMefs]),""),IF(_xlpm.결과=0,"",_xlpm.결과))</f>
        <v/>
      </c>
      <c r="I91" t="str" cm="1">
        <f t="array" ref="I91">_xlfn.LET(_xlpm.결과,IFERROR(_xlfn.XLOOKUP(1, (날씨7[stnNm]='신적설 삽입용'!$C$70) * (날씨7[월]=I$71) * (날씨7[일]='신적설 삽입용'!$B91), 날씨7[ddMefs]),""),IF(_xlpm.결과=0,"",_xlpm.결과))</f>
        <v/>
      </c>
      <c r="J91" t="str" cm="1">
        <f t="array" ref="J91">_xlfn.LET(_xlpm.결과,IFERROR(_xlfn.XLOOKUP(1, (날씨7[stnNm]='신적설 삽입용'!$C$70) * (날씨7[월]=J$71) * (날씨7[일]='신적설 삽입용'!$B91), 날씨7[ddMefs]),""),IF(_xlpm.결과=0,"",_xlpm.결과))</f>
        <v/>
      </c>
      <c r="K91" t="str" cm="1">
        <f t="array" ref="K91">_xlfn.LET(_xlpm.결과,IFERROR(_xlfn.XLOOKUP(1, (날씨7[stnNm]='신적설 삽입용'!$C$70) * (날씨7[월]=K$71) * (날씨7[일]='신적설 삽입용'!$B91), 날씨7[ddMefs]),""),IF(_xlpm.결과=0,"",_xlpm.결과))</f>
        <v/>
      </c>
      <c r="L91" t="str" cm="1">
        <f t="array" ref="L91">_xlfn.LET(_xlpm.결과,IFERROR(_xlfn.XLOOKUP(1, (날씨7[stnNm]='신적설 삽입용'!$C$70) * (날씨7[월]=L$71) * (날씨7[일]='신적설 삽입용'!$B91), 날씨7[ddMefs]),""),IF(_xlpm.결과=0,"",_xlpm.결과))</f>
        <v/>
      </c>
      <c r="M91" t="str" cm="1">
        <f t="array" ref="M91">_xlfn.LET(_xlpm.결과,IFERROR(_xlfn.XLOOKUP(1, (날씨7[stnNm]='신적설 삽입용'!$C$70) * (날씨7[월]=M$71) * (날씨7[일]='신적설 삽입용'!$B91), 날씨7[ddMefs]),""),IF(_xlpm.결과=0,"",_xlpm.결과))</f>
        <v/>
      </c>
      <c r="N91" t="str" cm="1">
        <f t="array" ref="N91">_xlfn.LET(_xlpm.결과,IFERROR(_xlfn.XLOOKUP(1, (날씨7[stnNm]='신적설 삽입용'!$C$70) * (날씨7[월]=N$71) * (날씨7[일]='신적설 삽입용'!$B91), 날씨7[ddMefs]),""),IF(_xlpm.결과=0,"",_xlpm.결과))</f>
        <v/>
      </c>
      <c r="P91" s="63">
        <v>20</v>
      </c>
      <c r="Q91" t="str" cm="1">
        <f t="array" ref="Q91">_xlfn.LET(_xlpm.결과,IFERROR(_xlfn.XLOOKUP(1, (날씨8[stnNm]='신적설 삽입용'!$Q$70) * (날씨8[월]=Q$71) * (날씨8[일]='신적설 삽입용'!$P91), 날씨8[ddMefs]),""),IF(_xlpm.결과=0,"",_xlpm.결과))</f>
        <v/>
      </c>
      <c r="R91" t="str" cm="1">
        <f t="array" ref="R91">_xlfn.LET(_xlpm.결과,IFERROR(_xlfn.XLOOKUP(1, (날씨8[stnNm]='신적설 삽입용'!$Q$70) * (날씨8[월]=R$71) * (날씨8[일]='신적설 삽입용'!$P91), 날씨8[ddMefs]),""),IF(_xlpm.결과=0,"",_xlpm.결과))</f>
        <v/>
      </c>
      <c r="S91" t="str" cm="1">
        <f t="array" ref="S91">_xlfn.LET(_xlpm.결과,IFERROR(_xlfn.XLOOKUP(1, (날씨8[stnNm]='신적설 삽입용'!$Q$70) * (날씨8[월]=S$71) * (날씨8[일]='신적설 삽입용'!$P91), 날씨8[ddMefs]),""),IF(_xlpm.결과=0,"",_xlpm.결과))</f>
        <v/>
      </c>
      <c r="T91" t="str" cm="1">
        <f t="array" ref="T91">_xlfn.LET(_xlpm.결과,IFERROR(_xlfn.XLOOKUP(1, (날씨8[stnNm]='신적설 삽입용'!$Q$70) * (날씨8[월]=T$71) * (날씨8[일]='신적설 삽입용'!$P91), 날씨8[ddMefs]),""),IF(_xlpm.결과=0,"",_xlpm.결과))</f>
        <v/>
      </c>
      <c r="U91" t="str" cm="1">
        <f t="array" ref="U91">_xlfn.LET(_xlpm.결과,IFERROR(_xlfn.XLOOKUP(1, (날씨8[stnNm]='신적설 삽입용'!$Q$70) * (날씨8[월]=U$71) * (날씨8[일]='신적설 삽입용'!$P91), 날씨8[ddMefs]),""),IF(_xlpm.결과=0,"",_xlpm.결과))</f>
        <v/>
      </c>
      <c r="V91" t="str" cm="1">
        <f t="array" ref="V91">_xlfn.LET(_xlpm.결과,IFERROR(_xlfn.XLOOKUP(1, (날씨8[stnNm]='신적설 삽입용'!$Q$70) * (날씨8[월]=V$71) * (날씨8[일]='신적설 삽입용'!$P91), 날씨8[ddMefs]),""),IF(_xlpm.결과=0,"",_xlpm.결과))</f>
        <v/>
      </c>
      <c r="W91" t="str" cm="1">
        <f t="array" ref="W91">_xlfn.LET(_xlpm.결과,IFERROR(_xlfn.XLOOKUP(1, (날씨8[stnNm]='신적설 삽입용'!$Q$70) * (날씨8[월]=W$71) * (날씨8[일]='신적설 삽입용'!$P91), 날씨8[ddMefs]),""),IF(_xlpm.결과=0,"",_xlpm.결과))</f>
        <v/>
      </c>
      <c r="X91" t="str" cm="1">
        <f t="array" ref="X91">_xlfn.LET(_xlpm.결과,IFERROR(_xlfn.XLOOKUP(1, (날씨8[stnNm]='신적설 삽입용'!$Q$70) * (날씨8[월]=X$71) * (날씨8[일]='신적설 삽입용'!$P91), 날씨8[ddMefs]),""),IF(_xlpm.결과=0,"",_xlpm.결과))</f>
        <v/>
      </c>
      <c r="Y91" t="str" cm="1">
        <f t="array" ref="Y91">_xlfn.LET(_xlpm.결과,IFERROR(_xlfn.XLOOKUP(1, (날씨8[stnNm]='신적설 삽입용'!$Q$70) * (날씨8[월]=Y$71) * (날씨8[일]='신적설 삽입용'!$P91), 날씨8[ddMefs]),""),IF(_xlpm.결과=0,"",_xlpm.결과))</f>
        <v/>
      </c>
      <c r="Z91" t="str" cm="1">
        <f t="array" ref="Z91">_xlfn.LET(_xlpm.결과,IFERROR(_xlfn.XLOOKUP(1, (날씨8[stnNm]='신적설 삽입용'!$Q$70) * (날씨8[월]=Z$71) * (날씨8[일]='신적설 삽입용'!$P91), 날씨8[ddMefs]),""),IF(_xlpm.결과=0,"",_xlpm.결과))</f>
        <v/>
      </c>
      <c r="AA91" t="str" cm="1">
        <f t="array" ref="AA91">_xlfn.LET(_xlpm.결과,IFERROR(_xlfn.XLOOKUP(1, (날씨8[stnNm]='신적설 삽입용'!$Q$70) * (날씨8[월]=AA$71) * (날씨8[일]='신적설 삽입용'!$P91), 날씨8[ddMefs]),""),IF(_xlpm.결과=0,"",_xlpm.결과))</f>
        <v/>
      </c>
      <c r="AB91" t="str" cm="1">
        <f t="array" ref="AB91">_xlfn.LET(_xlpm.결과,IFERROR(_xlfn.XLOOKUP(1, (날씨8[stnNm]='신적설 삽입용'!$Q$70) * (날씨8[월]=AB$71) * (날씨8[일]='신적설 삽입용'!$P91), 날씨8[ddMefs]),""),IF(_xlpm.결과=0,"",_xlpm.결과))</f>
        <v/>
      </c>
      <c r="AD91" s="63">
        <v>20</v>
      </c>
      <c r="AE91" t="str" cm="1">
        <f t="array" ref="AE91">_xlfn.LET(_xlpm.결과,IFERROR(_xlfn.XLOOKUP(1, (날씨9[stnNm]='신적설 삽입용'!$AE$70) * (날씨9[월]=AE$71) * (날씨9[일]='신적설 삽입용'!$AD91), 날씨9[ddMefs]),""),IF(_xlpm.결과=0,"",_xlpm.결과))</f>
        <v/>
      </c>
      <c r="AF91" t="str" cm="1">
        <f t="array" ref="AF91">_xlfn.LET(_xlpm.결과,IFERROR(_xlfn.XLOOKUP(1, (날씨9[stnNm]='신적설 삽입용'!$AE$70) * (날씨9[월]=AF$71) * (날씨9[일]='신적설 삽입용'!$AD91), 날씨9[ddMefs]),""),IF(_xlpm.결과=0,"",_xlpm.결과))</f>
        <v/>
      </c>
      <c r="AG91" t="str" cm="1">
        <f t="array" ref="AG91">_xlfn.LET(_xlpm.결과,IFERROR(_xlfn.XLOOKUP(1, (날씨9[stnNm]='신적설 삽입용'!$AE$70) * (날씨9[월]=AG$71) * (날씨9[일]='신적설 삽입용'!$AD91), 날씨9[ddMefs]),""),IF(_xlpm.결과=0,"",_xlpm.결과))</f>
        <v/>
      </c>
      <c r="AH91" t="str" cm="1">
        <f t="array" ref="AH91">_xlfn.LET(_xlpm.결과,IFERROR(_xlfn.XLOOKUP(1, (날씨9[stnNm]='신적설 삽입용'!$AE$70) * (날씨9[월]=AH$71) * (날씨9[일]='신적설 삽입용'!$AD91), 날씨9[ddMefs]),""),IF(_xlpm.결과=0,"",_xlpm.결과))</f>
        <v/>
      </c>
      <c r="AI91" t="str" cm="1">
        <f t="array" ref="AI91">_xlfn.LET(_xlpm.결과,IFERROR(_xlfn.XLOOKUP(1, (날씨9[stnNm]='신적설 삽입용'!$AE$70) * (날씨9[월]=AI$71) * (날씨9[일]='신적설 삽입용'!$AD91), 날씨9[ddMefs]),""),IF(_xlpm.결과=0,"",_xlpm.결과))</f>
        <v/>
      </c>
      <c r="AJ91" t="str" cm="1">
        <f t="array" ref="AJ91">_xlfn.LET(_xlpm.결과,IFERROR(_xlfn.XLOOKUP(1, (날씨9[stnNm]='신적설 삽입용'!$AE$70) * (날씨9[월]=AJ$71) * (날씨9[일]='신적설 삽입용'!$AD91), 날씨9[ddMefs]),""),IF(_xlpm.결과=0,"",_xlpm.결과))</f>
        <v/>
      </c>
      <c r="AK91" t="str" cm="1">
        <f t="array" ref="AK91">_xlfn.LET(_xlpm.결과,IFERROR(_xlfn.XLOOKUP(1, (날씨9[stnNm]='신적설 삽입용'!$AE$70) * (날씨9[월]=AK$71) * (날씨9[일]='신적설 삽입용'!$AD91), 날씨9[ddMefs]),""),IF(_xlpm.결과=0,"",_xlpm.결과))</f>
        <v/>
      </c>
      <c r="AL91" t="str" cm="1">
        <f t="array" ref="AL91">_xlfn.LET(_xlpm.결과,IFERROR(_xlfn.XLOOKUP(1, (날씨9[stnNm]='신적설 삽입용'!$AE$70) * (날씨9[월]=AL$71) * (날씨9[일]='신적설 삽입용'!$AD91), 날씨9[ddMefs]),""),IF(_xlpm.결과=0,"",_xlpm.결과))</f>
        <v/>
      </c>
      <c r="AM91" t="str" cm="1">
        <f t="array" ref="AM91">_xlfn.LET(_xlpm.결과,IFERROR(_xlfn.XLOOKUP(1, (날씨9[stnNm]='신적설 삽입용'!$AE$70) * (날씨9[월]=AM$71) * (날씨9[일]='신적설 삽입용'!$AD91), 날씨9[ddMefs]),""),IF(_xlpm.결과=0,"",_xlpm.결과))</f>
        <v/>
      </c>
      <c r="AN91" t="str" cm="1">
        <f t="array" ref="AN91">_xlfn.LET(_xlpm.결과,IFERROR(_xlfn.XLOOKUP(1, (날씨9[stnNm]='신적설 삽입용'!$AE$70) * (날씨9[월]=AN$71) * (날씨9[일]='신적설 삽입용'!$AD91), 날씨9[ddMefs]),""),IF(_xlpm.결과=0,"",_xlpm.결과))</f>
        <v/>
      </c>
      <c r="AO91" t="str" cm="1">
        <f t="array" ref="AO91">_xlfn.LET(_xlpm.결과,IFERROR(_xlfn.XLOOKUP(1, (날씨9[stnNm]='신적설 삽입용'!$AE$70) * (날씨9[월]=AO$71) * (날씨9[일]='신적설 삽입용'!$AD91), 날씨9[ddMefs]),""),IF(_xlpm.결과=0,"",_xlpm.결과))</f>
        <v/>
      </c>
      <c r="AP91" t="str" cm="1">
        <f t="array" ref="AP91">_xlfn.LET(_xlpm.결과,IFERROR(_xlfn.XLOOKUP(1, (날씨9[stnNm]='신적설 삽입용'!$AE$70) * (날씨9[월]=AP$71) * (날씨9[일]='신적설 삽입용'!$AD91), 날씨9[ddMefs]),""),IF(_xlpm.결과=0,"",_xlpm.결과))</f>
        <v/>
      </c>
    </row>
    <row r="92" spans="2:42" ht="15.95" customHeight="1" x14ac:dyDescent="0.3">
      <c r="B92" s="63">
        <v>21</v>
      </c>
      <c r="C92" t="str" cm="1">
        <f t="array" ref="C92">_xlfn.LET(_xlpm.결과,IFERROR(_xlfn.XLOOKUP(1, (날씨7[stnNm]='신적설 삽입용'!$C$70) * (날씨7[월]=C$71) * (날씨7[일]='신적설 삽입용'!$B92), 날씨7[ddMefs]),""),IF(_xlpm.결과=0,"",_xlpm.결과))</f>
        <v/>
      </c>
      <c r="D92" t="str" cm="1">
        <f t="array" ref="D92">_xlfn.LET(_xlpm.결과,IFERROR(_xlfn.XLOOKUP(1, (날씨7[stnNm]='신적설 삽입용'!$C$70) * (날씨7[월]=D$71) * (날씨7[일]='신적설 삽입용'!$B92), 날씨7[ddMefs]),""),IF(_xlpm.결과=0,"",_xlpm.결과))</f>
        <v/>
      </c>
      <c r="E92" t="str" cm="1">
        <f t="array" ref="E92">_xlfn.LET(_xlpm.결과,IFERROR(_xlfn.XLOOKUP(1, (날씨7[stnNm]='신적설 삽입용'!$C$70) * (날씨7[월]=E$71) * (날씨7[일]='신적설 삽입용'!$B92), 날씨7[ddMefs]),""),IF(_xlpm.결과=0,"",_xlpm.결과))</f>
        <v/>
      </c>
      <c r="F92" t="str" cm="1">
        <f t="array" ref="F92">_xlfn.LET(_xlpm.결과,IFERROR(_xlfn.XLOOKUP(1, (날씨7[stnNm]='신적설 삽입용'!$C$70) * (날씨7[월]=F$71) * (날씨7[일]='신적설 삽입용'!$B92), 날씨7[ddMefs]),""),IF(_xlpm.결과=0,"",_xlpm.결과))</f>
        <v/>
      </c>
      <c r="G92" t="str" cm="1">
        <f t="array" ref="G92">_xlfn.LET(_xlpm.결과,IFERROR(_xlfn.XLOOKUP(1, (날씨7[stnNm]='신적설 삽입용'!$C$70) * (날씨7[월]=G$71) * (날씨7[일]='신적설 삽입용'!$B92), 날씨7[ddMefs]),""),IF(_xlpm.결과=0,"",_xlpm.결과))</f>
        <v/>
      </c>
      <c r="H92" t="str" cm="1">
        <f t="array" ref="H92">_xlfn.LET(_xlpm.결과,IFERROR(_xlfn.XLOOKUP(1, (날씨7[stnNm]='신적설 삽입용'!$C$70) * (날씨7[월]=H$71) * (날씨7[일]='신적설 삽입용'!$B92), 날씨7[ddMefs]),""),IF(_xlpm.결과=0,"",_xlpm.결과))</f>
        <v/>
      </c>
      <c r="I92" t="str" cm="1">
        <f t="array" ref="I92">_xlfn.LET(_xlpm.결과,IFERROR(_xlfn.XLOOKUP(1, (날씨7[stnNm]='신적설 삽입용'!$C$70) * (날씨7[월]=I$71) * (날씨7[일]='신적설 삽입용'!$B92), 날씨7[ddMefs]),""),IF(_xlpm.결과=0,"",_xlpm.결과))</f>
        <v/>
      </c>
      <c r="J92" t="str" cm="1">
        <f t="array" ref="J92">_xlfn.LET(_xlpm.결과,IFERROR(_xlfn.XLOOKUP(1, (날씨7[stnNm]='신적설 삽입용'!$C$70) * (날씨7[월]=J$71) * (날씨7[일]='신적설 삽입용'!$B92), 날씨7[ddMefs]),""),IF(_xlpm.결과=0,"",_xlpm.결과))</f>
        <v/>
      </c>
      <c r="K92" t="str" cm="1">
        <f t="array" ref="K92">_xlfn.LET(_xlpm.결과,IFERROR(_xlfn.XLOOKUP(1, (날씨7[stnNm]='신적설 삽입용'!$C$70) * (날씨7[월]=K$71) * (날씨7[일]='신적설 삽입용'!$B92), 날씨7[ddMefs]),""),IF(_xlpm.결과=0,"",_xlpm.결과))</f>
        <v/>
      </c>
      <c r="L92" t="str" cm="1">
        <f t="array" ref="L92">_xlfn.LET(_xlpm.결과,IFERROR(_xlfn.XLOOKUP(1, (날씨7[stnNm]='신적설 삽입용'!$C$70) * (날씨7[월]=L$71) * (날씨7[일]='신적설 삽입용'!$B92), 날씨7[ddMefs]),""),IF(_xlpm.결과=0,"",_xlpm.결과))</f>
        <v/>
      </c>
      <c r="M92" t="str" cm="1">
        <f t="array" ref="M92">_xlfn.LET(_xlpm.결과,IFERROR(_xlfn.XLOOKUP(1, (날씨7[stnNm]='신적설 삽입용'!$C$70) * (날씨7[월]=M$71) * (날씨7[일]='신적설 삽입용'!$B92), 날씨7[ddMefs]),""),IF(_xlpm.결과=0,"",_xlpm.결과))</f>
        <v/>
      </c>
      <c r="N92" t="str" cm="1">
        <f t="array" ref="N92">_xlfn.LET(_xlpm.결과,IFERROR(_xlfn.XLOOKUP(1, (날씨7[stnNm]='신적설 삽입용'!$C$70) * (날씨7[월]=N$71) * (날씨7[일]='신적설 삽입용'!$B92), 날씨7[ddMefs]),""),IF(_xlpm.결과=0,"",_xlpm.결과))</f>
        <v/>
      </c>
      <c r="P92" s="63">
        <v>21</v>
      </c>
      <c r="Q92" t="str" cm="1">
        <f t="array" ref="Q92">_xlfn.LET(_xlpm.결과,IFERROR(_xlfn.XLOOKUP(1, (날씨8[stnNm]='신적설 삽입용'!$Q$70) * (날씨8[월]=Q$71) * (날씨8[일]='신적설 삽입용'!$P92), 날씨8[ddMefs]),""),IF(_xlpm.결과=0,"",_xlpm.결과))</f>
        <v/>
      </c>
      <c r="R92" t="str" cm="1">
        <f t="array" ref="R92">_xlfn.LET(_xlpm.결과,IFERROR(_xlfn.XLOOKUP(1, (날씨8[stnNm]='신적설 삽입용'!$Q$70) * (날씨8[월]=R$71) * (날씨8[일]='신적설 삽입용'!$P92), 날씨8[ddMefs]),""),IF(_xlpm.결과=0,"",_xlpm.결과))</f>
        <v/>
      </c>
      <c r="S92" t="str" cm="1">
        <f t="array" ref="S92">_xlfn.LET(_xlpm.결과,IFERROR(_xlfn.XLOOKUP(1, (날씨8[stnNm]='신적설 삽입용'!$Q$70) * (날씨8[월]=S$71) * (날씨8[일]='신적설 삽입용'!$P92), 날씨8[ddMefs]),""),IF(_xlpm.결과=0,"",_xlpm.결과))</f>
        <v/>
      </c>
      <c r="T92" t="str" cm="1">
        <f t="array" ref="T92">_xlfn.LET(_xlpm.결과,IFERROR(_xlfn.XLOOKUP(1, (날씨8[stnNm]='신적설 삽입용'!$Q$70) * (날씨8[월]=T$71) * (날씨8[일]='신적설 삽입용'!$P92), 날씨8[ddMefs]),""),IF(_xlpm.결과=0,"",_xlpm.결과))</f>
        <v/>
      </c>
      <c r="U92" t="str" cm="1">
        <f t="array" ref="U92">_xlfn.LET(_xlpm.결과,IFERROR(_xlfn.XLOOKUP(1, (날씨8[stnNm]='신적설 삽입용'!$Q$70) * (날씨8[월]=U$71) * (날씨8[일]='신적설 삽입용'!$P92), 날씨8[ddMefs]),""),IF(_xlpm.결과=0,"",_xlpm.결과))</f>
        <v/>
      </c>
      <c r="V92" t="str" cm="1">
        <f t="array" ref="V92">_xlfn.LET(_xlpm.결과,IFERROR(_xlfn.XLOOKUP(1, (날씨8[stnNm]='신적설 삽입용'!$Q$70) * (날씨8[월]=V$71) * (날씨8[일]='신적설 삽입용'!$P92), 날씨8[ddMefs]),""),IF(_xlpm.결과=0,"",_xlpm.결과))</f>
        <v/>
      </c>
      <c r="W92" t="str" cm="1">
        <f t="array" ref="W92">_xlfn.LET(_xlpm.결과,IFERROR(_xlfn.XLOOKUP(1, (날씨8[stnNm]='신적설 삽입용'!$Q$70) * (날씨8[월]=W$71) * (날씨8[일]='신적설 삽입용'!$P92), 날씨8[ddMefs]),""),IF(_xlpm.결과=0,"",_xlpm.결과))</f>
        <v/>
      </c>
      <c r="X92" t="str" cm="1">
        <f t="array" ref="X92">_xlfn.LET(_xlpm.결과,IFERROR(_xlfn.XLOOKUP(1, (날씨8[stnNm]='신적설 삽입용'!$Q$70) * (날씨8[월]=X$71) * (날씨8[일]='신적설 삽입용'!$P92), 날씨8[ddMefs]),""),IF(_xlpm.결과=0,"",_xlpm.결과))</f>
        <v/>
      </c>
      <c r="Y92" t="str" cm="1">
        <f t="array" ref="Y92">_xlfn.LET(_xlpm.결과,IFERROR(_xlfn.XLOOKUP(1, (날씨8[stnNm]='신적설 삽입용'!$Q$70) * (날씨8[월]=Y$71) * (날씨8[일]='신적설 삽입용'!$P92), 날씨8[ddMefs]),""),IF(_xlpm.결과=0,"",_xlpm.결과))</f>
        <v/>
      </c>
      <c r="Z92" t="str" cm="1">
        <f t="array" ref="Z92">_xlfn.LET(_xlpm.결과,IFERROR(_xlfn.XLOOKUP(1, (날씨8[stnNm]='신적설 삽입용'!$Q$70) * (날씨8[월]=Z$71) * (날씨8[일]='신적설 삽입용'!$P92), 날씨8[ddMefs]),""),IF(_xlpm.결과=0,"",_xlpm.결과))</f>
        <v/>
      </c>
      <c r="AA92" t="str" cm="1">
        <f t="array" ref="AA92">_xlfn.LET(_xlpm.결과,IFERROR(_xlfn.XLOOKUP(1, (날씨8[stnNm]='신적설 삽입용'!$Q$70) * (날씨8[월]=AA$71) * (날씨8[일]='신적설 삽입용'!$P92), 날씨8[ddMefs]),""),IF(_xlpm.결과=0,"",_xlpm.결과))</f>
        <v/>
      </c>
      <c r="AB92" t="str" cm="1">
        <f t="array" ref="AB92">_xlfn.LET(_xlpm.결과,IFERROR(_xlfn.XLOOKUP(1, (날씨8[stnNm]='신적설 삽입용'!$Q$70) * (날씨8[월]=AB$71) * (날씨8[일]='신적설 삽입용'!$P92), 날씨8[ddMefs]),""),IF(_xlpm.결과=0,"",_xlpm.결과))</f>
        <v/>
      </c>
      <c r="AD92" s="63">
        <v>21</v>
      </c>
      <c r="AE92" t="str" cm="1">
        <f t="array" ref="AE92">_xlfn.LET(_xlpm.결과,IFERROR(_xlfn.XLOOKUP(1, (날씨9[stnNm]='신적설 삽입용'!$AE$70) * (날씨9[월]=AE$71) * (날씨9[일]='신적설 삽입용'!$AD92), 날씨9[ddMefs]),""),IF(_xlpm.결과=0,"",_xlpm.결과))</f>
        <v/>
      </c>
      <c r="AF92" t="str" cm="1">
        <f t="array" ref="AF92">_xlfn.LET(_xlpm.결과,IFERROR(_xlfn.XLOOKUP(1, (날씨9[stnNm]='신적설 삽입용'!$AE$70) * (날씨9[월]=AF$71) * (날씨9[일]='신적설 삽입용'!$AD92), 날씨9[ddMefs]),""),IF(_xlpm.결과=0,"",_xlpm.결과))</f>
        <v/>
      </c>
      <c r="AG92" t="str" cm="1">
        <f t="array" ref="AG92">_xlfn.LET(_xlpm.결과,IFERROR(_xlfn.XLOOKUP(1, (날씨9[stnNm]='신적설 삽입용'!$AE$70) * (날씨9[월]=AG$71) * (날씨9[일]='신적설 삽입용'!$AD92), 날씨9[ddMefs]),""),IF(_xlpm.결과=0,"",_xlpm.결과))</f>
        <v/>
      </c>
      <c r="AH92" t="str" cm="1">
        <f t="array" ref="AH92">_xlfn.LET(_xlpm.결과,IFERROR(_xlfn.XLOOKUP(1, (날씨9[stnNm]='신적설 삽입용'!$AE$70) * (날씨9[월]=AH$71) * (날씨9[일]='신적설 삽입용'!$AD92), 날씨9[ddMefs]),""),IF(_xlpm.결과=0,"",_xlpm.결과))</f>
        <v/>
      </c>
      <c r="AI92" t="str" cm="1">
        <f t="array" ref="AI92">_xlfn.LET(_xlpm.결과,IFERROR(_xlfn.XLOOKUP(1, (날씨9[stnNm]='신적설 삽입용'!$AE$70) * (날씨9[월]=AI$71) * (날씨9[일]='신적설 삽입용'!$AD92), 날씨9[ddMefs]),""),IF(_xlpm.결과=0,"",_xlpm.결과))</f>
        <v/>
      </c>
      <c r="AJ92" t="str" cm="1">
        <f t="array" ref="AJ92">_xlfn.LET(_xlpm.결과,IFERROR(_xlfn.XLOOKUP(1, (날씨9[stnNm]='신적설 삽입용'!$AE$70) * (날씨9[월]=AJ$71) * (날씨9[일]='신적설 삽입용'!$AD92), 날씨9[ddMefs]),""),IF(_xlpm.결과=0,"",_xlpm.결과))</f>
        <v/>
      </c>
      <c r="AK92" t="str" cm="1">
        <f t="array" ref="AK92">_xlfn.LET(_xlpm.결과,IFERROR(_xlfn.XLOOKUP(1, (날씨9[stnNm]='신적설 삽입용'!$AE$70) * (날씨9[월]=AK$71) * (날씨9[일]='신적설 삽입용'!$AD92), 날씨9[ddMefs]),""),IF(_xlpm.결과=0,"",_xlpm.결과))</f>
        <v/>
      </c>
      <c r="AL92" t="str" cm="1">
        <f t="array" ref="AL92">_xlfn.LET(_xlpm.결과,IFERROR(_xlfn.XLOOKUP(1, (날씨9[stnNm]='신적설 삽입용'!$AE$70) * (날씨9[월]=AL$71) * (날씨9[일]='신적설 삽입용'!$AD92), 날씨9[ddMefs]),""),IF(_xlpm.결과=0,"",_xlpm.결과))</f>
        <v/>
      </c>
      <c r="AM92" t="str" cm="1">
        <f t="array" ref="AM92">_xlfn.LET(_xlpm.결과,IFERROR(_xlfn.XLOOKUP(1, (날씨9[stnNm]='신적설 삽입용'!$AE$70) * (날씨9[월]=AM$71) * (날씨9[일]='신적설 삽입용'!$AD92), 날씨9[ddMefs]),""),IF(_xlpm.결과=0,"",_xlpm.결과))</f>
        <v/>
      </c>
      <c r="AN92" t="str" cm="1">
        <f t="array" ref="AN92">_xlfn.LET(_xlpm.결과,IFERROR(_xlfn.XLOOKUP(1, (날씨9[stnNm]='신적설 삽입용'!$AE$70) * (날씨9[월]=AN$71) * (날씨9[일]='신적설 삽입용'!$AD92), 날씨9[ddMefs]),""),IF(_xlpm.결과=0,"",_xlpm.결과))</f>
        <v/>
      </c>
      <c r="AO92" t="str" cm="1">
        <f t="array" ref="AO92">_xlfn.LET(_xlpm.결과,IFERROR(_xlfn.XLOOKUP(1, (날씨9[stnNm]='신적설 삽입용'!$AE$70) * (날씨9[월]=AO$71) * (날씨9[일]='신적설 삽입용'!$AD92), 날씨9[ddMefs]),""),IF(_xlpm.결과=0,"",_xlpm.결과))</f>
        <v/>
      </c>
      <c r="AP92" t="str" cm="1">
        <f t="array" ref="AP92">_xlfn.LET(_xlpm.결과,IFERROR(_xlfn.XLOOKUP(1, (날씨9[stnNm]='신적설 삽입용'!$AE$70) * (날씨9[월]=AP$71) * (날씨9[일]='신적설 삽입용'!$AD92), 날씨9[ddMefs]),""),IF(_xlpm.결과=0,"",_xlpm.결과))</f>
        <v/>
      </c>
    </row>
    <row r="93" spans="2:42" ht="15.95" customHeight="1" x14ac:dyDescent="0.3">
      <c r="B93" s="63">
        <v>22</v>
      </c>
      <c r="C93" t="str" cm="1">
        <f t="array" ref="C93">_xlfn.LET(_xlpm.결과,IFERROR(_xlfn.XLOOKUP(1, (날씨7[stnNm]='신적설 삽입용'!$C$70) * (날씨7[월]=C$71) * (날씨7[일]='신적설 삽입용'!$B93), 날씨7[ddMefs]),""),IF(_xlpm.결과=0,"",_xlpm.결과))</f>
        <v/>
      </c>
      <c r="D93" t="str" cm="1">
        <f t="array" ref="D93">_xlfn.LET(_xlpm.결과,IFERROR(_xlfn.XLOOKUP(1, (날씨7[stnNm]='신적설 삽입용'!$C$70) * (날씨7[월]=D$71) * (날씨7[일]='신적설 삽입용'!$B93), 날씨7[ddMefs]),""),IF(_xlpm.결과=0,"",_xlpm.결과))</f>
        <v/>
      </c>
      <c r="E93" t="str" cm="1">
        <f t="array" ref="E93">_xlfn.LET(_xlpm.결과,IFERROR(_xlfn.XLOOKUP(1, (날씨7[stnNm]='신적설 삽입용'!$C$70) * (날씨7[월]=E$71) * (날씨7[일]='신적설 삽입용'!$B93), 날씨7[ddMefs]),""),IF(_xlpm.결과=0,"",_xlpm.결과))</f>
        <v/>
      </c>
      <c r="F93" t="str" cm="1">
        <f t="array" ref="F93">_xlfn.LET(_xlpm.결과,IFERROR(_xlfn.XLOOKUP(1, (날씨7[stnNm]='신적설 삽입용'!$C$70) * (날씨7[월]=F$71) * (날씨7[일]='신적설 삽입용'!$B93), 날씨7[ddMefs]),""),IF(_xlpm.결과=0,"",_xlpm.결과))</f>
        <v/>
      </c>
      <c r="G93" t="str" cm="1">
        <f t="array" ref="G93">_xlfn.LET(_xlpm.결과,IFERROR(_xlfn.XLOOKUP(1, (날씨7[stnNm]='신적설 삽입용'!$C$70) * (날씨7[월]=G$71) * (날씨7[일]='신적설 삽입용'!$B93), 날씨7[ddMefs]),""),IF(_xlpm.결과=0,"",_xlpm.결과))</f>
        <v/>
      </c>
      <c r="H93" t="str" cm="1">
        <f t="array" ref="H93">_xlfn.LET(_xlpm.결과,IFERROR(_xlfn.XLOOKUP(1, (날씨7[stnNm]='신적설 삽입용'!$C$70) * (날씨7[월]=H$71) * (날씨7[일]='신적설 삽입용'!$B93), 날씨7[ddMefs]),""),IF(_xlpm.결과=0,"",_xlpm.결과))</f>
        <v/>
      </c>
      <c r="I93" t="str" cm="1">
        <f t="array" ref="I93">_xlfn.LET(_xlpm.결과,IFERROR(_xlfn.XLOOKUP(1, (날씨7[stnNm]='신적설 삽입용'!$C$70) * (날씨7[월]=I$71) * (날씨7[일]='신적설 삽입용'!$B93), 날씨7[ddMefs]),""),IF(_xlpm.결과=0,"",_xlpm.결과))</f>
        <v/>
      </c>
      <c r="J93" t="str" cm="1">
        <f t="array" ref="J93">_xlfn.LET(_xlpm.결과,IFERROR(_xlfn.XLOOKUP(1, (날씨7[stnNm]='신적설 삽입용'!$C$70) * (날씨7[월]=J$71) * (날씨7[일]='신적설 삽입용'!$B93), 날씨7[ddMefs]),""),IF(_xlpm.결과=0,"",_xlpm.결과))</f>
        <v/>
      </c>
      <c r="K93" t="str" cm="1">
        <f t="array" ref="K93">_xlfn.LET(_xlpm.결과,IFERROR(_xlfn.XLOOKUP(1, (날씨7[stnNm]='신적설 삽입용'!$C$70) * (날씨7[월]=K$71) * (날씨7[일]='신적설 삽입용'!$B93), 날씨7[ddMefs]),""),IF(_xlpm.결과=0,"",_xlpm.결과))</f>
        <v/>
      </c>
      <c r="L93" t="str" cm="1">
        <f t="array" ref="L93">_xlfn.LET(_xlpm.결과,IFERROR(_xlfn.XLOOKUP(1, (날씨7[stnNm]='신적설 삽입용'!$C$70) * (날씨7[월]=L$71) * (날씨7[일]='신적설 삽입용'!$B93), 날씨7[ddMefs]),""),IF(_xlpm.결과=0,"",_xlpm.결과))</f>
        <v/>
      </c>
      <c r="M93" t="str" cm="1">
        <f t="array" ref="M93">_xlfn.LET(_xlpm.결과,IFERROR(_xlfn.XLOOKUP(1, (날씨7[stnNm]='신적설 삽입용'!$C$70) * (날씨7[월]=M$71) * (날씨7[일]='신적설 삽입용'!$B93), 날씨7[ddMefs]),""),IF(_xlpm.결과=0,"",_xlpm.결과))</f>
        <v/>
      </c>
      <c r="N93" t="str" cm="1">
        <f t="array" ref="N93">_xlfn.LET(_xlpm.결과,IFERROR(_xlfn.XLOOKUP(1, (날씨7[stnNm]='신적설 삽입용'!$C$70) * (날씨7[월]=N$71) * (날씨7[일]='신적설 삽입용'!$B93), 날씨7[ddMefs]),""),IF(_xlpm.결과=0,"",_xlpm.결과))</f>
        <v/>
      </c>
      <c r="P93" s="63">
        <v>22</v>
      </c>
      <c r="Q93" t="str" cm="1">
        <f t="array" ref="Q93">_xlfn.LET(_xlpm.결과,IFERROR(_xlfn.XLOOKUP(1, (날씨8[stnNm]='신적설 삽입용'!$Q$70) * (날씨8[월]=Q$71) * (날씨8[일]='신적설 삽입용'!$P93), 날씨8[ddMefs]),""),IF(_xlpm.결과=0,"",_xlpm.결과))</f>
        <v/>
      </c>
      <c r="R93" t="str" cm="1">
        <f t="array" ref="R93">_xlfn.LET(_xlpm.결과,IFERROR(_xlfn.XLOOKUP(1, (날씨8[stnNm]='신적설 삽입용'!$Q$70) * (날씨8[월]=R$71) * (날씨8[일]='신적설 삽입용'!$P93), 날씨8[ddMefs]),""),IF(_xlpm.결과=0,"",_xlpm.결과))</f>
        <v/>
      </c>
      <c r="S93" t="str" cm="1">
        <f t="array" ref="S93">_xlfn.LET(_xlpm.결과,IFERROR(_xlfn.XLOOKUP(1, (날씨8[stnNm]='신적설 삽입용'!$Q$70) * (날씨8[월]=S$71) * (날씨8[일]='신적설 삽입용'!$P93), 날씨8[ddMefs]),""),IF(_xlpm.결과=0,"",_xlpm.결과))</f>
        <v/>
      </c>
      <c r="T93" t="str" cm="1">
        <f t="array" ref="T93">_xlfn.LET(_xlpm.결과,IFERROR(_xlfn.XLOOKUP(1, (날씨8[stnNm]='신적설 삽입용'!$Q$70) * (날씨8[월]=T$71) * (날씨8[일]='신적설 삽입용'!$P93), 날씨8[ddMefs]),""),IF(_xlpm.결과=0,"",_xlpm.결과))</f>
        <v/>
      </c>
      <c r="U93" t="str" cm="1">
        <f t="array" ref="U93">_xlfn.LET(_xlpm.결과,IFERROR(_xlfn.XLOOKUP(1, (날씨8[stnNm]='신적설 삽입용'!$Q$70) * (날씨8[월]=U$71) * (날씨8[일]='신적설 삽입용'!$P93), 날씨8[ddMefs]),""),IF(_xlpm.결과=0,"",_xlpm.결과))</f>
        <v/>
      </c>
      <c r="V93" t="str" cm="1">
        <f t="array" ref="V93">_xlfn.LET(_xlpm.결과,IFERROR(_xlfn.XLOOKUP(1, (날씨8[stnNm]='신적설 삽입용'!$Q$70) * (날씨8[월]=V$71) * (날씨8[일]='신적설 삽입용'!$P93), 날씨8[ddMefs]),""),IF(_xlpm.결과=0,"",_xlpm.결과))</f>
        <v/>
      </c>
      <c r="W93" t="str" cm="1">
        <f t="array" ref="W93">_xlfn.LET(_xlpm.결과,IFERROR(_xlfn.XLOOKUP(1, (날씨8[stnNm]='신적설 삽입용'!$Q$70) * (날씨8[월]=W$71) * (날씨8[일]='신적설 삽입용'!$P93), 날씨8[ddMefs]),""),IF(_xlpm.결과=0,"",_xlpm.결과))</f>
        <v/>
      </c>
      <c r="X93" t="str" cm="1">
        <f t="array" ref="X93">_xlfn.LET(_xlpm.결과,IFERROR(_xlfn.XLOOKUP(1, (날씨8[stnNm]='신적설 삽입용'!$Q$70) * (날씨8[월]=X$71) * (날씨8[일]='신적설 삽입용'!$P93), 날씨8[ddMefs]),""),IF(_xlpm.결과=0,"",_xlpm.결과))</f>
        <v/>
      </c>
      <c r="Y93" t="str" cm="1">
        <f t="array" ref="Y93">_xlfn.LET(_xlpm.결과,IFERROR(_xlfn.XLOOKUP(1, (날씨8[stnNm]='신적설 삽입용'!$Q$70) * (날씨8[월]=Y$71) * (날씨8[일]='신적설 삽입용'!$P93), 날씨8[ddMefs]),""),IF(_xlpm.결과=0,"",_xlpm.결과))</f>
        <v/>
      </c>
      <c r="Z93" t="str" cm="1">
        <f t="array" ref="Z93">_xlfn.LET(_xlpm.결과,IFERROR(_xlfn.XLOOKUP(1, (날씨8[stnNm]='신적설 삽입용'!$Q$70) * (날씨8[월]=Z$71) * (날씨8[일]='신적설 삽입용'!$P93), 날씨8[ddMefs]),""),IF(_xlpm.결과=0,"",_xlpm.결과))</f>
        <v/>
      </c>
      <c r="AA93" t="str" cm="1">
        <f t="array" ref="AA93">_xlfn.LET(_xlpm.결과,IFERROR(_xlfn.XLOOKUP(1, (날씨8[stnNm]='신적설 삽입용'!$Q$70) * (날씨8[월]=AA$71) * (날씨8[일]='신적설 삽입용'!$P93), 날씨8[ddMefs]),""),IF(_xlpm.결과=0,"",_xlpm.결과))</f>
        <v/>
      </c>
      <c r="AB93" t="str" cm="1">
        <f t="array" ref="AB93">_xlfn.LET(_xlpm.결과,IFERROR(_xlfn.XLOOKUP(1, (날씨8[stnNm]='신적설 삽입용'!$Q$70) * (날씨8[월]=AB$71) * (날씨8[일]='신적설 삽입용'!$P93), 날씨8[ddMefs]),""),IF(_xlpm.결과=0,"",_xlpm.결과))</f>
        <v/>
      </c>
      <c r="AD93" s="63">
        <v>22</v>
      </c>
      <c r="AE93" t="str" cm="1">
        <f t="array" ref="AE93">_xlfn.LET(_xlpm.결과,IFERROR(_xlfn.XLOOKUP(1, (날씨9[stnNm]='신적설 삽입용'!$AE$70) * (날씨9[월]=AE$71) * (날씨9[일]='신적설 삽입용'!$AD93), 날씨9[ddMefs]),""),IF(_xlpm.결과=0,"",_xlpm.결과))</f>
        <v/>
      </c>
      <c r="AF93" t="str" cm="1">
        <f t="array" ref="AF93">_xlfn.LET(_xlpm.결과,IFERROR(_xlfn.XLOOKUP(1, (날씨9[stnNm]='신적설 삽입용'!$AE$70) * (날씨9[월]=AF$71) * (날씨9[일]='신적설 삽입용'!$AD93), 날씨9[ddMefs]),""),IF(_xlpm.결과=0,"",_xlpm.결과))</f>
        <v/>
      </c>
      <c r="AG93" t="str" cm="1">
        <f t="array" ref="AG93">_xlfn.LET(_xlpm.결과,IFERROR(_xlfn.XLOOKUP(1, (날씨9[stnNm]='신적설 삽입용'!$AE$70) * (날씨9[월]=AG$71) * (날씨9[일]='신적설 삽입용'!$AD93), 날씨9[ddMefs]),""),IF(_xlpm.결과=0,"",_xlpm.결과))</f>
        <v/>
      </c>
      <c r="AH93" t="str" cm="1">
        <f t="array" ref="AH93">_xlfn.LET(_xlpm.결과,IFERROR(_xlfn.XLOOKUP(1, (날씨9[stnNm]='신적설 삽입용'!$AE$70) * (날씨9[월]=AH$71) * (날씨9[일]='신적설 삽입용'!$AD93), 날씨9[ddMefs]),""),IF(_xlpm.결과=0,"",_xlpm.결과))</f>
        <v/>
      </c>
      <c r="AI93" t="str" cm="1">
        <f t="array" ref="AI93">_xlfn.LET(_xlpm.결과,IFERROR(_xlfn.XLOOKUP(1, (날씨9[stnNm]='신적설 삽입용'!$AE$70) * (날씨9[월]=AI$71) * (날씨9[일]='신적설 삽입용'!$AD93), 날씨9[ddMefs]),""),IF(_xlpm.결과=0,"",_xlpm.결과))</f>
        <v/>
      </c>
      <c r="AJ93" t="str" cm="1">
        <f t="array" ref="AJ93">_xlfn.LET(_xlpm.결과,IFERROR(_xlfn.XLOOKUP(1, (날씨9[stnNm]='신적설 삽입용'!$AE$70) * (날씨9[월]=AJ$71) * (날씨9[일]='신적설 삽입용'!$AD93), 날씨9[ddMefs]),""),IF(_xlpm.결과=0,"",_xlpm.결과))</f>
        <v/>
      </c>
      <c r="AK93" t="str" cm="1">
        <f t="array" ref="AK93">_xlfn.LET(_xlpm.결과,IFERROR(_xlfn.XLOOKUP(1, (날씨9[stnNm]='신적설 삽입용'!$AE$70) * (날씨9[월]=AK$71) * (날씨9[일]='신적설 삽입용'!$AD93), 날씨9[ddMefs]),""),IF(_xlpm.결과=0,"",_xlpm.결과))</f>
        <v/>
      </c>
      <c r="AL93" t="str" cm="1">
        <f t="array" ref="AL93">_xlfn.LET(_xlpm.결과,IFERROR(_xlfn.XLOOKUP(1, (날씨9[stnNm]='신적설 삽입용'!$AE$70) * (날씨9[월]=AL$71) * (날씨9[일]='신적설 삽입용'!$AD93), 날씨9[ddMefs]),""),IF(_xlpm.결과=0,"",_xlpm.결과))</f>
        <v/>
      </c>
      <c r="AM93" t="str" cm="1">
        <f t="array" ref="AM93">_xlfn.LET(_xlpm.결과,IFERROR(_xlfn.XLOOKUP(1, (날씨9[stnNm]='신적설 삽입용'!$AE$70) * (날씨9[월]=AM$71) * (날씨9[일]='신적설 삽입용'!$AD93), 날씨9[ddMefs]),""),IF(_xlpm.결과=0,"",_xlpm.결과))</f>
        <v/>
      </c>
      <c r="AN93" t="str" cm="1">
        <f t="array" ref="AN93">_xlfn.LET(_xlpm.결과,IFERROR(_xlfn.XLOOKUP(1, (날씨9[stnNm]='신적설 삽입용'!$AE$70) * (날씨9[월]=AN$71) * (날씨9[일]='신적설 삽입용'!$AD93), 날씨9[ddMefs]),""),IF(_xlpm.결과=0,"",_xlpm.결과))</f>
        <v/>
      </c>
      <c r="AO93" t="str" cm="1">
        <f t="array" ref="AO93">_xlfn.LET(_xlpm.결과,IFERROR(_xlfn.XLOOKUP(1, (날씨9[stnNm]='신적설 삽입용'!$AE$70) * (날씨9[월]=AO$71) * (날씨9[일]='신적설 삽입용'!$AD93), 날씨9[ddMefs]),""),IF(_xlpm.결과=0,"",_xlpm.결과))</f>
        <v/>
      </c>
      <c r="AP93" t="str" cm="1">
        <f t="array" ref="AP93">_xlfn.LET(_xlpm.결과,IFERROR(_xlfn.XLOOKUP(1, (날씨9[stnNm]='신적설 삽입용'!$AE$70) * (날씨9[월]=AP$71) * (날씨9[일]='신적설 삽입용'!$AD93), 날씨9[ddMefs]),""),IF(_xlpm.결과=0,"",_xlpm.결과))</f>
        <v/>
      </c>
    </row>
    <row r="94" spans="2:42" ht="15.95" customHeight="1" x14ac:dyDescent="0.3">
      <c r="B94" s="63">
        <v>23</v>
      </c>
      <c r="C94" t="str" cm="1">
        <f t="array" ref="C94">_xlfn.LET(_xlpm.결과,IFERROR(_xlfn.XLOOKUP(1, (날씨7[stnNm]='신적설 삽입용'!$C$70) * (날씨7[월]=C$71) * (날씨7[일]='신적설 삽입용'!$B94), 날씨7[ddMefs]),""),IF(_xlpm.결과=0,"",_xlpm.결과))</f>
        <v/>
      </c>
      <c r="D94" t="str" cm="1">
        <f t="array" ref="D94">_xlfn.LET(_xlpm.결과,IFERROR(_xlfn.XLOOKUP(1, (날씨7[stnNm]='신적설 삽입용'!$C$70) * (날씨7[월]=D$71) * (날씨7[일]='신적설 삽입용'!$B94), 날씨7[ddMefs]),""),IF(_xlpm.결과=0,"",_xlpm.결과))</f>
        <v/>
      </c>
      <c r="E94" t="str" cm="1">
        <f t="array" ref="E94">_xlfn.LET(_xlpm.결과,IFERROR(_xlfn.XLOOKUP(1, (날씨7[stnNm]='신적설 삽입용'!$C$70) * (날씨7[월]=E$71) * (날씨7[일]='신적설 삽입용'!$B94), 날씨7[ddMefs]),""),IF(_xlpm.결과=0,"",_xlpm.결과))</f>
        <v/>
      </c>
      <c r="F94" t="str" cm="1">
        <f t="array" ref="F94">_xlfn.LET(_xlpm.결과,IFERROR(_xlfn.XLOOKUP(1, (날씨7[stnNm]='신적설 삽입용'!$C$70) * (날씨7[월]=F$71) * (날씨7[일]='신적설 삽입용'!$B94), 날씨7[ddMefs]),""),IF(_xlpm.결과=0,"",_xlpm.결과))</f>
        <v/>
      </c>
      <c r="G94" t="str" cm="1">
        <f t="array" ref="G94">_xlfn.LET(_xlpm.결과,IFERROR(_xlfn.XLOOKUP(1, (날씨7[stnNm]='신적설 삽입용'!$C$70) * (날씨7[월]=G$71) * (날씨7[일]='신적설 삽입용'!$B94), 날씨7[ddMefs]),""),IF(_xlpm.결과=0,"",_xlpm.결과))</f>
        <v/>
      </c>
      <c r="H94" t="str" cm="1">
        <f t="array" ref="H94">_xlfn.LET(_xlpm.결과,IFERROR(_xlfn.XLOOKUP(1, (날씨7[stnNm]='신적설 삽입용'!$C$70) * (날씨7[월]=H$71) * (날씨7[일]='신적설 삽입용'!$B94), 날씨7[ddMefs]),""),IF(_xlpm.결과=0,"",_xlpm.결과))</f>
        <v/>
      </c>
      <c r="I94" t="str" cm="1">
        <f t="array" ref="I94">_xlfn.LET(_xlpm.결과,IFERROR(_xlfn.XLOOKUP(1, (날씨7[stnNm]='신적설 삽입용'!$C$70) * (날씨7[월]=I$71) * (날씨7[일]='신적설 삽입용'!$B94), 날씨7[ddMefs]),""),IF(_xlpm.결과=0,"",_xlpm.결과))</f>
        <v/>
      </c>
      <c r="J94" t="str" cm="1">
        <f t="array" ref="J94">_xlfn.LET(_xlpm.결과,IFERROR(_xlfn.XLOOKUP(1, (날씨7[stnNm]='신적설 삽입용'!$C$70) * (날씨7[월]=J$71) * (날씨7[일]='신적설 삽입용'!$B94), 날씨7[ddMefs]),""),IF(_xlpm.결과=0,"",_xlpm.결과))</f>
        <v/>
      </c>
      <c r="K94" t="str" cm="1">
        <f t="array" ref="K94">_xlfn.LET(_xlpm.결과,IFERROR(_xlfn.XLOOKUP(1, (날씨7[stnNm]='신적설 삽입용'!$C$70) * (날씨7[월]=K$71) * (날씨7[일]='신적설 삽입용'!$B94), 날씨7[ddMefs]),""),IF(_xlpm.결과=0,"",_xlpm.결과))</f>
        <v/>
      </c>
      <c r="L94" t="str" cm="1">
        <f t="array" ref="L94">_xlfn.LET(_xlpm.결과,IFERROR(_xlfn.XLOOKUP(1, (날씨7[stnNm]='신적설 삽입용'!$C$70) * (날씨7[월]=L$71) * (날씨7[일]='신적설 삽입용'!$B94), 날씨7[ddMefs]),""),IF(_xlpm.결과=0,"",_xlpm.결과))</f>
        <v/>
      </c>
      <c r="M94" t="str" cm="1">
        <f t="array" ref="M94">_xlfn.LET(_xlpm.결과,IFERROR(_xlfn.XLOOKUP(1, (날씨7[stnNm]='신적설 삽입용'!$C$70) * (날씨7[월]=M$71) * (날씨7[일]='신적설 삽입용'!$B94), 날씨7[ddMefs]),""),IF(_xlpm.결과=0,"",_xlpm.결과))</f>
        <v/>
      </c>
      <c r="N94" t="str" cm="1">
        <f t="array" ref="N94">_xlfn.LET(_xlpm.결과,IFERROR(_xlfn.XLOOKUP(1, (날씨7[stnNm]='신적설 삽입용'!$C$70) * (날씨7[월]=N$71) * (날씨7[일]='신적설 삽입용'!$B94), 날씨7[ddMefs]),""),IF(_xlpm.결과=0,"",_xlpm.결과))</f>
        <v/>
      </c>
      <c r="P94" s="63">
        <v>23</v>
      </c>
      <c r="Q94" t="str" cm="1">
        <f t="array" ref="Q94">_xlfn.LET(_xlpm.결과,IFERROR(_xlfn.XLOOKUP(1, (날씨8[stnNm]='신적설 삽입용'!$Q$70) * (날씨8[월]=Q$71) * (날씨8[일]='신적설 삽입용'!$P94), 날씨8[ddMefs]),""),IF(_xlpm.결과=0,"",_xlpm.결과))</f>
        <v/>
      </c>
      <c r="R94" t="str" cm="1">
        <f t="array" ref="R94">_xlfn.LET(_xlpm.결과,IFERROR(_xlfn.XLOOKUP(1, (날씨8[stnNm]='신적설 삽입용'!$Q$70) * (날씨8[월]=R$71) * (날씨8[일]='신적설 삽입용'!$P94), 날씨8[ddMefs]),""),IF(_xlpm.결과=0,"",_xlpm.결과))</f>
        <v/>
      </c>
      <c r="S94" t="str" cm="1">
        <f t="array" ref="S94">_xlfn.LET(_xlpm.결과,IFERROR(_xlfn.XLOOKUP(1, (날씨8[stnNm]='신적설 삽입용'!$Q$70) * (날씨8[월]=S$71) * (날씨8[일]='신적설 삽입용'!$P94), 날씨8[ddMefs]),""),IF(_xlpm.결과=0,"",_xlpm.결과))</f>
        <v/>
      </c>
      <c r="T94" t="str" cm="1">
        <f t="array" ref="T94">_xlfn.LET(_xlpm.결과,IFERROR(_xlfn.XLOOKUP(1, (날씨8[stnNm]='신적설 삽입용'!$Q$70) * (날씨8[월]=T$71) * (날씨8[일]='신적설 삽입용'!$P94), 날씨8[ddMefs]),""),IF(_xlpm.결과=0,"",_xlpm.결과))</f>
        <v/>
      </c>
      <c r="U94" t="str" cm="1">
        <f t="array" ref="U94">_xlfn.LET(_xlpm.결과,IFERROR(_xlfn.XLOOKUP(1, (날씨8[stnNm]='신적설 삽입용'!$Q$70) * (날씨8[월]=U$71) * (날씨8[일]='신적설 삽입용'!$P94), 날씨8[ddMefs]),""),IF(_xlpm.결과=0,"",_xlpm.결과))</f>
        <v/>
      </c>
      <c r="V94" t="str" cm="1">
        <f t="array" ref="V94">_xlfn.LET(_xlpm.결과,IFERROR(_xlfn.XLOOKUP(1, (날씨8[stnNm]='신적설 삽입용'!$Q$70) * (날씨8[월]=V$71) * (날씨8[일]='신적설 삽입용'!$P94), 날씨8[ddMefs]),""),IF(_xlpm.결과=0,"",_xlpm.결과))</f>
        <v/>
      </c>
      <c r="W94" t="str" cm="1">
        <f t="array" ref="W94">_xlfn.LET(_xlpm.결과,IFERROR(_xlfn.XLOOKUP(1, (날씨8[stnNm]='신적설 삽입용'!$Q$70) * (날씨8[월]=W$71) * (날씨8[일]='신적설 삽입용'!$P94), 날씨8[ddMefs]),""),IF(_xlpm.결과=0,"",_xlpm.결과))</f>
        <v/>
      </c>
      <c r="X94" t="str" cm="1">
        <f t="array" ref="X94">_xlfn.LET(_xlpm.결과,IFERROR(_xlfn.XLOOKUP(1, (날씨8[stnNm]='신적설 삽입용'!$Q$70) * (날씨8[월]=X$71) * (날씨8[일]='신적설 삽입용'!$P94), 날씨8[ddMefs]),""),IF(_xlpm.결과=0,"",_xlpm.결과))</f>
        <v/>
      </c>
      <c r="Y94" t="str" cm="1">
        <f t="array" ref="Y94">_xlfn.LET(_xlpm.결과,IFERROR(_xlfn.XLOOKUP(1, (날씨8[stnNm]='신적설 삽입용'!$Q$70) * (날씨8[월]=Y$71) * (날씨8[일]='신적설 삽입용'!$P94), 날씨8[ddMefs]),""),IF(_xlpm.결과=0,"",_xlpm.결과))</f>
        <v/>
      </c>
      <c r="Z94" t="str" cm="1">
        <f t="array" ref="Z94">_xlfn.LET(_xlpm.결과,IFERROR(_xlfn.XLOOKUP(1, (날씨8[stnNm]='신적설 삽입용'!$Q$70) * (날씨8[월]=Z$71) * (날씨8[일]='신적설 삽입용'!$P94), 날씨8[ddMefs]),""),IF(_xlpm.결과=0,"",_xlpm.결과))</f>
        <v/>
      </c>
      <c r="AA94" t="str" cm="1">
        <f t="array" ref="AA94">_xlfn.LET(_xlpm.결과,IFERROR(_xlfn.XLOOKUP(1, (날씨8[stnNm]='신적설 삽입용'!$Q$70) * (날씨8[월]=AA$71) * (날씨8[일]='신적설 삽입용'!$P94), 날씨8[ddMefs]),""),IF(_xlpm.결과=0,"",_xlpm.결과))</f>
        <v/>
      </c>
      <c r="AB94" t="str" cm="1">
        <f t="array" ref="AB94">_xlfn.LET(_xlpm.결과,IFERROR(_xlfn.XLOOKUP(1, (날씨8[stnNm]='신적설 삽입용'!$Q$70) * (날씨8[월]=AB$71) * (날씨8[일]='신적설 삽입용'!$P94), 날씨8[ddMefs]),""),IF(_xlpm.결과=0,"",_xlpm.결과))</f>
        <v/>
      </c>
      <c r="AD94" s="63">
        <v>23</v>
      </c>
      <c r="AE94" t="str" cm="1">
        <f t="array" ref="AE94">_xlfn.LET(_xlpm.결과,IFERROR(_xlfn.XLOOKUP(1, (날씨9[stnNm]='신적설 삽입용'!$AE$70) * (날씨9[월]=AE$71) * (날씨9[일]='신적설 삽입용'!$AD94), 날씨9[ddMefs]),""),IF(_xlpm.결과=0,"",_xlpm.결과))</f>
        <v/>
      </c>
      <c r="AF94" t="str" cm="1">
        <f t="array" ref="AF94">_xlfn.LET(_xlpm.결과,IFERROR(_xlfn.XLOOKUP(1, (날씨9[stnNm]='신적설 삽입용'!$AE$70) * (날씨9[월]=AF$71) * (날씨9[일]='신적설 삽입용'!$AD94), 날씨9[ddMefs]),""),IF(_xlpm.결과=0,"",_xlpm.결과))</f>
        <v/>
      </c>
      <c r="AG94" t="str" cm="1">
        <f t="array" ref="AG94">_xlfn.LET(_xlpm.결과,IFERROR(_xlfn.XLOOKUP(1, (날씨9[stnNm]='신적설 삽입용'!$AE$70) * (날씨9[월]=AG$71) * (날씨9[일]='신적설 삽입용'!$AD94), 날씨9[ddMefs]),""),IF(_xlpm.결과=0,"",_xlpm.결과))</f>
        <v/>
      </c>
      <c r="AH94" t="str" cm="1">
        <f t="array" ref="AH94">_xlfn.LET(_xlpm.결과,IFERROR(_xlfn.XLOOKUP(1, (날씨9[stnNm]='신적설 삽입용'!$AE$70) * (날씨9[월]=AH$71) * (날씨9[일]='신적설 삽입용'!$AD94), 날씨9[ddMefs]),""),IF(_xlpm.결과=0,"",_xlpm.결과))</f>
        <v/>
      </c>
      <c r="AI94" t="str" cm="1">
        <f t="array" ref="AI94">_xlfn.LET(_xlpm.결과,IFERROR(_xlfn.XLOOKUP(1, (날씨9[stnNm]='신적설 삽입용'!$AE$70) * (날씨9[월]=AI$71) * (날씨9[일]='신적설 삽입용'!$AD94), 날씨9[ddMefs]),""),IF(_xlpm.결과=0,"",_xlpm.결과))</f>
        <v/>
      </c>
      <c r="AJ94" t="str" cm="1">
        <f t="array" ref="AJ94">_xlfn.LET(_xlpm.결과,IFERROR(_xlfn.XLOOKUP(1, (날씨9[stnNm]='신적설 삽입용'!$AE$70) * (날씨9[월]=AJ$71) * (날씨9[일]='신적설 삽입용'!$AD94), 날씨9[ddMefs]),""),IF(_xlpm.결과=0,"",_xlpm.결과))</f>
        <v/>
      </c>
      <c r="AK94" t="str" cm="1">
        <f t="array" ref="AK94">_xlfn.LET(_xlpm.결과,IFERROR(_xlfn.XLOOKUP(1, (날씨9[stnNm]='신적설 삽입용'!$AE$70) * (날씨9[월]=AK$71) * (날씨9[일]='신적설 삽입용'!$AD94), 날씨9[ddMefs]),""),IF(_xlpm.결과=0,"",_xlpm.결과))</f>
        <v/>
      </c>
      <c r="AL94" t="str" cm="1">
        <f t="array" ref="AL94">_xlfn.LET(_xlpm.결과,IFERROR(_xlfn.XLOOKUP(1, (날씨9[stnNm]='신적설 삽입용'!$AE$70) * (날씨9[월]=AL$71) * (날씨9[일]='신적설 삽입용'!$AD94), 날씨9[ddMefs]),""),IF(_xlpm.결과=0,"",_xlpm.결과))</f>
        <v/>
      </c>
      <c r="AM94" t="str" cm="1">
        <f t="array" ref="AM94">_xlfn.LET(_xlpm.결과,IFERROR(_xlfn.XLOOKUP(1, (날씨9[stnNm]='신적설 삽입용'!$AE$70) * (날씨9[월]=AM$71) * (날씨9[일]='신적설 삽입용'!$AD94), 날씨9[ddMefs]),""),IF(_xlpm.결과=0,"",_xlpm.결과))</f>
        <v/>
      </c>
      <c r="AN94" t="str" cm="1">
        <f t="array" ref="AN94">_xlfn.LET(_xlpm.결과,IFERROR(_xlfn.XLOOKUP(1, (날씨9[stnNm]='신적설 삽입용'!$AE$70) * (날씨9[월]=AN$71) * (날씨9[일]='신적설 삽입용'!$AD94), 날씨9[ddMefs]),""),IF(_xlpm.결과=0,"",_xlpm.결과))</f>
        <v/>
      </c>
      <c r="AO94" t="str" cm="1">
        <f t="array" ref="AO94">_xlfn.LET(_xlpm.결과,IFERROR(_xlfn.XLOOKUP(1, (날씨9[stnNm]='신적설 삽입용'!$AE$70) * (날씨9[월]=AO$71) * (날씨9[일]='신적설 삽입용'!$AD94), 날씨9[ddMefs]),""),IF(_xlpm.결과=0,"",_xlpm.결과))</f>
        <v/>
      </c>
      <c r="AP94" t="str" cm="1">
        <f t="array" ref="AP94">_xlfn.LET(_xlpm.결과,IFERROR(_xlfn.XLOOKUP(1, (날씨9[stnNm]='신적설 삽입용'!$AE$70) * (날씨9[월]=AP$71) * (날씨9[일]='신적설 삽입용'!$AD94), 날씨9[ddMefs]),""),IF(_xlpm.결과=0,"",_xlpm.결과))</f>
        <v/>
      </c>
    </row>
    <row r="95" spans="2:42" ht="15.95" customHeight="1" x14ac:dyDescent="0.3">
      <c r="B95" s="63">
        <v>24</v>
      </c>
      <c r="C95" t="str" cm="1">
        <f t="array" ref="C95">_xlfn.LET(_xlpm.결과,IFERROR(_xlfn.XLOOKUP(1, (날씨7[stnNm]='신적설 삽입용'!$C$70) * (날씨7[월]=C$71) * (날씨7[일]='신적설 삽입용'!$B95), 날씨7[ddMefs]),""),IF(_xlpm.결과=0,"",_xlpm.결과))</f>
        <v/>
      </c>
      <c r="D95" t="str" cm="1">
        <f t="array" ref="D95">_xlfn.LET(_xlpm.결과,IFERROR(_xlfn.XLOOKUP(1, (날씨7[stnNm]='신적설 삽입용'!$C$70) * (날씨7[월]=D$71) * (날씨7[일]='신적설 삽입용'!$B95), 날씨7[ddMefs]),""),IF(_xlpm.결과=0,"",_xlpm.결과))</f>
        <v/>
      </c>
      <c r="E95" t="str" cm="1">
        <f t="array" ref="E95">_xlfn.LET(_xlpm.결과,IFERROR(_xlfn.XLOOKUP(1, (날씨7[stnNm]='신적설 삽입용'!$C$70) * (날씨7[월]=E$71) * (날씨7[일]='신적설 삽입용'!$B95), 날씨7[ddMefs]),""),IF(_xlpm.결과=0,"",_xlpm.결과))</f>
        <v/>
      </c>
      <c r="F95" t="str" cm="1">
        <f t="array" ref="F95">_xlfn.LET(_xlpm.결과,IFERROR(_xlfn.XLOOKUP(1, (날씨7[stnNm]='신적설 삽입용'!$C$70) * (날씨7[월]=F$71) * (날씨7[일]='신적설 삽입용'!$B95), 날씨7[ddMefs]),""),IF(_xlpm.결과=0,"",_xlpm.결과))</f>
        <v/>
      </c>
      <c r="G95" t="str" cm="1">
        <f t="array" ref="G95">_xlfn.LET(_xlpm.결과,IFERROR(_xlfn.XLOOKUP(1, (날씨7[stnNm]='신적설 삽입용'!$C$70) * (날씨7[월]=G$71) * (날씨7[일]='신적설 삽입용'!$B95), 날씨7[ddMefs]),""),IF(_xlpm.결과=0,"",_xlpm.결과))</f>
        <v/>
      </c>
      <c r="H95" t="str" cm="1">
        <f t="array" ref="H95">_xlfn.LET(_xlpm.결과,IFERROR(_xlfn.XLOOKUP(1, (날씨7[stnNm]='신적설 삽입용'!$C$70) * (날씨7[월]=H$71) * (날씨7[일]='신적설 삽입용'!$B95), 날씨7[ddMefs]),""),IF(_xlpm.결과=0,"",_xlpm.결과))</f>
        <v/>
      </c>
      <c r="I95" t="str" cm="1">
        <f t="array" ref="I95">_xlfn.LET(_xlpm.결과,IFERROR(_xlfn.XLOOKUP(1, (날씨7[stnNm]='신적설 삽입용'!$C$70) * (날씨7[월]=I$71) * (날씨7[일]='신적설 삽입용'!$B95), 날씨7[ddMefs]),""),IF(_xlpm.결과=0,"",_xlpm.결과))</f>
        <v/>
      </c>
      <c r="J95" t="str" cm="1">
        <f t="array" ref="J95">_xlfn.LET(_xlpm.결과,IFERROR(_xlfn.XLOOKUP(1, (날씨7[stnNm]='신적설 삽입용'!$C$70) * (날씨7[월]=J$71) * (날씨7[일]='신적설 삽입용'!$B95), 날씨7[ddMefs]),""),IF(_xlpm.결과=0,"",_xlpm.결과))</f>
        <v/>
      </c>
      <c r="K95" t="str" cm="1">
        <f t="array" ref="K95">_xlfn.LET(_xlpm.결과,IFERROR(_xlfn.XLOOKUP(1, (날씨7[stnNm]='신적설 삽입용'!$C$70) * (날씨7[월]=K$71) * (날씨7[일]='신적설 삽입용'!$B95), 날씨7[ddMefs]),""),IF(_xlpm.결과=0,"",_xlpm.결과))</f>
        <v/>
      </c>
      <c r="L95" t="str" cm="1">
        <f t="array" ref="L95">_xlfn.LET(_xlpm.결과,IFERROR(_xlfn.XLOOKUP(1, (날씨7[stnNm]='신적설 삽입용'!$C$70) * (날씨7[월]=L$71) * (날씨7[일]='신적설 삽입용'!$B95), 날씨7[ddMefs]),""),IF(_xlpm.결과=0,"",_xlpm.결과))</f>
        <v/>
      </c>
      <c r="M95" t="str" cm="1">
        <f t="array" ref="M95">_xlfn.LET(_xlpm.결과,IFERROR(_xlfn.XLOOKUP(1, (날씨7[stnNm]='신적설 삽입용'!$C$70) * (날씨7[월]=M$71) * (날씨7[일]='신적설 삽입용'!$B95), 날씨7[ddMefs]),""),IF(_xlpm.결과=0,"",_xlpm.결과))</f>
        <v/>
      </c>
      <c r="N95" t="str" cm="1">
        <f t="array" ref="N95">_xlfn.LET(_xlpm.결과,IFERROR(_xlfn.XLOOKUP(1, (날씨7[stnNm]='신적설 삽입용'!$C$70) * (날씨7[월]=N$71) * (날씨7[일]='신적설 삽입용'!$B95), 날씨7[ddMefs]),""),IF(_xlpm.결과=0,"",_xlpm.결과))</f>
        <v/>
      </c>
      <c r="P95" s="63">
        <v>24</v>
      </c>
      <c r="Q95" t="str" cm="1">
        <f t="array" ref="Q95">_xlfn.LET(_xlpm.결과,IFERROR(_xlfn.XLOOKUP(1, (날씨8[stnNm]='신적설 삽입용'!$Q$70) * (날씨8[월]=Q$71) * (날씨8[일]='신적설 삽입용'!$P95), 날씨8[ddMefs]),""),IF(_xlpm.결과=0,"",_xlpm.결과))</f>
        <v/>
      </c>
      <c r="R95" t="str" cm="1">
        <f t="array" ref="R95">_xlfn.LET(_xlpm.결과,IFERROR(_xlfn.XLOOKUP(1, (날씨8[stnNm]='신적설 삽입용'!$Q$70) * (날씨8[월]=R$71) * (날씨8[일]='신적설 삽입용'!$P95), 날씨8[ddMefs]),""),IF(_xlpm.결과=0,"",_xlpm.결과))</f>
        <v/>
      </c>
      <c r="S95" t="str" cm="1">
        <f t="array" ref="S95">_xlfn.LET(_xlpm.결과,IFERROR(_xlfn.XLOOKUP(1, (날씨8[stnNm]='신적설 삽입용'!$Q$70) * (날씨8[월]=S$71) * (날씨8[일]='신적설 삽입용'!$P95), 날씨8[ddMefs]),""),IF(_xlpm.결과=0,"",_xlpm.결과))</f>
        <v/>
      </c>
      <c r="T95" t="str" cm="1">
        <f t="array" ref="T95">_xlfn.LET(_xlpm.결과,IFERROR(_xlfn.XLOOKUP(1, (날씨8[stnNm]='신적설 삽입용'!$Q$70) * (날씨8[월]=T$71) * (날씨8[일]='신적설 삽입용'!$P95), 날씨8[ddMefs]),""),IF(_xlpm.결과=0,"",_xlpm.결과))</f>
        <v/>
      </c>
      <c r="U95" t="str" cm="1">
        <f t="array" ref="U95">_xlfn.LET(_xlpm.결과,IFERROR(_xlfn.XLOOKUP(1, (날씨8[stnNm]='신적설 삽입용'!$Q$70) * (날씨8[월]=U$71) * (날씨8[일]='신적설 삽입용'!$P95), 날씨8[ddMefs]),""),IF(_xlpm.결과=0,"",_xlpm.결과))</f>
        <v/>
      </c>
      <c r="V95" t="str" cm="1">
        <f t="array" ref="V95">_xlfn.LET(_xlpm.결과,IFERROR(_xlfn.XLOOKUP(1, (날씨8[stnNm]='신적설 삽입용'!$Q$70) * (날씨8[월]=V$71) * (날씨8[일]='신적설 삽입용'!$P95), 날씨8[ddMefs]),""),IF(_xlpm.결과=0,"",_xlpm.결과))</f>
        <v/>
      </c>
      <c r="W95" t="str" cm="1">
        <f t="array" ref="W95">_xlfn.LET(_xlpm.결과,IFERROR(_xlfn.XLOOKUP(1, (날씨8[stnNm]='신적설 삽입용'!$Q$70) * (날씨8[월]=W$71) * (날씨8[일]='신적설 삽입용'!$P95), 날씨8[ddMefs]),""),IF(_xlpm.결과=0,"",_xlpm.결과))</f>
        <v/>
      </c>
      <c r="X95" t="str" cm="1">
        <f t="array" ref="X95">_xlfn.LET(_xlpm.결과,IFERROR(_xlfn.XLOOKUP(1, (날씨8[stnNm]='신적설 삽입용'!$Q$70) * (날씨8[월]=X$71) * (날씨8[일]='신적설 삽입용'!$P95), 날씨8[ddMefs]),""),IF(_xlpm.결과=0,"",_xlpm.결과))</f>
        <v/>
      </c>
      <c r="Y95" t="str" cm="1">
        <f t="array" ref="Y95">_xlfn.LET(_xlpm.결과,IFERROR(_xlfn.XLOOKUP(1, (날씨8[stnNm]='신적설 삽입용'!$Q$70) * (날씨8[월]=Y$71) * (날씨8[일]='신적설 삽입용'!$P95), 날씨8[ddMefs]),""),IF(_xlpm.결과=0,"",_xlpm.결과))</f>
        <v/>
      </c>
      <c r="Z95" t="str" cm="1">
        <f t="array" ref="Z95">_xlfn.LET(_xlpm.결과,IFERROR(_xlfn.XLOOKUP(1, (날씨8[stnNm]='신적설 삽입용'!$Q$70) * (날씨8[월]=Z$71) * (날씨8[일]='신적설 삽입용'!$P95), 날씨8[ddMefs]),""),IF(_xlpm.결과=0,"",_xlpm.결과))</f>
        <v/>
      </c>
      <c r="AA95" t="str" cm="1">
        <f t="array" ref="AA95">_xlfn.LET(_xlpm.결과,IFERROR(_xlfn.XLOOKUP(1, (날씨8[stnNm]='신적설 삽입용'!$Q$70) * (날씨8[월]=AA$71) * (날씨8[일]='신적설 삽입용'!$P95), 날씨8[ddMefs]),""),IF(_xlpm.결과=0,"",_xlpm.결과))</f>
        <v/>
      </c>
      <c r="AB95" t="str" cm="1">
        <f t="array" ref="AB95">_xlfn.LET(_xlpm.결과,IFERROR(_xlfn.XLOOKUP(1, (날씨8[stnNm]='신적설 삽입용'!$Q$70) * (날씨8[월]=AB$71) * (날씨8[일]='신적설 삽입용'!$P95), 날씨8[ddMefs]),""),IF(_xlpm.결과=0,"",_xlpm.결과))</f>
        <v/>
      </c>
      <c r="AD95" s="63">
        <v>24</v>
      </c>
      <c r="AE95" t="str" cm="1">
        <f t="array" ref="AE95">_xlfn.LET(_xlpm.결과,IFERROR(_xlfn.XLOOKUP(1, (날씨9[stnNm]='신적설 삽입용'!$AE$70) * (날씨9[월]=AE$71) * (날씨9[일]='신적설 삽입용'!$AD95), 날씨9[ddMefs]),""),IF(_xlpm.결과=0,"",_xlpm.결과))</f>
        <v/>
      </c>
      <c r="AF95" t="str" cm="1">
        <f t="array" ref="AF95">_xlfn.LET(_xlpm.결과,IFERROR(_xlfn.XLOOKUP(1, (날씨9[stnNm]='신적설 삽입용'!$AE$70) * (날씨9[월]=AF$71) * (날씨9[일]='신적설 삽입용'!$AD95), 날씨9[ddMefs]),""),IF(_xlpm.결과=0,"",_xlpm.결과))</f>
        <v/>
      </c>
      <c r="AG95" t="str" cm="1">
        <f t="array" ref="AG95">_xlfn.LET(_xlpm.결과,IFERROR(_xlfn.XLOOKUP(1, (날씨9[stnNm]='신적설 삽입용'!$AE$70) * (날씨9[월]=AG$71) * (날씨9[일]='신적설 삽입용'!$AD95), 날씨9[ddMefs]),""),IF(_xlpm.결과=0,"",_xlpm.결과))</f>
        <v/>
      </c>
      <c r="AH95" t="str" cm="1">
        <f t="array" ref="AH95">_xlfn.LET(_xlpm.결과,IFERROR(_xlfn.XLOOKUP(1, (날씨9[stnNm]='신적설 삽입용'!$AE$70) * (날씨9[월]=AH$71) * (날씨9[일]='신적설 삽입용'!$AD95), 날씨9[ddMefs]),""),IF(_xlpm.결과=0,"",_xlpm.결과))</f>
        <v/>
      </c>
      <c r="AI95" t="str" cm="1">
        <f t="array" ref="AI95">_xlfn.LET(_xlpm.결과,IFERROR(_xlfn.XLOOKUP(1, (날씨9[stnNm]='신적설 삽입용'!$AE$70) * (날씨9[월]=AI$71) * (날씨9[일]='신적설 삽입용'!$AD95), 날씨9[ddMefs]),""),IF(_xlpm.결과=0,"",_xlpm.결과))</f>
        <v/>
      </c>
      <c r="AJ95" t="str" cm="1">
        <f t="array" ref="AJ95">_xlfn.LET(_xlpm.결과,IFERROR(_xlfn.XLOOKUP(1, (날씨9[stnNm]='신적설 삽입용'!$AE$70) * (날씨9[월]=AJ$71) * (날씨9[일]='신적설 삽입용'!$AD95), 날씨9[ddMefs]),""),IF(_xlpm.결과=0,"",_xlpm.결과))</f>
        <v/>
      </c>
      <c r="AK95" t="str" cm="1">
        <f t="array" ref="AK95">_xlfn.LET(_xlpm.결과,IFERROR(_xlfn.XLOOKUP(1, (날씨9[stnNm]='신적설 삽입용'!$AE$70) * (날씨9[월]=AK$71) * (날씨9[일]='신적설 삽입용'!$AD95), 날씨9[ddMefs]),""),IF(_xlpm.결과=0,"",_xlpm.결과))</f>
        <v/>
      </c>
      <c r="AL95" t="str" cm="1">
        <f t="array" ref="AL95">_xlfn.LET(_xlpm.결과,IFERROR(_xlfn.XLOOKUP(1, (날씨9[stnNm]='신적설 삽입용'!$AE$70) * (날씨9[월]=AL$71) * (날씨9[일]='신적설 삽입용'!$AD95), 날씨9[ddMefs]),""),IF(_xlpm.결과=0,"",_xlpm.결과))</f>
        <v/>
      </c>
      <c r="AM95" t="str" cm="1">
        <f t="array" ref="AM95">_xlfn.LET(_xlpm.결과,IFERROR(_xlfn.XLOOKUP(1, (날씨9[stnNm]='신적설 삽입용'!$AE$70) * (날씨9[월]=AM$71) * (날씨9[일]='신적설 삽입용'!$AD95), 날씨9[ddMefs]),""),IF(_xlpm.결과=0,"",_xlpm.결과))</f>
        <v/>
      </c>
      <c r="AN95" t="str" cm="1">
        <f t="array" ref="AN95">_xlfn.LET(_xlpm.결과,IFERROR(_xlfn.XLOOKUP(1, (날씨9[stnNm]='신적설 삽입용'!$AE$70) * (날씨9[월]=AN$71) * (날씨9[일]='신적설 삽입용'!$AD95), 날씨9[ddMefs]),""),IF(_xlpm.결과=0,"",_xlpm.결과))</f>
        <v/>
      </c>
      <c r="AO95" t="str" cm="1">
        <f t="array" ref="AO95">_xlfn.LET(_xlpm.결과,IFERROR(_xlfn.XLOOKUP(1, (날씨9[stnNm]='신적설 삽입용'!$AE$70) * (날씨9[월]=AO$71) * (날씨9[일]='신적설 삽입용'!$AD95), 날씨9[ddMefs]),""),IF(_xlpm.결과=0,"",_xlpm.결과))</f>
        <v/>
      </c>
      <c r="AP95" t="str" cm="1">
        <f t="array" ref="AP95">_xlfn.LET(_xlpm.결과,IFERROR(_xlfn.XLOOKUP(1, (날씨9[stnNm]='신적설 삽입용'!$AE$70) * (날씨9[월]=AP$71) * (날씨9[일]='신적설 삽입용'!$AD95), 날씨9[ddMefs]),""),IF(_xlpm.결과=0,"",_xlpm.결과))</f>
        <v/>
      </c>
    </row>
    <row r="96" spans="2:42" ht="15.95" customHeight="1" x14ac:dyDescent="0.3">
      <c r="B96" s="63">
        <v>25</v>
      </c>
      <c r="C96" t="str" cm="1">
        <f t="array" ref="C96">_xlfn.LET(_xlpm.결과,IFERROR(_xlfn.XLOOKUP(1, (날씨7[stnNm]='신적설 삽입용'!$C$70) * (날씨7[월]=C$71) * (날씨7[일]='신적설 삽입용'!$B96), 날씨7[ddMefs]),""),IF(_xlpm.결과=0,"",_xlpm.결과))</f>
        <v/>
      </c>
      <c r="D96" t="str" cm="1">
        <f t="array" ref="D96">_xlfn.LET(_xlpm.결과,IFERROR(_xlfn.XLOOKUP(1, (날씨7[stnNm]='신적설 삽입용'!$C$70) * (날씨7[월]=D$71) * (날씨7[일]='신적설 삽입용'!$B96), 날씨7[ddMefs]),""),IF(_xlpm.결과=0,"",_xlpm.결과))</f>
        <v/>
      </c>
      <c r="E96" t="str" cm="1">
        <f t="array" ref="E96">_xlfn.LET(_xlpm.결과,IFERROR(_xlfn.XLOOKUP(1, (날씨7[stnNm]='신적설 삽입용'!$C$70) * (날씨7[월]=E$71) * (날씨7[일]='신적설 삽입용'!$B96), 날씨7[ddMefs]),""),IF(_xlpm.결과=0,"",_xlpm.결과))</f>
        <v/>
      </c>
      <c r="F96" t="str" cm="1">
        <f t="array" ref="F96">_xlfn.LET(_xlpm.결과,IFERROR(_xlfn.XLOOKUP(1, (날씨7[stnNm]='신적설 삽입용'!$C$70) * (날씨7[월]=F$71) * (날씨7[일]='신적설 삽입용'!$B96), 날씨7[ddMefs]),""),IF(_xlpm.결과=0,"",_xlpm.결과))</f>
        <v/>
      </c>
      <c r="G96" t="str" cm="1">
        <f t="array" ref="G96">_xlfn.LET(_xlpm.결과,IFERROR(_xlfn.XLOOKUP(1, (날씨7[stnNm]='신적설 삽입용'!$C$70) * (날씨7[월]=G$71) * (날씨7[일]='신적설 삽입용'!$B96), 날씨7[ddMefs]),""),IF(_xlpm.결과=0,"",_xlpm.결과))</f>
        <v/>
      </c>
      <c r="H96" t="str" cm="1">
        <f t="array" ref="H96">_xlfn.LET(_xlpm.결과,IFERROR(_xlfn.XLOOKUP(1, (날씨7[stnNm]='신적설 삽입용'!$C$70) * (날씨7[월]=H$71) * (날씨7[일]='신적설 삽입용'!$B96), 날씨7[ddMefs]),""),IF(_xlpm.결과=0,"",_xlpm.결과))</f>
        <v/>
      </c>
      <c r="I96" t="str" cm="1">
        <f t="array" ref="I96">_xlfn.LET(_xlpm.결과,IFERROR(_xlfn.XLOOKUP(1, (날씨7[stnNm]='신적설 삽입용'!$C$70) * (날씨7[월]=I$71) * (날씨7[일]='신적설 삽입용'!$B96), 날씨7[ddMefs]),""),IF(_xlpm.결과=0,"",_xlpm.결과))</f>
        <v/>
      </c>
      <c r="J96" t="str" cm="1">
        <f t="array" ref="J96">_xlfn.LET(_xlpm.결과,IFERROR(_xlfn.XLOOKUP(1, (날씨7[stnNm]='신적설 삽입용'!$C$70) * (날씨7[월]=J$71) * (날씨7[일]='신적설 삽입용'!$B96), 날씨7[ddMefs]),""),IF(_xlpm.결과=0,"",_xlpm.결과))</f>
        <v/>
      </c>
      <c r="K96" t="str" cm="1">
        <f t="array" ref="K96">_xlfn.LET(_xlpm.결과,IFERROR(_xlfn.XLOOKUP(1, (날씨7[stnNm]='신적설 삽입용'!$C$70) * (날씨7[월]=K$71) * (날씨7[일]='신적설 삽입용'!$B96), 날씨7[ddMefs]),""),IF(_xlpm.결과=0,"",_xlpm.결과))</f>
        <v/>
      </c>
      <c r="L96" t="str" cm="1">
        <f t="array" ref="L96">_xlfn.LET(_xlpm.결과,IFERROR(_xlfn.XLOOKUP(1, (날씨7[stnNm]='신적설 삽입용'!$C$70) * (날씨7[월]=L$71) * (날씨7[일]='신적설 삽입용'!$B96), 날씨7[ddMefs]),""),IF(_xlpm.결과=0,"",_xlpm.결과))</f>
        <v/>
      </c>
      <c r="M96" t="str" cm="1">
        <f t="array" ref="M96">_xlfn.LET(_xlpm.결과,IFERROR(_xlfn.XLOOKUP(1, (날씨7[stnNm]='신적설 삽입용'!$C$70) * (날씨7[월]=M$71) * (날씨7[일]='신적설 삽입용'!$B96), 날씨7[ddMefs]),""),IF(_xlpm.결과=0,"",_xlpm.결과))</f>
        <v/>
      </c>
      <c r="N96" t="str" cm="1">
        <f t="array" ref="N96">_xlfn.LET(_xlpm.결과,IFERROR(_xlfn.XLOOKUP(1, (날씨7[stnNm]='신적설 삽입용'!$C$70) * (날씨7[월]=N$71) * (날씨7[일]='신적설 삽입용'!$B96), 날씨7[ddMefs]),""),IF(_xlpm.결과=0,"",_xlpm.결과))</f>
        <v/>
      </c>
      <c r="P96" s="63">
        <v>25</v>
      </c>
      <c r="Q96" t="str" cm="1">
        <f t="array" ref="Q96">_xlfn.LET(_xlpm.결과,IFERROR(_xlfn.XLOOKUP(1, (날씨8[stnNm]='신적설 삽입용'!$Q$70) * (날씨8[월]=Q$71) * (날씨8[일]='신적설 삽입용'!$P96), 날씨8[ddMefs]),""),IF(_xlpm.결과=0,"",_xlpm.결과))</f>
        <v/>
      </c>
      <c r="R96" t="str" cm="1">
        <f t="array" ref="R96">_xlfn.LET(_xlpm.결과,IFERROR(_xlfn.XLOOKUP(1, (날씨8[stnNm]='신적설 삽입용'!$Q$70) * (날씨8[월]=R$71) * (날씨8[일]='신적설 삽입용'!$P96), 날씨8[ddMefs]),""),IF(_xlpm.결과=0,"",_xlpm.결과))</f>
        <v/>
      </c>
      <c r="S96" t="str" cm="1">
        <f t="array" ref="S96">_xlfn.LET(_xlpm.결과,IFERROR(_xlfn.XLOOKUP(1, (날씨8[stnNm]='신적설 삽입용'!$Q$70) * (날씨8[월]=S$71) * (날씨8[일]='신적설 삽입용'!$P96), 날씨8[ddMefs]),""),IF(_xlpm.결과=0,"",_xlpm.결과))</f>
        <v/>
      </c>
      <c r="T96" t="str" cm="1">
        <f t="array" ref="T96">_xlfn.LET(_xlpm.결과,IFERROR(_xlfn.XLOOKUP(1, (날씨8[stnNm]='신적설 삽입용'!$Q$70) * (날씨8[월]=T$71) * (날씨8[일]='신적설 삽입용'!$P96), 날씨8[ddMefs]),""),IF(_xlpm.결과=0,"",_xlpm.결과))</f>
        <v/>
      </c>
      <c r="U96" t="str" cm="1">
        <f t="array" ref="U96">_xlfn.LET(_xlpm.결과,IFERROR(_xlfn.XLOOKUP(1, (날씨8[stnNm]='신적설 삽입용'!$Q$70) * (날씨8[월]=U$71) * (날씨8[일]='신적설 삽입용'!$P96), 날씨8[ddMefs]),""),IF(_xlpm.결과=0,"",_xlpm.결과))</f>
        <v/>
      </c>
      <c r="V96" t="str" cm="1">
        <f t="array" ref="V96">_xlfn.LET(_xlpm.결과,IFERROR(_xlfn.XLOOKUP(1, (날씨8[stnNm]='신적설 삽입용'!$Q$70) * (날씨8[월]=V$71) * (날씨8[일]='신적설 삽입용'!$P96), 날씨8[ddMefs]),""),IF(_xlpm.결과=0,"",_xlpm.결과))</f>
        <v/>
      </c>
      <c r="W96" t="str" cm="1">
        <f t="array" ref="W96">_xlfn.LET(_xlpm.결과,IFERROR(_xlfn.XLOOKUP(1, (날씨8[stnNm]='신적설 삽입용'!$Q$70) * (날씨8[월]=W$71) * (날씨8[일]='신적설 삽입용'!$P96), 날씨8[ddMefs]),""),IF(_xlpm.결과=0,"",_xlpm.결과))</f>
        <v/>
      </c>
      <c r="X96" t="str" cm="1">
        <f t="array" ref="X96">_xlfn.LET(_xlpm.결과,IFERROR(_xlfn.XLOOKUP(1, (날씨8[stnNm]='신적설 삽입용'!$Q$70) * (날씨8[월]=X$71) * (날씨8[일]='신적설 삽입용'!$P96), 날씨8[ddMefs]),""),IF(_xlpm.결과=0,"",_xlpm.결과))</f>
        <v/>
      </c>
      <c r="Y96" t="str" cm="1">
        <f t="array" ref="Y96">_xlfn.LET(_xlpm.결과,IFERROR(_xlfn.XLOOKUP(1, (날씨8[stnNm]='신적설 삽입용'!$Q$70) * (날씨8[월]=Y$71) * (날씨8[일]='신적설 삽입용'!$P96), 날씨8[ddMefs]),""),IF(_xlpm.결과=0,"",_xlpm.결과))</f>
        <v/>
      </c>
      <c r="Z96" t="str" cm="1">
        <f t="array" ref="Z96">_xlfn.LET(_xlpm.결과,IFERROR(_xlfn.XLOOKUP(1, (날씨8[stnNm]='신적설 삽입용'!$Q$70) * (날씨8[월]=Z$71) * (날씨8[일]='신적설 삽입용'!$P96), 날씨8[ddMefs]),""),IF(_xlpm.결과=0,"",_xlpm.결과))</f>
        <v/>
      </c>
      <c r="AA96" t="str" cm="1">
        <f t="array" ref="AA96">_xlfn.LET(_xlpm.결과,IFERROR(_xlfn.XLOOKUP(1, (날씨8[stnNm]='신적설 삽입용'!$Q$70) * (날씨8[월]=AA$71) * (날씨8[일]='신적설 삽입용'!$P96), 날씨8[ddMefs]),""),IF(_xlpm.결과=0,"",_xlpm.결과))</f>
        <v/>
      </c>
      <c r="AB96" t="str" cm="1">
        <f t="array" ref="AB96">_xlfn.LET(_xlpm.결과,IFERROR(_xlfn.XLOOKUP(1, (날씨8[stnNm]='신적설 삽입용'!$Q$70) * (날씨8[월]=AB$71) * (날씨8[일]='신적설 삽입용'!$P96), 날씨8[ddMefs]),""),IF(_xlpm.결과=0,"",_xlpm.결과))</f>
        <v/>
      </c>
      <c r="AD96" s="63">
        <v>25</v>
      </c>
      <c r="AE96" t="str" cm="1">
        <f t="array" ref="AE96">_xlfn.LET(_xlpm.결과,IFERROR(_xlfn.XLOOKUP(1, (날씨9[stnNm]='신적설 삽입용'!$AE$70) * (날씨9[월]=AE$71) * (날씨9[일]='신적설 삽입용'!$AD96), 날씨9[ddMefs]),""),IF(_xlpm.결과=0,"",_xlpm.결과))</f>
        <v/>
      </c>
      <c r="AF96" t="str" cm="1">
        <f t="array" ref="AF96">_xlfn.LET(_xlpm.결과,IFERROR(_xlfn.XLOOKUP(1, (날씨9[stnNm]='신적설 삽입용'!$AE$70) * (날씨9[월]=AF$71) * (날씨9[일]='신적설 삽입용'!$AD96), 날씨9[ddMefs]),""),IF(_xlpm.결과=0,"",_xlpm.결과))</f>
        <v/>
      </c>
      <c r="AG96" t="str" cm="1">
        <f t="array" ref="AG96">_xlfn.LET(_xlpm.결과,IFERROR(_xlfn.XLOOKUP(1, (날씨9[stnNm]='신적설 삽입용'!$AE$70) * (날씨9[월]=AG$71) * (날씨9[일]='신적설 삽입용'!$AD96), 날씨9[ddMefs]),""),IF(_xlpm.결과=0,"",_xlpm.결과))</f>
        <v/>
      </c>
      <c r="AH96" t="str" cm="1">
        <f t="array" ref="AH96">_xlfn.LET(_xlpm.결과,IFERROR(_xlfn.XLOOKUP(1, (날씨9[stnNm]='신적설 삽입용'!$AE$70) * (날씨9[월]=AH$71) * (날씨9[일]='신적설 삽입용'!$AD96), 날씨9[ddMefs]),""),IF(_xlpm.결과=0,"",_xlpm.결과))</f>
        <v/>
      </c>
      <c r="AI96" t="str" cm="1">
        <f t="array" ref="AI96">_xlfn.LET(_xlpm.결과,IFERROR(_xlfn.XLOOKUP(1, (날씨9[stnNm]='신적설 삽입용'!$AE$70) * (날씨9[월]=AI$71) * (날씨9[일]='신적설 삽입용'!$AD96), 날씨9[ddMefs]),""),IF(_xlpm.결과=0,"",_xlpm.결과))</f>
        <v/>
      </c>
      <c r="AJ96" t="str" cm="1">
        <f t="array" ref="AJ96">_xlfn.LET(_xlpm.결과,IFERROR(_xlfn.XLOOKUP(1, (날씨9[stnNm]='신적설 삽입용'!$AE$70) * (날씨9[월]=AJ$71) * (날씨9[일]='신적설 삽입용'!$AD96), 날씨9[ddMefs]),""),IF(_xlpm.결과=0,"",_xlpm.결과))</f>
        <v/>
      </c>
      <c r="AK96" t="str" cm="1">
        <f t="array" ref="AK96">_xlfn.LET(_xlpm.결과,IFERROR(_xlfn.XLOOKUP(1, (날씨9[stnNm]='신적설 삽입용'!$AE$70) * (날씨9[월]=AK$71) * (날씨9[일]='신적설 삽입용'!$AD96), 날씨9[ddMefs]),""),IF(_xlpm.결과=0,"",_xlpm.결과))</f>
        <v/>
      </c>
      <c r="AL96" t="str" cm="1">
        <f t="array" ref="AL96">_xlfn.LET(_xlpm.결과,IFERROR(_xlfn.XLOOKUP(1, (날씨9[stnNm]='신적설 삽입용'!$AE$70) * (날씨9[월]=AL$71) * (날씨9[일]='신적설 삽입용'!$AD96), 날씨9[ddMefs]),""),IF(_xlpm.결과=0,"",_xlpm.결과))</f>
        <v/>
      </c>
      <c r="AM96" t="str" cm="1">
        <f t="array" ref="AM96">_xlfn.LET(_xlpm.결과,IFERROR(_xlfn.XLOOKUP(1, (날씨9[stnNm]='신적설 삽입용'!$AE$70) * (날씨9[월]=AM$71) * (날씨9[일]='신적설 삽입용'!$AD96), 날씨9[ddMefs]),""),IF(_xlpm.결과=0,"",_xlpm.결과))</f>
        <v/>
      </c>
      <c r="AN96" t="str" cm="1">
        <f t="array" ref="AN96">_xlfn.LET(_xlpm.결과,IFERROR(_xlfn.XLOOKUP(1, (날씨9[stnNm]='신적설 삽입용'!$AE$70) * (날씨9[월]=AN$71) * (날씨9[일]='신적설 삽입용'!$AD96), 날씨9[ddMefs]),""),IF(_xlpm.결과=0,"",_xlpm.결과))</f>
        <v/>
      </c>
      <c r="AO96" t="str" cm="1">
        <f t="array" ref="AO96">_xlfn.LET(_xlpm.결과,IFERROR(_xlfn.XLOOKUP(1, (날씨9[stnNm]='신적설 삽입용'!$AE$70) * (날씨9[월]=AO$71) * (날씨9[일]='신적설 삽입용'!$AD96), 날씨9[ddMefs]),""),IF(_xlpm.결과=0,"",_xlpm.결과))</f>
        <v/>
      </c>
      <c r="AP96" t="str" cm="1">
        <f t="array" ref="AP96">_xlfn.LET(_xlpm.결과,IFERROR(_xlfn.XLOOKUP(1, (날씨9[stnNm]='신적설 삽입용'!$AE$70) * (날씨9[월]=AP$71) * (날씨9[일]='신적설 삽입용'!$AD96), 날씨9[ddMefs]),""),IF(_xlpm.결과=0,"",_xlpm.결과))</f>
        <v/>
      </c>
    </row>
    <row r="97" spans="2:42" ht="15.95" customHeight="1" x14ac:dyDescent="0.3">
      <c r="B97" s="63">
        <v>26</v>
      </c>
      <c r="C97" t="str" cm="1">
        <f t="array" ref="C97">_xlfn.LET(_xlpm.결과,IFERROR(_xlfn.XLOOKUP(1, (날씨7[stnNm]='신적설 삽입용'!$C$70) * (날씨7[월]=C$71) * (날씨7[일]='신적설 삽입용'!$B97), 날씨7[ddMefs]),""),IF(_xlpm.결과=0,"",_xlpm.결과))</f>
        <v/>
      </c>
      <c r="D97" t="str" cm="1">
        <f t="array" ref="D97">_xlfn.LET(_xlpm.결과,IFERROR(_xlfn.XLOOKUP(1, (날씨7[stnNm]='신적설 삽입용'!$C$70) * (날씨7[월]=D$71) * (날씨7[일]='신적설 삽입용'!$B97), 날씨7[ddMefs]),""),IF(_xlpm.결과=0,"",_xlpm.결과))</f>
        <v/>
      </c>
      <c r="E97" t="str" cm="1">
        <f t="array" ref="E97">_xlfn.LET(_xlpm.결과,IFERROR(_xlfn.XLOOKUP(1, (날씨7[stnNm]='신적설 삽입용'!$C$70) * (날씨7[월]=E$71) * (날씨7[일]='신적설 삽입용'!$B97), 날씨7[ddMefs]),""),IF(_xlpm.결과=0,"",_xlpm.결과))</f>
        <v/>
      </c>
      <c r="F97" t="str" cm="1">
        <f t="array" ref="F97">_xlfn.LET(_xlpm.결과,IFERROR(_xlfn.XLOOKUP(1, (날씨7[stnNm]='신적설 삽입용'!$C$70) * (날씨7[월]=F$71) * (날씨7[일]='신적설 삽입용'!$B97), 날씨7[ddMefs]),""),IF(_xlpm.결과=0,"",_xlpm.결과))</f>
        <v/>
      </c>
      <c r="G97" t="str" cm="1">
        <f t="array" ref="G97">_xlfn.LET(_xlpm.결과,IFERROR(_xlfn.XLOOKUP(1, (날씨7[stnNm]='신적설 삽입용'!$C$70) * (날씨7[월]=G$71) * (날씨7[일]='신적설 삽입용'!$B97), 날씨7[ddMefs]),""),IF(_xlpm.결과=0,"",_xlpm.결과))</f>
        <v/>
      </c>
      <c r="H97" t="str" cm="1">
        <f t="array" ref="H97">_xlfn.LET(_xlpm.결과,IFERROR(_xlfn.XLOOKUP(1, (날씨7[stnNm]='신적설 삽입용'!$C$70) * (날씨7[월]=H$71) * (날씨7[일]='신적설 삽입용'!$B97), 날씨7[ddMefs]),""),IF(_xlpm.결과=0,"",_xlpm.결과))</f>
        <v/>
      </c>
      <c r="I97" t="str" cm="1">
        <f t="array" ref="I97">_xlfn.LET(_xlpm.결과,IFERROR(_xlfn.XLOOKUP(1, (날씨7[stnNm]='신적설 삽입용'!$C$70) * (날씨7[월]=I$71) * (날씨7[일]='신적설 삽입용'!$B97), 날씨7[ddMefs]),""),IF(_xlpm.결과=0,"",_xlpm.결과))</f>
        <v/>
      </c>
      <c r="J97" t="str" cm="1">
        <f t="array" ref="J97">_xlfn.LET(_xlpm.결과,IFERROR(_xlfn.XLOOKUP(1, (날씨7[stnNm]='신적설 삽입용'!$C$70) * (날씨7[월]=J$71) * (날씨7[일]='신적설 삽입용'!$B97), 날씨7[ddMefs]),""),IF(_xlpm.결과=0,"",_xlpm.결과))</f>
        <v/>
      </c>
      <c r="K97" t="str" cm="1">
        <f t="array" ref="K97">_xlfn.LET(_xlpm.결과,IFERROR(_xlfn.XLOOKUP(1, (날씨7[stnNm]='신적설 삽입용'!$C$70) * (날씨7[월]=K$71) * (날씨7[일]='신적설 삽입용'!$B97), 날씨7[ddMefs]),""),IF(_xlpm.결과=0,"",_xlpm.결과))</f>
        <v/>
      </c>
      <c r="L97" t="str" cm="1">
        <f t="array" ref="L97">_xlfn.LET(_xlpm.결과,IFERROR(_xlfn.XLOOKUP(1, (날씨7[stnNm]='신적설 삽입용'!$C$70) * (날씨7[월]=L$71) * (날씨7[일]='신적설 삽입용'!$B97), 날씨7[ddMefs]),""),IF(_xlpm.결과=0,"",_xlpm.결과))</f>
        <v/>
      </c>
      <c r="M97" t="str" cm="1">
        <f t="array" ref="M97">_xlfn.LET(_xlpm.결과,IFERROR(_xlfn.XLOOKUP(1, (날씨7[stnNm]='신적설 삽입용'!$C$70) * (날씨7[월]=M$71) * (날씨7[일]='신적설 삽입용'!$B97), 날씨7[ddMefs]),""),IF(_xlpm.결과=0,"",_xlpm.결과))</f>
        <v/>
      </c>
      <c r="N97" t="str" cm="1">
        <f t="array" ref="N97">_xlfn.LET(_xlpm.결과,IFERROR(_xlfn.XLOOKUP(1, (날씨7[stnNm]='신적설 삽입용'!$C$70) * (날씨7[월]=N$71) * (날씨7[일]='신적설 삽입용'!$B97), 날씨7[ddMefs]),""),IF(_xlpm.결과=0,"",_xlpm.결과))</f>
        <v/>
      </c>
      <c r="P97" s="63">
        <v>26</v>
      </c>
      <c r="Q97" t="str" cm="1">
        <f t="array" ref="Q97">_xlfn.LET(_xlpm.결과,IFERROR(_xlfn.XLOOKUP(1, (날씨8[stnNm]='신적설 삽입용'!$Q$70) * (날씨8[월]=Q$71) * (날씨8[일]='신적설 삽입용'!$P97), 날씨8[ddMefs]),""),IF(_xlpm.결과=0,"",_xlpm.결과))</f>
        <v/>
      </c>
      <c r="R97" t="str" cm="1">
        <f t="array" ref="R97">_xlfn.LET(_xlpm.결과,IFERROR(_xlfn.XLOOKUP(1, (날씨8[stnNm]='신적설 삽입용'!$Q$70) * (날씨8[월]=R$71) * (날씨8[일]='신적설 삽입용'!$P97), 날씨8[ddMefs]),""),IF(_xlpm.결과=0,"",_xlpm.결과))</f>
        <v/>
      </c>
      <c r="S97" t="str" cm="1">
        <f t="array" ref="S97">_xlfn.LET(_xlpm.결과,IFERROR(_xlfn.XLOOKUP(1, (날씨8[stnNm]='신적설 삽입용'!$Q$70) * (날씨8[월]=S$71) * (날씨8[일]='신적설 삽입용'!$P97), 날씨8[ddMefs]),""),IF(_xlpm.결과=0,"",_xlpm.결과))</f>
        <v/>
      </c>
      <c r="T97" t="str" cm="1">
        <f t="array" ref="T97">_xlfn.LET(_xlpm.결과,IFERROR(_xlfn.XLOOKUP(1, (날씨8[stnNm]='신적설 삽입용'!$Q$70) * (날씨8[월]=T$71) * (날씨8[일]='신적설 삽입용'!$P97), 날씨8[ddMefs]),""),IF(_xlpm.결과=0,"",_xlpm.결과))</f>
        <v/>
      </c>
      <c r="U97" t="str" cm="1">
        <f t="array" ref="U97">_xlfn.LET(_xlpm.결과,IFERROR(_xlfn.XLOOKUP(1, (날씨8[stnNm]='신적설 삽입용'!$Q$70) * (날씨8[월]=U$71) * (날씨8[일]='신적설 삽입용'!$P97), 날씨8[ddMefs]),""),IF(_xlpm.결과=0,"",_xlpm.결과))</f>
        <v/>
      </c>
      <c r="V97" t="str" cm="1">
        <f t="array" ref="V97">_xlfn.LET(_xlpm.결과,IFERROR(_xlfn.XLOOKUP(1, (날씨8[stnNm]='신적설 삽입용'!$Q$70) * (날씨8[월]=V$71) * (날씨8[일]='신적설 삽입용'!$P97), 날씨8[ddMefs]),""),IF(_xlpm.결과=0,"",_xlpm.결과))</f>
        <v/>
      </c>
      <c r="W97" t="str" cm="1">
        <f t="array" ref="W97">_xlfn.LET(_xlpm.결과,IFERROR(_xlfn.XLOOKUP(1, (날씨8[stnNm]='신적설 삽입용'!$Q$70) * (날씨8[월]=W$71) * (날씨8[일]='신적설 삽입용'!$P97), 날씨8[ddMefs]),""),IF(_xlpm.결과=0,"",_xlpm.결과))</f>
        <v/>
      </c>
      <c r="X97" t="str" cm="1">
        <f t="array" ref="X97">_xlfn.LET(_xlpm.결과,IFERROR(_xlfn.XLOOKUP(1, (날씨8[stnNm]='신적설 삽입용'!$Q$70) * (날씨8[월]=X$71) * (날씨8[일]='신적설 삽입용'!$P97), 날씨8[ddMefs]),""),IF(_xlpm.결과=0,"",_xlpm.결과))</f>
        <v/>
      </c>
      <c r="Y97" t="str" cm="1">
        <f t="array" ref="Y97">_xlfn.LET(_xlpm.결과,IFERROR(_xlfn.XLOOKUP(1, (날씨8[stnNm]='신적설 삽입용'!$Q$70) * (날씨8[월]=Y$71) * (날씨8[일]='신적설 삽입용'!$P97), 날씨8[ddMefs]),""),IF(_xlpm.결과=0,"",_xlpm.결과))</f>
        <v/>
      </c>
      <c r="Z97" t="str" cm="1">
        <f t="array" ref="Z97">_xlfn.LET(_xlpm.결과,IFERROR(_xlfn.XLOOKUP(1, (날씨8[stnNm]='신적설 삽입용'!$Q$70) * (날씨8[월]=Z$71) * (날씨8[일]='신적설 삽입용'!$P97), 날씨8[ddMefs]),""),IF(_xlpm.결과=0,"",_xlpm.결과))</f>
        <v/>
      </c>
      <c r="AA97" t="str" cm="1">
        <f t="array" ref="AA97">_xlfn.LET(_xlpm.결과,IFERROR(_xlfn.XLOOKUP(1, (날씨8[stnNm]='신적설 삽입용'!$Q$70) * (날씨8[월]=AA$71) * (날씨8[일]='신적설 삽입용'!$P97), 날씨8[ddMefs]),""),IF(_xlpm.결과=0,"",_xlpm.결과))</f>
        <v/>
      </c>
      <c r="AB97" t="str" cm="1">
        <f t="array" ref="AB97">_xlfn.LET(_xlpm.결과,IFERROR(_xlfn.XLOOKUP(1, (날씨8[stnNm]='신적설 삽입용'!$Q$70) * (날씨8[월]=AB$71) * (날씨8[일]='신적설 삽입용'!$P97), 날씨8[ddMefs]),""),IF(_xlpm.결과=0,"",_xlpm.결과))</f>
        <v/>
      </c>
      <c r="AD97" s="63">
        <v>26</v>
      </c>
      <c r="AE97" t="str" cm="1">
        <f t="array" ref="AE97">_xlfn.LET(_xlpm.결과,IFERROR(_xlfn.XLOOKUP(1, (날씨9[stnNm]='신적설 삽입용'!$AE$70) * (날씨9[월]=AE$71) * (날씨9[일]='신적설 삽입용'!$AD97), 날씨9[ddMefs]),""),IF(_xlpm.결과=0,"",_xlpm.결과))</f>
        <v/>
      </c>
      <c r="AF97" t="str" cm="1">
        <f t="array" ref="AF97">_xlfn.LET(_xlpm.결과,IFERROR(_xlfn.XLOOKUP(1, (날씨9[stnNm]='신적설 삽입용'!$AE$70) * (날씨9[월]=AF$71) * (날씨9[일]='신적설 삽입용'!$AD97), 날씨9[ddMefs]),""),IF(_xlpm.결과=0,"",_xlpm.결과))</f>
        <v/>
      </c>
      <c r="AG97" t="str" cm="1">
        <f t="array" ref="AG97">_xlfn.LET(_xlpm.결과,IFERROR(_xlfn.XLOOKUP(1, (날씨9[stnNm]='신적설 삽입용'!$AE$70) * (날씨9[월]=AG$71) * (날씨9[일]='신적설 삽입용'!$AD97), 날씨9[ddMefs]),""),IF(_xlpm.결과=0,"",_xlpm.결과))</f>
        <v/>
      </c>
      <c r="AH97" t="str" cm="1">
        <f t="array" ref="AH97">_xlfn.LET(_xlpm.결과,IFERROR(_xlfn.XLOOKUP(1, (날씨9[stnNm]='신적설 삽입용'!$AE$70) * (날씨9[월]=AH$71) * (날씨9[일]='신적설 삽입용'!$AD97), 날씨9[ddMefs]),""),IF(_xlpm.결과=0,"",_xlpm.결과))</f>
        <v/>
      </c>
      <c r="AI97" t="str" cm="1">
        <f t="array" ref="AI97">_xlfn.LET(_xlpm.결과,IFERROR(_xlfn.XLOOKUP(1, (날씨9[stnNm]='신적설 삽입용'!$AE$70) * (날씨9[월]=AI$71) * (날씨9[일]='신적설 삽입용'!$AD97), 날씨9[ddMefs]),""),IF(_xlpm.결과=0,"",_xlpm.결과))</f>
        <v/>
      </c>
      <c r="AJ97" t="str" cm="1">
        <f t="array" ref="AJ97">_xlfn.LET(_xlpm.결과,IFERROR(_xlfn.XLOOKUP(1, (날씨9[stnNm]='신적설 삽입용'!$AE$70) * (날씨9[월]=AJ$71) * (날씨9[일]='신적설 삽입용'!$AD97), 날씨9[ddMefs]),""),IF(_xlpm.결과=0,"",_xlpm.결과))</f>
        <v/>
      </c>
      <c r="AK97" t="str" cm="1">
        <f t="array" ref="AK97">_xlfn.LET(_xlpm.결과,IFERROR(_xlfn.XLOOKUP(1, (날씨9[stnNm]='신적설 삽입용'!$AE$70) * (날씨9[월]=AK$71) * (날씨9[일]='신적설 삽입용'!$AD97), 날씨9[ddMefs]),""),IF(_xlpm.결과=0,"",_xlpm.결과))</f>
        <v/>
      </c>
      <c r="AL97" t="str" cm="1">
        <f t="array" ref="AL97">_xlfn.LET(_xlpm.결과,IFERROR(_xlfn.XLOOKUP(1, (날씨9[stnNm]='신적설 삽입용'!$AE$70) * (날씨9[월]=AL$71) * (날씨9[일]='신적설 삽입용'!$AD97), 날씨9[ddMefs]),""),IF(_xlpm.결과=0,"",_xlpm.결과))</f>
        <v/>
      </c>
      <c r="AM97" t="str" cm="1">
        <f t="array" ref="AM97">_xlfn.LET(_xlpm.결과,IFERROR(_xlfn.XLOOKUP(1, (날씨9[stnNm]='신적설 삽입용'!$AE$70) * (날씨9[월]=AM$71) * (날씨9[일]='신적설 삽입용'!$AD97), 날씨9[ddMefs]),""),IF(_xlpm.결과=0,"",_xlpm.결과))</f>
        <v/>
      </c>
      <c r="AN97" t="str" cm="1">
        <f t="array" ref="AN97">_xlfn.LET(_xlpm.결과,IFERROR(_xlfn.XLOOKUP(1, (날씨9[stnNm]='신적설 삽입용'!$AE$70) * (날씨9[월]=AN$71) * (날씨9[일]='신적설 삽입용'!$AD97), 날씨9[ddMefs]),""),IF(_xlpm.결과=0,"",_xlpm.결과))</f>
        <v/>
      </c>
      <c r="AO97" t="str" cm="1">
        <f t="array" ref="AO97">_xlfn.LET(_xlpm.결과,IFERROR(_xlfn.XLOOKUP(1, (날씨9[stnNm]='신적설 삽입용'!$AE$70) * (날씨9[월]=AO$71) * (날씨9[일]='신적설 삽입용'!$AD97), 날씨9[ddMefs]),""),IF(_xlpm.결과=0,"",_xlpm.결과))</f>
        <v/>
      </c>
      <c r="AP97" t="str" cm="1">
        <f t="array" ref="AP97">_xlfn.LET(_xlpm.결과,IFERROR(_xlfn.XLOOKUP(1, (날씨9[stnNm]='신적설 삽입용'!$AE$70) * (날씨9[월]=AP$71) * (날씨9[일]='신적설 삽입용'!$AD97), 날씨9[ddMefs]),""),IF(_xlpm.결과=0,"",_xlpm.결과))</f>
        <v/>
      </c>
    </row>
    <row r="98" spans="2:42" ht="15.95" customHeight="1" x14ac:dyDescent="0.3">
      <c r="B98" s="63">
        <v>27</v>
      </c>
      <c r="C98" t="str" cm="1">
        <f t="array" ref="C98">_xlfn.LET(_xlpm.결과,IFERROR(_xlfn.XLOOKUP(1, (날씨7[stnNm]='신적설 삽입용'!$C$70) * (날씨7[월]=C$71) * (날씨7[일]='신적설 삽입용'!$B98), 날씨7[ddMefs]),""),IF(_xlpm.결과=0,"",_xlpm.결과))</f>
        <v/>
      </c>
      <c r="D98" t="str" cm="1">
        <f t="array" ref="D98">_xlfn.LET(_xlpm.결과,IFERROR(_xlfn.XLOOKUP(1, (날씨7[stnNm]='신적설 삽입용'!$C$70) * (날씨7[월]=D$71) * (날씨7[일]='신적설 삽입용'!$B98), 날씨7[ddMefs]),""),IF(_xlpm.결과=0,"",_xlpm.결과))</f>
        <v/>
      </c>
      <c r="E98" t="str" cm="1">
        <f t="array" ref="E98">_xlfn.LET(_xlpm.결과,IFERROR(_xlfn.XLOOKUP(1, (날씨7[stnNm]='신적설 삽입용'!$C$70) * (날씨7[월]=E$71) * (날씨7[일]='신적설 삽입용'!$B98), 날씨7[ddMefs]),""),IF(_xlpm.결과=0,"",_xlpm.결과))</f>
        <v/>
      </c>
      <c r="F98" t="str" cm="1">
        <f t="array" ref="F98">_xlfn.LET(_xlpm.결과,IFERROR(_xlfn.XLOOKUP(1, (날씨7[stnNm]='신적설 삽입용'!$C$70) * (날씨7[월]=F$71) * (날씨7[일]='신적설 삽입용'!$B98), 날씨7[ddMefs]),""),IF(_xlpm.결과=0,"",_xlpm.결과))</f>
        <v/>
      </c>
      <c r="G98" t="str" cm="1">
        <f t="array" ref="G98">_xlfn.LET(_xlpm.결과,IFERROR(_xlfn.XLOOKUP(1, (날씨7[stnNm]='신적설 삽입용'!$C$70) * (날씨7[월]=G$71) * (날씨7[일]='신적설 삽입용'!$B98), 날씨7[ddMefs]),""),IF(_xlpm.결과=0,"",_xlpm.결과))</f>
        <v/>
      </c>
      <c r="H98" t="str" cm="1">
        <f t="array" ref="H98">_xlfn.LET(_xlpm.결과,IFERROR(_xlfn.XLOOKUP(1, (날씨7[stnNm]='신적설 삽입용'!$C$70) * (날씨7[월]=H$71) * (날씨7[일]='신적설 삽입용'!$B98), 날씨7[ddMefs]),""),IF(_xlpm.결과=0,"",_xlpm.결과))</f>
        <v/>
      </c>
      <c r="I98" t="str" cm="1">
        <f t="array" ref="I98">_xlfn.LET(_xlpm.결과,IFERROR(_xlfn.XLOOKUP(1, (날씨7[stnNm]='신적설 삽입용'!$C$70) * (날씨7[월]=I$71) * (날씨7[일]='신적설 삽입용'!$B98), 날씨7[ddMefs]),""),IF(_xlpm.결과=0,"",_xlpm.결과))</f>
        <v/>
      </c>
      <c r="J98" t="str" cm="1">
        <f t="array" ref="J98">_xlfn.LET(_xlpm.결과,IFERROR(_xlfn.XLOOKUP(1, (날씨7[stnNm]='신적설 삽입용'!$C$70) * (날씨7[월]=J$71) * (날씨7[일]='신적설 삽입용'!$B98), 날씨7[ddMefs]),""),IF(_xlpm.결과=0,"",_xlpm.결과))</f>
        <v/>
      </c>
      <c r="K98" t="str" cm="1">
        <f t="array" ref="K98">_xlfn.LET(_xlpm.결과,IFERROR(_xlfn.XLOOKUP(1, (날씨7[stnNm]='신적설 삽입용'!$C$70) * (날씨7[월]=K$71) * (날씨7[일]='신적설 삽입용'!$B98), 날씨7[ddMefs]),""),IF(_xlpm.결과=0,"",_xlpm.결과))</f>
        <v/>
      </c>
      <c r="L98" t="str" cm="1">
        <f t="array" ref="L98">_xlfn.LET(_xlpm.결과,IFERROR(_xlfn.XLOOKUP(1, (날씨7[stnNm]='신적설 삽입용'!$C$70) * (날씨7[월]=L$71) * (날씨7[일]='신적설 삽입용'!$B98), 날씨7[ddMefs]),""),IF(_xlpm.결과=0,"",_xlpm.결과))</f>
        <v/>
      </c>
      <c r="M98" t="str" cm="1">
        <f t="array" ref="M98">_xlfn.LET(_xlpm.결과,IFERROR(_xlfn.XLOOKUP(1, (날씨7[stnNm]='신적설 삽입용'!$C$70) * (날씨7[월]=M$71) * (날씨7[일]='신적설 삽입용'!$B98), 날씨7[ddMefs]),""),IF(_xlpm.결과=0,"",_xlpm.결과))</f>
        <v/>
      </c>
      <c r="N98" t="str" cm="1">
        <f t="array" ref="N98">_xlfn.LET(_xlpm.결과,IFERROR(_xlfn.XLOOKUP(1, (날씨7[stnNm]='신적설 삽입용'!$C$70) * (날씨7[월]=N$71) * (날씨7[일]='신적설 삽입용'!$B98), 날씨7[ddMefs]),""),IF(_xlpm.결과=0,"",_xlpm.결과))</f>
        <v/>
      </c>
      <c r="P98" s="63">
        <v>27</v>
      </c>
      <c r="Q98" t="str" cm="1">
        <f t="array" ref="Q98">_xlfn.LET(_xlpm.결과,IFERROR(_xlfn.XLOOKUP(1, (날씨8[stnNm]='신적설 삽입용'!$Q$70) * (날씨8[월]=Q$71) * (날씨8[일]='신적설 삽입용'!$P98), 날씨8[ddMefs]),""),IF(_xlpm.결과=0,"",_xlpm.결과))</f>
        <v/>
      </c>
      <c r="R98" t="str" cm="1">
        <f t="array" ref="R98">_xlfn.LET(_xlpm.결과,IFERROR(_xlfn.XLOOKUP(1, (날씨8[stnNm]='신적설 삽입용'!$Q$70) * (날씨8[월]=R$71) * (날씨8[일]='신적설 삽입용'!$P98), 날씨8[ddMefs]),""),IF(_xlpm.결과=0,"",_xlpm.결과))</f>
        <v/>
      </c>
      <c r="S98" t="str" cm="1">
        <f t="array" ref="S98">_xlfn.LET(_xlpm.결과,IFERROR(_xlfn.XLOOKUP(1, (날씨8[stnNm]='신적설 삽입용'!$Q$70) * (날씨8[월]=S$71) * (날씨8[일]='신적설 삽입용'!$P98), 날씨8[ddMefs]),""),IF(_xlpm.결과=0,"",_xlpm.결과))</f>
        <v/>
      </c>
      <c r="T98" t="str" cm="1">
        <f t="array" ref="T98">_xlfn.LET(_xlpm.결과,IFERROR(_xlfn.XLOOKUP(1, (날씨8[stnNm]='신적설 삽입용'!$Q$70) * (날씨8[월]=T$71) * (날씨8[일]='신적설 삽입용'!$P98), 날씨8[ddMefs]),""),IF(_xlpm.결과=0,"",_xlpm.결과))</f>
        <v/>
      </c>
      <c r="U98" t="str" cm="1">
        <f t="array" ref="U98">_xlfn.LET(_xlpm.결과,IFERROR(_xlfn.XLOOKUP(1, (날씨8[stnNm]='신적설 삽입용'!$Q$70) * (날씨8[월]=U$71) * (날씨8[일]='신적설 삽입용'!$P98), 날씨8[ddMefs]),""),IF(_xlpm.결과=0,"",_xlpm.결과))</f>
        <v/>
      </c>
      <c r="V98" t="str" cm="1">
        <f t="array" ref="V98">_xlfn.LET(_xlpm.결과,IFERROR(_xlfn.XLOOKUP(1, (날씨8[stnNm]='신적설 삽입용'!$Q$70) * (날씨8[월]=V$71) * (날씨8[일]='신적설 삽입용'!$P98), 날씨8[ddMefs]),""),IF(_xlpm.결과=0,"",_xlpm.결과))</f>
        <v/>
      </c>
      <c r="W98" t="str" cm="1">
        <f t="array" ref="W98">_xlfn.LET(_xlpm.결과,IFERROR(_xlfn.XLOOKUP(1, (날씨8[stnNm]='신적설 삽입용'!$Q$70) * (날씨8[월]=W$71) * (날씨8[일]='신적설 삽입용'!$P98), 날씨8[ddMefs]),""),IF(_xlpm.결과=0,"",_xlpm.결과))</f>
        <v/>
      </c>
      <c r="X98" t="str" cm="1">
        <f t="array" ref="X98">_xlfn.LET(_xlpm.결과,IFERROR(_xlfn.XLOOKUP(1, (날씨8[stnNm]='신적설 삽입용'!$Q$70) * (날씨8[월]=X$71) * (날씨8[일]='신적설 삽입용'!$P98), 날씨8[ddMefs]),""),IF(_xlpm.결과=0,"",_xlpm.결과))</f>
        <v/>
      </c>
      <c r="Y98" t="str" cm="1">
        <f t="array" ref="Y98">_xlfn.LET(_xlpm.결과,IFERROR(_xlfn.XLOOKUP(1, (날씨8[stnNm]='신적설 삽입용'!$Q$70) * (날씨8[월]=Y$71) * (날씨8[일]='신적설 삽입용'!$P98), 날씨8[ddMefs]),""),IF(_xlpm.결과=0,"",_xlpm.결과))</f>
        <v/>
      </c>
      <c r="Z98" t="str" cm="1">
        <f t="array" ref="Z98">_xlfn.LET(_xlpm.결과,IFERROR(_xlfn.XLOOKUP(1, (날씨8[stnNm]='신적설 삽입용'!$Q$70) * (날씨8[월]=Z$71) * (날씨8[일]='신적설 삽입용'!$P98), 날씨8[ddMefs]),""),IF(_xlpm.결과=0,"",_xlpm.결과))</f>
        <v/>
      </c>
      <c r="AA98" t="str" cm="1">
        <f t="array" ref="AA98">_xlfn.LET(_xlpm.결과,IFERROR(_xlfn.XLOOKUP(1, (날씨8[stnNm]='신적설 삽입용'!$Q$70) * (날씨8[월]=AA$71) * (날씨8[일]='신적설 삽입용'!$P98), 날씨8[ddMefs]),""),IF(_xlpm.결과=0,"",_xlpm.결과))</f>
        <v/>
      </c>
      <c r="AB98" t="str" cm="1">
        <f t="array" ref="AB98">_xlfn.LET(_xlpm.결과,IFERROR(_xlfn.XLOOKUP(1, (날씨8[stnNm]='신적설 삽입용'!$Q$70) * (날씨8[월]=AB$71) * (날씨8[일]='신적설 삽입용'!$P98), 날씨8[ddMefs]),""),IF(_xlpm.결과=0,"",_xlpm.결과))</f>
        <v/>
      </c>
      <c r="AD98" s="63">
        <v>27</v>
      </c>
      <c r="AE98" t="str" cm="1">
        <f t="array" ref="AE98">_xlfn.LET(_xlpm.결과,IFERROR(_xlfn.XLOOKUP(1, (날씨9[stnNm]='신적설 삽입용'!$AE$70) * (날씨9[월]=AE$71) * (날씨9[일]='신적설 삽입용'!$AD98), 날씨9[ddMefs]),""),IF(_xlpm.결과=0,"",_xlpm.결과))</f>
        <v/>
      </c>
      <c r="AF98" t="str" cm="1">
        <f t="array" ref="AF98">_xlfn.LET(_xlpm.결과,IFERROR(_xlfn.XLOOKUP(1, (날씨9[stnNm]='신적설 삽입용'!$AE$70) * (날씨9[월]=AF$71) * (날씨9[일]='신적설 삽입용'!$AD98), 날씨9[ddMefs]),""),IF(_xlpm.결과=0,"",_xlpm.결과))</f>
        <v/>
      </c>
      <c r="AG98" t="str" cm="1">
        <f t="array" ref="AG98">_xlfn.LET(_xlpm.결과,IFERROR(_xlfn.XLOOKUP(1, (날씨9[stnNm]='신적설 삽입용'!$AE$70) * (날씨9[월]=AG$71) * (날씨9[일]='신적설 삽입용'!$AD98), 날씨9[ddMefs]),""),IF(_xlpm.결과=0,"",_xlpm.결과))</f>
        <v/>
      </c>
      <c r="AH98" t="str" cm="1">
        <f t="array" ref="AH98">_xlfn.LET(_xlpm.결과,IFERROR(_xlfn.XLOOKUP(1, (날씨9[stnNm]='신적설 삽입용'!$AE$70) * (날씨9[월]=AH$71) * (날씨9[일]='신적설 삽입용'!$AD98), 날씨9[ddMefs]),""),IF(_xlpm.결과=0,"",_xlpm.결과))</f>
        <v/>
      </c>
      <c r="AI98" t="str" cm="1">
        <f t="array" ref="AI98">_xlfn.LET(_xlpm.결과,IFERROR(_xlfn.XLOOKUP(1, (날씨9[stnNm]='신적설 삽입용'!$AE$70) * (날씨9[월]=AI$71) * (날씨9[일]='신적설 삽입용'!$AD98), 날씨9[ddMefs]),""),IF(_xlpm.결과=0,"",_xlpm.결과))</f>
        <v/>
      </c>
      <c r="AJ98" t="str" cm="1">
        <f t="array" ref="AJ98">_xlfn.LET(_xlpm.결과,IFERROR(_xlfn.XLOOKUP(1, (날씨9[stnNm]='신적설 삽입용'!$AE$70) * (날씨9[월]=AJ$71) * (날씨9[일]='신적설 삽입용'!$AD98), 날씨9[ddMefs]),""),IF(_xlpm.결과=0,"",_xlpm.결과))</f>
        <v/>
      </c>
      <c r="AK98" t="str" cm="1">
        <f t="array" ref="AK98">_xlfn.LET(_xlpm.결과,IFERROR(_xlfn.XLOOKUP(1, (날씨9[stnNm]='신적설 삽입용'!$AE$70) * (날씨9[월]=AK$71) * (날씨9[일]='신적설 삽입용'!$AD98), 날씨9[ddMefs]),""),IF(_xlpm.결과=0,"",_xlpm.결과))</f>
        <v/>
      </c>
      <c r="AL98" t="str" cm="1">
        <f t="array" ref="AL98">_xlfn.LET(_xlpm.결과,IFERROR(_xlfn.XLOOKUP(1, (날씨9[stnNm]='신적설 삽입용'!$AE$70) * (날씨9[월]=AL$71) * (날씨9[일]='신적설 삽입용'!$AD98), 날씨9[ddMefs]),""),IF(_xlpm.결과=0,"",_xlpm.결과))</f>
        <v/>
      </c>
      <c r="AM98" t="str" cm="1">
        <f t="array" ref="AM98">_xlfn.LET(_xlpm.결과,IFERROR(_xlfn.XLOOKUP(1, (날씨9[stnNm]='신적설 삽입용'!$AE$70) * (날씨9[월]=AM$71) * (날씨9[일]='신적설 삽입용'!$AD98), 날씨9[ddMefs]),""),IF(_xlpm.결과=0,"",_xlpm.결과))</f>
        <v/>
      </c>
      <c r="AN98" t="str" cm="1">
        <f t="array" ref="AN98">_xlfn.LET(_xlpm.결과,IFERROR(_xlfn.XLOOKUP(1, (날씨9[stnNm]='신적설 삽입용'!$AE$70) * (날씨9[월]=AN$71) * (날씨9[일]='신적설 삽입용'!$AD98), 날씨9[ddMefs]),""),IF(_xlpm.결과=0,"",_xlpm.결과))</f>
        <v/>
      </c>
      <c r="AO98" t="str" cm="1">
        <f t="array" ref="AO98">_xlfn.LET(_xlpm.결과,IFERROR(_xlfn.XLOOKUP(1, (날씨9[stnNm]='신적설 삽입용'!$AE$70) * (날씨9[월]=AO$71) * (날씨9[일]='신적설 삽입용'!$AD98), 날씨9[ddMefs]),""),IF(_xlpm.결과=0,"",_xlpm.결과))</f>
        <v/>
      </c>
      <c r="AP98" t="str" cm="1">
        <f t="array" ref="AP98">_xlfn.LET(_xlpm.결과,IFERROR(_xlfn.XLOOKUP(1, (날씨9[stnNm]='신적설 삽입용'!$AE$70) * (날씨9[월]=AP$71) * (날씨9[일]='신적설 삽입용'!$AD98), 날씨9[ddMefs]),""),IF(_xlpm.결과=0,"",_xlpm.결과))</f>
        <v/>
      </c>
    </row>
    <row r="99" spans="2:42" ht="15.95" customHeight="1" x14ac:dyDescent="0.3">
      <c r="B99" s="63">
        <v>28</v>
      </c>
      <c r="C99" t="str" cm="1">
        <f t="array" ref="C99">_xlfn.LET(_xlpm.결과,IFERROR(_xlfn.XLOOKUP(1, (날씨7[stnNm]='신적설 삽입용'!$C$70) * (날씨7[월]=C$71) * (날씨7[일]='신적설 삽입용'!$B99), 날씨7[ddMefs]),""),IF(_xlpm.결과=0,"",_xlpm.결과))</f>
        <v/>
      </c>
      <c r="D99" t="str" cm="1">
        <f t="array" ref="D99">_xlfn.LET(_xlpm.결과,IFERROR(_xlfn.XLOOKUP(1, (날씨7[stnNm]='신적설 삽입용'!$C$70) * (날씨7[월]=D$71) * (날씨7[일]='신적설 삽입용'!$B99), 날씨7[ddMefs]),""),IF(_xlpm.결과=0,"",_xlpm.결과))</f>
        <v/>
      </c>
      <c r="E99" t="str" cm="1">
        <f t="array" ref="E99">_xlfn.LET(_xlpm.결과,IFERROR(_xlfn.XLOOKUP(1, (날씨7[stnNm]='신적설 삽입용'!$C$70) * (날씨7[월]=E$71) * (날씨7[일]='신적설 삽입용'!$B99), 날씨7[ddMefs]),""),IF(_xlpm.결과=0,"",_xlpm.결과))</f>
        <v/>
      </c>
      <c r="F99" t="str" cm="1">
        <f t="array" ref="F99">_xlfn.LET(_xlpm.결과,IFERROR(_xlfn.XLOOKUP(1, (날씨7[stnNm]='신적설 삽입용'!$C$70) * (날씨7[월]=F$71) * (날씨7[일]='신적설 삽입용'!$B99), 날씨7[ddMefs]),""),IF(_xlpm.결과=0,"",_xlpm.결과))</f>
        <v/>
      </c>
      <c r="G99" t="str" cm="1">
        <f t="array" ref="G99">_xlfn.LET(_xlpm.결과,IFERROR(_xlfn.XLOOKUP(1, (날씨7[stnNm]='신적설 삽입용'!$C$70) * (날씨7[월]=G$71) * (날씨7[일]='신적설 삽입용'!$B99), 날씨7[ddMefs]),""),IF(_xlpm.결과=0,"",_xlpm.결과))</f>
        <v/>
      </c>
      <c r="H99" t="str" cm="1">
        <f t="array" ref="H99">_xlfn.LET(_xlpm.결과,IFERROR(_xlfn.XLOOKUP(1, (날씨7[stnNm]='신적설 삽입용'!$C$70) * (날씨7[월]=H$71) * (날씨7[일]='신적설 삽입용'!$B99), 날씨7[ddMefs]),""),IF(_xlpm.결과=0,"",_xlpm.결과))</f>
        <v/>
      </c>
      <c r="I99" t="str" cm="1">
        <f t="array" ref="I99">_xlfn.LET(_xlpm.결과,IFERROR(_xlfn.XLOOKUP(1, (날씨7[stnNm]='신적설 삽입용'!$C$70) * (날씨7[월]=I$71) * (날씨7[일]='신적설 삽입용'!$B99), 날씨7[ddMefs]),""),IF(_xlpm.결과=0,"",_xlpm.결과))</f>
        <v/>
      </c>
      <c r="J99" t="str" cm="1">
        <f t="array" ref="J99">_xlfn.LET(_xlpm.결과,IFERROR(_xlfn.XLOOKUP(1, (날씨7[stnNm]='신적설 삽입용'!$C$70) * (날씨7[월]=J$71) * (날씨7[일]='신적설 삽입용'!$B99), 날씨7[ddMefs]),""),IF(_xlpm.결과=0,"",_xlpm.결과))</f>
        <v/>
      </c>
      <c r="K99" t="str" cm="1">
        <f t="array" ref="K99">_xlfn.LET(_xlpm.결과,IFERROR(_xlfn.XLOOKUP(1, (날씨7[stnNm]='신적설 삽입용'!$C$70) * (날씨7[월]=K$71) * (날씨7[일]='신적설 삽입용'!$B99), 날씨7[ddMefs]),""),IF(_xlpm.결과=0,"",_xlpm.결과))</f>
        <v/>
      </c>
      <c r="L99" t="str" cm="1">
        <f t="array" ref="L99">_xlfn.LET(_xlpm.결과,IFERROR(_xlfn.XLOOKUP(1, (날씨7[stnNm]='신적설 삽입용'!$C$70) * (날씨7[월]=L$71) * (날씨7[일]='신적설 삽입용'!$B99), 날씨7[ddMefs]),""),IF(_xlpm.결과=0,"",_xlpm.결과))</f>
        <v/>
      </c>
      <c r="M99" t="str" cm="1">
        <f t="array" ref="M99">_xlfn.LET(_xlpm.결과,IFERROR(_xlfn.XLOOKUP(1, (날씨7[stnNm]='신적설 삽입용'!$C$70) * (날씨7[월]=M$71) * (날씨7[일]='신적설 삽입용'!$B99), 날씨7[ddMefs]),""),IF(_xlpm.결과=0,"",_xlpm.결과))</f>
        <v/>
      </c>
      <c r="N99" t="str" cm="1">
        <f t="array" ref="N99">_xlfn.LET(_xlpm.결과,IFERROR(_xlfn.XLOOKUP(1, (날씨7[stnNm]='신적설 삽입용'!$C$70) * (날씨7[월]=N$71) * (날씨7[일]='신적설 삽입용'!$B99), 날씨7[ddMefs]),""),IF(_xlpm.결과=0,"",_xlpm.결과))</f>
        <v/>
      </c>
      <c r="P99" s="63">
        <v>28</v>
      </c>
      <c r="Q99" t="str" cm="1">
        <f t="array" ref="Q99">_xlfn.LET(_xlpm.결과,IFERROR(_xlfn.XLOOKUP(1, (날씨8[stnNm]='신적설 삽입용'!$Q$70) * (날씨8[월]=Q$71) * (날씨8[일]='신적설 삽입용'!$P99), 날씨8[ddMefs]),""),IF(_xlpm.결과=0,"",_xlpm.결과))</f>
        <v/>
      </c>
      <c r="R99" t="str" cm="1">
        <f t="array" ref="R99">_xlfn.LET(_xlpm.결과,IFERROR(_xlfn.XLOOKUP(1, (날씨8[stnNm]='신적설 삽입용'!$Q$70) * (날씨8[월]=R$71) * (날씨8[일]='신적설 삽입용'!$P99), 날씨8[ddMefs]),""),IF(_xlpm.결과=0,"",_xlpm.결과))</f>
        <v/>
      </c>
      <c r="S99" t="str" cm="1">
        <f t="array" ref="S99">_xlfn.LET(_xlpm.결과,IFERROR(_xlfn.XLOOKUP(1, (날씨8[stnNm]='신적설 삽입용'!$Q$70) * (날씨8[월]=S$71) * (날씨8[일]='신적설 삽입용'!$P99), 날씨8[ddMefs]),""),IF(_xlpm.결과=0,"",_xlpm.결과))</f>
        <v/>
      </c>
      <c r="T99" t="str" cm="1">
        <f t="array" ref="T99">_xlfn.LET(_xlpm.결과,IFERROR(_xlfn.XLOOKUP(1, (날씨8[stnNm]='신적설 삽입용'!$Q$70) * (날씨8[월]=T$71) * (날씨8[일]='신적설 삽입용'!$P99), 날씨8[ddMefs]),""),IF(_xlpm.결과=0,"",_xlpm.결과))</f>
        <v/>
      </c>
      <c r="U99" t="str" cm="1">
        <f t="array" ref="U99">_xlfn.LET(_xlpm.결과,IFERROR(_xlfn.XLOOKUP(1, (날씨8[stnNm]='신적설 삽입용'!$Q$70) * (날씨8[월]=U$71) * (날씨8[일]='신적설 삽입용'!$P99), 날씨8[ddMefs]),""),IF(_xlpm.결과=0,"",_xlpm.결과))</f>
        <v/>
      </c>
      <c r="V99" t="str" cm="1">
        <f t="array" ref="V99">_xlfn.LET(_xlpm.결과,IFERROR(_xlfn.XLOOKUP(1, (날씨8[stnNm]='신적설 삽입용'!$Q$70) * (날씨8[월]=V$71) * (날씨8[일]='신적설 삽입용'!$P99), 날씨8[ddMefs]),""),IF(_xlpm.결과=0,"",_xlpm.결과))</f>
        <v/>
      </c>
      <c r="W99" t="str" cm="1">
        <f t="array" ref="W99">_xlfn.LET(_xlpm.결과,IFERROR(_xlfn.XLOOKUP(1, (날씨8[stnNm]='신적설 삽입용'!$Q$70) * (날씨8[월]=W$71) * (날씨8[일]='신적설 삽입용'!$P99), 날씨8[ddMefs]),""),IF(_xlpm.결과=0,"",_xlpm.결과))</f>
        <v/>
      </c>
      <c r="X99" t="str" cm="1">
        <f t="array" ref="X99">_xlfn.LET(_xlpm.결과,IFERROR(_xlfn.XLOOKUP(1, (날씨8[stnNm]='신적설 삽입용'!$Q$70) * (날씨8[월]=X$71) * (날씨8[일]='신적설 삽입용'!$P99), 날씨8[ddMefs]),""),IF(_xlpm.결과=0,"",_xlpm.결과))</f>
        <v/>
      </c>
      <c r="Y99" t="str" cm="1">
        <f t="array" ref="Y99">_xlfn.LET(_xlpm.결과,IFERROR(_xlfn.XLOOKUP(1, (날씨8[stnNm]='신적설 삽입용'!$Q$70) * (날씨8[월]=Y$71) * (날씨8[일]='신적설 삽입용'!$P99), 날씨8[ddMefs]),""),IF(_xlpm.결과=0,"",_xlpm.결과))</f>
        <v/>
      </c>
      <c r="Z99" t="str" cm="1">
        <f t="array" ref="Z99">_xlfn.LET(_xlpm.결과,IFERROR(_xlfn.XLOOKUP(1, (날씨8[stnNm]='신적설 삽입용'!$Q$70) * (날씨8[월]=Z$71) * (날씨8[일]='신적설 삽입용'!$P99), 날씨8[ddMefs]),""),IF(_xlpm.결과=0,"",_xlpm.결과))</f>
        <v/>
      </c>
      <c r="AA99" t="str" cm="1">
        <f t="array" ref="AA99">_xlfn.LET(_xlpm.결과,IFERROR(_xlfn.XLOOKUP(1, (날씨8[stnNm]='신적설 삽입용'!$Q$70) * (날씨8[월]=AA$71) * (날씨8[일]='신적설 삽입용'!$P99), 날씨8[ddMefs]),""),IF(_xlpm.결과=0,"",_xlpm.결과))</f>
        <v/>
      </c>
      <c r="AB99" t="str" cm="1">
        <f t="array" ref="AB99">_xlfn.LET(_xlpm.결과,IFERROR(_xlfn.XLOOKUP(1, (날씨8[stnNm]='신적설 삽입용'!$Q$70) * (날씨8[월]=AB$71) * (날씨8[일]='신적설 삽입용'!$P99), 날씨8[ddMefs]),""),IF(_xlpm.결과=0,"",_xlpm.결과))</f>
        <v/>
      </c>
      <c r="AD99" s="63">
        <v>28</v>
      </c>
      <c r="AE99" t="str" cm="1">
        <f t="array" ref="AE99">_xlfn.LET(_xlpm.결과,IFERROR(_xlfn.XLOOKUP(1, (날씨9[stnNm]='신적설 삽입용'!$AE$70) * (날씨9[월]=AE$71) * (날씨9[일]='신적설 삽입용'!$AD99), 날씨9[ddMefs]),""),IF(_xlpm.결과=0,"",_xlpm.결과))</f>
        <v/>
      </c>
      <c r="AF99" t="str" cm="1">
        <f t="array" ref="AF99">_xlfn.LET(_xlpm.결과,IFERROR(_xlfn.XLOOKUP(1, (날씨9[stnNm]='신적설 삽입용'!$AE$70) * (날씨9[월]=AF$71) * (날씨9[일]='신적설 삽입용'!$AD99), 날씨9[ddMefs]),""),IF(_xlpm.결과=0,"",_xlpm.결과))</f>
        <v/>
      </c>
      <c r="AG99" t="str" cm="1">
        <f t="array" ref="AG99">_xlfn.LET(_xlpm.결과,IFERROR(_xlfn.XLOOKUP(1, (날씨9[stnNm]='신적설 삽입용'!$AE$70) * (날씨9[월]=AG$71) * (날씨9[일]='신적설 삽입용'!$AD99), 날씨9[ddMefs]),""),IF(_xlpm.결과=0,"",_xlpm.결과))</f>
        <v/>
      </c>
      <c r="AH99" t="str" cm="1">
        <f t="array" ref="AH99">_xlfn.LET(_xlpm.결과,IFERROR(_xlfn.XLOOKUP(1, (날씨9[stnNm]='신적설 삽입용'!$AE$70) * (날씨9[월]=AH$71) * (날씨9[일]='신적설 삽입용'!$AD99), 날씨9[ddMefs]),""),IF(_xlpm.결과=0,"",_xlpm.결과))</f>
        <v/>
      </c>
      <c r="AI99" t="str" cm="1">
        <f t="array" ref="AI99">_xlfn.LET(_xlpm.결과,IFERROR(_xlfn.XLOOKUP(1, (날씨9[stnNm]='신적설 삽입용'!$AE$70) * (날씨9[월]=AI$71) * (날씨9[일]='신적설 삽입용'!$AD99), 날씨9[ddMefs]),""),IF(_xlpm.결과=0,"",_xlpm.결과))</f>
        <v/>
      </c>
      <c r="AJ99" t="str" cm="1">
        <f t="array" ref="AJ99">_xlfn.LET(_xlpm.결과,IFERROR(_xlfn.XLOOKUP(1, (날씨9[stnNm]='신적설 삽입용'!$AE$70) * (날씨9[월]=AJ$71) * (날씨9[일]='신적설 삽입용'!$AD99), 날씨9[ddMefs]),""),IF(_xlpm.결과=0,"",_xlpm.결과))</f>
        <v/>
      </c>
      <c r="AK99" t="str" cm="1">
        <f t="array" ref="AK99">_xlfn.LET(_xlpm.결과,IFERROR(_xlfn.XLOOKUP(1, (날씨9[stnNm]='신적설 삽입용'!$AE$70) * (날씨9[월]=AK$71) * (날씨9[일]='신적설 삽입용'!$AD99), 날씨9[ddMefs]),""),IF(_xlpm.결과=0,"",_xlpm.결과))</f>
        <v/>
      </c>
      <c r="AL99" t="str" cm="1">
        <f t="array" ref="AL99">_xlfn.LET(_xlpm.결과,IFERROR(_xlfn.XLOOKUP(1, (날씨9[stnNm]='신적설 삽입용'!$AE$70) * (날씨9[월]=AL$71) * (날씨9[일]='신적설 삽입용'!$AD99), 날씨9[ddMefs]),""),IF(_xlpm.결과=0,"",_xlpm.결과))</f>
        <v/>
      </c>
      <c r="AM99" t="str" cm="1">
        <f t="array" ref="AM99">_xlfn.LET(_xlpm.결과,IFERROR(_xlfn.XLOOKUP(1, (날씨9[stnNm]='신적설 삽입용'!$AE$70) * (날씨9[월]=AM$71) * (날씨9[일]='신적설 삽입용'!$AD99), 날씨9[ddMefs]),""),IF(_xlpm.결과=0,"",_xlpm.결과))</f>
        <v/>
      </c>
      <c r="AN99" t="str" cm="1">
        <f t="array" ref="AN99">_xlfn.LET(_xlpm.결과,IFERROR(_xlfn.XLOOKUP(1, (날씨9[stnNm]='신적설 삽입용'!$AE$70) * (날씨9[월]=AN$71) * (날씨9[일]='신적설 삽입용'!$AD99), 날씨9[ddMefs]),""),IF(_xlpm.결과=0,"",_xlpm.결과))</f>
        <v/>
      </c>
      <c r="AO99" t="str" cm="1">
        <f t="array" ref="AO99">_xlfn.LET(_xlpm.결과,IFERROR(_xlfn.XLOOKUP(1, (날씨9[stnNm]='신적설 삽입용'!$AE$70) * (날씨9[월]=AO$71) * (날씨9[일]='신적설 삽입용'!$AD99), 날씨9[ddMefs]),""),IF(_xlpm.결과=0,"",_xlpm.결과))</f>
        <v/>
      </c>
      <c r="AP99" t="str" cm="1">
        <f t="array" ref="AP99">_xlfn.LET(_xlpm.결과,IFERROR(_xlfn.XLOOKUP(1, (날씨9[stnNm]='신적설 삽입용'!$AE$70) * (날씨9[월]=AP$71) * (날씨9[일]='신적설 삽입용'!$AD99), 날씨9[ddMefs]),""),IF(_xlpm.결과=0,"",_xlpm.결과))</f>
        <v/>
      </c>
    </row>
    <row r="100" spans="2:42" ht="15.95" customHeight="1" x14ac:dyDescent="0.3">
      <c r="B100" s="63">
        <v>29</v>
      </c>
      <c r="C100" t="str" cm="1">
        <f t="array" ref="C100">_xlfn.LET(_xlpm.결과,IFERROR(_xlfn.XLOOKUP(1, (날씨7[stnNm]='신적설 삽입용'!$C$70) * (날씨7[월]=C$71) * (날씨7[일]='신적설 삽입용'!$B100), 날씨7[ddMefs]),""),IF(_xlpm.결과=0,"",_xlpm.결과))</f>
        <v/>
      </c>
      <c r="D100" t="str" cm="1">
        <f t="array" ref="D100">_xlfn.LET(_xlpm.결과,IFERROR(_xlfn.XLOOKUP(1, (날씨7[stnNm]='신적설 삽입용'!$C$70) * (날씨7[월]=D$71) * (날씨7[일]='신적설 삽입용'!$B100), 날씨7[ddMefs]),""),IF(_xlpm.결과=0,"",_xlpm.결과))</f>
        <v/>
      </c>
      <c r="E100" t="str" cm="1">
        <f t="array" ref="E100">_xlfn.LET(_xlpm.결과,IFERROR(_xlfn.XLOOKUP(1, (날씨7[stnNm]='신적설 삽입용'!$C$70) * (날씨7[월]=E$71) * (날씨7[일]='신적설 삽입용'!$B100), 날씨7[ddMefs]),""),IF(_xlpm.결과=0,"",_xlpm.결과))</f>
        <v/>
      </c>
      <c r="F100" t="str" cm="1">
        <f t="array" ref="F100">_xlfn.LET(_xlpm.결과,IFERROR(_xlfn.XLOOKUP(1, (날씨7[stnNm]='신적설 삽입용'!$C$70) * (날씨7[월]=F$71) * (날씨7[일]='신적설 삽입용'!$B100), 날씨7[ddMefs]),""),IF(_xlpm.결과=0,"",_xlpm.결과))</f>
        <v/>
      </c>
      <c r="G100" t="str" cm="1">
        <f t="array" ref="G100">_xlfn.LET(_xlpm.결과,IFERROR(_xlfn.XLOOKUP(1, (날씨7[stnNm]='신적설 삽입용'!$C$70) * (날씨7[월]=G$71) * (날씨7[일]='신적설 삽입용'!$B100), 날씨7[ddMefs]),""),IF(_xlpm.결과=0,"",_xlpm.결과))</f>
        <v/>
      </c>
      <c r="H100" t="str" cm="1">
        <f t="array" ref="H100">_xlfn.LET(_xlpm.결과,IFERROR(_xlfn.XLOOKUP(1, (날씨7[stnNm]='신적설 삽입용'!$C$70) * (날씨7[월]=H$71) * (날씨7[일]='신적설 삽입용'!$B100), 날씨7[ddMefs]),""),IF(_xlpm.결과=0,"",_xlpm.결과))</f>
        <v/>
      </c>
      <c r="I100" t="str" cm="1">
        <f t="array" ref="I100">_xlfn.LET(_xlpm.결과,IFERROR(_xlfn.XLOOKUP(1, (날씨7[stnNm]='신적설 삽입용'!$C$70) * (날씨7[월]=I$71) * (날씨7[일]='신적설 삽입용'!$B100), 날씨7[ddMefs]),""),IF(_xlpm.결과=0,"",_xlpm.결과))</f>
        <v/>
      </c>
      <c r="J100" t="str" cm="1">
        <f t="array" ref="J100">_xlfn.LET(_xlpm.결과,IFERROR(_xlfn.XLOOKUP(1, (날씨7[stnNm]='신적설 삽입용'!$C$70) * (날씨7[월]=J$71) * (날씨7[일]='신적설 삽입용'!$B100), 날씨7[ddMefs]),""),IF(_xlpm.결과=0,"",_xlpm.결과))</f>
        <v/>
      </c>
      <c r="K100" t="str" cm="1">
        <f t="array" ref="K100">_xlfn.LET(_xlpm.결과,IFERROR(_xlfn.XLOOKUP(1, (날씨7[stnNm]='신적설 삽입용'!$C$70) * (날씨7[월]=K$71) * (날씨7[일]='신적설 삽입용'!$B100), 날씨7[ddMefs]),""),IF(_xlpm.결과=0,"",_xlpm.결과))</f>
        <v/>
      </c>
      <c r="L100" t="str" cm="1">
        <f t="array" ref="L100">_xlfn.LET(_xlpm.결과,IFERROR(_xlfn.XLOOKUP(1, (날씨7[stnNm]='신적설 삽입용'!$C$70) * (날씨7[월]=L$71) * (날씨7[일]='신적설 삽입용'!$B100), 날씨7[ddMefs]),""),IF(_xlpm.결과=0,"",_xlpm.결과))</f>
        <v/>
      </c>
      <c r="M100" t="str" cm="1">
        <f t="array" ref="M100">_xlfn.LET(_xlpm.결과,IFERROR(_xlfn.XLOOKUP(1, (날씨7[stnNm]='신적설 삽입용'!$C$70) * (날씨7[월]=M$71) * (날씨7[일]='신적설 삽입용'!$B100), 날씨7[ddMefs]),""),IF(_xlpm.결과=0,"",_xlpm.결과))</f>
        <v/>
      </c>
      <c r="N100" t="str" cm="1">
        <f t="array" ref="N100">_xlfn.LET(_xlpm.결과,IFERROR(_xlfn.XLOOKUP(1, (날씨7[stnNm]='신적설 삽입용'!$C$70) * (날씨7[월]=N$71) * (날씨7[일]='신적설 삽입용'!$B100), 날씨7[ddMefs]),""),IF(_xlpm.결과=0,"",_xlpm.결과))</f>
        <v/>
      </c>
      <c r="P100" s="63">
        <v>29</v>
      </c>
      <c r="Q100" t="str" cm="1">
        <f t="array" ref="Q100">_xlfn.LET(_xlpm.결과,IFERROR(_xlfn.XLOOKUP(1, (날씨8[stnNm]='신적설 삽입용'!$Q$70) * (날씨8[월]=Q$71) * (날씨8[일]='신적설 삽입용'!$P100), 날씨8[ddMefs]),""),IF(_xlpm.결과=0,"",_xlpm.결과))</f>
        <v/>
      </c>
      <c r="R100" t="str" cm="1">
        <f t="array" ref="R100">_xlfn.LET(_xlpm.결과,IFERROR(_xlfn.XLOOKUP(1, (날씨8[stnNm]='신적설 삽입용'!$Q$70) * (날씨8[월]=R$71) * (날씨8[일]='신적설 삽입용'!$P100), 날씨8[ddMefs]),""),IF(_xlpm.결과=0,"",_xlpm.결과))</f>
        <v/>
      </c>
      <c r="S100" t="str" cm="1">
        <f t="array" ref="S100">_xlfn.LET(_xlpm.결과,IFERROR(_xlfn.XLOOKUP(1, (날씨8[stnNm]='신적설 삽입용'!$Q$70) * (날씨8[월]=S$71) * (날씨8[일]='신적설 삽입용'!$P100), 날씨8[ddMefs]),""),IF(_xlpm.결과=0,"",_xlpm.결과))</f>
        <v/>
      </c>
      <c r="T100" t="str" cm="1">
        <f t="array" ref="T100">_xlfn.LET(_xlpm.결과,IFERROR(_xlfn.XLOOKUP(1, (날씨8[stnNm]='신적설 삽입용'!$Q$70) * (날씨8[월]=T$71) * (날씨8[일]='신적설 삽입용'!$P100), 날씨8[ddMefs]),""),IF(_xlpm.결과=0,"",_xlpm.결과))</f>
        <v/>
      </c>
      <c r="U100" t="str" cm="1">
        <f t="array" ref="U100">_xlfn.LET(_xlpm.결과,IFERROR(_xlfn.XLOOKUP(1, (날씨8[stnNm]='신적설 삽입용'!$Q$70) * (날씨8[월]=U$71) * (날씨8[일]='신적설 삽입용'!$P100), 날씨8[ddMefs]),""),IF(_xlpm.결과=0,"",_xlpm.결과))</f>
        <v/>
      </c>
      <c r="V100" t="str" cm="1">
        <f t="array" ref="V100">_xlfn.LET(_xlpm.결과,IFERROR(_xlfn.XLOOKUP(1, (날씨8[stnNm]='신적설 삽입용'!$Q$70) * (날씨8[월]=V$71) * (날씨8[일]='신적설 삽입용'!$P100), 날씨8[ddMefs]),""),IF(_xlpm.결과=0,"",_xlpm.결과))</f>
        <v/>
      </c>
      <c r="W100" t="str" cm="1">
        <f t="array" ref="W100">_xlfn.LET(_xlpm.결과,IFERROR(_xlfn.XLOOKUP(1, (날씨8[stnNm]='신적설 삽입용'!$Q$70) * (날씨8[월]=W$71) * (날씨8[일]='신적설 삽입용'!$P100), 날씨8[ddMefs]),""),IF(_xlpm.결과=0,"",_xlpm.결과))</f>
        <v/>
      </c>
      <c r="X100" t="str" cm="1">
        <f t="array" ref="X100">_xlfn.LET(_xlpm.결과,IFERROR(_xlfn.XLOOKUP(1, (날씨8[stnNm]='신적설 삽입용'!$Q$70) * (날씨8[월]=X$71) * (날씨8[일]='신적설 삽입용'!$P100), 날씨8[ddMefs]),""),IF(_xlpm.결과=0,"",_xlpm.결과))</f>
        <v/>
      </c>
      <c r="Y100" t="str" cm="1">
        <f t="array" ref="Y100">_xlfn.LET(_xlpm.결과,IFERROR(_xlfn.XLOOKUP(1, (날씨8[stnNm]='신적설 삽입용'!$Q$70) * (날씨8[월]=Y$71) * (날씨8[일]='신적설 삽입용'!$P100), 날씨8[ddMefs]),""),IF(_xlpm.결과=0,"",_xlpm.결과))</f>
        <v/>
      </c>
      <c r="Z100" t="str" cm="1">
        <f t="array" ref="Z100">_xlfn.LET(_xlpm.결과,IFERROR(_xlfn.XLOOKUP(1, (날씨8[stnNm]='신적설 삽입용'!$Q$70) * (날씨8[월]=Z$71) * (날씨8[일]='신적설 삽입용'!$P100), 날씨8[ddMefs]),""),IF(_xlpm.결과=0,"",_xlpm.결과))</f>
        <v/>
      </c>
      <c r="AA100" t="str" cm="1">
        <f t="array" ref="AA100">_xlfn.LET(_xlpm.결과,IFERROR(_xlfn.XLOOKUP(1, (날씨8[stnNm]='신적설 삽입용'!$Q$70) * (날씨8[월]=AA$71) * (날씨8[일]='신적설 삽입용'!$P100), 날씨8[ddMefs]),""),IF(_xlpm.결과=0,"",_xlpm.결과))</f>
        <v/>
      </c>
      <c r="AB100" t="str" cm="1">
        <f t="array" ref="AB100">_xlfn.LET(_xlpm.결과,IFERROR(_xlfn.XLOOKUP(1, (날씨8[stnNm]='신적설 삽입용'!$Q$70) * (날씨8[월]=AB$71) * (날씨8[일]='신적설 삽입용'!$P100), 날씨8[ddMefs]),""),IF(_xlpm.결과=0,"",_xlpm.결과))</f>
        <v/>
      </c>
      <c r="AD100" s="63">
        <v>29</v>
      </c>
      <c r="AE100" t="str" cm="1">
        <f t="array" ref="AE100">_xlfn.LET(_xlpm.결과,IFERROR(_xlfn.XLOOKUP(1, (날씨9[stnNm]='신적설 삽입용'!$AE$70) * (날씨9[월]=AE$71) * (날씨9[일]='신적설 삽입용'!$AD100), 날씨9[ddMefs]),""),IF(_xlpm.결과=0,"",_xlpm.결과))</f>
        <v/>
      </c>
      <c r="AF100" t="str" cm="1">
        <f t="array" ref="AF100">_xlfn.LET(_xlpm.결과,IFERROR(_xlfn.XLOOKUP(1, (날씨9[stnNm]='신적설 삽입용'!$AE$70) * (날씨9[월]=AF$71) * (날씨9[일]='신적설 삽입용'!$AD100), 날씨9[ddMefs]),""),IF(_xlpm.결과=0,"",_xlpm.결과))</f>
        <v/>
      </c>
      <c r="AG100" t="str" cm="1">
        <f t="array" ref="AG100">_xlfn.LET(_xlpm.결과,IFERROR(_xlfn.XLOOKUP(1, (날씨9[stnNm]='신적설 삽입용'!$AE$70) * (날씨9[월]=AG$71) * (날씨9[일]='신적설 삽입용'!$AD100), 날씨9[ddMefs]),""),IF(_xlpm.결과=0,"",_xlpm.결과))</f>
        <v/>
      </c>
      <c r="AH100" t="str" cm="1">
        <f t="array" ref="AH100">_xlfn.LET(_xlpm.결과,IFERROR(_xlfn.XLOOKUP(1, (날씨9[stnNm]='신적설 삽입용'!$AE$70) * (날씨9[월]=AH$71) * (날씨9[일]='신적설 삽입용'!$AD100), 날씨9[ddMefs]),""),IF(_xlpm.결과=0,"",_xlpm.결과))</f>
        <v/>
      </c>
      <c r="AI100" t="str" cm="1">
        <f t="array" ref="AI100">_xlfn.LET(_xlpm.결과,IFERROR(_xlfn.XLOOKUP(1, (날씨9[stnNm]='신적설 삽입용'!$AE$70) * (날씨9[월]=AI$71) * (날씨9[일]='신적설 삽입용'!$AD100), 날씨9[ddMefs]),""),IF(_xlpm.결과=0,"",_xlpm.결과))</f>
        <v/>
      </c>
      <c r="AJ100" t="str" cm="1">
        <f t="array" ref="AJ100">_xlfn.LET(_xlpm.결과,IFERROR(_xlfn.XLOOKUP(1, (날씨9[stnNm]='신적설 삽입용'!$AE$70) * (날씨9[월]=AJ$71) * (날씨9[일]='신적설 삽입용'!$AD100), 날씨9[ddMefs]),""),IF(_xlpm.결과=0,"",_xlpm.결과))</f>
        <v/>
      </c>
      <c r="AK100" t="str" cm="1">
        <f t="array" ref="AK100">_xlfn.LET(_xlpm.결과,IFERROR(_xlfn.XLOOKUP(1, (날씨9[stnNm]='신적설 삽입용'!$AE$70) * (날씨9[월]=AK$71) * (날씨9[일]='신적설 삽입용'!$AD100), 날씨9[ddMefs]),""),IF(_xlpm.결과=0,"",_xlpm.결과))</f>
        <v/>
      </c>
      <c r="AL100" t="str" cm="1">
        <f t="array" ref="AL100">_xlfn.LET(_xlpm.결과,IFERROR(_xlfn.XLOOKUP(1, (날씨9[stnNm]='신적설 삽입용'!$AE$70) * (날씨9[월]=AL$71) * (날씨9[일]='신적설 삽입용'!$AD100), 날씨9[ddMefs]),""),IF(_xlpm.결과=0,"",_xlpm.결과))</f>
        <v/>
      </c>
      <c r="AM100" t="str" cm="1">
        <f t="array" ref="AM100">_xlfn.LET(_xlpm.결과,IFERROR(_xlfn.XLOOKUP(1, (날씨9[stnNm]='신적설 삽입용'!$AE$70) * (날씨9[월]=AM$71) * (날씨9[일]='신적설 삽입용'!$AD100), 날씨9[ddMefs]),""),IF(_xlpm.결과=0,"",_xlpm.결과))</f>
        <v/>
      </c>
      <c r="AN100" t="str" cm="1">
        <f t="array" ref="AN100">_xlfn.LET(_xlpm.결과,IFERROR(_xlfn.XLOOKUP(1, (날씨9[stnNm]='신적설 삽입용'!$AE$70) * (날씨9[월]=AN$71) * (날씨9[일]='신적설 삽입용'!$AD100), 날씨9[ddMefs]),""),IF(_xlpm.결과=0,"",_xlpm.결과))</f>
        <v/>
      </c>
      <c r="AO100" t="str" cm="1">
        <f t="array" ref="AO100">_xlfn.LET(_xlpm.결과,IFERROR(_xlfn.XLOOKUP(1, (날씨9[stnNm]='신적설 삽입용'!$AE$70) * (날씨9[월]=AO$71) * (날씨9[일]='신적설 삽입용'!$AD100), 날씨9[ddMefs]),""),IF(_xlpm.결과=0,"",_xlpm.결과))</f>
        <v/>
      </c>
      <c r="AP100" t="str" cm="1">
        <f t="array" ref="AP100">_xlfn.LET(_xlpm.결과,IFERROR(_xlfn.XLOOKUP(1, (날씨9[stnNm]='신적설 삽입용'!$AE$70) * (날씨9[월]=AP$71) * (날씨9[일]='신적설 삽입용'!$AD100), 날씨9[ddMefs]),""),IF(_xlpm.결과=0,"",_xlpm.결과))</f>
        <v/>
      </c>
    </row>
    <row r="101" spans="2:42" ht="15.95" customHeight="1" x14ac:dyDescent="0.3">
      <c r="B101" s="63">
        <v>30</v>
      </c>
      <c r="C101" t="str" cm="1">
        <f t="array" ref="C101">_xlfn.LET(_xlpm.결과,IFERROR(_xlfn.XLOOKUP(1, (날씨7[stnNm]='신적설 삽입용'!$C$70) * (날씨7[월]=C$71) * (날씨7[일]='신적설 삽입용'!$B101), 날씨7[ddMefs]),""),IF(_xlpm.결과=0,"",_xlpm.결과))</f>
        <v/>
      </c>
      <c r="D101" t="str" cm="1">
        <f t="array" ref="D101">_xlfn.LET(_xlpm.결과,IFERROR(_xlfn.XLOOKUP(1, (날씨7[stnNm]='신적설 삽입용'!$C$70) * (날씨7[월]=D$71) * (날씨7[일]='신적설 삽입용'!$B101), 날씨7[ddMefs]),""),IF(_xlpm.결과=0,"",_xlpm.결과))</f>
        <v/>
      </c>
      <c r="E101" t="str" cm="1">
        <f t="array" ref="E101">_xlfn.LET(_xlpm.결과,IFERROR(_xlfn.XLOOKUP(1, (날씨7[stnNm]='신적설 삽입용'!$C$70) * (날씨7[월]=E$71) * (날씨7[일]='신적설 삽입용'!$B101), 날씨7[ddMefs]),""),IF(_xlpm.결과=0,"",_xlpm.결과))</f>
        <v/>
      </c>
      <c r="F101" t="str" cm="1">
        <f t="array" ref="F101">_xlfn.LET(_xlpm.결과,IFERROR(_xlfn.XLOOKUP(1, (날씨7[stnNm]='신적설 삽입용'!$C$70) * (날씨7[월]=F$71) * (날씨7[일]='신적설 삽입용'!$B101), 날씨7[ddMefs]),""),IF(_xlpm.결과=0,"",_xlpm.결과))</f>
        <v/>
      </c>
      <c r="G101" t="str" cm="1">
        <f t="array" ref="G101">_xlfn.LET(_xlpm.결과,IFERROR(_xlfn.XLOOKUP(1, (날씨7[stnNm]='신적설 삽입용'!$C$70) * (날씨7[월]=G$71) * (날씨7[일]='신적설 삽입용'!$B101), 날씨7[ddMefs]),""),IF(_xlpm.결과=0,"",_xlpm.결과))</f>
        <v/>
      </c>
      <c r="H101" t="str" cm="1">
        <f t="array" ref="H101">_xlfn.LET(_xlpm.결과,IFERROR(_xlfn.XLOOKUP(1, (날씨7[stnNm]='신적설 삽입용'!$C$70) * (날씨7[월]=H$71) * (날씨7[일]='신적설 삽입용'!$B101), 날씨7[ddMefs]),""),IF(_xlpm.결과=0,"",_xlpm.결과))</f>
        <v/>
      </c>
      <c r="I101" t="str" cm="1">
        <f t="array" ref="I101">_xlfn.LET(_xlpm.결과,IFERROR(_xlfn.XLOOKUP(1, (날씨7[stnNm]='신적설 삽입용'!$C$70) * (날씨7[월]=I$71) * (날씨7[일]='신적설 삽입용'!$B101), 날씨7[ddMefs]),""),IF(_xlpm.결과=0,"",_xlpm.결과))</f>
        <v/>
      </c>
      <c r="J101" t="str" cm="1">
        <f t="array" ref="J101">_xlfn.LET(_xlpm.결과,IFERROR(_xlfn.XLOOKUP(1, (날씨7[stnNm]='신적설 삽입용'!$C$70) * (날씨7[월]=J$71) * (날씨7[일]='신적설 삽입용'!$B101), 날씨7[ddMefs]),""),IF(_xlpm.결과=0,"",_xlpm.결과))</f>
        <v/>
      </c>
      <c r="K101" t="str" cm="1">
        <f t="array" ref="K101">_xlfn.LET(_xlpm.결과,IFERROR(_xlfn.XLOOKUP(1, (날씨7[stnNm]='신적설 삽입용'!$C$70) * (날씨7[월]=K$71) * (날씨7[일]='신적설 삽입용'!$B101), 날씨7[ddMefs]),""),IF(_xlpm.결과=0,"",_xlpm.결과))</f>
        <v/>
      </c>
      <c r="L101" t="str" cm="1">
        <f t="array" ref="L101">_xlfn.LET(_xlpm.결과,IFERROR(_xlfn.XLOOKUP(1, (날씨7[stnNm]='신적설 삽입용'!$C$70) * (날씨7[월]=L$71) * (날씨7[일]='신적설 삽입용'!$B101), 날씨7[ddMefs]),""),IF(_xlpm.결과=0,"",_xlpm.결과))</f>
        <v/>
      </c>
      <c r="M101" t="str" cm="1">
        <f t="array" ref="M101">_xlfn.LET(_xlpm.결과,IFERROR(_xlfn.XLOOKUP(1, (날씨7[stnNm]='신적설 삽입용'!$C$70) * (날씨7[월]=M$71) * (날씨7[일]='신적설 삽입용'!$B101), 날씨7[ddMefs]),""),IF(_xlpm.결과=0,"",_xlpm.결과))</f>
        <v/>
      </c>
      <c r="N101" t="str" cm="1">
        <f t="array" ref="N101">_xlfn.LET(_xlpm.결과,IFERROR(_xlfn.XLOOKUP(1, (날씨7[stnNm]='신적설 삽입용'!$C$70) * (날씨7[월]=N$71) * (날씨7[일]='신적설 삽입용'!$B101), 날씨7[ddMefs]),""),IF(_xlpm.결과=0,"",_xlpm.결과))</f>
        <v/>
      </c>
      <c r="P101" s="63">
        <v>30</v>
      </c>
      <c r="Q101" t="str" cm="1">
        <f t="array" ref="Q101">_xlfn.LET(_xlpm.결과,IFERROR(_xlfn.XLOOKUP(1, (날씨8[stnNm]='신적설 삽입용'!$Q$70) * (날씨8[월]=Q$71) * (날씨8[일]='신적설 삽입용'!$P101), 날씨8[ddMefs]),""),IF(_xlpm.결과=0,"",_xlpm.결과))</f>
        <v/>
      </c>
      <c r="R101" t="str" cm="1">
        <f t="array" ref="R101">_xlfn.LET(_xlpm.결과,IFERROR(_xlfn.XLOOKUP(1, (날씨8[stnNm]='신적설 삽입용'!$Q$70) * (날씨8[월]=R$71) * (날씨8[일]='신적설 삽입용'!$P101), 날씨8[ddMefs]),""),IF(_xlpm.결과=0,"",_xlpm.결과))</f>
        <v/>
      </c>
      <c r="S101" t="str" cm="1">
        <f t="array" ref="S101">_xlfn.LET(_xlpm.결과,IFERROR(_xlfn.XLOOKUP(1, (날씨8[stnNm]='신적설 삽입용'!$Q$70) * (날씨8[월]=S$71) * (날씨8[일]='신적설 삽입용'!$P101), 날씨8[ddMefs]),""),IF(_xlpm.결과=0,"",_xlpm.결과))</f>
        <v/>
      </c>
      <c r="T101" t="str" cm="1">
        <f t="array" ref="T101">_xlfn.LET(_xlpm.결과,IFERROR(_xlfn.XLOOKUP(1, (날씨8[stnNm]='신적설 삽입용'!$Q$70) * (날씨8[월]=T$71) * (날씨8[일]='신적설 삽입용'!$P101), 날씨8[ddMefs]),""),IF(_xlpm.결과=0,"",_xlpm.결과))</f>
        <v/>
      </c>
      <c r="U101" t="str" cm="1">
        <f t="array" ref="U101">_xlfn.LET(_xlpm.결과,IFERROR(_xlfn.XLOOKUP(1, (날씨8[stnNm]='신적설 삽입용'!$Q$70) * (날씨8[월]=U$71) * (날씨8[일]='신적설 삽입용'!$P101), 날씨8[ddMefs]),""),IF(_xlpm.결과=0,"",_xlpm.결과))</f>
        <v/>
      </c>
      <c r="V101" t="str" cm="1">
        <f t="array" ref="V101">_xlfn.LET(_xlpm.결과,IFERROR(_xlfn.XLOOKUP(1, (날씨8[stnNm]='신적설 삽입용'!$Q$70) * (날씨8[월]=V$71) * (날씨8[일]='신적설 삽입용'!$P101), 날씨8[ddMefs]),""),IF(_xlpm.결과=0,"",_xlpm.결과))</f>
        <v/>
      </c>
      <c r="W101" t="str" cm="1">
        <f t="array" ref="W101">_xlfn.LET(_xlpm.결과,IFERROR(_xlfn.XLOOKUP(1, (날씨8[stnNm]='신적설 삽입용'!$Q$70) * (날씨8[월]=W$71) * (날씨8[일]='신적설 삽입용'!$P101), 날씨8[ddMefs]),""),IF(_xlpm.결과=0,"",_xlpm.결과))</f>
        <v/>
      </c>
      <c r="X101" t="str" cm="1">
        <f t="array" ref="X101">_xlfn.LET(_xlpm.결과,IFERROR(_xlfn.XLOOKUP(1, (날씨8[stnNm]='신적설 삽입용'!$Q$70) * (날씨8[월]=X$71) * (날씨8[일]='신적설 삽입용'!$P101), 날씨8[ddMefs]),""),IF(_xlpm.결과=0,"",_xlpm.결과))</f>
        <v/>
      </c>
      <c r="Y101" t="str" cm="1">
        <f t="array" ref="Y101">_xlfn.LET(_xlpm.결과,IFERROR(_xlfn.XLOOKUP(1, (날씨8[stnNm]='신적설 삽입용'!$Q$70) * (날씨8[월]=Y$71) * (날씨8[일]='신적설 삽입용'!$P101), 날씨8[ddMefs]),""),IF(_xlpm.결과=0,"",_xlpm.결과))</f>
        <v/>
      </c>
      <c r="Z101" t="str" cm="1">
        <f t="array" ref="Z101">_xlfn.LET(_xlpm.결과,IFERROR(_xlfn.XLOOKUP(1, (날씨8[stnNm]='신적설 삽입용'!$Q$70) * (날씨8[월]=Z$71) * (날씨8[일]='신적설 삽입용'!$P101), 날씨8[ddMefs]),""),IF(_xlpm.결과=0,"",_xlpm.결과))</f>
        <v/>
      </c>
      <c r="AA101" t="str" cm="1">
        <f t="array" ref="AA101">_xlfn.LET(_xlpm.결과,IFERROR(_xlfn.XLOOKUP(1, (날씨8[stnNm]='신적설 삽입용'!$Q$70) * (날씨8[월]=AA$71) * (날씨8[일]='신적설 삽입용'!$P101), 날씨8[ddMefs]),""),IF(_xlpm.결과=0,"",_xlpm.결과))</f>
        <v/>
      </c>
      <c r="AB101" t="str" cm="1">
        <f t="array" ref="AB101">_xlfn.LET(_xlpm.결과,IFERROR(_xlfn.XLOOKUP(1, (날씨8[stnNm]='신적설 삽입용'!$Q$70) * (날씨8[월]=AB$71) * (날씨8[일]='신적설 삽입용'!$P101), 날씨8[ddMefs]),""),IF(_xlpm.결과=0,"",_xlpm.결과))</f>
        <v/>
      </c>
      <c r="AD101" s="63">
        <v>30</v>
      </c>
      <c r="AE101" t="str" cm="1">
        <f t="array" ref="AE101">_xlfn.LET(_xlpm.결과,IFERROR(_xlfn.XLOOKUP(1, (날씨9[stnNm]='신적설 삽입용'!$AE$70) * (날씨9[월]=AE$71) * (날씨9[일]='신적설 삽입용'!$AD101), 날씨9[ddMefs]),""),IF(_xlpm.결과=0,"",_xlpm.결과))</f>
        <v/>
      </c>
      <c r="AF101" t="str" cm="1">
        <f t="array" ref="AF101">_xlfn.LET(_xlpm.결과,IFERROR(_xlfn.XLOOKUP(1, (날씨9[stnNm]='신적설 삽입용'!$AE$70) * (날씨9[월]=AF$71) * (날씨9[일]='신적설 삽입용'!$AD101), 날씨9[ddMefs]),""),IF(_xlpm.결과=0,"",_xlpm.결과))</f>
        <v/>
      </c>
      <c r="AG101" t="str" cm="1">
        <f t="array" ref="AG101">_xlfn.LET(_xlpm.결과,IFERROR(_xlfn.XLOOKUP(1, (날씨9[stnNm]='신적설 삽입용'!$AE$70) * (날씨9[월]=AG$71) * (날씨9[일]='신적설 삽입용'!$AD101), 날씨9[ddMefs]),""),IF(_xlpm.결과=0,"",_xlpm.결과))</f>
        <v/>
      </c>
      <c r="AH101" t="str" cm="1">
        <f t="array" ref="AH101">_xlfn.LET(_xlpm.결과,IFERROR(_xlfn.XLOOKUP(1, (날씨9[stnNm]='신적설 삽입용'!$AE$70) * (날씨9[월]=AH$71) * (날씨9[일]='신적설 삽입용'!$AD101), 날씨9[ddMefs]),""),IF(_xlpm.결과=0,"",_xlpm.결과))</f>
        <v/>
      </c>
      <c r="AI101" t="str" cm="1">
        <f t="array" ref="AI101">_xlfn.LET(_xlpm.결과,IFERROR(_xlfn.XLOOKUP(1, (날씨9[stnNm]='신적설 삽입용'!$AE$70) * (날씨9[월]=AI$71) * (날씨9[일]='신적설 삽입용'!$AD101), 날씨9[ddMefs]),""),IF(_xlpm.결과=0,"",_xlpm.결과))</f>
        <v/>
      </c>
      <c r="AJ101" t="str" cm="1">
        <f t="array" ref="AJ101">_xlfn.LET(_xlpm.결과,IFERROR(_xlfn.XLOOKUP(1, (날씨9[stnNm]='신적설 삽입용'!$AE$70) * (날씨9[월]=AJ$71) * (날씨9[일]='신적설 삽입용'!$AD101), 날씨9[ddMefs]),""),IF(_xlpm.결과=0,"",_xlpm.결과))</f>
        <v/>
      </c>
      <c r="AK101" t="str" cm="1">
        <f t="array" ref="AK101">_xlfn.LET(_xlpm.결과,IFERROR(_xlfn.XLOOKUP(1, (날씨9[stnNm]='신적설 삽입용'!$AE$70) * (날씨9[월]=AK$71) * (날씨9[일]='신적설 삽입용'!$AD101), 날씨9[ddMefs]),""),IF(_xlpm.결과=0,"",_xlpm.결과))</f>
        <v/>
      </c>
      <c r="AL101" t="str" cm="1">
        <f t="array" ref="AL101">_xlfn.LET(_xlpm.결과,IFERROR(_xlfn.XLOOKUP(1, (날씨9[stnNm]='신적설 삽입용'!$AE$70) * (날씨9[월]=AL$71) * (날씨9[일]='신적설 삽입용'!$AD101), 날씨9[ddMefs]),""),IF(_xlpm.결과=0,"",_xlpm.결과))</f>
        <v/>
      </c>
      <c r="AM101" t="str" cm="1">
        <f t="array" ref="AM101">_xlfn.LET(_xlpm.결과,IFERROR(_xlfn.XLOOKUP(1, (날씨9[stnNm]='신적설 삽입용'!$AE$70) * (날씨9[월]=AM$71) * (날씨9[일]='신적설 삽입용'!$AD101), 날씨9[ddMefs]),""),IF(_xlpm.결과=0,"",_xlpm.결과))</f>
        <v/>
      </c>
      <c r="AN101" t="str" cm="1">
        <f t="array" ref="AN101">_xlfn.LET(_xlpm.결과,IFERROR(_xlfn.XLOOKUP(1, (날씨9[stnNm]='신적설 삽입용'!$AE$70) * (날씨9[월]=AN$71) * (날씨9[일]='신적설 삽입용'!$AD101), 날씨9[ddMefs]),""),IF(_xlpm.결과=0,"",_xlpm.결과))</f>
        <v/>
      </c>
      <c r="AO101" t="str" cm="1">
        <f t="array" ref="AO101">_xlfn.LET(_xlpm.결과,IFERROR(_xlfn.XLOOKUP(1, (날씨9[stnNm]='신적설 삽입용'!$AE$70) * (날씨9[월]=AO$71) * (날씨9[일]='신적설 삽입용'!$AD101), 날씨9[ddMefs]),""),IF(_xlpm.결과=0,"",_xlpm.결과))</f>
        <v/>
      </c>
      <c r="AP101" t="str" cm="1">
        <f t="array" ref="AP101">_xlfn.LET(_xlpm.결과,IFERROR(_xlfn.XLOOKUP(1, (날씨9[stnNm]='신적설 삽입용'!$AE$70) * (날씨9[월]=AP$71) * (날씨9[일]='신적설 삽입용'!$AD101), 날씨9[ddMefs]),""),IF(_xlpm.결과=0,"",_xlpm.결과))</f>
        <v/>
      </c>
    </row>
    <row r="102" spans="2:42" ht="15.95" customHeight="1" x14ac:dyDescent="0.3">
      <c r="B102" s="63">
        <v>31</v>
      </c>
      <c r="C102" t="str" cm="1">
        <f t="array" ref="C102">_xlfn.LET(_xlpm.결과,IFERROR(_xlfn.XLOOKUP(1, (날씨7[stnNm]='신적설 삽입용'!$C$70) * (날씨7[월]=C$71) * (날씨7[일]='신적설 삽입용'!$B102), 날씨7[ddMefs]),""),IF(_xlpm.결과=0,"",_xlpm.결과))</f>
        <v/>
      </c>
      <c r="D102" t="str" cm="1">
        <f t="array" ref="D102">_xlfn.LET(_xlpm.결과,IFERROR(_xlfn.XLOOKUP(1, (날씨7[stnNm]='신적설 삽입용'!$C$70) * (날씨7[월]=D$71) * (날씨7[일]='신적설 삽입용'!$B102), 날씨7[ddMefs]),""),IF(_xlpm.결과=0,"",_xlpm.결과))</f>
        <v/>
      </c>
      <c r="E102" t="str" cm="1">
        <f t="array" ref="E102">_xlfn.LET(_xlpm.결과,IFERROR(_xlfn.XLOOKUP(1, (날씨7[stnNm]='신적설 삽입용'!$C$70) * (날씨7[월]=E$71) * (날씨7[일]='신적설 삽입용'!$B102), 날씨7[ddMefs]),""),IF(_xlpm.결과=0,"",_xlpm.결과))</f>
        <v/>
      </c>
      <c r="F102" t="str" cm="1">
        <f t="array" ref="F102">_xlfn.LET(_xlpm.결과,IFERROR(_xlfn.XLOOKUP(1, (날씨7[stnNm]='신적설 삽입용'!$C$70) * (날씨7[월]=F$71) * (날씨7[일]='신적설 삽입용'!$B102), 날씨7[ddMefs]),""),IF(_xlpm.결과=0,"",_xlpm.결과))</f>
        <v/>
      </c>
      <c r="G102" t="str" cm="1">
        <f t="array" ref="G102">_xlfn.LET(_xlpm.결과,IFERROR(_xlfn.XLOOKUP(1, (날씨7[stnNm]='신적설 삽입용'!$C$70) * (날씨7[월]=G$71) * (날씨7[일]='신적설 삽입용'!$B102), 날씨7[ddMefs]),""),IF(_xlpm.결과=0,"",_xlpm.결과))</f>
        <v/>
      </c>
      <c r="H102" t="str" cm="1">
        <f t="array" ref="H102">_xlfn.LET(_xlpm.결과,IFERROR(_xlfn.XLOOKUP(1, (날씨7[stnNm]='신적설 삽입용'!$C$70) * (날씨7[월]=H$71) * (날씨7[일]='신적설 삽입용'!$B102), 날씨7[ddMefs]),""),IF(_xlpm.결과=0,"",_xlpm.결과))</f>
        <v/>
      </c>
      <c r="I102" t="str" cm="1">
        <f t="array" ref="I102">_xlfn.LET(_xlpm.결과,IFERROR(_xlfn.XLOOKUP(1, (날씨7[stnNm]='신적설 삽입용'!$C$70) * (날씨7[월]=I$71) * (날씨7[일]='신적설 삽입용'!$B102), 날씨7[ddMefs]),""),IF(_xlpm.결과=0,"",_xlpm.결과))</f>
        <v/>
      </c>
      <c r="J102" t="str" cm="1">
        <f t="array" ref="J102">_xlfn.LET(_xlpm.결과,IFERROR(_xlfn.XLOOKUP(1, (날씨7[stnNm]='신적설 삽입용'!$C$70) * (날씨7[월]=J$71) * (날씨7[일]='신적설 삽입용'!$B102), 날씨7[ddMefs]),""),IF(_xlpm.결과=0,"",_xlpm.결과))</f>
        <v/>
      </c>
      <c r="K102" t="str" cm="1">
        <f t="array" ref="K102">_xlfn.LET(_xlpm.결과,IFERROR(_xlfn.XLOOKUP(1, (날씨7[stnNm]='신적설 삽입용'!$C$70) * (날씨7[월]=K$71) * (날씨7[일]='신적설 삽입용'!$B102), 날씨7[ddMefs]),""),IF(_xlpm.결과=0,"",_xlpm.결과))</f>
        <v/>
      </c>
      <c r="L102" t="str" cm="1">
        <f t="array" ref="L102">_xlfn.LET(_xlpm.결과,IFERROR(_xlfn.XLOOKUP(1, (날씨7[stnNm]='신적설 삽입용'!$C$70) * (날씨7[월]=L$71) * (날씨7[일]='신적설 삽입용'!$B102), 날씨7[ddMefs]),""),IF(_xlpm.결과=0,"",_xlpm.결과))</f>
        <v/>
      </c>
      <c r="M102" t="str" cm="1">
        <f t="array" ref="M102">_xlfn.LET(_xlpm.결과,IFERROR(_xlfn.XLOOKUP(1, (날씨7[stnNm]='신적설 삽입용'!$C$70) * (날씨7[월]=M$71) * (날씨7[일]='신적설 삽입용'!$B102), 날씨7[ddMefs]),""),IF(_xlpm.결과=0,"",_xlpm.결과))</f>
        <v/>
      </c>
      <c r="N102" t="str" cm="1">
        <f t="array" ref="N102">_xlfn.LET(_xlpm.결과,IFERROR(_xlfn.XLOOKUP(1, (날씨7[stnNm]='신적설 삽입용'!$C$70) * (날씨7[월]=N$71) * (날씨7[일]='신적설 삽입용'!$B102), 날씨7[ddMefs]),""),IF(_xlpm.결과=0,"",_xlpm.결과))</f>
        <v/>
      </c>
      <c r="P102" s="63">
        <v>31</v>
      </c>
      <c r="Q102" t="str" cm="1">
        <f t="array" ref="Q102">_xlfn.LET(_xlpm.결과,IFERROR(_xlfn.XLOOKUP(1, (날씨8[stnNm]='신적설 삽입용'!$Q$70) * (날씨8[월]=Q$71) * (날씨8[일]='신적설 삽입용'!$P102), 날씨8[ddMefs]),""),IF(_xlpm.결과=0,"",_xlpm.결과))</f>
        <v/>
      </c>
      <c r="R102" t="str" cm="1">
        <f t="array" ref="R102">_xlfn.LET(_xlpm.결과,IFERROR(_xlfn.XLOOKUP(1, (날씨8[stnNm]='신적설 삽입용'!$Q$70) * (날씨8[월]=R$71) * (날씨8[일]='신적설 삽입용'!$P102), 날씨8[ddMefs]),""),IF(_xlpm.결과=0,"",_xlpm.결과))</f>
        <v/>
      </c>
      <c r="S102" t="str" cm="1">
        <f t="array" ref="S102">_xlfn.LET(_xlpm.결과,IFERROR(_xlfn.XLOOKUP(1, (날씨8[stnNm]='신적설 삽입용'!$Q$70) * (날씨8[월]=S$71) * (날씨8[일]='신적설 삽입용'!$P102), 날씨8[ddMefs]),""),IF(_xlpm.결과=0,"",_xlpm.결과))</f>
        <v/>
      </c>
      <c r="T102" t="str" cm="1">
        <f t="array" ref="T102">_xlfn.LET(_xlpm.결과,IFERROR(_xlfn.XLOOKUP(1, (날씨8[stnNm]='신적설 삽입용'!$Q$70) * (날씨8[월]=T$71) * (날씨8[일]='신적설 삽입용'!$P102), 날씨8[ddMefs]),""),IF(_xlpm.결과=0,"",_xlpm.결과))</f>
        <v/>
      </c>
      <c r="U102" t="str" cm="1">
        <f t="array" ref="U102">_xlfn.LET(_xlpm.결과,IFERROR(_xlfn.XLOOKUP(1, (날씨8[stnNm]='신적설 삽입용'!$Q$70) * (날씨8[월]=U$71) * (날씨8[일]='신적설 삽입용'!$P102), 날씨8[ddMefs]),""),IF(_xlpm.결과=0,"",_xlpm.결과))</f>
        <v/>
      </c>
      <c r="V102" t="str" cm="1">
        <f t="array" ref="V102">_xlfn.LET(_xlpm.결과,IFERROR(_xlfn.XLOOKUP(1, (날씨8[stnNm]='신적설 삽입용'!$Q$70) * (날씨8[월]=V$71) * (날씨8[일]='신적설 삽입용'!$P102), 날씨8[ddMefs]),""),IF(_xlpm.결과=0,"",_xlpm.결과))</f>
        <v/>
      </c>
      <c r="W102" t="str" cm="1">
        <f t="array" ref="W102">_xlfn.LET(_xlpm.결과,IFERROR(_xlfn.XLOOKUP(1, (날씨8[stnNm]='신적설 삽입용'!$Q$70) * (날씨8[월]=W$71) * (날씨8[일]='신적설 삽입용'!$P102), 날씨8[ddMefs]),""),IF(_xlpm.결과=0,"",_xlpm.결과))</f>
        <v/>
      </c>
      <c r="X102" t="str" cm="1">
        <f t="array" ref="X102">_xlfn.LET(_xlpm.결과,IFERROR(_xlfn.XLOOKUP(1, (날씨8[stnNm]='신적설 삽입용'!$Q$70) * (날씨8[월]=X$71) * (날씨8[일]='신적설 삽입용'!$P102), 날씨8[ddMefs]),""),IF(_xlpm.결과=0,"",_xlpm.결과))</f>
        <v/>
      </c>
      <c r="Y102" t="str" cm="1">
        <f t="array" ref="Y102">_xlfn.LET(_xlpm.결과,IFERROR(_xlfn.XLOOKUP(1, (날씨8[stnNm]='신적설 삽입용'!$Q$70) * (날씨8[월]=Y$71) * (날씨8[일]='신적설 삽입용'!$P102), 날씨8[ddMefs]),""),IF(_xlpm.결과=0,"",_xlpm.결과))</f>
        <v/>
      </c>
      <c r="Z102" t="str" cm="1">
        <f t="array" ref="Z102">_xlfn.LET(_xlpm.결과,IFERROR(_xlfn.XLOOKUP(1, (날씨8[stnNm]='신적설 삽입용'!$Q$70) * (날씨8[월]=Z$71) * (날씨8[일]='신적설 삽입용'!$P102), 날씨8[ddMefs]),""),IF(_xlpm.결과=0,"",_xlpm.결과))</f>
        <v/>
      </c>
      <c r="AA102" t="str" cm="1">
        <f t="array" ref="AA102">_xlfn.LET(_xlpm.결과,IFERROR(_xlfn.XLOOKUP(1, (날씨8[stnNm]='신적설 삽입용'!$Q$70) * (날씨8[월]=AA$71) * (날씨8[일]='신적설 삽입용'!$P102), 날씨8[ddMefs]),""),IF(_xlpm.결과=0,"",_xlpm.결과))</f>
        <v/>
      </c>
      <c r="AB102" t="str" cm="1">
        <f t="array" ref="AB102">_xlfn.LET(_xlpm.결과,IFERROR(_xlfn.XLOOKUP(1, (날씨8[stnNm]='신적설 삽입용'!$Q$70) * (날씨8[월]=AB$71) * (날씨8[일]='신적설 삽입용'!$P102), 날씨8[ddMefs]),""),IF(_xlpm.결과=0,"",_xlpm.결과))</f>
        <v/>
      </c>
      <c r="AD102" s="63">
        <v>31</v>
      </c>
      <c r="AE102" t="str" cm="1">
        <f t="array" ref="AE102">_xlfn.LET(_xlpm.결과,IFERROR(_xlfn.XLOOKUP(1, (날씨9[stnNm]='신적설 삽입용'!$AE$70) * (날씨9[월]=AE$71) * (날씨9[일]='신적설 삽입용'!$AD102), 날씨9[ddMefs]),""),IF(_xlpm.결과=0,"",_xlpm.결과))</f>
        <v/>
      </c>
      <c r="AF102" t="str" cm="1">
        <f t="array" ref="AF102">_xlfn.LET(_xlpm.결과,IFERROR(_xlfn.XLOOKUP(1, (날씨9[stnNm]='신적설 삽입용'!$AE$70) * (날씨9[월]=AF$71) * (날씨9[일]='신적설 삽입용'!$AD102), 날씨9[ddMefs]),""),IF(_xlpm.결과=0,"",_xlpm.결과))</f>
        <v/>
      </c>
      <c r="AG102" t="str" cm="1">
        <f t="array" ref="AG102">_xlfn.LET(_xlpm.결과,IFERROR(_xlfn.XLOOKUP(1, (날씨9[stnNm]='신적설 삽입용'!$AE$70) * (날씨9[월]=AG$71) * (날씨9[일]='신적설 삽입용'!$AD102), 날씨9[ddMefs]),""),IF(_xlpm.결과=0,"",_xlpm.결과))</f>
        <v/>
      </c>
      <c r="AH102" t="str" cm="1">
        <f t="array" ref="AH102">_xlfn.LET(_xlpm.결과,IFERROR(_xlfn.XLOOKUP(1, (날씨9[stnNm]='신적설 삽입용'!$AE$70) * (날씨9[월]=AH$71) * (날씨9[일]='신적설 삽입용'!$AD102), 날씨9[ddMefs]),""),IF(_xlpm.결과=0,"",_xlpm.결과))</f>
        <v/>
      </c>
      <c r="AI102" t="str" cm="1">
        <f t="array" ref="AI102">_xlfn.LET(_xlpm.결과,IFERROR(_xlfn.XLOOKUP(1, (날씨9[stnNm]='신적설 삽입용'!$AE$70) * (날씨9[월]=AI$71) * (날씨9[일]='신적설 삽입용'!$AD102), 날씨9[ddMefs]),""),IF(_xlpm.결과=0,"",_xlpm.결과))</f>
        <v/>
      </c>
      <c r="AJ102" t="str" cm="1">
        <f t="array" ref="AJ102">_xlfn.LET(_xlpm.결과,IFERROR(_xlfn.XLOOKUP(1, (날씨9[stnNm]='신적설 삽입용'!$AE$70) * (날씨9[월]=AJ$71) * (날씨9[일]='신적설 삽입용'!$AD102), 날씨9[ddMefs]),""),IF(_xlpm.결과=0,"",_xlpm.결과))</f>
        <v/>
      </c>
      <c r="AK102" t="str" cm="1">
        <f t="array" ref="AK102">_xlfn.LET(_xlpm.결과,IFERROR(_xlfn.XLOOKUP(1, (날씨9[stnNm]='신적설 삽입용'!$AE$70) * (날씨9[월]=AK$71) * (날씨9[일]='신적설 삽입용'!$AD102), 날씨9[ddMefs]),""),IF(_xlpm.결과=0,"",_xlpm.결과))</f>
        <v/>
      </c>
      <c r="AL102" t="str" cm="1">
        <f t="array" ref="AL102">_xlfn.LET(_xlpm.결과,IFERROR(_xlfn.XLOOKUP(1, (날씨9[stnNm]='신적설 삽입용'!$AE$70) * (날씨9[월]=AL$71) * (날씨9[일]='신적설 삽입용'!$AD102), 날씨9[ddMefs]),""),IF(_xlpm.결과=0,"",_xlpm.결과))</f>
        <v/>
      </c>
      <c r="AM102" t="str" cm="1">
        <f t="array" ref="AM102">_xlfn.LET(_xlpm.결과,IFERROR(_xlfn.XLOOKUP(1, (날씨9[stnNm]='신적설 삽입용'!$AE$70) * (날씨9[월]=AM$71) * (날씨9[일]='신적설 삽입용'!$AD102), 날씨9[ddMefs]),""),IF(_xlpm.결과=0,"",_xlpm.결과))</f>
        <v/>
      </c>
      <c r="AN102" t="str" cm="1">
        <f t="array" ref="AN102">_xlfn.LET(_xlpm.결과,IFERROR(_xlfn.XLOOKUP(1, (날씨9[stnNm]='신적설 삽입용'!$AE$70) * (날씨9[월]=AN$71) * (날씨9[일]='신적설 삽입용'!$AD102), 날씨9[ddMefs]),""),IF(_xlpm.결과=0,"",_xlpm.결과))</f>
        <v/>
      </c>
      <c r="AO102" t="str" cm="1">
        <f t="array" ref="AO102">_xlfn.LET(_xlpm.결과,IFERROR(_xlfn.XLOOKUP(1, (날씨9[stnNm]='신적설 삽입용'!$AE$70) * (날씨9[월]=AO$71) * (날씨9[일]='신적설 삽입용'!$AD102), 날씨9[ddMefs]),""),IF(_xlpm.결과=0,"",_xlpm.결과))</f>
        <v/>
      </c>
      <c r="AP102" t="str" cm="1">
        <f t="array" ref="AP102">_xlfn.LET(_xlpm.결과,IFERROR(_xlfn.XLOOKUP(1, (날씨9[stnNm]='신적설 삽입용'!$AE$70) * (날씨9[월]=AP$71) * (날씨9[일]='신적설 삽입용'!$AD102), 날씨9[ddMefs]),""),IF(_xlpm.결과=0,"",_xlpm.결과))</f>
        <v/>
      </c>
    </row>
    <row r="103" spans="2:42" ht="15.95" customHeight="1" x14ac:dyDescent="0.3"/>
    <row r="104" spans="2:42" ht="15.95" customHeight="1" x14ac:dyDescent="0.3">
      <c r="C104" t="str">
        <f>가동률!$P$9</f>
        <v>철원</v>
      </c>
      <c r="D104">
        <f>가동률!$P$10-1</f>
        <v>2024</v>
      </c>
    </row>
    <row r="105" spans="2:42" ht="15.95" customHeight="1" x14ac:dyDescent="0.3">
      <c r="C105" s="64">
        <v>1</v>
      </c>
      <c r="D105" s="64">
        <v>2</v>
      </c>
      <c r="E105" s="64">
        <v>3</v>
      </c>
      <c r="F105" s="64">
        <v>4</v>
      </c>
      <c r="G105" s="64">
        <v>5</v>
      </c>
      <c r="H105" s="64">
        <v>6</v>
      </c>
      <c r="I105" s="64">
        <v>7</v>
      </c>
      <c r="J105" s="64">
        <v>8</v>
      </c>
      <c r="K105" s="64">
        <v>9</v>
      </c>
      <c r="L105" s="64">
        <v>10</v>
      </c>
      <c r="M105" s="64">
        <v>11</v>
      </c>
      <c r="N105" s="64">
        <v>12</v>
      </c>
    </row>
    <row r="106" spans="2:42" ht="15.95" customHeight="1" x14ac:dyDescent="0.3">
      <c r="B106" s="63">
        <v>1</v>
      </c>
      <c r="C106" t="str" cm="1">
        <f t="array" ref="C106">_xlfn.LET(_xlpm.결과,IFERROR(_xlfn.XLOOKUP(1, (날씨10[stnNm]='신적설 삽입용'!$C$104) * (날씨10[월]=C$105) * (날씨10[일]='신적설 삽입용'!$B106), 날씨10[ddMefs]),""),IF(_xlpm.결과=0,"",_xlpm.결과))</f>
        <v/>
      </c>
      <c r="D106" t="str" cm="1">
        <f t="array" ref="D106">_xlfn.LET(_xlpm.결과,IFERROR(_xlfn.XLOOKUP(1, (날씨10[stnNm]='신적설 삽입용'!$C$104) * (날씨10[월]=D$105) * (날씨10[일]='신적설 삽입용'!$B106), 날씨10[ddMefs]),""),IF(_xlpm.결과=0,"",_xlpm.결과))</f>
        <v/>
      </c>
      <c r="E106" t="str" cm="1">
        <f t="array" ref="E106">_xlfn.LET(_xlpm.결과,IFERROR(_xlfn.XLOOKUP(1, (날씨10[stnNm]='신적설 삽입용'!$C$104) * (날씨10[월]=E$105) * (날씨10[일]='신적설 삽입용'!$B106), 날씨10[ddMefs]),""),IF(_xlpm.결과=0,"",_xlpm.결과))</f>
        <v/>
      </c>
      <c r="F106" t="str" cm="1">
        <f t="array" ref="F106">_xlfn.LET(_xlpm.결과,IFERROR(_xlfn.XLOOKUP(1, (날씨10[stnNm]='신적설 삽입용'!$C$104) * (날씨10[월]=F$105) * (날씨10[일]='신적설 삽입용'!$B106), 날씨10[ddMefs]),""),IF(_xlpm.결과=0,"",_xlpm.결과))</f>
        <v/>
      </c>
      <c r="G106" t="str" cm="1">
        <f t="array" ref="G106">_xlfn.LET(_xlpm.결과,IFERROR(_xlfn.XLOOKUP(1, (날씨10[stnNm]='신적설 삽입용'!$C$104) * (날씨10[월]=G$105) * (날씨10[일]='신적설 삽입용'!$B106), 날씨10[ddMefs]),""),IF(_xlpm.결과=0,"",_xlpm.결과))</f>
        <v/>
      </c>
      <c r="H106" t="str" cm="1">
        <f t="array" ref="H106">_xlfn.LET(_xlpm.결과,IFERROR(_xlfn.XLOOKUP(1, (날씨10[stnNm]='신적설 삽입용'!$C$104) * (날씨10[월]=H$105) * (날씨10[일]='신적설 삽입용'!$B106), 날씨10[ddMefs]),""),IF(_xlpm.결과=0,"",_xlpm.결과))</f>
        <v/>
      </c>
      <c r="I106" t="str" cm="1">
        <f t="array" ref="I106">_xlfn.LET(_xlpm.결과,IFERROR(_xlfn.XLOOKUP(1, (날씨10[stnNm]='신적설 삽입용'!$C$104) * (날씨10[월]=I$105) * (날씨10[일]='신적설 삽입용'!$B106), 날씨10[ddMefs]),""),IF(_xlpm.결과=0,"",_xlpm.결과))</f>
        <v/>
      </c>
      <c r="J106" t="str" cm="1">
        <f t="array" ref="J106">_xlfn.LET(_xlpm.결과,IFERROR(_xlfn.XLOOKUP(1, (날씨10[stnNm]='신적설 삽입용'!$C$104) * (날씨10[월]=J$105) * (날씨10[일]='신적설 삽입용'!$B106), 날씨10[ddMefs]),""),IF(_xlpm.결과=0,"",_xlpm.결과))</f>
        <v/>
      </c>
      <c r="K106" t="str" cm="1">
        <f t="array" ref="K106">_xlfn.LET(_xlpm.결과,IFERROR(_xlfn.XLOOKUP(1, (날씨10[stnNm]='신적설 삽입용'!$C$104) * (날씨10[월]=K$105) * (날씨10[일]='신적설 삽입용'!$B106), 날씨10[ddMefs]),""),IF(_xlpm.결과=0,"",_xlpm.결과))</f>
        <v/>
      </c>
      <c r="L106" t="str" cm="1">
        <f t="array" ref="L106">_xlfn.LET(_xlpm.결과,IFERROR(_xlfn.XLOOKUP(1, (날씨10[stnNm]='신적설 삽입용'!$C$104) * (날씨10[월]=L$105) * (날씨10[일]='신적설 삽입용'!$B106), 날씨10[ddMefs]),""),IF(_xlpm.결과=0,"",_xlpm.결과))</f>
        <v/>
      </c>
      <c r="M106" t="str" cm="1">
        <f t="array" ref="M106">_xlfn.LET(_xlpm.결과,IFERROR(_xlfn.XLOOKUP(1, (날씨10[stnNm]='신적설 삽입용'!$C$104) * (날씨10[월]=M$105) * (날씨10[일]='신적설 삽입용'!$B106), 날씨10[ddMefs]),""),IF(_xlpm.결과=0,"",_xlpm.결과))</f>
        <v/>
      </c>
      <c r="N106" t="str" cm="1">
        <f t="array" ref="N106">_xlfn.LET(_xlpm.결과,IFERROR(_xlfn.XLOOKUP(1, (날씨10[stnNm]='신적설 삽입용'!$C$104) * (날씨10[월]=N$105) * (날씨10[일]='신적설 삽입용'!$B106), 날씨10[ddMefs]),""),IF(_xlpm.결과=0,"",_xlpm.결과))</f>
        <v/>
      </c>
    </row>
    <row r="107" spans="2:42" ht="15.95" customHeight="1" x14ac:dyDescent="0.3">
      <c r="B107" s="63">
        <v>2</v>
      </c>
      <c r="C107" t="str" cm="1">
        <f t="array" ref="C107">_xlfn.LET(_xlpm.결과,IFERROR(_xlfn.XLOOKUP(1, (날씨10[stnNm]='신적설 삽입용'!$C$104) * (날씨10[월]=C$105) * (날씨10[일]='신적설 삽입용'!$B107), 날씨10[ddMefs]),""),IF(_xlpm.결과=0,"",_xlpm.결과))</f>
        <v/>
      </c>
      <c r="D107" t="str" cm="1">
        <f t="array" ref="D107">_xlfn.LET(_xlpm.결과,IFERROR(_xlfn.XLOOKUP(1, (날씨10[stnNm]='신적설 삽입용'!$C$104) * (날씨10[월]=D$105) * (날씨10[일]='신적설 삽입용'!$B107), 날씨10[ddMefs]),""),IF(_xlpm.결과=0,"",_xlpm.결과))</f>
        <v/>
      </c>
      <c r="E107" t="str" cm="1">
        <f t="array" ref="E107">_xlfn.LET(_xlpm.결과,IFERROR(_xlfn.XLOOKUP(1, (날씨10[stnNm]='신적설 삽입용'!$C$104) * (날씨10[월]=E$105) * (날씨10[일]='신적설 삽입용'!$B107), 날씨10[ddMefs]),""),IF(_xlpm.결과=0,"",_xlpm.결과))</f>
        <v/>
      </c>
      <c r="F107" t="str" cm="1">
        <f t="array" ref="F107">_xlfn.LET(_xlpm.결과,IFERROR(_xlfn.XLOOKUP(1, (날씨10[stnNm]='신적설 삽입용'!$C$104) * (날씨10[월]=F$105) * (날씨10[일]='신적설 삽입용'!$B107), 날씨10[ddMefs]),""),IF(_xlpm.결과=0,"",_xlpm.결과))</f>
        <v/>
      </c>
      <c r="G107" t="str" cm="1">
        <f t="array" ref="G107">_xlfn.LET(_xlpm.결과,IFERROR(_xlfn.XLOOKUP(1, (날씨10[stnNm]='신적설 삽입용'!$C$104) * (날씨10[월]=G$105) * (날씨10[일]='신적설 삽입용'!$B107), 날씨10[ddMefs]),""),IF(_xlpm.결과=0,"",_xlpm.결과))</f>
        <v/>
      </c>
      <c r="H107" t="str" cm="1">
        <f t="array" ref="H107">_xlfn.LET(_xlpm.결과,IFERROR(_xlfn.XLOOKUP(1, (날씨10[stnNm]='신적설 삽입용'!$C$104) * (날씨10[월]=H$105) * (날씨10[일]='신적설 삽입용'!$B107), 날씨10[ddMefs]),""),IF(_xlpm.결과=0,"",_xlpm.결과))</f>
        <v/>
      </c>
      <c r="I107" t="str" cm="1">
        <f t="array" ref="I107">_xlfn.LET(_xlpm.결과,IFERROR(_xlfn.XLOOKUP(1, (날씨10[stnNm]='신적설 삽입용'!$C$104) * (날씨10[월]=I$105) * (날씨10[일]='신적설 삽입용'!$B107), 날씨10[ddMefs]),""),IF(_xlpm.결과=0,"",_xlpm.결과))</f>
        <v/>
      </c>
      <c r="J107" t="str" cm="1">
        <f t="array" ref="J107">_xlfn.LET(_xlpm.결과,IFERROR(_xlfn.XLOOKUP(1, (날씨10[stnNm]='신적설 삽입용'!$C$104) * (날씨10[월]=J$105) * (날씨10[일]='신적설 삽입용'!$B107), 날씨10[ddMefs]),""),IF(_xlpm.결과=0,"",_xlpm.결과))</f>
        <v/>
      </c>
      <c r="K107" t="str" cm="1">
        <f t="array" ref="K107">_xlfn.LET(_xlpm.결과,IFERROR(_xlfn.XLOOKUP(1, (날씨10[stnNm]='신적설 삽입용'!$C$104) * (날씨10[월]=K$105) * (날씨10[일]='신적설 삽입용'!$B107), 날씨10[ddMefs]),""),IF(_xlpm.결과=0,"",_xlpm.결과))</f>
        <v/>
      </c>
      <c r="L107" t="str" cm="1">
        <f t="array" ref="L107">_xlfn.LET(_xlpm.결과,IFERROR(_xlfn.XLOOKUP(1, (날씨10[stnNm]='신적설 삽입용'!$C$104) * (날씨10[월]=L$105) * (날씨10[일]='신적설 삽입용'!$B107), 날씨10[ddMefs]),""),IF(_xlpm.결과=0,"",_xlpm.결과))</f>
        <v/>
      </c>
      <c r="M107" t="str" cm="1">
        <f t="array" ref="M107">_xlfn.LET(_xlpm.결과,IFERROR(_xlfn.XLOOKUP(1, (날씨10[stnNm]='신적설 삽입용'!$C$104) * (날씨10[월]=M$105) * (날씨10[일]='신적설 삽입용'!$B107), 날씨10[ddMefs]),""),IF(_xlpm.결과=0,"",_xlpm.결과))</f>
        <v/>
      </c>
      <c r="N107" t="str" cm="1">
        <f t="array" ref="N107">_xlfn.LET(_xlpm.결과,IFERROR(_xlfn.XLOOKUP(1, (날씨10[stnNm]='신적설 삽입용'!$C$104) * (날씨10[월]=N$105) * (날씨10[일]='신적설 삽입용'!$B107), 날씨10[ddMefs]),""),IF(_xlpm.결과=0,"",_xlpm.결과))</f>
        <v/>
      </c>
    </row>
    <row r="108" spans="2:42" ht="15.95" customHeight="1" x14ac:dyDescent="0.3">
      <c r="B108" s="63">
        <v>3</v>
      </c>
      <c r="C108" t="str" cm="1">
        <f t="array" ref="C108">_xlfn.LET(_xlpm.결과,IFERROR(_xlfn.XLOOKUP(1, (날씨10[stnNm]='신적설 삽입용'!$C$104) * (날씨10[월]=C$105) * (날씨10[일]='신적설 삽입용'!$B108), 날씨10[ddMefs]),""),IF(_xlpm.결과=0,"",_xlpm.결과))</f>
        <v/>
      </c>
      <c r="D108" t="str" cm="1">
        <f t="array" ref="D108">_xlfn.LET(_xlpm.결과,IFERROR(_xlfn.XLOOKUP(1, (날씨10[stnNm]='신적설 삽입용'!$C$104) * (날씨10[월]=D$105) * (날씨10[일]='신적설 삽입용'!$B108), 날씨10[ddMefs]),""),IF(_xlpm.결과=0,"",_xlpm.결과))</f>
        <v/>
      </c>
      <c r="E108" t="str" cm="1">
        <f t="array" ref="E108">_xlfn.LET(_xlpm.결과,IFERROR(_xlfn.XLOOKUP(1, (날씨10[stnNm]='신적설 삽입용'!$C$104) * (날씨10[월]=E$105) * (날씨10[일]='신적설 삽입용'!$B108), 날씨10[ddMefs]),""),IF(_xlpm.결과=0,"",_xlpm.결과))</f>
        <v/>
      </c>
      <c r="F108" t="str" cm="1">
        <f t="array" ref="F108">_xlfn.LET(_xlpm.결과,IFERROR(_xlfn.XLOOKUP(1, (날씨10[stnNm]='신적설 삽입용'!$C$104) * (날씨10[월]=F$105) * (날씨10[일]='신적설 삽입용'!$B108), 날씨10[ddMefs]),""),IF(_xlpm.결과=0,"",_xlpm.결과))</f>
        <v/>
      </c>
      <c r="G108" t="str" cm="1">
        <f t="array" ref="G108">_xlfn.LET(_xlpm.결과,IFERROR(_xlfn.XLOOKUP(1, (날씨10[stnNm]='신적설 삽입용'!$C$104) * (날씨10[월]=G$105) * (날씨10[일]='신적설 삽입용'!$B108), 날씨10[ddMefs]),""),IF(_xlpm.결과=0,"",_xlpm.결과))</f>
        <v/>
      </c>
      <c r="H108" t="str" cm="1">
        <f t="array" ref="H108">_xlfn.LET(_xlpm.결과,IFERROR(_xlfn.XLOOKUP(1, (날씨10[stnNm]='신적설 삽입용'!$C$104) * (날씨10[월]=H$105) * (날씨10[일]='신적설 삽입용'!$B108), 날씨10[ddMefs]),""),IF(_xlpm.결과=0,"",_xlpm.결과))</f>
        <v/>
      </c>
      <c r="I108" t="str" cm="1">
        <f t="array" ref="I108">_xlfn.LET(_xlpm.결과,IFERROR(_xlfn.XLOOKUP(1, (날씨10[stnNm]='신적설 삽입용'!$C$104) * (날씨10[월]=I$105) * (날씨10[일]='신적설 삽입용'!$B108), 날씨10[ddMefs]),""),IF(_xlpm.결과=0,"",_xlpm.결과))</f>
        <v/>
      </c>
      <c r="J108" t="str" cm="1">
        <f t="array" ref="J108">_xlfn.LET(_xlpm.결과,IFERROR(_xlfn.XLOOKUP(1, (날씨10[stnNm]='신적설 삽입용'!$C$104) * (날씨10[월]=J$105) * (날씨10[일]='신적설 삽입용'!$B108), 날씨10[ddMefs]),""),IF(_xlpm.결과=0,"",_xlpm.결과))</f>
        <v/>
      </c>
      <c r="K108" t="str" cm="1">
        <f t="array" ref="K108">_xlfn.LET(_xlpm.결과,IFERROR(_xlfn.XLOOKUP(1, (날씨10[stnNm]='신적설 삽입용'!$C$104) * (날씨10[월]=K$105) * (날씨10[일]='신적설 삽입용'!$B108), 날씨10[ddMefs]),""),IF(_xlpm.결과=0,"",_xlpm.결과))</f>
        <v/>
      </c>
      <c r="L108" t="str" cm="1">
        <f t="array" ref="L108">_xlfn.LET(_xlpm.결과,IFERROR(_xlfn.XLOOKUP(1, (날씨10[stnNm]='신적설 삽입용'!$C$104) * (날씨10[월]=L$105) * (날씨10[일]='신적설 삽입용'!$B108), 날씨10[ddMefs]),""),IF(_xlpm.결과=0,"",_xlpm.결과))</f>
        <v/>
      </c>
      <c r="M108" t="str" cm="1">
        <f t="array" ref="M108">_xlfn.LET(_xlpm.결과,IFERROR(_xlfn.XLOOKUP(1, (날씨10[stnNm]='신적설 삽입용'!$C$104) * (날씨10[월]=M$105) * (날씨10[일]='신적설 삽입용'!$B108), 날씨10[ddMefs]),""),IF(_xlpm.결과=0,"",_xlpm.결과))</f>
        <v/>
      </c>
      <c r="N108" t="str" cm="1">
        <f t="array" ref="N108">_xlfn.LET(_xlpm.결과,IFERROR(_xlfn.XLOOKUP(1, (날씨10[stnNm]='신적설 삽입용'!$C$104) * (날씨10[월]=N$105) * (날씨10[일]='신적설 삽입용'!$B108), 날씨10[ddMefs]),""),IF(_xlpm.결과=0,"",_xlpm.결과))</f>
        <v/>
      </c>
    </row>
    <row r="109" spans="2:42" ht="15.95" customHeight="1" x14ac:dyDescent="0.3">
      <c r="B109" s="63">
        <v>4</v>
      </c>
      <c r="C109" t="str" cm="1">
        <f t="array" ref="C109">_xlfn.LET(_xlpm.결과,IFERROR(_xlfn.XLOOKUP(1, (날씨10[stnNm]='신적설 삽입용'!$C$104) * (날씨10[월]=C$105) * (날씨10[일]='신적설 삽입용'!$B109), 날씨10[ddMefs]),""),IF(_xlpm.결과=0,"",_xlpm.결과))</f>
        <v/>
      </c>
      <c r="D109" t="str" cm="1">
        <f t="array" ref="D109">_xlfn.LET(_xlpm.결과,IFERROR(_xlfn.XLOOKUP(1, (날씨10[stnNm]='신적설 삽입용'!$C$104) * (날씨10[월]=D$105) * (날씨10[일]='신적설 삽입용'!$B109), 날씨10[ddMefs]),""),IF(_xlpm.결과=0,"",_xlpm.결과))</f>
        <v/>
      </c>
      <c r="E109" t="str" cm="1">
        <f t="array" ref="E109">_xlfn.LET(_xlpm.결과,IFERROR(_xlfn.XLOOKUP(1, (날씨10[stnNm]='신적설 삽입용'!$C$104) * (날씨10[월]=E$105) * (날씨10[일]='신적설 삽입용'!$B109), 날씨10[ddMefs]),""),IF(_xlpm.결과=0,"",_xlpm.결과))</f>
        <v/>
      </c>
      <c r="F109" t="str" cm="1">
        <f t="array" ref="F109">_xlfn.LET(_xlpm.결과,IFERROR(_xlfn.XLOOKUP(1, (날씨10[stnNm]='신적설 삽입용'!$C$104) * (날씨10[월]=F$105) * (날씨10[일]='신적설 삽입용'!$B109), 날씨10[ddMefs]),""),IF(_xlpm.결과=0,"",_xlpm.결과))</f>
        <v/>
      </c>
      <c r="G109" t="str" cm="1">
        <f t="array" ref="G109">_xlfn.LET(_xlpm.결과,IFERROR(_xlfn.XLOOKUP(1, (날씨10[stnNm]='신적설 삽입용'!$C$104) * (날씨10[월]=G$105) * (날씨10[일]='신적설 삽입용'!$B109), 날씨10[ddMefs]),""),IF(_xlpm.결과=0,"",_xlpm.결과))</f>
        <v/>
      </c>
      <c r="H109" t="str" cm="1">
        <f t="array" ref="H109">_xlfn.LET(_xlpm.결과,IFERROR(_xlfn.XLOOKUP(1, (날씨10[stnNm]='신적설 삽입용'!$C$104) * (날씨10[월]=H$105) * (날씨10[일]='신적설 삽입용'!$B109), 날씨10[ddMefs]),""),IF(_xlpm.결과=0,"",_xlpm.결과))</f>
        <v/>
      </c>
      <c r="I109" t="str" cm="1">
        <f t="array" ref="I109">_xlfn.LET(_xlpm.결과,IFERROR(_xlfn.XLOOKUP(1, (날씨10[stnNm]='신적설 삽입용'!$C$104) * (날씨10[월]=I$105) * (날씨10[일]='신적설 삽입용'!$B109), 날씨10[ddMefs]),""),IF(_xlpm.결과=0,"",_xlpm.결과))</f>
        <v/>
      </c>
      <c r="J109" t="str" cm="1">
        <f t="array" ref="J109">_xlfn.LET(_xlpm.결과,IFERROR(_xlfn.XLOOKUP(1, (날씨10[stnNm]='신적설 삽입용'!$C$104) * (날씨10[월]=J$105) * (날씨10[일]='신적설 삽입용'!$B109), 날씨10[ddMefs]),""),IF(_xlpm.결과=0,"",_xlpm.결과))</f>
        <v/>
      </c>
      <c r="K109" t="str" cm="1">
        <f t="array" ref="K109">_xlfn.LET(_xlpm.결과,IFERROR(_xlfn.XLOOKUP(1, (날씨10[stnNm]='신적설 삽입용'!$C$104) * (날씨10[월]=K$105) * (날씨10[일]='신적설 삽입용'!$B109), 날씨10[ddMefs]),""),IF(_xlpm.결과=0,"",_xlpm.결과))</f>
        <v/>
      </c>
      <c r="L109" t="str" cm="1">
        <f t="array" ref="L109">_xlfn.LET(_xlpm.결과,IFERROR(_xlfn.XLOOKUP(1, (날씨10[stnNm]='신적설 삽입용'!$C$104) * (날씨10[월]=L$105) * (날씨10[일]='신적설 삽입용'!$B109), 날씨10[ddMefs]),""),IF(_xlpm.결과=0,"",_xlpm.결과))</f>
        <v/>
      </c>
      <c r="M109" t="str" cm="1">
        <f t="array" ref="M109">_xlfn.LET(_xlpm.결과,IFERROR(_xlfn.XLOOKUP(1, (날씨10[stnNm]='신적설 삽입용'!$C$104) * (날씨10[월]=M$105) * (날씨10[일]='신적설 삽입용'!$B109), 날씨10[ddMefs]),""),IF(_xlpm.결과=0,"",_xlpm.결과))</f>
        <v/>
      </c>
      <c r="N109" t="str" cm="1">
        <f t="array" ref="N109">_xlfn.LET(_xlpm.결과,IFERROR(_xlfn.XLOOKUP(1, (날씨10[stnNm]='신적설 삽입용'!$C$104) * (날씨10[월]=N$105) * (날씨10[일]='신적설 삽입용'!$B109), 날씨10[ddMefs]),""),IF(_xlpm.결과=0,"",_xlpm.결과))</f>
        <v/>
      </c>
    </row>
    <row r="110" spans="2:42" ht="15.95" customHeight="1" x14ac:dyDescent="0.3">
      <c r="B110" s="63">
        <v>5</v>
      </c>
      <c r="C110" t="str" cm="1">
        <f t="array" ref="C110">_xlfn.LET(_xlpm.결과,IFERROR(_xlfn.XLOOKUP(1, (날씨10[stnNm]='신적설 삽입용'!$C$104) * (날씨10[월]=C$105) * (날씨10[일]='신적설 삽입용'!$B110), 날씨10[ddMefs]),""),IF(_xlpm.결과=0,"",_xlpm.결과))</f>
        <v/>
      </c>
      <c r="D110" t="str" cm="1">
        <f t="array" ref="D110">_xlfn.LET(_xlpm.결과,IFERROR(_xlfn.XLOOKUP(1, (날씨10[stnNm]='신적설 삽입용'!$C$104) * (날씨10[월]=D$105) * (날씨10[일]='신적설 삽입용'!$B110), 날씨10[ddMefs]),""),IF(_xlpm.결과=0,"",_xlpm.결과))</f>
        <v/>
      </c>
      <c r="E110" t="str" cm="1">
        <f t="array" ref="E110">_xlfn.LET(_xlpm.결과,IFERROR(_xlfn.XLOOKUP(1, (날씨10[stnNm]='신적설 삽입용'!$C$104) * (날씨10[월]=E$105) * (날씨10[일]='신적설 삽입용'!$B110), 날씨10[ddMefs]),""),IF(_xlpm.결과=0,"",_xlpm.결과))</f>
        <v/>
      </c>
      <c r="F110" t="str" cm="1">
        <f t="array" ref="F110">_xlfn.LET(_xlpm.결과,IFERROR(_xlfn.XLOOKUP(1, (날씨10[stnNm]='신적설 삽입용'!$C$104) * (날씨10[월]=F$105) * (날씨10[일]='신적설 삽입용'!$B110), 날씨10[ddMefs]),""),IF(_xlpm.결과=0,"",_xlpm.결과))</f>
        <v/>
      </c>
      <c r="G110" t="str" cm="1">
        <f t="array" ref="G110">_xlfn.LET(_xlpm.결과,IFERROR(_xlfn.XLOOKUP(1, (날씨10[stnNm]='신적설 삽입용'!$C$104) * (날씨10[월]=G$105) * (날씨10[일]='신적설 삽입용'!$B110), 날씨10[ddMefs]),""),IF(_xlpm.결과=0,"",_xlpm.결과))</f>
        <v/>
      </c>
      <c r="H110" t="str" cm="1">
        <f t="array" ref="H110">_xlfn.LET(_xlpm.결과,IFERROR(_xlfn.XLOOKUP(1, (날씨10[stnNm]='신적설 삽입용'!$C$104) * (날씨10[월]=H$105) * (날씨10[일]='신적설 삽입용'!$B110), 날씨10[ddMefs]),""),IF(_xlpm.결과=0,"",_xlpm.결과))</f>
        <v/>
      </c>
      <c r="I110" t="str" cm="1">
        <f t="array" ref="I110">_xlfn.LET(_xlpm.결과,IFERROR(_xlfn.XLOOKUP(1, (날씨10[stnNm]='신적설 삽입용'!$C$104) * (날씨10[월]=I$105) * (날씨10[일]='신적설 삽입용'!$B110), 날씨10[ddMefs]),""),IF(_xlpm.결과=0,"",_xlpm.결과))</f>
        <v/>
      </c>
      <c r="J110" t="str" cm="1">
        <f t="array" ref="J110">_xlfn.LET(_xlpm.결과,IFERROR(_xlfn.XLOOKUP(1, (날씨10[stnNm]='신적설 삽입용'!$C$104) * (날씨10[월]=J$105) * (날씨10[일]='신적설 삽입용'!$B110), 날씨10[ddMefs]),""),IF(_xlpm.결과=0,"",_xlpm.결과))</f>
        <v/>
      </c>
      <c r="K110" t="str" cm="1">
        <f t="array" ref="K110">_xlfn.LET(_xlpm.결과,IFERROR(_xlfn.XLOOKUP(1, (날씨10[stnNm]='신적설 삽입용'!$C$104) * (날씨10[월]=K$105) * (날씨10[일]='신적설 삽입용'!$B110), 날씨10[ddMefs]),""),IF(_xlpm.결과=0,"",_xlpm.결과))</f>
        <v/>
      </c>
      <c r="L110" t="str" cm="1">
        <f t="array" ref="L110">_xlfn.LET(_xlpm.결과,IFERROR(_xlfn.XLOOKUP(1, (날씨10[stnNm]='신적설 삽입용'!$C$104) * (날씨10[월]=L$105) * (날씨10[일]='신적설 삽입용'!$B110), 날씨10[ddMefs]),""),IF(_xlpm.결과=0,"",_xlpm.결과))</f>
        <v/>
      </c>
      <c r="M110" t="str" cm="1">
        <f t="array" ref="M110">_xlfn.LET(_xlpm.결과,IFERROR(_xlfn.XLOOKUP(1, (날씨10[stnNm]='신적설 삽입용'!$C$104) * (날씨10[월]=M$105) * (날씨10[일]='신적설 삽입용'!$B110), 날씨10[ddMefs]),""),IF(_xlpm.결과=0,"",_xlpm.결과))</f>
        <v/>
      </c>
      <c r="N110" t="str" cm="1">
        <f t="array" ref="N110">_xlfn.LET(_xlpm.결과,IFERROR(_xlfn.XLOOKUP(1, (날씨10[stnNm]='신적설 삽입용'!$C$104) * (날씨10[월]=N$105) * (날씨10[일]='신적설 삽입용'!$B110), 날씨10[ddMefs]),""),IF(_xlpm.결과=0,"",_xlpm.결과))</f>
        <v/>
      </c>
    </row>
    <row r="111" spans="2:42" ht="15.95" customHeight="1" x14ac:dyDescent="0.3">
      <c r="B111" s="63">
        <v>6</v>
      </c>
      <c r="C111" t="str" cm="1">
        <f t="array" ref="C111">_xlfn.LET(_xlpm.결과,IFERROR(_xlfn.XLOOKUP(1, (날씨10[stnNm]='신적설 삽입용'!$C$104) * (날씨10[월]=C$105) * (날씨10[일]='신적설 삽입용'!$B111), 날씨10[ddMefs]),""),IF(_xlpm.결과=0,"",_xlpm.결과))</f>
        <v/>
      </c>
      <c r="D111" t="str" cm="1">
        <f t="array" ref="D111">_xlfn.LET(_xlpm.결과,IFERROR(_xlfn.XLOOKUP(1, (날씨10[stnNm]='신적설 삽입용'!$C$104) * (날씨10[월]=D$105) * (날씨10[일]='신적설 삽입용'!$B111), 날씨10[ddMefs]),""),IF(_xlpm.결과=0,"",_xlpm.결과))</f>
        <v/>
      </c>
      <c r="E111" t="str" cm="1">
        <f t="array" ref="E111">_xlfn.LET(_xlpm.결과,IFERROR(_xlfn.XLOOKUP(1, (날씨10[stnNm]='신적설 삽입용'!$C$104) * (날씨10[월]=E$105) * (날씨10[일]='신적설 삽입용'!$B111), 날씨10[ddMefs]),""),IF(_xlpm.결과=0,"",_xlpm.결과))</f>
        <v/>
      </c>
      <c r="F111" t="str" cm="1">
        <f t="array" ref="F111">_xlfn.LET(_xlpm.결과,IFERROR(_xlfn.XLOOKUP(1, (날씨10[stnNm]='신적설 삽입용'!$C$104) * (날씨10[월]=F$105) * (날씨10[일]='신적설 삽입용'!$B111), 날씨10[ddMefs]),""),IF(_xlpm.결과=0,"",_xlpm.결과))</f>
        <v/>
      </c>
      <c r="G111" t="str" cm="1">
        <f t="array" ref="G111">_xlfn.LET(_xlpm.결과,IFERROR(_xlfn.XLOOKUP(1, (날씨10[stnNm]='신적설 삽입용'!$C$104) * (날씨10[월]=G$105) * (날씨10[일]='신적설 삽입용'!$B111), 날씨10[ddMefs]),""),IF(_xlpm.결과=0,"",_xlpm.결과))</f>
        <v/>
      </c>
      <c r="H111" t="str" cm="1">
        <f t="array" ref="H111">_xlfn.LET(_xlpm.결과,IFERROR(_xlfn.XLOOKUP(1, (날씨10[stnNm]='신적설 삽입용'!$C$104) * (날씨10[월]=H$105) * (날씨10[일]='신적설 삽입용'!$B111), 날씨10[ddMefs]),""),IF(_xlpm.결과=0,"",_xlpm.결과))</f>
        <v/>
      </c>
      <c r="I111" t="str" cm="1">
        <f t="array" ref="I111">_xlfn.LET(_xlpm.결과,IFERROR(_xlfn.XLOOKUP(1, (날씨10[stnNm]='신적설 삽입용'!$C$104) * (날씨10[월]=I$105) * (날씨10[일]='신적설 삽입용'!$B111), 날씨10[ddMefs]),""),IF(_xlpm.결과=0,"",_xlpm.결과))</f>
        <v/>
      </c>
      <c r="J111" t="str" cm="1">
        <f t="array" ref="J111">_xlfn.LET(_xlpm.결과,IFERROR(_xlfn.XLOOKUP(1, (날씨10[stnNm]='신적설 삽입용'!$C$104) * (날씨10[월]=J$105) * (날씨10[일]='신적설 삽입용'!$B111), 날씨10[ddMefs]),""),IF(_xlpm.결과=0,"",_xlpm.결과))</f>
        <v/>
      </c>
      <c r="K111" t="str" cm="1">
        <f t="array" ref="K111">_xlfn.LET(_xlpm.결과,IFERROR(_xlfn.XLOOKUP(1, (날씨10[stnNm]='신적설 삽입용'!$C$104) * (날씨10[월]=K$105) * (날씨10[일]='신적설 삽입용'!$B111), 날씨10[ddMefs]),""),IF(_xlpm.결과=0,"",_xlpm.결과))</f>
        <v/>
      </c>
      <c r="L111" t="str" cm="1">
        <f t="array" ref="L111">_xlfn.LET(_xlpm.결과,IFERROR(_xlfn.XLOOKUP(1, (날씨10[stnNm]='신적설 삽입용'!$C$104) * (날씨10[월]=L$105) * (날씨10[일]='신적설 삽입용'!$B111), 날씨10[ddMefs]),""),IF(_xlpm.결과=0,"",_xlpm.결과))</f>
        <v/>
      </c>
      <c r="M111" t="str" cm="1">
        <f t="array" ref="M111">_xlfn.LET(_xlpm.결과,IFERROR(_xlfn.XLOOKUP(1, (날씨10[stnNm]='신적설 삽입용'!$C$104) * (날씨10[월]=M$105) * (날씨10[일]='신적설 삽입용'!$B111), 날씨10[ddMefs]),""),IF(_xlpm.결과=0,"",_xlpm.결과))</f>
        <v/>
      </c>
      <c r="N111" t="str" cm="1">
        <f t="array" ref="N111">_xlfn.LET(_xlpm.결과,IFERROR(_xlfn.XLOOKUP(1, (날씨10[stnNm]='신적설 삽입용'!$C$104) * (날씨10[월]=N$105) * (날씨10[일]='신적설 삽입용'!$B111), 날씨10[ddMefs]),""),IF(_xlpm.결과=0,"",_xlpm.결과))</f>
        <v/>
      </c>
    </row>
    <row r="112" spans="2:42" ht="15.95" customHeight="1" x14ac:dyDescent="0.3">
      <c r="B112" s="63">
        <v>7</v>
      </c>
      <c r="C112" t="str" cm="1">
        <f t="array" ref="C112">_xlfn.LET(_xlpm.결과,IFERROR(_xlfn.XLOOKUP(1, (날씨10[stnNm]='신적설 삽입용'!$C$104) * (날씨10[월]=C$105) * (날씨10[일]='신적설 삽입용'!$B112), 날씨10[ddMefs]),""),IF(_xlpm.결과=0,"",_xlpm.결과))</f>
        <v/>
      </c>
      <c r="D112" t="str" cm="1">
        <f t="array" ref="D112">_xlfn.LET(_xlpm.결과,IFERROR(_xlfn.XLOOKUP(1, (날씨10[stnNm]='신적설 삽입용'!$C$104) * (날씨10[월]=D$105) * (날씨10[일]='신적설 삽입용'!$B112), 날씨10[ddMefs]),""),IF(_xlpm.결과=0,"",_xlpm.결과))</f>
        <v/>
      </c>
      <c r="E112" t="str" cm="1">
        <f t="array" ref="E112">_xlfn.LET(_xlpm.결과,IFERROR(_xlfn.XLOOKUP(1, (날씨10[stnNm]='신적설 삽입용'!$C$104) * (날씨10[월]=E$105) * (날씨10[일]='신적설 삽입용'!$B112), 날씨10[ddMefs]),""),IF(_xlpm.결과=0,"",_xlpm.결과))</f>
        <v/>
      </c>
      <c r="F112" t="str" cm="1">
        <f t="array" ref="F112">_xlfn.LET(_xlpm.결과,IFERROR(_xlfn.XLOOKUP(1, (날씨10[stnNm]='신적설 삽입용'!$C$104) * (날씨10[월]=F$105) * (날씨10[일]='신적설 삽입용'!$B112), 날씨10[ddMefs]),""),IF(_xlpm.결과=0,"",_xlpm.결과))</f>
        <v/>
      </c>
      <c r="G112" t="str" cm="1">
        <f t="array" ref="G112">_xlfn.LET(_xlpm.결과,IFERROR(_xlfn.XLOOKUP(1, (날씨10[stnNm]='신적설 삽입용'!$C$104) * (날씨10[월]=G$105) * (날씨10[일]='신적설 삽입용'!$B112), 날씨10[ddMefs]),""),IF(_xlpm.결과=0,"",_xlpm.결과))</f>
        <v/>
      </c>
      <c r="H112" t="str" cm="1">
        <f t="array" ref="H112">_xlfn.LET(_xlpm.결과,IFERROR(_xlfn.XLOOKUP(1, (날씨10[stnNm]='신적설 삽입용'!$C$104) * (날씨10[월]=H$105) * (날씨10[일]='신적설 삽입용'!$B112), 날씨10[ddMefs]),""),IF(_xlpm.결과=0,"",_xlpm.결과))</f>
        <v/>
      </c>
      <c r="I112" t="str" cm="1">
        <f t="array" ref="I112">_xlfn.LET(_xlpm.결과,IFERROR(_xlfn.XLOOKUP(1, (날씨10[stnNm]='신적설 삽입용'!$C$104) * (날씨10[월]=I$105) * (날씨10[일]='신적설 삽입용'!$B112), 날씨10[ddMefs]),""),IF(_xlpm.결과=0,"",_xlpm.결과))</f>
        <v/>
      </c>
      <c r="J112" t="str" cm="1">
        <f t="array" ref="J112">_xlfn.LET(_xlpm.결과,IFERROR(_xlfn.XLOOKUP(1, (날씨10[stnNm]='신적설 삽입용'!$C$104) * (날씨10[월]=J$105) * (날씨10[일]='신적설 삽입용'!$B112), 날씨10[ddMefs]),""),IF(_xlpm.결과=0,"",_xlpm.결과))</f>
        <v/>
      </c>
      <c r="K112" t="str" cm="1">
        <f t="array" ref="K112">_xlfn.LET(_xlpm.결과,IFERROR(_xlfn.XLOOKUP(1, (날씨10[stnNm]='신적설 삽입용'!$C$104) * (날씨10[월]=K$105) * (날씨10[일]='신적설 삽입용'!$B112), 날씨10[ddMefs]),""),IF(_xlpm.결과=0,"",_xlpm.결과))</f>
        <v/>
      </c>
      <c r="L112" t="str" cm="1">
        <f t="array" ref="L112">_xlfn.LET(_xlpm.결과,IFERROR(_xlfn.XLOOKUP(1, (날씨10[stnNm]='신적설 삽입용'!$C$104) * (날씨10[월]=L$105) * (날씨10[일]='신적설 삽입용'!$B112), 날씨10[ddMefs]),""),IF(_xlpm.결과=0,"",_xlpm.결과))</f>
        <v/>
      </c>
      <c r="M112" t="str" cm="1">
        <f t="array" ref="M112">_xlfn.LET(_xlpm.결과,IFERROR(_xlfn.XLOOKUP(1, (날씨10[stnNm]='신적설 삽입용'!$C$104) * (날씨10[월]=M$105) * (날씨10[일]='신적설 삽입용'!$B112), 날씨10[ddMefs]),""),IF(_xlpm.결과=0,"",_xlpm.결과))</f>
        <v/>
      </c>
      <c r="N112" t="str" cm="1">
        <f t="array" ref="N112">_xlfn.LET(_xlpm.결과,IFERROR(_xlfn.XLOOKUP(1, (날씨10[stnNm]='신적설 삽입용'!$C$104) * (날씨10[월]=N$105) * (날씨10[일]='신적설 삽입용'!$B112), 날씨10[ddMefs]),""),IF(_xlpm.결과=0,"",_xlpm.결과))</f>
        <v/>
      </c>
    </row>
    <row r="113" spans="2:14" ht="15.95" customHeight="1" x14ac:dyDescent="0.3">
      <c r="B113" s="63">
        <v>8</v>
      </c>
      <c r="C113" t="str" cm="1">
        <f t="array" ref="C113">_xlfn.LET(_xlpm.결과,IFERROR(_xlfn.XLOOKUP(1, (날씨10[stnNm]='신적설 삽입용'!$C$104) * (날씨10[월]=C$105) * (날씨10[일]='신적설 삽입용'!$B113), 날씨10[ddMefs]),""),IF(_xlpm.결과=0,"",_xlpm.결과))</f>
        <v/>
      </c>
      <c r="D113" t="str" cm="1">
        <f t="array" ref="D113">_xlfn.LET(_xlpm.결과,IFERROR(_xlfn.XLOOKUP(1, (날씨10[stnNm]='신적설 삽입용'!$C$104) * (날씨10[월]=D$105) * (날씨10[일]='신적설 삽입용'!$B113), 날씨10[ddMefs]),""),IF(_xlpm.결과=0,"",_xlpm.결과))</f>
        <v/>
      </c>
      <c r="E113" t="str" cm="1">
        <f t="array" ref="E113">_xlfn.LET(_xlpm.결과,IFERROR(_xlfn.XLOOKUP(1, (날씨10[stnNm]='신적설 삽입용'!$C$104) * (날씨10[월]=E$105) * (날씨10[일]='신적설 삽입용'!$B113), 날씨10[ddMefs]),""),IF(_xlpm.결과=0,"",_xlpm.결과))</f>
        <v/>
      </c>
      <c r="F113" t="str" cm="1">
        <f t="array" ref="F113">_xlfn.LET(_xlpm.결과,IFERROR(_xlfn.XLOOKUP(1, (날씨10[stnNm]='신적설 삽입용'!$C$104) * (날씨10[월]=F$105) * (날씨10[일]='신적설 삽입용'!$B113), 날씨10[ddMefs]),""),IF(_xlpm.결과=0,"",_xlpm.결과))</f>
        <v/>
      </c>
      <c r="G113" t="str" cm="1">
        <f t="array" ref="G113">_xlfn.LET(_xlpm.결과,IFERROR(_xlfn.XLOOKUP(1, (날씨10[stnNm]='신적설 삽입용'!$C$104) * (날씨10[월]=G$105) * (날씨10[일]='신적설 삽입용'!$B113), 날씨10[ddMefs]),""),IF(_xlpm.결과=0,"",_xlpm.결과))</f>
        <v/>
      </c>
      <c r="H113" t="str" cm="1">
        <f t="array" ref="H113">_xlfn.LET(_xlpm.결과,IFERROR(_xlfn.XLOOKUP(1, (날씨10[stnNm]='신적설 삽입용'!$C$104) * (날씨10[월]=H$105) * (날씨10[일]='신적설 삽입용'!$B113), 날씨10[ddMefs]),""),IF(_xlpm.결과=0,"",_xlpm.결과))</f>
        <v/>
      </c>
      <c r="I113" t="str" cm="1">
        <f t="array" ref="I113">_xlfn.LET(_xlpm.결과,IFERROR(_xlfn.XLOOKUP(1, (날씨10[stnNm]='신적설 삽입용'!$C$104) * (날씨10[월]=I$105) * (날씨10[일]='신적설 삽입용'!$B113), 날씨10[ddMefs]),""),IF(_xlpm.결과=0,"",_xlpm.결과))</f>
        <v/>
      </c>
      <c r="J113" t="str" cm="1">
        <f t="array" ref="J113">_xlfn.LET(_xlpm.결과,IFERROR(_xlfn.XLOOKUP(1, (날씨10[stnNm]='신적설 삽입용'!$C$104) * (날씨10[월]=J$105) * (날씨10[일]='신적설 삽입용'!$B113), 날씨10[ddMefs]),""),IF(_xlpm.결과=0,"",_xlpm.결과))</f>
        <v/>
      </c>
      <c r="K113" t="str" cm="1">
        <f t="array" ref="K113">_xlfn.LET(_xlpm.결과,IFERROR(_xlfn.XLOOKUP(1, (날씨10[stnNm]='신적설 삽입용'!$C$104) * (날씨10[월]=K$105) * (날씨10[일]='신적설 삽입용'!$B113), 날씨10[ddMefs]),""),IF(_xlpm.결과=0,"",_xlpm.결과))</f>
        <v/>
      </c>
      <c r="L113" t="str" cm="1">
        <f t="array" ref="L113">_xlfn.LET(_xlpm.결과,IFERROR(_xlfn.XLOOKUP(1, (날씨10[stnNm]='신적설 삽입용'!$C$104) * (날씨10[월]=L$105) * (날씨10[일]='신적설 삽입용'!$B113), 날씨10[ddMefs]),""),IF(_xlpm.결과=0,"",_xlpm.결과))</f>
        <v/>
      </c>
      <c r="M113" t="str" cm="1">
        <f t="array" ref="M113">_xlfn.LET(_xlpm.결과,IFERROR(_xlfn.XLOOKUP(1, (날씨10[stnNm]='신적설 삽입용'!$C$104) * (날씨10[월]=M$105) * (날씨10[일]='신적설 삽입용'!$B113), 날씨10[ddMefs]),""),IF(_xlpm.결과=0,"",_xlpm.결과))</f>
        <v/>
      </c>
      <c r="N113" t="str" cm="1">
        <f t="array" ref="N113">_xlfn.LET(_xlpm.결과,IFERROR(_xlfn.XLOOKUP(1, (날씨10[stnNm]='신적설 삽입용'!$C$104) * (날씨10[월]=N$105) * (날씨10[일]='신적설 삽입용'!$B113), 날씨10[ddMefs]),""),IF(_xlpm.결과=0,"",_xlpm.결과))</f>
        <v/>
      </c>
    </row>
    <row r="114" spans="2:14" ht="15.95" customHeight="1" x14ac:dyDescent="0.3">
      <c r="B114" s="63">
        <v>9</v>
      </c>
      <c r="C114" t="str" cm="1">
        <f t="array" ref="C114">_xlfn.LET(_xlpm.결과,IFERROR(_xlfn.XLOOKUP(1, (날씨10[stnNm]='신적설 삽입용'!$C$104) * (날씨10[월]=C$105) * (날씨10[일]='신적설 삽입용'!$B114), 날씨10[ddMefs]),""),IF(_xlpm.결과=0,"",_xlpm.결과))</f>
        <v/>
      </c>
      <c r="D114" t="str" cm="1">
        <f t="array" ref="D114">_xlfn.LET(_xlpm.결과,IFERROR(_xlfn.XLOOKUP(1, (날씨10[stnNm]='신적설 삽입용'!$C$104) * (날씨10[월]=D$105) * (날씨10[일]='신적설 삽입용'!$B114), 날씨10[ddMefs]),""),IF(_xlpm.결과=0,"",_xlpm.결과))</f>
        <v/>
      </c>
      <c r="E114" t="str" cm="1">
        <f t="array" ref="E114">_xlfn.LET(_xlpm.결과,IFERROR(_xlfn.XLOOKUP(1, (날씨10[stnNm]='신적설 삽입용'!$C$104) * (날씨10[월]=E$105) * (날씨10[일]='신적설 삽입용'!$B114), 날씨10[ddMefs]),""),IF(_xlpm.결과=0,"",_xlpm.결과))</f>
        <v/>
      </c>
      <c r="F114" t="str" cm="1">
        <f t="array" ref="F114">_xlfn.LET(_xlpm.결과,IFERROR(_xlfn.XLOOKUP(1, (날씨10[stnNm]='신적설 삽입용'!$C$104) * (날씨10[월]=F$105) * (날씨10[일]='신적설 삽입용'!$B114), 날씨10[ddMefs]),""),IF(_xlpm.결과=0,"",_xlpm.결과))</f>
        <v/>
      </c>
      <c r="G114" t="str" cm="1">
        <f t="array" ref="G114">_xlfn.LET(_xlpm.결과,IFERROR(_xlfn.XLOOKUP(1, (날씨10[stnNm]='신적설 삽입용'!$C$104) * (날씨10[월]=G$105) * (날씨10[일]='신적설 삽입용'!$B114), 날씨10[ddMefs]),""),IF(_xlpm.결과=0,"",_xlpm.결과))</f>
        <v/>
      </c>
      <c r="H114" t="str" cm="1">
        <f t="array" ref="H114">_xlfn.LET(_xlpm.결과,IFERROR(_xlfn.XLOOKUP(1, (날씨10[stnNm]='신적설 삽입용'!$C$104) * (날씨10[월]=H$105) * (날씨10[일]='신적설 삽입용'!$B114), 날씨10[ddMefs]),""),IF(_xlpm.결과=0,"",_xlpm.결과))</f>
        <v/>
      </c>
      <c r="I114" t="str" cm="1">
        <f t="array" ref="I114">_xlfn.LET(_xlpm.결과,IFERROR(_xlfn.XLOOKUP(1, (날씨10[stnNm]='신적설 삽입용'!$C$104) * (날씨10[월]=I$105) * (날씨10[일]='신적설 삽입용'!$B114), 날씨10[ddMefs]),""),IF(_xlpm.결과=0,"",_xlpm.결과))</f>
        <v/>
      </c>
      <c r="J114" t="str" cm="1">
        <f t="array" ref="J114">_xlfn.LET(_xlpm.결과,IFERROR(_xlfn.XLOOKUP(1, (날씨10[stnNm]='신적설 삽입용'!$C$104) * (날씨10[월]=J$105) * (날씨10[일]='신적설 삽입용'!$B114), 날씨10[ddMefs]),""),IF(_xlpm.결과=0,"",_xlpm.결과))</f>
        <v/>
      </c>
      <c r="K114" t="str" cm="1">
        <f t="array" ref="K114">_xlfn.LET(_xlpm.결과,IFERROR(_xlfn.XLOOKUP(1, (날씨10[stnNm]='신적설 삽입용'!$C$104) * (날씨10[월]=K$105) * (날씨10[일]='신적설 삽입용'!$B114), 날씨10[ddMefs]),""),IF(_xlpm.결과=0,"",_xlpm.결과))</f>
        <v/>
      </c>
      <c r="L114" t="str" cm="1">
        <f t="array" ref="L114">_xlfn.LET(_xlpm.결과,IFERROR(_xlfn.XLOOKUP(1, (날씨10[stnNm]='신적설 삽입용'!$C$104) * (날씨10[월]=L$105) * (날씨10[일]='신적설 삽입용'!$B114), 날씨10[ddMefs]),""),IF(_xlpm.결과=0,"",_xlpm.결과))</f>
        <v/>
      </c>
      <c r="M114" t="str" cm="1">
        <f t="array" ref="M114">_xlfn.LET(_xlpm.결과,IFERROR(_xlfn.XLOOKUP(1, (날씨10[stnNm]='신적설 삽입용'!$C$104) * (날씨10[월]=M$105) * (날씨10[일]='신적설 삽입용'!$B114), 날씨10[ddMefs]),""),IF(_xlpm.결과=0,"",_xlpm.결과))</f>
        <v/>
      </c>
      <c r="N114" t="str" cm="1">
        <f t="array" ref="N114">_xlfn.LET(_xlpm.결과,IFERROR(_xlfn.XLOOKUP(1, (날씨10[stnNm]='신적설 삽입용'!$C$104) * (날씨10[월]=N$105) * (날씨10[일]='신적설 삽입용'!$B114), 날씨10[ddMefs]),""),IF(_xlpm.결과=0,"",_xlpm.결과))</f>
        <v/>
      </c>
    </row>
    <row r="115" spans="2:14" ht="15.95" customHeight="1" x14ac:dyDescent="0.3">
      <c r="B115" s="63">
        <v>10</v>
      </c>
      <c r="C115" t="str" cm="1">
        <f t="array" ref="C115">_xlfn.LET(_xlpm.결과,IFERROR(_xlfn.XLOOKUP(1, (날씨10[stnNm]='신적설 삽입용'!$C$104) * (날씨10[월]=C$105) * (날씨10[일]='신적설 삽입용'!$B115), 날씨10[ddMefs]),""),IF(_xlpm.결과=0,"",_xlpm.결과))</f>
        <v/>
      </c>
      <c r="D115" t="str" cm="1">
        <f t="array" ref="D115">_xlfn.LET(_xlpm.결과,IFERROR(_xlfn.XLOOKUP(1, (날씨10[stnNm]='신적설 삽입용'!$C$104) * (날씨10[월]=D$105) * (날씨10[일]='신적설 삽입용'!$B115), 날씨10[ddMefs]),""),IF(_xlpm.결과=0,"",_xlpm.결과))</f>
        <v/>
      </c>
      <c r="E115" t="str" cm="1">
        <f t="array" ref="E115">_xlfn.LET(_xlpm.결과,IFERROR(_xlfn.XLOOKUP(1, (날씨10[stnNm]='신적설 삽입용'!$C$104) * (날씨10[월]=E$105) * (날씨10[일]='신적설 삽입용'!$B115), 날씨10[ddMefs]),""),IF(_xlpm.결과=0,"",_xlpm.결과))</f>
        <v/>
      </c>
      <c r="F115" t="str" cm="1">
        <f t="array" ref="F115">_xlfn.LET(_xlpm.결과,IFERROR(_xlfn.XLOOKUP(1, (날씨10[stnNm]='신적설 삽입용'!$C$104) * (날씨10[월]=F$105) * (날씨10[일]='신적설 삽입용'!$B115), 날씨10[ddMefs]),""),IF(_xlpm.결과=0,"",_xlpm.결과))</f>
        <v/>
      </c>
      <c r="G115" t="str" cm="1">
        <f t="array" ref="G115">_xlfn.LET(_xlpm.결과,IFERROR(_xlfn.XLOOKUP(1, (날씨10[stnNm]='신적설 삽입용'!$C$104) * (날씨10[월]=G$105) * (날씨10[일]='신적설 삽입용'!$B115), 날씨10[ddMefs]),""),IF(_xlpm.결과=0,"",_xlpm.결과))</f>
        <v/>
      </c>
      <c r="H115" t="str" cm="1">
        <f t="array" ref="H115">_xlfn.LET(_xlpm.결과,IFERROR(_xlfn.XLOOKUP(1, (날씨10[stnNm]='신적설 삽입용'!$C$104) * (날씨10[월]=H$105) * (날씨10[일]='신적설 삽입용'!$B115), 날씨10[ddMefs]),""),IF(_xlpm.결과=0,"",_xlpm.결과))</f>
        <v/>
      </c>
      <c r="I115" t="str" cm="1">
        <f t="array" ref="I115">_xlfn.LET(_xlpm.결과,IFERROR(_xlfn.XLOOKUP(1, (날씨10[stnNm]='신적설 삽입용'!$C$104) * (날씨10[월]=I$105) * (날씨10[일]='신적설 삽입용'!$B115), 날씨10[ddMefs]),""),IF(_xlpm.결과=0,"",_xlpm.결과))</f>
        <v/>
      </c>
      <c r="J115" t="str" cm="1">
        <f t="array" ref="J115">_xlfn.LET(_xlpm.결과,IFERROR(_xlfn.XLOOKUP(1, (날씨10[stnNm]='신적설 삽입용'!$C$104) * (날씨10[월]=J$105) * (날씨10[일]='신적설 삽입용'!$B115), 날씨10[ddMefs]),""),IF(_xlpm.결과=0,"",_xlpm.결과))</f>
        <v/>
      </c>
      <c r="K115" t="str" cm="1">
        <f t="array" ref="K115">_xlfn.LET(_xlpm.결과,IFERROR(_xlfn.XLOOKUP(1, (날씨10[stnNm]='신적설 삽입용'!$C$104) * (날씨10[월]=K$105) * (날씨10[일]='신적설 삽입용'!$B115), 날씨10[ddMefs]),""),IF(_xlpm.결과=0,"",_xlpm.결과))</f>
        <v/>
      </c>
      <c r="L115" t="str" cm="1">
        <f t="array" ref="L115">_xlfn.LET(_xlpm.결과,IFERROR(_xlfn.XLOOKUP(1, (날씨10[stnNm]='신적설 삽입용'!$C$104) * (날씨10[월]=L$105) * (날씨10[일]='신적설 삽입용'!$B115), 날씨10[ddMefs]),""),IF(_xlpm.결과=0,"",_xlpm.결과))</f>
        <v/>
      </c>
      <c r="M115" t="str" cm="1">
        <f t="array" ref="M115">_xlfn.LET(_xlpm.결과,IFERROR(_xlfn.XLOOKUP(1, (날씨10[stnNm]='신적설 삽입용'!$C$104) * (날씨10[월]=M$105) * (날씨10[일]='신적설 삽입용'!$B115), 날씨10[ddMefs]),""),IF(_xlpm.결과=0,"",_xlpm.결과))</f>
        <v/>
      </c>
      <c r="N115" t="str" cm="1">
        <f t="array" ref="N115">_xlfn.LET(_xlpm.결과,IFERROR(_xlfn.XLOOKUP(1, (날씨10[stnNm]='신적설 삽입용'!$C$104) * (날씨10[월]=N$105) * (날씨10[일]='신적설 삽입용'!$B115), 날씨10[ddMefs]),""),IF(_xlpm.결과=0,"",_xlpm.결과))</f>
        <v/>
      </c>
    </row>
    <row r="116" spans="2:14" ht="15.95" customHeight="1" x14ac:dyDescent="0.3">
      <c r="B116" s="63">
        <v>11</v>
      </c>
      <c r="C116" t="str" cm="1">
        <f t="array" ref="C116">_xlfn.LET(_xlpm.결과,IFERROR(_xlfn.XLOOKUP(1, (날씨10[stnNm]='신적설 삽입용'!$C$104) * (날씨10[월]=C$105) * (날씨10[일]='신적설 삽입용'!$B116), 날씨10[ddMefs]),""),IF(_xlpm.결과=0,"",_xlpm.결과))</f>
        <v/>
      </c>
      <c r="D116" t="str" cm="1">
        <f t="array" ref="D116">_xlfn.LET(_xlpm.결과,IFERROR(_xlfn.XLOOKUP(1, (날씨10[stnNm]='신적설 삽입용'!$C$104) * (날씨10[월]=D$105) * (날씨10[일]='신적설 삽입용'!$B116), 날씨10[ddMefs]),""),IF(_xlpm.결과=0,"",_xlpm.결과))</f>
        <v/>
      </c>
      <c r="E116" t="str" cm="1">
        <f t="array" ref="E116">_xlfn.LET(_xlpm.결과,IFERROR(_xlfn.XLOOKUP(1, (날씨10[stnNm]='신적설 삽입용'!$C$104) * (날씨10[월]=E$105) * (날씨10[일]='신적설 삽입용'!$B116), 날씨10[ddMefs]),""),IF(_xlpm.결과=0,"",_xlpm.결과))</f>
        <v/>
      </c>
      <c r="F116" t="str" cm="1">
        <f t="array" ref="F116">_xlfn.LET(_xlpm.결과,IFERROR(_xlfn.XLOOKUP(1, (날씨10[stnNm]='신적설 삽입용'!$C$104) * (날씨10[월]=F$105) * (날씨10[일]='신적설 삽입용'!$B116), 날씨10[ddMefs]),""),IF(_xlpm.결과=0,"",_xlpm.결과))</f>
        <v/>
      </c>
      <c r="G116" t="str" cm="1">
        <f t="array" ref="G116">_xlfn.LET(_xlpm.결과,IFERROR(_xlfn.XLOOKUP(1, (날씨10[stnNm]='신적설 삽입용'!$C$104) * (날씨10[월]=G$105) * (날씨10[일]='신적설 삽입용'!$B116), 날씨10[ddMefs]),""),IF(_xlpm.결과=0,"",_xlpm.결과))</f>
        <v/>
      </c>
      <c r="H116" t="str" cm="1">
        <f t="array" ref="H116">_xlfn.LET(_xlpm.결과,IFERROR(_xlfn.XLOOKUP(1, (날씨10[stnNm]='신적설 삽입용'!$C$104) * (날씨10[월]=H$105) * (날씨10[일]='신적설 삽입용'!$B116), 날씨10[ddMefs]),""),IF(_xlpm.결과=0,"",_xlpm.결과))</f>
        <v/>
      </c>
      <c r="I116" t="str" cm="1">
        <f t="array" ref="I116">_xlfn.LET(_xlpm.결과,IFERROR(_xlfn.XLOOKUP(1, (날씨10[stnNm]='신적설 삽입용'!$C$104) * (날씨10[월]=I$105) * (날씨10[일]='신적설 삽입용'!$B116), 날씨10[ddMefs]),""),IF(_xlpm.결과=0,"",_xlpm.결과))</f>
        <v/>
      </c>
      <c r="J116" t="str" cm="1">
        <f t="array" ref="J116">_xlfn.LET(_xlpm.결과,IFERROR(_xlfn.XLOOKUP(1, (날씨10[stnNm]='신적설 삽입용'!$C$104) * (날씨10[월]=J$105) * (날씨10[일]='신적설 삽입용'!$B116), 날씨10[ddMefs]),""),IF(_xlpm.결과=0,"",_xlpm.결과))</f>
        <v/>
      </c>
      <c r="K116" t="str" cm="1">
        <f t="array" ref="K116">_xlfn.LET(_xlpm.결과,IFERROR(_xlfn.XLOOKUP(1, (날씨10[stnNm]='신적설 삽입용'!$C$104) * (날씨10[월]=K$105) * (날씨10[일]='신적설 삽입용'!$B116), 날씨10[ddMefs]),""),IF(_xlpm.결과=0,"",_xlpm.결과))</f>
        <v/>
      </c>
      <c r="L116" t="str" cm="1">
        <f t="array" ref="L116">_xlfn.LET(_xlpm.결과,IFERROR(_xlfn.XLOOKUP(1, (날씨10[stnNm]='신적설 삽입용'!$C$104) * (날씨10[월]=L$105) * (날씨10[일]='신적설 삽입용'!$B116), 날씨10[ddMefs]),""),IF(_xlpm.결과=0,"",_xlpm.결과))</f>
        <v/>
      </c>
      <c r="M116" t="str" cm="1">
        <f t="array" ref="M116">_xlfn.LET(_xlpm.결과,IFERROR(_xlfn.XLOOKUP(1, (날씨10[stnNm]='신적설 삽입용'!$C$104) * (날씨10[월]=M$105) * (날씨10[일]='신적설 삽입용'!$B116), 날씨10[ddMefs]),""),IF(_xlpm.결과=0,"",_xlpm.결과))</f>
        <v/>
      </c>
      <c r="N116" t="str" cm="1">
        <f t="array" ref="N116">_xlfn.LET(_xlpm.결과,IFERROR(_xlfn.XLOOKUP(1, (날씨10[stnNm]='신적설 삽입용'!$C$104) * (날씨10[월]=N$105) * (날씨10[일]='신적설 삽입용'!$B116), 날씨10[ddMefs]),""),IF(_xlpm.결과=0,"",_xlpm.결과))</f>
        <v/>
      </c>
    </row>
    <row r="117" spans="2:14" ht="15.95" customHeight="1" x14ac:dyDescent="0.3">
      <c r="B117" s="63">
        <v>12</v>
      </c>
      <c r="C117" t="str" cm="1">
        <f t="array" ref="C117">_xlfn.LET(_xlpm.결과,IFERROR(_xlfn.XLOOKUP(1, (날씨10[stnNm]='신적설 삽입용'!$C$104) * (날씨10[월]=C$105) * (날씨10[일]='신적설 삽입용'!$B117), 날씨10[ddMefs]),""),IF(_xlpm.결과=0,"",_xlpm.결과))</f>
        <v/>
      </c>
      <c r="D117" t="str" cm="1">
        <f t="array" ref="D117">_xlfn.LET(_xlpm.결과,IFERROR(_xlfn.XLOOKUP(1, (날씨10[stnNm]='신적설 삽입용'!$C$104) * (날씨10[월]=D$105) * (날씨10[일]='신적설 삽입용'!$B117), 날씨10[ddMefs]),""),IF(_xlpm.결과=0,"",_xlpm.결과))</f>
        <v/>
      </c>
      <c r="E117" t="str" cm="1">
        <f t="array" ref="E117">_xlfn.LET(_xlpm.결과,IFERROR(_xlfn.XLOOKUP(1, (날씨10[stnNm]='신적설 삽입용'!$C$104) * (날씨10[월]=E$105) * (날씨10[일]='신적설 삽입용'!$B117), 날씨10[ddMefs]),""),IF(_xlpm.결과=0,"",_xlpm.결과))</f>
        <v/>
      </c>
      <c r="F117" t="str" cm="1">
        <f t="array" ref="F117">_xlfn.LET(_xlpm.결과,IFERROR(_xlfn.XLOOKUP(1, (날씨10[stnNm]='신적설 삽입용'!$C$104) * (날씨10[월]=F$105) * (날씨10[일]='신적설 삽입용'!$B117), 날씨10[ddMefs]),""),IF(_xlpm.결과=0,"",_xlpm.결과))</f>
        <v/>
      </c>
      <c r="G117" t="str" cm="1">
        <f t="array" ref="G117">_xlfn.LET(_xlpm.결과,IFERROR(_xlfn.XLOOKUP(1, (날씨10[stnNm]='신적설 삽입용'!$C$104) * (날씨10[월]=G$105) * (날씨10[일]='신적설 삽입용'!$B117), 날씨10[ddMefs]),""),IF(_xlpm.결과=0,"",_xlpm.결과))</f>
        <v/>
      </c>
      <c r="H117" t="str" cm="1">
        <f t="array" ref="H117">_xlfn.LET(_xlpm.결과,IFERROR(_xlfn.XLOOKUP(1, (날씨10[stnNm]='신적설 삽입용'!$C$104) * (날씨10[월]=H$105) * (날씨10[일]='신적설 삽입용'!$B117), 날씨10[ddMefs]),""),IF(_xlpm.결과=0,"",_xlpm.결과))</f>
        <v/>
      </c>
      <c r="I117" t="str" cm="1">
        <f t="array" ref="I117">_xlfn.LET(_xlpm.결과,IFERROR(_xlfn.XLOOKUP(1, (날씨10[stnNm]='신적설 삽입용'!$C$104) * (날씨10[월]=I$105) * (날씨10[일]='신적설 삽입용'!$B117), 날씨10[ddMefs]),""),IF(_xlpm.결과=0,"",_xlpm.결과))</f>
        <v/>
      </c>
      <c r="J117" t="str" cm="1">
        <f t="array" ref="J117">_xlfn.LET(_xlpm.결과,IFERROR(_xlfn.XLOOKUP(1, (날씨10[stnNm]='신적설 삽입용'!$C$104) * (날씨10[월]=J$105) * (날씨10[일]='신적설 삽입용'!$B117), 날씨10[ddMefs]),""),IF(_xlpm.결과=0,"",_xlpm.결과))</f>
        <v/>
      </c>
      <c r="K117" t="str" cm="1">
        <f t="array" ref="K117">_xlfn.LET(_xlpm.결과,IFERROR(_xlfn.XLOOKUP(1, (날씨10[stnNm]='신적설 삽입용'!$C$104) * (날씨10[월]=K$105) * (날씨10[일]='신적설 삽입용'!$B117), 날씨10[ddMefs]),""),IF(_xlpm.결과=0,"",_xlpm.결과))</f>
        <v/>
      </c>
      <c r="L117" t="str" cm="1">
        <f t="array" ref="L117">_xlfn.LET(_xlpm.결과,IFERROR(_xlfn.XLOOKUP(1, (날씨10[stnNm]='신적설 삽입용'!$C$104) * (날씨10[월]=L$105) * (날씨10[일]='신적설 삽입용'!$B117), 날씨10[ddMefs]),""),IF(_xlpm.결과=0,"",_xlpm.결과))</f>
        <v/>
      </c>
      <c r="M117" t="str" cm="1">
        <f t="array" ref="M117">_xlfn.LET(_xlpm.결과,IFERROR(_xlfn.XLOOKUP(1, (날씨10[stnNm]='신적설 삽입용'!$C$104) * (날씨10[월]=M$105) * (날씨10[일]='신적설 삽입용'!$B117), 날씨10[ddMefs]),""),IF(_xlpm.결과=0,"",_xlpm.결과))</f>
        <v/>
      </c>
      <c r="N117" t="str" cm="1">
        <f t="array" ref="N117">_xlfn.LET(_xlpm.결과,IFERROR(_xlfn.XLOOKUP(1, (날씨10[stnNm]='신적설 삽입용'!$C$104) * (날씨10[월]=N$105) * (날씨10[일]='신적설 삽입용'!$B117), 날씨10[ddMefs]),""),IF(_xlpm.결과=0,"",_xlpm.결과))</f>
        <v/>
      </c>
    </row>
    <row r="118" spans="2:14" ht="15.95" customHeight="1" x14ac:dyDescent="0.3">
      <c r="B118" s="63">
        <v>13</v>
      </c>
      <c r="C118" t="str" cm="1">
        <f t="array" ref="C118">_xlfn.LET(_xlpm.결과,IFERROR(_xlfn.XLOOKUP(1, (날씨10[stnNm]='신적설 삽입용'!$C$104) * (날씨10[월]=C$105) * (날씨10[일]='신적설 삽입용'!$B118), 날씨10[ddMefs]),""),IF(_xlpm.결과=0,"",_xlpm.결과))</f>
        <v/>
      </c>
      <c r="D118" t="str" cm="1">
        <f t="array" ref="D118">_xlfn.LET(_xlpm.결과,IFERROR(_xlfn.XLOOKUP(1, (날씨10[stnNm]='신적설 삽입용'!$C$104) * (날씨10[월]=D$105) * (날씨10[일]='신적설 삽입용'!$B118), 날씨10[ddMefs]),""),IF(_xlpm.결과=0,"",_xlpm.결과))</f>
        <v/>
      </c>
      <c r="E118" t="str" cm="1">
        <f t="array" ref="E118">_xlfn.LET(_xlpm.결과,IFERROR(_xlfn.XLOOKUP(1, (날씨10[stnNm]='신적설 삽입용'!$C$104) * (날씨10[월]=E$105) * (날씨10[일]='신적설 삽입용'!$B118), 날씨10[ddMefs]),""),IF(_xlpm.결과=0,"",_xlpm.결과))</f>
        <v/>
      </c>
      <c r="F118" t="str" cm="1">
        <f t="array" ref="F118">_xlfn.LET(_xlpm.결과,IFERROR(_xlfn.XLOOKUP(1, (날씨10[stnNm]='신적설 삽입용'!$C$104) * (날씨10[월]=F$105) * (날씨10[일]='신적설 삽입용'!$B118), 날씨10[ddMefs]),""),IF(_xlpm.결과=0,"",_xlpm.결과))</f>
        <v/>
      </c>
      <c r="G118" t="str" cm="1">
        <f t="array" ref="G118">_xlfn.LET(_xlpm.결과,IFERROR(_xlfn.XLOOKUP(1, (날씨10[stnNm]='신적설 삽입용'!$C$104) * (날씨10[월]=G$105) * (날씨10[일]='신적설 삽입용'!$B118), 날씨10[ddMefs]),""),IF(_xlpm.결과=0,"",_xlpm.결과))</f>
        <v/>
      </c>
      <c r="H118" t="str" cm="1">
        <f t="array" ref="H118">_xlfn.LET(_xlpm.결과,IFERROR(_xlfn.XLOOKUP(1, (날씨10[stnNm]='신적설 삽입용'!$C$104) * (날씨10[월]=H$105) * (날씨10[일]='신적설 삽입용'!$B118), 날씨10[ddMefs]),""),IF(_xlpm.결과=0,"",_xlpm.결과))</f>
        <v/>
      </c>
      <c r="I118" t="str" cm="1">
        <f t="array" ref="I118">_xlfn.LET(_xlpm.결과,IFERROR(_xlfn.XLOOKUP(1, (날씨10[stnNm]='신적설 삽입용'!$C$104) * (날씨10[월]=I$105) * (날씨10[일]='신적설 삽입용'!$B118), 날씨10[ddMefs]),""),IF(_xlpm.결과=0,"",_xlpm.결과))</f>
        <v/>
      </c>
      <c r="J118" t="str" cm="1">
        <f t="array" ref="J118">_xlfn.LET(_xlpm.결과,IFERROR(_xlfn.XLOOKUP(1, (날씨10[stnNm]='신적설 삽입용'!$C$104) * (날씨10[월]=J$105) * (날씨10[일]='신적설 삽입용'!$B118), 날씨10[ddMefs]),""),IF(_xlpm.결과=0,"",_xlpm.결과))</f>
        <v/>
      </c>
      <c r="K118" t="str" cm="1">
        <f t="array" ref="K118">_xlfn.LET(_xlpm.결과,IFERROR(_xlfn.XLOOKUP(1, (날씨10[stnNm]='신적설 삽입용'!$C$104) * (날씨10[월]=K$105) * (날씨10[일]='신적설 삽입용'!$B118), 날씨10[ddMefs]),""),IF(_xlpm.결과=0,"",_xlpm.결과))</f>
        <v/>
      </c>
      <c r="L118" t="str" cm="1">
        <f t="array" ref="L118">_xlfn.LET(_xlpm.결과,IFERROR(_xlfn.XLOOKUP(1, (날씨10[stnNm]='신적설 삽입용'!$C$104) * (날씨10[월]=L$105) * (날씨10[일]='신적설 삽입용'!$B118), 날씨10[ddMefs]),""),IF(_xlpm.결과=0,"",_xlpm.결과))</f>
        <v/>
      </c>
      <c r="M118" t="str" cm="1">
        <f t="array" ref="M118">_xlfn.LET(_xlpm.결과,IFERROR(_xlfn.XLOOKUP(1, (날씨10[stnNm]='신적설 삽입용'!$C$104) * (날씨10[월]=M$105) * (날씨10[일]='신적설 삽입용'!$B118), 날씨10[ddMefs]),""),IF(_xlpm.결과=0,"",_xlpm.결과))</f>
        <v/>
      </c>
      <c r="N118" t="str" cm="1">
        <f t="array" ref="N118">_xlfn.LET(_xlpm.결과,IFERROR(_xlfn.XLOOKUP(1, (날씨10[stnNm]='신적설 삽입용'!$C$104) * (날씨10[월]=N$105) * (날씨10[일]='신적설 삽입용'!$B118), 날씨10[ddMefs]),""),IF(_xlpm.결과=0,"",_xlpm.결과))</f>
        <v/>
      </c>
    </row>
    <row r="119" spans="2:14" ht="15.95" customHeight="1" x14ac:dyDescent="0.3">
      <c r="B119" s="63">
        <v>14</v>
      </c>
      <c r="C119" t="str" cm="1">
        <f t="array" ref="C119">_xlfn.LET(_xlpm.결과,IFERROR(_xlfn.XLOOKUP(1, (날씨10[stnNm]='신적설 삽입용'!$C$104) * (날씨10[월]=C$105) * (날씨10[일]='신적설 삽입용'!$B119), 날씨10[ddMefs]),""),IF(_xlpm.결과=0,"",_xlpm.결과))</f>
        <v/>
      </c>
      <c r="D119" t="str" cm="1">
        <f t="array" ref="D119">_xlfn.LET(_xlpm.결과,IFERROR(_xlfn.XLOOKUP(1, (날씨10[stnNm]='신적설 삽입용'!$C$104) * (날씨10[월]=D$105) * (날씨10[일]='신적설 삽입용'!$B119), 날씨10[ddMefs]),""),IF(_xlpm.결과=0,"",_xlpm.결과))</f>
        <v/>
      </c>
      <c r="E119" t="str" cm="1">
        <f t="array" ref="E119">_xlfn.LET(_xlpm.결과,IFERROR(_xlfn.XLOOKUP(1, (날씨10[stnNm]='신적설 삽입용'!$C$104) * (날씨10[월]=E$105) * (날씨10[일]='신적설 삽입용'!$B119), 날씨10[ddMefs]),""),IF(_xlpm.결과=0,"",_xlpm.결과))</f>
        <v/>
      </c>
      <c r="F119" t="str" cm="1">
        <f t="array" ref="F119">_xlfn.LET(_xlpm.결과,IFERROR(_xlfn.XLOOKUP(1, (날씨10[stnNm]='신적설 삽입용'!$C$104) * (날씨10[월]=F$105) * (날씨10[일]='신적설 삽입용'!$B119), 날씨10[ddMefs]),""),IF(_xlpm.결과=0,"",_xlpm.결과))</f>
        <v/>
      </c>
      <c r="G119" t="str" cm="1">
        <f t="array" ref="G119">_xlfn.LET(_xlpm.결과,IFERROR(_xlfn.XLOOKUP(1, (날씨10[stnNm]='신적설 삽입용'!$C$104) * (날씨10[월]=G$105) * (날씨10[일]='신적설 삽입용'!$B119), 날씨10[ddMefs]),""),IF(_xlpm.결과=0,"",_xlpm.결과))</f>
        <v/>
      </c>
      <c r="H119" t="str" cm="1">
        <f t="array" ref="H119">_xlfn.LET(_xlpm.결과,IFERROR(_xlfn.XLOOKUP(1, (날씨10[stnNm]='신적설 삽입용'!$C$104) * (날씨10[월]=H$105) * (날씨10[일]='신적설 삽입용'!$B119), 날씨10[ddMefs]),""),IF(_xlpm.결과=0,"",_xlpm.결과))</f>
        <v/>
      </c>
      <c r="I119" t="str" cm="1">
        <f t="array" ref="I119">_xlfn.LET(_xlpm.결과,IFERROR(_xlfn.XLOOKUP(1, (날씨10[stnNm]='신적설 삽입용'!$C$104) * (날씨10[월]=I$105) * (날씨10[일]='신적설 삽입용'!$B119), 날씨10[ddMefs]),""),IF(_xlpm.결과=0,"",_xlpm.결과))</f>
        <v/>
      </c>
      <c r="J119" t="str" cm="1">
        <f t="array" ref="J119">_xlfn.LET(_xlpm.결과,IFERROR(_xlfn.XLOOKUP(1, (날씨10[stnNm]='신적설 삽입용'!$C$104) * (날씨10[월]=J$105) * (날씨10[일]='신적설 삽입용'!$B119), 날씨10[ddMefs]),""),IF(_xlpm.결과=0,"",_xlpm.결과))</f>
        <v/>
      </c>
      <c r="K119" t="str" cm="1">
        <f t="array" ref="K119">_xlfn.LET(_xlpm.결과,IFERROR(_xlfn.XLOOKUP(1, (날씨10[stnNm]='신적설 삽입용'!$C$104) * (날씨10[월]=K$105) * (날씨10[일]='신적설 삽입용'!$B119), 날씨10[ddMefs]),""),IF(_xlpm.결과=0,"",_xlpm.결과))</f>
        <v/>
      </c>
      <c r="L119" t="str" cm="1">
        <f t="array" ref="L119">_xlfn.LET(_xlpm.결과,IFERROR(_xlfn.XLOOKUP(1, (날씨10[stnNm]='신적설 삽입용'!$C$104) * (날씨10[월]=L$105) * (날씨10[일]='신적설 삽입용'!$B119), 날씨10[ddMefs]),""),IF(_xlpm.결과=0,"",_xlpm.결과))</f>
        <v/>
      </c>
      <c r="M119" t="str" cm="1">
        <f t="array" ref="M119">_xlfn.LET(_xlpm.결과,IFERROR(_xlfn.XLOOKUP(1, (날씨10[stnNm]='신적설 삽입용'!$C$104) * (날씨10[월]=M$105) * (날씨10[일]='신적설 삽입용'!$B119), 날씨10[ddMefs]),""),IF(_xlpm.결과=0,"",_xlpm.결과))</f>
        <v/>
      </c>
      <c r="N119" t="str" cm="1">
        <f t="array" ref="N119">_xlfn.LET(_xlpm.결과,IFERROR(_xlfn.XLOOKUP(1, (날씨10[stnNm]='신적설 삽입용'!$C$104) * (날씨10[월]=N$105) * (날씨10[일]='신적설 삽입용'!$B119), 날씨10[ddMefs]),""),IF(_xlpm.결과=0,"",_xlpm.결과))</f>
        <v/>
      </c>
    </row>
    <row r="120" spans="2:14" ht="15.95" customHeight="1" x14ac:dyDescent="0.3">
      <c r="B120" s="63">
        <v>15</v>
      </c>
      <c r="C120" t="str" cm="1">
        <f t="array" ref="C120">_xlfn.LET(_xlpm.결과,IFERROR(_xlfn.XLOOKUP(1, (날씨10[stnNm]='신적설 삽입용'!$C$104) * (날씨10[월]=C$105) * (날씨10[일]='신적설 삽입용'!$B120), 날씨10[ddMefs]),""),IF(_xlpm.결과=0,"",_xlpm.결과))</f>
        <v/>
      </c>
      <c r="D120" t="str" cm="1">
        <f t="array" ref="D120">_xlfn.LET(_xlpm.결과,IFERROR(_xlfn.XLOOKUP(1, (날씨10[stnNm]='신적설 삽입용'!$C$104) * (날씨10[월]=D$105) * (날씨10[일]='신적설 삽입용'!$B120), 날씨10[ddMefs]),""),IF(_xlpm.결과=0,"",_xlpm.결과))</f>
        <v/>
      </c>
      <c r="E120" t="str" cm="1">
        <f t="array" ref="E120">_xlfn.LET(_xlpm.결과,IFERROR(_xlfn.XLOOKUP(1, (날씨10[stnNm]='신적설 삽입용'!$C$104) * (날씨10[월]=E$105) * (날씨10[일]='신적설 삽입용'!$B120), 날씨10[ddMefs]),""),IF(_xlpm.결과=0,"",_xlpm.결과))</f>
        <v/>
      </c>
      <c r="F120" t="str" cm="1">
        <f t="array" ref="F120">_xlfn.LET(_xlpm.결과,IFERROR(_xlfn.XLOOKUP(1, (날씨10[stnNm]='신적설 삽입용'!$C$104) * (날씨10[월]=F$105) * (날씨10[일]='신적설 삽입용'!$B120), 날씨10[ddMefs]),""),IF(_xlpm.결과=0,"",_xlpm.결과))</f>
        <v/>
      </c>
      <c r="G120" t="str" cm="1">
        <f t="array" ref="G120">_xlfn.LET(_xlpm.결과,IFERROR(_xlfn.XLOOKUP(1, (날씨10[stnNm]='신적설 삽입용'!$C$104) * (날씨10[월]=G$105) * (날씨10[일]='신적설 삽입용'!$B120), 날씨10[ddMefs]),""),IF(_xlpm.결과=0,"",_xlpm.결과))</f>
        <v/>
      </c>
      <c r="H120" t="str" cm="1">
        <f t="array" ref="H120">_xlfn.LET(_xlpm.결과,IFERROR(_xlfn.XLOOKUP(1, (날씨10[stnNm]='신적설 삽입용'!$C$104) * (날씨10[월]=H$105) * (날씨10[일]='신적설 삽입용'!$B120), 날씨10[ddMefs]),""),IF(_xlpm.결과=0,"",_xlpm.결과))</f>
        <v/>
      </c>
      <c r="I120" t="str" cm="1">
        <f t="array" ref="I120">_xlfn.LET(_xlpm.결과,IFERROR(_xlfn.XLOOKUP(1, (날씨10[stnNm]='신적설 삽입용'!$C$104) * (날씨10[월]=I$105) * (날씨10[일]='신적설 삽입용'!$B120), 날씨10[ddMefs]),""),IF(_xlpm.결과=0,"",_xlpm.결과))</f>
        <v/>
      </c>
      <c r="J120" t="str" cm="1">
        <f t="array" ref="J120">_xlfn.LET(_xlpm.결과,IFERROR(_xlfn.XLOOKUP(1, (날씨10[stnNm]='신적설 삽입용'!$C$104) * (날씨10[월]=J$105) * (날씨10[일]='신적설 삽입용'!$B120), 날씨10[ddMefs]),""),IF(_xlpm.결과=0,"",_xlpm.결과))</f>
        <v/>
      </c>
      <c r="K120" t="str" cm="1">
        <f t="array" ref="K120">_xlfn.LET(_xlpm.결과,IFERROR(_xlfn.XLOOKUP(1, (날씨10[stnNm]='신적설 삽입용'!$C$104) * (날씨10[월]=K$105) * (날씨10[일]='신적설 삽입용'!$B120), 날씨10[ddMefs]),""),IF(_xlpm.결과=0,"",_xlpm.결과))</f>
        <v/>
      </c>
      <c r="L120" t="str" cm="1">
        <f t="array" ref="L120">_xlfn.LET(_xlpm.결과,IFERROR(_xlfn.XLOOKUP(1, (날씨10[stnNm]='신적설 삽입용'!$C$104) * (날씨10[월]=L$105) * (날씨10[일]='신적설 삽입용'!$B120), 날씨10[ddMefs]),""),IF(_xlpm.결과=0,"",_xlpm.결과))</f>
        <v/>
      </c>
      <c r="M120" t="str" cm="1">
        <f t="array" ref="M120">_xlfn.LET(_xlpm.결과,IFERROR(_xlfn.XLOOKUP(1, (날씨10[stnNm]='신적설 삽입용'!$C$104) * (날씨10[월]=M$105) * (날씨10[일]='신적설 삽입용'!$B120), 날씨10[ddMefs]),""),IF(_xlpm.결과=0,"",_xlpm.결과))</f>
        <v/>
      </c>
      <c r="N120" t="str" cm="1">
        <f t="array" ref="N120">_xlfn.LET(_xlpm.결과,IFERROR(_xlfn.XLOOKUP(1, (날씨10[stnNm]='신적설 삽입용'!$C$104) * (날씨10[월]=N$105) * (날씨10[일]='신적설 삽입용'!$B120), 날씨10[ddMefs]),""),IF(_xlpm.결과=0,"",_xlpm.결과))</f>
        <v/>
      </c>
    </row>
    <row r="121" spans="2:14" ht="15.95" customHeight="1" x14ac:dyDescent="0.3">
      <c r="B121" s="63">
        <v>16</v>
      </c>
      <c r="C121" t="str" cm="1">
        <f t="array" ref="C121">_xlfn.LET(_xlpm.결과,IFERROR(_xlfn.XLOOKUP(1, (날씨10[stnNm]='신적설 삽입용'!$C$104) * (날씨10[월]=C$105) * (날씨10[일]='신적설 삽입용'!$B121), 날씨10[ddMefs]),""),IF(_xlpm.결과=0,"",_xlpm.결과))</f>
        <v/>
      </c>
      <c r="D121" t="str" cm="1">
        <f t="array" ref="D121">_xlfn.LET(_xlpm.결과,IFERROR(_xlfn.XLOOKUP(1, (날씨10[stnNm]='신적설 삽입용'!$C$104) * (날씨10[월]=D$105) * (날씨10[일]='신적설 삽입용'!$B121), 날씨10[ddMefs]),""),IF(_xlpm.결과=0,"",_xlpm.결과))</f>
        <v/>
      </c>
      <c r="E121" t="str" cm="1">
        <f t="array" ref="E121">_xlfn.LET(_xlpm.결과,IFERROR(_xlfn.XLOOKUP(1, (날씨10[stnNm]='신적설 삽입용'!$C$104) * (날씨10[월]=E$105) * (날씨10[일]='신적설 삽입용'!$B121), 날씨10[ddMefs]),""),IF(_xlpm.결과=0,"",_xlpm.결과))</f>
        <v/>
      </c>
      <c r="F121" t="str" cm="1">
        <f t="array" ref="F121">_xlfn.LET(_xlpm.결과,IFERROR(_xlfn.XLOOKUP(1, (날씨10[stnNm]='신적설 삽입용'!$C$104) * (날씨10[월]=F$105) * (날씨10[일]='신적설 삽입용'!$B121), 날씨10[ddMefs]),""),IF(_xlpm.결과=0,"",_xlpm.결과))</f>
        <v/>
      </c>
      <c r="G121" t="str" cm="1">
        <f t="array" ref="G121">_xlfn.LET(_xlpm.결과,IFERROR(_xlfn.XLOOKUP(1, (날씨10[stnNm]='신적설 삽입용'!$C$104) * (날씨10[월]=G$105) * (날씨10[일]='신적설 삽입용'!$B121), 날씨10[ddMefs]),""),IF(_xlpm.결과=0,"",_xlpm.결과))</f>
        <v/>
      </c>
      <c r="H121" t="str" cm="1">
        <f t="array" ref="H121">_xlfn.LET(_xlpm.결과,IFERROR(_xlfn.XLOOKUP(1, (날씨10[stnNm]='신적설 삽입용'!$C$104) * (날씨10[월]=H$105) * (날씨10[일]='신적설 삽입용'!$B121), 날씨10[ddMefs]),""),IF(_xlpm.결과=0,"",_xlpm.결과))</f>
        <v/>
      </c>
      <c r="I121" t="str" cm="1">
        <f t="array" ref="I121">_xlfn.LET(_xlpm.결과,IFERROR(_xlfn.XLOOKUP(1, (날씨10[stnNm]='신적설 삽입용'!$C$104) * (날씨10[월]=I$105) * (날씨10[일]='신적설 삽입용'!$B121), 날씨10[ddMefs]),""),IF(_xlpm.결과=0,"",_xlpm.결과))</f>
        <v/>
      </c>
      <c r="J121" t="str" cm="1">
        <f t="array" ref="J121">_xlfn.LET(_xlpm.결과,IFERROR(_xlfn.XLOOKUP(1, (날씨10[stnNm]='신적설 삽입용'!$C$104) * (날씨10[월]=J$105) * (날씨10[일]='신적설 삽입용'!$B121), 날씨10[ddMefs]),""),IF(_xlpm.결과=0,"",_xlpm.결과))</f>
        <v/>
      </c>
      <c r="K121" t="str" cm="1">
        <f t="array" ref="K121">_xlfn.LET(_xlpm.결과,IFERROR(_xlfn.XLOOKUP(1, (날씨10[stnNm]='신적설 삽입용'!$C$104) * (날씨10[월]=K$105) * (날씨10[일]='신적설 삽입용'!$B121), 날씨10[ddMefs]),""),IF(_xlpm.결과=0,"",_xlpm.결과))</f>
        <v/>
      </c>
      <c r="L121" t="str" cm="1">
        <f t="array" ref="L121">_xlfn.LET(_xlpm.결과,IFERROR(_xlfn.XLOOKUP(1, (날씨10[stnNm]='신적설 삽입용'!$C$104) * (날씨10[월]=L$105) * (날씨10[일]='신적설 삽입용'!$B121), 날씨10[ddMefs]),""),IF(_xlpm.결과=0,"",_xlpm.결과))</f>
        <v/>
      </c>
      <c r="M121" t="str" cm="1">
        <f t="array" ref="M121">_xlfn.LET(_xlpm.결과,IFERROR(_xlfn.XLOOKUP(1, (날씨10[stnNm]='신적설 삽입용'!$C$104) * (날씨10[월]=M$105) * (날씨10[일]='신적설 삽입용'!$B121), 날씨10[ddMefs]),""),IF(_xlpm.결과=0,"",_xlpm.결과))</f>
        <v/>
      </c>
      <c r="N121" t="str" cm="1">
        <f t="array" ref="N121">_xlfn.LET(_xlpm.결과,IFERROR(_xlfn.XLOOKUP(1, (날씨10[stnNm]='신적설 삽입용'!$C$104) * (날씨10[월]=N$105) * (날씨10[일]='신적설 삽입용'!$B121), 날씨10[ddMefs]),""),IF(_xlpm.결과=0,"",_xlpm.결과))</f>
        <v/>
      </c>
    </row>
    <row r="122" spans="2:14" ht="15.95" customHeight="1" x14ac:dyDescent="0.3">
      <c r="B122" s="63">
        <v>17</v>
      </c>
      <c r="C122" t="str" cm="1">
        <f t="array" ref="C122">_xlfn.LET(_xlpm.결과,IFERROR(_xlfn.XLOOKUP(1, (날씨10[stnNm]='신적설 삽입용'!$C$104) * (날씨10[월]=C$105) * (날씨10[일]='신적설 삽입용'!$B122), 날씨10[ddMefs]),""),IF(_xlpm.결과=0,"",_xlpm.결과))</f>
        <v/>
      </c>
      <c r="D122" t="str" cm="1">
        <f t="array" ref="D122">_xlfn.LET(_xlpm.결과,IFERROR(_xlfn.XLOOKUP(1, (날씨10[stnNm]='신적설 삽입용'!$C$104) * (날씨10[월]=D$105) * (날씨10[일]='신적설 삽입용'!$B122), 날씨10[ddMefs]),""),IF(_xlpm.결과=0,"",_xlpm.결과))</f>
        <v/>
      </c>
      <c r="E122" t="str" cm="1">
        <f t="array" ref="E122">_xlfn.LET(_xlpm.결과,IFERROR(_xlfn.XLOOKUP(1, (날씨10[stnNm]='신적설 삽입용'!$C$104) * (날씨10[월]=E$105) * (날씨10[일]='신적설 삽입용'!$B122), 날씨10[ddMefs]),""),IF(_xlpm.결과=0,"",_xlpm.결과))</f>
        <v/>
      </c>
      <c r="F122" t="str" cm="1">
        <f t="array" ref="F122">_xlfn.LET(_xlpm.결과,IFERROR(_xlfn.XLOOKUP(1, (날씨10[stnNm]='신적설 삽입용'!$C$104) * (날씨10[월]=F$105) * (날씨10[일]='신적설 삽입용'!$B122), 날씨10[ddMefs]),""),IF(_xlpm.결과=0,"",_xlpm.결과))</f>
        <v/>
      </c>
      <c r="G122" t="str" cm="1">
        <f t="array" ref="G122">_xlfn.LET(_xlpm.결과,IFERROR(_xlfn.XLOOKUP(1, (날씨10[stnNm]='신적설 삽입용'!$C$104) * (날씨10[월]=G$105) * (날씨10[일]='신적설 삽입용'!$B122), 날씨10[ddMefs]),""),IF(_xlpm.결과=0,"",_xlpm.결과))</f>
        <v/>
      </c>
      <c r="H122" t="str" cm="1">
        <f t="array" ref="H122">_xlfn.LET(_xlpm.결과,IFERROR(_xlfn.XLOOKUP(1, (날씨10[stnNm]='신적설 삽입용'!$C$104) * (날씨10[월]=H$105) * (날씨10[일]='신적설 삽입용'!$B122), 날씨10[ddMefs]),""),IF(_xlpm.결과=0,"",_xlpm.결과))</f>
        <v/>
      </c>
      <c r="I122" t="str" cm="1">
        <f t="array" ref="I122">_xlfn.LET(_xlpm.결과,IFERROR(_xlfn.XLOOKUP(1, (날씨10[stnNm]='신적설 삽입용'!$C$104) * (날씨10[월]=I$105) * (날씨10[일]='신적설 삽입용'!$B122), 날씨10[ddMefs]),""),IF(_xlpm.결과=0,"",_xlpm.결과))</f>
        <v/>
      </c>
      <c r="J122" t="str" cm="1">
        <f t="array" ref="J122">_xlfn.LET(_xlpm.결과,IFERROR(_xlfn.XLOOKUP(1, (날씨10[stnNm]='신적설 삽입용'!$C$104) * (날씨10[월]=J$105) * (날씨10[일]='신적설 삽입용'!$B122), 날씨10[ddMefs]),""),IF(_xlpm.결과=0,"",_xlpm.결과))</f>
        <v/>
      </c>
      <c r="K122" t="str" cm="1">
        <f t="array" ref="K122">_xlfn.LET(_xlpm.결과,IFERROR(_xlfn.XLOOKUP(1, (날씨10[stnNm]='신적설 삽입용'!$C$104) * (날씨10[월]=K$105) * (날씨10[일]='신적설 삽입용'!$B122), 날씨10[ddMefs]),""),IF(_xlpm.결과=0,"",_xlpm.결과))</f>
        <v/>
      </c>
      <c r="L122" t="str" cm="1">
        <f t="array" ref="L122">_xlfn.LET(_xlpm.결과,IFERROR(_xlfn.XLOOKUP(1, (날씨10[stnNm]='신적설 삽입용'!$C$104) * (날씨10[월]=L$105) * (날씨10[일]='신적설 삽입용'!$B122), 날씨10[ddMefs]),""),IF(_xlpm.결과=0,"",_xlpm.결과))</f>
        <v/>
      </c>
      <c r="M122" t="str" cm="1">
        <f t="array" ref="M122">_xlfn.LET(_xlpm.결과,IFERROR(_xlfn.XLOOKUP(1, (날씨10[stnNm]='신적설 삽입용'!$C$104) * (날씨10[월]=M$105) * (날씨10[일]='신적설 삽입용'!$B122), 날씨10[ddMefs]),""),IF(_xlpm.결과=0,"",_xlpm.결과))</f>
        <v/>
      </c>
      <c r="N122" t="str" cm="1">
        <f t="array" ref="N122">_xlfn.LET(_xlpm.결과,IFERROR(_xlfn.XLOOKUP(1, (날씨10[stnNm]='신적설 삽입용'!$C$104) * (날씨10[월]=N$105) * (날씨10[일]='신적설 삽입용'!$B122), 날씨10[ddMefs]),""),IF(_xlpm.결과=0,"",_xlpm.결과))</f>
        <v/>
      </c>
    </row>
    <row r="123" spans="2:14" ht="15.95" customHeight="1" x14ac:dyDescent="0.3">
      <c r="B123" s="63">
        <v>18</v>
      </c>
      <c r="C123" t="str" cm="1">
        <f t="array" ref="C123">_xlfn.LET(_xlpm.결과,IFERROR(_xlfn.XLOOKUP(1, (날씨10[stnNm]='신적설 삽입용'!$C$104) * (날씨10[월]=C$105) * (날씨10[일]='신적설 삽입용'!$B123), 날씨10[ddMefs]),""),IF(_xlpm.결과=0,"",_xlpm.결과))</f>
        <v/>
      </c>
      <c r="D123" t="str" cm="1">
        <f t="array" ref="D123">_xlfn.LET(_xlpm.결과,IFERROR(_xlfn.XLOOKUP(1, (날씨10[stnNm]='신적설 삽입용'!$C$104) * (날씨10[월]=D$105) * (날씨10[일]='신적설 삽입용'!$B123), 날씨10[ddMefs]),""),IF(_xlpm.결과=0,"",_xlpm.결과))</f>
        <v/>
      </c>
      <c r="E123" t="str" cm="1">
        <f t="array" ref="E123">_xlfn.LET(_xlpm.결과,IFERROR(_xlfn.XLOOKUP(1, (날씨10[stnNm]='신적설 삽입용'!$C$104) * (날씨10[월]=E$105) * (날씨10[일]='신적설 삽입용'!$B123), 날씨10[ddMefs]),""),IF(_xlpm.결과=0,"",_xlpm.결과))</f>
        <v/>
      </c>
      <c r="F123" t="str" cm="1">
        <f t="array" ref="F123">_xlfn.LET(_xlpm.결과,IFERROR(_xlfn.XLOOKUP(1, (날씨10[stnNm]='신적설 삽입용'!$C$104) * (날씨10[월]=F$105) * (날씨10[일]='신적설 삽입용'!$B123), 날씨10[ddMefs]),""),IF(_xlpm.결과=0,"",_xlpm.결과))</f>
        <v/>
      </c>
      <c r="G123" t="str" cm="1">
        <f t="array" ref="G123">_xlfn.LET(_xlpm.결과,IFERROR(_xlfn.XLOOKUP(1, (날씨10[stnNm]='신적설 삽입용'!$C$104) * (날씨10[월]=G$105) * (날씨10[일]='신적설 삽입용'!$B123), 날씨10[ddMefs]),""),IF(_xlpm.결과=0,"",_xlpm.결과))</f>
        <v/>
      </c>
      <c r="H123" t="str" cm="1">
        <f t="array" ref="H123">_xlfn.LET(_xlpm.결과,IFERROR(_xlfn.XLOOKUP(1, (날씨10[stnNm]='신적설 삽입용'!$C$104) * (날씨10[월]=H$105) * (날씨10[일]='신적설 삽입용'!$B123), 날씨10[ddMefs]),""),IF(_xlpm.결과=0,"",_xlpm.결과))</f>
        <v/>
      </c>
      <c r="I123" t="str" cm="1">
        <f t="array" ref="I123">_xlfn.LET(_xlpm.결과,IFERROR(_xlfn.XLOOKUP(1, (날씨10[stnNm]='신적설 삽입용'!$C$104) * (날씨10[월]=I$105) * (날씨10[일]='신적설 삽입용'!$B123), 날씨10[ddMefs]),""),IF(_xlpm.결과=0,"",_xlpm.결과))</f>
        <v/>
      </c>
      <c r="J123" t="str" cm="1">
        <f t="array" ref="J123">_xlfn.LET(_xlpm.결과,IFERROR(_xlfn.XLOOKUP(1, (날씨10[stnNm]='신적설 삽입용'!$C$104) * (날씨10[월]=J$105) * (날씨10[일]='신적설 삽입용'!$B123), 날씨10[ddMefs]),""),IF(_xlpm.결과=0,"",_xlpm.결과))</f>
        <v/>
      </c>
      <c r="K123" t="str" cm="1">
        <f t="array" ref="K123">_xlfn.LET(_xlpm.결과,IFERROR(_xlfn.XLOOKUP(1, (날씨10[stnNm]='신적설 삽입용'!$C$104) * (날씨10[월]=K$105) * (날씨10[일]='신적설 삽입용'!$B123), 날씨10[ddMefs]),""),IF(_xlpm.결과=0,"",_xlpm.결과))</f>
        <v/>
      </c>
      <c r="L123" t="str" cm="1">
        <f t="array" ref="L123">_xlfn.LET(_xlpm.결과,IFERROR(_xlfn.XLOOKUP(1, (날씨10[stnNm]='신적설 삽입용'!$C$104) * (날씨10[월]=L$105) * (날씨10[일]='신적설 삽입용'!$B123), 날씨10[ddMefs]),""),IF(_xlpm.결과=0,"",_xlpm.결과))</f>
        <v/>
      </c>
      <c r="M123" t="str" cm="1">
        <f t="array" ref="M123">_xlfn.LET(_xlpm.결과,IFERROR(_xlfn.XLOOKUP(1, (날씨10[stnNm]='신적설 삽입용'!$C$104) * (날씨10[월]=M$105) * (날씨10[일]='신적설 삽입용'!$B123), 날씨10[ddMefs]),""),IF(_xlpm.결과=0,"",_xlpm.결과))</f>
        <v/>
      </c>
      <c r="N123" t="str" cm="1">
        <f t="array" ref="N123">_xlfn.LET(_xlpm.결과,IFERROR(_xlfn.XLOOKUP(1, (날씨10[stnNm]='신적설 삽입용'!$C$104) * (날씨10[월]=N$105) * (날씨10[일]='신적설 삽입용'!$B123), 날씨10[ddMefs]),""),IF(_xlpm.결과=0,"",_xlpm.결과))</f>
        <v/>
      </c>
    </row>
    <row r="124" spans="2:14" ht="15.95" customHeight="1" x14ac:dyDescent="0.3">
      <c r="B124" s="63">
        <v>19</v>
      </c>
      <c r="C124" t="str" cm="1">
        <f t="array" ref="C124">_xlfn.LET(_xlpm.결과,IFERROR(_xlfn.XLOOKUP(1, (날씨10[stnNm]='신적설 삽입용'!$C$104) * (날씨10[월]=C$105) * (날씨10[일]='신적설 삽입용'!$B124), 날씨10[ddMefs]),""),IF(_xlpm.결과=0,"",_xlpm.결과))</f>
        <v/>
      </c>
      <c r="D124" t="str" cm="1">
        <f t="array" ref="D124">_xlfn.LET(_xlpm.결과,IFERROR(_xlfn.XLOOKUP(1, (날씨10[stnNm]='신적설 삽입용'!$C$104) * (날씨10[월]=D$105) * (날씨10[일]='신적설 삽입용'!$B124), 날씨10[ddMefs]),""),IF(_xlpm.결과=0,"",_xlpm.결과))</f>
        <v/>
      </c>
      <c r="E124" t="str" cm="1">
        <f t="array" ref="E124">_xlfn.LET(_xlpm.결과,IFERROR(_xlfn.XLOOKUP(1, (날씨10[stnNm]='신적설 삽입용'!$C$104) * (날씨10[월]=E$105) * (날씨10[일]='신적설 삽입용'!$B124), 날씨10[ddMefs]),""),IF(_xlpm.결과=0,"",_xlpm.결과))</f>
        <v/>
      </c>
      <c r="F124" t="str" cm="1">
        <f t="array" ref="F124">_xlfn.LET(_xlpm.결과,IFERROR(_xlfn.XLOOKUP(1, (날씨10[stnNm]='신적설 삽입용'!$C$104) * (날씨10[월]=F$105) * (날씨10[일]='신적설 삽입용'!$B124), 날씨10[ddMefs]),""),IF(_xlpm.결과=0,"",_xlpm.결과))</f>
        <v/>
      </c>
      <c r="G124" t="str" cm="1">
        <f t="array" ref="G124">_xlfn.LET(_xlpm.결과,IFERROR(_xlfn.XLOOKUP(1, (날씨10[stnNm]='신적설 삽입용'!$C$104) * (날씨10[월]=G$105) * (날씨10[일]='신적설 삽입용'!$B124), 날씨10[ddMefs]),""),IF(_xlpm.결과=0,"",_xlpm.결과))</f>
        <v/>
      </c>
      <c r="H124" t="str" cm="1">
        <f t="array" ref="H124">_xlfn.LET(_xlpm.결과,IFERROR(_xlfn.XLOOKUP(1, (날씨10[stnNm]='신적설 삽입용'!$C$104) * (날씨10[월]=H$105) * (날씨10[일]='신적설 삽입용'!$B124), 날씨10[ddMefs]),""),IF(_xlpm.결과=0,"",_xlpm.결과))</f>
        <v/>
      </c>
      <c r="I124" t="str" cm="1">
        <f t="array" ref="I124">_xlfn.LET(_xlpm.결과,IFERROR(_xlfn.XLOOKUP(1, (날씨10[stnNm]='신적설 삽입용'!$C$104) * (날씨10[월]=I$105) * (날씨10[일]='신적설 삽입용'!$B124), 날씨10[ddMefs]),""),IF(_xlpm.결과=0,"",_xlpm.결과))</f>
        <v/>
      </c>
      <c r="J124" t="str" cm="1">
        <f t="array" ref="J124">_xlfn.LET(_xlpm.결과,IFERROR(_xlfn.XLOOKUP(1, (날씨10[stnNm]='신적설 삽입용'!$C$104) * (날씨10[월]=J$105) * (날씨10[일]='신적설 삽입용'!$B124), 날씨10[ddMefs]),""),IF(_xlpm.결과=0,"",_xlpm.결과))</f>
        <v/>
      </c>
      <c r="K124" t="str" cm="1">
        <f t="array" ref="K124">_xlfn.LET(_xlpm.결과,IFERROR(_xlfn.XLOOKUP(1, (날씨10[stnNm]='신적설 삽입용'!$C$104) * (날씨10[월]=K$105) * (날씨10[일]='신적설 삽입용'!$B124), 날씨10[ddMefs]),""),IF(_xlpm.결과=0,"",_xlpm.결과))</f>
        <v/>
      </c>
      <c r="L124" t="str" cm="1">
        <f t="array" ref="L124">_xlfn.LET(_xlpm.결과,IFERROR(_xlfn.XLOOKUP(1, (날씨10[stnNm]='신적설 삽입용'!$C$104) * (날씨10[월]=L$105) * (날씨10[일]='신적설 삽입용'!$B124), 날씨10[ddMefs]),""),IF(_xlpm.결과=0,"",_xlpm.결과))</f>
        <v/>
      </c>
      <c r="M124" t="str" cm="1">
        <f t="array" ref="M124">_xlfn.LET(_xlpm.결과,IFERROR(_xlfn.XLOOKUP(1, (날씨10[stnNm]='신적설 삽입용'!$C$104) * (날씨10[월]=M$105) * (날씨10[일]='신적설 삽입용'!$B124), 날씨10[ddMefs]),""),IF(_xlpm.결과=0,"",_xlpm.결과))</f>
        <v/>
      </c>
      <c r="N124" t="str" cm="1">
        <f t="array" ref="N124">_xlfn.LET(_xlpm.결과,IFERROR(_xlfn.XLOOKUP(1, (날씨10[stnNm]='신적설 삽입용'!$C$104) * (날씨10[월]=N$105) * (날씨10[일]='신적설 삽입용'!$B124), 날씨10[ddMefs]),""),IF(_xlpm.결과=0,"",_xlpm.결과))</f>
        <v/>
      </c>
    </row>
    <row r="125" spans="2:14" ht="15.95" customHeight="1" x14ac:dyDescent="0.3">
      <c r="B125" s="63">
        <v>20</v>
      </c>
      <c r="C125" t="str" cm="1">
        <f t="array" ref="C125">_xlfn.LET(_xlpm.결과,IFERROR(_xlfn.XLOOKUP(1, (날씨10[stnNm]='신적설 삽입용'!$C$104) * (날씨10[월]=C$105) * (날씨10[일]='신적설 삽입용'!$B125), 날씨10[ddMefs]),""),IF(_xlpm.결과=0,"",_xlpm.결과))</f>
        <v/>
      </c>
      <c r="D125" t="str" cm="1">
        <f t="array" ref="D125">_xlfn.LET(_xlpm.결과,IFERROR(_xlfn.XLOOKUP(1, (날씨10[stnNm]='신적설 삽입용'!$C$104) * (날씨10[월]=D$105) * (날씨10[일]='신적설 삽입용'!$B125), 날씨10[ddMefs]),""),IF(_xlpm.결과=0,"",_xlpm.결과))</f>
        <v/>
      </c>
      <c r="E125" t="str" cm="1">
        <f t="array" ref="E125">_xlfn.LET(_xlpm.결과,IFERROR(_xlfn.XLOOKUP(1, (날씨10[stnNm]='신적설 삽입용'!$C$104) * (날씨10[월]=E$105) * (날씨10[일]='신적설 삽입용'!$B125), 날씨10[ddMefs]),""),IF(_xlpm.결과=0,"",_xlpm.결과))</f>
        <v/>
      </c>
      <c r="F125" t="str" cm="1">
        <f t="array" ref="F125">_xlfn.LET(_xlpm.결과,IFERROR(_xlfn.XLOOKUP(1, (날씨10[stnNm]='신적설 삽입용'!$C$104) * (날씨10[월]=F$105) * (날씨10[일]='신적설 삽입용'!$B125), 날씨10[ddMefs]),""),IF(_xlpm.결과=0,"",_xlpm.결과))</f>
        <v/>
      </c>
      <c r="G125" t="str" cm="1">
        <f t="array" ref="G125">_xlfn.LET(_xlpm.결과,IFERROR(_xlfn.XLOOKUP(1, (날씨10[stnNm]='신적설 삽입용'!$C$104) * (날씨10[월]=G$105) * (날씨10[일]='신적설 삽입용'!$B125), 날씨10[ddMefs]),""),IF(_xlpm.결과=0,"",_xlpm.결과))</f>
        <v/>
      </c>
      <c r="H125" t="str" cm="1">
        <f t="array" ref="H125">_xlfn.LET(_xlpm.결과,IFERROR(_xlfn.XLOOKUP(1, (날씨10[stnNm]='신적설 삽입용'!$C$104) * (날씨10[월]=H$105) * (날씨10[일]='신적설 삽입용'!$B125), 날씨10[ddMefs]),""),IF(_xlpm.결과=0,"",_xlpm.결과))</f>
        <v/>
      </c>
      <c r="I125" t="str" cm="1">
        <f t="array" ref="I125">_xlfn.LET(_xlpm.결과,IFERROR(_xlfn.XLOOKUP(1, (날씨10[stnNm]='신적설 삽입용'!$C$104) * (날씨10[월]=I$105) * (날씨10[일]='신적설 삽입용'!$B125), 날씨10[ddMefs]),""),IF(_xlpm.결과=0,"",_xlpm.결과))</f>
        <v/>
      </c>
      <c r="J125" t="str" cm="1">
        <f t="array" ref="J125">_xlfn.LET(_xlpm.결과,IFERROR(_xlfn.XLOOKUP(1, (날씨10[stnNm]='신적설 삽입용'!$C$104) * (날씨10[월]=J$105) * (날씨10[일]='신적설 삽입용'!$B125), 날씨10[ddMefs]),""),IF(_xlpm.결과=0,"",_xlpm.결과))</f>
        <v/>
      </c>
      <c r="K125" t="str" cm="1">
        <f t="array" ref="K125">_xlfn.LET(_xlpm.결과,IFERROR(_xlfn.XLOOKUP(1, (날씨10[stnNm]='신적설 삽입용'!$C$104) * (날씨10[월]=K$105) * (날씨10[일]='신적설 삽입용'!$B125), 날씨10[ddMefs]),""),IF(_xlpm.결과=0,"",_xlpm.결과))</f>
        <v/>
      </c>
      <c r="L125" t="str" cm="1">
        <f t="array" ref="L125">_xlfn.LET(_xlpm.결과,IFERROR(_xlfn.XLOOKUP(1, (날씨10[stnNm]='신적설 삽입용'!$C$104) * (날씨10[월]=L$105) * (날씨10[일]='신적설 삽입용'!$B125), 날씨10[ddMefs]),""),IF(_xlpm.결과=0,"",_xlpm.결과))</f>
        <v/>
      </c>
      <c r="M125" t="str" cm="1">
        <f t="array" ref="M125">_xlfn.LET(_xlpm.결과,IFERROR(_xlfn.XLOOKUP(1, (날씨10[stnNm]='신적설 삽입용'!$C$104) * (날씨10[월]=M$105) * (날씨10[일]='신적설 삽입용'!$B125), 날씨10[ddMefs]),""),IF(_xlpm.결과=0,"",_xlpm.결과))</f>
        <v/>
      </c>
      <c r="N125" t="str" cm="1">
        <f t="array" ref="N125">_xlfn.LET(_xlpm.결과,IFERROR(_xlfn.XLOOKUP(1, (날씨10[stnNm]='신적설 삽입용'!$C$104) * (날씨10[월]=N$105) * (날씨10[일]='신적설 삽입용'!$B125), 날씨10[ddMefs]),""),IF(_xlpm.결과=0,"",_xlpm.결과))</f>
        <v/>
      </c>
    </row>
    <row r="126" spans="2:14" ht="15.95" customHeight="1" x14ac:dyDescent="0.3">
      <c r="B126" s="63">
        <v>21</v>
      </c>
      <c r="C126" t="str" cm="1">
        <f t="array" ref="C126">_xlfn.LET(_xlpm.결과,IFERROR(_xlfn.XLOOKUP(1, (날씨10[stnNm]='신적설 삽입용'!$C$104) * (날씨10[월]=C$105) * (날씨10[일]='신적설 삽입용'!$B126), 날씨10[ddMefs]),""),IF(_xlpm.결과=0,"",_xlpm.결과))</f>
        <v/>
      </c>
      <c r="D126" t="str" cm="1">
        <f t="array" ref="D126">_xlfn.LET(_xlpm.결과,IFERROR(_xlfn.XLOOKUP(1, (날씨10[stnNm]='신적설 삽입용'!$C$104) * (날씨10[월]=D$105) * (날씨10[일]='신적설 삽입용'!$B126), 날씨10[ddMefs]),""),IF(_xlpm.결과=0,"",_xlpm.결과))</f>
        <v/>
      </c>
      <c r="E126" t="str" cm="1">
        <f t="array" ref="E126">_xlfn.LET(_xlpm.결과,IFERROR(_xlfn.XLOOKUP(1, (날씨10[stnNm]='신적설 삽입용'!$C$104) * (날씨10[월]=E$105) * (날씨10[일]='신적설 삽입용'!$B126), 날씨10[ddMefs]),""),IF(_xlpm.결과=0,"",_xlpm.결과))</f>
        <v/>
      </c>
      <c r="F126" t="str" cm="1">
        <f t="array" ref="F126">_xlfn.LET(_xlpm.결과,IFERROR(_xlfn.XLOOKUP(1, (날씨10[stnNm]='신적설 삽입용'!$C$104) * (날씨10[월]=F$105) * (날씨10[일]='신적설 삽입용'!$B126), 날씨10[ddMefs]),""),IF(_xlpm.결과=0,"",_xlpm.결과))</f>
        <v/>
      </c>
      <c r="G126" t="str" cm="1">
        <f t="array" ref="G126">_xlfn.LET(_xlpm.결과,IFERROR(_xlfn.XLOOKUP(1, (날씨10[stnNm]='신적설 삽입용'!$C$104) * (날씨10[월]=G$105) * (날씨10[일]='신적설 삽입용'!$B126), 날씨10[ddMefs]),""),IF(_xlpm.결과=0,"",_xlpm.결과))</f>
        <v/>
      </c>
      <c r="H126" t="str" cm="1">
        <f t="array" ref="H126">_xlfn.LET(_xlpm.결과,IFERROR(_xlfn.XLOOKUP(1, (날씨10[stnNm]='신적설 삽입용'!$C$104) * (날씨10[월]=H$105) * (날씨10[일]='신적설 삽입용'!$B126), 날씨10[ddMefs]),""),IF(_xlpm.결과=0,"",_xlpm.결과))</f>
        <v/>
      </c>
      <c r="I126" t="str" cm="1">
        <f t="array" ref="I126">_xlfn.LET(_xlpm.결과,IFERROR(_xlfn.XLOOKUP(1, (날씨10[stnNm]='신적설 삽입용'!$C$104) * (날씨10[월]=I$105) * (날씨10[일]='신적설 삽입용'!$B126), 날씨10[ddMefs]),""),IF(_xlpm.결과=0,"",_xlpm.결과))</f>
        <v/>
      </c>
      <c r="J126" t="str" cm="1">
        <f t="array" ref="J126">_xlfn.LET(_xlpm.결과,IFERROR(_xlfn.XLOOKUP(1, (날씨10[stnNm]='신적설 삽입용'!$C$104) * (날씨10[월]=J$105) * (날씨10[일]='신적설 삽입용'!$B126), 날씨10[ddMefs]),""),IF(_xlpm.결과=0,"",_xlpm.결과))</f>
        <v/>
      </c>
      <c r="K126" t="str" cm="1">
        <f t="array" ref="K126">_xlfn.LET(_xlpm.결과,IFERROR(_xlfn.XLOOKUP(1, (날씨10[stnNm]='신적설 삽입용'!$C$104) * (날씨10[월]=K$105) * (날씨10[일]='신적설 삽입용'!$B126), 날씨10[ddMefs]),""),IF(_xlpm.결과=0,"",_xlpm.결과))</f>
        <v/>
      </c>
      <c r="L126" t="str" cm="1">
        <f t="array" ref="L126">_xlfn.LET(_xlpm.결과,IFERROR(_xlfn.XLOOKUP(1, (날씨10[stnNm]='신적설 삽입용'!$C$104) * (날씨10[월]=L$105) * (날씨10[일]='신적설 삽입용'!$B126), 날씨10[ddMefs]),""),IF(_xlpm.결과=0,"",_xlpm.결과))</f>
        <v/>
      </c>
      <c r="M126" t="str" cm="1">
        <f t="array" ref="M126">_xlfn.LET(_xlpm.결과,IFERROR(_xlfn.XLOOKUP(1, (날씨10[stnNm]='신적설 삽입용'!$C$104) * (날씨10[월]=M$105) * (날씨10[일]='신적설 삽입용'!$B126), 날씨10[ddMefs]),""),IF(_xlpm.결과=0,"",_xlpm.결과))</f>
        <v/>
      </c>
      <c r="N126" t="str" cm="1">
        <f t="array" ref="N126">_xlfn.LET(_xlpm.결과,IFERROR(_xlfn.XLOOKUP(1, (날씨10[stnNm]='신적설 삽입용'!$C$104) * (날씨10[월]=N$105) * (날씨10[일]='신적설 삽입용'!$B126), 날씨10[ddMefs]),""),IF(_xlpm.결과=0,"",_xlpm.결과))</f>
        <v/>
      </c>
    </row>
    <row r="127" spans="2:14" ht="15.95" customHeight="1" x14ac:dyDescent="0.3">
      <c r="B127" s="63">
        <v>22</v>
      </c>
      <c r="C127" t="str" cm="1">
        <f t="array" ref="C127">_xlfn.LET(_xlpm.결과,IFERROR(_xlfn.XLOOKUP(1, (날씨10[stnNm]='신적설 삽입용'!$C$104) * (날씨10[월]=C$105) * (날씨10[일]='신적설 삽입용'!$B127), 날씨10[ddMefs]),""),IF(_xlpm.결과=0,"",_xlpm.결과))</f>
        <v/>
      </c>
      <c r="D127" t="str" cm="1">
        <f t="array" ref="D127">_xlfn.LET(_xlpm.결과,IFERROR(_xlfn.XLOOKUP(1, (날씨10[stnNm]='신적설 삽입용'!$C$104) * (날씨10[월]=D$105) * (날씨10[일]='신적설 삽입용'!$B127), 날씨10[ddMefs]),""),IF(_xlpm.결과=0,"",_xlpm.결과))</f>
        <v/>
      </c>
      <c r="E127" t="str" cm="1">
        <f t="array" ref="E127">_xlfn.LET(_xlpm.결과,IFERROR(_xlfn.XLOOKUP(1, (날씨10[stnNm]='신적설 삽입용'!$C$104) * (날씨10[월]=E$105) * (날씨10[일]='신적설 삽입용'!$B127), 날씨10[ddMefs]),""),IF(_xlpm.결과=0,"",_xlpm.결과))</f>
        <v/>
      </c>
      <c r="F127" t="str" cm="1">
        <f t="array" ref="F127">_xlfn.LET(_xlpm.결과,IFERROR(_xlfn.XLOOKUP(1, (날씨10[stnNm]='신적설 삽입용'!$C$104) * (날씨10[월]=F$105) * (날씨10[일]='신적설 삽입용'!$B127), 날씨10[ddMefs]),""),IF(_xlpm.결과=0,"",_xlpm.결과))</f>
        <v/>
      </c>
      <c r="G127" t="str" cm="1">
        <f t="array" ref="G127">_xlfn.LET(_xlpm.결과,IFERROR(_xlfn.XLOOKUP(1, (날씨10[stnNm]='신적설 삽입용'!$C$104) * (날씨10[월]=G$105) * (날씨10[일]='신적설 삽입용'!$B127), 날씨10[ddMefs]),""),IF(_xlpm.결과=0,"",_xlpm.결과))</f>
        <v/>
      </c>
      <c r="H127" t="str" cm="1">
        <f t="array" ref="H127">_xlfn.LET(_xlpm.결과,IFERROR(_xlfn.XLOOKUP(1, (날씨10[stnNm]='신적설 삽입용'!$C$104) * (날씨10[월]=H$105) * (날씨10[일]='신적설 삽입용'!$B127), 날씨10[ddMefs]),""),IF(_xlpm.결과=0,"",_xlpm.결과))</f>
        <v/>
      </c>
      <c r="I127" t="str" cm="1">
        <f t="array" ref="I127">_xlfn.LET(_xlpm.결과,IFERROR(_xlfn.XLOOKUP(1, (날씨10[stnNm]='신적설 삽입용'!$C$104) * (날씨10[월]=I$105) * (날씨10[일]='신적설 삽입용'!$B127), 날씨10[ddMefs]),""),IF(_xlpm.결과=0,"",_xlpm.결과))</f>
        <v/>
      </c>
      <c r="J127" t="str" cm="1">
        <f t="array" ref="J127">_xlfn.LET(_xlpm.결과,IFERROR(_xlfn.XLOOKUP(1, (날씨10[stnNm]='신적설 삽입용'!$C$104) * (날씨10[월]=J$105) * (날씨10[일]='신적설 삽입용'!$B127), 날씨10[ddMefs]),""),IF(_xlpm.결과=0,"",_xlpm.결과))</f>
        <v/>
      </c>
      <c r="K127" t="str" cm="1">
        <f t="array" ref="K127">_xlfn.LET(_xlpm.결과,IFERROR(_xlfn.XLOOKUP(1, (날씨10[stnNm]='신적설 삽입용'!$C$104) * (날씨10[월]=K$105) * (날씨10[일]='신적설 삽입용'!$B127), 날씨10[ddMefs]),""),IF(_xlpm.결과=0,"",_xlpm.결과))</f>
        <v/>
      </c>
      <c r="L127" t="str" cm="1">
        <f t="array" ref="L127">_xlfn.LET(_xlpm.결과,IFERROR(_xlfn.XLOOKUP(1, (날씨10[stnNm]='신적설 삽입용'!$C$104) * (날씨10[월]=L$105) * (날씨10[일]='신적설 삽입용'!$B127), 날씨10[ddMefs]),""),IF(_xlpm.결과=0,"",_xlpm.결과))</f>
        <v/>
      </c>
      <c r="M127" t="str" cm="1">
        <f t="array" ref="M127">_xlfn.LET(_xlpm.결과,IFERROR(_xlfn.XLOOKUP(1, (날씨10[stnNm]='신적설 삽입용'!$C$104) * (날씨10[월]=M$105) * (날씨10[일]='신적설 삽입용'!$B127), 날씨10[ddMefs]),""),IF(_xlpm.결과=0,"",_xlpm.결과))</f>
        <v/>
      </c>
      <c r="N127" t="str" cm="1">
        <f t="array" ref="N127">_xlfn.LET(_xlpm.결과,IFERROR(_xlfn.XLOOKUP(1, (날씨10[stnNm]='신적설 삽입용'!$C$104) * (날씨10[월]=N$105) * (날씨10[일]='신적설 삽입용'!$B127), 날씨10[ddMefs]),""),IF(_xlpm.결과=0,"",_xlpm.결과))</f>
        <v/>
      </c>
    </row>
    <row r="128" spans="2:14" ht="15.95" customHeight="1" x14ac:dyDescent="0.3">
      <c r="B128" s="63">
        <v>23</v>
      </c>
      <c r="C128" t="str" cm="1">
        <f t="array" ref="C128">_xlfn.LET(_xlpm.결과,IFERROR(_xlfn.XLOOKUP(1, (날씨10[stnNm]='신적설 삽입용'!$C$104) * (날씨10[월]=C$105) * (날씨10[일]='신적설 삽입용'!$B128), 날씨10[ddMefs]),""),IF(_xlpm.결과=0,"",_xlpm.결과))</f>
        <v/>
      </c>
      <c r="D128" t="str" cm="1">
        <f t="array" ref="D128">_xlfn.LET(_xlpm.결과,IFERROR(_xlfn.XLOOKUP(1, (날씨10[stnNm]='신적설 삽입용'!$C$104) * (날씨10[월]=D$105) * (날씨10[일]='신적설 삽입용'!$B128), 날씨10[ddMefs]),""),IF(_xlpm.결과=0,"",_xlpm.결과))</f>
        <v/>
      </c>
      <c r="E128" t="str" cm="1">
        <f t="array" ref="E128">_xlfn.LET(_xlpm.결과,IFERROR(_xlfn.XLOOKUP(1, (날씨10[stnNm]='신적설 삽입용'!$C$104) * (날씨10[월]=E$105) * (날씨10[일]='신적설 삽입용'!$B128), 날씨10[ddMefs]),""),IF(_xlpm.결과=0,"",_xlpm.결과))</f>
        <v/>
      </c>
      <c r="F128" t="str" cm="1">
        <f t="array" ref="F128">_xlfn.LET(_xlpm.결과,IFERROR(_xlfn.XLOOKUP(1, (날씨10[stnNm]='신적설 삽입용'!$C$104) * (날씨10[월]=F$105) * (날씨10[일]='신적설 삽입용'!$B128), 날씨10[ddMefs]),""),IF(_xlpm.결과=0,"",_xlpm.결과))</f>
        <v/>
      </c>
      <c r="G128" t="str" cm="1">
        <f t="array" ref="G128">_xlfn.LET(_xlpm.결과,IFERROR(_xlfn.XLOOKUP(1, (날씨10[stnNm]='신적설 삽입용'!$C$104) * (날씨10[월]=G$105) * (날씨10[일]='신적설 삽입용'!$B128), 날씨10[ddMefs]),""),IF(_xlpm.결과=0,"",_xlpm.결과))</f>
        <v/>
      </c>
      <c r="H128" t="str" cm="1">
        <f t="array" ref="H128">_xlfn.LET(_xlpm.결과,IFERROR(_xlfn.XLOOKUP(1, (날씨10[stnNm]='신적설 삽입용'!$C$104) * (날씨10[월]=H$105) * (날씨10[일]='신적설 삽입용'!$B128), 날씨10[ddMefs]),""),IF(_xlpm.결과=0,"",_xlpm.결과))</f>
        <v/>
      </c>
      <c r="I128" t="str" cm="1">
        <f t="array" ref="I128">_xlfn.LET(_xlpm.결과,IFERROR(_xlfn.XLOOKUP(1, (날씨10[stnNm]='신적설 삽입용'!$C$104) * (날씨10[월]=I$105) * (날씨10[일]='신적설 삽입용'!$B128), 날씨10[ddMefs]),""),IF(_xlpm.결과=0,"",_xlpm.결과))</f>
        <v/>
      </c>
      <c r="J128" t="str" cm="1">
        <f t="array" ref="J128">_xlfn.LET(_xlpm.결과,IFERROR(_xlfn.XLOOKUP(1, (날씨10[stnNm]='신적설 삽입용'!$C$104) * (날씨10[월]=J$105) * (날씨10[일]='신적설 삽입용'!$B128), 날씨10[ddMefs]),""),IF(_xlpm.결과=0,"",_xlpm.결과))</f>
        <v/>
      </c>
      <c r="K128" t="str" cm="1">
        <f t="array" ref="K128">_xlfn.LET(_xlpm.결과,IFERROR(_xlfn.XLOOKUP(1, (날씨10[stnNm]='신적설 삽입용'!$C$104) * (날씨10[월]=K$105) * (날씨10[일]='신적설 삽입용'!$B128), 날씨10[ddMefs]),""),IF(_xlpm.결과=0,"",_xlpm.결과))</f>
        <v/>
      </c>
      <c r="L128" t="str" cm="1">
        <f t="array" ref="L128">_xlfn.LET(_xlpm.결과,IFERROR(_xlfn.XLOOKUP(1, (날씨10[stnNm]='신적설 삽입용'!$C$104) * (날씨10[월]=L$105) * (날씨10[일]='신적설 삽입용'!$B128), 날씨10[ddMefs]),""),IF(_xlpm.결과=0,"",_xlpm.결과))</f>
        <v/>
      </c>
      <c r="M128" t="str" cm="1">
        <f t="array" ref="M128">_xlfn.LET(_xlpm.결과,IFERROR(_xlfn.XLOOKUP(1, (날씨10[stnNm]='신적설 삽입용'!$C$104) * (날씨10[월]=M$105) * (날씨10[일]='신적설 삽입용'!$B128), 날씨10[ddMefs]),""),IF(_xlpm.결과=0,"",_xlpm.결과))</f>
        <v/>
      </c>
      <c r="N128" t="str" cm="1">
        <f t="array" ref="N128">_xlfn.LET(_xlpm.결과,IFERROR(_xlfn.XLOOKUP(1, (날씨10[stnNm]='신적설 삽입용'!$C$104) * (날씨10[월]=N$105) * (날씨10[일]='신적설 삽입용'!$B128), 날씨10[ddMefs]),""),IF(_xlpm.결과=0,"",_xlpm.결과))</f>
        <v/>
      </c>
    </row>
    <row r="129" spans="2:14" ht="15.95" customHeight="1" x14ac:dyDescent="0.3">
      <c r="B129" s="63">
        <v>24</v>
      </c>
      <c r="C129" t="str" cm="1">
        <f t="array" ref="C129">_xlfn.LET(_xlpm.결과,IFERROR(_xlfn.XLOOKUP(1, (날씨10[stnNm]='신적설 삽입용'!$C$104) * (날씨10[월]=C$105) * (날씨10[일]='신적설 삽입용'!$B129), 날씨10[ddMefs]),""),IF(_xlpm.결과=0,"",_xlpm.결과))</f>
        <v/>
      </c>
      <c r="D129" t="str" cm="1">
        <f t="array" ref="D129">_xlfn.LET(_xlpm.결과,IFERROR(_xlfn.XLOOKUP(1, (날씨10[stnNm]='신적설 삽입용'!$C$104) * (날씨10[월]=D$105) * (날씨10[일]='신적설 삽입용'!$B129), 날씨10[ddMefs]),""),IF(_xlpm.결과=0,"",_xlpm.결과))</f>
        <v/>
      </c>
      <c r="E129" t="str" cm="1">
        <f t="array" ref="E129">_xlfn.LET(_xlpm.결과,IFERROR(_xlfn.XLOOKUP(1, (날씨10[stnNm]='신적설 삽입용'!$C$104) * (날씨10[월]=E$105) * (날씨10[일]='신적설 삽입용'!$B129), 날씨10[ddMefs]),""),IF(_xlpm.결과=0,"",_xlpm.결과))</f>
        <v/>
      </c>
      <c r="F129" t="str" cm="1">
        <f t="array" ref="F129">_xlfn.LET(_xlpm.결과,IFERROR(_xlfn.XLOOKUP(1, (날씨10[stnNm]='신적설 삽입용'!$C$104) * (날씨10[월]=F$105) * (날씨10[일]='신적설 삽입용'!$B129), 날씨10[ddMefs]),""),IF(_xlpm.결과=0,"",_xlpm.결과))</f>
        <v/>
      </c>
      <c r="G129" t="str" cm="1">
        <f t="array" ref="G129">_xlfn.LET(_xlpm.결과,IFERROR(_xlfn.XLOOKUP(1, (날씨10[stnNm]='신적설 삽입용'!$C$104) * (날씨10[월]=G$105) * (날씨10[일]='신적설 삽입용'!$B129), 날씨10[ddMefs]),""),IF(_xlpm.결과=0,"",_xlpm.결과))</f>
        <v/>
      </c>
      <c r="H129" t="str" cm="1">
        <f t="array" ref="H129">_xlfn.LET(_xlpm.결과,IFERROR(_xlfn.XLOOKUP(1, (날씨10[stnNm]='신적설 삽입용'!$C$104) * (날씨10[월]=H$105) * (날씨10[일]='신적설 삽입용'!$B129), 날씨10[ddMefs]),""),IF(_xlpm.결과=0,"",_xlpm.결과))</f>
        <v/>
      </c>
      <c r="I129" t="str" cm="1">
        <f t="array" ref="I129">_xlfn.LET(_xlpm.결과,IFERROR(_xlfn.XLOOKUP(1, (날씨10[stnNm]='신적설 삽입용'!$C$104) * (날씨10[월]=I$105) * (날씨10[일]='신적설 삽입용'!$B129), 날씨10[ddMefs]),""),IF(_xlpm.결과=0,"",_xlpm.결과))</f>
        <v/>
      </c>
      <c r="J129" t="str" cm="1">
        <f t="array" ref="J129">_xlfn.LET(_xlpm.결과,IFERROR(_xlfn.XLOOKUP(1, (날씨10[stnNm]='신적설 삽입용'!$C$104) * (날씨10[월]=J$105) * (날씨10[일]='신적설 삽입용'!$B129), 날씨10[ddMefs]),""),IF(_xlpm.결과=0,"",_xlpm.결과))</f>
        <v/>
      </c>
      <c r="K129" t="str" cm="1">
        <f t="array" ref="K129">_xlfn.LET(_xlpm.결과,IFERROR(_xlfn.XLOOKUP(1, (날씨10[stnNm]='신적설 삽입용'!$C$104) * (날씨10[월]=K$105) * (날씨10[일]='신적설 삽입용'!$B129), 날씨10[ddMefs]),""),IF(_xlpm.결과=0,"",_xlpm.결과))</f>
        <v/>
      </c>
      <c r="L129" t="str" cm="1">
        <f t="array" ref="L129">_xlfn.LET(_xlpm.결과,IFERROR(_xlfn.XLOOKUP(1, (날씨10[stnNm]='신적설 삽입용'!$C$104) * (날씨10[월]=L$105) * (날씨10[일]='신적설 삽입용'!$B129), 날씨10[ddMefs]),""),IF(_xlpm.결과=0,"",_xlpm.결과))</f>
        <v/>
      </c>
      <c r="M129" t="str" cm="1">
        <f t="array" ref="M129">_xlfn.LET(_xlpm.결과,IFERROR(_xlfn.XLOOKUP(1, (날씨10[stnNm]='신적설 삽입용'!$C$104) * (날씨10[월]=M$105) * (날씨10[일]='신적설 삽입용'!$B129), 날씨10[ddMefs]),""),IF(_xlpm.결과=0,"",_xlpm.결과))</f>
        <v/>
      </c>
      <c r="N129" t="str" cm="1">
        <f t="array" ref="N129">_xlfn.LET(_xlpm.결과,IFERROR(_xlfn.XLOOKUP(1, (날씨10[stnNm]='신적설 삽입용'!$C$104) * (날씨10[월]=N$105) * (날씨10[일]='신적설 삽입용'!$B129), 날씨10[ddMefs]),""),IF(_xlpm.결과=0,"",_xlpm.결과))</f>
        <v/>
      </c>
    </row>
    <row r="130" spans="2:14" ht="15.95" customHeight="1" x14ac:dyDescent="0.3">
      <c r="B130" s="63">
        <v>25</v>
      </c>
      <c r="C130" t="str" cm="1">
        <f t="array" ref="C130">_xlfn.LET(_xlpm.결과,IFERROR(_xlfn.XLOOKUP(1, (날씨10[stnNm]='신적설 삽입용'!$C$104) * (날씨10[월]=C$105) * (날씨10[일]='신적설 삽입용'!$B130), 날씨10[ddMefs]),""),IF(_xlpm.결과=0,"",_xlpm.결과))</f>
        <v/>
      </c>
      <c r="D130" t="str" cm="1">
        <f t="array" ref="D130">_xlfn.LET(_xlpm.결과,IFERROR(_xlfn.XLOOKUP(1, (날씨10[stnNm]='신적설 삽입용'!$C$104) * (날씨10[월]=D$105) * (날씨10[일]='신적설 삽입용'!$B130), 날씨10[ddMefs]),""),IF(_xlpm.결과=0,"",_xlpm.결과))</f>
        <v/>
      </c>
      <c r="E130" t="str" cm="1">
        <f t="array" ref="E130">_xlfn.LET(_xlpm.결과,IFERROR(_xlfn.XLOOKUP(1, (날씨10[stnNm]='신적설 삽입용'!$C$104) * (날씨10[월]=E$105) * (날씨10[일]='신적설 삽입용'!$B130), 날씨10[ddMefs]),""),IF(_xlpm.결과=0,"",_xlpm.결과))</f>
        <v/>
      </c>
      <c r="F130" t="str" cm="1">
        <f t="array" ref="F130">_xlfn.LET(_xlpm.결과,IFERROR(_xlfn.XLOOKUP(1, (날씨10[stnNm]='신적설 삽입용'!$C$104) * (날씨10[월]=F$105) * (날씨10[일]='신적설 삽입용'!$B130), 날씨10[ddMefs]),""),IF(_xlpm.결과=0,"",_xlpm.결과))</f>
        <v/>
      </c>
      <c r="G130" t="str" cm="1">
        <f t="array" ref="G130">_xlfn.LET(_xlpm.결과,IFERROR(_xlfn.XLOOKUP(1, (날씨10[stnNm]='신적설 삽입용'!$C$104) * (날씨10[월]=G$105) * (날씨10[일]='신적설 삽입용'!$B130), 날씨10[ddMefs]),""),IF(_xlpm.결과=0,"",_xlpm.결과))</f>
        <v/>
      </c>
      <c r="H130" t="str" cm="1">
        <f t="array" ref="H130">_xlfn.LET(_xlpm.결과,IFERROR(_xlfn.XLOOKUP(1, (날씨10[stnNm]='신적설 삽입용'!$C$104) * (날씨10[월]=H$105) * (날씨10[일]='신적설 삽입용'!$B130), 날씨10[ddMefs]),""),IF(_xlpm.결과=0,"",_xlpm.결과))</f>
        <v/>
      </c>
      <c r="I130" t="str" cm="1">
        <f t="array" ref="I130">_xlfn.LET(_xlpm.결과,IFERROR(_xlfn.XLOOKUP(1, (날씨10[stnNm]='신적설 삽입용'!$C$104) * (날씨10[월]=I$105) * (날씨10[일]='신적설 삽입용'!$B130), 날씨10[ddMefs]),""),IF(_xlpm.결과=0,"",_xlpm.결과))</f>
        <v/>
      </c>
      <c r="J130" t="str" cm="1">
        <f t="array" ref="J130">_xlfn.LET(_xlpm.결과,IFERROR(_xlfn.XLOOKUP(1, (날씨10[stnNm]='신적설 삽입용'!$C$104) * (날씨10[월]=J$105) * (날씨10[일]='신적설 삽입용'!$B130), 날씨10[ddMefs]),""),IF(_xlpm.결과=0,"",_xlpm.결과))</f>
        <v/>
      </c>
      <c r="K130" t="str" cm="1">
        <f t="array" ref="K130">_xlfn.LET(_xlpm.결과,IFERROR(_xlfn.XLOOKUP(1, (날씨10[stnNm]='신적설 삽입용'!$C$104) * (날씨10[월]=K$105) * (날씨10[일]='신적설 삽입용'!$B130), 날씨10[ddMefs]),""),IF(_xlpm.결과=0,"",_xlpm.결과))</f>
        <v/>
      </c>
      <c r="L130" t="str" cm="1">
        <f t="array" ref="L130">_xlfn.LET(_xlpm.결과,IFERROR(_xlfn.XLOOKUP(1, (날씨10[stnNm]='신적설 삽입용'!$C$104) * (날씨10[월]=L$105) * (날씨10[일]='신적설 삽입용'!$B130), 날씨10[ddMefs]),""),IF(_xlpm.결과=0,"",_xlpm.결과))</f>
        <v/>
      </c>
      <c r="M130" t="str" cm="1">
        <f t="array" ref="M130">_xlfn.LET(_xlpm.결과,IFERROR(_xlfn.XLOOKUP(1, (날씨10[stnNm]='신적설 삽입용'!$C$104) * (날씨10[월]=M$105) * (날씨10[일]='신적설 삽입용'!$B130), 날씨10[ddMefs]),""),IF(_xlpm.결과=0,"",_xlpm.결과))</f>
        <v/>
      </c>
      <c r="N130" t="str" cm="1">
        <f t="array" ref="N130">_xlfn.LET(_xlpm.결과,IFERROR(_xlfn.XLOOKUP(1, (날씨10[stnNm]='신적설 삽입용'!$C$104) * (날씨10[월]=N$105) * (날씨10[일]='신적설 삽입용'!$B130), 날씨10[ddMefs]),""),IF(_xlpm.결과=0,"",_xlpm.결과))</f>
        <v/>
      </c>
    </row>
    <row r="131" spans="2:14" ht="15.95" customHeight="1" x14ac:dyDescent="0.3">
      <c r="B131" s="63">
        <v>26</v>
      </c>
      <c r="C131" t="str" cm="1">
        <f t="array" ref="C131">_xlfn.LET(_xlpm.결과,IFERROR(_xlfn.XLOOKUP(1, (날씨10[stnNm]='신적설 삽입용'!$C$104) * (날씨10[월]=C$105) * (날씨10[일]='신적설 삽입용'!$B131), 날씨10[ddMefs]),""),IF(_xlpm.결과=0,"",_xlpm.결과))</f>
        <v/>
      </c>
      <c r="D131" t="str" cm="1">
        <f t="array" ref="D131">_xlfn.LET(_xlpm.결과,IFERROR(_xlfn.XLOOKUP(1, (날씨10[stnNm]='신적설 삽입용'!$C$104) * (날씨10[월]=D$105) * (날씨10[일]='신적설 삽입용'!$B131), 날씨10[ddMefs]),""),IF(_xlpm.결과=0,"",_xlpm.결과))</f>
        <v/>
      </c>
      <c r="E131" t="str" cm="1">
        <f t="array" ref="E131">_xlfn.LET(_xlpm.결과,IFERROR(_xlfn.XLOOKUP(1, (날씨10[stnNm]='신적설 삽입용'!$C$104) * (날씨10[월]=E$105) * (날씨10[일]='신적설 삽입용'!$B131), 날씨10[ddMefs]),""),IF(_xlpm.결과=0,"",_xlpm.결과))</f>
        <v/>
      </c>
      <c r="F131" t="str" cm="1">
        <f t="array" ref="F131">_xlfn.LET(_xlpm.결과,IFERROR(_xlfn.XLOOKUP(1, (날씨10[stnNm]='신적설 삽입용'!$C$104) * (날씨10[월]=F$105) * (날씨10[일]='신적설 삽입용'!$B131), 날씨10[ddMefs]),""),IF(_xlpm.결과=0,"",_xlpm.결과))</f>
        <v/>
      </c>
      <c r="G131" t="str" cm="1">
        <f t="array" ref="G131">_xlfn.LET(_xlpm.결과,IFERROR(_xlfn.XLOOKUP(1, (날씨10[stnNm]='신적설 삽입용'!$C$104) * (날씨10[월]=G$105) * (날씨10[일]='신적설 삽입용'!$B131), 날씨10[ddMefs]),""),IF(_xlpm.결과=0,"",_xlpm.결과))</f>
        <v/>
      </c>
      <c r="H131" t="str" cm="1">
        <f t="array" ref="H131">_xlfn.LET(_xlpm.결과,IFERROR(_xlfn.XLOOKUP(1, (날씨10[stnNm]='신적설 삽입용'!$C$104) * (날씨10[월]=H$105) * (날씨10[일]='신적설 삽입용'!$B131), 날씨10[ddMefs]),""),IF(_xlpm.결과=0,"",_xlpm.결과))</f>
        <v/>
      </c>
      <c r="I131" t="str" cm="1">
        <f t="array" ref="I131">_xlfn.LET(_xlpm.결과,IFERROR(_xlfn.XLOOKUP(1, (날씨10[stnNm]='신적설 삽입용'!$C$104) * (날씨10[월]=I$105) * (날씨10[일]='신적설 삽입용'!$B131), 날씨10[ddMefs]),""),IF(_xlpm.결과=0,"",_xlpm.결과))</f>
        <v/>
      </c>
      <c r="J131" t="str" cm="1">
        <f t="array" ref="J131">_xlfn.LET(_xlpm.결과,IFERROR(_xlfn.XLOOKUP(1, (날씨10[stnNm]='신적설 삽입용'!$C$104) * (날씨10[월]=J$105) * (날씨10[일]='신적설 삽입용'!$B131), 날씨10[ddMefs]),""),IF(_xlpm.결과=0,"",_xlpm.결과))</f>
        <v/>
      </c>
      <c r="K131" t="str" cm="1">
        <f t="array" ref="K131">_xlfn.LET(_xlpm.결과,IFERROR(_xlfn.XLOOKUP(1, (날씨10[stnNm]='신적설 삽입용'!$C$104) * (날씨10[월]=K$105) * (날씨10[일]='신적설 삽입용'!$B131), 날씨10[ddMefs]),""),IF(_xlpm.결과=0,"",_xlpm.결과))</f>
        <v/>
      </c>
      <c r="L131" t="str" cm="1">
        <f t="array" ref="L131">_xlfn.LET(_xlpm.결과,IFERROR(_xlfn.XLOOKUP(1, (날씨10[stnNm]='신적설 삽입용'!$C$104) * (날씨10[월]=L$105) * (날씨10[일]='신적설 삽입용'!$B131), 날씨10[ddMefs]),""),IF(_xlpm.결과=0,"",_xlpm.결과))</f>
        <v/>
      </c>
      <c r="M131" t="str" cm="1">
        <f t="array" ref="M131">_xlfn.LET(_xlpm.결과,IFERROR(_xlfn.XLOOKUP(1, (날씨10[stnNm]='신적설 삽입용'!$C$104) * (날씨10[월]=M$105) * (날씨10[일]='신적설 삽입용'!$B131), 날씨10[ddMefs]),""),IF(_xlpm.결과=0,"",_xlpm.결과))</f>
        <v/>
      </c>
      <c r="N131" t="str" cm="1">
        <f t="array" ref="N131">_xlfn.LET(_xlpm.결과,IFERROR(_xlfn.XLOOKUP(1, (날씨10[stnNm]='신적설 삽입용'!$C$104) * (날씨10[월]=N$105) * (날씨10[일]='신적설 삽입용'!$B131), 날씨10[ddMefs]),""),IF(_xlpm.결과=0,"",_xlpm.결과))</f>
        <v/>
      </c>
    </row>
    <row r="132" spans="2:14" ht="15.95" customHeight="1" x14ac:dyDescent="0.3">
      <c r="B132" s="63">
        <v>27</v>
      </c>
      <c r="C132" t="str" cm="1">
        <f t="array" ref="C132">_xlfn.LET(_xlpm.결과,IFERROR(_xlfn.XLOOKUP(1, (날씨10[stnNm]='신적설 삽입용'!$C$104) * (날씨10[월]=C$105) * (날씨10[일]='신적설 삽입용'!$B132), 날씨10[ddMefs]),""),IF(_xlpm.결과=0,"",_xlpm.결과))</f>
        <v/>
      </c>
      <c r="D132" t="str" cm="1">
        <f t="array" ref="D132">_xlfn.LET(_xlpm.결과,IFERROR(_xlfn.XLOOKUP(1, (날씨10[stnNm]='신적설 삽입용'!$C$104) * (날씨10[월]=D$105) * (날씨10[일]='신적설 삽입용'!$B132), 날씨10[ddMefs]),""),IF(_xlpm.결과=0,"",_xlpm.결과))</f>
        <v/>
      </c>
      <c r="E132" t="str" cm="1">
        <f t="array" ref="E132">_xlfn.LET(_xlpm.결과,IFERROR(_xlfn.XLOOKUP(1, (날씨10[stnNm]='신적설 삽입용'!$C$104) * (날씨10[월]=E$105) * (날씨10[일]='신적설 삽입용'!$B132), 날씨10[ddMefs]),""),IF(_xlpm.결과=0,"",_xlpm.결과))</f>
        <v/>
      </c>
      <c r="F132" t="str" cm="1">
        <f t="array" ref="F132">_xlfn.LET(_xlpm.결과,IFERROR(_xlfn.XLOOKUP(1, (날씨10[stnNm]='신적설 삽입용'!$C$104) * (날씨10[월]=F$105) * (날씨10[일]='신적설 삽입용'!$B132), 날씨10[ddMefs]),""),IF(_xlpm.결과=0,"",_xlpm.결과))</f>
        <v/>
      </c>
      <c r="G132" t="str" cm="1">
        <f t="array" ref="G132">_xlfn.LET(_xlpm.결과,IFERROR(_xlfn.XLOOKUP(1, (날씨10[stnNm]='신적설 삽입용'!$C$104) * (날씨10[월]=G$105) * (날씨10[일]='신적설 삽입용'!$B132), 날씨10[ddMefs]),""),IF(_xlpm.결과=0,"",_xlpm.결과))</f>
        <v/>
      </c>
      <c r="H132" t="str" cm="1">
        <f t="array" ref="H132">_xlfn.LET(_xlpm.결과,IFERROR(_xlfn.XLOOKUP(1, (날씨10[stnNm]='신적설 삽입용'!$C$104) * (날씨10[월]=H$105) * (날씨10[일]='신적설 삽입용'!$B132), 날씨10[ddMefs]),""),IF(_xlpm.결과=0,"",_xlpm.결과))</f>
        <v/>
      </c>
      <c r="I132" t="str" cm="1">
        <f t="array" ref="I132">_xlfn.LET(_xlpm.결과,IFERROR(_xlfn.XLOOKUP(1, (날씨10[stnNm]='신적설 삽입용'!$C$104) * (날씨10[월]=I$105) * (날씨10[일]='신적설 삽입용'!$B132), 날씨10[ddMefs]),""),IF(_xlpm.결과=0,"",_xlpm.결과))</f>
        <v/>
      </c>
      <c r="J132" t="str" cm="1">
        <f t="array" ref="J132">_xlfn.LET(_xlpm.결과,IFERROR(_xlfn.XLOOKUP(1, (날씨10[stnNm]='신적설 삽입용'!$C$104) * (날씨10[월]=J$105) * (날씨10[일]='신적설 삽입용'!$B132), 날씨10[ddMefs]),""),IF(_xlpm.결과=0,"",_xlpm.결과))</f>
        <v/>
      </c>
      <c r="K132" t="str" cm="1">
        <f t="array" ref="K132">_xlfn.LET(_xlpm.결과,IFERROR(_xlfn.XLOOKUP(1, (날씨10[stnNm]='신적설 삽입용'!$C$104) * (날씨10[월]=K$105) * (날씨10[일]='신적설 삽입용'!$B132), 날씨10[ddMefs]),""),IF(_xlpm.결과=0,"",_xlpm.결과))</f>
        <v/>
      </c>
      <c r="L132" t="str" cm="1">
        <f t="array" ref="L132">_xlfn.LET(_xlpm.결과,IFERROR(_xlfn.XLOOKUP(1, (날씨10[stnNm]='신적설 삽입용'!$C$104) * (날씨10[월]=L$105) * (날씨10[일]='신적설 삽입용'!$B132), 날씨10[ddMefs]),""),IF(_xlpm.결과=0,"",_xlpm.결과))</f>
        <v/>
      </c>
      <c r="M132" t="str" cm="1">
        <f t="array" ref="M132">_xlfn.LET(_xlpm.결과,IFERROR(_xlfn.XLOOKUP(1, (날씨10[stnNm]='신적설 삽입용'!$C$104) * (날씨10[월]=M$105) * (날씨10[일]='신적설 삽입용'!$B132), 날씨10[ddMefs]),""),IF(_xlpm.결과=0,"",_xlpm.결과))</f>
        <v/>
      </c>
      <c r="N132" t="str" cm="1">
        <f t="array" ref="N132">_xlfn.LET(_xlpm.결과,IFERROR(_xlfn.XLOOKUP(1, (날씨10[stnNm]='신적설 삽입용'!$C$104) * (날씨10[월]=N$105) * (날씨10[일]='신적설 삽입용'!$B132), 날씨10[ddMefs]),""),IF(_xlpm.결과=0,"",_xlpm.결과))</f>
        <v/>
      </c>
    </row>
    <row r="133" spans="2:14" ht="15.95" customHeight="1" x14ac:dyDescent="0.3">
      <c r="B133" s="63">
        <v>28</v>
      </c>
      <c r="C133" t="str" cm="1">
        <f t="array" ref="C133">_xlfn.LET(_xlpm.결과,IFERROR(_xlfn.XLOOKUP(1, (날씨10[stnNm]='신적설 삽입용'!$C$104) * (날씨10[월]=C$105) * (날씨10[일]='신적설 삽입용'!$B133), 날씨10[ddMefs]),""),IF(_xlpm.결과=0,"",_xlpm.결과))</f>
        <v/>
      </c>
      <c r="D133" t="str" cm="1">
        <f t="array" ref="D133">_xlfn.LET(_xlpm.결과,IFERROR(_xlfn.XLOOKUP(1, (날씨10[stnNm]='신적설 삽입용'!$C$104) * (날씨10[월]=D$105) * (날씨10[일]='신적설 삽입용'!$B133), 날씨10[ddMefs]),""),IF(_xlpm.결과=0,"",_xlpm.결과))</f>
        <v/>
      </c>
      <c r="E133" t="str" cm="1">
        <f t="array" ref="E133">_xlfn.LET(_xlpm.결과,IFERROR(_xlfn.XLOOKUP(1, (날씨10[stnNm]='신적설 삽입용'!$C$104) * (날씨10[월]=E$105) * (날씨10[일]='신적설 삽입용'!$B133), 날씨10[ddMefs]),""),IF(_xlpm.결과=0,"",_xlpm.결과))</f>
        <v/>
      </c>
      <c r="F133" t="str" cm="1">
        <f t="array" ref="F133">_xlfn.LET(_xlpm.결과,IFERROR(_xlfn.XLOOKUP(1, (날씨10[stnNm]='신적설 삽입용'!$C$104) * (날씨10[월]=F$105) * (날씨10[일]='신적설 삽입용'!$B133), 날씨10[ddMefs]),""),IF(_xlpm.결과=0,"",_xlpm.결과))</f>
        <v/>
      </c>
      <c r="G133" t="str" cm="1">
        <f t="array" ref="G133">_xlfn.LET(_xlpm.결과,IFERROR(_xlfn.XLOOKUP(1, (날씨10[stnNm]='신적설 삽입용'!$C$104) * (날씨10[월]=G$105) * (날씨10[일]='신적설 삽입용'!$B133), 날씨10[ddMefs]),""),IF(_xlpm.결과=0,"",_xlpm.결과))</f>
        <v/>
      </c>
      <c r="H133" t="str" cm="1">
        <f t="array" ref="H133">_xlfn.LET(_xlpm.결과,IFERROR(_xlfn.XLOOKUP(1, (날씨10[stnNm]='신적설 삽입용'!$C$104) * (날씨10[월]=H$105) * (날씨10[일]='신적설 삽입용'!$B133), 날씨10[ddMefs]),""),IF(_xlpm.결과=0,"",_xlpm.결과))</f>
        <v/>
      </c>
      <c r="I133" t="str" cm="1">
        <f t="array" ref="I133">_xlfn.LET(_xlpm.결과,IFERROR(_xlfn.XLOOKUP(1, (날씨10[stnNm]='신적설 삽입용'!$C$104) * (날씨10[월]=I$105) * (날씨10[일]='신적설 삽입용'!$B133), 날씨10[ddMefs]),""),IF(_xlpm.결과=0,"",_xlpm.결과))</f>
        <v/>
      </c>
      <c r="J133" t="str" cm="1">
        <f t="array" ref="J133">_xlfn.LET(_xlpm.결과,IFERROR(_xlfn.XLOOKUP(1, (날씨10[stnNm]='신적설 삽입용'!$C$104) * (날씨10[월]=J$105) * (날씨10[일]='신적설 삽입용'!$B133), 날씨10[ddMefs]),""),IF(_xlpm.결과=0,"",_xlpm.결과))</f>
        <v/>
      </c>
      <c r="K133" t="str" cm="1">
        <f t="array" ref="K133">_xlfn.LET(_xlpm.결과,IFERROR(_xlfn.XLOOKUP(1, (날씨10[stnNm]='신적설 삽입용'!$C$104) * (날씨10[월]=K$105) * (날씨10[일]='신적설 삽입용'!$B133), 날씨10[ddMefs]),""),IF(_xlpm.결과=0,"",_xlpm.결과))</f>
        <v/>
      </c>
      <c r="L133" t="str" cm="1">
        <f t="array" ref="L133">_xlfn.LET(_xlpm.결과,IFERROR(_xlfn.XLOOKUP(1, (날씨10[stnNm]='신적설 삽입용'!$C$104) * (날씨10[월]=L$105) * (날씨10[일]='신적설 삽입용'!$B133), 날씨10[ddMefs]),""),IF(_xlpm.결과=0,"",_xlpm.결과))</f>
        <v/>
      </c>
      <c r="M133" t="str" cm="1">
        <f t="array" ref="M133">_xlfn.LET(_xlpm.결과,IFERROR(_xlfn.XLOOKUP(1, (날씨10[stnNm]='신적설 삽입용'!$C$104) * (날씨10[월]=M$105) * (날씨10[일]='신적설 삽입용'!$B133), 날씨10[ddMefs]),""),IF(_xlpm.결과=0,"",_xlpm.결과))</f>
        <v/>
      </c>
      <c r="N133" t="str" cm="1">
        <f t="array" ref="N133">_xlfn.LET(_xlpm.결과,IFERROR(_xlfn.XLOOKUP(1, (날씨10[stnNm]='신적설 삽입용'!$C$104) * (날씨10[월]=N$105) * (날씨10[일]='신적설 삽입용'!$B133), 날씨10[ddMefs]),""),IF(_xlpm.결과=0,"",_xlpm.결과))</f>
        <v/>
      </c>
    </row>
    <row r="134" spans="2:14" ht="15.95" customHeight="1" x14ac:dyDescent="0.3">
      <c r="B134" s="63">
        <v>29</v>
      </c>
      <c r="C134" t="str" cm="1">
        <f t="array" ref="C134">_xlfn.LET(_xlpm.결과,IFERROR(_xlfn.XLOOKUP(1, (날씨10[stnNm]='신적설 삽입용'!$C$104) * (날씨10[월]=C$105) * (날씨10[일]='신적설 삽입용'!$B134), 날씨10[ddMefs]),""),IF(_xlpm.결과=0,"",_xlpm.결과))</f>
        <v/>
      </c>
      <c r="D134" t="str" cm="1">
        <f t="array" ref="D134">_xlfn.LET(_xlpm.결과,IFERROR(_xlfn.XLOOKUP(1, (날씨10[stnNm]='신적설 삽입용'!$C$104) * (날씨10[월]=D$105) * (날씨10[일]='신적설 삽입용'!$B134), 날씨10[ddMefs]),""),IF(_xlpm.결과=0,"",_xlpm.결과))</f>
        <v/>
      </c>
      <c r="E134" t="str" cm="1">
        <f t="array" ref="E134">_xlfn.LET(_xlpm.결과,IFERROR(_xlfn.XLOOKUP(1, (날씨10[stnNm]='신적설 삽입용'!$C$104) * (날씨10[월]=E$105) * (날씨10[일]='신적설 삽입용'!$B134), 날씨10[ddMefs]),""),IF(_xlpm.결과=0,"",_xlpm.결과))</f>
        <v/>
      </c>
      <c r="F134" t="str" cm="1">
        <f t="array" ref="F134">_xlfn.LET(_xlpm.결과,IFERROR(_xlfn.XLOOKUP(1, (날씨10[stnNm]='신적설 삽입용'!$C$104) * (날씨10[월]=F$105) * (날씨10[일]='신적설 삽입용'!$B134), 날씨10[ddMefs]),""),IF(_xlpm.결과=0,"",_xlpm.결과))</f>
        <v/>
      </c>
      <c r="G134" t="str" cm="1">
        <f t="array" ref="G134">_xlfn.LET(_xlpm.결과,IFERROR(_xlfn.XLOOKUP(1, (날씨10[stnNm]='신적설 삽입용'!$C$104) * (날씨10[월]=G$105) * (날씨10[일]='신적설 삽입용'!$B134), 날씨10[ddMefs]),""),IF(_xlpm.결과=0,"",_xlpm.결과))</f>
        <v/>
      </c>
      <c r="H134" t="str" cm="1">
        <f t="array" ref="H134">_xlfn.LET(_xlpm.결과,IFERROR(_xlfn.XLOOKUP(1, (날씨10[stnNm]='신적설 삽입용'!$C$104) * (날씨10[월]=H$105) * (날씨10[일]='신적설 삽입용'!$B134), 날씨10[ddMefs]),""),IF(_xlpm.결과=0,"",_xlpm.결과))</f>
        <v/>
      </c>
      <c r="I134" t="str" cm="1">
        <f t="array" ref="I134">_xlfn.LET(_xlpm.결과,IFERROR(_xlfn.XLOOKUP(1, (날씨10[stnNm]='신적설 삽입용'!$C$104) * (날씨10[월]=I$105) * (날씨10[일]='신적설 삽입용'!$B134), 날씨10[ddMefs]),""),IF(_xlpm.결과=0,"",_xlpm.결과))</f>
        <v/>
      </c>
      <c r="J134" t="str" cm="1">
        <f t="array" ref="J134">_xlfn.LET(_xlpm.결과,IFERROR(_xlfn.XLOOKUP(1, (날씨10[stnNm]='신적설 삽입용'!$C$104) * (날씨10[월]=J$105) * (날씨10[일]='신적설 삽입용'!$B134), 날씨10[ddMefs]),""),IF(_xlpm.결과=0,"",_xlpm.결과))</f>
        <v/>
      </c>
      <c r="K134" t="str" cm="1">
        <f t="array" ref="K134">_xlfn.LET(_xlpm.결과,IFERROR(_xlfn.XLOOKUP(1, (날씨10[stnNm]='신적설 삽입용'!$C$104) * (날씨10[월]=K$105) * (날씨10[일]='신적설 삽입용'!$B134), 날씨10[ddMefs]),""),IF(_xlpm.결과=0,"",_xlpm.결과))</f>
        <v/>
      </c>
      <c r="L134" t="str" cm="1">
        <f t="array" ref="L134">_xlfn.LET(_xlpm.결과,IFERROR(_xlfn.XLOOKUP(1, (날씨10[stnNm]='신적설 삽입용'!$C$104) * (날씨10[월]=L$105) * (날씨10[일]='신적설 삽입용'!$B134), 날씨10[ddMefs]),""),IF(_xlpm.결과=0,"",_xlpm.결과))</f>
        <v/>
      </c>
      <c r="M134" t="str" cm="1">
        <f t="array" ref="M134">_xlfn.LET(_xlpm.결과,IFERROR(_xlfn.XLOOKUP(1, (날씨10[stnNm]='신적설 삽입용'!$C$104) * (날씨10[월]=M$105) * (날씨10[일]='신적설 삽입용'!$B134), 날씨10[ddMefs]),""),IF(_xlpm.결과=0,"",_xlpm.결과))</f>
        <v/>
      </c>
      <c r="N134" t="str" cm="1">
        <f t="array" ref="N134">_xlfn.LET(_xlpm.결과,IFERROR(_xlfn.XLOOKUP(1, (날씨10[stnNm]='신적설 삽입용'!$C$104) * (날씨10[월]=N$105) * (날씨10[일]='신적설 삽입용'!$B134), 날씨10[ddMefs]),""),IF(_xlpm.결과=0,"",_xlpm.결과))</f>
        <v/>
      </c>
    </row>
    <row r="135" spans="2:14" ht="15.95" customHeight="1" x14ac:dyDescent="0.3">
      <c r="B135" s="63">
        <v>30</v>
      </c>
      <c r="C135" t="str" cm="1">
        <f t="array" ref="C135">_xlfn.LET(_xlpm.결과,IFERROR(_xlfn.XLOOKUP(1, (날씨10[stnNm]='신적설 삽입용'!$C$104) * (날씨10[월]=C$105) * (날씨10[일]='신적설 삽입용'!$B135), 날씨10[ddMefs]),""),IF(_xlpm.결과=0,"",_xlpm.결과))</f>
        <v/>
      </c>
      <c r="D135" t="str" cm="1">
        <f t="array" ref="D135">_xlfn.LET(_xlpm.결과,IFERROR(_xlfn.XLOOKUP(1, (날씨10[stnNm]='신적설 삽입용'!$C$104) * (날씨10[월]=D$105) * (날씨10[일]='신적설 삽입용'!$B135), 날씨10[ddMefs]),""),IF(_xlpm.결과=0,"",_xlpm.결과))</f>
        <v/>
      </c>
      <c r="E135" t="str" cm="1">
        <f t="array" ref="E135">_xlfn.LET(_xlpm.결과,IFERROR(_xlfn.XLOOKUP(1, (날씨10[stnNm]='신적설 삽입용'!$C$104) * (날씨10[월]=E$105) * (날씨10[일]='신적설 삽입용'!$B135), 날씨10[ddMefs]),""),IF(_xlpm.결과=0,"",_xlpm.결과))</f>
        <v/>
      </c>
      <c r="F135" t="str" cm="1">
        <f t="array" ref="F135">_xlfn.LET(_xlpm.결과,IFERROR(_xlfn.XLOOKUP(1, (날씨10[stnNm]='신적설 삽입용'!$C$104) * (날씨10[월]=F$105) * (날씨10[일]='신적설 삽입용'!$B135), 날씨10[ddMefs]),""),IF(_xlpm.결과=0,"",_xlpm.결과))</f>
        <v/>
      </c>
      <c r="G135" t="str" cm="1">
        <f t="array" ref="G135">_xlfn.LET(_xlpm.결과,IFERROR(_xlfn.XLOOKUP(1, (날씨10[stnNm]='신적설 삽입용'!$C$104) * (날씨10[월]=G$105) * (날씨10[일]='신적설 삽입용'!$B135), 날씨10[ddMefs]),""),IF(_xlpm.결과=0,"",_xlpm.결과))</f>
        <v/>
      </c>
      <c r="H135" t="str" cm="1">
        <f t="array" ref="H135">_xlfn.LET(_xlpm.결과,IFERROR(_xlfn.XLOOKUP(1, (날씨10[stnNm]='신적설 삽입용'!$C$104) * (날씨10[월]=H$105) * (날씨10[일]='신적설 삽입용'!$B135), 날씨10[ddMefs]),""),IF(_xlpm.결과=0,"",_xlpm.결과))</f>
        <v/>
      </c>
      <c r="I135" t="str" cm="1">
        <f t="array" ref="I135">_xlfn.LET(_xlpm.결과,IFERROR(_xlfn.XLOOKUP(1, (날씨10[stnNm]='신적설 삽입용'!$C$104) * (날씨10[월]=I$105) * (날씨10[일]='신적설 삽입용'!$B135), 날씨10[ddMefs]),""),IF(_xlpm.결과=0,"",_xlpm.결과))</f>
        <v/>
      </c>
      <c r="J135" t="str" cm="1">
        <f t="array" ref="J135">_xlfn.LET(_xlpm.결과,IFERROR(_xlfn.XLOOKUP(1, (날씨10[stnNm]='신적설 삽입용'!$C$104) * (날씨10[월]=J$105) * (날씨10[일]='신적설 삽입용'!$B135), 날씨10[ddMefs]),""),IF(_xlpm.결과=0,"",_xlpm.결과))</f>
        <v/>
      </c>
      <c r="K135" t="str" cm="1">
        <f t="array" ref="K135">_xlfn.LET(_xlpm.결과,IFERROR(_xlfn.XLOOKUP(1, (날씨10[stnNm]='신적설 삽입용'!$C$104) * (날씨10[월]=K$105) * (날씨10[일]='신적설 삽입용'!$B135), 날씨10[ddMefs]),""),IF(_xlpm.결과=0,"",_xlpm.결과))</f>
        <v/>
      </c>
      <c r="L135" t="str" cm="1">
        <f t="array" ref="L135">_xlfn.LET(_xlpm.결과,IFERROR(_xlfn.XLOOKUP(1, (날씨10[stnNm]='신적설 삽입용'!$C$104) * (날씨10[월]=L$105) * (날씨10[일]='신적설 삽입용'!$B135), 날씨10[ddMefs]),""),IF(_xlpm.결과=0,"",_xlpm.결과))</f>
        <v/>
      </c>
      <c r="M135" t="str" cm="1">
        <f t="array" ref="M135">_xlfn.LET(_xlpm.결과,IFERROR(_xlfn.XLOOKUP(1, (날씨10[stnNm]='신적설 삽입용'!$C$104) * (날씨10[월]=M$105) * (날씨10[일]='신적설 삽입용'!$B135), 날씨10[ddMefs]),""),IF(_xlpm.결과=0,"",_xlpm.결과))</f>
        <v/>
      </c>
      <c r="N135" t="str" cm="1">
        <f t="array" ref="N135">_xlfn.LET(_xlpm.결과,IFERROR(_xlfn.XLOOKUP(1, (날씨10[stnNm]='신적설 삽입용'!$C$104) * (날씨10[월]=N$105) * (날씨10[일]='신적설 삽입용'!$B135), 날씨10[ddMefs]),""),IF(_xlpm.결과=0,"",_xlpm.결과))</f>
        <v/>
      </c>
    </row>
    <row r="136" spans="2:14" ht="15.95" customHeight="1" x14ac:dyDescent="0.3">
      <c r="B136" s="63">
        <v>31</v>
      </c>
      <c r="C136" t="str" cm="1">
        <f t="array" ref="C136">_xlfn.LET(_xlpm.결과,IFERROR(_xlfn.XLOOKUP(1, (날씨10[stnNm]='신적설 삽입용'!$C$104) * (날씨10[월]=C$105) * (날씨10[일]='신적설 삽입용'!$B136), 날씨10[ddMefs]),""),IF(_xlpm.결과=0,"",_xlpm.결과))</f>
        <v/>
      </c>
      <c r="D136" t="str" cm="1">
        <f t="array" ref="D136">_xlfn.LET(_xlpm.결과,IFERROR(_xlfn.XLOOKUP(1, (날씨10[stnNm]='신적설 삽입용'!$C$104) * (날씨10[월]=D$105) * (날씨10[일]='신적설 삽입용'!$B136), 날씨10[ddMefs]),""),IF(_xlpm.결과=0,"",_xlpm.결과))</f>
        <v/>
      </c>
      <c r="E136" t="str" cm="1">
        <f t="array" ref="E136">_xlfn.LET(_xlpm.결과,IFERROR(_xlfn.XLOOKUP(1, (날씨10[stnNm]='신적설 삽입용'!$C$104) * (날씨10[월]=E$105) * (날씨10[일]='신적설 삽입용'!$B136), 날씨10[ddMefs]),""),IF(_xlpm.결과=0,"",_xlpm.결과))</f>
        <v/>
      </c>
      <c r="F136" t="str" cm="1">
        <f t="array" ref="F136">_xlfn.LET(_xlpm.결과,IFERROR(_xlfn.XLOOKUP(1, (날씨10[stnNm]='신적설 삽입용'!$C$104) * (날씨10[월]=F$105) * (날씨10[일]='신적설 삽입용'!$B136), 날씨10[ddMefs]),""),IF(_xlpm.결과=0,"",_xlpm.결과))</f>
        <v/>
      </c>
      <c r="G136" t="str" cm="1">
        <f t="array" ref="G136">_xlfn.LET(_xlpm.결과,IFERROR(_xlfn.XLOOKUP(1, (날씨10[stnNm]='신적설 삽입용'!$C$104) * (날씨10[월]=G$105) * (날씨10[일]='신적설 삽입용'!$B136), 날씨10[ddMefs]),""),IF(_xlpm.결과=0,"",_xlpm.결과))</f>
        <v/>
      </c>
      <c r="H136" t="str" cm="1">
        <f t="array" ref="H136">_xlfn.LET(_xlpm.결과,IFERROR(_xlfn.XLOOKUP(1, (날씨10[stnNm]='신적설 삽입용'!$C$104) * (날씨10[월]=H$105) * (날씨10[일]='신적설 삽입용'!$B136), 날씨10[ddMefs]),""),IF(_xlpm.결과=0,"",_xlpm.결과))</f>
        <v/>
      </c>
      <c r="I136" t="str" cm="1">
        <f t="array" ref="I136">_xlfn.LET(_xlpm.결과,IFERROR(_xlfn.XLOOKUP(1, (날씨10[stnNm]='신적설 삽입용'!$C$104) * (날씨10[월]=I$105) * (날씨10[일]='신적설 삽입용'!$B136), 날씨10[ddMefs]),""),IF(_xlpm.결과=0,"",_xlpm.결과))</f>
        <v/>
      </c>
      <c r="J136" t="str" cm="1">
        <f t="array" ref="J136">_xlfn.LET(_xlpm.결과,IFERROR(_xlfn.XLOOKUP(1, (날씨10[stnNm]='신적설 삽입용'!$C$104) * (날씨10[월]=J$105) * (날씨10[일]='신적설 삽입용'!$B136), 날씨10[ddMefs]),""),IF(_xlpm.결과=0,"",_xlpm.결과))</f>
        <v/>
      </c>
      <c r="K136" t="str" cm="1">
        <f t="array" ref="K136">_xlfn.LET(_xlpm.결과,IFERROR(_xlfn.XLOOKUP(1, (날씨10[stnNm]='신적설 삽입용'!$C$104) * (날씨10[월]=K$105) * (날씨10[일]='신적설 삽입용'!$B136), 날씨10[ddMefs]),""),IF(_xlpm.결과=0,"",_xlpm.결과))</f>
        <v/>
      </c>
      <c r="L136" t="str" cm="1">
        <f t="array" ref="L136">_xlfn.LET(_xlpm.결과,IFERROR(_xlfn.XLOOKUP(1, (날씨10[stnNm]='신적설 삽입용'!$C$104) * (날씨10[월]=L$105) * (날씨10[일]='신적설 삽입용'!$B136), 날씨10[ddMefs]),""),IF(_xlpm.결과=0,"",_xlpm.결과))</f>
        <v/>
      </c>
      <c r="M136" t="str" cm="1">
        <f t="array" ref="M136">_xlfn.LET(_xlpm.결과,IFERROR(_xlfn.XLOOKUP(1, (날씨10[stnNm]='신적설 삽입용'!$C$104) * (날씨10[월]=M$105) * (날씨10[일]='신적설 삽입용'!$B136), 날씨10[ddMefs]),""),IF(_xlpm.결과=0,"",_xlpm.결과))</f>
        <v/>
      </c>
      <c r="N136" t="str" cm="1">
        <f t="array" ref="N136">_xlfn.LET(_xlpm.결과,IFERROR(_xlfn.XLOOKUP(1, (날씨10[stnNm]='신적설 삽입용'!$C$104) * (날씨10[월]=N$105) * (날씨10[일]='신적설 삽입용'!$B136), 날씨10[ddMefs]),""),IF(_xlpm.결과=0,"",_xlpm.결과))</f>
        <v/>
      </c>
    </row>
    <row r="137" spans="2:14" ht="15.95" customHeight="1" x14ac:dyDescent="0.3"/>
    <row r="138" spans="2:14" ht="15.95" customHeight="1" x14ac:dyDescent="0.3"/>
    <row r="139" spans="2:14" ht="15.95" customHeight="1" x14ac:dyDescent="0.3"/>
    <row r="140" spans="2:14" ht="15.95" customHeight="1" x14ac:dyDescent="0.3"/>
    <row r="141" spans="2:14" ht="15.95" customHeight="1" x14ac:dyDescent="0.3"/>
    <row r="142" spans="2:14" ht="15.95" customHeight="1" x14ac:dyDescent="0.3"/>
    <row r="143" spans="2:14" ht="15.95" customHeight="1" x14ac:dyDescent="0.3"/>
    <row r="144" spans="2:14" ht="15.95" customHeight="1" x14ac:dyDescent="0.3"/>
    <row r="145" ht="15.95" customHeight="1" x14ac:dyDescent="0.3"/>
    <row r="146" ht="15.95" customHeight="1" x14ac:dyDescent="0.3"/>
    <row r="147" ht="15.95" customHeight="1" x14ac:dyDescent="0.3"/>
    <row r="148" ht="15.95" customHeight="1" x14ac:dyDescent="0.3"/>
    <row r="149" ht="15.95" customHeight="1" x14ac:dyDescent="0.3"/>
    <row r="150" ht="15.95" customHeight="1" x14ac:dyDescent="0.3"/>
    <row r="151" ht="15.95" customHeight="1" x14ac:dyDescent="0.3"/>
    <row r="152" ht="15.95" customHeight="1" x14ac:dyDescent="0.3"/>
    <row r="153" ht="15.95" customHeight="1" x14ac:dyDescent="0.3"/>
    <row r="154" ht="15.95" customHeight="1" x14ac:dyDescent="0.3"/>
    <row r="155" ht="15.95" customHeight="1" x14ac:dyDescent="0.3"/>
    <row r="156" ht="15.95" customHeight="1" x14ac:dyDescent="0.3"/>
    <row r="157" ht="15.95" customHeight="1" x14ac:dyDescent="0.3"/>
    <row r="158" ht="15.95" customHeight="1" x14ac:dyDescent="0.3"/>
    <row r="159" ht="15.95" customHeight="1" x14ac:dyDescent="0.3"/>
    <row r="160" ht="15.95" customHeight="1" x14ac:dyDescent="0.3"/>
    <row r="161" ht="15.95" customHeight="1" x14ac:dyDescent="0.3"/>
    <row r="162" ht="15.95" customHeight="1" x14ac:dyDescent="0.3"/>
    <row r="163" ht="15.95" customHeight="1" x14ac:dyDescent="0.3"/>
    <row r="164" ht="15.95" customHeight="1" x14ac:dyDescent="0.3"/>
    <row r="165" ht="15.95" customHeight="1" x14ac:dyDescent="0.3"/>
    <row r="166" ht="15.95" customHeight="1" x14ac:dyDescent="0.3"/>
    <row r="167" ht="15.95" customHeight="1" x14ac:dyDescent="0.3"/>
    <row r="168" ht="15.95" customHeight="1" x14ac:dyDescent="0.3"/>
    <row r="169" ht="15.95" customHeight="1" x14ac:dyDescent="0.3"/>
    <row r="170" ht="15.95" customHeight="1" x14ac:dyDescent="0.3"/>
    <row r="171" ht="15.95" customHeight="1" x14ac:dyDescent="0.3"/>
    <row r="172" ht="15.95" customHeight="1" x14ac:dyDescent="0.3"/>
    <row r="173" ht="15.95" customHeight="1" x14ac:dyDescent="0.3"/>
    <row r="174" ht="15.95" customHeight="1" x14ac:dyDescent="0.3"/>
    <row r="175" ht="15.95" customHeight="1" x14ac:dyDescent="0.3"/>
    <row r="176" ht="15.95" customHeight="1" x14ac:dyDescent="0.3"/>
    <row r="177" ht="15.95" customHeight="1" x14ac:dyDescent="0.3"/>
    <row r="178" ht="15.95" customHeight="1" x14ac:dyDescent="0.3"/>
    <row r="179" ht="15.95" customHeight="1" x14ac:dyDescent="0.3"/>
    <row r="180" ht="15.95" customHeight="1" x14ac:dyDescent="0.3"/>
    <row r="181" ht="15.95" customHeight="1" x14ac:dyDescent="0.3"/>
    <row r="182" ht="15.95" customHeight="1" x14ac:dyDescent="0.3"/>
    <row r="183" ht="15.95" customHeight="1" x14ac:dyDescent="0.3"/>
    <row r="184" ht="15.95" customHeight="1" x14ac:dyDescent="0.3"/>
    <row r="185" ht="15.95" customHeight="1" x14ac:dyDescent="0.3"/>
    <row r="186" ht="15.95" customHeight="1" x14ac:dyDescent="0.3"/>
    <row r="187" ht="15.95" customHeight="1" x14ac:dyDescent="0.3"/>
    <row r="188" ht="15.95" customHeight="1" x14ac:dyDescent="0.3"/>
    <row r="189" ht="15.95" customHeight="1" x14ac:dyDescent="0.3"/>
    <row r="190" ht="15.95" customHeight="1" x14ac:dyDescent="0.3"/>
    <row r="191" ht="15.95" customHeight="1" x14ac:dyDescent="0.3"/>
    <row r="192" ht="15.95" customHeight="1" x14ac:dyDescent="0.3"/>
    <row r="193" ht="15.95" customHeight="1" x14ac:dyDescent="0.3"/>
    <row r="194" ht="15.95" customHeight="1" x14ac:dyDescent="0.3"/>
    <row r="195" ht="15.95" customHeight="1" x14ac:dyDescent="0.3"/>
    <row r="196" ht="15.95" customHeight="1" x14ac:dyDescent="0.3"/>
    <row r="197" ht="15.95" customHeight="1" x14ac:dyDescent="0.3"/>
    <row r="198" ht="15.95" customHeight="1" x14ac:dyDescent="0.3"/>
    <row r="199" ht="15.95" customHeight="1" x14ac:dyDescent="0.3"/>
    <row r="200" ht="15.95" customHeight="1" x14ac:dyDescent="0.3"/>
    <row r="201" ht="15.95" customHeight="1" x14ac:dyDescent="0.3"/>
    <row r="202" ht="15.95" customHeight="1" x14ac:dyDescent="0.3"/>
    <row r="203" ht="15.95" customHeight="1" x14ac:dyDescent="0.3"/>
    <row r="204" ht="15.95" customHeight="1" x14ac:dyDescent="0.3"/>
    <row r="205" ht="15.95" customHeight="1" x14ac:dyDescent="0.3"/>
    <row r="206" ht="15.95" customHeight="1" x14ac:dyDescent="0.3"/>
    <row r="207" ht="15.95" customHeight="1" x14ac:dyDescent="0.3"/>
    <row r="208" ht="15.95" customHeight="1" x14ac:dyDescent="0.3"/>
    <row r="209" ht="15.95" customHeight="1" x14ac:dyDescent="0.3"/>
    <row r="210" ht="15.95" customHeight="1" x14ac:dyDescent="0.3"/>
    <row r="211" ht="15.95" customHeight="1" x14ac:dyDescent="0.3"/>
    <row r="212" ht="15.95" customHeight="1" x14ac:dyDescent="0.3"/>
    <row r="213" ht="15.95" customHeight="1" x14ac:dyDescent="0.3"/>
    <row r="214" ht="15.95" customHeight="1" x14ac:dyDescent="0.3"/>
    <row r="215" ht="15.95" customHeight="1" x14ac:dyDescent="0.3"/>
    <row r="216" ht="15.95" customHeight="1" x14ac:dyDescent="0.3"/>
    <row r="217" ht="15.95" customHeight="1" x14ac:dyDescent="0.3"/>
    <row r="218" ht="15.95" customHeight="1" x14ac:dyDescent="0.3"/>
    <row r="219" ht="15.95" customHeight="1" x14ac:dyDescent="0.3"/>
    <row r="220" ht="15.95" customHeight="1" x14ac:dyDescent="0.3"/>
    <row r="221" ht="15.95" customHeight="1" x14ac:dyDescent="0.3"/>
    <row r="222" ht="15.95" customHeight="1" x14ac:dyDescent="0.3"/>
    <row r="223" ht="15.95" customHeight="1" x14ac:dyDescent="0.3"/>
    <row r="224" ht="15.95" customHeight="1" x14ac:dyDescent="0.3"/>
    <row r="225" ht="15.95" customHeight="1" x14ac:dyDescent="0.3"/>
    <row r="226" ht="15.95" customHeight="1" x14ac:dyDescent="0.3"/>
    <row r="227" ht="15.95" customHeight="1" x14ac:dyDescent="0.3"/>
    <row r="228" ht="15.95" customHeight="1" x14ac:dyDescent="0.3"/>
    <row r="229" ht="15.95" customHeight="1" x14ac:dyDescent="0.3"/>
    <row r="230" ht="15.95" customHeight="1" x14ac:dyDescent="0.3"/>
    <row r="231" ht="15.95" customHeight="1" x14ac:dyDescent="0.3"/>
    <row r="232" ht="15.95" customHeight="1" x14ac:dyDescent="0.3"/>
    <row r="233" ht="15.95" customHeight="1" x14ac:dyDescent="0.3"/>
    <row r="234" ht="15.95" customHeight="1" x14ac:dyDescent="0.3"/>
    <row r="235" ht="15.95" customHeight="1" x14ac:dyDescent="0.3"/>
    <row r="236" ht="15.95" customHeight="1" x14ac:dyDescent="0.3"/>
    <row r="237" ht="15.95" customHeight="1" x14ac:dyDescent="0.3"/>
    <row r="238" ht="15.95" customHeight="1" x14ac:dyDescent="0.3"/>
    <row r="239" ht="15.95" customHeight="1" x14ac:dyDescent="0.3"/>
    <row r="240" ht="15.95" customHeight="1" x14ac:dyDescent="0.3"/>
    <row r="241" ht="15.95" customHeight="1" x14ac:dyDescent="0.3"/>
    <row r="242" ht="15.95" customHeight="1" x14ac:dyDescent="0.3"/>
    <row r="243" ht="15.95" customHeight="1" x14ac:dyDescent="0.3"/>
    <row r="244" ht="15.95" customHeight="1" x14ac:dyDescent="0.3"/>
    <row r="245" ht="15.95" customHeight="1" x14ac:dyDescent="0.3"/>
    <row r="246" ht="15.95" customHeight="1" x14ac:dyDescent="0.3"/>
    <row r="247" ht="15.95" customHeight="1" x14ac:dyDescent="0.3"/>
    <row r="248" ht="15.95" customHeight="1" x14ac:dyDescent="0.3"/>
    <row r="249" ht="15.95" customHeight="1" x14ac:dyDescent="0.3"/>
    <row r="250" ht="15.95" customHeight="1" x14ac:dyDescent="0.3"/>
    <row r="251" ht="15.95" customHeight="1" x14ac:dyDescent="0.3"/>
    <row r="252" ht="15.95" customHeight="1" x14ac:dyDescent="0.3"/>
    <row r="253" ht="15.95" customHeight="1" x14ac:dyDescent="0.3"/>
    <row r="254" ht="15.95" customHeight="1" x14ac:dyDescent="0.3"/>
    <row r="255" ht="15.95" customHeight="1" x14ac:dyDescent="0.3"/>
    <row r="256" ht="15.95" customHeight="1" x14ac:dyDescent="0.3"/>
    <row r="257" ht="15.95" customHeight="1" x14ac:dyDescent="0.3"/>
    <row r="258" ht="15.95" customHeight="1" x14ac:dyDescent="0.3"/>
    <row r="259" ht="15.95" customHeight="1" x14ac:dyDescent="0.3"/>
    <row r="260" ht="15.95" customHeight="1" x14ac:dyDescent="0.3"/>
    <row r="261" ht="15.95" customHeight="1" x14ac:dyDescent="0.3"/>
    <row r="262" ht="15.95" customHeight="1" x14ac:dyDescent="0.3"/>
    <row r="263" ht="15.95" customHeight="1" x14ac:dyDescent="0.3"/>
    <row r="264" ht="15.95" customHeight="1" x14ac:dyDescent="0.3"/>
    <row r="265" ht="15.95" customHeight="1" x14ac:dyDescent="0.3"/>
    <row r="266" ht="15.95" customHeight="1" x14ac:dyDescent="0.3"/>
    <row r="267" ht="15.95" customHeight="1" x14ac:dyDescent="0.3"/>
    <row r="268" ht="15.95" customHeight="1" x14ac:dyDescent="0.3"/>
    <row r="269" ht="15.95" customHeight="1" x14ac:dyDescent="0.3"/>
    <row r="270" ht="15.95" customHeight="1" x14ac:dyDescent="0.3"/>
    <row r="271" ht="15.95" customHeight="1" x14ac:dyDescent="0.3"/>
    <row r="272" ht="15.95" customHeight="1" x14ac:dyDescent="0.3"/>
    <row r="273" ht="15.95" customHeight="1" x14ac:dyDescent="0.3"/>
    <row r="274" ht="15.95" customHeight="1" x14ac:dyDescent="0.3"/>
    <row r="275" ht="15.95" customHeight="1" x14ac:dyDescent="0.3"/>
    <row r="276" ht="15.95" customHeight="1" x14ac:dyDescent="0.3"/>
    <row r="277" ht="15.95" customHeight="1" x14ac:dyDescent="0.3"/>
    <row r="278" ht="15.95" customHeight="1" x14ac:dyDescent="0.3"/>
    <row r="279" ht="15.95" customHeight="1" x14ac:dyDescent="0.3"/>
    <row r="280" ht="15.95" customHeight="1" x14ac:dyDescent="0.3"/>
    <row r="281" ht="15.95" customHeight="1" x14ac:dyDescent="0.3"/>
    <row r="282" ht="15.95" customHeight="1" x14ac:dyDescent="0.3"/>
    <row r="283" ht="15.95" customHeight="1" x14ac:dyDescent="0.3"/>
    <row r="284" ht="15.95" customHeight="1" x14ac:dyDescent="0.3"/>
    <row r="285" ht="15.95" customHeight="1" x14ac:dyDescent="0.3"/>
    <row r="286" ht="15.95" customHeight="1" x14ac:dyDescent="0.3"/>
    <row r="287" ht="15.95" customHeight="1" x14ac:dyDescent="0.3"/>
    <row r="288" ht="15.95" customHeight="1" x14ac:dyDescent="0.3"/>
    <row r="289" ht="15.95" customHeight="1" x14ac:dyDescent="0.3"/>
    <row r="290" ht="15.95" customHeight="1" x14ac:dyDescent="0.3"/>
    <row r="291" ht="15.95" customHeight="1" x14ac:dyDescent="0.3"/>
    <row r="292" ht="15.95" customHeight="1" x14ac:dyDescent="0.3"/>
    <row r="293" ht="15.95" customHeight="1" x14ac:dyDescent="0.3"/>
    <row r="294" ht="15.95" customHeight="1" x14ac:dyDescent="0.3"/>
    <row r="295" ht="15.95" customHeight="1" x14ac:dyDescent="0.3"/>
    <row r="296" ht="15.95" customHeight="1" x14ac:dyDescent="0.3"/>
    <row r="297" ht="15.95" customHeight="1" x14ac:dyDescent="0.3"/>
    <row r="298" ht="15.95" customHeight="1" x14ac:dyDescent="0.3"/>
    <row r="299" ht="15.95" customHeight="1" x14ac:dyDescent="0.3"/>
    <row r="300" ht="15.95" customHeight="1" x14ac:dyDescent="0.3"/>
    <row r="301" ht="15.95" customHeight="1" x14ac:dyDescent="0.3"/>
    <row r="302" ht="15.95" customHeight="1" x14ac:dyDescent="0.3"/>
    <row r="303" ht="15.95" customHeight="1" x14ac:dyDescent="0.3"/>
    <row r="304" ht="15.95" customHeight="1" x14ac:dyDescent="0.3"/>
    <row r="305" ht="15.95" customHeight="1" x14ac:dyDescent="0.3"/>
    <row r="306" ht="15.95" customHeight="1" x14ac:dyDescent="0.3"/>
    <row r="307" ht="15.95" customHeight="1" x14ac:dyDescent="0.3"/>
    <row r="308" ht="15.95" customHeight="1" x14ac:dyDescent="0.3"/>
    <row r="309" ht="15.95" customHeight="1" x14ac:dyDescent="0.3"/>
    <row r="310" ht="15.95" customHeight="1" x14ac:dyDescent="0.3"/>
    <row r="311" ht="15.95" customHeight="1" x14ac:dyDescent="0.3"/>
    <row r="312" ht="15.95" customHeight="1" x14ac:dyDescent="0.3"/>
    <row r="313" ht="15.95" customHeight="1" x14ac:dyDescent="0.3"/>
    <row r="314" ht="15.95" customHeight="1" x14ac:dyDescent="0.3"/>
    <row r="315" ht="15.95" customHeight="1" x14ac:dyDescent="0.3"/>
    <row r="316" ht="15.95" customHeight="1" x14ac:dyDescent="0.3"/>
    <row r="317" ht="15.95" customHeight="1" x14ac:dyDescent="0.3"/>
    <row r="318" ht="15.95" customHeight="1" x14ac:dyDescent="0.3"/>
    <row r="319" ht="15.95" customHeight="1" x14ac:dyDescent="0.3"/>
    <row r="320" ht="15.95" customHeight="1" x14ac:dyDescent="0.3"/>
    <row r="321" ht="15.95" customHeight="1" x14ac:dyDescent="0.3"/>
    <row r="322" ht="15.95" customHeight="1" x14ac:dyDescent="0.3"/>
    <row r="323" ht="15.95" customHeight="1" x14ac:dyDescent="0.3"/>
    <row r="324" ht="15.95" customHeight="1" x14ac:dyDescent="0.3"/>
    <row r="325" ht="15.95" customHeight="1" x14ac:dyDescent="0.3"/>
    <row r="326" ht="15.95" customHeight="1" x14ac:dyDescent="0.3"/>
    <row r="327" ht="15.95" customHeight="1" x14ac:dyDescent="0.3"/>
    <row r="328" ht="15.95" customHeight="1" x14ac:dyDescent="0.3"/>
    <row r="329" ht="15.95" customHeight="1" x14ac:dyDescent="0.3"/>
    <row r="330" ht="15.95" customHeight="1" x14ac:dyDescent="0.3"/>
    <row r="331" ht="15.95" customHeight="1" x14ac:dyDescent="0.3"/>
    <row r="332" ht="15.95" customHeight="1" x14ac:dyDescent="0.3"/>
    <row r="333" ht="15.95" customHeight="1" x14ac:dyDescent="0.3"/>
    <row r="334" ht="15.95" customHeight="1" x14ac:dyDescent="0.3"/>
    <row r="335" ht="15.95" customHeight="1" x14ac:dyDescent="0.3"/>
    <row r="336" ht="15.95" customHeight="1" x14ac:dyDescent="0.3"/>
    <row r="337" ht="15.95" customHeight="1" x14ac:dyDescent="0.3"/>
    <row r="338" ht="15.95" customHeight="1" x14ac:dyDescent="0.3"/>
    <row r="339" ht="15.95" customHeight="1" x14ac:dyDescent="0.3"/>
    <row r="340" ht="15.95" customHeight="1" x14ac:dyDescent="0.3"/>
    <row r="341" ht="15.95" customHeight="1" x14ac:dyDescent="0.3"/>
    <row r="342" ht="15.95" customHeight="1" x14ac:dyDescent="0.3"/>
    <row r="343" ht="15.95" customHeight="1" x14ac:dyDescent="0.3"/>
    <row r="344" ht="15.95" customHeight="1" x14ac:dyDescent="0.3"/>
    <row r="345" ht="15.95" customHeight="1" x14ac:dyDescent="0.3"/>
    <row r="346" ht="15.95" customHeight="1" x14ac:dyDescent="0.3"/>
    <row r="347" ht="15.95" customHeight="1" x14ac:dyDescent="0.3"/>
    <row r="348" ht="15.95" customHeight="1" x14ac:dyDescent="0.3"/>
    <row r="349" ht="15.95" customHeight="1" x14ac:dyDescent="0.3"/>
    <row r="350" ht="15.95" customHeight="1" x14ac:dyDescent="0.3"/>
    <row r="351" ht="15.95" customHeight="1" x14ac:dyDescent="0.3"/>
    <row r="352" ht="15.95" customHeight="1" x14ac:dyDescent="0.3"/>
    <row r="353" ht="15.95" customHeight="1" x14ac:dyDescent="0.3"/>
    <row r="354" ht="15.95" customHeight="1" x14ac:dyDescent="0.3"/>
    <row r="355" ht="15.95" customHeight="1" x14ac:dyDescent="0.3"/>
    <row r="356" ht="15.95" customHeight="1" x14ac:dyDescent="0.3"/>
    <row r="357" ht="15.95" customHeight="1" x14ac:dyDescent="0.3"/>
    <row r="358" ht="15.95" customHeight="1" x14ac:dyDescent="0.3"/>
    <row r="359" ht="15.95" customHeight="1" x14ac:dyDescent="0.3"/>
    <row r="360" ht="15.95" customHeight="1" x14ac:dyDescent="0.3"/>
    <row r="361" ht="15.95" customHeight="1" x14ac:dyDescent="0.3"/>
    <row r="362" ht="15.95" customHeight="1" x14ac:dyDescent="0.3"/>
    <row r="363" ht="15.95" customHeight="1" x14ac:dyDescent="0.3"/>
    <row r="364" ht="15.95" customHeight="1" x14ac:dyDescent="0.3"/>
    <row r="365" ht="15.95" customHeight="1" x14ac:dyDescent="0.3"/>
    <row r="366" ht="15.95" customHeight="1" x14ac:dyDescent="0.3"/>
    <row r="367" ht="15.95" customHeight="1" x14ac:dyDescent="0.3"/>
    <row r="368" ht="15.95" customHeight="1" x14ac:dyDescent="0.3"/>
    <row r="369" ht="15.95" customHeight="1" x14ac:dyDescent="0.3"/>
    <row r="370" ht="15.95" customHeight="1" x14ac:dyDescent="0.3"/>
    <row r="371" ht="15.95" customHeight="1" x14ac:dyDescent="0.3"/>
    <row r="372" ht="15.95" customHeight="1" x14ac:dyDescent="0.3"/>
    <row r="373" ht="15.95" customHeight="1" x14ac:dyDescent="0.3"/>
    <row r="374" ht="15.95" customHeight="1" x14ac:dyDescent="0.3"/>
    <row r="375" ht="15.95" customHeight="1" x14ac:dyDescent="0.3"/>
    <row r="376" ht="15.95" customHeight="1" x14ac:dyDescent="0.3"/>
    <row r="377" ht="15.95" customHeight="1" x14ac:dyDescent="0.3"/>
    <row r="378" ht="15.95" customHeight="1" x14ac:dyDescent="0.3"/>
    <row r="379" ht="15.95" customHeight="1" x14ac:dyDescent="0.3"/>
    <row r="380" ht="15.95" customHeight="1" x14ac:dyDescent="0.3"/>
    <row r="381" ht="15.95" customHeight="1" x14ac:dyDescent="0.3"/>
    <row r="382" ht="15.95" customHeight="1" x14ac:dyDescent="0.3"/>
    <row r="383" ht="15.95" customHeight="1" x14ac:dyDescent="0.3"/>
    <row r="384" ht="15.95" customHeight="1" x14ac:dyDescent="0.3"/>
    <row r="385" ht="15.95" customHeight="1" x14ac:dyDescent="0.3"/>
    <row r="386" ht="15.95" customHeight="1" x14ac:dyDescent="0.3"/>
    <row r="387" ht="15.95" customHeight="1" x14ac:dyDescent="0.3"/>
    <row r="388" ht="15.95" customHeight="1" x14ac:dyDescent="0.3"/>
    <row r="389" ht="15.95" customHeight="1" x14ac:dyDescent="0.3"/>
    <row r="390" ht="15.95" customHeight="1" x14ac:dyDescent="0.3"/>
    <row r="391" ht="15.95" customHeight="1" x14ac:dyDescent="0.3"/>
    <row r="392" ht="15.95" customHeight="1" x14ac:dyDescent="0.3"/>
    <row r="393" ht="15.95" customHeight="1" x14ac:dyDescent="0.3"/>
    <row r="394" ht="15.95" customHeight="1" x14ac:dyDescent="0.3"/>
    <row r="395" ht="15.95" customHeight="1" x14ac:dyDescent="0.3"/>
    <row r="396" ht="15.95" customHeight="1" x14ac:dyDescent="0.3"/>
    <row r="397" ht="15.95" customHeight="1" x14ac:dyDescent="0.3"/>
    <row r="398" ht="15.95" customHeight="1" x14ac:dyDescent="0.3"/>
    <row r="399" ht="15.95" customHeight="1" x14ac:dyDescent="0.3"/>
    <row r="400" ht="15.95" customHeight="1" x14ac:dyDescent="0.3"/>
    <row r="401" ht="15.95" customHeight="1" x14ac:dyDescent="0.3"/>
    <row r="402" ht="15.95" customHeight="1" x14ac:dyDescent="0.3"/>
    <row r="403" ht="15.95" customHeight="1" x14ac:dyDescent="0.3"/>
    <row r="404" ht="15.95" customHeight="1" x14ac:dyDescent="0.3"/>
    <row r="405" ht="15.95" customHeight="1" x14ac:dyDescent="0.3"/>
    <row r="406" ht="15.95" customHeight="1" x14ac:dyDescent="0.3"/>
    <row r="407" ht="15.95" customHeight="1" x14ac:dyDescent="0.3"/>
    <row r="408" ht="15.95" customHeight="1" x14ac:dyDescent="0.3"/>
    <row r="409" ht="15.95" customHeight="1" x14ac:dyDescent="0.3"/>
    <row r="410" ht="15.95" customHeight="1" x14ac:dyDescent="0.3"/>
    <row r="411" ht="15.95" customHeight="1" x14ac:dyDescent="0.3"/>
    <row r="412" ht="15.95" customHeight="1" x14ac:dyDescent="0.3"/>
    <row r="413" ht="15.95" customHeight="1" x14ac:dyDescent="0.3"/>
    <row r="414" ht="15.95" customHeight="1" x14ac:dyDescent="0.3"/>
    <row r="415" ht="15.95" customHeight="1" x14ac:dyDescent="0.3"/>
    <row r="416" ht="15.95" customHeight="1" x14ac:dyDescent="0.3"/>
    <row r="417" ht="15.95" customHeight="1" x14ac:dyDescent="0.3"/>
    <row r="418" ht="15.95" customHeight="1" x14ac:dyDescent="0.3"/>
    <row r="419" ht="15.95" customHeight="1" x14ac:dyDescent="0.3"/>
    <row r="420" ht="15.95" customHeight="1" x14ac:dyDescent="0.3"/>
    <row r="421" ht="15.95" customHeight="1" x14ac:dyDescent="0.3"/>
    <row r="422" ht="15.95" customHeight="1" x14ac:dyDescent="0.3"/>
    <row r="423" ht="15.95" customHeight="1" x14ac:dyDescent="0.3"/>
    <row r="424" ht="15.95" customHeight="1" x14ac:dyDescent="0.3"/>
    <row r="425" ht="15.95" customHeight="1" x14ac:dyDescent="0.3"/>
    <row r="426" ht="15.95" customHeight="1" x14ac:dyDescent="0.3"/>
    <row r="427" ht="15.95" customHeight="1" x14ac:dyDescent="0.3"/>
    <row r="428" ht="15.95" customHeight="1" x14ac:dyDescent="0.3"/>
    <row r="429" ht="15.95" customHeight="1" x14ac:dyDescent="0.3"/>
    <row r="430" ht="15.95" customHeight="1" x14ac:dyDescent="0.3"/>
    <row r="431" ht="15.95" customHeight="1" x14ac:dyDescent="0.3"/>
    <row r="432" ht="15.95" customHeight="1" x14ac:dyDescent="0.3"/>
    <row r="433" ht="15.95" customHeight="1" x14ac:dyDescent="0.3"/>
    <row r="434" ht="15.95" customHeight="1" x14ac:dyDescent="0.3"/>
    <row r="435" ht="15.95" customHeight="1" x14ac:dyDescent="0.3"/>
    <row r="436" ht="15.95" customHeight="1" x14ac:dyDescent="0.3"/>
    <row r="437" ht="15.95" customHeight="1" x14ac:dyDescent="0.3"/>
    <row r="438" ht="15.95" customHeight="1" x14ac:dyDescent="0.3"/>
    <row r="439" ht="15.95" customHeight="1" x14ac:dyDescent="0.3"/>
    <row r="440" ht="15.95" customHeight="1" x14ac:dyDescent="0.3"/>
    <row r="441" ht="15.95" customHeight="1" x14ac:dyDescent="0.3"/>
    <row r="442" ht="15.95" customHeight="1" x14ac:dyDescent="0.3"/>
    <row r="443" ht="15.95" customHeight="1" x14ac:dyDescent="0.3"/>
    <row r="444" ht="15.95" customHeight="1" x14ac:dyDescent="0.3"/>
    <row r="445" ht="15.95" customHeight="1" x14ac:dyDescent="0.3"/>
    <row r="446" ht="15.95" customHeight="1" x14ac:dyDescent="0.3"/>
    <row r="447" ht="15.95" customHeight="1" x14ac:dyDescent="0.3"/>
    <row r="448" ht="15.95" customHeight="1" x14ac:dyDescent="0.3"/>
    <row r="449" ht="15.95" customHeight="1" x14ac:dyDescent="0.3"/>
    <row r="450" ht="15.95" customHeight="1" x14ac:dyDescent="0.3"/>
    <row r="451" ht="15.95" customHeight="1" x14ac:dyDescent="0.3"/>
    <row r="452" ht="15.95" customHeight="1" x14ac:dyDescent="0.3"/>
    <row r="453" ht="15.95" customHeight="1" x14ac:dyDescent="0.3"/>
    <row r="454" ht="15.95" customHeight="1" x14ac:dyDescent="0.3"/>
    <row r="455" ht="15.95" customHeight="1" x14ac:dyDescent="0.3"/>
    <row r="456" ht="15.95" customHeight="1" x14ac:dyDescent="0.3"/>
    <row r="457" ht="15.95" customHeight="1" x14ac:dyDescent="0.3"/>
    <row r="458" ht="15.95" customHeight="1" x14ac:dyDescent="0.3"/>
    <row r="459" ht="15.95" customHeight="1" x14ac:dyDescent="0.3"/>
    <row r="460" ht="15.95" customHeight="1" x14ac:dyDescent="0.3"/>
    <row r="461" ht="15.95" customHeight="1" x14ac:dyDescent="0.3"/>
    <row r="462" ht="15.95" customHeight="1" x14ac:dyDescent="0.3"/>
    <row r="463" ht="15.95" customHeight="1" x14ac:dyDescent="0.3"/>
    <row r="464" ht="15.95" customHeight="1" x14ac:dyDescent="0.3"/>
    <row r="465" ht="15.95" customHeight="1" x14ac:dyDescent="0.3"/>
    <row r="466" ht="15.95" customHeight="1" x14ac:dyDescent="0.3"/>
    <row r="467" ht="15.95" customHeight="1" x14ac:dyDescent="0.3"/>
    <row r="468" ht="15.95" customHeight="1" x14ac:dyDescent="0.3"/>
    <row r="469" ht="15.95" customHeight="1" x14ac:dyDescent="0.3"/>
    <row r="470" ht="15.95" customHeight="1" x14ac:dyDescent="0.3"/>
    <row r="471" ht="15.95" customHeight="1" x14ac:dyDescent="0.3"/>
    <row r="472" ht="15.95" customHeight="1" x14ac:dyDescent="0.3"/>
    <row r="473" ht="15.95" customHeight="1" x14ac:dyDescent="0.3"/>
    <row r="474" ht="15.95" customHeight="1" x14ac:dyDescent="0.3"/>
    <row r="475" ht="15.95" customHeight="1" x14ac:dyDescent="0.3"/>
    <row r="476" ht="15.95" customHeight="1" x14ac:dyDescent="0.3"/>
    <row r="477" ht="15.95" customHeight="1" x14ac:dyDescent="0.3"/>
    <row r="478" ht="15.95" customHeight="1" x14ac:dyDescent="0.3"/>
    <row r="479" ht="15.95" customHeight="1" x14ac:dyDescent="0.3"/>
    <row r="480" ht="15.95" customHeight="1" x14ac:dyDescent="0.3"/>
    <row r="481" ht="15.95" customHeight="1" x14ac:dyDescent="0.3"/>
  </sheetData>
  <sheetProtection algorithmName="SHA-512" hashValue="slpIRz+M1XPmWDu4wNN2n9CFBl/mY8Igubc8SFsxBUtGIC4znl0WpO3BVXNkcqYZ8855S0lsyLnfBVj7RXFQLA==" saltValue="4tjt1K7zsBKVOxlboI5deQ==" spinCount="100000" sheet="1" objects="1" scenarios="1"/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37C0B6-EE44-4974-83AD-3C1E73123003}">
  <sheetPr codeName="Sheet22">
    <tabColor theme="8" tint="0.59999389629810485"/>
  </sheetPr>
  <dimension ref="B2:C3"/>
  <sheetViews>
    <sheetView zoomScale="70" zoomScaleNormal="70" workbookViewId="0">
      <selection activeCell="AD18" sqref="AD18"/>
    </sheetView>
  </sheetViews>
  <sheetFormatPr defaultRowHeight="16.5" x14ac:dyDescent="0.3"/>
  <cols>
    <col min="2" max="2" width="16.5" customWidth="1"/>
  </cols>
  <sheetData>
    <row r="2" spans="2:3" x14ac:dyDescent="0.3">
      <c r="B2" s="8" t="s">
        <v>3170</v>
      </c>
      <c r="C2" s="3" t="s">
        <v>3171</v>
      </c>
    </row>
    <row r="3" spans="2:3" x14ac:dyDescent="0.3">
      <c r="B3" t="s">
        <v>3172</v>
      </c>
    </row>
  </sheetData>
  <sheetProtection algorithmName="SHA-512" hashValue="2F8MaiYLNhUqvrRgZK+WTnoA6LC9Gszyk7qJks5n0BS8ZQcxPdZMMrcsxALr+/nAabD0R2bz0TQta8d5fs7DOw==" saltValue="agx6dVZk7gG4vtjy1/xorQ==" spinCount="100000" sheet="1" objects="1" scenarios="1"/>
  <phoneticPr fontId="1" type="noConversion"/>
  <hyperlinks>
    <hyperlink ref="C2" r:id="rId1" xr:uid="{87F3AA80-95E6-4E1D-BDE4-D974DAE1A5DD}"/>
  </hyperlinks>
  <pageMargins left="0.7" right="0.7" top="0.75" bottom="0.75" header="0.3" footer="0.3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53048F-CB5B-46B4-BE87-434EE50E50C4}">
  <sheetPr codeName="Sheet4"/>
  <dimension ref="A1:S96"/>
  <sheetViews>
    <sheetView topLeftCell="A16" zoomScale="85" zoomScaleNormal="85" workbookViewId="0">
      <selection activeCell="K87" sqref="K87"/>
    </sheetView>
  </sheetViews>
  <sheetFormatPr defaultRowHeight="16.5" x14ac:dyDescent="0.3"/>
  <cols>
    <col min="5" max="5" width="8.125" customWidth="1"/>
    <col min="6" max="6" width="17" style="19" customWidth="1"/>
  </cols>
  <sheetData>
    <row r="1" spans="1:18" x14ac:dyDescent="0.3">
      <c r="A1" s="3" t="s">
        <v>3209</v>
      </c>
    </row>
    <row r="2" spans="1:18" x14ac:dyDescent="0.3">
      <c r="I2" t="s">
        <v>45</v>
      </c>
    </row>
    <row r="3" spans="1:18" x14ac:dyDescent="0.3">
      <c r="A3" s="5" t="s">
        <v>28</v>
      </c>
      <c r="B3" s="5" t="s">
        <v>29</v>
      </c>
      <c r="C3" s="5" t="s">
        <v>3064</v>
      </c>
      <c r="D3" s="5"/>
      <c r="F3" s="19" t="s">
        <v>42</v>
      </c>
      <c r="G3">
        <f>$I$3</f>
        <v>2015</v>
      </c>
      <c r="I3">
        <f t="shared" ref="I3:P3" si="0">J3-1</f>
        <v>2015</v>
      </c>
      <c r="J3">
        <f t="shared" si="0"/>
        <v>2016</v>
      </c>
      <c r="K3">
        <f t="shared" si="0"/>
        <v>2017</v>
      </c>
      <c r="L3">
        <f t="shared" si="0"/>
        <v>2018</v>
      </c>
      <c r="M3">
        <f t="shared" si="0"/>
        <v>2019</v>
      </c>
      <c r="N3">
        <f t="shared" si="0"/>
        <v>2020</v>
      </c>
      <c r="O3">
        <f t="shared" si="0"/>
        <v>2021</v>
      </c>
      <c r="P3">
        <f t="shared" si="0"/>
        <v>2022</v>
      </c>
      <c r="Q3">
        <f>R3-1</f>
        <v>2023</v>
      </c>
      <c r="R3">
        <f>G4</f>
        <v>2024</v>
      </c>
    </row>
    <row r="4" spans="1:18" x14ac:dyDescent="0.3">
      <c r="A4" s="6" t="s">
        <v>33</v>
      </c>
      <c r="B4" s="6">
        <v>105</v>
      </c>
      <c r="C4" t="s">
        <v>127</v>
      </c>
      <c r="F4" s="19" t="s">
        <v>43</v>
      </c>
      <c r="G4">
        <f>가동률!$P$10-1</f>
        <v>2024</v>
      </c>
    </row>
    <row r="5" spans="1:18" x14ac:dyDescent="0.3">
      <c r="A5" s="6" t="s">
        <v>80</v>
      </c>
      <c r="B5" s="6">
        <v>259</v>
      </c>
      <c r="C5" t="s">
        <v>130</v>
      </c>
      <c r="F5" s="19" t="s">
        <v>44</v>
      </c>
      <c r="G5">
        <f>VLOOKUP(가동률!$P$9,기상청!$A$4:$B$99,2,0)</f>
        <v>95</v>
      </c>
    </row>
    <row r="6" spans="1:18" x14ac:dyDescent="0.3">
      <c r="A6" s="6" t="s">
        <v>116</v>
      </c>
      <c r="B6" s="6">
        <v>201</v>
      </c>
      <c r="C6" t="s">
        <v>30</v>
      </c>
    </row>
    <row r="7" spans="1:18" x14ac:dyDescent="0.3">
      <c r="A7" s="6" t="s">
        <v>113</v>
      </c>
      <c r="B7" s="6">
        <v>294</v>
      </c>
      <c r="C7" t="s">
        <v>133</v>
      </c>
    </row>
    <row r="8" spans="1:18" x14ac:dyDescent="0.3">
      <c r="A8" s="6" t="s">
        <v>108</v>
      </c>
      <c r="B8" s="6">
        <v>284</v>
      </c>
      <c r="C8" t="s">
        <v>133</v>
      </c>
    </row>
    <row r="9" spans="1:18" x14ac:dyDescent="0.3">
      <c r="A9" s="6" t="s">
        <v>106</v>
      </c>
      <c r="B9" s="6">
        <v>283</v>
      </c>
      <c r="C9" t="s">
        <v>132</v>
      </c>
    </row>
    <row r="10" spans="1:18" x14ac:dyDescent="0.3">
      <c r="A10" s="6" t="s">
        <v>105</v>
      </c>
      <c r="B10" s="6">
        <v>172</v>
      </c>
      <c r="C10" t="s">
        <v>142</v>
      </c>
    </row>
    <row r="11" spans="1:18" x14ac:dyDescent="0.3">
      <c r="A11" s="6" t="s">
        <v>69</v>
      </c>
      <c r="B11" s="6">
        <v>251</v>
      </c>
      <c r="C11" t="s">
        <v>142</v>
      </c>
      <c r="E11" s="13"/>
      <c r="F11" s="27"/>
      <c r="G11" s="13"/>
      <c r="H11" s="13"/>
      <c r="I11" s="13"/>
      <c r="J11" s="13"/>
      <c r="K11" s="13"/>
      <c r="L11" s="13"/>
      <c r="M11" s="13"/>
      <c r="N11" s="13"/>
      <c r="O11" s="13"/>
      <c r="P11" s="13"/>
    </row>
    <row r="12" spans="1:18" x14ac:dyDescent="0.3">
      <c r="A12" s="6" t="s">
        <v>86</v>
      </c>
      <c r="B12" s="6">
        <v>262</v>
      </c>
      <c r="C12" t="s">
        <v>130</v>
      </c>
      <c r="E12" s="13"/>
      <c r="F12" s="27"/>
      <c r="G12" s="13"/>
      <c r="H12" s="13"/>
      <c r="I12" s="13"/>
      <c r="J12" s="13"/>
      <c r="K12" s="13"/>
      <c r="L12" s="13"/>
      <c r="M12" s="13"/>
      <c r="N12" s="13"/>
      <c r="O12" s="13"/>
      <c r="P12" s="13"/>
    </row>
    <row r="13" spans="1:18" x14ac:dyDescent="0.3">
      <c r="A13" s="6" t="s">
        <v>90</v>
      </c>
      <c r="B13" s="6">
        <v>266</v>
      </c>
      <c r="C13" t="s">
        <v>130</v>
      </c>
      <c r="E13" s="13"/>
      <c r="F13" s="27"/>
      <c r="G13" s="13"/>
      <c r="H13" s="13"/>
      <c r="I13" s="13"/>
      <c r="J13" s="13"/>
      <c r="K13" s="13"/>
      <c r="L13" s="13"/>
      <c r="M13" s="13"/>
      <c r="N13" s="13"/>
      <c r="O13" s="13"/>
      <c r="P13" s="13"/>
    </row>
    <row r="14" spans="1:18" x14ac:dyDescent="0.3">
      <c r="A14" s="6" t="s">
        <v>39</v>
      </c>
      <c r="B14" s="6">
        <v>156</v>
      </c>
      <c r="C14" t="s">
        <v>124</v>
      </c>
      <c r="E14" s="13"/>
      <c r="F14" s="27"/>
      <c r="G14" s="13"/>
      <c r="H14" s="13"/>
      <c r="I14" s="13"/>
      <c r="J14" s="13"/>
      <c r="K14" s="13"/>
      <c r="L14" s="13"/>
      <c r="M14" s="13"/>
      <c r="N14" s="13"/>
      <c r="O14" s="13"/>
      <c r="P14" s="13"/>
    </row>
    <row r="15" spans="1:18" x14ac:dyDescent="0.3">
      <c r="A15" s="6" t="s">
        <v>102</v>
      </c>
      <c r="B15" s="6">
        <v>279</v>
      </c>
      <c r="C15" t="s">
        <v>132</v>
      </c>
      <c r="E15" s="13"/>
      <c r="F15" s="27"/>
      <c r="G15" s="13"/>
      <c r="H15" s="13"/>
      <c r="I15" s="13"/>
      <c r="J15" s="13"/>
      <c r="K15" s="13"/>
      <c r="L15" s="13"/>
      <c r="M15" s="13"/>
      <c r="N15" s="13"/>
      <c r="O15" s="13"/>
      <c r="P15" s="13"/>
    </row>
    <row r="16" spans="1:18" x14ac:dyDescent="0.3">
      <c r="A16" t="s">
        <v>87</v>
      </c>
      <c r="B16">
        <v>140</v>
      </c>
      <c r="C16" t="s">
        <v>142</v>
      </c>
      <c r="E16" s="13"/>
      <c r="F16" s="27"/>
      <c r="G16" s="13"/>
      <c r="H16" s="13"/>
      <c r="I16" s="13"/>
      <c r="J16" s="13"/>
      <c r="K16" s="13"/>
      <c r="L16" s="13"/>
      <c r="M16" s="13"/>
      <c r="N16" s="13"/>
      <c r="O16" s="13"/>
      <c r="P16" s="13"/>
    </row>
    <row r="17" spans="1:16" x14ac:dyDescent="0.3">
      <c r="A17" t="s">
        <v>60</v>
      </c>
      <c r="B17">
        <v>238</v>
      </c>
      <c r="C17" t="s">
        <v>153</v>
      </c>
      <c r="E17" s="13"/>
      <c r="F17" s="27"/>
      <c r="G17" s="13"/>
      <c r="H17" s="13"/>
      <c r="I17" s="13"/>
      <c r="J17" s="13"/>
      <c r="K17" s="13"/>
      <c r="L17" s="13"/>
      <c r="M17" s="13"/>
      <c r="N17" s="13"/>
      <c r="O17" s="13"/>
      <c r="P17" s="13"/>
    </row>
    <row r="18" spans="1:16" x14ac:dyDescent="0.3">
      <c r="A18" t="s">
        <v>73</v>
      </c>
      <c r="B18">
        <v>253</v>
      </c>
      <c r="C18" t="s">
        <v>133</v>
      </c>
      <c r="E18" s="13"/>
      <c r="F18" s="27"/>
      <c r="G18" s="13"/>
      <c r="H18" s="13"/>
      <c r="I18" s="13"/>
      <c r="J18" s="13"/>
      <c r="K18" s="13"/>
      <c r="L18" s="13"/>
      <c r="M18" s="13"/>
      <c r="N18" s="13"/>
      <c r="O18" s="13"/>
      <c r="P18" s="13"/>
    </row>
    <row r="19" spans="1:16" x14ac:dyDescent="0.3">
      <c r="A19" t="s">
        <v>67</v>
      </c>
      <c r="B19">
        <v>247</v>
      </c>
      <c r="C19" t="s">
        <v>142</v>
      </c>
      <c r="E19" s="13"/>
      <c r="F19" s="27"/>
      <c r="G19" s="13"/>
      <c r="H19" s="13"/>
      <c r="I19" s="13"/>
      <c r="J19" s="13"/>
      <c r="K19" s="13"/>
      <c r="L19" s="13"/>
      <c r="M19" s="13"/>
      <c r="N19" s="13"/>
      <c r="O19" s="13"/>
      <c r="P19" s="13"/>
    </row>
    <row r="20" spans="1:16" x14ac:dyDescent="0.3">
      <c r="A20" t="s">
        <v>114</v>
      </c>
      <c r="B20">
        <v>295</v>
      </c>
      <c r="C20" t="s">
        <v>133</v>
      </c>
      <c r="E20" s="13"/>
      <c r="F20" s="27"/>
      <c r="G20" s="13"/>
      <c r="H20" s="13"/>
      <c r="I20" s="13"/>
      <c r="J20" s="13"/>
      <c r="K20" s="13"/>
      <c r="L20" s="13"/>
      <c r="M20" s="13"/>
      <c r="N20" s="13"/>
      <c r="O20" s="13"/>
      <c r="P20" s="13"/>
    </row>
    <row r="21" spans="1:16" x14ac:dyDescent="0.3">
      <c r="A21" t="s">
        <v>36</v>
      </c>
      <c r="B21">
        <v>143</v>
      </c>
      <c r="C21" t="s">
        <v>36</v>
      </c>
      <c r="E21" s="13"/>
      <c r="F21" s="27"/>
      <c r="G21" s="13"/>
      <c r="H21" s="13"/>
      <c r="I21" s="13"/>
      <c r="J21" s="13"/>
      <c r="K21" s="13"/>
      <c r="L21" s="13"/>
      <c r="M21" s="13"/>
      <c r="N21" s="13"/>
      <c r="O21" s="13"/>
      <c r="P21" s="13"/>
    </row>
    <row r="22" spans="1:16" x14ac:dyDescent="0.3">
      <c r="A22" t="s">
        <v>34</v>
      </c>
      <c r="B22">
        <v>133</v>
      </c>
      <c r="C22" t="s">
        <v>34</v>
      </c>
      <c r="E22" s="13"/>
      <c r="F22" s="27"/>
      <c r="G22" s="13"/>
      <c r="H22" s="13"/>
      <c r="I22" s="13"/>
      <c r="J22" s="13"/>
      <c r="K22" s="13"/>
      <c r="L22" s="13"/>
      <c r="M22" s="13"/>
      <c r="N22" s="13"/>
      <c r="O22" s="13"/>
      <c r="P22" s="13"/>
    </row>
    <row r="23" spans="1:16" x14ac:dyDescent="0.3">
      <c r="A23" t="s">
        <v>52</v>
      </c>
      <c r="B23">
        <v>98</v>
      </c>
      <c r="C23" t="s">
        <v>124</v>
      </c>
      <c r="E23" s="13"/>
      <c r="F23" s="28"/>
      <c r="G23" s="13"/>
      <c r="H23" s="13"/>
      <c r="I23" s="13"/>
      <c r="J23" s="13"/>
      <c r="K23" s="13"/>
      <c r="L23" s="13"/>
      <c r="M23" s="13"/>
      <c r="N23" s="13"/>
      <c r="O23" s="13"/>
      <c r="P23" s="13"/>
    </row>
    <row r="24" spans="1:16" x14ac:dyDescent="0.3">
      <c r="A24" t="s">
        <v>62</v>
      </c>
      <c r="B24">
        <v>106</v>
      </c>
      <c r="C24" t="s">
        <v>127</v>
      </c>
      <c r="E24" s="13"/>
      <c r="F24" s="28"/>
      <c r="G24" s="13"/>
      <c r="H24" s="13"/>
      <c r="I24" s="13"/>
      <c r="J24" s="13"/>
      <c r="K24" s="13"/>
      <c r="L24" s="13"/>
      <c r="M24" s="13"/>
      <c r="N24" s="13"/>
      <c r="O24" s="13"/>
      <c r="P24" s="13"/>
    </row>
    <row r="25" spans="1:16" x14ac:dyDescent="0.3">
      <c r="A25" t="s">
        <v>98</v>
      </c>
      <c r="B25">
        <v>165</v>
      </c>
      <c r="C25" t="s">
        <v>130</v>
      </c>
    </row>
    <row r="26" spans="1:16" x14ac:dyDescent="0.3">
      <c r="A26" t="s">
        <v>95</v>
      </c>
      <c r="B26">
        <v>273</v>
      </c>
      <c r="C26" t="s">
        <v>132</v>
      </c>
      <c r="E26" s="4"/>
    </row>
    <row r="27" spans="1:16" x14ac:dyDescent="0.3">
      <c r="A27" t="s">
        <v>111</v>
      </c>
      <c r="B27">
        <v>288</v>
      </c>
      <c r="C27" t="s">
        <v>133</v>
      </c>
      <c r="E27" s="4"/>
    </row>
    <row r="28" spans="1:16" x14ac:dyDescent="0.3">
      <c r="A28" t="s">
        <v>57</v>
      </c>
      <c r="B28">
        <v>235</v>
      </c>
      <c r="C28" t="s">
        <v>153</v>
      </c>
      <c r="D28" s="15" t="s">
        <v>3077</v>
      </c>
      <c r="E28" s="17" t="s">
        <v>3076</v>
      </c>
      <c r="F28" s="16"/>
      <c r="G28" s="11">
        <f>시작년도1</f>
        <v>2015</v>
      </c>
      <c r="H28" s="10">
        <f>시작년도2</f>
        <v>2016</v>
      </c>
      <c r="I28" s="10">
        <f>시작년도3</f>
        <v>2017</v>
      </c>
      <c r="J28" s="10">
        <f>시작년도4</f>
        <v>2018</v>
      </c>
      <c r="K28" s="10">
        <f>시작년도5</f>
        <v>2019</v>
      </c>
      <c r="L28" s="10">
        <f>시작년도6</f>
        <v>2020</v>
      </c>
      <c r="M28" s="10">
        <f>시작년도7</f>
        <v>2021</v>
      </c>
      <c r="N28" s="10">
        <f>시작년도8</f>
        <v>2022</v>
      </c>
      <c r="O28" s="10">
        <f>시작년도9</f>
        <v>2023</v>
      </c>
      <c r="P28" s="1">
        <f>시작년도10</f>
        <v>2024</v>
      </c>
    </row>
    <row r="29" spans="1:16" x14ac:dyDescent="0.3">
      <c r="A29" t="s">
        <v>79</v>
      </c>
      <c r="B29">
        <v>258</v>
      </c>
      <c r="C29" t="s">
        <v>130</v>
      </c>
      <c r="D29" s="15"/>
      <c r="E29" s="20"/>
      <c r="F29" s="16" t="s">
        <v>3195</v>
      </c>
      <c r="G29" s="15">
        <v>0</v>
      </c>
      <c r="H29" s="15">
        <v>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>
        <v>0</v>
      </c>
      <c r="O29" s="15">
        <v>0</v>
      </c>
      <c r="P29" s="15">
        <v>0</v>
      </c>
    </row>
    <row r="30" spans="1:16" x14ac:dyDescent="0.3">
      <c r="A30" t="s">
        <v>55</v>
      </c>
      <c r="B30">
        <v>226</v>
      </c>
      <c r="C30" t="s">
        <v>121</v>
      </c>
      <c r="D30" s="194" t="s">
        <v>3078</v>
      </c>
      <c r="E30" s="21">
        <v>0</v>
      </c>
      <c r="F30" s="29" t="str">
        <f>"최고 "&amp;E30&amp;"℃ 이하"</f>
        <v>최고 0℃ 이하</v>
      </c>
      <c r="G30" s="22">
        <f>COUNTIF(날씨1[maxTa],"&lt;="&amp;$E30)</f>
        <v>15</v>
      </c>
      <c r="H30" s="22">
        <f>COUNTIF(날씨2[maxTa],"&lt;="&amp;$E30)</f>
        <v>22</v>
      </c>
      <c r="I30" s="22">
        <f>COUNTIF(날씨3[maxTa],"&lt;="&amp;$E30)</f>
        <v>30</v>
      </c>
      <c r="J30" s="22">
        <f>COUNTIF(날씨4[maxTa],"&lt;="&amp;$E30)</f>
        <v>32</v>
      </c>
      <c r="K30" s="22">
        <f>COUNTIF(날씨5[maxTa],"&lt;="&amp;$E30)</f>
        <v>13</v>
      </c>
      <c r="L30" s="22">
        <f>COUNTIF(날씨6[maxTa],"&lt;="&amp;$E30)</f>
        <v>14</v>
      </c>
      <c r="M30" s="22">
        <f>COUNTIF(날씨7[maxTa],"&lt;="&amp;$E30)</f>
        <v>31</v>
      </c>
      <c r="N30" s="22">
        <f>COUNTIF(날씨8[maxTa],"&lt;="&amp;$E30)</f>
        <v>39</v>
      </c>
      <c r="O30" s="22">
        <f>COUNTIF(날씨9[maxTa],"&lt;="&amp;$E30)</f>
        <v>23</v>
      </c>
      <c r="P30" s="22">
        <f>COUNTIF(날씨10[maxTa],"&lt;="&amp;$E30)</f>
        <v>14</v>
      </c>
    </row>
    <row r="31" spans="1:16" x14ac:dyDescent="0.3">
      <c r="A31" t="s">
        <v>93</v>
      </c>
      <c r="B31">
        <v>271</v>
      </c>
      <c r="C31" t="s">
        <v>132</v>
      </c>
      <c r="D31" s="195"/>
      <c r="E31" s="23">
        <v>0</v>
      </c>
      <c r="F31" s="30" t="str">
        <f>"평균 "&amp;E31&amp;"℃ 이하"</f>
        <v>평균 0℃ 이하</v>
      </c>
      <c r="G31" s="24">
        <f>COUNTIF(날씨1[avgTa],"&lt;="&amp;$E31)</f>
        <v>73</v>
      </c>
      <c r="H31" s="24">
        <f>COUNTIF(날씨2[avgTa],"&lt;="&amp;$E31)</f>
        <v>83</v>
      </c>
      <c r="I31" s="24">
        <f>COUNTIF(날씨3[avgTa],"&lt;="&amp;$E31)</f>
        <v>88</v>
      </c>
      <c r="J31" s="24">
        <f>COUNTIF(날씨4[avgTa],"&lt;="&amp;$E31)</f>
        <v>80</v>
      </c>
      <c r="K31" s="24">
        <f>COUNTIF(날씨5[avgTa],"&lt;="&amp;$E31)</f>
        <v>71</v>
      </c>
      <c r="L31" s="24">
        <f>COUNTIF(날씨6[avgTa],"&lt;="&amp;$E31)</f>
        <v>66</v>
      </c>
      <c r="M31" s="24">
        <f>COUNTIF(날씨7[avgTa],"&lt;="&amp;$E31)</f>
        <v>61</v>
      </c>
      <c r="N31" s="24">
        <f>COUNTIF(날씨8[avgTa],"&lt;="&amp;$E31)</f>
        <v>82</v>
      </c>
      <c r="O31" s="24">
        <f>COUNTIF(날씨9[avgTa],"&lt;="&amp;$E31)</f>
        <v>75</v>
      </c>
      <c r="P31" s="24">
        <f>COUNTIF(날씨10[avgTa],"&lt;="&amp;$E31)</f>
        <v>69</v>
      </c>
    </row>
    <row r="32" spans="1:16" x14ac:dyDescent="0.3">
      <c r="A32" t="s">
        <v>37</v>
      </c>
      <c r="B32">
        <v>159</v>
      </c>
      <c r="C32" t="s">
        <v>37</v>
      </c>
      <c r="D32" s="195"/>
      <c r="E32" s="23">
        <v>-5</v>
      </c>
      <c r="F32" s="30" t="str">
        <f>"평균 "&amp;E32&amp;"℃ 이하"</f>
        <v>평균 -5℃ 이하</v>
      </c>
      <c r="G32" s="24">
        <f>COUNTIF(날씨1[avgTa],"&lt;="&amp;$E32)</f>
        <v>21</v>
      </c>
      <c r="H32" s="24">
        <f>COUNTIF(날씨2[avgTa],"&lt;="&amp;$E32)</f>
        <v>33</v>
      </c>
      <c r="I32" s="24">
        <f>COUNTIF(날씨3[avgTa],"&lt;="&amp;$E32)</f>
        <v>37</v>
      </c>
      <c r="J32" s="24">
        <f>COUNTIF(날씨4[avgTa],"&lt;="&amp;$E32)</f>
        <v>45</v>
      </c>
      <c r="K32" s="24">
        <f>COUNTIF(날씨5[avgTa],"&lt;="&amp;$E32)</f>
        <v>21</v>
      </c>
      <c r="L32" s="24">
        <f>COUNTIF(날씨6[avgTa],"&lt;="&amp;$E32)</f>
        <v>17</v>
      </c>
      <c r="M32" s="24">
        <f>COUNTIF(날씨7[avgTa],"&lt;="&amp;$E32)</f>
        <v>33</v>
      </c>
      <c r="N32" s="24">
        <f>COUNTIF(날씨8[avgTa],"&lt;="&amp;$E32)</f>
        <v>54</v>
      </c>
      <c r="O32" s="24">
        <f>COUNTIF(날씨9[avgTa],"&lt;="&amp;$E32)</f>
        <v>29</v>
      </c>
      <c r="P32" s="24">
        <f>COUNTIF(날씨10[avgTa],"&lt;="&amp;$E32)</f>
        <v>18</v>
      </c>
    </row>
    <row r="33" spans="1:19" x14ac:dyDescent="0.3">
      <c r="A33" t="s">
        <v>63</v>
      </c>
      <c r="B33">
        <v>243</v>
      </c>
      <c r="C33" t="s">
        <v>142</v>
      </c>
      <c r="D33" s="195"/>
      <c r="E33" s="23">
        <v>-5</v>
      </c>
      <c r="F33" s="30" t="str">
        <f>"최저 "&amp;E33&amp;"℃ 이하"</f>
        <v>최저 -5℃ 이하</v>
      </c>
      <c r="G33" s="24">
        <f>COUNTIF(날씨1[minTa],"&lt;="&amp;$E33)</f>
        <v>84</v>
      </c>
      <c r="H33" s="24">
        <f>COUNTIF(날씨2[minTa],"&lt;="&amp;$E33)</f>
        <v>82</v>
      </c>
      <c r="I33" s="24">
        <f>COUNTIF(날씨3[minTa],"&lt;="&amp;$E33)</f>
        <v>101</v>
      </c>
      <c r="J33" s="24">
        <f>COUNTIF(날씨4[minTa],"&lt;="&amp;$E33)</f>
        <v>84</v>
      </c>
      <c r="K33" s="24">
        <f>COUNTIF(날씨5[minTa],"&lt;="&amp;$E33)</f>
        <v>85</v>
      </c>
      <c r="L33" s="24">
        <f>COUNTIF(날씨6[minTa],"&lt;="&amp;$E33)</f>
        <v>72</v>
      </c>
      <c r="M33" s="24">
        <f>COUNTIF(날씨7[minTa],"&lt;="&amp;$E33)</f>
        <v>67</v>
      </c>
      <c r="N33" s="24">
        <f>COUNTIF(날씨8[minTa],"&lt;="&amp;$E33)</f>
        <v>91</v>
      </c>
      <c r="O33" s="24">
        <f>COUNTIF(날씨9[minTa],"&lt;="&amp;$E33)</f>
        <v>78</v>
      </c>
      <c r="P33" s="24">
        <f>COUNTIF(날씨10[minTa],"&lt;="&amp;$E33)</f>
        <v>71</v>
      </c>
    </row>
    <row r="34" spans="1:19" x14ac:dyDescent="0.3">
      <c r="A34" t="s">
        <v>58</v>
      </c>
      <c r="B34">
        <v>236</v>
      </c>
      <c r="C34" t="s">
        <v>153</v>
      </c>
      <c r="D34" s="195"/>
      <c r="E34" s="23">
        <v>-10</v>
      </c>
      <c r="F34" s="30" t="str">
        <f>"평균 "&amp;E34&amp;"℃ 이하"</f>
        <v>평균 -10℃ 이하</v>
      </c>
      <c r="G34" s="24">
        <f>COUNTIF(날씨1[avgTa],"&lt;="&amp;$E34)</f>
        <v>1</v>
      </c>
      <c r="H34" s="24">
        <f>COUNTIF(날씨2[avgTa],"&lt;="&amp;$E34)</f>
        <v>8</v>
      </c>
      <c r="I34" s="24">
        <f>COUNTIF(날씨3[avgTa],"&lt;="&amp;$E34)</f>
        <v>10</v>
      </c>
      <c r="J34" s="24">
        <f>COUNTIF(날씨4[avgTa],"&lt;="&amp;$E34)</f>
        <v>19</v>
      </c>
      <c r="K34" s="24">
        <f>COUNTIF(날씨5[avgTa],"&lt;="&amp;$E34)</f>
        <v>0</v>
      </c>
      <c r="L34" s="24">
        <f>COUNTIF(날씨6[avgTa],"&lt;="&amp;$E34)</f>
        <v>7</v>
      </c>
      <c r="M34" s="24">
        <f>COUNTIF(날씨7[avgTa],"&lt;="&amp;$E34)</f>
        <v>12</v>
      </c>
      <c r="N34" s="24">
        <f>COUNTIF(날씨8[avgTa],"&lt;="&amp;$E34)</f>
        <v>12</v>
      </c>
      <c r="O34" s="24">
        <f>COUNTIF(날씨9[avgTa],"&lt;="&amp;$E34)</f>
        <v>11</v>
      </c>
      <c r="P34" s="24">
        <f>COUNTIF(날씨10[avgTa],"&lt;="&amp;$E34)</f>
        <v>4</v>
      </c>
    </row>
    <row r="35" spans="1:19" x14ac:dyDescent="0.3">
      <c r="A35" t="s">
        <v>59</v>
      </c>
      <c r="B35">
        <v>104</v>
      </c>
      <c r="C35" t="s">
        <v>33</v>
      </c>
      <c r="D35" s="195"/>
      <c r="E35" s="136">
        <v>-10</v>
      </c>
      <c r="F35" s="137" t="str">
        <f>"최저 "&amp;E35&amp;"℃ 이하"</f>
        <v>최저 -10℃ 이하</v>
      </c>
      <c r="G35" s="40">
        <f>COUNTIF(날씨1[minTa],"&lt;="&amp;$E35)</f>
        <v>29</v>
      </c>
      <c r="H35" s="40">
        <f>COUNTIF(날씨2[minTa],"&lt;="&amp;$E35)</f>
        <v>45</v>
      </c>
      <c r="I35" s="40">
        <f>COUNTIF(날씨3[minTa],"&lt;="&amp;$E35)</f>
        <v>52</v>
      </c>
      <c r="J35" s="40">
        <f>COUNTIF(날씨4[minTa],"&lt;="&amp;$E35)</f>
        <v>53</v>
      </c>
      <c r="K35" s="40">
        <f>COUNTIF(날씨5[minTa],"&lt;="&amp;$E35)</f>
        <v>41</v>
      </c>
      <c r="L35" s="40">
        <f>COUNTIF(날씨6[minTa],"&lt;="&amp;$E35)</f>
        <v>25</v>
      </c>
      <c r="M35" s="40">
        <f>COUNTIF(날씨7[minTa],"&lt;="&amp;$E35)</f>
        <v>39</v>
      </c>
      <c r="N35" s="40">
        <f>COUNTIF(날씨8[minTa],"&lt;="&amp;$E35)</f>
        <v>62</v>
      </c>
      <c r="O35" s="40">
        <f>COUNTIF(날씨9[minTa],"&lt;="&amp;$E35)</f>
        <v>42</v>
      </c>
      <c r="P35" s="40">
        <f>COUNTIF(날씨10[minTa],"&lt;="&amp;$E35)</f>
        <v>29</v>
      </c>
    </row>
    <row r="36" spans="1:19" x14ac:dyDescent="0.3">
      <c r="A36" t="s">
        <v>77</v>
      </c>
      <c r="B36">
        <v>255</v>
      </c>
      <c r="C36" t="s">
        <v>133</v>
      </c>
      <c r="D36" s="197"/>
      <c r="E36" s="25">
        <v>-12</v>
      </c>
      <c r="F36" s="31" t="str">
        <f>"최저 "&amp;E36&amp;"℃ 이하"</f>
        <v>최저 -12℃ 이하</v>
      </c>
      <c r="G36" s="26">
        <f>COUNTIF(날씨1[minTa],"&lt;="&amp;$E36)</f>
        <v>19</v>
      </c>
      <c r="H36" s="26">
        <f>COUNTIF(날씨2[minTa],"&lt;="&amp;$E36)</f>
        <v>30</v>
      </c>
      <c r="I36" s="26">
        <f>COUNTIF(날씨3[minTa],"&lt;="&amp;$E36)</f>
        <v>33</v>
      </c>
      <c r="J36" s="26">
        <f>COUNTIF(날씨4[minTa],"&lt;="&amp;$E36)</f>
        <v>40</v>
      </c>
      <c r="K36" s="26">
        <f>COUNTIF(날씨5[minTa],"&lt;="&amp;$E36)</f>
        <v>29</v>
      </c>
      <c r="L36" s="26">
        <f>COUNTIF(날씨6[minTa],"&lt;="&amp;$E36)</f>
        <v>13</v>
      </c>
      <c r="M36" s="26">
        <f>COUNTIF(날씨7[minTa],"&lt;="&amp;$E36)</f>
        <v>31</v>
      </c>
      <c r="N36" s="26">
        <f>COUNTIF(날씨8[minTa],"&lt;="&amp;$E36)</f>
        <v>53</v>
      </c>
      <c r="O36" s="26">
        <f>COUNTIF(날씨9[minTa],"&lt;="&amp;$E36)</f>
        <v>26</v>
      </c>
      <c r="P36" s="26">
        <f>COUNTIF(날씨10[minTa],"&lt;="&amp;$E36)</f>
        <v>17</v>
      </c>
    </row>
    <row r="37" spans="1:19" x14ac:dyDescent="0.3">
      <c r="A37" t="s">
        <v>48</v>
      </c>
      <c r="B37">
        <v>93</v>
      </c>
      <c r="C37" t="s">
        <v>127</v>
      </c>
      <c r="D37" s="198" t="s">
        <v>3079</v>
      </c>
      <c r="E37" s="21">
        <v>33</v>
      </c>
      <c r="F37" s="32" t="str">
        <f>E37&amp;"℃ 이상"</f>
        <v>33℃ 이상</v>
      </c>
      <c r="G37" s="22">
        <f>COUNTIF(날씨1[maxTa],"&gt;="&amp;$E37)</f>
        <v>4</v>
      </c>
      <c r="H37" s="22">
        <f>COUNTIF(날씨2[maxTa],"&gt;="&amp;$E37)</f>
        <v>15</v>
      </c>
      <c r="I37" s="22">
        <f>COUNTIF(날씨3[maxTa],"&gt;="&amp;$E37)</f>
        <v>4</v>
      </c>
      <c r="J37" s="22">
        <f>COUNTIF(날씨4[maxTa],"&gt;="&amp;$E37)</f>
        <v>24</v>
      </c>
      <c r="K37" s="22">
        <f>COUNTIF(날씨5[maxTa],"&gt;="&amp;$E37)</f>
        <v>11</v>
      </c>
      <c r="L37" s="22">
        <f>COUNTIF(날씨6[maxTa],"&gt;="&amp;$E37)</f>
        <v>3</v>
      </c>
      <c r="M37" s="22">
        <f>COUNTIF(날씨7[maxTa],"&gt;="&amp;$E37)</f>
        <v>14</v>
      </c>
      <c r="N37" s="22">
        <f>COUNTIF(날씨8[maxTa],"&gt;="&amp;$E37)</f>
        <v>2</v>
      </c>
      <c r="O37" s="22">
        <f>COUNTIF(날씨9[maxTa],"&gt;="&amp;$E37)</f>
        <v>9</v>
      </c>
      <c r="P37" s="22">
        <f>COUNTIF(날씨10[maxTa],"&gt;="&amp;$E37)</f>
        <v>19</v>
      </c>
    </row>
    <row r="38" spans="1:19" x14ac:dyDescent="0.3">
      <c r="A38" t="s">
        <v>112</v>
      </c>
      <c r="B38">
        <v>289</v>
      </c>
      <c r="C38" t="s">
        <v>133</v>
      </c>
      <c r="D38" s="198"/>
      <c r="E38" s="25">
        <v>35</v>
      </c>
      <c r="F38" s="33" t="str">
        <f>E38&amp;"℃ 이상"</f>
        <v>35℃ 이상</v>
      </c>
      <c r="G38" s="26">
        <f>COUNTIF(날씨1[maxTa],"&gt;="&amp;$E38)</f>
        <v>1</v>
      </c>
      <c r="H38" s="26">
        <f>COUNTIF(날씨2[maxTa],"&gt;="&amp;$E38)</f>
        <v>0</v>
      </c>
      <c r="I38" s="26">
        <f>COUNTIF(날씨3[maxTa],"&gt;="&amp;$E38)</f>
        <v>0</v>
      </c>
      <c r="J38" s="26">
        <f>COUNTIF(날씨4[maxTa],"&gt;="&amp;$E38)</f>
        <v>9</v>
      </c>
      <c r="K38" s="26">
        <f>COUNTIF(날씨5[maxTa],"&gt;="&amp;$E38)</f>
        <v>1</v>
      </c>
      <c r="L38" s="26">
        <f>COUNTIF(날씨6[maxTa],"&gt;="&amp;$E38)</f>
        <v>0</v>
      </c>
      <c r="M38" s="26">
        <f>COUNTIF(날씨7[maxTa],"&gt;="&amp;$E38)</f>
        <v>4</v>
      </c>
      <c r="N38" s="26">
        <f>COUNTIF(날씨8[maxTa],"&gt;="&amp;$E38)</f>
        <v>0</v>
      </c>
      <c r="O38" s="26">
        <f>COUNTIF(날씨9[maxTa],"&gt;="&amp;$E38)</f>
        <v>0</v>
      </c>
      <c r="P38" s="26">
        <f>COUNTIF(날씨10[maxTa],"&gt;="&amp;$E38)</f>
        <v>3</v>
      </c>
    </row>
    <row r="39" spans="1:19" x14ac:dyDescent="0.3">
      <c r="A39" t="s">
        <v>83</v>
      </c>
      <c r="B39">
        <v>137</v>
      </c>
      <c r="C39" t="s">
        <v>132</v>
      </c>
      <c r="D39" s="194" t="s">
        <v>3080</v>
      </c>
      <c r="E39" s="21">
        <v>5</v>
      </c>
      <c r="F39" s="32" t="str">
        <f>E39&amp;"mm 이상"</f>
        <v>5mm 이상</v>
      </c>
      <c r="G39" s="22">
        <f>COUNTIF(날씨1[sumRn],"&gt;="&amp;$E39)</f>
        <v>42</v>
      </c>
      <c r="H39" s="22">
        <f>COUNTIF(날씨2[sumRn],"&gt;="&amp;$E39)</f>
        <v>39</v>
      </c>
      <c r="I39" s="22">
        <f>COUNTIF(날씨3[sumRn],"&gt;="&amp;$E39)</f>
        <v>43</v>
      </c>
      <c r="J39" s="22">
        <f>COUNTIF(날씨4[sumRn],"&gt;="&amp;$E39)</f>
        <v>46</v>
      </c>
      <c r="K39" s="22">
        <f>COUNTIF(날씨5[sumRn],"&gt;="&amp;$E39)</f>
        <v>37</v>
      </c>
      <c r="L39" s="22">
        <f>COUNTIF(날씨6[sumRn],"&gt;="&amp;$E39)</f>
        <v>49</v>
      </c>
      <c r="M39" s="22">
        <f>COUNTIF(날씨7[sumRn],"&gt;="&amp;$E39)</f>
        <v>43</v>
      </c>
      <c r="N39" s="22">
        <f>COUNTIF(날씨8[sumRn],"&gt;="&amp;$E39)</f>
        <v>46</v>
      </c>
      <c r="O39" s="22">
        <f>COUNTIF(날씨9[sumRn],"&gt;="&amp;$E39)</f>
        <v>52</v>
      </c>
      <c r="P39" s="22">
        <f>COUNTIF(날씨10[sumRn],"&gt;="&amp;$E39)</f>
        <v>51</v>
      </c>
    </row>
    <row r="40" spans="1:19" x14ac:dyDescent="0.3">
      <c r="A40" t="s">
        <v>74</v>
      </c>
      <c r="B40">
        <v>129</v>
      </c>
      <c r="C40" t="s">
        <v>153</v>
      </c>
      <c r="D40" s="195"/>
      <c r="E40" s="23">
        <v>10</v>
      </c>
      <c r="F40" s="36" t="str">
        <f>E40&amp;"mm 이상"</f>
        <v>10mm 이상</v>
      </c>
      <c r="G40" s="24">
        <f>COUNTIF(날씨1[sumRn],"&gt;="&amp;$E40)</f>
        <v>28</v>
      </c>
      <c r="H40" s="24">
        <f>COUNTIF(날씨2[sumRn],"&gt;="&amp;$E40)</f>
        <v>28</v>
      </c>
      <c r="I40" s="24">
        <f>COUNTIF(날씨3[sumRn],"&gt;="&amp;$E40)</f>
        <v>25</v>
      </c>
      <c r="J40" s="24">
        <f>COUNTIF(날씨4[sumRn],"&gt;="&amp;$E40)</f>
        <v>34</v>
      </c>
      <c r="K40" s="24">
        <f>COUNTIF(날씨5[sumRn],"&gt;="&amp;$E40)</f>
        <v>25</v>
      </c>
      <c r="L40" s="24">
        <f>COUNTIF(날씨6[sumRn],"&gt;="&amp;$E40)</f>
        <v>39</v>
      </c>
      <c r="M40" s="24">
        <f>COUNTIF(날씨7[sumRn],"&gt;="&amp;$E40)</f>
        <v>30</v>
      </c>
      <c r="N40" s="24">
        <f>COUNTIF(날씨8[sumRn],"&gt;="&amp;$E40)</f>
        <v>40</v>
      </c>
      <c r="O40" s="24">
        <f>COUNTIF(날씨9[sumRn],"&gt;="&amp;$E40)</f>
        <v>38</v>
      </c>
      <c r="P40" s="24">
        <f>COUNTIF(날씨10[sumRn],"&gt;="&amp;$E40)</f>
        <v>34</v>
      </c>
    </row>
    <row r="41" spans="1:19" x14ac:dyDescent="0.3">
      <c r="A41" t="s">
        <v>27</v>
      </c>
      <c r="B41">
        <v>108</v>
      </c>
      <c r="C41" t="s">
        <v>27</v>
      </c>
      <c r="D41" s="197"/>
      <c r="E41" s="25">
        <v>50</v>
      </c>
      <c r="F41" s="33" t="str">
        <f>E41&amp;"mm 이상"</f>
        <v>50mm 이상</v>
      </c>
      <c r="G41" s="26">
        <f>COUNTIF(날씨1[sumRn],"&gt;="&amp;$E41)</f>
        <v>6</v>
      </c>
      <c r="H41" s="26">
        <f>COUNTIF(날씨2[sumRn],"&gt;="&amp;$E41)</f>
        <v>4</v>
      </c>
      <c r="I41" s="26">
        <f>COUNTIF(날씨3[sumRn],"&gt;="&amp;$E41)</f>
        <v>8</v>
      </c>
      <c r="J41" s="26">
        <f>COUNTIF(날씨4[sumRn],"&gt;="&amp;$E41)</f>
        <v>4</v>
      </c>
      <c r="K41" s="26">
        <f>COUNTIF(날씨5[sumRn],"&gt;="&amp;$E41)</f>
        <v>4</v>
      </c>
      <c r="L41" s="26">
        <f>COUNTIF(날씨6[sumRn],"&gt;="&amp;$E41)</f>
        <v>11</v>
      </c>
      <c r="M41" s="26">
        <f>COUNTIF(날씨7[sumRn],"&gt;="&amp;$E41)</f>
        <v>5</v>
      </c>
      <c r="N41" s="26">
        <f>COUNTIF(날씨8[sumRn],"&gt;="&amp;$E41)</f>
        <v>10</v>
      </c>
      <c r="O41" s="26">
        <f>COUNTIF(날씨9[sumRn],"&gt;="&amp;$E41)</f>
        <v>8</v>
      </c>
      <c r="P41" s="26">
        <f>COUNTIF(날씨10[sumRn],"&gt;="&amp;$E41)</f>
        <v>7</v>
      </c>
    </row>
    <row r="42" spans="1:19" x14ac:dyDescent="0.3">
      <c r="A42" t="s">
        <v>61</v>
      </c>
      <c r="B42">
        <v>239</v>
      </c>
      <c r="C42" t="s">
        <v>61</v>
      </c>
      <c r="D42" s="198" t="s">
        <v>3081</v>
      </c>
      <c r="E42" s="21">
        <v>1</v>
      </c>
      <c r="F42" s="32" t="str">
        <f>E42&amp;"cm 이상"</f>
        <v>1cm 이상</v>
      </c>
      <c r="G42" s="22">
        <f>COUNTIF(날씨1[ddMefs],"&gt;="&amp;$E42)</f>
        <v>1</v>
      </c>
      <c r="H42" s="22">
        <f>COUNTIF(날씨2[ddMefs],"&gt;="&amp;$E42)</f>
        <v>0</v>
      </c>
      <c r="I42" s="22">
        <f>COUNTIF(날씨3[ddMefs],"&gt;="&amp;$E42)</f>
        <v>0</v>
      </c>
      <c r="J42" s="22">
        <f>COUNTIF(날씨4[ddMefs],"&gt;="&amp;$E42)</f>
        <v>0</v>
      </c>
      <c r="K42" s="22">
        <f>COUNTIF(날씨5[ddMefs],"&gt;="&amp;$E42)</f>
        <v>0</v>
      </c>
      <c r="L42" s="22">
        <f>COUNTIF(날씨6[ddMefs],"&gt;="&amp;$E42)</f>
        <v>0</v>
      </c>
      <c r="M42" s="22">
        <f>COUNTIF(날씨7[ddMefs],"&gt;="&amp;$E42)</f>
        <v>0</v>
      </c>
      <c r="N42" s="22">
        <f>COUNTIF(날씨8[ddMefs],"&gt;="&amp;$E42)</f>
        <v>0</v>
      </c>
      <c r="O42" s="22">
        <f>COUNTIF(날씨9[ddMefs],"&gt;="&amp;$E42)</f>
        <v>0</v>
      </c>
      <c r="P42" s="22">
        <f>COUNTIF(날씨10[ddMefs],"&gt;="&amp;$E42)</f>
        <v>0</v>
      </c>
    </row>
    <row r="43" spans="1:19" x14ac:dyDescent="0.3">
      <c r="A43" t="s">
        <v>46</v>
      </c>
      <c r="B43">
        <v>90</v>
      </c>
      <c r="C43" t="s">
        <v>127</v>
      </c>
      <c r="D43" s="198"/>
      <c r="E43" s="25">
        <v>5</v>
      </c>
      <c r="F43" s="33" t="str">
        <f>E43&amp;"cm 이상"</f>
        <v>5cm 이상</v>
      </c>
      <c r="G43" s="26">
        <f>COUNTIF(날씨1[ddMefs],"&gt;="&amp;$E43)</f>
        <v>1</v>
      </c>
      <c r="H43" s="26">
        <f>COUNTIF(날씨2[ddMefs],"&gt;="&amp;$E43)</f>
        <v>0</v>
      </c>
      <c r="I43" s="26">
        <f>COUNTIF(날씨3[ddMefs],"&gt;="&amp;$E43)</f>
        <v>0</v>
      </c>
      <c r="J43" s="26">
        <f>COUNTIF(날씨4[ddMefs],"&gt;="&amp;$E43)</f>
        <v>0</v>
      </c>
      <c r="K43" s="26">
        <f>COUNTIF(날씨5[ddMefs],"&gt;="&amp;$E43)</f>
        <v>0</v>
      </c>
      <c r="L43" s="26">
        <f>COUNTIF(날씨6[ddMefs],"&gt;="&amp;$E43)</f>
        <v>0</v>
      </c>
      <c r="M43" s="26">
        <f>COUNTIF(날씨7[ddMefs],"&gt;="&amp;$E43)</f>
        <v>0</v>
      </c>
      <c r="N43" s="26">
        <f>COUNTIF(날씨8[ddMefs],"&gt;="&amp;$E43)</f>
        <v>0</v>
      </c>
      <c r="O43" s="26">
        <f>COUNTIF(날씨9[ddMefs],"&gt;="&amp;$E43)</f>
        <v>0</v>
      </c>
      <c r="P43" s="26">
        <f>COUNTIF(날씨10[ddMefs],"&gt;="&amp;$E43)</f>
        <v>0</v>
      </c>
    </row>
    <row r="44" spans="1:19" x14ac:dyDescent="0.3">
      <c r="A44" t="s">
        <v>31</v>
      </c>
      <c r="B44">
        <v>119</v>
      </c>
      <c r="C44" t="s">
        <v>124</v>
      </c>
      <c r="D44" s="199" t="s">
        <v>3082</v>
      </c>
      <c r="E44" s="21">
        <v>12</v>
      </c>
      <c r="F44" s="29" t="str">
        <f>E44&amp;"m/s 이상"</f>
        <v>12m/s 이상</v>
      </c>
      <c r="G44" s="22">
        <f>COUNTIF(날씨1[maxInsWs],"&gt;="&amp;$E44)</f>
        <v>19</v>
      </c>
      <c r="H44" s="22">
        <f>COUNTIF(날씨2[maxInsWs],"&gt;="&amp;$E44)</f>
        <v>6</v>
      </c>
      <c r="I44" s="22">
        <f>COUNTIF(날씨3[maxInsWs],"&gt;="&amp;$E44)</f>
        <v>11</v>
      </c>
      <c r="J44" s="22">
        <f>COUNTIF(날씨4[maxInsWs],"&gt;="&amp;$E44)</f>
        <v>20</v>
      </c>
      <c r="K44" s="22">
        <f>COUNTIF(날씨5[maxInsWs],"&gt;="&amp;$E44)</f>
        <v>18</v>
      </c>
      <c r="L44" s="22">
        <f>COUNTIF(날씨6[maxInsWs],"&gt;="&amp;$E44)</f>
        <v>30</v>
      </c>
      <c r="M44" s="22">
        <f>COUNTIF(날씨7[maxInsWs],"&gt;="&amp;$E44)</f>
        <v>28</v>
      </c>
      <c r="N44" s="22">
        <f>COUNTIF(날씨8[maxInsWs],"&gt;="&amp;$E44)</f>
        <v>22</v>
      </c>
      <c r="O44" s="22">
        <f>COUNTIF(날씨9[maxInsWs],"&gt;="&amp;$E44)</f>
        <v>15</v>
      </c>
      <c r="P44" s="22">
        <f>COUNTIF(날씨10[maxInsWs],"&gt;="&amp;$E44)</f>
        <v>12</v>
      </c>
    </row>
    <row r="45" spans="1:19" x14ac:dyDescent="0.3">
      <c r="A45" t="s">
        <v>75</v>
      </c>
      <c r="B45">
        <v>254</v>
      </c>
      <c r="C45" t="s">
        <v>142</v>
      </c>
      <c r="D45" s="199"/>
      <c r="E45" s="25">
        <v>15</v>
      </c>
      <c r="F45" s="31" t="str">
        <f>E45&amp;"m/s 이상"</f>
        <v>15m/s 이상</v>
      </c>
      <c r="G45" s="26">
        <f>COUNTIF(날씨1[maxInsWs],"&gt;="&amp;$E45)</f>
        <v>1</v>
      </c>
      <c r="H45" s="26">
        <f>COUNTIF(날씨2[maxInsWs],"&gt;="&amp;$E45)</f>
        <v>0</v>
      </c>
      <c r="I45" s="26">
        <f>COUNTIF(날씨3[maxInsWs],"&gt;="&amp;$E45)</f>
        <v>1</v>
      </c>
      <c r="J45" s="26">
        <f>COUNTIF(날씨4[maxInsWs],"&gt;="&amp;$E45)</f>
        <v>2</v>
      </c>
      <c r="K45" s="26">
        <f>COUNTIF(날씨5[maxInsWs],"&gt;="&amp;$E45)</f>
        <v>2</v>
      </c>
      <c r="L45" s="26">
        <f>COUNTIF(날씨6[maxInsWs],"&gt;="&amp;$E45)</f>
        <v>8</v>
      </c>
      <c r="M45" s="26">
        <f>COUNTIF(날씨7[maxInsWs],"&gt;="&amp;$E45)</f>
        <v>4</v>
      </c>
      <c r="N45" s="26">
        <f>COUNTIF(날씨8[maxInsWs],"&gt;="&amp;$E45)</f>
        <v>4</v>
      </c>
      <c r="O45" s="26">
        <f>COUNTIF(날씨9[maxInsWs],"&gt;="&amp;$E45)</f>
        <v>3</v>
      </c>
      <c r="P45" s="26">
        <f>COUNTIF(날씨10[maxInsWs],"&gt;="&amp;$E45)</f>
        <v>1</v>
      </c>
    </row>
    <row r="46" spans="1:19" x14ac:dyDescent="0.3">
      <c r="A46" t="s">
        <v>107</v>
      </c>
      <c r="B46">
        <v>174</v>
      </c>
      <c r="C46" t="s">
        <v>130</v>
      </c>
      <c r="E46" s="18"/>
    </row>
    <row r="47" spans="1:19" x14ac:dyDescent="0.3">
      <c r="A47" t="s">
        <v>81</v>
      </c>
      <c r="B47">
        <v>136</v>
      </c>
      <c r="C47" t="s">
        <v>132</v>
      </c>
      <c r="D47" t="s">
        <v>3193</v>
      </c>
      <c r="E47" s="18"/>
    </row>
    <row r="48" spans="1:19" x14ac:dyDescent="0.3">
      <c r="A48" t="s">
        <v>78</v>
      </c>
      <c r="B48">
        <v>257</v>
      </c>
      <c r="C48" t="s">
        <v>133</v>
      </c>
      <c r="D48" s="15" t="s">
        <v>3077</v>
      </c>
      <c r="E48" s="17" t="s">
        <v>3076</v>
      </c>
      <c r="F48" s="35"/>
      <c r="G48" s="37">
        <v>1</v>
      </c>
      <c r="H48" s="38">
        <v>2</v>
      </c>
      <c r="I48" s="38">
        <v>3</v>
      </c>
      <c r="J48" s="37">
        <v>4</v>
      </c>
      <c r="K48" s="38">
        <v>5</v>
      </c>
      <c r="L48" s="38">
        <v>6</v>
      </c>
      <c r="M48" s="37">
        <v>7</v>
      </c>
      <c r="N48" s="38">
        <v>8</v>
      </c>
      <c r="O48" s="38">
        <v>9</v>
      </c>
      <c r="P48" s="37">
        <v>10</v>
      </c>
      <c r="Q48" s="37">
        <v>11</v>
      </c>
      <c r="R48" s="37">
        <v>12</v>
      </c>
      <c r="S48" s="39"/>
    </row>
    <row r="49" spans="1:19" x14ac:dyDescent="0.3">
      <c r="A49" t="s">
        <v>117</v>
      </c>
      <c r="B49">
        <v>202</v>
      </c>
      <c r="C49" t="s">
        <v>124</v>
      </c>
      <c r="D49" s="15"/>
      <c r="E49" s="20"/>
      <c r="F49" s="35" t="s">
        <v>3195</v>
      </c>
      <c r="G49" s="15">
        <v>0</v>
      </c>
      <c r="H49" s="15">
        <v>0</v>
      </c>
      <c r="I49" s="15">
        <v>0</v>
      </c>
      <c r="J49" s="15">
        <v>0</v>
      </c>
      <c r="K49" s="15">
        <v>0</v>
      </c>
      <c r="L49" s="15">
        <v>0</v>
      </c>
      <c r="M49" s="15">
        <v>0</v>
      </c>
      <c r="N49" s="15">
        <v>0</v>
      </c>
      <c r="O49" s="15">
        <v>0</v>
      </c>
      <c r="P49" s="15">
        <v>0</v>
      </c>
      <c r="Q49" s="15">
        <v>0</v>
      </c>
      <c r="R49" s="15">
        <v>0</v>
      </c>
      <c r="S49" s="39"/>
    </row>
    <row r="50" spans="1:19" x14ac:dyDescent="0.3">
      <c r="A50" t="s">
        <v>100</v>
      </c>
      <c r="B50">
        <v>168</v>
      </c>
      <c r="C50" t="s">
        <v>130</v>
      </c>
      <c r="D50" s="194" t="s">
        <v>3078</v>
      </c>
      <c r="E50" s="21">
        <v>0</v>
      </c>
      <c r="F50" s="29" t="str">
        <f>"최고 "&amp;E50&amp;"℃ 이하"</f>
        <v>최고 0℃ 이하</v>
      </c>
      <c r="G50" s="24">
        <f>SUM('날씨1'!$O5,'날씨2'!$O5,'날씨3'!$O5,'날씨4'!$O5,'날씨5'!$O5,'날씨6'!$O5,'날씨7'!$O5,'날씨8'!$O5,'날씨9'!$O5,'날씨10'!$O5)</f>
        <v>99</v>
      </c>
      <c r="H50" s="24">
        <f>SUM('날씨1'!$O6,'날씨2'!$O6,'날씨3'!$O6,'날씨4'!$O6,'날씨5'!$O6,'날씨6'!$O6,'날씨7'!$O6,'날씨8'!$O6,'날씨9'!$O6,'날씨10'!$O6)</f>
        <v>44</v>
      </c>
      <c r="I50" s="24">
        <f>SUM('날씨1'!$O7,'날씨2'!$O7,'날씨3'!$O7,'날씨4'!$O7,'날씨5'!$O7,'날씨6'!$O7,'날씨7'!$O7,'날씨8'!$O7,'날씨9'!$O7,'날씨10'!$O7)</f>
        <v>2</v>
      </c>
      <c r="J50" s="24">
        <f>SUM('날씨1'!$O8,'날씨2'!$O8,'날씨3'!$O8,'날씨4'!$O8,'날씨5'!$O8,'날씨6'!$O8,'날씨7'!$O8,'날씨8'!$O8,'날씨9'!$O8,'날씨10'!$O8)</f>
        <v>0</v>
      </c>
      <c r="K50" s="24">
        <f>SUM('날씨1'!$O9,'날씨2'!$O9,'날씨3'!$O9,'날씨4'!$O9,'날씨5'!$O9,'날씨6'!$O9,'날씨7'!$O9,'날씨8'!$O9,'날씨9'!$O9,'날씨10'!$O9)</f>
        <v>0</v>
      </c>
      <c r="L50" s="24">
        <f>SUM('날씨1'!$O10,'날씨2'!$O10,'날씨3'!$O10,'날씨4'!$O10,'날씨5'!$O10,'날씨6'!$O10,'날씨7'!$O10,'날씨8'!$O10,'날씨9'!$O10,'날씨10'!$O10)</f>
        <v>0</v>
      </c>
      <c r="M50" s="24">
        <f>SUM('날씨1'!$O11,'날씨2'!$O11,'날씨3'!$O11,'날씨4'!$O11,'날씨5'!$O11,'날씨6'!$O11,'날씨7'!$O11,'날씨8'!$O11,'날씨9'!$O11,'날씨10'!$O11)</f>
        <v>0</v>
      </c>
      <c r="N50" s="24">
        <f>SUM('날씨1'!$O12,'날씨2'!$O12,'날씨3'!$O12,'날씨4'!$O12,'날씨5'!$O12,'날씨6'!$O12,'날씨7'!$O12,'날씨8'!$O12,'날씨9'!$O12,'날씨10'!$O12)</f>
        <v>0</v>
      </c>
      <c r="O50" s="24">
        <f>SUM('날씨1'!$O13,'날씨2'!$O13,'날씨3'!$O13,'날씨4'!$O13,'날씨5'!$O13,'날씨6'!$O13,'날씨7'!$O13,'날씨8'!$O13,'날씨9'!$O13,'날씨10'!$O13)</f>
        <v>0</v>
      </c>
      <c r="P50" s="24">
        <f>SUM('날씨1'!$O14,'날씨2'!$O14,'날씨3'!$O14,'날씨4'!$O14,'날씨5'!$O14,'날씨6'!$O14,'날씨7'!$O14,'날씨8'!$O14,'날씨9'!$O14,'날씨10'!$O14)</f>
        <v>0</v>
      </c>
      <c r="Q50" s="24">
        <f>SUM('날씨1'!$O15,'날씨2'!$O15,'날씨3'!$O15,'날씨4'!$O15,'날씨5'!$O15,'날씨6'!$O15,'날씨7'!$O15,'날씨8'!$O15,'날씨9'!$O15,'날씨10'!$O15)</f>
        <v>5</v>
      </c>
      <c r="R50" s="24">
        <f>SUM('날씨1'!$O16,'날씨2'!$O16,'날씨3'!$O16,'날씨4'!$O16,'날씨5'!$O16,'날씨6'!$O16,'날씨7'!$O16,'날씨8'!$O16,'날씨9'!$O16,'날씨10'!$O16)</f>
        <v>83</v>
      </c>
      <c r="S50" s="39"/>
    </row>
    <row r="51" spans="1:19" x14ac:dyDescent="0.3">
      <c r="A51" t="s">
        <v>71</v>
      </c>
      <c r="B51">
        <v>252</v>
      </c>
      <c r="C51" t="s">
        <v>130</v>
      </c>
      <c r="D51" s="195"/>
      <c r="E51" s="23">
        <v>0</v>
      </c>
      <c r="F51" s="30" t="str">
        <f>"평균 "&amp;E51&amp;"℃ 이하"</f>
        <v>평균 0℃ 이하</v>
      </c>
      <c r="G51" s="24">
        <f>SUM('날씨1'!$P5,'날씨2'!$P5,'날씨3'!$P5,'날씨4'!$P5,'날씨5'!$P5,'날씨6'!$P5,'날씨7'!$P5,'날씨8'!$P5,'날씨9'!$P5,'날씨10'!$P5)</f>
        <v>266</v>
      </c>
      <c r="H51" s="24">
        <f>SUM('날씨1'!$P6,'날씨2'!$P6,'날씨3'!$P6,'날씨4'!$P6,'날씨5'!$P6,'날씨6'!$P6,'날씨7'!$P6,'날씨8'!$P6,'날씨9'!$P6,'날씨10'!$P6)</f>
        <v>180</v>
      </c>
      <c r="I51" s="24">
        <f>SUM('날씨1'!$P7,'날씨2'!$P7,'날씨3'!$P7,'날씨4'!$P7,'날씨5'!$P7,'날씨6'!$P7,'날씨7'!$P7,'날씨8'!$P7,'날씨9'!$P7,'날씨10'!$P7)</f>
        <v>24</v>
      </c>
      <c r="J51" s="24">
        <f>SUM('날씨1'!$P8,'날씨2'!$P8,'날씨3'!$P8,'날씨4'!$P8,'날씨5'!$P8,'날씨6'!$P8,'날씨7'!$P8,'날씨8'!$P8,'날씨9'!$P8,'날씨10'!$P8)</f>
        <v>0</v>
      </c>
      <c r="K51" s="24">
        <f>SUM('날씨1'!$P9,'날씨2'!$P9,'날씨3'!$P9,'날씨4'!$P9,'날씨5'!$P9,'날씨6'!$P9,'날씨7'!$P9,'날씨8'!$P9,'날씨9'!$P9,'날씨10'!$P9)</f>
        <v>0</v>
      </c>
      <c r="L51" s="24">
        <f>SUM('날씨1'!$P10,'날씨2'!$P10,'날씨3'!$P10,'날씨4'!$P10,'날씨5'!$P10,'날씨6'!$P10,'날씨7'!$P10,'날씨8'!$P10,'날씨9'!$P10,'날씨10'!$P10)</f>
        <v>0</v>
      </c>
      <c r="M51" s="24">
        <f>SUM('날씨1'!$P11,'날씨2'!$P11,'날씨3'!$P11,'날씨4'!$P11,'날씨5'!$P11,'날씨6'!$P11,'날씨7'!$P11,'날씨8'!$P11,'날씨9'!$P11,'날씨10'!$P11)</f>
        <v>0</v>
      </c>
      <c r="N51" s="24">
        <f>SUM('날씨1'!$P12,'날씨2'!$P12,'날씨3'!$P12,'날씨4'!$P12,'날씨5'!$P12,'날씨6'!$P12,'날씨7'!$P12,'날씨8'!$P12,'날씨9'!$P12,'날씨10'!$P12)</f>
        <v>0</v>
      </c>
      <c r="O51" s="24">
        <f>SUM('날씨1'!$P13,'날씨2'!$P13,'날씨3'!$P13,'날씨4'!$P13,'날씨5'!$P13,'날씨6'!$P13,'날씨7'!$P13,'날씨8'!$P13,'날씨9'!$P13,'날씨10'!$P13)</f>
        <v>0</v>
      </c>
      <c r="P51" s="24">
        <f>SUM('날씨1'!$P14,'날씨2'!$P14,'날씨3'!$P14,'날씨4'!$P14,'날씨5'!$P14,'날씨6'!$P14,'날씨7'!$P14,'날씨8'!$P14,'날씨9'!$P14,'날씨10'!$P14)</f>
        <v>0</v>
      </c>
      <c r="Q51" s="24">
        <f>SUM('날씨1'!$P15,'날씨2'!$P15,'날씨3'!$P15,'날씨4'!$P15,'날씨5'!$P15,'날씨6'!$P15,'날씨7'!$P15,'날씨8'!$P15,'날씨9'!$P15,'날씨10'!$P15)</f>
        <v>55</v>
      </c>
      <c r="R51" s="24">
        <f>SUM('날씨1'!$P16,'날씨2'!$P16,'날씨3'!$P16,'날씨4'!$P16,'날씨5'!$P16,'날씨6'!$P16,'날씨7'!$P16,'날씨8'!$P16,'날씨9'!$P16,'날씨10'!$P16)</f>
        <v>223</v>
      </c>
    </row>
    <row r="52" spans="1:19" x14ac:dyDescent="0.3">
      <c r="A52" t="s">
        <v>99</v>
      </c>
      <c r="B52">
        <v>277</v>
      </c>
      <c r="C52" t="s">
        <v>132</v>
      </c>
      <c r="D52" s="195"/>
      <c r="E52" s="23">
        <v>-5</v>
      </c>
      <c r="F52" s="30" t="str">
        <f>"평균 "&amp;E52&amp;"℃ 이하"</f>
        <v>평균 -5℃ 이하</v>
      </c>
      <c r="G52" s="24">
        <f>SUM('날씨1'!$Q5,'날씨2'!$Q5,'날씨3'!$Q5,'날씨4'!$Q5,'날씨5'!$Q5,'날씨6'!$Q5,'날씨7'!$Q5,'날씨8'!$Q5,'날씨9'!$Q5,'날씨10'!$Q5)</f>
        <v>146</v>
      </c>
      <c r="H52" s="24">
        <f>SUM('날씨1'!$Q6,'날씨2'!$Q6,'날씨3'!$Q6,'날씨4'!$Q6,'날씨5'!$Q6,'날씨6'!$Q6,'날씨7'!$Q6,'날씨8'!$Q6,'날씨9'!$Q6,'날씨10'!$Q6)</f>
        <v>58</v>
      </c>
      <c r="I52" s="24">
        <f>SUM('날씨1'!$Q7,'날씨2'!$Q7,'날씨3'!$Q7,'날씨4'!$Q7,'날씨5'!$Q7,'날씨6'!$Q7,'날씨7'!$Q7,'날씨8'!$Q7,'날씨9'!$Q7,'날씨10'!$Q7)</f>
        <v>1</v>
      </c>
      <c r="J52" s="24">
        <f>SUM('날씨1'!$Q8,'날씨2'!$Q8,'날씨3'!$Q8,'날씨4'!$Q8,'날씨5'!$Q8,'날씨6'!$Q8,'날씨7'!$Q8,'날씨8'!$Q8,'날씨9'!$Q8,'날씨10'!$Q8)</f>
        <v>0</v>
      </c>
      <c r="K52" s="24">
        <f>SUM('날씨1'!$Q9,'날씨2'!$Q9,'날씨3'!$Q9,'날씨4'!$Q9,'날씨5'!$Q9,'날씨6'!$Q9,'날씨7'!$Q9,'날씨8'!$Q9,'날씨9'!$Q9,'날씨10'!$Q9)</f>
        <v>0</v>
      </c>
      <c r="L52" s="24">
        <f>SUM('날씨1'!$Q10,'날씨2'!$Q10,'날씨3'!$Q10,'날씨4'!$Q10,'날씨5'!$Q10,'날씨6'!$Q10,'날씨7'!$Q10,'날씨8'!$Q10,'날씨9'!$Q10,'날씨10'!$Q10)</f>
        <v>0</v>
      </c>
      <c r="M52" s="24">
        <f>SUM('날씨1'!$Q11,'날씨2'!$Q11,'날씨3'!$Q11,'날씨4'!$Q11,'날씨5'!$Q11,'날씨6'!$Q11,'날씨7'!$Q11,'날씨8'!$Q11,'날씨9'!$Q11,'날씨10'!$Q11)</f>
        <v>0</v>
      </c>
      <c r="N52" s="24">
        <f>SUM('날씨1'!$Q12,'날씨2'!$Q12,'날씨3'!$Q12,'날씨4'!$Q12,'날씨5'!$Q12,'날씨6'!$Q12,'날씨7'!$Q12,'날씨8'!$Q12,'날씨9'!$Q12,'날씨10'!$Q12)</f>
        <v>0</v>
      </c>
      <c r="O52" s="24">
        <f>SUM('날씨1'!$Q13,'날씨2'!$Q13,'날씨3'!$Q13,'날씨4'!$Q13,'날씨5'!$Q13,'날씨6'!$Q13,'날씨7'!$Q13,'날씨8'!$Q13,'날씨9'!$Q13,'날씨10'!$Q13)</f>
        <v>0</v>
      </c>
      <c r="P52" s="24">
        <f>SUM('날씨1'!$Q14,'날씨2'!$Q14,'날씨3'!$Q14,'날씨4'!$Q14,'날씨5'!$Q14,'날씨6'!$Q14,'날씨7'!$Q14,'날씨8'!$Q14,'날씨9'!$Q14,'날씨10'!$Q14)</f>
        <v>0</v>
      </c>
      <c r="Q52" s="24">
        <f>SUM('날씨1'!$Q15,'날씨2'!$Q15,'날씨3'!$Q15,'날씨4'!$Q15,'날씨5'!$Q15,'날씨6'!$Q15,'날씨7'!$Q15,'날씨8'!$Q15,'날씨9'!$Q15,'날씨10'!$Q15)</f>
        <v>4</v>
      </c>
      <c r="R52" s="24">
        <f>SUM('날씨1'!$Q16,'날씨2'!$Q16,'날씨3'!$Q16,'날씨4'!$Q16,'날씨5'!$Q16,'날씨6'!$Q16,'날씨7'!$Q16,'날씨8'!$Q16,'날씨9'!$Q16,'날씨10'!$Q16)</f>
        <v>99</v>
      </c>
    </row>
    <row r="53" spans="1:19" x14ac:dyDescent="0.3">
      <c r="A53" t="s">
        <v>70</v>
      </c>
      <c r="B53">
        <v>121</v>
      </c>
      <c r="C53" t="s">
        <v>127</v>
      </c>
      <c r="D53" s="195"/>
      <c r="E53" s="23">
        <v>-5</v>
      </c>
      <c r="F53" s="30" t="str">
        <f>"최저 "&amp;E53&amp;"℃ 이하"</f>
        <v>최저 -5℃ 이하</v>
      </c>
      <c r="G53" s="24">
        <f>SUM('날씨1'!$S5,'날씨2'!$S5,'날씨3'!$S5,'날씨4'!$S5,'날씨5'!$S5,'날씨6'!$S5,'날씨7'!$S5,'날씨8'!$S5,'날씨9'!$S5,'날씨10'!$S5)</f>
        <v>265</v>
      </c>
      <c r="H53" s="24">
        <f>SUM('날씨1'!$S6,'날씨2'!$S6,'날씨3'!$S6,'날씨4'!$S6,'날씨5'!$S6,'날씨6'!$S6,'날씨7'!$S6,'날씨8'!$S6,'날씨9'!$S6,'날씨10'!$S6)</f>
        <v>202</v>
      </c>
      <c r="I53" s="24">
        <f>SUM('날씨1'!$S7,'날씨2'!$S7,'날씨3'!$S7,'날씨4'!$S7,'날씨5'!$S7,'날씨6'!$S7,'날씨7'!$S7,'날씨8'!$S7,'날씨9'!$S7,'날씨10'!$S7)</f>
        <v>61</v>
      </c>
      <c r="J53" s="24">
        <f>SUM('날씨1'!$S8,'날씨2'!$S8,'날씨3'!$S8,'날씨4'!$S8,'날씨5'!$S8,'날씨6'!$S8,'날씨7'!$S8,'날씨8'!$S8,'날씨9'!$S8,'날씨10'!$S8)</f>
        <v>3</v>
      </c>
      <c r="K53" s="24">
        <f>SUM('날씨1'!$S9,'날씨2'!$S9,'날씨3'!$S9,'날씨4'!$S9,'날씨5'!$S9,'날씨6'!$S9,'날씨7'!$S9,'날씨8'!$S9,'날씨9'!$S9,'날씨10'!$S9)</f>
        <v>0</v>
      </c>
      <c r="L53" s="24">
        <f>SUM('날씨1'!$S10,'날씨2'!$S10,'날씨3'!$S10,'날씨4'!$S10,'날씨5'!$S10,'날씨6'!$S10,'날씨7'!$S10,'날씨8'!$S10,'날씨9'!$S10,'날씨10'!$S10)</f>
        <v>0</v>
      </c>
      <c r="M53" s="24">
        <f>SUM('날씨1'!$S11,'날씨2'!$S11,'날씨3'!$S11,'날씨4'!$S11,'날씨5'!$S11,'날씨6'!$S11,'날씨7'!$S11,'날씨8'!$S11,'날씨9'!$S11,'날씨10'!$S11)</f>
        <v>0</v>
      </c>
      <c r="N53" s="24">
        <f>SUM('날씨1'!$S12,'날씨2'!$S12,'날씨3'!$S12,'날씨4'!$S12,'날씨5'!$S12,'날씨6'!$S12,'날씨7'!$S12,'날씨8'!$S12,'날씨9'!$S12,'날씨10'!$S12)</f>
        <v>0</v>
      </c>
      <c r="O53" s="24">
        <f>SUM('날씨1'!$S13,'날씨2'!$S13,'날씨3'!$S13,'날씨4'!$S13,'날씨5'!$S13,'날씨6'!$S13,'날씨7'!$S13,'날씨8'!$S13,'날씨9'!$S13,'날씨10'!$S13)</f>
        <v>0</v>
      </c>
      <c r="P53" s="24">
        <f>SUM('날씨1'!$S14,'날씨2'!$S14,'날씨3'!$S14,'날씨4'!$S14,'날씨5'!$S14,'날씨6'!$S14,'날씨7'!$S14,'날씨8'!$S14,'날씨9'!$S14,'날씨10'!$S14)</f>
        <v>0</v>
      </c>
      <c r="Q53" s="24">
        <f>SUM('날씨1'!$S15,'날씨2'!$S15,'날씨3'!$S15,'날씨4'!$S15,'날씨5'!$S15,'날씨6'!$S15,'날씨7'!$S15,'날씨8'!$S15,'날씨9'!$S15,'날씨10'!$S15)</f>
        <v>57</v>
      </c>
      <c r="R53" s="24">
        <f>SUM('날씨1'!$S16,'날씨2'!$S16,'날씨3'!$S16,'날씨4'!$S16,'날씨5'!$S16,'날씨6'!$S16,'날씨7'!$S16,'날씨8'!$S16,'날씨9'!$S16,'날씨10'!$S16)</f>
        <v>227</v>
      </c>
    </row>
    <row r="54" spans="1:19" x14ac:dyDescent="0.3">
      <c r="A54" t="s">
        <v>94</v>
      </c>
      <c r="B54">
        <v>272</v>
      </c>
      <c r="C54" t="s">
        <v>132</v>
      </c>
      <c r="D54" s="195"/>
      <c r="E54" s="23">
        <v>-10</v>
      </c>
      <c r="F54" s="30" t="str">
        <f>"평균 "&amp;E54&amp;"℃ 이하"</f>
        <v>평균 -10℃ 이하</v>
      </c>
      <c r="G54" s="24">
        <f>SUM('날씨1'!$R5,'날씨2'!$R5,'날씨3'!$R5,'날씨4'!$R5,'날씨5'!$R5,'날씨6'!$R5,'날씨7'!$R5,'날씨8'!$R5,'날씨9'!$R5,'날씨10'!$R5)</f>
        <v>41</v>
      </c>
      <c r="H54" s="24">
        <f>SUM('날씨1'!$R6,'날씨2'!$R6,'날씨3'!$R6,'날씨4'!$R6,'날씨5'!$R6,'날씨6'!$R6,'날씨7'!$R6,'날씨8'!$R6,'날씨9'!$R6,'날씨10'!$R6)</f>
        <v>7</v>
      </c>
      <c r="I54" s="24">
        <f>SUM('날씨1'!$R7,'날씨2'!$R7,'날씨3'!$R7,'날씨4'!$R7,'날씨5'!$R7,'날씨6'!$R7,'날씨7'!$R7,'날씨8'!$R7,'날씨9'!$R7,'날씨10'!$R7)</f>
        <v>0</v>
      </c>
      <c r="J54" s="24">
        <f>SUM('날씨1'!$R8,'날씨2'!$R8,'날씨3'!$R8,'날씨4'!$R8,'날씨5'!$R8,'날씨6'!$R8,'날씨7'!$R8,'날씨8'!$R8,'날씨9'!$R8,'날씨10'!$R8)</f>
        <v>0</v>
      </c>
      <c r="K54" s="24">
        <f>SUM('날씨1'!$R9,'날씨2'!$R9,'날씨3'!$R9,'날씨4'!$R9,'날씨5'!$R9,'날씨6'!$R9,'날씨7'!$R9,'날씨8'!$R9,'날씨9'!$R9,'날씨10'!$R9)</f>
        <v>0</v>
      </c>
      <c r="L54" s="24">
        <f>SUM('날씨1'!$R10,'날씨2'!$R10,'날씨3'!$R10,'날씨4'!$R10,'날씨5'!$R10,'날씨6'!$R10,'날씨7'!$R10,'날씨8'!$R10,'날씨9'!$R10,'날씨10'!$R10)</f>
        <v>0</v>
      </c>
      <c r="M54" s="24">
        <f>SUM('날씨1'!$R11,'날씨2'!$R11,'날씨3'!$R11,'날씨4'!$R11,'날씨5'!$R11,'날씨6'!$R11,'날씨7'!$R11,'날씨8'!$R11,'날씨9'!$R11,'날씨10'!$R11)</f>
        <v>0</v>
      </c>
      <c r="N54" s="24">
        <f>SUM('날씨1'!$R12,'날씨2'!$R12,'날씨3'!$R12,'날씨4'!$R12,'날씨5'!$R12,'날씨6'!$R12,'날씨7'!$R12,'날씨8'!$R12,'날씨9'!$R12,'날씨10'!$R12)</f>
        <v>0</v>
      </c>
      <c r="O54" s="24">
        <f>SUM('날씨1'!$R13,'날씨2'!$R13,'날씨3'!$R13,'날씨4'!$R13,'날씨5'!$R13,'날씨6'!$R13,'날씨7'!$R13,'날씨8'!$R13,'날씨9'!$R13,'날씨10'!$R13)</f>
        <v>0</v>
      </c>
      <c r="P54" s="24">
        <f>SUM('날씨1'!$R14,'날씨2'!$R14,'날씨3'!$R14,'날씨4'!$R14,'날씨5'!$R14,'날씨6'!$R14,'날씨7'!$R14,'날씨8'!$R14,'날씨9'!$R14,'날씨10'!$R14)</f>
        <v>0</v>
      </c>
      <c r="Q54" s="24">
        <f>SUM('날씨1'!$R15,'날씨2'!$R15,'날씨3'!$R15,'날씨4'!$R15,'날씨5'!$R15,'날씨6'!$R15,'날씨7'!$R15,'날씨8'!$R15,'날씨9'!$R15,'날씨10'!$R15)</f>
        <v>0</v>
      </c>
      <c r="R54" s="24">
        <f>SUM('날씨1'!$R16,'날씨2'!$R16,'날씨3'!$R16,'날씨4'!$R16,'날씨5'!$R16,'날씨6'!$R16,'날씨7'!$R16,'날씨8'!$R16,'날씨9'!$R16,'날씨10'!$R16)</f>
        <v>36</v>
      </c>
    </row>
    <row r="55" spans="1:19" x14ac:dyDescent="0.3">
      <c r="A55" t="s">
        <v>104</v>
      </c>
      <c r="B55">
        <v>281</v>
      </c>
      <c r="C55" t="s">
        <v>132</v>
      </c>
      <c r="D55" s="195"/>
      <c r="E55" s="23">
        <v>-10</v>
      </c>
      <c r="F55" s="30" t="str">
        <f>"최저 "&amp;E55&amp;"℃ 이하"</f>
        <v>최저 -10℃ 이하</v>
      </c>
      <c r="G55" s="24">
        <f>SUM('날씨1'!$T5,'날씨2'!$T5,'날씨3'!$T5,'날씨4'!$T5,'날씨5'!$T5,'날씨6'!$T5,'날씨7'!$T5,'날씨8'!$T5,'날씨9'!$T5,'날씨10'!$T5)</f>
        <v>193</v>
      </c>
      <c r="H55" s="24">
        <f>SUM('날씨1'!$T6,'날씨2'!$T6,'날씨3'!$T6,'날씨4'!$T6,'날씨5'!$T6,'날씨6'!$T6,'날씨7'!$T6,'날씨8'!$T6,'날씨9'!$T6,'날씨10'!$T6)</f>
        <v>96</v>
      </c>
      <c r="I55" s="24">
        <f>SUM('날씨1'!$T7,'날씨2'!$T7,'날씨3'!$T7,'날씨4'!$T7,'날씨5'!$T7,'날씨6'!$T7,'날씨7'!$T7,'날씨8'!$T7,'날씨9'!$T7,'날씨10'!$T7)</f>
        <v>3</v>
      </c>
      <c r="J55" s="24">
        <f>SUM('날씨1'!$T8,'날씨2'!$T8,'날씨3'!$T8,'날씨4'!$T8,'날씨5'!$T8,'날씨6'!$T8,'날씨7'!$T8,'날씨8'!$T8,'날씨9'!$T8,'날씨10'!$T8)</f>
        <v>0</v>
      </c>
      <c r="K55" s="24">
        <f>SUM('날씨1'!$T9,'날씨2'!$T9,'날씨3'!$T9,'날씨4'!$T9,'날씨5'!$T9,'날씨6'!$T9,'날씨7'!$T9,'날씨8'!$T9,'날씨9'!$T9,'날씨10'!$T9)</f>
        <v>0</v>
      </c>
      <c r="L55" s="24">
        <f>SUM('날씨1'!$T10,'날씨2'!$T10,'날씨3'!$T10,'날씨4'!$T10,'날씨5'!$T10,'날씨6'!$T10,'날씨7'!$T10,'날씨8'!$T10,'날씨9'!$T10,'날씨10'!$T10)</f>
        <v>0</v>
      </c>
      <c r="M55" s="24">
        <f>SUM('날씨1'!$T11,'날씨2'!$T11,'날씨3'!$T11,'날씨4'!$T11,'날씨5'!$T11,'날씨6'!$T11,'날씨7'!$T11,'날씨8'!$T11,'날씨9'!$T11,'날씨10'!$T11)</f>
        <v>0</v>
      </c>
      <c r="N55" s="24">
        <f>SUM('날씨1'!$T12,'날씨2'!$T12,'날씨3'!$T12,'날씨4'!$T12,'날씨5'!$T12,'날씨6'!$T12,'날씨7'!$T12,'날씨8'!$T12,'날씨9'!$T12,'날씨10'!$T12)</f>
        <v>0</v>
      </c>
      <c r="O55" s="24">
        <f>SUM('날씨1'!$T13,'날씨2'!$T13,'날씨3'!$T13,'날씨4'!$T13,'날씨5'!$T13,'날씨6'!$T13,'날씨7'!$T13,'날씨8'!$T13,'날씨9'!$T13,'날씨10'!$T13)</f>
        <v>0</v>
      </c>
      <c r="P55" s="24">
        <f>SUM('날씨1'!$T14,'날씨2'!$T14,'날씨3'!$T14,'날씨4'!$T14,'날씨5'!$T14,'날씨6'!$T14,'날씨7'!$T14,'날씨8'!$T14,'날씨9'!$T14,'날씨10'!$T14)</f>
        <v>0</v>
      </c>
      <c r="Q55" s="24">
        <f>SUM('날씨1'!$T15,'날씨2'!$T15,'날씨3'!$T15,'날씨4'!$T15,'날씨5'!$T15,'날씨6'!$T15,'날씨7'!$T15,'날씨8'!$T15,'날씨9'!$T15,'날씨10'!$T15)</f>
        <v>6</v>
      </c>
      <c r="R55" s="24">
        <f>SUM('날씨1'!$T16,'날씨2'!$T16,'날씨3'!$T16,'날씨4'!$T16,'날씨5'!$T16,'날씨6'!$T16,'날씨7'!$T16,'날씨8'!$T16,'날씨9'!$T16,'날씨10'!$T16)</f>
        <v>119</v>
      </c>
    </row>
    <row r="56" spans="1:19" x14ac:dyDescent="0.3">
      <c r="A56" t="s">
        <v>103</v>
      </c>
      <c r="B56">
        <v>170</v>
      </c>
      <c r="C56" t="s">
        <v>130</v>
      </c>
      <c r="D56" s="195"/>
      <c r="E56" s="136">
        <v>-12</v>
      </c>
      <c r="F56" s="137" t="str">
        <f>"최저 "&amp;E56&amp;"℃ 이하"</f>
        <v>최저 -12℃ 이하</v>
      </c>
      <c r="G56" s="40">
        <f>SUM('날씨1'!$U5,'날씨2'!$U5,'날씨3'!$U5,'날씨4'!$U5,'날씨5'!$U5,'날씨6'!$U5,'날씨7'!$U5,'날씨8'!$U5,'날씨9'!$U5,'날씨10'!$T5)</f>
        <v>149</v>
      </c>
      <c r="H56" s="40">
        <f>SUM('날씨1'!$U6,'날씨2'!$U6,'날씨3'!$U6,'날씨4'!$U6,'날씨5'!$U6,'날씨6'!$U6,'날씨7'!$U6,'날씨8'!$U6,'날씨9'!$U6,'날씨10'!$T6)</f>
        <v>60</v>
      </c>
      <c r="I56" s="40">
        <f>SUM('날씨1'!$U7,'날씨2'!$U7,'날씨3'!$U7,'날씨4'!$U7,'날씨5'!$U7,'날씨6'!$U7,'날씨7'!$U7,'날씨8'!$U7,'날씨9'!$U7,'날씨10'!$T7)</f>
        <v>2</v>
      </c>
      <c r="J56" s="40">
        <f>SUM('날씨1'!$U8,'날씨2'!$U8,'날씨3'!$U8,'날씨4'!$U8,'날씨5'!$U8,'날씨6'!$U8,'날씨7'!$U8,'날씨8'!$U8,'날씨9'!$U8,'날씨10'!$T8)</f>
        <v>0</v>
      </c>
      <c r="K56" s="40">
        <f>SUM('날씨1'!$U9,'날씨2'!$U9,'날씨3'!$U9,'날씨4'!$U9,'날씨5'!$U9,'날씨6'!$U9,'날씨7'!$U9,'날씨8'!$U9,'날씨9'!$U9,'날씨10'!$T9)</f>
        <v>0</v>
      </c>
      <c r="L56" s="40">
        <f>SUM('날씨1'!$U10,'날씨2'!$U10,'날씨3'!$U10,'날씨4'!$U10,'날씨5'!$U10,'날씨6'!$U10,'날씨7'!$U10,'날씨8'!$U10,'날씨9'!$U10,'날씨10'!$T10)</f>
        <v>0</v>
      </c>
      <c r="M56" s="40">
        <f>SUM('날씨1'!$U11,'날씨2'!$U11,'날씨3'!$U11,'날씨4'!$U11,'날씨5'!$U11,'날씨6'!$U11,'날씨7'!$U11,'날씨8'!$U11,'날씨9'!$U11,'날씨10'!$T11)</f>
        <v>0</v>
      </c>
      <c r="N56" s="40">
        <f>SUM('날씨1'!$U12,'날씨2'!$U12,'날씨3'!$U12,'날씨4'!$U12,'날씨5'!$U12,'날씨6'!$U12,'날씨7'!$U12,'날씨8'!$U12,'날씨9'!$U12,'날씨10'!$T12)</f>
        <v>0</v>
      </c>
      <c r="O56" s="40">
        <f>SUM('날씨1'!$U13,'날씨2'!$U13,'날씨3'!$U13,'날씨4'!$U13,'날씨5'!$U13,'날씨6'!$U13,'날씨7'!$U13,'날씨8'!$U13,'날씨9'!$U13,'날씨10'!$T13)</f>
        <v>0</v>
      </c>
      <c r="P56" s="40">
        <f>SUM('날씨1'!$U14,'날씨2'!$U14,'날씨3'!$U14,'날씨4'!$U14,'날씨5'!$U14,'날씨6'!$U14,'날씨7'!$U14,'날씨8'!$U14,'날씨9'!$U14,'날씨10'!$T14)</f>
        <v>0</v>
      </c>
      <c r="Q56" s="40">
        <f>SUM('날씨1'!$U15,'날씨2'!$U15,'날씨3'!$U15,'날씨4'!$U15,'날씨5'!$U15,'날씨6'!$U15,'날씨7'!$U15,'날씨8'!$U15,'날씨9'!$U15,'날씨10'!$T15)</f>
        <v>0</v>
      </c>
      <c r="R56" s="40">
        <f>SUM('날씨1'!$U16,'날씨2'!$U16,'날씨3'!$U16,'날씨4'!$U16,'날씨5'!$U16,'날씨6'!$U16,'날씨7'!$U16,'날씨8'!$U16,'날씨9'!$U16,'날씨10'!$T16)</f>
        <v>92</v>
      </c>
    </row>
    <row r="57" spans="1:19" x14ac:dyDescent="0.3">
      <c r="A57" t="s">
        <v>38</v>
      </c>
      <c r="B57">
        <v>152</v>
      </c>
      <c r="C57" t="s">
        <v>38</v>
      </c>
      <c r="D57" s="196"/>
      <c r="E57" s="25"/>
      <c r="F57" s="165" t="s">
        <v>3195</v>
      </c>
      <c r="G57" s="26">
        <v>0</v>
      </c>
      <c r="H57" s="26">
        <v>0</v>
      </c>
      <c r="I57" s="26">
        <v>0</v>
      </c>
      <c r="J57" s="26">
        <v>0</v>
      </c>
      <c r="K57" s="26">
        <v>0</v>
      </c>
      <c r="L57" s="26">
        <v>0</v>
      </c>
      <c r="M57" s="26">
        <v>0</v>
      </c>
      <c r="N57" s="26">
        <v>0</v>
      </c>
      <c r="O57" s="26">
        <v>0</v>
      </c>
      <c r="P57" s="26">
        <v>0</v>
      </c>
      <c r="Q57" s="26">
        <v>0</v>
      </c>
      <c r="R57" s="26">
        <v>0</v>
      </c>
    </row>
    <row r="58" spans="1:19" x14ac:dyDescent="0.3">
      <c r="A58" t="s">
        <v>76</v>
      </c>
      <c r="B58">
        <v>130</v>
      </c>
      <c r="C58" t="s">
        <v>132</v>
      </c>
      <c r="D58" s="194" t="s">
        <v>3079</v>
      </c>
      <c r="E58" s="168">
        <v>33</v>
      </c>
      <c r="F58" s="169" t="str">
        <f>E58&amp;"℃ 이상"</f>
        <v>33℃ 이상</v>
      </c>
      <c r="G58" s="170">
        <f>SUM('날씨1'!$V5,'날씨2'!$V5,'날씨3'!$V5,'날씨4'!$V5,'날씨5'!$V5,'날씨6'!$V5,'날씨7'!$V5,'날씨8'!$V5,'날씨9'!$V5,'날씨10'!$V5)</f>
        <v>0</v>
      </c>
      <c r="H58" s="170">
        <f>SUM('날씨1'!$V6,'날씨2'!$V6,'날씨3'!$V6,'날씨4'!$V6,'날씨5'!$V6,'날씨6'!$V6,'날씨7'!$V6,'날씨8'!$V6,'날씨9'!$V6,'날씨10'!$V6)</f>
        <v>0</v>
      </c>
      <c r="I58" s="170">
        <f>SUM('날씨1'!$V7,'날씨2'!$V7,'날씨3'!$V7,'날씨4'!$V7,'날씨5'!$V7,'날씨6'!$V7,'날씨7'!$V7,'날씨8'!$V7,'날씨9'!$V7,'날씨10'!$V7)</f>
        <v>0</v>
      </c>
      <c r="J58" s="170">
        <f>SUM('날씨1'!$V8,'날씨2'!$V8,'날씨3'!$V8,'날씨4'!$V8,'날씨5'!$V8,'날씨6'!$V8,'날씨7'!$V8,'날씨8'!$V8,'날씨9'!$V8,'날씨10'!$V8)</f>
        <v>0</v>
      </c>
      <c r="K58" s="170">
        <f>SUM('날씨1'!$V9,'날씨2'!$V9,'날씨3'!$V9,'날씨4'!$V9,'날씨5'!$V9,'날씨6'!$V9,'날씨7'!$V9,'날씨8'!$V9,'날씨9'!$V9,'날씨10'!$V9)</f>
        <v>0</v>
      </c>
      <c r="L58" s="170">
        <f>SUM('날씨1'!$V10,'날씨2'!$V10,'날씨3'!$V10,'날씨4'!$V10,'날씨5'!$V10,'날씨6'!$V10,'날씨7'!$V10,'날씨8'!$V10,'날씨9'!$V10,'날씨10'!$V10)</f>
        <v>7</v>
      </c>
      <c r="M58" s="170">
        <f>SUM('날씨1'!$V11,'날씨2'!$V11,'날씨3'!$V11,'날씨4'!$V11,'날씨5'!$V11,'날씨6'!$V11,'날씨7'!$V11,'날씨8'!$V11,'날씨9'!$V11,'날씨10'!$V11)</f>
        <v>37</v>
      </c>
      <c r="N58" s="170">
        <f>SUM('날씨1'!$V12,'날씨2'!$V12,'날씨3'!$V12,'날씨4'!$V12,'날씨5'!$V12,'날씨6'!$V12,'날씨7'!$V12,'날씨8'!$V12,'날씨9'!$V12,'날씨10'!$V12)</f>
        <v>60</v>
      </c>
      <c r="O58" s="170">
        <f>SUM('날씨1'!$V13,'날씨2'!$V13,'날씨3'!$V13,'날씨4'!$V13,'날씨5'!$V13,'날씨6'!$V13,'날씨7'!$V13,'날씨8'!$V13,'날씨9'!$V13,'날씨10'!$V13)</f>
        <v>1</v>
      </c>
      <c r="P58" s="170">
        <f>SUM('날씨1'!$V14,'날씨2'!$V14,'날씨3'!$V14,'날씨4'!$V14,'날씨5'!$V14,'날씨6'!$V14,'날씨7'!$V14,'날씨8'!$V14,'날씨9'!$V14,'날씨10'!$V14)</f>
        <v>0</v>
      </c>
      <c r="Q58" s="170">
        <f>SUM('날씨1'!$V15,'날씨2'!$V15,'날씨3'!$V15,'날씨4'!$V15,'날씨5'!$V15,'날씨6'!$V15,'날씨7'!$V15,'날씨8'!$V15,'날씨9'!$V15,'날씨10'!$V15)</f>
        <v>0</v>
      </c>
      <c r="R58" s="170">
        <f>SUM('날씨1'!$V16,'날씨2'!$V16,'날씨3'!$V16,'날씨4'!$V16,'날씨5'!$V16,'날씨6'!$V16,'날씨7'!$V16,'날씨8'!$V16,'날씨9'!$V16,'날씨10'!$V16)</f>
        <v>0</v>
      </c>
    </row>
    <row r="59" spans="1:19" x14ac:dyDescent="0.3">
      <c r="A59" t="s">
        <v>66</v>
      </c>
      <c r="B59">
        <v>114</v>
      </c>
      <c r="C59" t="s">
        <v>127</v>
      </c>
      <c r="D59" s="195"/>
      <c r="E59" s="136">
        <v>35</v>
      </c>
      <c r="F59" s="166" t="str">
        <f>E59&amp;"℃ 이상"</f>
        <v>35℃ 이상</v>
      </c>
      <c r="G59" s="40">
        <f>SUM('날씨1'!$W5,'날씨2'!$W5,'날씨3'!$W5,'날씨4'!$W5,'날씨5'!$W5,'날씨6'!$W5,'날씨7'!$W5,'날씨8'!$W5,'날씨9'!$W5,'날씨10'!$W5)</f>
        <v>0</v>
      </c>
      <c r="H59" s="40">
        <f>SUM('날씨1'!$W7,'날씨2'!$W7,'날씨3'!$W7,'날씨4'!$W7,'날씨5'!$W7,'날씨6'!$W7,'날씨7'!$W7,'날씨8'!$W7,'날씨9'!$W7,'날씨10'!$W7)</f>
        <v>0</v>
      </c>
      <c r="I59" s="40">
        <f>SUM('날씨1'!$W7,'날씨2'!$W7,'날씨3'!$W7,'날씨4'!$W7,'날씨5'!$W7,'날씨6'!$W7,'날씨7'!$W7,'날씨8'!$W7,'날씨9'!$W7,'날씨10'!$W7)</f>
        <v>0</v>
      </c>
      <c r="J59" s="40">
        <f>SUM('날씨1'!$W8,'날씨2'!$W8,'날씨3'!$W8,'날씨4'!$W8,'날씨5'!$W8,'날씨6'!$W8,'날씨7'!$W8,'날씨8'!$W8,'날씨9'!$W8,'날씨10'!$W8)</f>
        <v>0</v>
      </c>
      <c r="K59" s="40">
        <f>SUM('날씨1'!$W9,'날씨2'!$W9,'날씨3'!$W9,'날씨4'!$W9,'날씨5'!$W9,'날씨6'!$W9,'날씨7'!$W9,'날씨8'!$W9,'날씨9'!$W9,'날씨10'!$W9)</f>
        <v>0</v>
      </c>
      <c r="L59" s="40">
        <f>SUM('날씨1'!$W10,'날씨2'!$W10,'날씨3'!$W10,'날씨4'!$W10,'날씨5'!$W10,'날씨6'!$W10,'날씨7'!$W10,'날씨8'!$W10,'날씨9'!$W10,'날씨10'!$W10)</f>
        <v>1</v>
      </c>
      <c r="M59" s="40">
        <f>SUM('날씨1'!$W11,'날씨2'!$W11,'날씨3'!$W11,'날씨4'!$W11,'날씨5'!$W11,'날씨6'!$W11,'날씨7'!$W11,'날씨8'!$W11,'날씨9'!$W11,'날씨10'!$W11)</f>
        <v>9</v>
      </c>
      <c r="N59" s="40">
        <f>SUM('날씨1'!$W12,'날씨2'!$W12,'날씨3'!$W12,'날씨4'!$W12,'날씨5'!$W12,'날씨6'!$W12,'날씨7'!$W12,'날씨8'!$W12,'날씨9'!$W12,'날씨10'!$W12)</f>
        <v>8</v>
      </c>
      <c r="O59" s="40">
        <f>SUM('날씨1'!$W13,'날씨2'!$W13,'날씨3'!$W13,'날씨4'!$W13,'날씨5'!$W13,'날씨6'!$W13,'날씨7'!$W13,'날씨8'!$W13,'날씨9'!$W13,'날씨10'!$W13)</f>
        <v>0</v>
      </c>
      <c r="P59" s="40">
        <f>SUM('날씨1'!$W14,'날씨2'!$W14,'날씨3'!$W14,'날씨4'!$W14,'날씨5'!$W14,'날씨6'!$W14,'날씨7'!$W14,'날씨8'!$W14,'날씨9'!$W14,'날씨10'!$W14)</f>
        <v>0</v>
      </c>
      <c r="Q59" s="40">
        <f>SUM('날씨1'!$W15,'날씨2'!$W15,'날씨3'!$W15,'날씨4'!$W15,'날씨5'!$W15,'날씨6'!$W15,'날씨7'!$W15,'날씨8'!$W15,'날씨9'!$W15,'날씨10'!$W15)</f>
        <v>0</v>
      </c>
      <c r="R59" s="40">
        <f>SUM('날씨1'!$W16,'날씨2'!$W16,'날씨3'!$W16,'날씨4'!$W16,'날씨5'!$W16,'날씨6'!$W16,'날씨7'!$W16,'날씨8'!$W16,'날씨9'!$W16,'날씨10'!$V16)</f>
        <v>0</v>
      </c>
    </row>
    <row r="60" spans="1:19" x14ac:dyDescent="0.3">
      <c r="A60" t="s">
        <v>88</v>
      </c>
      <c r="B60">
        <v>263</v>
      </c>
      <c r="C60" t="s">
        <v>133</v>
      </c>
      <c r="D60" s="196"/>
      <c r="E60" s="25"/>
      <c r="F60" s="165" t="s">
        <v>3195</v>
      </c>
      <c r="G60" s="26">
        <v>0</v>
      </c>
      <c r="H60" s="26">
        <v>0</v>
      </c>
      <c r="I60" s="26">
        <v>0</v>
      </c>
      <c r="J60" s="26">
        <v>0</v>
      </c>
      <c r="K60" s="26">
        <v>0</v>
      </c>
      <c r="L60" s="26">
        <v>0</v>
      </c>
      <c r="M60" s="26">
        <v>0</v>
      </c>
      <c r="N60" s="26">
        <v>0</v>
      </c>
      <c r="O60" s="26">
        <v>0</v>
      </c>
      <c r="P60" s="26">
        <v>0</v>
      </c>
      <c r="Q60" s="26">
        <v>0</v>
      </c>
      <c r="R60" s="26">
        <v>0</v>
      </c>
    </row>
    <row r="61" spans="1:19" x14ac:dyDescent="0.3">
      <c r="A61" t="s">
        <v>101</v>
      </c>
      <c r="B61">
        <v>278</v>
      </c>
      <c r="C61" t="s">
        <v>132</v>
      </c>
      <c r="D61" s="194" t="s">
        <v>3080</v>
      </c>
      <c r="E61" s="168">
        <v>5</v>
      </c>
      <c r="F61" s="169" t="str">
        <f>E61&amp;"mm 이상"</f>
        <v>5mm 이상</v>
      </c>
      <c r="G61" s="170">
        <f>SUM('날씨1'!$X5,'날씨2'!$X5,'날씨3'!$X5,'날씨4'!$X5,'날씨5'!$X5,'날씨6'!$X5,'날씨7'!$X5,'날씨8'!$X5,'날씨9'!$X5,'날씨10'!$X5)</f>
        <v>6</v>
      </c>
      <c r="H61" s="170">
        <f>SUM('날씨1'!$X6,'날씨2'!$X6,'날씨3'!$X6,'날씨4'!$X6,'날씨5'!$X6,'날씨6'!$X6,'날씨7'!$X6,'날씨8'!$X6,'날씨9'!$X6,'날씨10'!$X6)</f>
        <v>13</v>
      </c>
      <c r="I61" s="170">
        <f>SUM('날씨1'!$X7,'날씨2'!$X7,'날씨3'!$X7,'날씨4'!$X7,'날씨5'!$X7,'날씨6'!$X7,'날씨7'!$X7,'날씨8'!$X7,'날씨9'!$X7,'날씨10'!$X7)</f>
        <v>20</v>
      </c>
      <c r="J61" s="170">
        <f>SUM('날씨1'!$X8,'날씨2'!$X8,'날씨3'!$X8,'날씨4'!$X8,'날씨5'!$X8,'날씨6'!$X8,'날씨7'!$X8,'날씨8'!$X8,'날씨9'!$X8,'날씨10'!$X8)</f>
        <v>35</v>
      </c>
      <c r="K61" s="170">
        <f>SUM('날씨1'!$X9,'날씨2'!$X9,'날씨3'!$X9,'날씨4'!$X9,'날씨5'!$X9,'날씨6'!$X9,'날씨7'!$X9,'날씨8'!$X9,'날씨9'!$X9,'날씨10'!$X9)</f>
        <v>49</v>
      </c>
      <c r="L61" s="170">
        <f>SUM('날씨1'!$X10,'날씨2'!$X10,'날씨3'!$X10,'날씨4'!$X10,'날씨5'!$X10,'날씨6'!$X10,'날씨7'!$X10,'날씨8'!$X10,'날씨9'!$X10,'날씨10'!$X10)</f>
        <v>47</v>
      </c>
      <c r="M61" s="170">
        <f>SUM('날씨1'!$X11,'날씨2'!$X11,'날씨3'!$X11,'날씨4'!$X11,'날씨5'!$X11,'날씨6'!$X11,'날씨7'!$X11,'날씨8'!$X11,'날씨9'!$X11,'날씨10'!$X11)</f>
        <v>91</v>
      </c>
      <c r="N61" s="170">
        <f>SUM('날씨1'!$X12,'날씨2'!$X12,'날씨3'!$X12,'날씨4'!$X12,'날씨5'!$X12,'날씨6'!$X12,'날씨7'!$X12,'날씨8'!$X12,'날씨9'!$X12,'날씨10'!$X12)</f>
        <v>76</v>
      </c>
      <c r="O61" s="170">
        <f>SUM('날씨1'!$X13,'날씨2'!$X13,'날씨3'!$X13,'날씨4'!$X13,'날씨5'!$X13,'날씨6'!$X13,'날씨7'!$X13,'날씨8'!$X13,'날씨9'!$X13,'날씨10'!$X13)</f>
        <v>41</v>
      </c>
      <c r="P61" s="170">
        <f>SUM('날씨1'!$X14,'날씨2'!$X14,'날씨3'!$X14,'날씨4'!$X14,'날씨5'!$X14,'날씨6'!$X14,'날씨7'!$X14,'날씨8'!$X14,'날씨9'!$X14,'날씨10'!$X14)</f>
        <v>29</v>
      </c>
      <c r="Q61" s="170">
        <f>SUM('날씨1'!$X15,'날씨2'!$X15,'날씨3'!$X15,'날씨4'!$X15,'날씨5'!$X15,'날씨6'!$X15,'날씨7'!$X15,'날씨8'!$X15,'날씨9'!$X15,'날씨10'!$X15)</f>
        <v>31</v>
      </c>
      <c r="R61" s="170">
        <f>SUM('날씨1'!$X16,'날씨2'!$X16,'날씨3'!$X16,'날씨4'!$X16,'날씨5'!$X16,'날씨6'!$X16,'날씨7'!$X16,'날씨8'!$X16,'날씨9'!$X16,'날씨10'!$X16)</f>
        <v>10</v>
      </c>
    </row>
    <row r="62" spans="1:19" x14ac:dyDescent="0.3">
      <c r="A62" t="s">
        <v>118</v>
      </c>
      <c r="B62">
        <v>203</v>
      </c>
      <c r="C62" t="s">
        <v>124</v>
      </c>
      <c r="D62" s="195"/>
      <c r="E62" s="23">
        <v>10</v>
      </c>
      <c r="F62" s="36" t="str">
        <f>E62&amp;"mm 이상"</f>
        <v>10mm 이상</v>
      </c>
      <c r="G62" s="24">
        <f>SUM('날씨1'!$Y5,'날씨2'!$Y5,'날씨3'!$Y5,'날씨4'!$Y5,'날씨5'!$Y5,'날씨6'!$Y5,'날씨7'!$Y5,'날씨8'!$Y5,'날씨9'!$Y5,'날씨10'!$Y5)</f>
        <v>3</v>
      </c>
      <c r="H62" s="24">
        <f>SUM('날씨1'!$Y6,'날씨2'!$Y6,'날씨3'!$Y6,'날씨4'!$Y6,'날씨5'!$Y6,'날씨6'!$Y6,'날씨7'!$Y6,'날씨8'!$Y6,'날씨9'!$Y6,'날씨10'!$Y6)</f>
        <v>10</v>
      </c>
      <c r="I62" s="24">
        <f>SUM('날씨1'!$Y7,'날씨2'!$Y7,'날씨3'!$Y7,'날씨4'!$Y7,'날씨5'!$Y7,'날씨6'!$Y7,'날씨7'!$Y7,'날씨8'!$Y7,'날씨9'!$Y7,'날씨10'!$Y7)</f>
        <v>10</v>
      </c>
      <c r="J62" s="24">
        <f>SUM('날씨1'!$Y8,'날씨2'!$Y8,'날씨3'!$Y8,'날씨4'!$Y8,'날씨5'!$Y8,'날씨6'!$Y8,'날씨7'!$Y8,'날씨8'!$Y8,'날씨9'!$Y8,'날씨10'!$Y8)</f>
        <v>23</v>
      </c>
      <c r="K62" s="24">
        <f>SUM('날씨1'!$Y9,'날씨2'!$Y9,'날씨3'!$Y9,'날씨4'!$Y9,'날씨5'!$Y9,'날씨6'!$Y9,'날씨7'!$Y9,'날씨8'!$Y9,'날씨9'!$Y9,'날씨10'!$Y9)</f>
        <v>34</v>
      </c>
      <c r="L62" s="24">
        <f>SUM('날씨1'!$Y10,'날씨2'!$Y10,'날씨3'!$Y10,'날씨4'!$Y10,'날씨5'!$Y10,'날씨6'!$Y10,'날씨7'!$Y10,'날씨8'!$Y10,'날씨9'!$Y10,'날씨10'!$Y10)</f>
        <v>36</v>
      </c>
      <c r="M62" s="24">
        <f>SUM('날씨1'!$Y11,'날씨2'!$Y11,'날씨3'!$Y11,'날씨4'!$Y11,'날씨5'!$Y11,'날씨6'!$Y11,'날씨7'!$Y11,'날씨8'!$Y11,'날씨9'!$Y11,'날씨10'!$Y11)</f>
        <v>71</v>
      </c>
      <c r="N62" s="24">
        <f>SUM('날씨1'!$Y12,'날씨2'!$Y12,'날씨3'!$Y12,'날씨4'!$Y12,'날씨5'!$Y12,'날씨6'!$Y12,'날씨7'!$Y12,'날씨8'!$Y12,'날씨9'!$Y12,'날씨10'!$Y12)</f>
        <v>61</v>
      </c>
      <c r="O62" s="24">
        <f>SUM('날씨1'!$Y13,'날씨2'!$Y13,'날씨3'!$Y13,'날씨4'!$Y13,'날씨5'!$Y13,'날씨6'!$Y13,'날씨7'!$Y13,'날씨8'!$Y13,'날씨9'!$Y13,'날씨10'!$Y13)</f>
        <v>28</v>
      </c>
      <c r="P62" s="24">
        <f>SUM('날씨1'!$Y14,'날씨2'!$Y14,'날씨3'!$Y14,'날씨4'!$Y14,'날씨5'!$Y14,'날씨6'!$Y14,'날씨7'!$Y14,'날씨8'!$Y14,'날씨9'!$Y14,'날씨10'!$Y14)</f>
        <v>20</v>
      </c>
      <c r="Q62" s="24">
        <f>SUM('날씨1'!$Y15,'날씨2'!$Y15,'날씨3'!$Y15,'날씨4'!$Y15,'날씨5'!$Y15,'날씨6'!$Y15,'날씨7'!$Y15,'날씨8'!$Y15,'날씨9'!$Y15,'날씨10'!$Y15)</f>
        <v>19</v>
      </c>
      <c r="R62" s="24">
        <f>SUM('날씨1'!$Y16,'날씨2'!$Y16,'날씨3'!$Y16,'날씨4'!$Y16,'날씨5'!$Y16,'날씨6'!$Y16,'날씨7'!$Y16,'날씨8'!$Y16,'날씨9'!$Y16,'날씨10'!$Y16)</f>
        <v>6</v>
      </c>
    </row>
    <row r="63" spans="1:19" x14ac:dyDescent="0.3">
      <c r="A63" t="s">
        <v>119</v>
      </c>
      <c r="B63">
        <v>211</v>
      </c>
      <c r="C63" t="s">
        <v>127</v>
      </c>
      <c r="D63" s="195"/>
      <c r="E63" s="136">
        <v>50</v>
      </c>
      <c r="F63" s="166" t="str">
        <f>E63&amp;"mm 이상"</f>
        <v>50mm 이상</v>
      </c>
      <c r="G63" s="40">
        <f>SUM('날씨1'!$Z5,'날씨2'!$Z5,'날씨3'!$Z5,'날씨4'!$Z5,'날씨5'!$Z5,'날씨6'!$Z5,'날씨7'!$Z5,'날씨8'!$Z5,'날씨9'!$Z5,'날씨10'!$Z5)</f>
        <v>1</v>
      </c>
      <c r="H63" s="40">
        <f>SUM('날씨1'!$Z6,'날씨2'!$Z6,'날씨3'!$Z6,'날씨4'!$Z6,'날씨5'!$Z6,'날씨6'!$Z6,'날씨7'!$Z6,'날씨8'!$Z6,'날씨9'!$Z6,'날씨10'!$Z6)</f>
        <v>0</v>
      </c>
      <c r="I63" s="40">
        <f>SUM('날씨1'!$Z7,'날씨2'!$Z7,'날씨3'!$Z7,'날씨4'!$Z7,'날씨5'!$Z7,'날씨6'!$Z7,'날씨7'!$Z7,'날씨8'!$Z7,'날씨9'!$Z7,'날씨10'!$Z7)</f>
        <v>1</v>
      </c>
      <c r="J63" s="40">
        <f>SUM('날씨1'!$Z8,'날씨2'!$Z8,'날씨3'!$Z8,'날씨4'!$Z8,'날씨5'!$Z8,'날씨6'!$Z8,'날씨7'!$Z8,'날씨8'!$Z8,'날씨9'!$Z8,'날씨10'!$Z8)</f>
        <v>1</v>
      </c>
      <c r="K63" s="40">
        <f>SUM('날씨1'!$Z9,'날씨2'!$Z9,'날씨3'!$Z9,'날씨4'!$Z9,'날씨5'!$Z9,'날씨6'!$Z9,'날씨7'!$Z9,'날씨8'!$Z9,'날씨9'!$Z9,'날씨10'!$Z9)</f>
        <v>5</v>
      </c>
      <c r="L63" s="40">
        <f>SUM('날씨1'!$Z10,'날씨2'!$Z10,'날씨3'!$Z10,'날씨4'!$Z10,'날씨5'!$Z10,'날씨6'!$Z10,'날씨7'!$Z10,'날씨8'!$Z10,'날씨9'!$Z10,'날씨10'!$Z10)</f>
        <v>5</v>
      </c>
      <c r="M63" s="40">
        <f>SUM('날씨1'!$Z11,'날씨2'!$Z11,'날씨3'!$Z11,'날씨4'!$Z11,'날씨5'!$Z11,'날씨6'!$Z11,'날씨7'!$Z11,'날씨8'!$Z11,'날씨9'!$Z11,'날씨10'!$Z11)</f>
        <v>23</v>
      </c>
      <c r="N63" s="40">
        <f>SUM('날씨1'!$Z12,'날씨2'!$Z12,'날씨3'!$Z12,'날씨4'!$Z12,'날씨5'!$Z12,'날씨6'!$Z12,'날씨7'!$Z12,'날씨8'!$Z12,'날씨9'!$Z12,'날씨10'!$Z12)</f>
        <v>21</v>
      </c>
      <c r="O63" s="40">
        <f>SUM('날씨1'!$Z13,'날씨2'!$Z13,'날씨3'!$Z13,'날씨4'!$Z13,'날씨5'!$Z13,'날씨6'!$Z13,'날씨7'!$Z13,'날씨8'!$Z13,'날씨9'!$Z13,'날씨10'!$Z13)</f>
        <v>5</v>
      </c>
      <c r="P63" s="40">
        <f>SUM('날씨1'!$Z14,'날씨2'!$Z14,'날씨3'!$Z14,'날씨4'!$Z14,'날씨5'!$Z14,'날씨6'!$Z14,'날씨7'!$Z14,'날씨8'!$Z14,'날씨9'!$Z14,'날씨10'!$Z14)</f>
        <v>3</v>
      </c>
      <c r="Q63" s="40">
        <f>SUM('날씨1'!$Z15,'날씨2'!$Z15,'날씨3'!$Z15,'날씨4'!$Z15,'날씨5'!$Z15,'날씨6'!$Z15,'날씨7'!$Z15,'날씨8'!$Z15,'날씨9'!$Z15,'날씨10'!$Z15)</f>
        <v>2</v>
      </c>
      <c r="R63" s="40">
        <f>SUM('날씨1'!$Z16,'날씨2'!$Z16,'날씨3'!$Z16,'날씨4'!$Z16,'날씨5'!$Z16,'날씨6'!$Z16,'날씨7'!$Z16,'날씨8'!$Z16,'날씨9'!$Z16,'날씨10'!$Z16)</f>
        <v>0</v>
      </c>
    </row>
    <row r="64" spans="1:19" ht="16.5" customHeight="1" x14ac:dyDescent="0.3">
      <c r="A64" t="s">
        <v>30</v>
      </c>
      <c r="B64">
        <v>112</v>
      </c>
      <c r="C64" t="s">
        <v>30</v>
      </c>
      <c r="D64" s="196"/>
      <c r="E64" s="25"/>
      <c r="F64" s="165" t="s">
        <v>3195</v>
      </c>
      <c r="G64" s="26">
        <v>0</v>
      </c>
      <c r="H64" s="26">
        <v>0</v>
      </c>
      <c r="I64" s="26">
        <v>0</v>
      </c>
      <c r="J64" s="26">
        <v>0</v>
      </c>
      <c r="K64" s="26">
        <v>0</v>
      </c>
      <c r="L64" s="26">
        <v>0</v>
      </c>
      <c r="M64" s="26">
        <v>0</v>
      </c>
      <c r="N64" s="26">
        <v>0</v>
      </c>
      <c r="O64" s="26">
        <v>0</v>
      </c>
      <c r="P64" s="26">
        <v>0</v>
      </c>
      <c r="Q64" s="26">
        <v>0</v>
      </c>
      <c r="R64" s="26">
        <v>0</v>
      </c>
    </row>
    <row r="65" spans="1:18" x14ac:dyDescent="0.3">
      <c r="A65" t="s">
        <v>64</v>
      </c>
      <c r="B65">
        <v>244</v>
      </c>
      <c r="C65" t="s">
        <v>142</v>
      </c>
      <c r="D65" s="194" t="s">
        <v>3081</v>
      </c>
      <c r="E65" s="168">
        <v>1</v>
      </c>
      <c r="F65" s="169" t="str">
        <f>E65&amp;"cm 이상"</f>
        <v>1cm 이상</v>
      </c>
      <c r="G65" s="170">
        <f>SUM('날씨1'!$AA5,'날씨2'!$AA5,'날씨3'!$AA5,'날씨4'!$AA5,'날씨5'!$AA5,'날씨6'!$AA5,'날씨7'!$AA5,'날씨8'!$AA5,'날씨9'!$AA5,'날씨10'!$AA5)</f>
        <v>1</v>
      </c>
      <c r="H65" s="170">
        <f>SUM('날씨1'!$AA6,'날씨2'!$AA6,'날씨3'!$AA6,'날씨4'!$AA6,'날씨5'!$AA6,'날씨6'!$AA6,'날씨7'!$AA6,'날씨8'!$AA6,'날씨9'!$AA6,'날씨10'!$AA6)</f>
        <v>0</v>
      </c>
      <c r="I65" s="170">
        <f>SUM('날씨1'!$AA7,'날씨2'!$AA7,'날씨3'!$AA7,'날씨4'!$AA7,'날씨5'!$AA7,'날씨6'!$AA7,'날씨7'!$AA7,'날씨8'!$AA7,'날씨9'!$AA7,'날씨10'!$AA7)</f>
        <v>0</v>
      </c>
      <c r="J65" s="170">
        <f>SUM('날씨1'!$AA8,'날씨2'!$AA8,'날씨3'!$AA8,'날씨4'!$AA8,'날씨5'!$AA8,'날씨6'!$AA8,'날씨7'!$AA8,'날씨8'!$AA8,'날씨9'!$AA8,'날씨10'!$AA8)</f>
        <v>0</v>
      </c>
      <c r="K65" s="170">
        <f>SUM('날씨1'!$AA9,'날씨2'!$AA9,'날씨3'!$AA9,'날씨4'!$AA9,'날씨5'!$AA9,'날씨6'!$AA9,'날씨7'!$AA9,'날씨8'!$AA9,'날씨9'!$AA9,'날씨10'!$AA9)</f>
        <v>0</v>
      </c>
      <c r="L65" s="170">
        <f>SUM('날씨1'!$AA10,'날씨2'!$AA10,'날씨3'!$AA10,'날씨4'!$AA10,'날씨5'!$AA10,'날씨6'!$AA10,'날씨7'!$AA10,'날씨8'!$AA10,'날씨9'!$AA10,'날씨10'!$AA10)</f>
        <v>0</v>
      </c>
      <c r="M65" s="170">
        <f>SUM('날씨1'!$AA11,'날씨2'!$AA11,'날씨3'!$AA11,'날씨4'!$AA11,'날씨5'!$AA11,'날씨6'!$AA11,'날씨7'!$AA11,'날씨8'!$AA11,'날씨9'!$AA11,'날씨10'!$AA11)</f>
        <v>0</v>
      </c>
      <c r="N65" s="170">
        <f>SUM('날씨1'!$AA12,'날씨2'!$AA12,'날씨3'!$AA12,'날씨4'!$AA12,'날씨5'!$AA12,'날씨6'!$AA12,'날씨7'!$AA12,'날씨8'!$AA12,'날씨9'!$AA12,'날씨10'!$AA12)</f>
        <v>0</v>
      </c>
      <c r="O65" s="170">
        <f>SUM('날씨1'!$AA13,'날씨2'!$AA13,'날씨3'!$AA13,'날씨4'!$AA13,'날씨5'!$AA13,'날씨6'!$AA13,'날씨7'!$AA13,'날씨8'!$AA13,'날씨9'!$AA13,'날씨10'!$AA13)</f>
        <v>0</v>
      </c>
      <c r="P65" s="170">
        <f>SUM('날씨1'!$AA14,'날씨2'!$AA14,'날씨3'!$AA14,'날씨4'!$AA14,'날씨5'!$AA14,'날씨6'!$AA14,'날씨7'!$AA14,'날씨8'!$AA14,'날씨9'!$AA14,'날씨10'!$AA14)</f>
        <v>0</v>
      </c>
      <c r="Q65" s="170">
        <f>SUM('날씨1'!$AA15,'날씨2'!$AA15,'날씨3'!$AA15,'날씨4'!$AA15,'날씨5'!$AA15,'날씨6'!$AA15,'날씨7'!$AA15,'날씨8'!$AA15,'날씨9'!$AA15,'날씨10'!$AA15)</f>
        <v>0</v>
      </c>
      <c r="R65" s="170">
        <f>SUM('날씨1'!$AA16,'날씨2'!$AA16,'날씨3'!$AA16,'날씨4'!$AA16,'날씨5'!$AA16,'날씨6'!$AA16,'날씨7'!$AA16,'날씨8'!$AA16,'날씨9'!$AA16,'날씨10'!$AA16)</f>
        <v>0</v>
      </c>
    </row>
    <row r="66" spans="1:18" x14ac:dyDescent="0.3">
      <c r="A66" t="s">
        <v>68</v>
      </c>
      <c r="B66">
        <v>248</v>
      </c>
      <c r="C66" t="s">
        <v>142</v>
      </c>
      <c r="D66" s="195"/>
      <c r="E66" s="136">
        <v>5</v>
      </c>
      <c r="F66" s="166" t="str">
        <f>E66&amp;"cm 이상"</f>
        <v>5cm 이상</v>
      </c>
      <c r="G66" s="40">
        <f>SUM('날씨1'!$AB5,'날씨2'!$AB5,'날씨3'!$AB5,'날씨4'!$AB5,'날씨5'!$AB5,'날씨6'!$AB5,'날씨7'!$AB5,'날씨8'!$AB5,'날씨9'!$AB5,'날씨10'!$AB5)</f>
        <v>1</v>
      </c>
      <c r="H66" s="40">
        <f>SUM('날씨1'!$AB6,'날씨2'!$AB6,'날씨3'!$AB6,'날씨4'!$AB6,'날씨5'!$AB6,'날씨6'!$AB6,'날씨7'!$AB6,'날씨8'!$AB6,'날씨9'!$AB6,'날씨10'!$AB6)</f>
        <v>0</v>
      </c>
      <c r="I66" s="40">
        <f>SUM('날씨1'!$AB7,'날씨2'!$AB7,'날씨3'!$AB7,'날씨4'!$AB7,'날씨5'!$AB7,'날씨6'!$AB7,'날씨7'!$AB7,'날씨8'!$AB7,'날씨9'!$AB7,'날씨10'!$AB7)</f>
        <v>0</v>
      </c>
      <c r="J66" s="40">
        <f>SUM('날씨1'!$AB8,'날씨2'!$AB8,'날씨3'!$AB8,'날씨4'!$AB8,'날씨5'!$AB8,'날씨6'!$AB8,'날씨7'!$AB8,'날씨8'!$AB8,'날씨9'!$AB8,'날씨10'!$AB8)</f>
        <v>0</v>
      </c>
      <c r="K66" s="40">
        <f>SUM('날씨1'!$AB9,'날씨2'!$AB9,'날씨3'!$AB9,'날씨4'!$AB9,'날씨5'!$AB9,'날씨6'!$AB9,'날씨7'!$AB9,'날씨8'!$AB9,'날씨9'!$AB9,'날씨10'!$AB9)</f>
        <v>0</v>
      </c>
      <c r="L66" s="40">
        <f>SUM('날씨1'!$AB10,'날씨2'!$AB10,'날씨3'!$AB10,'날씨4'!$AB10,'날씨5'!$AB10,'날씨6'!$AB10,'날씨7'!$AB10,'날씨8'!$AB10,'날씨9'!$AB10,'날씨10'!$AB10)</f>
        <v>0</v>
      </c>
      <c r="M66" s="40">
        <f>SUM('날씨1'!$AB11,'날씨2'!$AB11,'날씨3'!$AB11,'날씨4'!$AB11,'날씨5'!$AB11,'날씨6'!$AB11,'날씨7'!$AB11,'날씨8'!$AB11,'날씨9'!$AB11,'날씨10'!$AB11)</f>
        <v>0</v>
      </c>
      <c r="N66" s="40">
        <f>SUM('날씨1'!$AB12,'날씨2'!$AB12,'날씨3'!$AB12,'날씨4'!$AB12,'날씨5'!$AB12,'날씨6'!$AB12,'날씨7'!$AB12,'날씨8'!$AB12,'날씨9'!$AB12,'날씨10'!$AB12)</f>
        <v>0</v>
      </c>
      <c r="O66" s="40">
        <f>SUM('날씨1'!$AB13,'날씨2'!$AB13,'날씨3'!$AB13,'날씨4'!$AB13,'날씨5'!$AB13,'날씨6'!$AB13,'날씨7'!$AB13,'날씨8'!$AB13,'날씨9'!$AB13,'날씨10'!$AB13)</f>
        <v>0</v>
      </c>
      <c r="P66" s="40">
        <f>SUM('날씨1'!$AB14,'날씨2'!$AB14,'날씨3'!$AB14,'날씨4'!$AB14,'날씨5'!$AB14,'날씨6'!$AB14,'날씨7'!$AB14,'날씨8'!$AB14,'날씨9'!$AB14,'날씨10'!$AB14)</f>
        <v>0</v>
      </c>
      <c r="Q66" s="40">
        <f>SUM('날씨1'!$AB15,'날씨2'!$AB15,'날씨3'!$AB15,'날씨4'!$AB15,'날씨5'!$AB15,'날씨6'!$AB15,'날씨7'!$AB15,'날씨8'!$AB15,'날씨9'!$AB15,'날씨10'!$AB15)</f>
        <v>0</v>
      </c>
      <c r="R66" s="40">
        <f>SUM('날씨1'!$AB16,'날씨2'!$AB16,'날씨3'!$AB16,'날씨4'!$AB16,'날씨5'!$AB16,'날씨6'!$AB16,'날씨7'!$AB16,'날씨8'!$AB16,'날씨9'!$AB16,'날씨10'!$AB16)</f>
        <v>0</v>
      </c>
    </row>
    <row r="67" spans="1:18" x14ac:dyDescent="0.3">
      <c r="A67" t="s">
        <v>82</v>
      </c>
      <c r="B67">
        <v>260</v>
      </c>
      <c r="C67" t="s">
        <v>130</v>
      </c>
      <c r="D67" s="196"/>
      <c r="E67" s="25"/>
      <c r="F67" s="165" t="s">
        <v>3195</v>
      </c>
      <c r="G67" s="26">
        <v>0</v>
      </c>
      <c r="H67" s="26">
        <v>0</v>
      </c>
      <c r="I67" s="26">
        <v>0</v>
      </c>
      <c r="J67" s="26">
        <v>0</v>
      </c>
      <c r="K67" s="26">
        <v>0</v>
      </c>
      <c r="L67" s="26">
        <v>0</v>
      </c>
      <c r="M67" s="26">
        <v>0</v>
      </c>
      <c r="N67" s="26">
        <v>0</v>
      </c>
      <c r="O67" s="26">
        <v>0</v>
      </c>
      <c r="P67" s="26">
        <v>0</v>
      </c>
      <c r="Q67" s="26">
        <v>0</v>
      </c>
      <c r="R67" s="26">
        <v>0</v>
      </c>
    </row>
    <row r="68" spans="1:18" ht="33" customHeight="1" x14ac:dyDescent="0.3">
      <c r="A68" t="s">
        <v>40</v>
      </c>
      <c r="B68">
        <v>146</v>
      </c>
      <c r="C68" t="s">
        <v>142</v>
      </c>
      <c r="D68" s="191" t="s">
        <v>3082</v>
      </c>
      <c r="E68" s="168">
        <v>12</v>
      </c>
      <c r="F68" s="171" t="str">
        <f>E68&amp;"m/s 이상"</f>
        <v>12m/s 이상</v>
      </c>
      <c r="G68" s="170">
        <f>SUM('날씨1'!$AC5,'날씨2'!$AC5,'날씨3'!$AC5,'날씨4'!$AC5,'날씨5'!$AC5,'날씨6'!$AC5,'날씨7'!$AC5,'날씨8'!$AC5,'날씨9'!$AC5,'날씨10'!$AC5)</f>
        <v>4</v>
      </c>
      <c r="H68" s="170">
        <f>SUM('날씨1'!$AC6,'날씨2'!$AC6,'날씨3'!$AC6,'날씨4'!$AC6,'날씨5'!$AC6,'날씨6'!$AC6,'날씨7'!$AC6,'날씨8'!$AC6,'날씨9'!$AC6,'날씨10'!$AC6)</f>
        <v>9</v>
      </c>
      <c r="I68" s="170">
        <f>SUM('날씨1'!$AC7,'날씨2'!$AC7,'날씨3'!$AC7,'날씨4'!$AC7,'날씨5'!$AC7,'날씨6'!$AC7,'날씨7'!$AC7,'날씨8'!$AC7,'날씨9'!$AC7,'날씨10'!$AC7)</f>
        <v>24</v>
      </c>
      <c r="J68" s="170">
        <f>SUM('날씨1'!$AC8,'날씨2'!$AC8,'날씨3'!$AC8,'날씨4'!$AC8,'날씨5'!$AC8,'날씨6'!$AC8,'날씨7'!$AC8,'날씨8'!$AC8,'날씨9'!$AC8,'날씨10'!$AC8)</f>
        <v>35</v>
      </c>
      <c r="K68" s="170">
        <f>SUM('날씨1'!$AC9,'날씨2'!$AC9,'날씨3'!$AC9,'날씨4'!$AC9,'날씨5'!$AC9,'날씨6'!$AC9,'날씨7'!$AC9,'날씨8'!$AC9,'날씨9'!$AC9,'날씨10'!$AC9)</f>
        <v>30</v>
      </c>
      <c r="L68" s="170">
        <f>SUM('날씨1'!$AC10,'날씨2'!$AC10,'날씨3'!$AC10,'날씨4'!$AC10,'날씨5'!$AC10,'날씨6'!$AC10,'날씨7'!$AC10,'날씨8'!$AC10,'날씨9'!$AC10,'날씨10'!$AC10)</f>
        <v>12</v>
      </c>
      <c r="M68" s="170">
        <f>SUM('날씨1'!$AC11,'날씨2'!$AC11,'날씨3'!$AC11,'날씨4'!$AC11,'날씨5'!$AC11,'날씨6'!$AC11,'날씨7'!$AC11,'날씨8'!$AC11,'날씨9'!$AC11,'날씨10'!$AC11)</f>
        <v>12</v>
      </c>
      <c r="N68" s="170">
        <f>SUM('날씨1'!$AC12,'날씨2'!$AC12,'날씨3'!$AC12,'날씨4'!$AC12,'날씨5'!$AC12,'날씨6'!$AC12,'날씨7'!$AC12,'날씨8'!$AC12,'날씨9'!$AC12,'날씨10'!$AC12)</f>
        <v>14</v>
      </c>
      <c r="O68" s="170">
        <f>SUM('날씨1'!$AC13,'날씨2'!$AC13,'날씨3'!$AC13,'날씨4'!$AC13,'날씨5'!$AC13,'날씨6'!$AC13,'날씨7'!$AC13,'날씨8'!$AC13,'날씨9'!$AC13,'날씨10'!$AC13)</f>
        <v>9</v>
      </c>
      <c r="P68" s="170">
        <f>SUM('날씨1'!$AC14,'날씨2'!$AC14,'날씨3'!$AC14,'날씨4'!$AC14,'날씨5'!$AC14,'날씨6'!$AC14,'날씨7'!$AC14,'날씨8'!$AC14,'날씨9'!$AC14,'날씨10'!$AC14)</f>
        <v>5</v>
      </c>
      <c r="Q68" s="170">
        <f>SUM('날씨1'!$AC15,'날씨2'!$AC15,'날씨3'!$AC15,'날씨4'!$AC15,'날씨5'!$AC15,'날씨6'!$AC15,'날씨7'!$AC15,'날씨8'!$AC15,'날씨9'!$AC15,'날씨10'!$AC15)</f>
        <v>16</v>
      </c>
      <c r="R68" s="170">
        <f>SUM('날씨1'!$AC16,'날씨2'!$AC16,'날씨3'!$AC16,'날씨4'!$AC16,'날씨5'!$AC16,'날씨6'!$AC16,'날씨7'!$AC16,'날씨8'!$AC16,'날씨9'!$AC16,'날씨10'!$AC16)</f>
        <v>11</v>
      </c>
    </row>
    <row r="69" spans="1:18" x14ac:dyDescent="0.3">
      <c r="A69" t="s">
        <v>51</v>
      </c>
      <c r="B69">
        <v>217</v>
      </c>
      <c r="C69" t="s">
        <v>127</v>
      </c>
      <c r="D69" s="192"/>
      <c r="E69" s="136">
        <v>15</v>
      </c>
      <c r="F69" s="137" t="str">
        <f>E69&amp;"m/s 이상"</f>
        <v>15m/s 이상</v>
      </c>
      <c r="G69" s="40">
        <f>SUM('날씨1'!$AD5,'날씨2'!$AD5,'날씨3'!$AD5,'날씨4'!$AD5,'날씨5'!$AD5,'날씨6'!$AD5,'날씨7'!$AD5,'날씨8'!$AD5,'날씨9'!$AD5,'날씨10'!$AD5)</f>
        <v>1</v>
      </c>
      <c r="H69" s="40">
        <f>SUM('날씨1'!$AD6,'날씨2'!$AD6,'날씨3'!$AD6,'날씨4'!$AD6,'날씨5'!$AD6,'날씨6'!$AD6,'날씨7'!$AD6,'날씨8'!$AD6,'날씨9'!$AD6,'날씨10'!$AD6)</f>
        <v>0</v>
      </c>
      <c r="I69" s="40">
        <f>SUM('날씨1'!$AD7,'날씨2'!$AD7,'날씨3'!$AD7,'날씨4'!$AD7,'날씨5'!$AD7,'날씨6'!$AD7,'날씨7'!$AD7,'날씨8'!$AD7,'날씨9'!$AD7,'날씨10'!$AD7)</f>
        <v>2</v>
      </c>
      <c r="J69" s="40">
        <f>SUM('날씨1'!$AD8,'날씨2'!$AD8,'날씨3'!$AD8,'날씨4'!$AD8,'날씨5'!$AD8,'날씨6'!$AD8,'날씨7'!$AD8,'날씨8'!$AD8,'날씨9'!$AD8,'날씨10'!$AD8)</f>
        <v>2</v>
      </c>
      <c r="K69" s="40">
        <f>SUM('날씨1'!$AD9,'날씨2'!$AD9,'날씨3'!$AD9,'날씨4'!$AD9,'날씨5'!$AD9,'날씨6'!$AD9,'날씨7'!$AD9,'날씨8'!$AD9,'날씨9'!$AD9,'날씨10'!$AD9)</f>
        <v>4</v>
      </c>
      <c r="L69" s="40">
        <f>SUM('날씨1'!$AD10,'날씨2'!$AD10,'날씨3'!$AD10,'날씨4'!$AD10,'날씨5'!$AD10,'날씨6'!$AD10,'날씨7'!$AD10,'날씨8'!$AD10,'날씨9'!$AD10,'날씨10'!$AD10)</f>
        <v>3</v>
      </c>
      <c r="M69" s="40">
        <f>SUM('날씨1'!$AD11,'날씨2'!$AD11,'날씨3'!$AD11,'날씨4'!$AD11,'날씨5'!$AD11,'날씨6'!$AD11,'날씨7'!$AD11,'날씨8'!$AD11,'날씨9'!$AD11,'날씨10'!$AD11)</f>
        <v>2</v>
      </c>
      <c r="N69" s="40">
        <f>SUM('날씨1'!$AD12,'날씨2'!$AD12,'날씨3'!$AD12,'날씨4'!$AD12,'날씨5'!$AD12,'날씨6'!$AD12,'날씨7'!$AD12,'날씨8'!$AD12,'날씨9'!$AD12,'날씨10'!$AD12)</f>
        <v>3</v>
      </c>
      <c r="O69" s="40">
        <f>SUM('날씨1'!$AD13,'날씨2'!$AD13,'날씨3'!$AD13,'날씨4'!$AD13,'날씨5'!$AD13,'날씨6'!$AD13,'날씨7'!$AD13,'날씨8'!$AD13,'날씨9'!$AD13,'날씨10'!$AD13)</f>
        <v>3</v>
      </c>
      <c r="P69" s="40">
        <f>SUM('날씨1'!$AD14,'날씨2'!$AD14,'날씨3'!$AD14,'날씨4'!$AD14,'날씨5'!$AD14,'날씨6'!$AD14,'날씨7'!$AD14,'날씨8'!$AD14,'날씨9'!$AD14,'날씨10'!$AD14)</f>
        <v>1</v>
      </c>
      <c r="Q69" s="40">
        <f>SUM('날씨1'!$AD15,'날씨2'!$AD15,'날씨3'!$AD15,'날씨4'!$AD15,'날씨5'!$AD15,'날씨6'!$AD15,'날씨7'!$AD15,'날씨8'!$AD15,'날씨9'!$AD15,'날씨10'!$AD15)</f>
        <v>3</v>
      </c>
      <c r="R69" s="40">
        <f>SUM('날씨1'!$AD16,'날씨2'!$AD16,'날씨3'!$AD16,'날씨4'!$AD16,'날씨5'!$AD16,'날씨6'!$AD16,'날씨7'!$AD16,'날씨8'!$AD16,'날씨9'!$AD16,'날씨10'!$AD16)</f>
        <v>2</v>
      </c>
    </row>
    <row r="70" spans="1:18" x14ac:dyDescent="0.3">
      <c r="A70" t="s">
        <v>65</v>
      </c>
      <c r="B70">
        <v>245</v>
      </c>
      <c r="C70" t="s">
        <v>142</v>
      </c>
      <c r="D70" s="193"/>
      <c r="E70" s="25"/>
      <c r="F70" s="165" t="s">
        <v>3195</v>
      </c>
      <c r="G70" s="26">
        <v>0</v>
      </c>
      <c r="H70" s="26">
        <v>0</v>
      </c>
      <c r="I70" s="26">
        <v>0</v>
      </c>
      <c r="J70" s="26">
        <v>0</v>
      </c>
      <c r="K70" s="26">
        <v>0</v>
      </c>
      <c r="L70" s="26">
        <v>0</v>
      </c>
      <c r="M70" s="26">
        <v>0</v>
      </c>
      <c r="N70" s="26">
        <v>0</v>
      </c>
      <c r="O70" s="26">
        <v>0</v>
      </c>
      <c r="P70" s="26">
        <v>0</v>
      </c>
      <c r="Q70" s="26">
        <v>0</v>
      </c>
      <c r="R70" s="26">
        <v>0</v>
      </c>
    </row>
    <row r="71" spans="1:18" x14ac:dyDescent="0.3">
      <c r="A71" t="s">
        <v>41</v>
      </c>
      <c r="B71">
        <v>184</v>
      </c>
      <c r="C71" t="s">
        <v>41</v>
      </c>
    </row>
    <row r="72" spans="1:18" x14ac:dyDescent="0.3">
      <c r="A72" t="s">
        <v>53</v>
      </c>
      <c r="B72">
        <v>221</v>
      </c>
      <c r="C72" t="s">
        <v>121</v>
      </c>
      <c r="D72" t="s">
        <v>3194</v>
      </c>
      <c r="F72" s="162"/>
    </row>
    <row r="73" spans="1:18" x14ac:dyDescent="0.3">
      <c r="A73" t="s">
        <v>91</v>
      </c>
      <c r="B73">
        <v>268</v>
      </c>
      <c r="C73" t="s">
        <v>130</v>
      </c>
      <c r="D73" s="15" t="s">
        <v>3077</v>
      </c>
      <c r="E73" s="17" t="s">
        <v>3076</v>
      </c>
      <c r="F73" s="163"/>
      <c r="G73" s="37">
        <v>1</v>
      </c>
      <c r="H73" s="38">
        <v>2</v>
      </c>
      <c r="I73" s="38">
        <v>3</v>
      </c>
      <c r="J73" s="37">
        <v>4</v>
      </c>
      <c r="K73" s="38">
        <v>5</v>
      </c>
      <c r="L73" s="38">
        <v>6</v>
      </c>
      <c r="M73" s="37">
        <v>7</v>
      </c>
      <c r="N73" s="38">
        <v>8</v>
      </c>
      <c r="O73" s="38">
        <v>9</v>
      </c>
      <c r="P73" s="37">
        <v>10</v>
      </c>
      <c r="Q73" s="37">
        <v>11</v>
      </c>
      <c r="R73" s="37">
        <v>12</v>
      </c>
    </row>
    <row r="74" spans="1:18" x14ac:dyDescent="0.3">
      <c r="A74" t="s">
        <v>115</v>
      </c>
      <c r="B74">
        <v>192</v>
      </c>
      <c r="C74" t="s">
        <v>133</v>
      </c>
      <c r="D74" s="15"/>
      <c r="E74" s="20"/>
      <c r="F74" s="163" t="s">
        <v>3195</v>
      </c>
      <c r="G74" s="15">
        <v>0</v>
      </c>
      <c r="H74" s="15">
        <v>0</v>
      </c>
      <c r="I74" s="15">
        <v>0</v>
      </c>
      <c r="J74" s="15">
        <v>0</v>
      </c>
      <c r="K74" s="15">
        <v>0</v>
      </c>
      <c r="L74" s="15">
        <v>0</v>
      </c>
      <c r="M74" s="15">
        <v>0</v>
      </c>
      <c r="N74" s="15">
        <v>0</v>
      </c>
      <c r="O74" s="15">
        <v>0</v>
      </c>
      <c r="P74" s="15">
        <v>0</v>
      </c>
      <c r="Q74" s="15">
        <v>0</v>
      </c>
      <c r="R74" s="15">
        <v>0</v>
      </c>
    </row>
    <row r="75" spans="1:18" x14ac:dyDescent="0.3">
      <c r="A75" t="s">
        <v>92</v>
      </c>
      <c r="B75">
        <v>155</v>
      </c>
      <c r="C75" t="s">
        <v>133</v>
      </c>
      <c r="D75" s="194" t="s">
        <v>3078</v>
      </c>
      <c r="E75" s="21">
        <v>0</v>
      </c>
      <c r="F75" s="29" t="str">
        <f>"최고 "&amp;E50&amp;"℃ 이하"</f>
        <v>최고 0℃ 이하</v>
      </c>
      <c r="G75">
        <f>SUM('날씨6:날씨10'!$O5)</f>
        <v>47</v>
      </c>
      <c r="H75" s="24">
        <f>SUM('날씨6:날씨10'!$O6)</f>
        <v>22</v>
      </c>
      <c r="I75" s="24">
        <f>SUM('날씨6:날씨10'!$O7)</f>
        <v>1</v>
      </c>
      <c r="J75" s="24">
        <f>SUM('날씨6:날씨10'!$O8)</f>
        <v>0</v>
      </c>
      <c r="K75" s="24">
        <f>SUM('날씨6:날씨10'!$O9)</f>
        <v>0</v>
      </c>
      <c r="L75" s="24">
        <f>SUM('날씨6:날씨10'!$O10)</f>
        <v>0</v>
      </c>
      <c r="M75" s="24">
        <f>SUM('날씨6:날씨10'!$O11)</f>
        <v>0</v>
      </c>
      <c r="N75" s="24">
        <f>SUM('날씨6:날씨10'!$O12)</f>
        <v>0</v>
      </c>
      <c r="O75" s="24">
        <f>SUM('날씨6:날씨10'!$O13)</f>
        <v>0</v>
      </c>
      <c r="P75" s="24">
        <f>SUM('날씨6:날씨10'!$O14)</f>
        <v>0</v>
      </c>
      <c r="Q75" s="24">
        <f>SUM('날씨6:날씨10'!$O15)</f>
        <v>3</v>
      </c>
      <c r="R75" s="24">
        <f>SUM('날씨6:날씨10'!$O16)</f>
        <v>48</v>
      </c>
    </row>
    <row r="76" spans="1:18" x14ac:dyDescent="0.3">
      <c r="A76" t="s">
        <v>56</v>
      </c>
      <c r="B76">
        <v>232</v>
      </c>
      <c r="C76" t="s">
        <v>153</v>
      </c>
      <c r="D76" s="195"/>
      <c r="E76" s="23">
        <v>0</v>
      </c>
      <c r="F76" s="30" t="str">
        <f>"평균 "&amp;E51&amp;"℃ 이하"</f>
        <v>평균 0℃ 이하</v>
      </c>
      <c r="G76" s="24">
        <f>SUM('날씨6:날씨10'!$P5)</f>
        <v>126</v>
      </c>
      <c r="H76" s="24">
        <f>SUM('날씨6:날씨10'!$P6)</f>
        <v>78</v>
      </c>
      <c r="I76" s="24">
        <f>SUM('날씨6:날씨10'!$P7)</f>
        <v>9</v>
      </c>
      <c r="J76" s="24">
        <f>SUM('날씨6:날씨10'!$P8)</f>
        <v>0</v>
      </c>
      <c r="K76" s="24">
        <f>SUM('날씨6:날씨10'!$P9)</f>
        <v>0</v>
      </c>
      <c r="L76" s="24">
        <f>SUM('날씨6:날씨10'!$P10)</f>
        <v>0</v>
      </c>
      <c r="M76" s="24">
        <f>SUM('날씨6:날씨10'!$P11)</f>
        <v>0</v>
      </c>
      <c r="N76" s="24">
        <f>SUM('날씨6:날씨10'!$P12)</f>
        <v>0</v>
      </c>
      <c r="O76" s="24">
        <f>SUM('날씨6:날씨10'!$P13)</f>
        <v>0</v>
      </c>
      <c r="P76" s="24">
        <f>SUM('날씨6:날씨10'!$P14)</f>
        <v>0</v>
      </c>
      <c r="Q76" s="24">
        <f>SUM('날씨6:날씨10'!$P15)</f>
        <v>23</v>
      </c>
      <c r="R76" s="24">
        <f>SUM('날씨6:날씨10'!$P16)</f>
        <v>117</v>
      </c>
    </row>
    <row r="77" spans="1:18" x14ac:dyDescent="0.3">
      <c r="A77" t="s">
        <v>50</v>
      </c>
      <c r="B77">
        <v>95</v>
      </c>
      <c r="C77" t="s">
        <v>127</v>
      </c>
      <c r="D77" s="195"/>
      <c r="E77" s="23">
        <v>-5</v>
      </c>
      <c r="F77" s="30" t="str">
        <f>"평균 "&amp;E52&amp;"℃ 이하"</f>
        <v>평균 -5℃ 이하</v>
      </c>
      <c r="G77" s="24">
        <f>SUM('날씨6:날씨10'!$Q5)</f>
        <v>68</v>
      </c>
      <c r="H77" s="24">
        <f>SUM('날씨6:날씨10'!$Q6)</f>
        <v>25</v>
      </c>
      <c r="I77" s="24">
        <f>SUM('날씨6:날씨10'!$Q7)</f>
        <v>1</v>
      </c>
      <c r="J77" s="24">
        <f>SUM('날씨6:날씨10'!$Q8)</f>
        <v>0</v>
      </c>
      <c r="K77" s="24">
        <f>SUM('날씨6:날씨10'!$Q9)</f>
        <v>0</v>
      </c>
      <c r="L77" s="24">
        <f>SUM('날씨6:날씨10'!$Q10)</f>
        <v>0</v>
      </c>
      <c r="M77" s="24">
        <f>SUM('날씨6:날씨10'!$Q11)</f>
        <v>0</v>
      </c>
      <c r="N77" s="24">
        <f>SUM('날씨6:날씨10'!$Q12)</f>
        <v>0</v>
      </c>
      <c r="O77" s="24">
        <f>SUM('날씨6:날씨10'!$Q13)</f>
        <v>0</v>
      </c>
      <c r="P77" s="24">
        <f>SUM('날씨6:날씨10'!$Q14)</f>
        <v>0</v>
      </c>
      <c r="Q77" s="24">
        <f>SUM('날씨6:날씨10'!$Q15)</f>
        <v>2</v>
      </c>
      <c r="R77" s="24">
        <f>SUM('날씨6:날씨10'!$Q16)</f>
        <v>55</v>
      </c>
    </row>
    <row r="78" spans="1:18" ht="16.5" customHeight="1" x14ac:dyDescent="0.3">
      <c r="A78" t="s">
        <v>97</v>
      </c>
      <c r="B78">
        <v>276</v>
      </c>
      <c r="C78" t="s">
        <v>132</v>
      </c>
      <c r="D78" s="195"/>
      <c r="E78" s="23">
        <v>-5</v>
      </c>
      <c r="F78" s="30" t="str">
        <f>"최저 "&amp;E53&amp;"℃ 이하"</f>
        <v>최저 -5℃ 이하</v>
      </c>
      <c r="G78" s="24">
        <f>SUM('날씨6:날씨10'!$S5)</f>
        <v>127</v>
      </c>
      <c r="H78" s="24">
        <f>SUM('날씨6:날씨10'!$S6)</f>
        <v>89</v>
      </c>
      <c r="I78" s="24">
        <f>SUM('날씨6:날씨10'!$S7)</f>
        <v>19</v>
      </c>
      <c r="J78" s="24">
        <f>SUM('날씨6:날씨10'!$S8)</f>
        <v>1</v>
      </c>
      <c r="K78" s="24">
        <f>SUM('날씨6:날씨10'!$S9)</f>
        <v>0</v>
      </c>
      <c r="L78" s="24">
        <f>SUM('날씨6:날씨10'!$S10)</f>
        <v>0</v>
      </c>
      <c r="M78" s="24">
        <f>SUM('날씨6:날씨10'!$S11)</f>
        <v>0</v>
      </c>
      <c r="N78" s="24">
        <f>SUM('날씨6:날씨10'!$S12)</f>
        <v>0</v>
      </c>
      <c r="O78" s="24">
        <f>SUM('날씨6:날씨10'!$S13)</f>
        <v>0</v>
      </c>
      <c r="P78" s="24">
        <f>SUM('날씨6:날씨10'!$S14)</f>
        <v>0</v>
      </c>
      <c r="Q78" s="24">
        <f>SUM('날씨6:날씨10'!$S15)</f>
        <v>24</v>
      </c>
      <c r="R78" s="24">
        <f>SUM('날씨6:날씨10'!$S16)</f>
        <v>119</v>
      </c>
    </row>
    <row r="79" spans="1:18" x14ac:dyDescent="0.3">
      <c r="A79" t="s">
        <v>35</v>
      </c>
      <c r="B79">
        <v>131</v>
      </c>
      <c r="C79" t="s">
        <v>121</v>
      </c>
      <c r="D79" s="195"/>
      <c r="E79" s="23">
        <v>-10</v>
      </c>
      <c r="F79" s="30" t="str">
        <f>"평균 "&amp;E54&amp;"℃ 이하"</f>
        <v>평균 -10℃ 이하</v>
      </c>
      <c r="G79" s="24">
        <f>SUM('날씨6:날씨10'!$R5)</f>
        <v>20</v>
      </c>
      <c r="H79" s="24">
        <f>SUM('날씨6:날씨10'!$R6)</f>
        <v>2</v>
      </c>
      <c r="I79" s="24">
        <f>SUM('날씨6:날씨10'!$R7)</f>
        <v>0</v>
      </c>
      <c r="J79" s="24">
        <f>SUM('날씨6:날씨10'!$R8)</f>
        <v>0</v>
      </c>
      <c r="K79" s="24">
        <f>SUM('날씨6:날씨10'!$R9)</f>
        <v>0</v>
      </c>
      <c r="L79" s="24">
        <f>SUM('날씨6:날씨10'!$R10)</f>
        <v>0</v>
      </c>
      <c r="M79" s="24">
        <f>SUM('날씨6:날씨10'!$R11)</f>
        <v>0</v>
      </c>
      <c r="N79" s="24">
        <f>SUM('날씨6:날씨10'!$R12)</f>
        <v>0</v>
      </c>
      <c r="O79" s="24">
        <f>SUM('날씨6:날씨10'!$R13)</f>
        <v>0</v>
      </c>
      <c r="P79" s="24">
        <f>SUM('날씨6:날씨10'!$R14)</f>
        <v>0</v>
      </c>
      <c r="Q79" s="24">
        <f>SUM('날씨6:날씨10'!$R15)</f>
        <v>0</v>
      </c>
      <c r="R79" s="24">
        <f>SUM('날씨6:날씨10'!$R16)</f>
        <v>24</v>
      </c>
    </row>
    <row r="80" spans="1:18" x14ac:dyDescent="0.3">
      <c r="A80" t="s">
        <v>32</v>
      </c>
      <c r="B80">
        <v>101</v>
      </c>
      <c r="C80" t="s">
        <v>127</v>
      </c>
      <c r="D80" s="195"/>
      <c r="E80" s="23">
        <v>-10</v>
      </c>
      <c r="F80" s="30" t="str">
        <f>"최저 "&amp;E55&amp;"℃ 이하"</f>
        <v>최저 -10℃ 이하</v>
      </c>
      <c r="G80" s="24">
        <f>SUM('날씨6:날씨10'!$T5)</f>
        <v>91</v>
      </c>
      <c r="H80" s="24">
        <f>SUM('날씨6:날씨10'!$T6)</f>
        <v>36</v>
      </c>
      <c r="I80" s="24">
        <f>SUM('날씨6:날씨10'!$T7)</f>
        <v>1</v>
      </c>
      <c r="J80" s="24">
        <f>SUM('날씨6:날씨10'!$T8)</f>
        <v>0</v>
      </c>
      <c r="K80" s="24">
        <f>SUM('날씨6:날씨10'!$T9)</f>
        <v>0</v>
      </c>
      <c r="L80" s="24">
        <f>SUM('날씨6:날씨10'!$T10)</f>
        <v>0</v>
      </c>
      <c r="M80" s="24">
        <f>SUM('날씨6:날씨10'!$T11)</f>
        <v>0</v>
      </c>
      <c r="N80" s="24">
        <f>SUM('날씨6:날씨10'!$T12)</f>
        <v>0</v>
      </c>
      <c r="O80" s="24">
        <f>SUM('날씨6:날씨10'!$T13)</f>
        <v>0</v>
      </c>
      <c r="P80" s="24">
        <f>SUM('날씨6:날씨10'!$T14)</f>
        <v>0</v>
      </c>
      <c r="Q80" s="24">
        <f>SUM('날씨6:날씨10'!$T15)</f>
        <v>2</v>
      </c>
      <c r="R80" s="24">
        <f>SUM('날씨6:날씨10'!$T16)</f>
        <v>67</v>
      </c>
    </row>
    <row r="81" spans="1:18" x14ac:dyDescent="0.3">
      <c r="A81" t="s">
        <v>72</v>
      </c>
      <c r="B81">
        <v>127</v>
      </c>
      <c r="C81" t="s">
        <v>121</v>
      </c>
      <c r="D81" s="195"/>
      <c r="E81" s="23">
        <v>-12</v>
      </c>
      <c r="F81" s="30" t="str">
        <f>"최저 "&amp;E81&amp;"℃ 이하"</f>
        <v>최저 -12℃ 이하</v>
      </c>
      <c r="G81" s="40">
        <f>SUM('날씨6:날씨10'!$U5)</f>
        <v>65</v>
      </c>
      <c r="H81" s="40">
        <f>SUM('날씨6:날씨10'!$U6)</f>
        <v>22</v>
      </c>
      <c r="I81" s="40">
        <f>SUM('날씨6:날씨10'!$U7)</f>
        <v>0</v>
      </c>
      <c r="J81" s="40">
        <f>SUM('날씨6:날씨10'!$U8)</f>
        <v>0</v>
      </c>
      <c r="K81" s="40">
        <f>SUM('날씨6:날씨10'!$U9)</f>
        <v>0</v>
      </c>
      <c r="L81" s="40">
        <f>SUM('날씨6:날씨10'!$U10)</f>
        <v>0</v>
      </c>
      <c r="M81" s="40">
        <f>SUM('날씨6:날씨10'!$U11)</f>
        <v>0</v>
      </c>
      <c r="N81" s="40">
        <f>SUM('날씨6:날씨10'!$U12)</f>
        <v>0</v>
      </c>
      <c r="O81" s="40">
        <f>SUM('날씨6:날씨10'!$U13)</f>
        <v>0</v>
      </c>
      <c r="P81" s="40">
        <f>SUM('날씨6:날씨10'!$U14)</f>
        <v>0</v>
      </c>
      <c r="Q81" s="40">
        <f>SUM('날씨6:날씨10'!$U15)</f>
        <v>0</v>
      </c>
      <c r="R81" s="40">
        <f>SUM('날씨6:날씨10'!$U16)</f>
        <v>53</v>
      </c>
    </row>
    <row r="82" spans="1:18" ht="16.5" customHeight="1" x14ac:dyDescent="0.3">
      <c r="A82" t="s">
        <v>49</v>
      </c>
      <c r="B82">
        <v>216</v>
      </c>
      <c r="C82" t="s">
        <v>127</v>
      </c>
      <c r="D82" s="197"/>
      <c r="E82" s="164"/>
      <c r="F82" s="165" t="s">
        <v>3195</v>
      </c>
      <c r="G82" s="40">
        <v>0</v>
      </c>
      <c r="H82" s="40">
        <v>0</v>
      </c>
      <c r="I82" s="40">
        <v>0</v>
      </c>
      <c r="J82" s="40">
        <v>0</v>
      </c>
      <c r="K82" s="40">
        <v>0</v>
      </c>
      <c r="L82" s="40">
        <v>0</v>
      </c>
      <c r="M82" s="40">
        <v>0</v>
      </c>
      <c r="N82" s="40">
        <v>0</v>
      </c>
      <c r="O82" s="40">
        <v>0</v>
      </c>
      <c r="P82" s="40">
        <v>0</v>
      </c>
      <c r="Q82" s="40">
        <v>0</v>
      </c>
      <c r="R82" s="40">
        <v>0</v>
      </c>
    </row>
    <row r="83" spans="1:18" ht="16.5" customHeight="1" x14ac:dyDescent="0.3">
      <c r="A83" t="s">
        <v>96</v>
      </c>
      <c r="B83">
        <v>162</v>
      </c>
      <c r="C83" t="s">
        <v>133</v>
      </c>
      <c r="D83" s="194" t="s">
        <v>3079</v>
      </c>
      <c r="E83" s="21">
        <v>33</v>
      </c>
      <c r="F83" s="32" t="str">
        <f>E58&amp;"℃ 이상"</f>
        <v>33℃ 이상</v>
      </c>
      <c r="G83" s="22">
        <f>SUM('날씨6:날씨10'!$V5)</f>
        <v>0</v>
      </c>
      <c r="H83" s="22">
        <f>SUM('날씨6:날씨10'!$V6)</f>
        <v>0</v>
      </c>
      <c r="I83" s="22">
        <f>SUM('날씨6:날씨10'!$V7)</f>
        <v>0</v>
      </c>
      <c r="J83" s="22">
        <f>SUM('날씨6:날씨10'!$V8)</f>
        <v>0</v>
      </c>
      <c r="K83" s="22">
        <f>SUM('날씨6:날씨10'!$V9)</f>
        <v>0</v>
      </c>
      <c r="L83" s="22">
        <f>SUM('날씨6:날씨10'!$V10)</f>
        <v>6</v>
      </c>
      <c r="M83" s="22">
        <f>SUM('날씨6:날씨10'!$V11)</f>
        <v>20</v>
      </c>
      <c r="N83" s="22">
        <f>SUM('날씨6:날씨10'!$V12)</f>
        <v>20</v>
      </c>
      <c r="O83" s="22">
        <f>SUM('날씨6:날씨10'!$V13)</f>
        <v>1</v>
      </c>
      <c r="P83" s="22">
        <f>SUM('날씨6:날씨10'!$V14)</f>
        <v>0</v>
      </c>
      <c r="Q83" s="22">
        <f>SUM('날씨6:날씨10'!$V15)</f>
        <v>0</v>
      </c>
      <c r="R83" s="22">
        <f>SUM('날씨6:날씨10'!$V16)</f>
        <v>0</v>
      </c>
    </row>
    <row r="84" spans="1:18" ht="16.5" customHeight="1" x14ac:dyDescent="0.3">
      <c r="A84" t="s">
        <v>54</v>
      </c>
      <c r="B84">
        <v>99</v>
      </c>
      <c r="C84" t="s">
        <v>124</v>
      </c>
      <c r="D84" s="195"/>
      <c r="E84" s="136">
        <v>35</v>
      </c>
      <c r="F84" s="166" t="str">
        <f>E59&amp;"℃ 이상"</f>
        <v>35℃ 이상</v>
      </c>
      <c r="G84" s="40">
        <f>SUM('날씨6:날씨10'!$W5)</f>
        <v>0</v>
      </c>
      <c r="H84" s="40">
        <f>SUM('날씨6:날씨10'!$W7)</f>
        <v>0</v>
      </c>
      <c r="I84" s="40">
        <f>SUM('날씨6:날씨10'!$W7)</f>
        <v>0</v>
      </c>
      <c r="J84" s="40">
        <f>SUM('날씨6:날씨10'!$W8)</f>
        <v>0</v>
      </c>
      <c r="K84" s="40">
        <f>SUM('날씨6:날씨10'!$W9)</f>
        <v>0</v>
      </c>
      <c r="L84" s="40">
        <f>SUM('날씨6:날씨10'!$W10)</f>
        <v>1</v>
      </c>
      <c r="M84" s="40">
        <f>SUM('날씨6:날씨10'!$W11)</f>
        <v>4</v>
      </c>
      <c r="N84" s="40">
        <f>SUM('날씨6:날씨10'!$W12)</f>
        <v>2</v>
      </c>
      <c r="O84" s="40">
        <f>SUM('날씨6:날씨10'!$W13)</f>
        <v>0</v>
      </c>
      <c r="P84" s="40">
        <f>SUM('날씨6:날씨10'!$W14)</f>
        <v>0</v>
      </c>
      <c r="Q84" s="40">
        <f>SUM('날씨6:날씨10'!$W15)</f>
        <v>0</v>
      </c>
      <c r="R84" s="40">
        <f>SUM('날씨6:날씨10'!$V16)</f>
        <v>0</v>
      </c>
    </row>
    <row r="85" spans="1:18" x14ac:dyDescent="0.3">
      <c r="A85" t="s">
        <v>85</v>
      </c>
      <c r="B85">
        <v>138</v>
      </c>
      <c r="C85" t="s">
        <v>132</v>
      </c>
      <c r="D85" s="197"/>
      <c r="E85" s="25"/>
      <c r="F85" s="31" t="s">
        <v>3195</v>
      </c>
      <c r="G85" s="40">
        <v>0</v>
      </c>
      <c r="H85" s="40">
        <v>0</v>
      </c>
      <c r="I85" s="40">
        <v>0</v>
      </c>
      <c r="J85" s="40">
        <v>0</v>
      </c>
      <c r="K85" s="40">
        <v>0</v>
      </c>
      <c r="L85" s="40">
        <v>0</v>
      </c>
      <c r="M85" s="40">
        <v>0</v>
      </c>
      <c r="N85" s="40">
        <v>0</v>
      </c>
      <c r="O85" s="40">
        <v>0</v>
      </c>
      <c r="P85" s="40">
        <v>0</v>
      </c>
      <c r="Q85" s="40">
        <v>0</v>
      </c>
      <c r="R85" s="40">
        <v>0</v>
      </c>
    </row>
    <row r="86" spans="1:18" ht="16.5" customHeight="1" x14ac:dyDescent="0.3">
      <c r="A86" t="s">
        <v>89</v>
      </c>
      <c r="B86">
        <v>264</v>
      </c>
      <c r="C86" t="s">
        <v>133</v>
      </c>
      <c r="D86" s="194" t="s">
        <v>3080</v>
      </c>
      <c r="E86" s="21">
        <v>5</v>
      </c>
      <c r="F86" s="32" t="str">
        <f>E61&amp;"mm 이상"</f>
        <v>5mm 이상</v>
      </c>
      <c r="G86" s="22">
        <f>SUM('날씨6:날씨10'!$X5)</f>
        <v>3</v>
      </c>
      <c r="H86" s="22">
        <f>SUM('날씨6:날씨10'!$X6)</f>
        <v>7</v>
      </c>
      <c r="I86" s="22">
        <f>SUM('날씨6:날씨10'!$X7)</f>
        <v>12</v>
      </c>
      <c r="J86" s="22">
        <f>SUM('날씨6:날씨10'!$X8)</f>
        <v>11</v>
      </c>
      <c r="K86" s="22">
        <f>SUM('날씨6:날씨10'!$X9)</f>
        <v>27</v>
      </c>
      <c r="L86" s="22">
        <f>SUM('날씨6:날씨10'!$X10)</f>
        <v>29</v>
      </c>
      <c r="M86" s="22">
        <f>SUM('날씨6:날씨10'!$X11)</f>
        <v>47</v>
      </c>
      <c r="N86" s="22">
        <f>SUM('날씨6:날씨10'!$X12)</f>
        <v>45</v>
      </c>
      <c r="O86" s="22">
        <f>SUM('날씨6:날씨10'!$X13)</f>
        <v>28</v>
      </c>
      <c r="P86" s="22">
        <f>SUM('날씨6:날씨10'!$X14)</f>
        <v>14</v>
      </c>
      <c r="Q86" s="22">
        <f>SUM('날씨6:날씨10'!$X15)</f>
        <v>14</v>
      </c>
      <c r="R86" s="22">
        <f>SUM('날씨6:날씨10'!$X16)</f>
        <v>4</v>
      </c>
    </row>
    <row r="87" spans="1:18" x14ac:dyDescent="0.3">
      <c r="A87" t="s">
        <v>110</v>
      </c>
      <c r="B87">
        <v>285</v>
      </c>
      <c r="C87" t="s">
        <v>133</v>
      </c>
      <c r="D87" s="195"/>
      <c r="E87" s="23">
        <v>10</v>
      </c>
      <c r="F87" s="36" t="str">
        <f>E62&amp;"mm 이상"</f>
        <v>10mm 이상</v>
      </c>
      <c r="G87" s="24">
        <f>SUM('날씨6:날씨10'!$Y5)</f>
        <v>3</v>
      </c>
      <c r="H87" s="24">
        <f>SUM('날씨6:날씨10'!$Y6)</f>
        <v>5</v>
      </c>
      <c r="I87" s="24">
        <f>SUM('날씨6:날씨10'!$Y7)</f>
        <v>7</v>
      </c>
      <c r="J87" s="24">
        <f>SUM('날씨6:날씨10'!$Y8)</f>
        <v>8</v>
      </c>
      <c r="K87" s="24">
        <f>SUM('날씨6:날씨10'!$Y9)</f>
        <v>19</v>
      </c>
      <c r="L87" s="24">
        <f>SUM('날씨6:날씨10'!$Y10)</f>
        <v>22</v>
      </c>
      <c r="M87" s="24">
        <f>SUM('날씨6:날씨10'!$Y11)</f>
        <v>36</v>
      </c>
      <c r="N87" s="24">
        <f>SUM('날씨6:날씨10'!$Y12)</f>
        <v>39</v>
      </c>
      <c r="O87" s="24">
        <f>SUM('날씨6:날씨10'!$Y13)</f>
        <v>19</v>
      </c>
      <c r="P87" s="24">
        <f>SUM('날씨6:날씨10'!$Y14)</f>
        <v>10</v>
      </c>
      <c r="Q87" s="24">
        <f>SUM('날씨6:날씨10'!$Y15)</f>
        <v>10</v>
      </c>
      <c r="R87" s="24">
        <f>SUM('날씨6:날씨10'!$Y16)</f>
        <v>3</v>
      </c>
    </row>
    <row r="88" spans="1:18" x14ac:dyDescent="0.3">
      <c r="A88" t="s">
        <v>84</v>
      </c>
      <c r="B88">
        <v>261</v>
      </c>
      <c r="C88" t="s">
        <v>130</v>
      </c>
      <c r="D88" s="195"/>
      <c r="E88" s="136">
        <v>50</v>
      </c>
      <c r="F88" s="166" t="str">
        <f>E63&amp;"mm 이상"</f>
        <v>50mm 이상</v>
      </c>
      <c r="G88" s="40">
        <f>SUM('날씨6:날씨10'!$Z5)</f>
        <v>1</v>
      </c>
      <c r="H88" s="40">
        <f>SUM('날씨6:날씨10'!$Z6)</f>
        <v>0</v>
      </c>
      <c r="I88" s="40">
        <f>SUM('날씨6:날씨10'!$Z7)</f>
        <v>1</v>
      </c>
      <c r="J88" s="40">
        <f>SUM('날씨6:날씨10'!$Z8)</f>
        <v>0</v>
      </c>
      <c r="K88" s="40">
        <f>SUM('날씨6:날씨10'!$Z9)</f>
        <v>4</v>
      </c>
      <c r="L88" s="40">
        <f>SUM('날씨6:날씨10'!$Z10)</f>
        <v>4</v>
      </c>
      <c r="M88" s="40">
        <f>SUM('날씨6:날씨10'!$Z11)</f>
        <v>8</v>
      </c>
      <c r="N88" s="40">
        <f>SUM('날씨6:날씨10'!$Z12)</f>
        <v>16</v>
      </c>
      <c r="O88" s="40">
        <f>SUM('날씨6:날씨10'!$Z13)</f>
        <v>3</v>
      </c>
      <c r="P88" s="40">
        <f>SUM('날씨6:날씨10'!$Z14)</f>
        <v>2</v>
      </c>
      <c r="Q88" s="40">
        <f>SUM('날씨6:날씨10'!$Z15)</f>
        <v>2</v>
      </c>
      <c r="R88" s="40">
        <f>SUM('날씨6:날씨10'!$Z16)</f>
        <v>0</v>
      </c>
    </row>
    <row r="89" spans="1:18" ht="33" customHeight="1" x14ac:dyDescent="0.3">
      <c r="A89" t="s">
        <v>109</v>
      </c>
      <c r="B89">
        <v>177</v>
      </c>
      <c r="C89" t="s">
        <v>153</v>
      </c>
      <c r="D89" s="197"/>
      <c r="E89" s="25"/>
      <c r="F89" s="31" t="s">
        <v>3195</v>
      </c>
      <c r="G89" s="40">
        <v>0</v>
      </c>
      <c r="H89" s="40">
        <v>0</v>
      </c>
      <c r="I89" s="40">
        <v>0</v>
      </c>
      <c r="J89" s="40">
        <v>0</v>
      </c>
      <c r="K89" s="40">
        <v>0</v>
      </c>
      <c r="L89" s="40">
        <v>0</v>
      </c>
      <c r="M89" s="40">
        <v>0</v>
      </c>
      <c r="N89" s="40">
        <v>0</v>
      </c>
      <c r="O89" s="40">
        <v>0</v>
      </c>
      <c r="P89" s="40">
        <v>0</v>
      </c>
      <c r="Q89" s="40">
        <v>0</v>
      </c>
      <c r="R89" s="40">
        <v>0</v>
      </c>
    </row>
    <row r="90" spans="1:18" x14ac:dyDescent="0.3">
      <c r="A90" t="s">
        <v>47</v>
      </c>
      <c r="B90">
        <v>212</v>
      </c>
      <c r="C90" t="s">
        <v>127</v>
      </c>
      <c r="D90" s="194" t="s">
        <v>3081</v>
      </c>
      <c r="E90" s="21">
        <v>1</v>
      </c>
      <c r="F90" s="32" t="str">
        <f>E65&amp;"cm 이상"</f>
        <v>1cm 이상</v>
      </c>
      <c r="G90" s="22">
        <f>SUM('날씨6:날씨10'!$AA5)</f>
        <v>0</v>
      </c>
      <c r="H90" s="22">
        <f>SUM('날씨6:날씨10'!$AA6)</f>
        <v>0</v>
      </c>
      <c r="I90" s="22">
        <f>SUM('날씨6:날씨10'!$AA7)</f>
        <v>0</v>
      </c>
      <c r="J90" s="22">
        <f>SUM('날씨6:날씨10'!$AA8)</f>
        <v>0</v>
      </c>
      <c r="K90" s="22">
        <f>SUM('날씨6:날씨10'!$AA9)</f>
        <v>0</v>
      </c>
      <c r="L90" s="22">
        <f>SUM('날씨6:날씨10'!$AA10)</f>
        <v>0</v>
      </c>
      <c r="M90" s="22">
        <f>SUM('날씨6:날씨10'!$AA11)</f>
        <v>0</v>
      </c>
      <c r="N90" s="22">
        <f>SUM('날씨6:날씨10'!$AA12)</f>
        <v>0</v>
      </c>
      <c r="O90" s="22">
        <f>SUM('날씨6:날씨10'!$AA13)</f>
        <v>0</v>
      </c>
      <c r="P90" s="22">
        <f>SUM('날씨6:날씨10'!$AA14)</f>
        <v>0</v>
      </c>
      <c r="Q90" s="22">
        <f>SUM('날씨6:날씨10'!$AA15)</f>
        <v>0</v>
      </c>
      <c r="R90" s="22">
        <f>SUM('날씨6:날씨10'!$AA16)</f>
        <v>0</v>
      </c>
    </row>
    <row r="91" spans="1:18" x14ac:dyDescent="0.3">
      <c r="D91" s="195"/>
      <c r="E91" s="136">
        <v>5</v>
      </c>
      <c r="F91" s="166" t="str">
        <f>E66&amp;"cm 이상"</f>
        <v>5cm 이상</v>
      </c>
      <c r="G91" s="40">
        <f>SUM('날씨6:날씨10'!$AB5)</f>
        <v>0</v>
      </c>
      <c r="H91" s="40">
        <f>SUM('날씨6:날씨10'!$AB6)</f>
        <v>0</v>
      </c>
      <c r="I91" s="40">
        <f>SUM('날씨6:날씨10'!$AB7)</f>
        <v>0</v>
      </c>
      <c r="J91" s="40">
        <f>SUM('날씨6:날씨10'!$AB8)</f>
        <v>0</v>
      </c>
      <c r="K91" s="40">
        <f>SUM('날씨6:날씨10'!$AB9)</f>
        <v>0</v>
      </c>
      <c r="L91" s="40">
        <f>SUM('날씨6:날씨10'!$AB10)</f>
        <v>0</v>
      </c>
      <c r="M91" s="40">
        <f>SUM('날씨6:날씨10'!$AB11)</f>
        <v>0</v>
      </c>
      <c r="N91" s="40">
        <f>SUM('날씨6:날씨10'!$AB12)</f>
        <v>0</v>
      </c>
      <c r="O91" s="40">
        <f>SUM('날씨6:날씨10'!$AB13)</f>
        <v>0</v>
      </c>
      <c r="P91" s="40">
        <f>SUM('날씨6:날씨10'!$AB14)</f>
        <v>0</v>
      </c>
      <c r="Q91" s="40">
        <f>SUM('날씨6:날씨10'!$AB15)</f>
        <v>0</v>
      </c>
      <c r="R91" s="40">
        <f>SUM('날씨6:날씨10'!$AB16)</f>
        <v>0</v>
      </c>
    </row>
    <row r="92" spans="1:18" x14ac:dyDescent="0.3">
      <c r="D92" s="197"/>
      <c r="E92" s="25"/>
      <c r="F92" s="31" t="s">
        <v>3195</v>
      </c>
      <c r="G92" s="40">
        <v>0</v>
      </c>
      <c r="H92" s="40">
        <v>0</v>
      </c>
      <c r="I92" s="40">
        <v>0</v>
      </c>
      <c r="J92" s="40">
        <v>0</v>
      </c>
      <c r="K92" s="40">
        <v>0</v>
      </c>
      <c r="L92" s="40">
        <v>0</v>
      </c>
      <c r="M92" s="40">
        <v>0</v>
      </c>
      <c r="N92" s="40">
        <v>0</v>
      </c>
      <c r="O92" s="40">
        <v>0</v>
      </c>
      <c r="P92" s="40">
        <v>0</v>
      </c>
      <c r="Q92" s="40">
        <v>0</v>
      </c>
      <c r="R92" s="40">
        <v>0</v>
      </c>
    </row>
    <row r="93" spans="1:18" x14ac:dyDescent="0.3">
      <c r="D93" s="191" t="s">
        <v>3082</v>
      </c>
      <c r="E93" s="21">
        <v>12</v>
      </c>
      <c r="F93" s="29" t="str">
        <f>E68&amp;"m/s 이상"</f>
        <v>12m/s 이상</v>
      </c>
      <c r="G93" s="22">
        <f>SUM('날씨6:날씨10'!$AC5)</f>
        <v>4</v>
      </c>
      <c r="H93" s="22">
        <f>SUM('날씨6:날씨10'!$AC6)</f>
        <v>9</v>
      </c>
      <c r="I93" s="22">
        <f>SUM('날씨6:날씨10'!$AC7)</f>
        <v>14</v>
      </c>
      <c r="J93" s="22">
        <f>SUM('날씨6:날씨10'!$AC8)</f>
        <v>15</v>
      </c>
      <c r="K93" s="22">
        <f>SUM('날씨6:날씨10'!$AC9)</f>
        <v>13</v>
      </c>
      <c r="L93" s="22">
        <f>SUM('날씨6:날씨10'!$AC10)</f>
        <v>8</v>
      </c>
      <c r="M93" s="22">
        <f>SUM('날씨6:날씨10'!$AC11)</f>
        <v>10</v>
      </c>
      <c r="N93" s="22">
        <f>SUM('날씨6:날씨10'!$AC12)</f>
        <v>8</v>
      </c>
      <c r="O93" s="22">
        <f>SUM('날씨6:날씨10'!$AC13)</f>
        <v>5</v>
      </c>
      <c r="P93" s="22">
        <f>SUM('날씨6:날씨10'!$AC14)</f>
        <v>0</v>
      </c>
      <c r="Q93" s="22">
        <f>SUM('날씨6:날씨10'!$AC15)</f>
        <v>12</v>
      </c>
      <c r="R93" s="22">
        <f>SUM('날씨6:날씨10'!$AC16)</f>
        <v>9</v>
      </c>
    </row>
    <row r="94" spans="1:18" x14ac:dyDescent="0.3">
      <c r="D94" s="192"/>
      <c r="E94" s="136">
        <v>15</v>
      </c>
      <c r="F94" s="137" t="str">
        <f>E69&amp;"m/s 이상"</f>
        <v>15m/s 이상</v>
      </c>
      <c r="G94" s="40">
        <f>SUM('날씨6:날씨10'!$AD5)</f>
        <v>1</v>
      </c>
      <c r="H94" s="40">
        <f>SUM('날씨6:날씨10'!$AD6)</f>
        <v>0</v>
      </c>
      <c r="I94" s="40">
        <f>SUM('날씨6:날씨10'!$AD7)</f>
        <v>2</v>
      </c>
      <c r="J94" s="40">
        <f>SUM('날씨6:날씨10'!$AD8)</f>
        <v>1</v>
      </c>
      <c r="K94" s="40">
        <f>SUM('날씨6:날씨10'!$AD9)</f>
        <v>3</v>
      </c>
      <c r="L94" s="40">
        <f>SUM('날씨6:날씨10'!$AD10)</f>
        <v>3</v>
      </c>
      <c r="M94" s="40">
        <f>SUM('날씨6:날씨10'!$AD11)</f>
        <v>2</v>
      </c>
      <c r="N94" s="40">
        <f>SUM('날씨6:날씨10'!$AD12)</f>
        <v>2</v>
      </c>
      <c r="O94" s="40">
        <f>SUM('날씨6:날씨10'!$AD13)</f>
        <v>1</v>
      </c>
      <c r="P94" s="40">
        <f>SUM('날씨6:날씨10'!$AD14)</f>
        <v>0</v>
      </c>
      <c r="Q94" s="40">
        <f>SUM('날씨6:날씨10'!$AD15)</f>
        <v>3</v>
      </c>
      <c r="R94" s="40">
        <f>SUM('날씨6:날씨10'!$AD16)</f>
        <v>2</v>
      </c>
    </row>
    <row r="95" spans="1:18" x14ac:dyDescent="0.3">
      <c r="D95" s="193"/>
      <c r="E95" s="25"/>
      <c r="F95" s="31" t="s">
        <v>3195</v>
      </c>
      <c r="G95" s="40">
        <v>0</v>
      </c>
      <c r="H95" s="40">
        <v>0</v>
      </c>
      <c r="I95" s="40">
        <v>0</v>
      </c>
      <c r="J95" s="40">
        <v>0</v>
      </c>
      <c r="K95" s="40">
        <v>0</v>
      </c>
      <c r="L95" s="40">
        <v>0</v>
      </c>
      <c r="M95" s="40">
        <v>0</v>
      </c>
      <c r="N95" s="40">
        <v>0</v>
      </c>
      <c r="O95" s="40">
        <v>0</v>
      </c>
      <c r="P95" s="40">
        <v>0</v>
      </c>
      <c r="Q95" s="40">
        <v>0</v>
      </c>
      <c r="R95" s="40">
        <v>0</v>
      </c>
    </row>
    <row r="96" spans="1:18" x14ac:dyDescent="0.3">
      <c r="G96" s="167"/>
      <c r="H96" s="167"/>
      <c r="I96" s="167"/>
      <c r="J96" s="167"/>
      <c r="K96" s="167"/>
      <c r="L96" s="167"/>
      <c r="M96" s="167"/>
      <c r="N96" s="167"/>
      <c r="O96" s="167"/>
      <c r="P96" s="167"/>
      <c r="Q96" s="167"/>
      <c r="R96" s="167"/>
    </row>
  </sheetData>
  <sheetProtection algorithmName="SHA-512" hashValue="SV1elHwGH5mXJ924Deo3HKA7/FHFfLthmmvnV0Tg9zAtJfmR94H4mQBIIr/B9Qw/b8+QzvkZjXe4sgxbBlmwpQ==" saltValue="rh1lrBCY732XddFHg38F6w==" spinCount="100000" sheet="1" objects="1" scenarios="1" selectLockedCells="1" selectUnlockedCells="1"/>
  <mergeCells count="15">
    <mergeCell ref="D30:D36"/>
    <mergeCell ref="D37:D38"/>
    <mergeCell ref="D42:D43"/>
    <mergeCell ref="D44:D45"/>
    <mergeCell ref="D39:D41"/>
    <mergeCell ref="D93:D95"/>
    <mergeCell ref="D50:D57"/>
    <mergeCell ref="D58:D60"/>
    <mergeCell ref="D61:D64"/>
    <mergeCell ref="D65:D67"/>
    <mergeCell ref="D68:D70"/>
    <mergeCell ref="D75:D82"/>
    <mergeCell ref="D86:D89"/>
    <mergeCell ref="D90:D92"/>
    <mergeCell ref="D83:D85"/>
  </mergeCells>
  <phoneticPr fontId="1" type="noConversion"/>
  <hyperlinks>
    <hyperlink ref="A1" r:id="rId1" display="https://www.data.go.kr/iim/api/selectAPIAcountView.do" xr:uid="{12F62F5E-0F0B-4866-94A4-A649D9D5EF32}"/>
  </hyperlinks>
  <pageMargins left="0.7" right="0.7" top="0.75" bottom="0.75" header="0.3" footer="0.3"/>
  <pageSetup paperSize="9"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C9F0BC-A3E5-442C-9A00-B4FF90F37F03}">
  <sheetPr codeName="Sheet2"/>
  <dimension ref="C1:S97"/>
  <sheetViews>
    <sheetView zoomScaleNormal="100" workbookViewId="0">
      <selection activeCell="I11" sqref="I11"/>
    </sheetView>
  </sheetViews>
  <sheetFormatPr defaultColWidth="8.75" defaultRowHeight="13.5" x14ac:dyDescent="0.3"/>
  <cols>
    <col min="1" max="2" width="2.625" style="41" customWidth="1"/>
    <col min="3" max="3" width="6.75" style="41" bestFit="1" customWidth="1"/>
    <col min="4" max="16" width="6.625" style="43" customWidth="1"/>
    <col min="17" max="17" width="4.875" style="41" customWidth="1"/>
    <col min="18" max="16384" width="8.75" style="41"/>
  </cols>
  <sheetData>
    <row r="1" spans="3:16" ht="20.25" x14ac:dyDescent="0.3">
      <c r="C1" s="42" t="s">
        <v>3115</v>
      </c>
    </row>
    <row r="2" spans="3:16" ht="15" customHeight="1" x14ac:dyDescent="0.3">
      <c r="C2" s="41" t="s">
        <v>3174</v>
      </c>
    </row>
    <row r="3" spans="3:16" ht="15" customHeight="1" x14ac:dyDescent="0.3">
      <c r="C3" s="44"/>
      <c r="D3" s="45" t="s">
        <v>3117</v>
      </c>
      <c r="E3" s="46" t="s">
        <v>3118</v>
      </c>
      <c r="F3" s="46" t="s">
        <v>3119</v>
      </c>
      <c r="G3" s="46" t="s">
        <v>3120</v>
      </c>
      <c r="H3" s="46" t="s">
        <v>3121</v>
      </c>
      <c r="I3" s="46" t="s">
        <v>3122</v>
      </c>
      <c r="J3" s="46" t="s">
        <v>3123</v>
      </c>
      <c r="K3" s="46" t="s">
        <v>3124</v>
      </c>
      <c r="L3" s="46" t="s">
        <v>3125</v>
      </c>
      <c r="M3" s="46" t="s">
        <v>3126</v>
      </c>
      <c r="N3" s="46" t="s">
        <v>3127</v>
      </c>
      <c r="O3" s="46" t="s">
        <v>3128</v>
      </c>
      <c r="P3" s="47" t="s">
        <v>3129</v>
      </c>
    </row>
    <row r="4" spans="3:16" ht="15" customHeight="1" x14ac:dyDescent="0.3">
      <c r="C4" s="48">
        <f>가동률!$P$10</f>
        <v>2025</v>
      </c>
      <c r="D4" s="57">
        <f>D21-4</f>
        <v>4</v>
      </c>
      <c r="E4" s="57">
        <f t="shared" ref="E4:O4" si="0">E21-4</f>
        <v>0</v>
      </c>
      <c r="F4" s="57">
        <f t="shared" si="0"/>
        <v>3</v>
      </c>
      <c r="G4" s="57">
        <f t="shared" si="0"/>
        <v>0</v>
      </c>
      <c r="H4" s="57">
        <f t="shared" si="0"/>
        <v>2</v>
      </c>
      <c r="I4" s="57">
        <f t="shared" si="0"/>
        <v>2</v>
      </c>
      <c r="J4" s="57">
        <f t="shared" si="0"/>
        <v>0</v>
      </c>
      <c r="K4" s="57">
        <f t="shared" si="0"/>
        <v>2</v>
      </c>
      <c r="L4" s="57">
        <f t="shared" si="0"/>
        <v>0</v>
      </c>
      <c r="M4" s="57">
        <f t="shared" si="0"/>
        <v>5</v>
      </c>
      <c r="N4" s="57">
        <f t="shared" si="0"/>
        <v>1</v>
      </c>
      <c r="O4" s="57">
        <f t="shared" si="0"/>
        <v>1</v>
      </c>
      <c r="P4" s="49">
        <f>SUM(D4:O4)</f>
        <v>20</v>
      </c>
    </row>
    <row r="5" spans="3:16" ht="15" customHeight="1" x14ac:dyDescent="0.3">
      <c r="C5" s="48">
        <f>C4+1</f>
        <v>2026</v>
      </c>
      <c r="D5" s="57">
        <f t="shared" ref="D5:O5" si="1">D22-4</f>
        <v>1</v>
      </c>
      <c r="E5" s="57">
        <f t="shared" si="1"/>
        <v>3</v>
      </c>
      <c r="F5" s="57">
        <f t="shared" si="1"/>
        <v>2</v>
      </c>
      <c r="G5" s="57">
        <f t="shared" si="1"/>
        <v>0</v>
      </c>
      <c r="H5" s="57">
        <f t="shared" si="1"/>
        <v>3</v>
      </c>
      <c r="I5" s="57">
        <f t="shared" si="1"/>
        <v>1</v>
      </c>
      <c r="J5" s="57">
        <f t="shared" si="1"/>
        <v>0</v>
      </c>
      <c r="K5" s="57">
        <f t="shared" si="1"/>
        <v>3</v>
      </c>
      <c r="L5" s="57">
        <f t="shared" si="1"/>
        <v>3</v>
      </c>
      <c r="M5" s="57">
        <f t="shared" si="1"/>
        <v>3</v>
      </c>
      <c r="N5" s="57">
        <f t="shared" si="1"/>
        <v>1</v>
      </c>
      <c r="O5" s="57">
        <f t="shared" si="1"/>
        <v>1</v>
      </c>
      <c r="P5" s="49">
        <f>SUM(D5:O5)</f>
        <v>21</v>
      </c>
    </row>
    <row r="6" spans="3:16" ht="15" customHeight="1" x14ac:dyDescent="0.3">
      <c r="C6" s="48">
        <f t="shared" ref="C6:C13" si="2">C5+1</f>
        <v>2027</v>
      </c>
      <c r="D6" s="57">
        <f t="shared" ref="D6:O6" si="3">D23-4</f>
        <v>2</v>
      </c>
      <c r="E6" s="57">
        <f t="shared" si="3"/>
        <v>3</v>
      </c>
      <c r="F6" s="57">
        <f t="shared" si="3"/>
        <v>1</v>
      </c>
      <c r="G6" s="57">
        <f t="shared" si="3"/>
        <v>0</v>
      </c>
      <c r="H6" s="57">
        <f t="shared" si="3"/>
        <v>3</v>
      </c>
      <c r="I6" s="57">
        <f t="shared" si="3"/>
        <v>0</v>
      </c>
      <c r="J6" s="57">
        <f t="shared" si="3"/>
        <v>0</v>
      </c>
      <c r="K6" s="57">
        <f t="shared" si="3"/>
        <v>2</v>
      </c>
      <c r="L6" s="57">
        <f t="shared" si="3"/>
        <v>3</v>
      </c>
      <c r="M6" s="57">
        <f t="shared" si="3"/>
        <v>4</v>
      </c>
      <c r="N6" s="57">
        <f t="shared" si="3"/>
        <v>0</v>
      </c>
      <c r="O6" s="57">
        <f t="shared" si="3"/>
        <v>2</v>
      </c>
      <c r="P6" s="49">
        <f>SUM(D6:O6)</f>
        <v>20</v>
      </c>
    </row>
    <row r="7" spans="3:16" ht="15" customHeight="1" x14ac:dyDescent="0.3">
      <c r="C7" s="48">
        <f t="shared" si="2"/>
        <v>2028</v>
      </c>
      <c r="D7" s="57">
        <f t="shared" ref="D7:O7" si="4">D24-4</f>
        <v>5</v>
      </c>
      <c r="E7" s="57">
        <f t="shared" si="4"/>
        <v>0</v>
      </c>
      <c r="F7" s="57">
        <f t="shared" si="4"/>
        <v>2</v>
      </c>
      <c r="G7" s="57">
        <f t="shared" si="4"/>
        <v>1</v>
      </c>
      <c r="H7" s="57">
        <f t="shared" si="4"/>
        <v>2</v>
      </c>
      <c r="I7" s="57">
        <f t="shared" si="4"/>
        <v>1</v>
      </c>
      <c r="J7" s="57">
        <f t="shared" si="4"/>
        <v>1</v>
      </c>
      <c r="K7" s="57">
        <f t="shared" si="4"/>
        <v>1</v>
      </c>
      <c r="L7" s="57">
        <f t="shared" si="4"/>
        <v>0</v>
      </c>
      <c r="M7" s="57">
        <f t="shared" si="4"/>
        <v>6</v>
      </c>
      <c r="N7" s="57">
        <f t="shared" si="4"/>
        <v>0</v>
      </c>
      <c r="O7" s="57">
        <f t="shared" si="4"/>
        <v>2</v>
      </c>
      <c r="P7" s="49">
        <f t="shared" ref="P7:P13" si="5">SUM(D7:O7)</f>
        <v>21</v>
      </c>
    </row>
    <row r="8" spans="3:16" ht="15" customHeight="1" x14ac:dyDescent="0.3">
      <c r="C8" s="48">
        <f t="shared" si="2"/>
        <v>2029</v>
      </c>
      <c r="D8" s="57">
        <f t="shared" ref="D8:O8" si="6">D25-4</f>
        <v>1</v>
      </c>
      <c r="E8" s="57">
        <f t="shared" si="6"/>
        <v>3</v>
      </c>
      <c r="F8" s="57">
        <f t="shared" si="6"/>
        <v>1</v>
      </c>
      <c r="G8" s="57">
        <f t="shared" si="6"/>
        <v>1</v>
      </c>
      <c r="H8" s="57">
        <f t="shared" si="6"/>
        <v>3</v>
      </c>
      <c r="I8" s="57">
        <f t="shared" si="6"/>
        <v>1</v>
      </c>
      <c r="J8" s="57">
        <f t="shared" si="6"/>
        <v>1</v>
      </c>
      <c r="K8" s="57">
        <f t="shared" si="6"/>
        <v>1</v>
      </c>
      <c r="L8" s="57">
        <f t="shared" si="6"/>
        <v>4</v>
      </c>
      <c r="M8" s="57">
        <f t="shared" si="6"/>
        <v>2</v>
      </c>
      <c r="N8" s="57">
        <f t="shared" si="6"/>
        <v>0</v>
      </c>
      <c r="O8" s="57">
        <f t="shared" si="6"/>
        <v>2</v>
      </c>
      <c r="P8" s="49">
        <f t="shared" si="5"/>
        <v>20</v>
      </c>
    </row>
    <row r="9" spans="3:16" ht="15" customHeight="1" x14ac:dyDescent="0.3">
      <c r="C9" s="48">
        <f t="shared" si="2"/>
        <v>2030</v>
      </c>
      <c r="D9" s="57">
        <f t="shared" ref="D9:O9" si="7">D26-4</f>
        <v>1</v>
      </c>
      <c r="E9" s="57">
        <f t="shared" si="7"/>
        <v>3</v>
      </c>
      <c r="F9" s="57">
        <f t="shared" si="7"/>
        <v>2</v>
      </c>
      <c r="G9" s="57">
        <f t="shared" si="7"/>
        <v>0</v>
      </c>
      <c r="H9" s="57">
        <f t="shared" si="7"/>
        <v>2</v>
      </c>
      <c r="I9" s="57">
        <f t="shared" si="7"/>
        <v>2</v>
      </c>
      <c r="J9" s="57">
        <f t="shared" si="7"/>
        <v>0</v>
      </c>
      <c r="K9" s="57">
        <f t="shared" si="7"/>
        <v>1</v>
      </c>
      <c r="L9" s="57">
        <f t="shared" si="7"/>
        <v>4</v>
      </c>
      <c r="M9" s="57">
        <f t="shared" si="7"/>
        <v>2</v>
      </c>
      <c r="N9" s="57">
        <f t="shared" si="7"/>
        <v>0</v>
      </c>
      <c r="O9" s="57">
        <f t="shared" si="7"/>
        <v>2</v>
      </c>
      <c r="P9" s="49">
        <f t="shared" si="5"/>
        <v>19</v>
      </c>
    </row>
    <row r="10" spans="3:16" ht="15" customHeight="1" x14ac:dyDescent="0.3">
      <c r="C10" s="48">
        <f t="shared" si="2"/>
        <v>2031</v>
      </c>
      <c r="D10" s="57">
        <f t="shared" ref="D10:O10" si="8">D27-4</f>
        <v>4</v>
      </c>
      <c r="E10" s="57">
        <f t="shared" si="8"/>
        <v>0</v>
      </c>
      <c r="F10" s="57">
        <f t="shared" si="8"/>
        <v>3</v>
      </c>
      <c r="G10" s="57">
        <f t="shared" si="8"/>
        <v>0</v>
      </c>
      <c r="H10" s="57">
        <f t="shared" si="8"/>
        <v>2</v>
      </c>
      <c r="I10" s="57">
        <f t="shared" si="8"/>
        <v>2</v>
      </c>
      <c r="J10" s="57">
        <f t="shared" si="8"/>
        <v>0</v>
      </c>
      <c r="K10" s="57">
        <f t="shared" si="8"/>
        <v>2</v>
      </c>
      <c r="L10" s="57">
        <f t="shared" si="8"/>
        <v>1</v>
      </c>
      <c r="M10" s="57">
        <f t="shared" si="8"/>
        <v>4</v>
      </c>
      <c r="N10" s="57">
        <f t="shared" si="8"/>
        <v>1</v>
      </c>
      <c r="O10" s="57">
        <f t="shared" si="8"/>
        <v>1</v>
      </c>
      <c r="P10" s="49">
        <f t="shared" si="5"/>
        <v>20</v>
      </c>
    </row>
    <row r="11" spans="3:16" ht="15" customHeight="1" x14ac:dyDescent="0.3">
      <c r="C11" s="48">
        <f t="shared" si="2"/>
        <v>2032</v>
      </c>
      <c r="D11" s="57">
        <f t="shared" ref="D11:O11" si="9">D28-4</f>
        <v>1</v>
      </c>
      <c r="E11" s="57">
        <f t="shared" si="9"/>
        <v>4</v>
      </c>
      <c r="F11" s="57">
        <f t="shared" si="9"/>
        <v>1</v>
      </c>
      <c r="G11" s="57">
        <f t="shared" si="9"/>
        <v>0</v>
      </c>
      <c r="H11" s="57">
        <f t="shared" si="9"/>
        <v>3</v>
      </c>
      <c r="I11" s="57">
        <f t="shared" si="9"/>
        <v>0</v>
      </c>
      <c r="J11" s="57">
        <f t="shared" si="9"/>
        <v>0</v>
      </c>
      <c r="K11" s="57">
        <f t="shared" si="9"/>
        <v>2</v>
      </c>
      <c r="L11" s="57">
        <f t="shared" si="9"/>
        <v>3</v>
      </c>
      <c r="M11" s="57">
        <f t="shared" si="9"/>
        <v>4</v>
      </c>
      <c r="N11" s="57">
        <f t="shared" si="9"/>
        <v>0</v>
      </c>
      <c r="O11" s="57">
        <f t="shared" si="9"/>
        <v>2</v>
      </c>
      <c r="P11" s="49">
        <f t="shared" si="5"/>
        <v>20</v>
      </c>
    </row>
    <row r="12" spans="3:16" ht="15" customHeight="1" x14ac:dyDescent="0.3">
      <c r="C12" s="48">
        <f t="shared" si="2"/>
        <v>2033</v>
      </c>
      <c r="D12" s="57">
        <f t="shared" ref="D12:O12" si="10">D29-4</f>
        <v>3</v>
      </c>
      <c r="E12" s="57">
        <f t="shared" si="10"/>
        <v>2</v>
      </c>
      <c r="F12" s="57">
        <f t="shared" si="10"/>
        <v>1</v>
      </c>
      <c r="G12" s="57">
        <f t="shared" si="10"/>
        <v>0</v>
      </c>
      <c r="H12" s="57">
        <f t="shared" si="10"/>
        <v>3</v>
      </c>
      <c r="I12" s="57">
        <f t="shared" si="10"/>
        <v>1</v>
      </c>
      <c r="J12" s="57">
        <f t="shared" si="10"/>
        <v>1</v>
      </c>
      <c r="K12" s="57">
        <f t="shared" si="10"/>
        <v>1</v>
      </c>
      <c r="L12" s="57">
        <f t="shared" si="10"/>
        <v>3</v>
      </c>
      <c r="M12" s="57">
        <f t="shared" si="10"/>
        <v>3</v>
      </c>
      <c r="N12" s="57">
        <f t="shared" si="10"/>
        <v>0</v>
      </c>
      <c r="O12" s="57">
        <f t="shared" si="10"/>
        <v>1</v>
      </c>
      <c r="P12" s="49">
        <f t="shared" si="5"/>
        <v>19</v>
      </c>
    </row>
    <row r="13" spans="3:16" ht="15" customHeight="1" x14ac:dyDescent="0.3">
      <c r="C13" s="48">
        <f t="shared" si="2"/>
        <v>2034</v>
      </c>
      <c r="D13" s="57">
        <f t="shared" ref="D13:O13" si="11">D30-4</f>
        <v>1</v>
      </c>
      <c r="E13" s="57">
        <f t="shared" si="11"/>
        <v>3</v>
      </c>
      <c r="F13" s="57">
        <f t="shared" si="11"/>
        <v>1</v>
      </c>
      <c r="G13" s="57">
        <f t="shared" si="11"/>
        <v>1</v>
      </c>
      <c r="H13" s="57">
        <f t="shared" si="11"/>
        <v>2</v>
      </c>
      <c r="I13" s="57">
        <f t="shared" si="11"/>
        <v>1</v>
      </c>
      <c r="J13" s="57">
        <f t="shared" si="11"/>
        <v>1</v>
      </c>
      <c r="K13" s="57">
        <f t="shared" si="11"/>
        <v>1</v>
      </c>
      <c r="L13" s="57">
        <f t="shared" si="11"/>
        <v>3</v>
      </c>
      <c r="M13" s="57">
        <f t="shared" si="11"/>
        <v>3</v>
      </c>
      <c r="N13" s="57">
        <f t="shared" si="11"/>
        <v>0</v>
      </c>
      <c r="O13" s="57">
        <f t="shared" si="11"/>
        <v>2</v>
      </c>
      <c r="P13" s="49">
        <f t="shared" si="5"/>
        <v>19</v>
      </c>
    </row>
    <row r="14" spans="3:16" ht="15" customHeight="1" x14ac:dyDescent="0.3">
      <c r="C14" s="41" t="s">
        <v>3065</v>
      </c>
      <c r="D14" s="50">
        <f t="shared" ref="D14:O14" si="12">AVERAGE(D4:D13)</f>
        <v>2.2999999999999998</v>
      </c>
      <c r="E14" s="50">
        <f t="shared" si="12"/>
        <v>2.1</v>
      </c>
      <c r="F14" s="50">
        <f t="shared" si="12"/>
        <v>1.7</v>
      </c>
      <c r="G14" s="50">
        <f t="shared" si="12"/>
        <v>0.3</v>
      </c>
      <c r="H14" s="50">
        <f t="shared" si="12"/>
        <v>2.5</v>
      </c>
      <c r="I14" s="50">
        <f t="shared" si="12"/>
        <v>1.1000000000000001</v>
      </c>
      <c r="J14" s="50">
        <f t="shared" si="12"/>
        <v>0.4</v>
      </c>
      <c r="K14" s="50">
        <f t="shared" si="12"/>
        <v>1.6</v>
      </c>
      <c r="L14" s="50">
        <f t="shared" si="12"/>
        <v>2.4</v>
      </c>
      <c r="M14" s="50">
        <f t="shared" si="12"/>
        <v>3.6</v>
      </c>
      <c r="N14" s="50">
        <f t="shared" si="12"/>
        <v>0.3</v>
      </c>
      <c r="O14" s="50">
        <f t="shared" si="12"/>
        <v>1.6</v>
      </c>
      <c r="P14" s="50">
        <f>SUM(D14:O14)</f>
        <v>19.900000000000002</v>
      </c>
    </row>
    <row r="15" spans="3:16" ht="15" customHeight="1" x14ac:dyDescent="0.3">
      <c r="C15" s="41" t="s">
        <v>3134</v>
      </c>
      <c r="D15" s="50">
        <f t="shared" ref="D15:O15" si="13">AVERAGE(D7:D10)</f>
        <v>2.75</v>
      </c>
      <c r="E15" s="50">
        <f t="shared" si="13"/>
        <v>1.5</v>
      </c>
      <c r="F15" s="50">
        <f t="shared" si="13"/>
        <v>2</v>
      </c>
      <c r="G15" s="50">
        <f t="shared" si="13"/>
        <v>0.5</v>
      </c>
      <c r="H15" s="50">
        <f t="shared" si="13"/>
        <v>2.25</v>
      </c>
      <c r="I15" s="50">
        <f t="shared" si="13"/>
        <v>1.5</v>
      </c>
      <c r="J15" s="50">
        <f t="shared" si="13"/>
        <v>0.5</v>
      </c>
      <c r="K15" s="50">
        <f t="shared" si="13"/>
        <v>1.25</v>
      </c>
      <c r="L15" s="50">
        <f t="shared" si="13"/>
        <v>2.25</v>
      </c>
      <c r="M15" s="50">
        <f t="shared" si="13"/>
        <v>3.5</v>
      </c>
      <c r="N15" s="50">
        <f t="shared" si="13"/>
        <v>0.25</v>
      </c>
      <c r="O15" s="50">
        <f t="shared" si="13"/>
        <v>1.75</v>
      </c>
      <c r="P15" s="50">
        <f>SUM(D15:O15)</f>
        <v>20</v>
      </c>
    </row>
    <row r="16" spans="3:16" ht="15" customHeight="1" x14ac:dyDescent="0.3"/>
    <row r="17" spans="3:16" ht="15" customHeight="1" x14ac:dyDescent="0.3"/>
    <row r="18" spans="3:16" ht="15" customHeight="1" x14ac:dyDescent="0.3"/>
    <row r="19" spans="3:16" ht="15" customHeight="1" x14ac:dyDescent="0.3">
      <c r="C19" s="65" t="s">
        <v>3175</v>
      </c>
      <c r="D19" s="66"/>
      <c r="E19" s="66"/>
      <c r="F19" s="66"/>
      <c r="G19" s="67" t="s">
        <v>3173</v>
      </c>
    </row>
    <row r="20" spans="3:16" ht="15" customHeight="1" x14ac:dyDescent="0.3">
      <c r="C20" s="44"/>
      <c r="D20" s="45" t="s">
        <v>3117</v>
      </c>
      <c r="E20" s="46" t="s">
        <v>3118</v>
      </c>
      <c r="F20" s="46" t="s">
        <v>3119</v>
      </c>
      <c r="G20" s="46" t="s">
        <v>3120</v>
      </c>
      <c r="H20" s="46" t="s">
        <v>3121</v>
      </c>
      <c r="I20" s="46" t="s">
        <v>3122</v>
      </c>
      <c r="J20" s="46" t="s">
        <v>3123</v>
      </c>
      <c r="K20" s="46" t="s">
        <v>3124</v>
      </c>
      <c r="L20" s="46" t="s">
        <v>3125</v>
      </c>
      <c r="M20" s="46" t="s">
        <v>3126</v>
      </c>
      <c r="N20" s="46" t="s">
        <v>3127</v>
      </c>
      <c r="O20" s="46" t="s">
        <v>3128</v>
      </c>
      <c r="P20" s="47" t="s">
        <v>3129</v>
      </c>
    </row>
    <row r="21" spans="3:16" ht="15" customHeight="1" x14ac:dyDescent="0.3">
      <c r="C21" s="48">
        <f>가동률!$P$10</f>
        <v>2025</v>
      </c>
      <c r="D21" s="57">
        <v>8</v>
      </c>
      <c r="E21" s="57">
        <v>4</v>
      </c>
      <c r="F21" s="57">
        <v>7</v>
      </c>
      <c r="G21" s="57">
        <v>4</v>
      </c>
      <c r="H21" s="57">
        <v>6</v>
      </c>
      <c r="I21" s="57">
        <v>6</v>
      </c>
      <c r="J21" s="57">
        <v>4</v>
      </c>
      <c r="K21" s="57">
        <v>6</v>
      </c>
      <c r="L21" s="57">
        <v>4</v>
      </c>
      <c r="M21" s="57">
        <v>9</v>
      </c>
      <c r="N21" s="57">
        <v>5</v>
      </c>
      <c r="O21" s="57">
        <v>5</v>
      </c>
      <c r="P21" s="49">
        <f>SUM(D21:O21)</f>
        <v>68</v>
      </c>
    </row>
    <row r="22" spans="3:16" ht="15" customHeight="1" x14ac:dyDescent="0.3">
      <c r="C22" s="48">
        <f>C21+1</f>
        <v>2026</v>
      </c>
      <c r="D22" s="57">
        <v>5</v>
      </c>
      <c r="E22" s="57">
        <v>7</v>
      </c>
      <c r="F22" s="57">
        <v>6</v>
      </c>
      <c r="G22" s="57">
        <v>4</v>
      </c>
      <c r="H22" s="57">
        <v>7</v>
      </c>
      <c r="I22" s="57">
        <v>5</v>
      </c>
      <c r="J22" s="57">
        <v>4</v>
      </c>
      <c r="K22" s="57">
        <v>7</v>
      </c>
      <c r="L22" s="57">
        <v>7</v>
      </c>
      <c r="M22" s="57">
        <v>7</v>
      </c>
      <c r="N22" s="57">
        <v>5</v>
      </c>
      <c r="O22" s="57">
        <v>5</v>
      </c>
      <c r="P22" s="49">
        <f>SUM(D22:O22)</f>
        <v>69</v>
      </c>
    </row>
    <row r="23" spans="3:16" ht="15" customHeight="1" x14ac:dyDescent="0.3">
      <c r="C23" s="48">
        <f t="shared" ref="C23:C30" si="14">C22+1</f>
        <v>2027</v>
      </c>
      <c r="D23" s="57">
        <v>6</v>
      </c>
      <c r="E23" s="57">
        <v>7</v>
      </c>
      <c r="F23" s="57">
        <v>5</v>
      </c>
      <c r="G23" s="57">
        <v>4</v>
      </c>
      <c r="H23" s="57">
        <v>7</v>
      </c>
      <c r="I23" s="57">
        <v>4</v>
      </c>
      <c r="J23" s="57">
        <v>4</v>
      </c>
      <c r="K23" s="57">
        <v>6</v>
      </c>
      <c r="L23" s="57">
        <v>7</v>
      </c>
      <c r="M23" s="57">
        <v>8</v>
      </c>
      <c r="N23" s="57">
        <v>4</v>
      </c>
      <c r="O23" s="57">
        <v>6</v>
      </c>
      <c r="P23" s="49">
        <f>SUM(D23:O23)</f>
        <v>68</v>
      </c>
    </row>
    <row r="24" spans="3:16" ht="15" customHeight="1" x14ac:dyDescent="0.3">
      <c r="C24" s="48">
        <f t="shared" si="14"/>
        <v>2028</v>
      </c>
      <c r="D24" s="57">
        <v>9</v>
      </c>
      <c r="E24" s="57">
        <v>4</v>
      </c>
      <c r="F24" s="57">
        <v>6</v>
      </c>
      <c r="G24" s="57">
        <v>5</v>
      </c>
      <c r="H24" s="57">
        <v>6</v>
      </c>
      <c r="I24" s="57">
        <v>5</v>
      </c>
      <c r="J24" s="57">
        <v>5</v>
      </c>
      <c r="K24" s="57">
        <v>5</v>
      </c>
      <c r="L24" s="57">
        <v>4</v>
      </c>
      <c r="M24" s="57">
        <v>10</v>
      </c>
      <c r="N24" s="57">
        <v>4</v>
      </c>
      <c r="O24" s="57">
        <v>6</v>
      </c>
      <c r="P24" s="49">
        <f t="shared" ref="P24:P30" si="15">SUM(D24:O24)</f>
        <v>69</v>
      </c>
    </row>
    <row r="25" spans="3:16" ht="15" customHeight="1" x14ac:dyDescent="0.3">
      <c r="C25" s="48">
        <f t="shared" si="14"/>
        <v>2029</v>
      </c>
      <c r="D25" s="57">
        <v>5</v>
      </c>
      <c r="E25" s="57">
        <v>7</v>
      </c>
      <c r="F25" s="57">
        <v>5</v>
      </c>
      <c r="G25" s="57">
        <v>5</v>
      </c>
      <c r="H25" s="57">
        <v>7</v>
      </c>
      <c r="I25" s="57">
        <v>5</v>
      </c>
      <c r="J25" s="57">
        <v>5</v>
      </c>
      <c r="K25" s="57">
        <v>5</v>
      </c>
      <c r="L25" s="57">
        <v>8</v>
      </c>
      <c r="M25" s="57">
        <v>6</v>
      </c>
      <c r="N25" s="57">
        <v>4</v>
      </c>
      <c r="O25" s="57">
        <v>6</v>
      </c>
      <c r="P25" s="49">
        <f t="shared" si="15"/>
        <v>68</v>
      </c>
    </row>
    <row r="26" spans="3:16" ht="15" customHeight="1" x14ac:dyDescent="0.3">
      <c r="C26" s="48">
        <f t="shared" si="14"/>
        <v>2030</v>
      </c>
      <c r="D26" s="57">
        <v>5</v>
      </c>
      <c r="E26" s="57">
        <v>7</v>
      </c>
      <c r="F26" s="57">
        <v>6</v>
      </c>
      <c r="G26" s="57">
        <v>4</v>
      </c>
      <c r="H26" s="57">
        <v>6</v>
      </c>
      <c r="I26" s="57">
        <v>6</v>
      </c>
      <c r="J26" s="57">
        <v>4</v>
      </c>
      <c r="K26" s="57">
        <v>5</v>
      </c>
      <c r="L26" s="57">
        <v>8</v>
      </c>
      <c r="M26" s="57">
        <v>6</v>
      </c>
      <c r="N26" s="57">
        <v>4</v>
      </c>
      <c r="O26" s="57">
        <v>6</v>
      </c>
      <c r="P26" s="49">
        <f t="shared" si="15"/>
        <v>67</v>
      </c>
    </row>
    <row r="27" spans="3:16" ht="15" customHeight="1" x14ac:dyDescent="0.3">
      <c r="C27" s="48">
        <f t="shared" si="14"/>
        <v>2031</v>
      </c>
      <c r="D27" s="57">
        <v>8</v>
      </c>
      <c r="E27" s="57">
        <v>4</v>
      </c>
      <c r="F27" s="57">
        <v>7</v>
      </c>
      <c r="G27" s="57">
        <v>4</v>
      </c>
      <c r="H27" s="57">
        <v>6</v>
      </c>
      <c r="I27" s="57">
        <v>6</v>
      </c>
      <c r="J27" s="57">
        <v>4</v>
      </c>
      <c r="K27" s="57">
        <v>6</v>
      </c>
      <c r="L27" s="57">
        <v>5</v>
      </c>
      <c r="M27" s="57">
        <v>8</v>
      </c>
      <c r="N27" s="57">
        <v>5</v>
      </c>
      <c r="O27" s="57">
        <v>5</v>
      </c>
      <c r="P27" s="49">
        <f t="shared" si="15"/>
        <v>68</v>
      </c>
    </row>
    <row r="28" spans="3:16" ht="15" customHeight="1" x14ac:dyDescent="0.3">
      <c r="C28" s="48">
        <f t="shared" si="14"/>
        <v>2032</v>
      </c>
      <c r="D28" s="57">
        <v>5</v>
      </c>
      <c r="E28" s="57">
        <v>8</v>
      </c>
      <c r="F28" s="57">
        <v>5</v>
      </c>
      <c r="G28" s="57">
        <v>4</v>
      </c>
      <c r="H28" s="57">
        <v>7</v>
      </c>
      <c r="I28" s="57">
        <v>4</v>
      </c>
      <c r="J28" s="57">
        <v>4</v>
      </c>
      <c r="K28" s="57">
        <v>6</v>
      </c>
      <c r="L28" s="57">
        <v>7</v>
      </c>
      <c r="M28" s="57">
        <v>8</v>
      </c>
      <c r="N28" s="57">
        <v>4</v>
      </c>
      <c r="O28" s="57">
        <v>6</v>
      </c>
      <c r="P28" s="49">
        <f t="shared" si="15"/>
        <v>68</v>
      </c>
    </row>
    <row r="29" spans="3:16" ht="15" customHeight="1" x14ac:dyDescent="0.3">
      <c r="C29" s="48">
        <f t="shared" si="14"/>
        <v>2033</v>
      </c>
      <c r="D29" s="57">
        <v>7</v>
      </c>
      <c r="E29" s="57">
        <v>6</v>
      </c>
      <c r="F29" s="57">
        <v>5</v>
      </c>
      <c r="G29" s="57">
        <v>4</v>
      </c>
      <c r="H29" s="57">
        <v>7</v>
      </c>
      <c r="I29" s="57">
        <v>5</v>
      </c>
      <c r="J29" s="57">
        <v>5</v>
      </c>
      <c r="K29" s="57">
        <v>5</v>
      </c>
      <c r="L29" s="57">
        <v>7</v>
      </c>
      <c r="M29" s="57">
        <v>7</v>
      </c>
      <c r="N29" s="57">
        <v>4</v>
      </c>
      <c r="O29" s="57">
        <v>5</v>
      </c>
      <c r="P29" s="49">
        <f t="shared" si="15"/>
        <v>67</v>
      </c>
    </row>
    <row r="30" spans="3:16" ht="15" customHeight="1" x14ac:dyDescent="0.3">
      <c r="C30" s="48">
        <f t="shared" si="14"/>
        <v>2034</v>
      </c>
      <c r="D30" s="57">
        <v>5</v>
      </c>
      <c r="E30" s="57">
        <v>7</v>
      </c>
      <c r="F30" s="57">
        <v>5</v>
      </c>
      <c r="G30" s="57">
        <v>5</v>
      </c>
      <c r="H30" s="57">
        <v>6</v>
      </c>
      <c r="I30" s="57">
        <v>5</v>
      </c>
      <c r="J30" s="57">
        <v>5</v>
      </c>
      <c r="K30" s="57">
        <v>5</v>
      </c>
      <c r="L30" s="57">
        <v>7</v>
      </c>
      <c r="M30" s="57">
        <v>7</v>
      </c>
      <c r="N30" s="57">
        <v>4</v>
      </c>
      <c r="O30" s="57">
        <v>6</v>
      </c>
      <c r="P30" s="49">
        <f t="shared" si="15"/>
        <v>67</v>
      </c>
    </row>
    <row r="31" spans="3:16" ht="15" customHeight="1" x14ac:dyDescent="0.3">
      <c r="C31" s="41" t="s">
        <v>3065</v>
      </c>
      <c r="D31" s="50">
        <f t="shared" ref="D31:O31" si="16">AVERAGE(D21:D30)</f>
        <v>6.3</v>
      </c>
      <c r="E31" s="50">
        <f t="shared" si="16"/>
        <v>6.1</v>
      </c>
      <c r="F31" s="50">
        <f t="shared" si="16"/>
        <v>5.7</v>
      </c>
      <c r="G31" s="50">
        <f t="shared" si="16"/>
        <v>4.3</v>
      </c>
      <c r="H31" s="50">
        <f t="shared" si="16"/>
        <v>6.5</v>
      </c>
      <c r="I31" s="50">
        <f t="shared" si="16"/>
        <v>5.0999999999999996</v>
      </c>
      <c r="J31" s="50">
        <f t="shared" si="16"/>
        <v>4.4000000000000004</v>
      </c>
      <c r="K31" s="50">
        <f t="shared" si="16"/>
        <v>5.6</v>
      </c>
      <c r="L31" s="50">
        <f t="shared" si="16"/>
        <v>6.4</v>
      </c>
      <c r="M31" s="50">
        <f t="shared" si="16"/>
        <v>7.6</v>
      </c>
      <c r="N31" s="50">
        <f t="shared" si="16"/>
        <v>4.3</v>
      </c>
      <c r="O31" s="50">
        <f t="shared" si="16"/>
        <v>5.6</v>
      </c>
      <c r="P31" s="50">
        <f>SUM(D31:O31)</f>
        <v>67.899999999999991</v>
      </c>
    </row>
    <row r="32" spans="3:16" ht="15" customHeight="1" x14ac:dyDescent="0.3">
      <c r="C32" s="41" t="s">
        <v>3134</v>
      </c>
      <c r="D32" s="50">
        <f t="shared" ref="D32:O32" si="17">AVERAGE(D24:D27)</f>
        <v>6.75</v>
      </c>
      <c r="E32" s="50">
        <f t="shared" si="17"/>
        <v>5.5</v>
      </c>
      <c r="F32" s="50">
        <f t="shared" si="17"/>
        <v>6</v>
      </c>
      <c r="G32" s="50">
        <f t="shared" si="17"/>
        <v>4.5</v>
      </c>
      <c r="H32" s="50">
        <f t="shared" si="17"/>
        <v>6.25</v>
      </c>
      <c r="I32" s="50">
        <f t="shared" si="17"/>
        <v>5.5</v>
      </c>
      <c r="J32" s="50">
        <f t="shared" si="17"/>
        <v>4.5</v>
      </c>
      <c r="K32" s="50">
        <f t="shared" si="17"/>
        <v>5.25</v>
      </c>
      <c r="L32" s="50">
        <f t="shared" si="17"/>
        <v>6.25</v>
      </c>
      <c r="M32" s="50">
        <f t="shared" si="17"/>
        <v>7.5</v>
      </c>
      <c r="N32" s="50">
        <f t="shared" si="17"/>
        <v>4.25</v>
      </c>
      <c r="O32" s="50">
        <f t="shared" si="17"/>
        <v>5.75</v>
      </c>
      <c r="P32" s="50">
        <f>SUM(D32:O32)</f>
        <v>68</v>
      </c>
    </row>
    <row r="33" spans="3:16" ht="15" customHeight="1" x14ac:dyDescent="0.3"/>
    <row r="34" spans="3:16" ht="15" customHeight="1" x14ac:dyDescent="0.3"/>
    <row r="35" spans="3:16" ht="15" customHeight="1" x14ac:dyDescent="0.3"/>
    <row r="36" spans="3:16" ht="15" customHeight="1" x14ac:dyDescent="0.3">
      <c r="C36" s="41" t="s">
        <v>3176</v>
      </c>
    </row>
    <row r="37" spans="3:16" ht="15" customHeight="1" x14ac:dyDescent="0.3">
      <c r="C37" s="44"/>
      <c r="D37" s="45" t="s">
        <v>3117</v>
      </c>
      <c r="E37" s="46" t="s">
        <v>3118</v>
      </c>
      <c r="F37" s="46" t="s">
        <v>3119</v>
      </c>
      <c r="G37" s="46" t="s">
        <v>3120</v>
      </c>
      <c r="H37" s="46" t="s">
        <v>3121</v>
      </c>
      <c r="I37" s="46" t="s">
        <v>3122</v>
      </c>
      <c r="J37" s="46" t="s">
        <v>3123</v>
      </c>
      <c r="K37" s="46" t="s">
        <v>3124</v>
      </c>
      <c r="L37" s="46" t="s">
        <v>3125</v>
      </c>
      <c r="M37" s="46" t="s">
        <v>3126</v>
      </c>
      <c r="N37" s="46" t="s">
        <v>3127</v>
      </c>
      <c r="O37" s="46" t="s">
        <v>3128</v>
      </c>
      <c r="P37" s="47" t="s">
        <v>3129</v>
      </c>
    </row>
    <row r="38" spans="3:16" x14ac:dyDescent="0.3">
      <c r="C38" s="48">
        <f>가동률!$P$10</f>
        <v>2025</v>
      </c>
      <c r="D38" s="57">
        <f>D21+4</f>
        <v>12</v>
      </c>
      <c r="E38" s="57">
        <f t="shared" ref="E38:O38" si="18">E21+4</f>
        <v>8</v>
      </c>
      <c r="F38" s="57">
        <f t="shared" si="18"/>
        <v>11</v>
      </c>
      <c r="G38" s="57">
        <f t="shared" si="18"/>
        <v>8</v>
      </c>
      <c r="H38" s="57">
        <f t="shared" si="18"/>
        <v>10</v>
      </c>
      <c r="I38" s="57">
        <f t="shared" si="18"/>
        <v>10</v>
      </c>
      <c r="J38" s="57">
        <f t="shared" si="18"/>
        <v>8</v>
      </c>
      <c r="K38" s="57">
        <f t="shared" si="18"/>
        <v>10</v>
      </c>
      <c r="L38" s="57">
        <f t="shared" si="18"/>
        <v>8</v>
      </c>
      <c r="M38" s="57">
        <f t="shared" si="18"/>
        <v>13</v>
      </c>
      <c r="N38" s="57">
        <f t="shared" si="18"/>
        <v>9</v>
      </c>
      <c r="O38" s="57">
        <f t="shared" si="18"/>
        <v>9</v>
      </c>
      <c r="P38" s="49">
        <f>SUM(D38:O38)</f>
        <v>116</v>
      </c>
    </row>
    <row r="39" spans="3:16" x14ac:dyDescent="0.3">
      <c r="C39" s="48">
        <f>C38+1</f>
        <v>2026</v>
      </c>
      <c r="D39" s="57">
        <f t="shared" ref="D39:O39" si="19">D22+4</f>
        <v>9</v>
      </c>
      <c r="E39" s="57">
        <f t="shared" si="19"/>
        <v>11</v>
      </c>
      <c r="F39" s="57">
        <f t="shared" si="19"/>
        <v>10</v>
      </c>
      <c r="G39" s="57">
        <f t="shared" si="19"/>
        <v>8</v>
      </c>
      <c r="H39" s="57">
        <f t="shared" si="19"/>
        <v>11</v>
      </c>
      <c r="I39" s="57">
        <f t="shared" si="19"/>
        <v>9</v>
      </c>
      <c r="J39" s="57">
        <f t="shared" si="19"/>
        <v>8</v>
      </c>
      <c r="K39" s="57">
        <f t="shared" si="19"/>
        <v>11</v>
      </c>
      <c r="L39" s="57">
        <f t="shared" si="19"/>
        <v>11</v>
      </c>
      <c r="M39" s="57">
        <f t="shared" si="19"/>
        <v>11</v>
      </c>
      <c r="N39" s="57">
        <f t="shared" si="19"/>
        <v>9</v>
      </c>
      <c r="O39" s="57">
        <f t="shared" si="19"/>
        <v>9</v>
      </c>
      <c r="P39" s="49">
        <f>SUM(D39:O39)</f>
        <v>117</v>
      </c>
    </row>
    <row r="40" spans="3:16" ht="15" customHeight="1" x14ac:dyDescent="0.3">
      <c r="C40" s="48">
        <f t="shared" ref="C40:C47" si="20">C39+1</f>
        <v>2027</v>
      </c>
      <c r="D40" s="57">
        <f t="shared" ref="D40:O40" si="21">D23+4</f>
        <v>10</v>
      </c>
      <c r="E40" s="57">
        <f t="shared" si="21"/>
        <v>11</v>
      </c>
      <c r="F40" s="57">
        <f t="shared" si="21"/>
        <v>9</v>
      </c>
      <c r="G40" s="57">
        <f t="shared" si="21"/>
        <v>8</v>
      </c>
      <c r="H40" s="57">
        <f t="shared" si="21"/>
        <v>11</v>
      </c>
      <c r="I40" s="57">
        <f t="shared" si="21"/>
        <v>8</v>
      </c>
      <c r="J40" s="57">
        <f t="shared" si="21"/>
        <v>8</v>
      </c>
      <c r="K40" s="57">
        <f t="shared" si="21"/>
        <v>10</v>
      </c>
      <c r="L40" s="57">
        <f t="shared" si="21"/>
        <v>11</v>
      </c>
      <c r="M40" s="57">
        <f t="shared" si="21"/>
        <v>12</v>
      </c>
      <c r="N40" s="57">
        <f t="shared" si="21"/>
        <v>8</v>
      </c>
      <c r="O40" s="57">
        <f t="shared" si="21"/>
        <v>10</v>
      </c>
      <c r="P40" s="49">
        <f>SUM(D40:O40)</f>
        <v>116</v>
      </c>
    </row>
    <row r="41" spans="3:16" ht="15" customHeight="1" x14ac:dyDescent="0.3">
      <c r="C41" s="48">
        <f t="shared" si="20"/>
        <v>2028</v>
      </c>
      <c r="D41" s="57">
        <f t="shared" ref="D41:O41" si="22">D24+4</f>
        <v>13</v>
      </c>
      <c r="E41" s="57">
        <f t="shared" si="22"/>
        <v>8</v>
      </c>
      <c r="F41" s="57">
        <f t="shared" si="22"/>
        <v>10</v>
      </c>
      <c r="G41" s="57">
        <f t="shared" si="22"/>
        <v>9</v>
      </c>
      <c r="H41" s="57">
        <f t="shared" si="22"/>
        <v>10</v>
      </c>
      <c r="I41" s="57">
        <f t="shared" si="22"/>
        <v>9</v>
      </c>
      <c r="J41" s="57">
        <f t="shared" si="22"/>
        <v>9</v>
      </c>
      <c r="K41" s="57">
        <f t="shared" si="22"/>
        <v>9</v>
      </c>
      <c r="L41" s="57">
        <f t="shared" si="22"/>
        <v>8</v>
      </c>
      <c r="M41" s="57">
        <f t="shared" si="22"/>
        <v>14</v>
      </c>
      <c r="N41" s="57">
        <f t="shared" si="22"/>
        <v>8</v>
      </c>
      <c r="O41" s="57">
        <f t="shared" si="22"/>
        <v>10</v>
      </c>
      <c r="P41" s="49">
        <f t="shared" ref="P41:P47" si="23">SUM(D41:O41)</f>
        <v>117</v>
      </c>
    </row>
    <row r="42" spans="3:16" ht="15" customHeight="1" x14ac:dyDescent="0.3">
      <c r="C42" s="48">
        <f t="shared" si="20"/>
        <v>2029</v>
      </c>
      <c r="D42" s="57">
        <f t="shared" ref="D42:O42" si="24">D25+4</f>
        <v>9</v>
      </c>
      <c r="E42" s="57">
        <f t="shared" si="24"/>
        <v>11</v>
      </c>
      <c r="F42" s="57">
        <f t="shared" si="24"/>
        <v>9</v>
      </c>
      <c r="G42" s="57">
        <f t="shared" si="24"/>
        <v>9</v>
      </c>
      <c r="H42" s="57">
        <f t="shared" si="24"/>
        <v>11</v>
      </c>
      <c r="I42" s="57">
        <f t="shared" si="24"/>
        <v>9</v>
      </c>
      <c r="J42" s="57">
        <f t="shared" si="24"/>
        <v>9</v>
      </c>
      <c r="K42" s="57">
        <f t="shared" si="24"/>
        <v>9</v>
      </c>
      <c r="L42" s="57">
        <f t="shared" si="24"/>
        <v>12</v>
      </c>
      <c r="M42" s="57">
        <f t="shared" si="24"/>
        <v>10</v>
      </c>
      <c r="N42" s="57">
        <f t="shared" si="24"/>
        <v>8</v>
      </c>
      <c r="O42" s="57">
        <f t="shared" si="24"/>
        <v>10</v>
      </c>
      <c r="P42" s="49">
        <f t="shared" si="23"/>
        <v>116</v>
      </c>
    </row>
    <row r="43" spans="3:16" ht="15" customHeight="1" x14ac:dyDescent="0.3">
      <c r="C43" s="48">
        <f t="shared" si="20"/>
        <v>2030</v>
      </c>
      <c r="D43" s="57">
        <f t="shared" ref="D43:O43" si="25">D26+4</f>
        <v>9</v>
      </c>
      <c r="E43" s="57">
        <f t="shared" si="25"/>
        <v>11</v>
      </c>
      <c r="F43" s="57">
        <f t="shared" si="25"/>
        <v>10</v>
      </c>
      <c r="G43" s="57">
        <f t="shared" si="25"/>
        <v>8</v>
      </c>
      <c r="H43" s="57">
        <f t="shared" si="25"/>
        <v>10</v>
      </c>
      <c r="I43" s="57">
        <f t="shared" si="25"/>
        <v>10</v>
      </c>
      <c r="J43" s="57">
        <f t="shared" si="25"/>
        <v>8</v>
      </c>
      <c r="K43" s="57">
        <f t="shared" si="25"/>
        <v>9</v>
      </c>
      <c r="L43" s="57">
        <f t="shared" si="25"/>
        <v>12</v>
      </c>
      <c r="M43" s="57">
        <f t="shared" si="25"/>
        <v>10</v>
      </c>
      <c r="N43" s="57">
        <f t="shared" si="25"/>
        <v>8</v>
      </c>
      <c r="O43" s="57">
        <f t="shared" si="25"/>
        <v>10</v>
      </c>
      <c r="P43" s="49">
        <f t="shared" si="23"/>
        <v>115</v>
      </c>
    </row>
    <row r="44" spans="3:16" ht="15" customHeight="1" x14ac:dyDescent="0.3">
      <c r="C44" s="48">
        <f t="shared" si="20"/>
        <v>2031</v>
      </c>
      <c r="D44" s="57">
        <f t="shared" ref="D44:O44" si="26">D27+4</f>
        <v>12</v>
      </c>
      <c r="E44" s="57">
        <f t="shared" si="26"/>
        <v>8</v>
      </c>
      <c r="F44" s="57">
        <f t="shared" si="26"/>
        <v>11</v>
      </c>
      <c r="G44" s="57">
        <f t="shared" si="26"/>
        <v>8</v>
      </c>
      <c r="H44" s="57">
        <f t="shared" si="26"/>
        <v>10</v>
      </c>
      <c r="I44" s="57">
        <f t="shared" si="26"/>
        <v>10</v>
      </c>
      <c r="J44" s="57">
        <f t="shared" si="26"/>
        <v>8</v>
      </c>
      <c r="K44" s="57">
        <f t="shared" si="26"/>
        <v>10</v>
      </c>
      <c r="L44" s="57">
        <f t="shared" si="26"/>
        <v>9</v>
      </c>
      <c r="M44" s="57">
        <f t="shared" si="26"/>
        <v>12</v>
      </c>
      <c r="N44" s="57">
        <f t="shared" si="26"/>
        <v>9</v>
      </c>
      <c r="O44" s="57">
        <f t="shared" si="26"/>
        <v>9</v>
      </c>
      <c r="P44" s="49">
        <f t="shared" si="23"/>
        <v>116</v>
      </c>
    </row>
    <row r="45" spans="3:16" ht="15" customHeight="1" x14ac:dyDescent="0.3">
      <c r="C45" s="48">
        <f t="shared" si="20"/>
        <v>2032</v>
      </c>
      <c r="D45" s="57">
        <f t="shared" ref="D45:O45" si="27">D28+4</f>
        <v>9</v>
      </c>
      <c r="E45" s="57">
        <f t="shared" si="27"/>
        <v>12</v>
      </c>
      <c r="F45" s="57">
        <f t="shared" si="27"/>
        <v>9</v>
      </c>
      <c r="G45" s="57">
        <f t="shared" si="27"/>
        <v>8</v>
      </c>
      <c r="H45" s="57">
        <f t="shared" si="27"/>
        <v>11</v>
      </c>
      <c r="I45" s="57">
        <f t="shared" si="27"/>
        <v>8</v>
      </c>
      <c r="J45" s="57">
        <f t="shared" si="27"/>
        <v>8</v>
      </c>
      <c r="K45" s="57">
        <f t="shared" si="27"/>
        <v>10</v>
      </c>
      <c r="L45" s="57">
        <f t="shared" si="27"/>
        <v>11</v>
      </c>
      <c r="M45" s="57">
        <f t="shared" si="27"/>
        <v>12</v>
      </c>
      <c r="N45" s="57">
        <f t="shared" si="27"/>
        <v>8</v>
      </c>
      <c r="O45" s="57">
        <f t="shared" si="27"/>
        <v>10</v>
      </c>
      <c r="P45" s="49">
        <f t="shared" si="23"/>
        <v>116</v>
      </c>
    </row>
    <row r="46" spans="3:16" ht="15" customHeight="1" x14ac:dyDescent="0.3">
      <c r="C46" s="48">
        <f t="shared" si="20"/>
        <v>2033</v>
      </c>
      <c r="D46" s="57">
        <f t="shared" ref="D46:O46" si="28">D29+4</f>
        <v>11</v>
      </c>
      <c r="E46" s="57">
        <f t="shared" si="28"/>
        <v>10</v>
      </c>
      <c r="F46" s="57">
        <f t="shared" si="28"/>
        <v>9</v>
      </c>
      <c r="G46" s="57">
        <f t="shared" si="28"/>
        <v>8</v>
      </c>
      <c r="H46" s="57">
        <f t="shared" si="28"/>
        <v>11</v>
      </c>
      <c r="I46" s="57">
        <f t="shared" si="28"/>
        <v>9</v>
      </c>
      <c r="J46" s="57">
        <f t="shared" si="28"/>
        <v>9</v>
      </c>
      <c r="K46" s="57">
        <f t="shared" si="28"/>
        <v>9</v>
      </c>
      <c r="L46" s="57">
        <f t="shared" si="28"/>
        <v>11</v>
      </c>
      <c r="M46" s="57">
        <f t="shared" si="28"/>
        <v>11</v>
      </c>
      <c r="N46" s="57">
        <f t="shared" si="28"/>
        <v>8</v>
      </c>
      <c r="O46" s="57">
        <f t="shared" si="28"/>
        <v>9</v>
      </c>
      <c r="P46" s="49">
        <f t="shared" si="23"/>
        <v>115</v>
      </c>
    </row>
    <row r="47" spans="3:16" ht="15" customHeight="1" x14ac:dyDescent="0.3">
      <c r="C47" s="48">
        <f t="shared" si="20"/>
        <v>2034</v>
      </c>
      <c r="D47" s="57">
        <f t="shared" ref="D47:O47" si="29">D30+4</f>
        <v>9</v>
      </c>
      <c r="E47" s="57">
        <f t="shared" si="29"/>
        <v>11</v>
      </c>
      <c r="F47" s="57">
        <f t="shared" si="29"/>
        <v>9</v>
      </c>
      <c r="G47" s="57">
        <f t="shared" si="29"/>
        <v>9</v>
      </c>
      <c r="H47" s="57">
        <f t="shared" si="29"/>
        <v>10</v>
      </c>
      <c r="I47" s="57">
        <f t="shared" si="29"/>
        <v>9</v>
      </c>
      <c r="J47" s="57">
        <f t="shared" si="29"/>
        <v>9</v>
      </c>
      <c r="K47" s="57">
        <f t="shared" si="29"/>
        <v>9</v>
      </c>
      <c r="L47" s="57">
        <f t="shared" si="29"/>
        <v>11</v>
      </c>
      <c r="M47" s="57">
        <f t="shared" si="29"/>
        <v>11</v>
      </c>
      <c r="N47" s="57">
        <f t="shared" si="29"/>
        <v>8</v>
      </c>
      <c r="O47" s="57">
        <f t="shared" si="29"/>
        <v>10</v>
      </c>
      <c r="P47" s="49">
        <f t="shared" si="23"/>
        <v>115</v>
      </c>
    </row>
    <row r="48" spans="3:16" ht="15" customHeight="1" x14ac:dyDescent="0.3">
      <c r="C48" s="41" t="s">
        <v>3065</v>
      </c>
      <c r="D48" s="50">
        <f t="shared" ref="D48:O48" si="30">AVERAGE(D38:D47)</f>
        <v>10.3</v>
      </c>
      <c r="E48" s="50">
        <f t="shared" si="30"/>
        <v>10.1</v>
      </c>
      <c r="F48" s="50">
        <f t="shared" si="30"/>
        <v>9.6999999999999993</v>
      </c>
      <c r="G48" s="50">
        <f t="shared" si="30"/>
        <v>8.3000000000000007</v>
      </c>
      <c r="H48" s="50">
        <f t="shared" si="30"/>
        <v>10.5</v>
      </c>
      <c r="I48" s="50">
        <f t="shared" si="30"/>
        <v>9.1</v>
      </c>
      <c r="J48" s="50">
        <f t="shared" si="30"/>
        <v>8.4</v>
      </c>
      <c r="K48" s="50">
        <f t="shared" si="30"/>
        <v>9.6</v>
      </c>
      <c r="L48" s="50">
        <f t="shared" si="30"/>
        <v>10.4</v>
      </c>
      <c r="M48" s="50">
        <f t="shared" si="30"/>
        <v>11.6</v>
      </c>
      <c r="N48" s="50">
        <f t="shared" si="30"/>
        <v>8.3000000000000007</v>
      </c>
      <c r="O48" s="50">
        <f t="shared" si="30"/>
        <v>9.6</v>
      </c>
      <c r="P48" s="50">
        <f>SUM(D48:O48)</f>
        <v>115.89999999999999</v>
      </c>
    </row>
    <row r="49" spans="3:19" ht="15" customHeight="1" x14ac:dyDescent="0.3"/>
    <row r="50" spans="3:19" ht="15" customHeight="1" x14ac:dyDescent="0.3"/>
    <row r="51" spans="3:19" ht="15" customHeight="1" x14ac:dyDescent="0.3">
      <c r="S51" s="43"/>
    </row>
    <row r="52" spans="3:19" ht="15" customHeight="1" x14ac:dyDescent="0.3">
      <c r="P52" s="41"/>
    </row>
    <row r="53" spans="3:19" ht="15" customHeight="1" x14ac:dyDescent="0.3"/>
    <row r="54" spans="3:19" ht="15" customHeight="1" x14ac:dyDescent="0.3"/>
    <row r="55" spans="3:19" ht="15" customHeight="1" x14ac:dyDescent="0.3"/>
    <row r="56" spans="3:19" ht="21.95" customHeight="1" x14ac:dyDescent="0.3">
      <c r="C56" s="51" t="s">
        <v>3136</v>
      </c>
    </row>
    <row r="57" spans="3:19" ht="15" customHeight="1" x14ac:dyDescent="0.3">
      <c r="C57" s="41" t="s">
        <v>3144</v>
      </c>
    </row>
    <row r="58" spans="3:19" ht="15" customHeight="1" x14ac:dyDescent="0.3">
      <c r="C58" s="44"/>
      <c r="D58" s="45" t="s">
        <v>3117</v>
      </c>
      <c r="E58" s="46" t="s">
        <v>3118</v>
      </c>
      <c r="F58" s="46" t="s">
        <v>3119</v>
      </c>
      <c r="G58" s="46" t="s">
        <v>3120</v>
      </c>
      <c r="H58" s="46" t="s">
        <v>3121</v>
      </c>
      <c r="I58" s="46" t="s">
        <v>3122</v>
      </c>
      <c r="J58" s="46" t="s">
        <v>3123</v>
      </c>
      <c r="K58" s="46" t="s">
        <v>3124</v>
      </c>
      <c r="L58" s="46" t="s">
        <v>3125</v>
      </c>
      <c r="M58" s="46" t="s">
        <v>3126</v>
      </c>
      <c r="N58" s="46" t="s">
        <v>3127</v>
      </c>
      <c r="O58" s="46" t="s">
        <v>3128</v>
      </c>
      <c r="P58" s="47" t="s">
        <v>3129</v>
      </c>
    </row>
    <row r="59" spans="3:19" ht="15" customHeight="1" x14ac:dyDescent="0.3">
      <c r="C59" s="48">
        <v>2025</v>
      </c>
      <c r="D59" s="57">
        <v>5</v>
      </c>
      <c r="E59" s="57">
        <v>0</v>
      </c>
      <c r="F59" s="57">
        <v>0</v>
      </c>
      <c r="G59" s="57">
        <v>0</v>
      </c>
      <c r="H59" s="57">
        <v>1</v>
      </c>
      <c r="I59" s="57">
        <v>0</v>
      </c>
      <c r="J59" s="57">
        <v>0</v>
      </c>
      <c r="K59" s="57">
        <v>0</v>
      </c>
      <c r="L59" s="57">
        <v>0</v>
      </c>
      <c r="M59" s="57">
        <v>3</v>
      </c>
      <c r="N59" s="57">
        <v>0</v>
      </c>
      <c r="O59" s="57">
        <v>0</v>
      </c>
      <c r="P59" s="49">
        <f t="shared" ref="P59:P69" si="31">SUM(D59:O59)</f>
        <v>9</v>
      </c>
    </row>
    <row r="60" spans="3:19" ht="15" customHeight="1" x14ac:dyDescent="0.3">
      <c r="C60" s="48">
        <v>2026</v>
      </c>
      <c r="D60" s="57">
        <v>1</v>
      </c>
      <c r="E60" s="57">
        <v>3</v>
      </c>
      <c r="F60" s="57">
        <v>0</v>
      </c>
      <c r="G60" s="57">
        <v>0</v>
      </c>
      <c r="H60" s="57">
        <v>1</v>
      </c>
      <c r="I60" s="57">
        <v>0</v>
      </c>
      <c r="J60" s="57">
        <v>0</v>
      </c>
      <c r="K60" s="57">
        <v>0</v>
      </c>
      <c r="L60" s="57">
        <v>3</v>
      </c>
      <c r="M60" s="57">
        <v>0</v>
      </c>
      <c r="N60" s="57">
        <v>0</v>
      </c>
      <c r="O60" s="57">
        <v>0</v>
      </c>
      <c r="P60" s="49">
        <f t="shared" si="31"/>
        <v>8</v>
      </c>
    </row>
    <row r="61" spans="3:19" ht="15" customHeight="1" x14ac:dyDescent="0.3">
      <c r="C61" s="48">
        <v>2027</v>
      </c>
      <c r="D61" s="57">
        <v>1</v>
      </c>
      <c r="E61" s="57">
        <v>4</v>
      </c>
      <c r="F61" s="57">
        <v>0</v>
      </c>
      <c r="G61" s="57">
        <v>0</v>
      </c>
      <c r="H61" s="57">
        <v>1</v>
      </c>
      <c r="I61" s="57">
        <v>0</v>
      </c>
      <c r="J61" s="57">
        <v>0</v>
      </c>
      <c r="K61" s="57">
        <v>0</v>
      </c>
      <c r="L61" s="57">
        <v>3</v>
      </c>
      <c r="M61" s="57">
        <v>0</v>
      </c>
      <c r="N61" s="57">
        <v>0</v>
      </c>
      <c r="O61" s="57">
        <v>1</v>
      </c>
      <c r="P61" s="49">
        <f t="shared" si="31"/>
        <v>10</v>
      </c>
    </row>
    <row r="62" spans="3:19" ht="15" customHeight="1" x14ac:dyDescent="0.3">
      <c r="C62" s="48">
        <v>2028</v>
      </c>
      <c r="D62" s="57">
        <v>5</v>
      </c>
      <c r="E62" s="57">
        <v>0</v>
      </c>
      <c r="F62" s="57">
        <v>0</v>
      </c>
      <c r="G62" s="57">
        <v>1</v>
      </c>
      <c r="H62" s="57">
        <v>1</v>
      </c>
      <c r="I62" s="57">
        <v>0</v>
      </c>
      <c r="J62" s="57">
        <v>0</v>
      </c>
      <c r="K62" s="57">
        <v>0</v>
      </c>
      <c r="L62" s="57">
        <v>0</v>
      </c>
      <c r="M62" s="57">
        <v>3</v>
      </c>
      <c r="N62" s="57">
        <v>0</v>
      </c>
      <c r="O62" s="57">
        <v>1</v>
      </c>
      <c r="P62" s="49">
        <f t="shared" si="31"/>
        <v>11</v>
      </c>
    </row>
    <row r="63" spans="3:19" ht="15" customHeight="1" x14ac:dyDescent="0.3">
      <c r="C63" s="48">
        <v>2029</v>
      </c>
      <c r="D63" s="57">
        <v>1</v>
      </c>
      <c r="E63" s="57">
        <v>3</v>
      </c>
      <c r="F63" s="57">
        <v>0</v>
      </c>
      <c r="G63" s="57">
        <v>0</v>
      </c>
      <c r="H63" s="57">
        <v>1</v>
      </c>
      <c r="I63" s="57">
        <v>0</v>
      </c>
      <c r="J63" s="57">
        <v>0</v>
      </c>
      <c r="K63" s="57">
        <v>0</v>
      </c>
      <c r="L63" s="57">
        <v>4</v>
      </c>
      <c r="M63" s="57">
        <v>0</v>
      </c>
      <c r="N63" s="57">
        <v>0</v>
      </c>
      <c r="O63" s="57">
        <v>1</v>
      </c>
      <c r="P63" s="49">
        <f t="shared" si="31"/>
        <v>10</v>
      </c>
    </row>
    <row r="64" spans="3:19" ht="15" customHeight="1" x14ac:dyDescent="0.3">
      <c r="C64" s="48">
        <v>2030</v>
      </c>
      <c r="D64" s="57">
        <v>1</v>
      </c>
      <c r="E64" s="57">
        <v>4</v>
      </c>
      <c r="F64" s="57">
        <v>0</v>
      </c>
      <c r="G64" s="57">
        <v>0</v>
      </c>
      <c r="H64" s="57">
        <v>1</v>
      </c>
      <c r="I64" s="57">
        <v>0</v>
      </c>
      <c r="J64" s="57">
        <v>0</v>
      </c>
      <c r="K64" s="57">
        <v>0</v>
      </c>
      <c r="L64" s="57">
        <v>4</v>
      </c>
      <c r="M64" s="57">
        <v>0</v>
      </c>
      <c r="N64" s="57">
        <v>0</v>
      </c>
      <c r="O64" s="57">
        <v>1</v>
      </c>
      <c r="P64" s="49">
        <f t="shared" si="31"/>
        <v>11</v>
      </c>
    </row>
    <row r="65" spans="3:16" ht="15" customHeight="1" x14ac:dyDescent="0.3">
      <c r="C65" s="48">
        <v>2031</v>
      </c>
      <c r="D65" s="57">
        <v>4</v>
      </c>
      <c r="E65" s="57">
        <v>0</v>
      </c>
      <c r="F65" s="57">
        <v>0</v>
      </c>
      <c r="G65" s="57">
        <v>0</v>
      </c>
      <c r="H65" s="57">
        <v>1</v>
      </c>
      <c r="I65" s="57">
        <v>0</v>
      </c>
      <c r="J65" s="57">
        <v>0</v>
      </c>
      <c r="K65" s="57">
        <v>0</v>
      </c>
      <c r="L65" s="57">
        <v>0</v>
      </c>
      <c r="M65" s="57">
        <v>3</v>
      </c>
      <c r="N65" s="57">
        <v>0</v>
      </c>
      <c r="O65" s="57">
        <v>1</v>
      </c>
      <c r="P65" s="49">
        <f t="shared" si="31"/>
        <v>9</v>
      </c>
    </row>
    <row r="66" spans="3:16" ht="15" customHeight="1" x14ac:dyDescent="0.3">
      <c r="C66" s="48">
        <v>2032</v>
      </c>
      <c r="D66" s="57">
        <v>1</v>
      </c>
      <c r="E66" s="57">
        <v>3</v>
      </c>
      <c r="F66" s="57">
        <v>0</v>
      </c>
      <c r="G66" s="57">
        <v>1</v>
      </c>
      <c r="H66" s="57">
        <v>1</v>
      </c>
      <c r="I66" s="57">
        <v>0</v>
      </c>
      <c r="J66" s="57">
        <v>0</v>
      </c>
      <c r="K66" s="57">
        <v>0</v>
      </c>
      <c r="L66" s="57">
        <v>3</v>
      </c>
      <c r="M66" s="57">
        <v>0</v>
      </c>
      <c r="N66" s="57">
        <v>0</v>
      </c>
      <c r="O66" s="57">
        <v>1</v>
      </c>
      <c r="P66" s="49">
        <f t="shared" si="31"/>
        <v>10</v>
      </c>
    </row>
    <row r="67" spans="3:16" ht="15" customHeight="1" x14ac:dyDescent="0.3">
      <c r="C67" s="48">
        <v>2033</v>
      </c>
      <c r="D67" s="57">
        <v>4</v>
      </c>
      <c r="E67" s="57">
        <v>1</v>
      </c>
      <c r="F67" s="57">
        <v>0</v>
      </c>
      <c r="G67" s="57">
        <v>0</v>
      </c>
      <c r="H67" s="57">
        <v>1</v>
      </c>
      <c r="I67" s="57">
        <v>0</v>
      </c>
      <c r="J67" s="57">
        <v>0</v>
      </c>
      <c r="K67" s="57">
        <v>0</v>
      </c>
      <c r="L67" s="57">
        <v>3</v>
      </c>
      <c r="M67" s="57">
        <v>1</v>
      </c>
      <c r="N67" s="57">
        <v>0</v>
      </c>
      <c r="O67" s="57">
        <v>1</v>
      </c>
      <c r="P67" s="49">
        <f t="shared" si="31"/>
        <v>11</v>
      </c>
    </row>
    <row r="68" spans="3:16" ht="15" customHeight="1" x14ac:dyDescent="0.3">
      <c r="C68" s="48">
        <v>2034</v>
      </c>
      <c r="D68" s="57">
        <v>2</v>
      </c>
      <c r="E68" s="57">
        <v>4</v>
      </c>
      <c r="F68" s="57">
        <v>0</v>
      </c>
      <c r="G68" s="57">
        <v>0</v>
      </c>
      <c r="H68" s="57">
        <v>1</v>
      </c>
      <c r="I68" s="57">
        <v>0</v>
      </c>
      <c r="J68" s="57">
        <v>0</v>
      </c>
      <c r="K68" s="57">
        <v>0</v>
      </c>
      <c r="L68" s="57">
        <v>3</v>
      </c>
      <c r="M68" s="57">
        <v>0</v>
      </c>
      <c r="N68" s="57">
        <v>0</v>
      </c>
      <c r="O68" s="57">
        <v>1</v>
      </c>
      <c r="P68" s="49">
        <f t="shared" si="31"/>
        <v>11</v>
      </c>
    </row>
    <row r="69" spans="3:16" ht="15" customHeight="1" x14ac:dyDescent="0.3">
      <c r="C69" s="41" t="s">
        <v>3065</v>
      </c>
      <c r="D69" s="50">
        <f t="shared" ref="D69:O69" si="32">AVERAGE(D59:D68)</f>
        <v>2.5</v>
      </c>
      <c r="E69" s="50">
        <f t="shared" si="32"/>
        <v>2.2000000000000002</v>
      </c>
      <c r="F69" s="50">
        <f t="shared" si="32"/>
        <v>0</v>
      </c>
      <c r="G69" s="50">
        <f t="shared" si="32"/>
        <v>0.2</v>
      </c>
      <c r="H69" s="50">
        <f t="shared" si="32"/>
        <v>1</v>
      </c>
      <c r="I69" s="50">
        <f t="shared" si="32"/>
        <v>0</v>
      </c>
      <c r="J69" s="50">
        <f t="shared" si="32"/>
        <v>0</v>
      </c>
      <c r="K69" s="50">
        <f t="shared" si="32"/>
        <v>0</v>
      </c>
      <c r="L69" s="50">
        <f t="shared" si="32"/>
        <v>2.2999999999999998</v>
      </c>
      <c r="M69" s="50">
        <f t="shared" si="32"/>
        <v>1</v>
      </c>
      <c r="N69" s="50">
        <f t="shared" si="32"/>
        <v>0</v>
      </c>
      <c r="O69" s="50">
        <f t="shared" si="32"/>
        <v>0.8</v>
      </c>
      <c r="P69" s="50">
        <f t="shared" si="31"/>
        <v>10</v>
      </c>
    </row>
    <row r="70" spans="3:16" ht="15" customHeight="1" x14ac:dyDescent="0.3">
      <c r="C70" s="51"/>
    </row>
    <row r="71" spans="3:16" ht="15" customHeight="1" x14ac:dyDescent="0.3">
      <c r="C71" s="41" t="s">
        <v>3116</v>
      </c>
    </row>
    <row r="72" spans="3:16" ht="15" customHeight="1" x14ac:dyDescent="0.3">
      <c r="C72" s="44"/>
      <c r="D72" s="45" t="s">
        <v>3117</v>
      </c>
      <c r="E72" s="46" t="s">
        <v>3118</v>
      </c>
      <c r="F72" s="46" t="s">
        <v>3119</v>
      </c>
      <c r="G72" s="46" t="s">
        <v>3120</v>
      </c>
      <c r="H72" s="46" t="s">
        <v>3121</v>
      </c>
      <c r="I72" s="46" t="s">
        <v>3122</v>
      </c>
      <c r="J72" s="46" t="s">
        <v>3123</v>
      </c>
      <c r="K72" s="46" t="s">
        <v>3124</v>
      </c>
      <c r="L72" s="46" t="s">
        <v>3125</v>
      </c>
      <c r="M72" s="46" t="s">
        <v>3126</v>
      </c>
      <c r="N72" s="46" t="s">
        <v>3127</v>
      </c>
      <c r="O72" s="46" t="s">
        <v>3128</v>
      </c>
      <c r="P72" s="47" t="s">
        <v>3129</v>
      </c>
    </row>
    <row r="73" spans="3:16" ht="15" customHeight="1" x14ac:dyDescent="0.3">
      <c r="C73" s="48">
        <v>2025</v>
      </c>
      <c r="D73" s="57">
        <v>8</v>
      </c>
      <c r="E73" s="57">
        <v>4</v>
      </c>
      <c r="F73" s="57">
        <v>5</v>
      </c>
      <c r="G73" s="57">
        <v>4</v>
      </c>
      <c r="H73" s="57">
        <v>5</v>
      </c>
      <c r="I73" s="57">
        <v>5</v>
      </c>
      <c r="J73" s="57">
        <v>4</v>
      </c>
      <c r="K73" s="57">
        <v>5</v>
      </c>
      <c r="L73" s="57">
        <v>4</v>
      </c>
      <c r="M73" s="57">
        <v>6</v>
      </c>
      <c r="N73" s="57">
        <v>5</v>
      </c>
      <c r="O73" s="57">
        <v>5</v>
      </c>
      <c r="P73" s="49">
        <f t="shared" ref="P73:P83" si="33">SUM(D73:O73)</f>
        <v>60</v>
      </c>
    </row>
    <row r="74" spans="3:16" ht="15" customHeight="1" x14ac:dyDescent="0.3">
      <c r="C74" s="48">
        <v>2026</v>
      </c>
      <c r="D74" s="57">
        <v>5</v>
      </c>
      <c r="E74" s="57">
        <v>7</v>
      </c>
      <c r="F74" s="57">
        <v>5</v>
      </c>
      <c r="G74" s="57">
        <v>4</v>
      </c>
      <c r="H74" s="57">
        <v>6</v>
      </c>
      <c r="I74" s="57">
        <v>5</v>
      </c>
      <c r="J74" s="57">
        <v>4</v>
      </c>
      <c r="K74" s="57">
        <v>5</v>
      </c>
      <c r="L74" s="57">
        <v>7</v>
      </c>
      <c r="M74" s="57">
        <v>4</v>
      </c>
      <c r="N74" s="57">
        <v>5</v>
      </c>
      <c r="O74" s="57">
        <v>5</v>
      </c>
      <c r="P74" s="49">
        <f t="shared" si="33"/>
        <v>62</v>
      </c>
    </row>
    <row r="75" spans="3:16" ht="15" customHeight="1" x14ac:dyDescent="0.3">
      <c r="C75" s="48">
        <v>2027</v>
      </c>
      <c r="D75" s="57">
        <v>6</v>
      </c>
      <c r="E75" s="57">
        <v>7</v>
      </c>
      <c r="F75" s="57">
        <v>5</v>
      </c>
      <c r="G75" s="57">
        <v>4</v>
      </c>
      <c r="H75" s="57">
        <v>6</v>
      </c>
      <c r="I75" s="57">
        <v>4</v>
      </c>
      <c r="J75" s="57">
        <v>4</v>
      </c>
      <c r="K75" s="57">
        <v>5</v>
      </c>
      <c r="L75" s="57">
        <v>7</v>
      </c>
      <c r="M75" s="57">
        <v>5</v>
      </c>
      <c r="N75" s="57">
        <v>4</v>
      </c>
      <c r="O75" s="57">
        <v>5</v>
      </c>
      <c r="P75" s="49">
        <f t="shared" si="33"/>
        <v>62</v>
      </c>
    </row>
    <row r="76" spans="3:16" ht="15" customHeight="1" x14ac:dyDescent="0.3">
      <c r="C76" s="48">
        <v>2028</v>
      </c>
      <c r="D76" s="57">
        <v>9</v>
      </c>
      <c r="E76" s="57">
        <v>4</v>
      </c>
      <c r="F76" s="57">
        <v>4</v>
      </c>
      <c r="G76" s="57">
        <v>6</v>
      </c>
      <c r="H76" s="57">
        <v>5</v>
      </c>
      <c r="I76" s="57">
        <v>4</v>
      </c>
      <c r="J76" s="57">
        <v>5</v>
      </c>
      <c r="K76" s="57">
        <v>4</v>
      </c>
      <c r="L76" s="57">
        <v>4</v>
      </c>
      <c r="M76" s="57">
        <v>8</v>
      </c>
      <c r="N76" s="57">
        <v>4</v>
      </c>
      <c r="O76" s="57">
        <v>6</v>
      </c>
      <c r="P76" s="49">
        <f t="shared" si="33"/>
        <v>63</v>
      </c>
    </row>
    <row r="77" spans="3:16" ht="15" customHeight="1" x14ac:dyDescent="0.3">
      <c r="C77" s="48">
        <v>2029</v>
      </c>
      <c r="D77" s="57">
        <v>5</v>
      </c>
      <c r="E77" s="57">
        <v>7</v>
      </c>
      <c r="F77" s="57">
        <v>4</v>
      </c>
      <c r="G77" s="57">
        <v>5</v>
      </c>
      <c r="H77" s="57">
        <v>5</v>
      </c>
      <c r="I77" s="57">
        <v>4</v>
      </c>
      <c r="J77" s="57">
        <v>5</v>
      </c>
      <c r="K77" s="57">
        <v>4</v>
      </c>
      <c r="L77" s="57">
        <v>7</v>
      </c>
      <c r="M77" s="57">
        <v>4</v>
      </c>
      <c r="N77" s="57">
        <v>4</v>
      </c>
      <c r="O77" s="57">
        <v>6</v>
      </c>
      <c r="P77" s="49">
        <f t="shared" si="33"/>
        <v>60</v>
      </c>
    </row>
    <row r="78" spans="3:16" ht="15" customHeight="1" x14ac:dyDescent="0.3">
      <c r="C78" s="48">
        <v>2030</v>
      </c>
      <c r="D78" s="57">
        <v>5</v>
      </c>
      <c r="E78" s="57">
        <v>6</v>
      </c>
      <c r="F78" s="57">
        <v>5</v>
      </c>
      <c r="G78" s="57">
        <v>4</v>
      </c>
      <c r="H78" s="57">
        <v>5</v>
      </c>
      <c r="I78" s="57">
        <v>6</v>
      </c>
      <c r="J78" s="57">
        <v>4</v>
      </c>
      <c r="K78" s="57">
        <v>4</v>
      </c>
      <c r="L78" s="57">
        <v>8</v>
      </c>
      <c r="M78" s="57">
        <v>4</v>
      </c>
      <c r="N78" s="57">
        <v>4</v>
      </c>
      <c r="O78" s="57">
        <v>6</v>
      </c>
      <c r="P78" s="49">
        <f t="shared" si="33"/>
        <v>61</v>
      </c>
    </row>
    <row r="79" spans="3:16" ht="15" customHeight="1" x14ac:dyDescent="0.3">
      <c r="C79" s="48">
        <v>2031</v>
      </c>
      <c r="D79" s="57">
        <v>8</v>
      </c>
      <c r="E79" s="57">
        <v>4</v>
      </c>
      <c r="F79" s="57">
        <v>6</v>
      </c>
      <c r="G79" s="57">
        <v>4</v>
      </c>
      <c r="H79" s="57">
        <v>4</v>
      </c>
      <c r="I79" s="57">
        <v>5</v>
      </c>
      <c r="J79" s="57">
        <v>4</v>
      </c>
      <c r="K79" s="57">
        <v>5</v>
      </c>
      <c r="L79" s="57">
        <v>5</v>
      </c>
      <c r="M79" s="57">
        <v>5</v>
      </c>
      <c r="N79" s="57">
        <v>5</v>
      </c>
      <c r="O79" s="57">
        <v>5</v>
      </c>
      <c r="P79" s="49">
        <f t="shared" si="33"/>
        <v>60</v>
      </c>
    </row>
    <row r="80" spans="3:16" ht="15" customHeight="1" x14ac:dyDescent="0.3">
      <c r="C80" s="48">
        <v>2032</v>
      </c>
      <c r="D80" s="57">
        <v>5</v>
      </c>
      <c r="E80" s="57">
        <v>8</v>
      </c>
      <c r="F80" s="57">
        <v>5</v>
      </c>
      <c r="G80" s="57">
        <v>4</v>
      </c>
      <c r="H80" s="57">
        <v>6</v>
      </c>
      <c r="I80" s="57">
        <v>3</v>
      </c>
      <c r="J80" s="57">
        <v>4</v>
      </c>
      <c r="K80" s="57">
        <v>5</v>
      </c>
      <c r="L80" s="57">
        <v>6</v>
      </c>
      <c r="M80" s="57">
        <v>5</v>
      </c>
      <c r="N80" s="57">
        <v>4</v>
      </c>
      <c r="O80" s="57">
        <v>5</v>
      </c>
      <c r="P80" s="49">
        <f t="shared" si="33"/>
        <v>60</v>
      </c>
    </row>
    <row r="81" spans="3:16" ht="15" customHeight="1" x14ac:dyDescent="0.3">
      <c r="C81" s="48">
        <v>2033</v>
      </c>
      <c r="D81" s="57">
        <v>7</v>
      </c>
      <c r="E81" s="57">
        <v>5</v>
      </c>
      <c r="F81" s="57">
        <v>5</v>
      </c>
      <c r="G81" s="57">
        <v>4</v>
      </c>
      <c r="H81" s="57">
        <v>5</v>
      </c>
      <c r="I81" s="57">
        <v>4</v>
      </c>
      <c r="J81" s="57">
        <v>5</v>
      </c>
      <c r="K81" s="57">
        <v>5</v>
      </c>
      <c r="L81" s="57">
        <v>7</v>
      </c>
      <c r="M81" s="57">
        <v>5</v>
      </c>
      <c r="N81" s="57">
        <v>4</v>
      </c>
      <c r="O81" s="57">
        <v>4</v>
      </c>
      <c r="P81" s="49">
        <f t="shared" si="33"/>
        <v>60</v>
      </c>
    </row>
    <row r="82" spans="3:16" ht="15" customHeight="1" x14ac:dyDescent="0.3">
      <c r="C82" s="48">
        <v>2034</v>
      </c>
      <c r="D82" s="57">
        <v>5</v>
      </c>
      <c r="E82" s="57">
        <v>6</v>
      </c>
      <c r="F82" s="57">
        <v>5</v>
      </c>
      <c r="G82" s="57">
        <v>5</v>
      </c>
      <c r="H82" s="57">
        <v>5</v>
      </c>
      <c r="I82" s="57">
        <v>3</v>
      </c>
      <c r="J82" s="57">
        <v>5</v>
      </c>
      <c r="K82" s="57">
        <v>5</v>
      </c>
      <c r="L82" s="57">
        <v>7</v>
      </c>
      <c r="M82" s="57">
        <v>5</v>
      </c>
      <c r="N82" s="57">
        <v>4</v>
      </c>
      <c r="O82" s="57">
        <v>6</v>
      </c>
      <c r="P82" s="49">
        <f t="shared" si="33"/>
        <v>61</v>
      </c>
    </row>
    <row r="83" spans="3:16" x14ac:dyDescent="0.3">
      <c r="C83" s="41" t="s">
        <v>3065</v>
      </c>
      <c r="D83" s="50">
        <f t="shared" ref="D83:O83" si="34">AVERAGE(D73:D82)</f>
        <v>6.3</v>
      </c>
      <c r="E83" s="50">
        <f t="shared" si="34"/>
        <v>5.8</v>
      </c>
      <c r="F83" s="50">
        <f t="shared" si="34"/>
        <v>4.9000000000000004</v>
      </c>
      <c r="G83" s="50">
        <f t="shared" si="34"/>
        <v>4.4000000000000004</v>
      </c>
      <c r="H83" s="50">
        <f t="shared" si="34"/>
        <v>5.2</v>
      </c>
      <c r="I83" s="50">
        <f t="shared" si="34"/>
        <v>4.3</v>
      </c>
      <c r="J83" s="50">
        <f t="shared" si="34"/>
        <v>4.4000000000000004</v>
      </c>
      <c r="K83" s="50">
        <f t="shared" si="34"/>
        <v>4.7</v>
      </c>
      <c r="L83" s="50">
        <f t="shared" si="34"/>
        <v>6.2</v>
      </c>
      <c r="M83" s="50">
        <f t="shared" si="34"/>
        <v>5.0999999999999996</v>
      </c>
      <c r="N83" s="50">
        <f t="shared" si="34"/>
        <v>4.3</v>
      </c>
      <c r="O83" s="50">
        <f t="shared" si="34"/>
        <v>5.3</v>
      </c>
      <c r="P83" s="50">
        <f t="shared" si="33"/>
        <v>60.9</v>
      </c>
    </row>
    <row r="85" spans="3:16" x14ac:dyDescent="0.3">
      <c r="C85" s="41" t="s">
        <v>3135</v>
      </c>
    </row>
    <row r="86" spans="3:16" x14ac:dyDescent="0.3">
      <c r="C86" s="44"/>
      <c r="D86" s="45" t="s">
        <v>3117</v>
      </c>
      <c r="E86" s="46" t="s">
        <v>3118</v>
      </c>
      <c r="F86" s="46" t="s">
        <v>3119</v>
      </c>
      <c r="G86" s="46" t="s">
        <v>3120</v>
      </c>
      <c r="H86" s="46" t="s">
        <v>3121</v>
      </c>
      <c r="I86" s="46" t="s">
        <v>3122</v>
      </c>
      <c r="J86" s="46" t="s">
        <v>3123</v>
      </c>
      <c r="K86" s="46" t="s">
        <v>3124</v>
      </c>
      <c r="L86" s="46" t="s">
        <v>3125</v>
      </c>
      <c r="M86" s="46" t="s">
        <v>3126</v>
      </c>
      <c r="N86" s="46" t="s">
        <v>3127</v>
      </c>
      <c r="O86" s="46" t="s">
        <v>3128</v>
      </c>
      <c r="P86" s="47" t="s">
        <v>3129</v>
      </c>
    </row>
    <row r="87" spans="3:16" x14ac:dyDescent="0.3">
      <c r="C87" s="48">
        <v>2025</v>
      </c>
      <c r="D87" s="49">
        <v>12</v>
      </c>
      <c r="E87" s="49">
        <v>8</v>
      </c>
      <c r="F87" s="49">
        <v>10</v>
      </c>
      <c r="G87" s="49">
        <v>8</v>
      </c>
      <c r="H87" s="49">
        <v>10</v>
      </c>
      <c r="I87" s="49">
        <v>9</v>
      </c>
      <c r="J87" s="49">
        <v>8</v>
      </c>
      <c r="K87" s="49">
        <v>10</v>
      </c>
      <c r="L87" s="49">
        <v>8</v>
      </c>
      <c r="M87" s="49">
        <v>10</v>
      </c>
      <c r="N87" s="49">
        <v>10</v>
      </c>
      <c r="O87" s="49">
        <v>9</v>
      </c>
      <c r="P87" s="49">
        <f t="shared" ref="P87:P93" si="35">SUM(D87:O87)</f>
        <v>112</v>
      </c>
    </row>
    <row r="88" spans="3:16" x14ac:dyDescent="0.3">
      <c r="C88" s="48">
        <v>2026</v>
      </c>
      <c r="D88" s="49">
        <v>10</v>
      </c>
      <c r="E88" s="49">
        <v>11</v>
      </c>
      <c r="F88" s="49">
        <v>9</v>
      </c>
      <c r="G88" s="49">
        <v>8</v>
      </c>
      <c r="H88" s="49">
        <v>11</v>
      </c>
      <c r="I88" s="49">
        <v>9</v>
      </c>
      <c r="J88" s="49">
        <v>8</v>
      </c>
      <c r="K88" s="49">
        <v>10</v>
      </c>
      <c r="L88" s="49">
        <v>10</v>
      </c>
      <c r="M88" s="49">
        <v>9</v>
      </c>
      <c r="N88" s="49">
        <v>9</v>
      </c>
      <c r="O88" s="49">
        <v>9</v>
      </c>
      <c r="P88" s="49">
        <f t="shared" si="35"/>
        <v>113</v>
      </c>
    </row>
    <row r="89" spans="3:16" x14ac:dyDescent="0.3">
      <c r="C89" s="48">
        <v>2027</v>
      </c>
      <c r="D89" s="49">
        <v>11</v>
      </c>
      <c r="E89" s="49">
        <v>10</v>
      </c>
      <c r="F89" s="49">
        <v>9</v>
      </c>
      <c r="G89" s="49">
        <v>8</v>
      </c>
      <c r="H89" s="49">
        <v>10</v>
      </c>
      <c r="I89" s="49">
        <v>8</v>
      </c>
      <c r="J89" s="49">
        <v>9</v>
      </c>
      <c r="K89" s="49">
        <v>9</v>
      </c>
      <c r="L89" s="49">
        <v>11</v>
      </c>
      <c r="M89" s="49">
        <v>10</v>
      </c>
      <c r="N89" s="49">
        <v>8</v>
      </c>
      <c r="O89" s="49">
        <v>8</v>
      </c>
      <c r="P89" s="49">
        <f t="shared" si="35"/>
        <v>111</v>
      </c>
    </row>
    <row r="90" spans="3:16" x14ac:dyDescent="0.3">
      <c r="C90" s="48">
        <v>2028</v>
      </c>
      <c r="D90" s="49">
        <v>13</v>
      </c>
      <c r="E90" s="49">
        <v>8</v>
      </c>
      <c r="F90" s="49">
        <v>8</v>
      </c>
      <c r="G90" s="49">
        <v>11</v>
      </c>
      <c r="H90" s="49">
        <v>9</v>
      </c>
      <c r="I90" s="49">
        <v>8</v>
      </c>
      <c r="J90" s="49">
        <v>10</v>
      </c>
      <c r="K90" s="49">
        <v>8</v>
      </c>
      <c r="L90" s="49">
        <v>9</v>
      </c>
      <c r="M90" s="49">
        <v>12</v>
      </c>
      <c r="N90" s="49">
        <v>8</v>
      </c>
      <c r="O90" s="49">
        <v>11</v>
      </c>
      <c r="P90" s="49">
        <f t="shared" si="35"/>
        <v>115</v>
      </c>
    </row>
    <row r="91" spans="3:16" x14ac:dyDescent="0.3">
      <c r="C91" s="48">
        <v>2029</v>
      </c>
      <c r="D91" s="49">
        <v>9</v>
      </c>
      <c r="E91" s="49">
        <v>11</v>
      </c>
      <c r="F91" s="49">
        <v>9</v>
      </c>
      <c r="G91" s="49">
        <v>9</v>
      </c>
      <c r="H91" s="49">
        <v>9</v>
      </c>
      <c r="I91" s="49">
        <v>9</v>
      </c>
      <c r="J91" s="49">
        <v>9</v>
      </c>
      <c r="K91" s="49">
        <v>8</v>
      </c>
      <c r="L91" s="49">
        <v>12</v>
      </c>
      <c r="M91" s="49">
        <v>8</v>
      </c>
      <c r="N91" s="49">
        <v>8</v>
      </c>
      <c r="O91" s="49">
        <v>11</v>
      </c>
      <c r="P91" s="49">
        <f t="shared" si="35"/>
        <v>112</v>
      </c>
    </row>
    <row r="92" spans="3:16" x14ac:dyDescent="0.3">
      <c r="C92" s="48">
        <v>2030</v>
      </c>
      <c r="D92" s="49">
        <v>9</v>
      </c>
      <c r="E92" s="49">
        <v>10</v>
      </c>
      <c r="F92" s="49">
        <v>10</v>
      </c>
      <c r="G92" s="49">
        <v>8</v>
      </c>
      <c r="H92" s="49">
        <v>9</v>
      </c>
      <c r="I92" s="49">
        <v>11</v>
      </c>
      <c r="J92" s="49">
        <v>8</v>
      </c>
      <c r="K92" s="49">
        <v>9</v>
      </c>
      <c r="L92" s="49">
        <v>12</v>
      </c>
      <c r="M92" s="49">
        <v>8</v>
      </c>
      <c r="N92" s="49">
        <v>9</v>
      </c>
      <c r="O92" s="49">
        <v>10</v>
      </c>
      <c r="P92" s="49">
        <f t="shared" si="35"/>
        <v>113</v>
      </c>
    </row>
    <row r="93" spans="3:16" x14ac:dyDescent="0.3">
      <c r="C93" s="48" t="s">
        <v>3130</v>
      </c>
      <c r="D93" s="49">
        <v>12</v>
      </c>
      <c r="E93" s="49">
        <v>8</v>
      </c>
      <c r="F93" s="49">
        <v>10</v>
      </c>
      <c r="G93" s="49">
        <v>8</v>
      </c>
      <c r="H93" s="49">
        <v>11</v>
      </c>
      <c r="I93" s="49">
        <v>10</v>
      </c>
      <c r="J93" s="49">
        <v>8</v>
      </c>
      <c r="K93" s="49">
        <v>11</v>
      </c>
      <c r="L93" s="49">
        <v>9</v>
      </c>
      <c r="M93" s="49">
        <v>12</v>
      </c>
      <c r="N93" s="49">
        <v>10</v>
      </c>
      <c r="O93" s="49">
        <v>9</v>
      </c>
      <c r="P93" s="49">
        <f t="shared" si="35"/>
        <v>118</v>
      </c>
    </row>
    <row r="94" spans="3:16" x14ac:dyDescent="0.3">
      <c r="C94" s="48" t="s">
        <v>3131</v>
      </c>
      <c r="D94" s="49">
        <v>10</v>
      </c>
      <c r="E94" s="49">
        <v>12</v>
      </c>
      <c r="F94" s="49">
        <v>9</v>
      </c>
      <c r="G94" s="49">
        <v>8</v>
      </c>
      <c r="H94" s="49">
        <v>11</v>
      </c>
      <c r="I94" s="49">
        <v>8</v>
      </c>
      <c r="J94" s="49">
        <v>9</v>
      </c>
      <c r="K94" s="49">
        <v>9</v>
      </c>
      <c r="L94" s="49">
        <v>9</v>
      </c>
      <c r="M94" s="49">
        <v>10</v>
      </c>
      <c r="N94" s="49">
        <v>8</v>
      </c>
      <c r="O94" s="49">
        <v>8</v>
      </c>
      <c r="P94" s="49">
        <f>SUM(D94:O94)</f>
        <v>111</v>
      </c>
    </row>
    <row r="95" spans="3:16" x14ac:dyDescent="0.3">
      <c r="C95" s="48" t="s">
        <v>3132</v>
      </c>
      <c r="D95" s="49">
        <v>11</v>
      </c>
      <c r="E95" s="49">
        <v>9</v>
      </c>
      <c r="F95" s="49">
        <v>9</v>
      </c>
      <c r="G95" s="49">
        <v>9</v>
      </c>
      <c r="H95" s="49">
        <v>11</v>
      </c>
      <c r="I95" s="49">
        <v>9</v>
      </c>
      <c r="J95" s="49">
        <v>10</v>
      </c>
      <c r="K95" s="49">
        <v>9</v>
      </c>
      <c r="L95" s="49">
        <v>11</v>
      </c>
      <c r="M95" s="49">
        <v>11</v>
      </c>
      <c r="N95" s="49">
        <v>8</v>
      </c>
      <c r="O95" s="49">
        <v>9</v>
      </c>
      <c r="P95" s="49">
        <f>SUM(D95:O95)</f>
        <v>116</v>
      </c>
    </row>
    <row r="96" spans="3:16" x14ac:dyDescent="0.3">
      <c r="C96" s="48" t="s">
        <v>3133</v>
      </c>
      <c r="D96" s="49">
        <f>D82+4</f>
        <v>9</v>
      </c>
      <c r="E96" s="49">
        <f>E82+4</f>
        <v>10</v>
      </c>
      <c r="F96" s="49">
        <f>F82+4</f>
        <v>9</v>
      </c>
      <c r="G96" s="49">
        <f>G82+5</f>
        <v>10</v>
      </c>
      <c r="H96" s="49">
        <f>H82+4</f>
        <v>9</v>
      </c>
      <c r="I96" s="49">
        <f>4+I82</f>
        <v>7</v>
      </c>
      <c r="J96" s="49">
        <f>5+J82</f>
        <v>10</v>
      </c>
      <c r="K96" s="49">
        <f>4+K82</f>
        <v>9</v>
      </c>
      <c r="L96" s="49">
        <f>5+L82</f>
        <v>12</v>
      </c>
      <c r="M96" s="49">
        <f>4+M82</f>
        <v>9</v>
      </c>
      <c r="N96" s="49">
        <v>8</v>
      </c>
      <c r="O96" s="49">
        <f>5+O82</f>
        <v>11</v>
      </c>
      <c r="P96" s="49">
        <f>SUM(D96:O96)</f>
        <v>113</v>
      </c>
    </row>
    <row r="97" spans="3:16" x14ac:dyDescent="0.3">
      <c r="C97" s="41" t="s">
        <v>3065</v>
      </c>
      <c r="D97" s="52">
        <f t="shared" ref="D97:O97" si="36">AVERAGE(D87:D96)</f>
        <v>10.6</v>
      </c>
      <c r="E97" s="52">
        <f t="shared" si="36"/>
        <v>9.6999999999999993</v>
      </c>
      <c r="F97" s="52">
        <f t="shared" si="36"/>
        <v>9.1999999999999993</v>
      </c>
      <c r="G97" s="52">
        <f t="shared" si="36"/>
        <v>8.6999999999999993</v>
      </c>
      <c r="H97" s="52">
        <f t="shared" si="36"/>
        <v>10</v>
      </c>
      <c r="I97" s="52">
        <f t="shared" si="36"/>
        <v>8.8000000000000007</v>
      </c>
      <c r="J97" s="52">
        <f t="shared" si="36"/>
        <v>8.9</v>
      </c>
      <c r="K97" s="52">
        <f t="shared" si="36"/>
        <v>9.1999999999999993</v>
      </c>
      <c r="L97" s="52">
        <f t="shared" si="36"/>
        <v>10.3</v>
      </c>
      <c r="M97" s="52">
        <f t="shared" si="36"/>
        <v>9.9</v>
      </c>
      <c r="N97" s="52">
        <f t="shared" si="36"/>
        <v>8.6</v>
      </c>
      <c r="O97" s="52">
        <f t="shared" si="36"/>
        <v>9.5</v>
      </c>
      <c r="P97" s="52">
        <f>SUM(D97:O97)</f>
        <v>113.4</v>
      </c>
    </row>
  </sheetData>
  <sheetProtection sheet="1" objects="1" scenarios="1" selectLockedCells="1" selectUnlockedCells="1"/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1D46-1849-4D20-A5C5-26EC6628608B}">
  <sheetPr codeName="Sheet5" filterMode="1"/>
  <dimension ref="A1:O2253"/>
  <sheetViews>
    <sheetView zoomScale="70" zoomScaleNormal="70" workbookViewId="0">
      <selection activeCell="H340" sqref="H340"/>
    </sheetView>
  </sheetViews>
  <sheetFormatPr defaultRowHeight="16.5" x14ac:dyDescent="0.3"/>
  <cols>
    <col min="1" max="1" width="11" customWidth="1"/>
    <col min="2" max="3" width="12.875" customWidth="1"/>
    <col min="4" max="4" width="14.125" customWidth="1"/>
    <col min="5" max="10" width="17.5" customWidth="1"/>
    <col min="11" max="11" width="27.375" bestFit="1" customWidth="1"/>
    <col min="12" max="12" width="9.875" customWidth="1"/>
    <col min="13" max="13" width="10.875" customWidth="1"/>
  </cols>
  <sheetData>
    <row r="1" spans="1:15" x14ac:dyDescent="0.3">
      <c r="A1" s="7" t="s">
        <v>194</v>
      </c>
      <c r="B1" s="7" t="s">
        <v>195</v>
      </c>
      <c r="C1" s="7" t="s">
        <v>196</v>
      </c>
      <c r="D1" s="7" t="s">
        <v>197</v>
      </c>
      <c r="E1" s="7" t="s">
        <v>198</v>
      </c>
      <c r="F1" s="7" t="s">
        <v>199</v>
      </c>
      <c r="G1" s="7" t="s">
        <v>3060</v>
      </c>
      <c r="H1" s="7" t="s">
        <v>3061</v>
      </c>
      <c r="I1" s="9" t="s">
        <v>3062</v>
      </c>
      <c r="J1" s="9" t="s">
        <v>3112</v>
      </c>
      <c r="K1" s="9" t="s">
        <v>3063</v>
      </c>
      <c r="N1" s="8" t="s">
        <v>949</v>
      </c>
      <c r="O1" s="8" t="s">
        <v>950</v>
      </c>
    </row>
    <row r="2" spans="1:15" hidden="1" x14ac:dyDescent="0.3">
      <c r="A2" t="s">
        <v>121</v>
      </c>
      <c r="B2" t="s">
        <v>341</v>
      </c>
      <c r="C2" t="s">
        <v>126</v>
      </c>
      <c r="D2" t="s">
        <v>123</v>
      </c>
      <c r="E2" t="s">
        <v>342</v>
      </c>
      <c r="F2" t="s">
        <v>343</v>
      </c>
      <c r="G2" t="str">
        <f t="shared" ref="G2:G65" si="0">LEFT(E2,10)</f>
        <v>2015-01-05</v>
      </c>
      <c r="H2" t="str">
        <f t="shared" ref="H2:H65" si="1">LEFT(F2,10)</f>
        <v>2015-01-06</v>
      </c>
      <c r="I2" t="str">
        <f>LEFT(G2,4)</f>
        <v>2015</v>
      </c>
      <c r="J2">
        <f>MONTH(G2)</f>
        <v>1</v>
      </c>
      <c r="K2" t="str">
        <f>A2&amp;D2&amp;G2</f>
        <v>충북주의보2015-01-05</v>
      </c>
      <c r="L2">
        <f>COUNTIF(K$2:K2,K2)</f>
        <v>1</v>
      </c>
    </row>
    <row r="3" spans="1:15" hidden="1" x14ac:dyDescent="0.3">
      <c r="A3" t="s">
        <v>37</v>
      </c>
      <c r="B3" t="s">
        <v>129</v>
      </c>
      <c r="C3" t="s">
        <v>126</v>
      </c>
      <c r="D3" t="s">
        <v>123</v>
      </c>
      <c r="E3" t="s">
        <v>370</v>
      </c>
      <c r="F3" t="s">
        <v>371</v>
      </c>
      <c r="G3" t="str">
        <f t="shared" si="0"/>
        <v>2015-01-05</v>
      </c>
      <c r="H3" t="str">
        <f t="shared" si="1"/>
        <v>2015-01-06</v>
      </c>
      <c r="I3" t="str">
        <f t="shared" ref="I3:I62" si="2">LEFT(G3,4)</f>
        <v>2015</v>
      </c>
      <c r="J3">
        <f t="shared" ref="J3:J66" si="3">MONTH(G3)</f>
        <v>1</v>
      </c>
      <c r="K3" t="str">
        <f t="shared" ref="K3:K62" si="4">A3&amp;D3&amp;G3</f>
        <v>부산주의보2015-01-05</v>
      </c>
      <c r="L3">
        <f>COUNTIF(K$2:K3,K3)</f>
        <v>1</v>
      </c>
    </row>
    <row r="4" spans="1:15" hidden="1" x14ac:dyDescent="0.3">
      <c r="A4" t="s">
        <v>36</v>
      </c>
      <c r="B4" t="s">
        <v>165</v>
      </c>
      <c r="C4" t="s">
        <v>126</v>
      </c>
      <c r="D4" t="s">
        <v>123</v>
      </c>
      <c r="E4" t="s">
        <v>370</v>
      </c>
      <c r="F4" t="s">
        <v>395</v>
      </c>
      <c r="G4" t="str">
        <f t="shared" si="0"/>
        <v>2015-01-05</v>
      </c>
      <c r="H4" t="str">
        <f t="shared" si="1"/>
        <v>2015-01-06</v>
      </c>
      <c r="I4" t="str">
        <f t="shared" si="2"/>
        <v>2015</v>
      </c>
      <c r="J4">
        <f t="shared" si="3"/>
        <v>1</v>
      </c>
      <c r="K4" t="str">
        <f t="shared" si="4"/>
        <v>대구주의보2015-01-05</v>
      </c>
      <c r="L4">
        <f>COUNTIF(K$2:K4,K4)</f>
        <v>1</v>
      </c>
    </row>
    <row r="5" spans="1:15" hidden="1" x14ac:dyDescent="0.3">
      <c r="A5" t="s">
        <v>34</v>
      </c>
      <c r="B5" t="s">
        <v>129</v>
      </c>
      <c r="C5" t="s">
        <v>1794</v>
      </c>
      <c r="D5" t="s">
        <v>123</v>
      </c>
      <c r="E5" t="s">
        <v>1835</v>
      </c>
      <c r="F5" t="s">
        <v>343</v>
      </c>
      <c r="G5" t="str">
        <f t="shared" si="0"/>
        <v>2015-01-05</v>
      </c>
      <c r="H5" t="str">
        <f t="shared" si="1"/>
        <v>2015-01-06</v>
      </c>
      <c r="I5" t="str">
        <f t="shared" si="2"/>
        <v>2015</v>
      </c>
      <c r="J5">
        <f t="shared" si="3"/>
        <v>1</v>
      </c>
      <c r="K5" t="str">
        <f t="shared" si="4"/>
        <v>대전주의보2015-01-05</v>
      </c>
      <c r="L5">
        <f>COUNTIF(K$2:K5,K5)</f>
        <v>1</v>
      </c>
    </row>
    <row r="6" spans="1:15" hidden="1" x14ac:dyDescent="0.3">
      <c r="A6" t="s">
        <v>39</v>
      </c>
      <c r="B6" t="s">
        <v>139</v>
      </c>
      <c r="C6" t="s">
        <v>1794</v>
      </c>
      <c r="D6" t="s">
        <v>123</v>
      </c>
      <c r="E6" t="s">
        <v>1887</v>
      </c>
      <c r="F6" t="s">
        <v>1835</v>
      </c>
      <c r="G6" t="str">
        <f t="shared" si="0"/>
        <v>2015-01-05</v>
      </c>
      <c r="H6" t="str">
        <f t="shared" si="1"/>
        <v>2015-01-05</v>
      </c>
      <c r="I6" t="str">
        <f t="shared" si="2"/>
        <v>2015</v>
      </c>
      <c r="J6">
        <f t="shared" si="3"/>
        <v>1</v>
      </c>
      <c r="K6" t="str">
        <f t="shared" si="4"/>
        <v>광주주의보2015-01-05</v>
      </c>
      <c r="L6">
        <f>COUNTIF(K$2:K6,K6)</f>
        <v>1</v>
      </c>
    </row>
    <row r="7" spans="1:15" hidden="1" x14ac:dyDescent="0.3">
      <c r="A7" t="s">
        <v>41</v>
      </c>
      <c r="B7" t="s">
        <v>162</v>
      </c>
      <c r="C7" t="s">
        <v>126</v>
      </c>
      <c r="D7" t="s">
        <v>123</v>
      </c>
      <c r="E7" t="s">
        <v>448</v>
      </c>
      <c r="F7" t="s">
        <v>449</v>
      </c>
      <c r="G7" t="str">
        <f t="shared" si="0"/>
        <v>2015-01-11</v>
      </c>
      <c r="H7" t="str">
        <f t="shared" si="1"/>
        <v>2015-01-11</v>
      </c>
      <c r="I7" t="str">
        <f t="shared" si="2"/>
        <v>2015</v>
      </c>
      <c r="J7">
        <f t="shared" si="3"/>
        <v>1</v>
      </c>
      <c r="K7" t="str">
        <f t="shared" si="4"/>
        <v>제주주의보2015-01-11</v>
      </c>
      <c r="L7">
        <f>COUNTIF(K$2:K7,K7)</f>
        <v>1</v>
      </c>
    </row>
    <row r="8" spans="1:15" hidden="1" x14ac:dyDescent="0.3">
      <c r="A8" t="s">
        <v>36</v>
      </c>
      <c r="B8" t="s">
        <v>165</v>
      </c>
      <c r="C8" t="s">
        <v>126</v>
      </c>
      <c r="D8" t="s">
        <v>123</v>
      </c>
      <c r="E8" t="s">
        <v>396</v>
      </c>
      <c r="F8" t="s">
        <v>397</v>
      </c>
      <c r="G8" t="str">
        <f t="shared" si="0"/>
        <v>2015-01-13</v>
      </c>
      <c r="H8" t="str">
        <f t="shared" si="1"/>
        <v>2015-01-13</v>
      </c>
      <c r="I8" t="str">
        <f t="shared" si="2"/>
        <v>2015</v>
      </c>
      <c r="J8">
        <f t="shared" si="3"/>
        <v>1</v>
      </c>
      <c r="K8" t="str">
        <f t="shared" si="4"/>
        <v>대구주의보2015-01-13</v>
      </c>
      <c r="L8">
        <f>COUNTIF(K$2:K8,K8)</f>
        <v>1</v>
      </c>
    </row>
    <row r="9" spans="1:15" hidden="1" x14ac:dyDescent="0.3">
      <c r="A9" t="s">
        <v>124</v>
      </c>
      <c r="B9" t="s">
        <v>131</v>
      </c>
      <c r="C9" t="s">
        <v>126</v>
      </c>
      <c r="D9" t="s">
        <v>123</v>
      </c>
      <c r="E9" t="s">
        <v>206</v>
      </c>
      <c r="F9" t="s">
        <v>207</v>
      </c>
      <c r="G9" t="str">
        <f t="shared" si="0"/>
        <v>2015-01-14</v>
      </c>
      <c r="H9" t="str">
        <f t="shared" si="1"/>
        <v>2015-01-14</v>
      </c>
      <c r="I9" t="str">
        <f t="shared" si="2"/>
        <v>2015</v>
      </c>
      <c r="J9">
        <f t="shared" si="3"/>
        <v>1</v>
      </c>
      <c r="K9" t="str">
        <f t="shared" si="4"/>
        <v>경기주의보2015-01-14</v>
      </c>
      <c r="L9">
        <f>COUNTIF(K$2:K9,K9)</f>
        <v>1</v>
      </c>
    </row>
    <row r="10" spans="1:15" hidden="1" x14ac:dyDescent="0.3">
      <c r="A10" t="s">
        <v>36</v>
      </c>
      <c r="B10" t="s">
        <v>165</v>
      </c>
      <c r="C10" t="s">
        <v>126</v>
      </c>
      <c r="D10" t="s">
        <v>123</v>
      </c>
      <c r="E10" t="s">
        <v>398</v>
      </c>
      <c r="F10" t="s">
        <v>399</v>
      </c>
      <c r="G10" t="str">
        <f t="shared" si="0"/>
        <v>2015-01-14</v>
      </c>
      <c r="H10" t="str">
        <f t="shared" si="1"/>
        <v>2015-01-14</v>
      </c>
      <c r="I10" t="str">
        <f t="shared" si="2"/>
        <v>2015</v>
      </c>
      <c r="J10">
        <f t="shared" si="3"/>
        <v>1</v>
      </c>
      <c r="K10" t="str">
        <f t="shared" si="4"/>
        <v>대구주의보2015-01-14</v>
      </c>
      <c r="L10">
        <f>COUNTIF(K$2:K10,K10)</f>
        <v>1</v>
      </c>
    </row>
    <row r="11" spans="1:15" hidden="1" x14ac:dyDescent="0.3">
      <c r="A11" t="s">
        <v>121</v>
      </c>
      <c r="B11" t="s">
        <v>341</v>
      </c>
      <c r="C11" t="s">
        <v>126</v>
      </c>
      <c r="D11" t="s">
        <v>123</v>
      </c>
      <c r="E11" t="s">
        <v>344</v>
      </c>
      <c r="F11" t="s">
        <v>345</v>
      </c>
      <c r="G11" t="str">
        <f t="shared" si="0"/>
        <v>2015-01-16</v>
      </c>
      <c r="H11" t="str">
        <f t="shared" si="1"/>
        <v>2015-01-16</v>
      </c>
      <c r="I11" t="str">
        <f t="shared" si="2"/>
        <v>2015</v>
      </c>
      <c r="J11">
        <f t="shared" si="3"/>
        <v>1</v>
      </c>
      <c r="K11" t="str">
        <f t="shared" si="4"/>
        <v>충북주의보2015-01-16</v>
      </c>
      <c r="L11">
        <f>COUNTIF(K$2:K11,K11)</f>
        <v>1</v>
      </c>
    </row>
    <row r="12" spans="1:15" hidden="1" x14ac:dyDescent="0.3">
      <c r="A12" t="s">
        <v>130</v>
      </c>
      <c r="B12" t="s">
        <v>157</v>
      </c>
      <c r="C12" t="s">
        <v>1794</v>
      </c>
      <c r="D12" t="s">
        <v>123</v>
      </c>
      <c r="E12" t="s">
        <v>1881</v>
      </c>
      <c r="F12" t="s">
        <v>1882</v>
      </c>
      <c r="G12" t="str">
        <f t="shared" si="0"/>
        <v>2015-01-16</v>
      </c>
      <c r="H12" t="str">
        <f t="shared" si="1"/>
        <v>2015-01-16</v>
      </c>
      <c r="I12" t="str">
        <f t="shared" si="2"/>
        <v>2015</v>
      </c>
      <c r="J12">
        <f t="shared" si="3"/>
        <v>1</v>
      </c>
      <c r="K12" t="str">
        <f t="shared" si="4"/>
        <v>전남주의보2015-01-16</v>
      </c>
      <c r="L12">
        <f>COUNTIF(K$2:K12,K12)</f>
        <v>1</v>
      </c>
    </row>
    <row r="13" spans="1:15" hidden="1" x14ac:dyDescent="0.3">
      <c r="A13" t="s">
        <v>39</v>
      </c>
      <c r="B13" t="s">
        <v>139</v>
      </c>
      <c r="C13" t="s">
        <v>1794</v>
      </c>
      <c r="D13" t="s">
        <v>123</v>
      </c>
      <c r="E13" t="s">
        <v>1888</v>
      </c>
      <c r="F13" t="s">
        <v>345</v>
      </c>
      <c r="G13" t="str">
        <f t="shared" si="0"/>
        <v>2015-01-16</v>
      </c>
      <c r="H13" t="str">
        <f t="shared" si="1"/>
        <v>2015-01-16</v>
      </c>
      <c r="I13" t="str">
        <f t="shared" si="2"/>
        <v>2015</v>
      </c>
      <c r="J13">
        <f t="shared" si="3"/>
        <v>1</v>
      </c>
      <c r="K13" t="str">
        <f t="shared" si="4"/>
        <v>광주주의보2015-01-16</v>
      </c>
      <c r="L13">
        <f>COUNTIF(K$2:K13,K13)</f>
        <v>1</v>
      </c>
    </row>
    <row r="14" spans="1:15" hidden="1" x14ac:dyDescent="0.3">
      <c r="A14" t="s">
        <v>41</v>
      </c>
      <c r="B14" t="s">
        <v>162</v>
      </c>
      <c r="C14" t="s">
        <v>1794</v>
      </c>
      <c r="D14" t="s">
        <v>123</v>
      </c>
      <c r="E14" t="s">
        <v>1882</v>
      </c>
      <c r="F14" t="s">
        <v>1902</v>
      </c>
      <c r="G14" t="str">
        <f t="shared" si="0"/>
        <v>2015-01-16</v>
      </c>
      <c r="H14" t="str">
        <f t="shared" si="1"/>
        <v>2015-01-17</v>
      </c>
      <c r="I14" t="str">
        <f t="shared" si="2"/>
        <v>2015</v>
      </c>
      <c r="J14">
        <f t="shared" si="3"/>
        <v>1</v>
      </c>
      <c r="K14" t="str">
        <f t="shared" si="4"/>
        <v>제주주의보2015-01-16</v>
      </c>
      <c r="L14">
        <f>COUNTIF(K$2:K14,K14)</f>
        <v>1</v>
      </c>
    </row>
    <row r="15" spans="1:15" hidden="1" x14ac:dyDescent="0.3">
      <c r="A15" t="s">
        <v>121</v>
      </c>
      <c r="B15" t="s">
        <v>341</v>
      </c>
      <c r="C15" t="s">
        <v>126</v>
      </c>
      <c r="D15" t="s">
        <v>123</v>
      </c>
      <c r="E15" t="s">
        <v>346</v>
      </c>
      <c r="F15" t="s">
        <v>209</v>
      </c>
      <c r="G15" t="str">
        <f t="shared" si="0"/>
        <v>2015-02-04</v>
      </c>
      <c r="H15" t="str">
        <f t="shared" si="1"/>
        <v>2015-02-05</v>
      </c>
      <c r="I15" t="str">
        <f t="shared" si="2"/>
        <v>2015</v>
      </c>
      <c r="J15">
        <f t="shared" si="3"/>
        <v>2</v>
      </c>
      <c r="K15" t="str">
        <f t="shared" si="4"/>
        <v>충북주의보2015-02-04</v>
      </c>
      <c r="L15">
        <f>COUNTIF(K$2:K15,K15)</f>
        <v>1</v>
      </c>
    </row>
    <row r="16" spans="1:15" hidden="1" x14ac:dyDescent="0.3">
      <c r="A16" t="s">
        <v>124</v>
      </c>
      <c r="B16" t="s">
        <v>125</v>
      </c>
      <c r="C16" t="s">
        <v>1794</v>
      </c>
      <c r="D16" t="s">
        <v>123</v>
      </c>
      <c r="E16" t="s">
        <v>1802</v>
      </c>
      <c r="F16" t="s">
        <v>1803</v>
      </c>
      <c r="G16" t="str">
        <f t="shared" si="0"/>
        <v>2015-02-04</v>
      </c>
      <c r="H16" t="str">
        <f t="shared" si="1"/>
        <v>2015-02-04</v>
      </c>
      <c r="I16" t="str">
        <f t="shared" si="2"/>
        <v>2015</v>
      </c>
      <c r="J16">
        <f t="shared" si="3"/>
        <v>2</v>
      </c>
      <c r="K16" t="str">
        <f t="shared" si="4"/>
        <v>경기주의보2015-02-04</v>
      </c>
      <c r="L16">
        <f>COUNTIF(K$2:K16,K16)</f>
        <v>1</v>
      </c>
    </row>
    <row r="17" spans="1:12" hidden="1" x14ac:dyDescent="0.3">
      <c r="A17" t="s">
        <v>30</v>
      </c>
      <c r="B17" t="s">
        <v>146</v>
      </c>
      <c r="C17" t="s">
        <v>1794</v>
      </c>
      <c r="D17" t="s">
        <v>123</v>
      </c>
      <c r="E17" t="s">
        <v>346</v>
      </c>
      <c r="F17" t="s">
        <v>1808</v>
      </c>
      <c r="G17" t="str">
        <f t="shared" si="0"/>
        <v>2015-02-04</v>
      </c>
      <c r="H17" t="str">
        <f t="shared" si="1"/>
        <v>2015-02-04</v>
      </c>
      <c r="I17" t="str">
        <f t="shared" si="2"/>
        <v>2015</v>
      </c>
      <c r="J17">
        <f t="shared" si="3"/>
        <v>2</v>
      </c>
      <c r="K17" t="str">
        <f t="shared" si="4"/>
        <v>인천주의보2015-02-04</v>
      </c>
      <c r="L17">
        <f>COUNTIF(K$2:K17,K17)</f>
        <v>1</v>
      </c>
    </row>
    <row r="18" spans="1:12" hidden="1" x14ac:dyDescent="0.3">
      <c r="A18" t="s">
        <v>127</v>
      </c>
      <c r="B18" t="s">
        <v>187</v>
      </c>
      <c r="C18" t="s">
        <v>1794</v>
      </c>
      <c r="D18" t="s">
        <v>123</v>
      </c>
      <c r="E18" t="s">
        <v>1816</v>
      </c>
      <c r="F18" t="s">
        <v>1817</v>
      </c>
      <c r="G18" t="str">
        <f t="shared" si="0"/>
        <v>2015-02-04</v>
      </c>
      <c r="H18" t="str">
        <f t="shared" si="1"/>
        <v>2015-02-07</v>
      </c>
      <c r="I18" t="str">
        <f t="shared" si="2"/>
        <v>2015</v>
      </c>
      <c r="J18">
        <f t="shared" si="3"/>
        <v>2</v>
      </c>
      <c r="K18" t="str">
        <f t="shared" si="4"/>
        <v>강원주의보2015-02-04</v>
      </c>
      <c r="L18">
        <f>COUNTIF(K$2:K18,K18)</f>
        <v>1</v>
      </c>
    </row>
    <row r="19" spans="1:12" hidden="1" x14ac:dyDescent="0.3">
      <c r="A19" t="s">
        <v>130</v>
      </c>
      <c r="B19" t="s">
        <v>157</v>
      </c>
      <c r="C19" t="s">
        <v>1794</v>
      </c>
      <c r="D19" t="s">
        <v>123</v>
      </c>
      <c r="E19" t="s">
        <v>1883</v>
      </c>
      <c r="F19" t="s">
        <v>1884</v>
      </c>
      <c r="G19" t="str">
        <f t="shared" si="0"/>
        <v>2015-02-04</v>
      </c>
      <c r="H19" t="str">
        <f t="shared" si="1"/>
        <v>2015-02-04</v>
      </c>
      <c r="I19" t="str">
        <f t="shared" si="2"/>
        <v>2015</v>
      </c>
      <c r="J19">
        <f t="shared" si="3"/>
        <v>2</v>
      </c>
      <c r="K19" t="str">
        <f t="shared" si="4"/>
        <v>전남주의보2015-02-04</v>
      </c>
      <c r="L19">
        <f>COUNTIF(K$2:K19,K19)</f>
        <v>1</v>
      </c>
    </row>
    <row r="20" spans="1:12" hidden="1" x14ac:dyDescent="0.3">
      <c r="A20" t="s">
        <v>39</v>
      </c>
      <c r="B20" t="s">
        <v>139</v>
      </c>
      <c r="C20" t="s">
        <v>1794</v>
      </c>
      <c r="D20" t="s">
        <v>123</v>
      </c>
      <c r="E20" t="s">
        <v>1889</v>
      </c>
      <c r="F20" t="s">
        <v>1842</v>
      </c>
      <c r="G20" t="str">
        <f t="shared" si="0"/>
        <v>2015-02-04</v>
      </c>
      <c r="H20" t="str">
        <f t="shared" si="1"/>
        <v>2015-02-05</v>
      </c>
      <c r="I20" t="str">
        <f t="shared" si="2"/>
        <v>2015</v>
      </c>
      <c r="J20">
        <f t="shared" si="3"/>
        <v>2</v>
      </c>
      <c r="K20" t="str">
        <f t="shared" si="4"/>
        <v>광주주의보2015-02-04</v>
      </c>
      <c r="L20">
        <f>COUNTIF(K$2:K20,K20)</f>
        <v>1</v>
      </c>
    </row>
    <row r="21" spans="1:12" hidden="1" x14ac:dyDescent="0.3">
      <c r="A21" t="s">
        <v>142</v>
      </c>
      <c r="B21" t="s">
        <v>440</v>
      </c>
      <c r="C21" t="s">
        <v>1794</v>
      </c>
      <c r="D21" t="s">
        <v>123</v>
      </c>
      <c r="E21" t="s">
        <v>1889</v>
      </c>
      <c r="F21" t="s">
        <v>442</v>
      </c>
      <c r="G21" t="str">
        <f t="shared" si="0"/>
        <v>2015-02-04</v>
      </c>
      <c r="H21" t="str">
        <f t="shared" si="1"/>
        <v>2015-02-05</v>
      </c>
      <c r="I21" t="str">
        <f t="shared" si="2"/>
        <v>2015</v>
      </c>
      <c r="J21">
        <f t="shared" si="3"/>
        <v>2</v>
      </c>
      <c r="K21" t="str">
        <f t="shared" si="4"/>
        <v>전북주의보2015-02-04</v>
      </c>
      <c r="L21">
        <f>COUNTIF(K$2:K21,K21)</f>
        <v>1</v>
      </c>
    </row>
    <row r="22" spans="1:12" hidden="1" x14ac:dyDescent="0.3">
      <c r="A22" t="s">
        <v>124</v>
      </c>
      <c r="B22" t="s">
        <v>125</v>
      </c>
      <c r="C22" t="s">
        <v>126</v>
      </c>
      <c r="D22" t="s">
        <v>123</v>
      </c>
      <c r="E22" t="s">
        <v>208</v>
      </c>
      <c r="F22" t="s">
        <v>209</v>
      </c>
      <c r="G22" t="str">
        <f t="shared" si="0"/>
        <v>2015-02-05</v>
      </c>
      <c r="H22" t="str">
        <f t="shared" si="1"/>
        <v>2015-02-05</v>
      </c>
      <c r="I22" t="str">
        <f t="shared" si="2"/>
        <v>2015</v>
      </c>
      <c r="J22">
        <f t="shared" si="3"/>
        <v>2</v>
      </c>
      <c r="K22" t="str">
        <f t="shared" si="4"/>
        <v>경기주의보2015-02-05</v>
      </c>
      <c r="L22">
        <f>COUNTIF(K$2:K22,K22)</f>
        <v>1</v>
      </c>
    </row>
    <row r="23" spans="1:12" hidden="1" x14ac:dyDescent="0.3">
      <c r="A23" t="s">
        <v>30</v>
      </c>
      <c r="B23" t="s">
        <v>146</v>
      </c>
      <c r="C23" t="s">
        <v>126</v>
      </c>
      <c r="D23" t="s">
        <v>123</v>
      </c>
      <c r="E23" t="s">
        <v>256</v>
      </c>
      <c r="F23" t="s">
        <v>257</v>
      </c>
      <c r="G23" t="str">
        <f t="shared" si="0"/>
        <v>2015-02-05</v>
      </c>
      <c r="H23" t="str">
        <f t="shared" si="1"/>
        <v>2015-02-05</v>
      </c>
      <c r="I23" t="str">
        <f t="shared" si="2"/>
        <v>2015</v>
      </c>
      <c r="J23">
        <f t="shared" si="3"/>
        <v>2</v>
      </c>
      <c r="K23" t="str">
        <f t="shared" si="4"/>
        <v>인천주의보2015-02-05</v>
      </c>
      <c r="L23">
        <f>COUNTIF(K$2:K23,K23)</f>
        <v>1</v>
      </c>
    </row>
    <row r="24" spans="1:12" hidden="1" x14ac:dyDescent="0.3">
      <c r="A24" t="s">
        <v>121</v>
      </c>
      <c r="B24" t="s">
        <v>347</v>
      </c>
      <c r="C24" t="s">
        <v>126</v>
      </c>
      <c r="D24" t="s">
        <v>123</v>
      </c>
      <c r="E24" t="s">
        <v>348</v>
      </c>
      <c r="F24" t="s">
        <v>209</v>
      </c>
      <c r="G24" t="str">
        <f t="shared" si="0"/>
        <v>2015-02-05</v>
      </c>
      <c r="H24" t="str">
        <f t="shared" si="1"/>
        <v>2015-02-05</v>
      </c>
      <c r="I24" t="str">
        <f t="shared" si="2"/>
        <v>2015</v>
      </c>
      <c r="J24">
        <f t="shared" si="3"/>
        <v>2</v>
      </c>
      <c r="K24" t="str">
        <f t="shared" si="4"/>
        <v>충북주의보2015-02-05</v>
      </c>
      <c r="L24">
        <f>COUNTIF(K$2:K24,K24)</f>
        <v>1</v>
      </c>
    </row>
    <row r="25" spans="1:12" hidden="1" x14ac:dyDescent="0.3">
      <c r="A25" t="s">
        <v>132</v>
      </c>
      <c r="B25" t="s">
        <v>405</v>
      </c>
      <c r="C25" t="s">
        <v>126</v>
      </c>
      <c r="D25" t="s">
        <v>123</v>
      </c>
      <c r="E25" t="s">
        <v>406</v>
      </c>
      <c r="F25" t="s">
        <v>407</v>
      </c>
      <c r="G25" t="str">
        <f t="shared" si="0"/>
        <v>2015-02-05</v>
      </c>
      <c r="H25" t="str">
        <f t="shared" si="1"/>
        <v>2015-02-05</v>
      </c>
      <c r="I25" t="str">
        <f t="shared" si="2"/>
        <v>2015</v>
      </c>
      <c r="J25">
        <f t="shared" si="3"/>
        <v>2</v>
      </c>
      <c r="K25" t="str">
        <f t="shared" si="4"/>
        <v>경북주의보2015-02-05</v>
      </c>
      <c r="L25">
        <f>COUNTIF(K$2:K25,K25)</f>
        <v>1</v>
      </c>
    </row>
    <row r="26" spans="1:12" hidden="1" x14ac:dyDescent="0.3">
      <c r="A26" t="s">
        <v>142</v>
      </c>
      <c r="B26" t="s">
        <v>440</v>
      </c>
      <c r="C26" t="s">
        <v>126</v>
      </c>
      <c r="D26" t="s">
        <v>123</v>
      </c>
      <c r="E26" t="s">
        <v>441</v>
      </c>
      <c r="F26" t="s">
        <v>442</v>
      </c>
      <c r="G26" t="str">
        <f t="shared" si="0"/>
        <v>2015-02-05</v>
      </c>
      <c r="H26" t="str">
        <f t="shared" si="1"/>
        <v>2015-02-05</v>
      </c>
      <c r="I26" t="str">
        <f t="shared" si="2"/>
        <v>2015</v>
      </c>
      <c r="J26">
        <f t="shared" si="3"/>
        <v>2</v>
      </c>
      <c r="K26" t="str">
        <f t="shared" si="4"/>
        <v>전북주의보2015-02-05</v>
      </c>
      <c r="L26">
        <f>COUNTIF(K$2:K26,K26)</f>
        <v>1</v>
      </c>
    </row>
    <row r="27" spans="1:12" hidden="1" x14ac:dyDescent="0.3">
      <c r="A27" t="s">
        <v>37</v>
      </c>
      <c r="B27" t="s">
        <v>129</v>
      </c>
      <c r="C27" t="s">
        <v>1794</v>
      </c>
      <c r="D27" t="s">
        <v>123</v>
      </c>
      <c r="E27" t="s">
        <v>406</v>
      </c>
      <c r="F27" t="s">
        <v>442</v>
      </c>
      <c r="G27" t="str">
        <f t="shared" si="0"/>
        <v>2015-02-05</v>
      </c>
      <c r="H27" t="str">
        <f t="shared" si="1"/>
        <v>2015-02-05</v>
      </c>
      <c r="I27" t="str">
        <f t="shared" si="2"/>
        <v>2015</v>
      </c>
      <c r="J27">
        <f t="shared" si="3"/>
        <v>2</v>
      </c>
      <c r="K27" t="str">
        <f t="shared" si="4"/>
        <v>부산주의보2015-02-05</v>
      </c>
      <c r="L27">
        <f>COUNTIF(K$2:K27,K27)</f>
        <v>1</v>
      </c>
    </row>
    <row r="28" spans="1:12" hidden="1" x14ac:dyDescent="0.3">
      <c r="A28" t="s">
        <v>38</v>
      </c>
      <c r="B28" t="s">
        <v>167</v>
      </c>
      <c r="C28" t="s">
        <v>1794</v>
      </c>
      <c r="D28" t="s">
        <v>123</v>
      </c>
      <c r="E28" t="s">
        <v>1841</v>
      </c>
      <c r="F28" t="s">
        <v>1861</v>
      </c>
      <c r="G28" t="str">
        <f t="shared" si="0"/>
        <v>2015-02-05</v>
      </c>
      <c r="H28" t="str">
        <f t="shared" si="1"/>
        <v>2015-02-06</v>
      </c>
      <c r="I28" t="str">
        <f t="shared" si="2"/>
        <v>2015</v>
      </c>
      <c r="J28">
        <f t="shared" si="3"/>
        <v>2</v>
      </c>
      <c r="K28" t="str">
        <f t="shared" si="4"/>
        <v>울산주의보2015-02-05</v>
      </c>
      <c r="L28">
        <f>COUNTIF(K$2:K28,K28)</f>
        <v>1</v>
      </c>
    </row>
    <row r="29" spans="1:12" hidden="1" x14ac:dyDescent="0.3">
      <c r="A29" t="s">
        <v>133</v>
      </c>
      <c r="B29" t="s">
        <v>426</v>
      </c>
      <c r="C29" t="s">
        <v>1794</v>
      </c>
      <c r="D29" t="s">
        <v>123</v>
      </c>
      <c r="E29" t="s">
        <v>1841</v>
      </c>
      <c r="F29" t="s">
        <v>209</v>
      </c>
      <c r="G29" t="str">
        <f t="shared" si="0"/>
        <v>2015-02-05</v>
      </c>
      <c r="H29" t="str">
        <f t="shared" si="1"/>
        <v>2015-02-05</v>
      </c>
      <c r="I29" t="str">
        <f t="shared" si="2"/>
        <v>2015</v>
      </c>
      <c r="J29">
        <f t="shared" si="3"/>
        <v>2</v>
      </c>
      <c r="K29" t="str">
        <f t="shared" si="4"/>
        <v>경남주의보2015-02-05</v>
      </c>
      <c r="L29">
        <f>COUNTIF(K$2:K29,K29)</f>
        <v>1</v>
      </c>
    </row>
    <row r="30" spans="1:12" hidden="1" x14ac:dyDescent="0.3">
      <c r="A30" t="s">
        <v>127</v>
      </c>
      <c r="B30" t="s">
        <v>187</v>
      </c>
      <c r="C30" t="s">
        <v>126</v>
      </c>
      <c r="D30" t="s">
        <v>123</v>
      </c>
      <c r="E30" t="s">
        <v>292</v>
      </c>
      <c r="F30" t="s">
        <v>293</v>
      </c>
      <c r="G30" t="str">
        <f t="shared" si="0"/>
        <v>2015-02-08</v>
      </c>
      <c r="H30" t="str">
        <f t="shared" si="1"/>
        <v>2015-02-09</v>
      </c>
      <c r="I30" t="str">
        <f t="shared" si="2"/>
        <v>2015</v>
      </c>
      <c r="J30">
        <f t="shared" si="3"/>
        <v>2</v>
      </c>
      <c r="K30" t="str">
        <f t="shared" si="4"/>
        <v>강원주의보2015-02-08</v>
      </c>
      <c r="L30">
        <f>COUNTIF(K$2:K30,K30)</f>
        <v>1</v>
      </c>
    </row>
    <row r="31" spans="1:12" hidden="1" x14ac:dyDescent="0.3">
      <c r="A31" t="s">
        <v>124</v>
      </c>
      <c r="B31" t="s">
        <v>144</v>
      </c>
      <c r="C31" t="s">
        <v>126</v>
      </c>
      <c r="D31" t="s">
        <v>123</v>
      </c>
      <c r="E31" t="s">
        <v>210</v>
      </c>
      <c r="F31" t="s">
        <v>211</v>
      </c>
      <c r="G31" t="str">
        <f t="shared" si="0"/>
        <v>2015-02-10</v>
      </c>
      <c r="H31" t="str">
        <f t="shared" si="1"/>
        <v>2015-02-11</v>
      </c>
      <c r="I31" t="str">
        <f t="shared" si="2"/>
        <v>2015</v>
      </c>
      <c r="J31">
        <f t="shared" si="3"/>
        <v>2</v>
      </c>
      <c r="K31" t="str">
        <f t="shared" si="4"/>
        <v>경기주의보2015-02-10</v>
      </c>
      <c r="L31">
        <f>COUNTIF(K$2:K31,K31)</f>
        <v>1</v>
      </c>
    </row>
    <row r="32" spans="1:12" hidden="1" x14ac:dyDescent="0.3">
      <c r="A32" t="s">
        <v>30</v>
      </c>
      <c r="B32" t="s">
        <v>146</v>
      </c>
      <c r="C32" t="s">
        <v>126</v>
      </c>
      <c r="D32" t="s">
        <v>123</v>
      </c>
      <c r="E32" t="s">
        <v>258</v>
      </c>
      <c r="F32" t="s">
        <v>259</v>
      </c>
      <c r="G32" t="str">
        <f t="shared" si="0"/>
        <v>2015-02-10</v>
      </c>
      <c r="H32" t="str">
        <f t="shared" si="1"/>
        <v>2015-02-11</v>
      </c>
      <c r="I32" t="str">
        <f t="shared" si="2"/>
        <v>2015</v>
      </c>
      <c r="J32">
        <f t="shared" si="3"/>
        <v>2</v>
      </c>
      <c r="K32" t="str">
        <f t="shared" si="4"/>
        <v>인천주의보2015-02-10</v>
      </c>
      <c r="L32">
        <f>COUNTIF(K$2:K32,K32)</f>
        <v>1</v>
      </c>
    </row>
    <row r="33" spans="1:12" hidden="1" x14ac:dyDescent="0.3">
      <c r="A33" t="s">
        <v>127</v>
      </c>
      <c r="B33" t="s">
        <v>188</v>
      </c>
      <c r="C33" t="s">
        <v>1794</v>
      </c>
      <c r="D33" t="s">
        <v>123</v>
      </c>
      <c r="E33" t="s">
        <v>1818</v>
      </c>
      <c r="F33" t="s">
        <v>1819</v>
      </c>
      <c r="G33" t="str">
        <f t="shared" si="0"/>
        <v>2015-02-10</v>
      </c>
      <c r="H33" t="str">
        <f t="shared" si="1"/>
        <v>2015-02-12</v>
      </c>
      <c r="I33" t="str">
        <f t="shared" si="2"/>
        <v>2015</v>
      </c>
      <c r="J33">
        <f t="shared" si="3"/>
        <v>2</v>
      </c>
      <c r="K33" t="str">
        <f t="shared" si="4"/>
        <v>강원주의보2015-02-10</v>
      </c>
      <c r="L33">
        <f>COUNTIF(K$2:K33,K33)</f>
        <v>1</v>
      </c>
    </row>
    <row r="34" spans="1:12" hidden="1" x14ac:dyDescent="0.3">
      <c r="A34" t="s">
        <v>27</v>
      </c>
      <c r="B34" t="s">
        <v>135</v>
      </c>
      <c r="C34" t="s">
        <v>126</v>
      </c>
      <c r="D34" t="s">
        <v>123</v>
      </c>
      <c r="E34" t="s">
        <v>200</v>
      </c>
      <c r="F34" t="s">
        <v>201</v>
      </c>
      <c r="G34" t="str">
        <f t="shared" si="0"/>
        <v>2015-02-11</v>
      </c>
      <c r="H34" t="str">
        <f t="shared" si="1"/>
        <v>2015-02-11</v>
      </c>
      <c r="I34" t="str">
        <f t="shared" si="2"/>
        <v>2015</v>
      </c>
      <c r="J34">
        <f t="shared" si="3"/>
        <v>2</v>
      </c>
      <c r="K34" t="str">
        <f t="shared" si="4"/>
        <v>서울주의보2015-02-11</v>
      </c>
      <c r="L34">
        <f>COUNTIF(K$2:K34,K34)</f>
        <v>1</v>
      </c>
    </row>
    <row r="35" spans="1:12" hidden="1" x14ac:dyDescent="0.3">
      <c r="A35" t="s">
        <v>124</v>
      </c>
      <c r="B35" t="s">
        <v>125</v>
      </c>
      <c r="C35" t="s">
        <v>126</v>
      </c>
      <c r="D35" t="s">
        <v>123</v>
      </c>
      <c r="E35" t="s">
        <v>212</v>
      </c>
      <c r="F35" t="s">
        <v>213</v>
      </c>
      <c r="G35" t="str">
        <f t="shared" si="0"/>
        <v>2015-02-11</v>
      </c>
      <c r="H35" t="str">
        <f t="shared" si="1"/>
        <v>2015-02-11</v>
      </c>
      <c r="I35" t="str">
        <f t="shared" si="2"/>
        <v>2015</v>
      </c>
      <c r="J35">
        <f t="shared" si="3"/>
        <v>2</v>
      </c>
      <c r="K35" t="str">
        <f t="shared" si="4"/>
        <v>경기주의보2015-02-11</v>
      </c>
      <c r="L35">
        <f>COUNTIF(K$2:K35,K35)</f>
        <v>1</v>
      </c>
    </row>
    <row r="36" spans="1:12" hidden="1" x14ac:dyDescent="0.3">
      <c r="A36" t="s">
        <v>127</v>
      </c>
      <c r="B36" t="s">
        <v>189</v>
      </c>
      <c r="C36" t="s">
        <v>126</v>
      </c>
      <c r="D36" t="s">
        <v>123</v>
      </c>
      <c r="E36" t="s">
        <v>294</v>
      </c>
      <c r="F36" t="s">
        <v>215</v>
      </c>
      <c r="G36" t="str">
        <f t="shared" si="0"/>
        <v>2015-02-11</v>
      </c>
      <c r="H36" t="str">
        <f t="shared" si="1"/>
        <v>2015-02-11</v>
      </c>
      <c r="I36" t="str">
        <f t="shared" si="2"/>
        <v>2015</v>
      </c>
      <c r="J36">
        <f t="shared" si="3"/>
        <v>2</v>
      </c>
      <c r="K36" t="str">
        <f t="shared" si="4"/>
        <v>강원주의보2015-02-11</v>
      </c>
      <c r="L36">
        <f>COUNTIF(K$2:K36,K36)</f>
        <v>1</v>
      </c>
    </row>
    <row r="37" spans="1:12" hidden="1" x14ac:dyDescent="0.3">
      <c r="A37" t="s">
        <v>121</v>
      </c>
      <c r="B37" t="s">
        <v>347</v>
      </c>
      <c r="C37" t="s">
        <v>126</v>
      </c>
      <c r="D37" t="s">
        <v>123</v>
      </c>
      <c r="E37" t="s">
        <v>212</v>
      </c>
      <c r="F37" t="s">
        <v>214</v>
      </c>
      <c r="G37" t="str">
        <f t="shared" si="0"/>
        <v>2015-02-11</v>
      </c>
      <c r="H37" t="str">
        <f t="shared" si="1"/>
        <v>2015-02-11</v>
      </c>
      <c r="I37" t="str">
        <f t="shared" si="2"/>
        <v>2015</v>
      </c>
      <c r="J37">
        <f t="shared" si="3"/>
        <v>2</v>
      </c>
      <c r="K37" t="str">
        <f t="shared" si="4"/>
        <v>충북주의보2015-02-11</v>
      </c>
      <c r="L37">
        <f>COUNTIF(K$2:K37,K37)</f>
        <v>1</v>
      </c>
    </row>
    <row r="38" spans="1:12" hidden="1" x14ac:dyDescent="0.3">
      <c r="A38" t="s">
        <v>37</v>
      </c>
      <c r="B38" t="s">
        <v>129</v>
      </c>
      <c r="C38" t="s">
        <v>126</v>
      </c>
      <c r="D38" t="s">
        <v>123</v>
      </c>
      <c r="E38" t="s">
        <v>214</v>
      </c>
      <c r="F38" t="s">
        <v>201</v>
      </c>
      <c r="G38" t="str">
        <f t="shared" si="0"/>
        <v>2015-02-11</v>
      </c>
      <c r="H38" t="str">
        <f t="shared" si="1"/>
        <v>2015-02-11</v>
      </c>
      <c r="I38" t="str">
        <f t="shared" si="2"/>
        <v>2015</v>
      </c>
      <c r="J38">
        <f t="shared" si="3"/>
        <v>2</v>
      </c>
      <c r="K38" t="str">
        <f t="shared" si="4"/>
        <v>부산주의보2015-02-11</v>
      </c>
      <c r="L38">
        <f>COUNTIF(K$2:K38,K38)</f>
        <v>1</v>
      </c>
    </row>
    <row r="39" spans="1:12" hidden="1" x14ac:dyDescent="0.3">
      <c r="A39" t="s">
        <v>30</v>
      </c>
      <c r="B39" t="s">
        <v>129</v>
      </c>
      <c r="C39" t="s">
        <v>1794</v>
      </c>
      <c r="D39" t="s">
        <v>123</v>
      </c>
      <c r="E39" t="s">
        <v>1809</v>
      </c>
      <c r="F39" t="s">
        <v>213</v>
      </c>
      <c r="G39" t="str">
        <f t="shared" si="0"/>
        <v>2015-02-11</v>
      </c>
      <c r="H39" t="str">
        <f t="shared" si="1"/>
        <v>2015-02-11</v>
      </c>
      <c r="I39" t="str">
        <f t="shared" si="2"/>
        <v>2015</v>
      </c>
      <c r="J39">
        <f t="shared" si="3"/>
        <v>2</v>
      </c>
      <c r="K39" t="str">
        <f t="shared" si="4"/>
        <v>인천주의보2015-02-11</v>
      </c>
      <c r="L39">
        <f>COUNTIF(K$2:K39,K39)</f>
        <v>1</v>
      </c>
    </row>
    <row r="40" spans="1:12" hidden="1" x14ac:dyDescent="0.3">
      <c r="A40" t="s">
        <v>39</v>
      </c>
      <c r="B40" t="s">
        <v>139</v>
      </c>
      <c r="C40" t="s">
        <v>1794</v>
      </c>
      <c r="D40" t="s">
        <v>123</v>
      </c>
      <c r="E40" t="s">
        <v>212</v>
      </c>
      <c r="F40" t="s">
        <v>1890</v>
      </c>
      <c r="G40" t="str">
        <f t="shared" si="0"/>
        <v>2015-02-11</v>
      </c>
      <c r="H40" t="str">
        <f t="shared" si="1"/>
        <v>2015-02-12</v>
      </c>
      <c r="I40" t="str">
        <f t="shared" si="2"/>
        <v>2015</v>
      </c>
      <c r="J40">
        <f t="shared" si="3"/>
        <v>2</v>
      </c>
      <c r="K40" t="str">
        <f t="shared" si="4"/>
        <v>광주주의보2015-02-11</v>
      </c>
      <c r="L40">
        <f>COUNTIF(K$2:K40,K40)</f>
        <v>1</v>
      </c>
    </row>
    <row r="41" spans="1:12" hidden="1" x14ac:dyDescent="0.3">
      <c r="A41" t="s">
        <v>37</v>
      </c>
      <c r="B41" t="s">
        <v>152</v>
      </c>
      <c r="C41" t="s">
        <v>1794</v>
      </c>
      <c r="D41" t="s">
        <v>123</v>
      </c>
      <c r="E41" t="s">
        <v>1843</v>
      </c>
      <c r="F41" t="s">
        <v>1844</v>
      </c>
      <c r="G41" t="str">
        <f t="shared" si="0"/>
        <v>2015-02-12</v>
      </c>
      <c r="H41" t="str">
        <f t="shared" si="1"/>
        <v>2015-02-12</v>
      </c>
      <c r="I41" t="str">
        <f t="shared" si="2"/>
        <v>2015</v>
      </c>
      <c r="J41">
        <f t="shared" si="3"/>
        <v>2</v>
      </c>
      <c r="K41" t="str">
        <f t="shared" si="4"/>
        <v>부산주의보2015-02-12</v>
      </c>
      <c r="L41">
        <f>COUNTIF(K$2:K41,K41)</f>
        <v>1</v>
      </c>
    </row>
    <row r="42" spans="1:12" hidden="1" x14ac:dyDescent="0.3">
      <c r="A42" t="s">
        <v>37</v>
      </c>
      <c r="B42" t="s">
        <v>129</v>
      </c>
      <c r="C42" t="s">
        <v>126</v>
      </c>
      <c r="D42" t="s">
        <v>123</v>
      </c>
      <c r="E42" t="s">
        <v>372</v>
      </c>
      <c r="F42" t="s">
        <v>373</v>
      </c>
      <c r="G42" t="str">
        <f t="shared" si="0"/>
        <v>2015-02-15</v>
      </c>
      <c r="H42" t="str">
        <f t="shared" si="1"/>
        <v>2015-02-16</v>
      </c>
      <c r="I42" t="str">
        <f t="shared" si="2"/>
        <v>2015</v>
      </c>
      <c r="J42">
        <f t="shared" si="3"/>
        <v>2</v>
      </c>
      <c r="K42" t="str">
        <f t="shared" si="4"/>
        <v>부산주의보2015-02-15</v>
      </c>
      <c r="L42">
        <f>COUNTIF(K$2:K42,K42)</f>
        <v>1</v>
      </c>
    </row>
    <row r="43" spans="1:12" hidden="1" x14ac:dyDescent="0.3">
      <c r="A43" t="s">
        <v>127</v>
      </c>
      <c r="B43" t="s">
        <v>188</v>
      </c>
      <c r="C43" t="s">
        <v>1794</v>
      </c>
      <c r="D43" t="s">
        <v>123</v>
      </c>
      <c r="E43" t="s">
        <v>1820</v>
      </c>
      <c r="F43" t="s">
        <v>1821</v>
      </c>
      <c r="G43" t="str">
        <f t="shared" si="0"/>
        <v>2015-02-15</v>
      </c>
      <c r="H43" t="str">
        <f t="shared" si="1"/>
        <v>2015-02-16</v>
      </c>
      <c r="I43" t="str">
        <f t="shared" si="2"/>
        <v>2015</v>
      </c>
      <c r="J43">
        <f t="shared" si="3"/>
        <v>2</v>
      </c>
      <c r="K43" t="str">
        <f t="shared" si="4"/>
        <v>강원주의보2015-02-15</v>
      </c>
      <c r="L43">
        <f>COUNTIF(K$2:K43,K43)</f>
        <v>1</v>
      </c>
    </row>
    <row r="44" spans="1:12" hidden="1" x14ac:dyDescent="0.3">
      <c r="A44" t="s">
        <v>133</v>
      </c>
      <c r="B44" t="s">
        <v>426</v>
      </c>
      <c r="C44" t="s">
        <v>1794</v>
      </c>
      <c r="D44" t="s">
        <v>123</v>
      </c>
      <c r="E44" t="s">
        <v>1874</v>
      </c>
      <c r="F44" t="s">
        <v>1875</v>
      </c>
      <c r="G44" t="str">
        <f t="shared" si="0"/>
        <v>2015-02-15</v>
      </c>
      <c r="H44" t="str">
        <f t="shared" si="1"/>
        <v>2015-02-16</v>
      </c>
      <c r="I44" t="str">
        <f t="shared" si="2"/>
        <v>2015</v>
      </c>
      <c r="J44">
        <f t="shared" si="3"/>
        <v>2</v>
      </c>
      <c r="K44" t="str">
        <f t="shared" si="4"/>
        <v>경남주의보2015-02-15</v>
      </c>
      <c r="L44">
        <f>COUNTIF(K$2:K44,K44)</f>
        <v>1</v>
      </c>
    </row>
    <row r="45" spans="1:12" hidden="1" x14ac:dyDescent="0.3">
      <c r="A45" t="s">
        <v>39</v>
      </c>
      <c r="B45" t="s">
        <v>139</v>
      </c>
      <c r="C45" t="s">
        <v>1794</v>
      </c>
      <c r="D45" t="s">
        <v>123</v>
      </c>
      <c r="E45" t="s">
        <v>1891</v>
      </c>
      <c r="F45" t="s">
        <v>1845</v>
      </c>
      <c r="G45" t="str">
        <f t="shared" si="0"/>
        <v>2015-02-15</v>
      </c>
      <c r="H45" t="str">
        <f t="shared" si="1"/>
        <v>2015-02-15</v>
      </c>
      <c r="I45" t="str">
        <f t="shared" si="2"/>
        <v>2015</v>
      </c>
      <c r="J45">
        <f t="shared" si="3"/>
        <v>2</v>
      </c>
      <c r="K45" t="str">
        <f t="shared" si="4"/>
        <v>광주주의보2015-02-15</v>
      </c>
      <c r="L45">
        <f>COUNTIF(K$2:K45,K45)</f>
        <v>1</v>
      </c>
    </row>
    <row r="46" spans="1:12" hidden="1" x14ac:dyDescent="0.3">
      <c r="A46" t="s">
        <v>127</v>
      </c>
      <c r="B46" t="s">
        <v>187</v>
      </c>
      <c r="C46" t="s">
        <v>1794</v>
      </c>
      <c r="D46" t="s">
        <v>123</v>
      </c>
      <c r="E46" t="s">
        <v>1822</v>
      </c>
      <c r="F46" t="s">
        <v>1823</v>
      </c>
      <c r="G46" t="str">
        <f t="shared" si="0"/>
        <v>2015-02-18</v>
      </c>
      <c r="H46" t="str">
        <f t="shared" si="1"/>
        <v>2015-02-20</v>
      </c>
      <c r="I46" t="str">
        <f t="shared" si="2"/>
        <v>2015</v>
      </c>
      <c r="J46">
        <f t="shared" si="3"/>
        <v>2</v>
      </c>
      <c r="K46" t="str">
        <f t="shared" si="4"/>
        <v>강원주의보2015-02-18</v>
      </c>
      <c r="L46">
        <f>COUNTIF(K$2:K46,K46)</f>
        <v>1</v>
      </c>
    </row>
    <row r="47" spans="1:12" hidden="1" x14ac:dyDescent="0.3">
      <c r="A47" t="s">
        <v>153</v>
      </c>
      <c r="B47" t="s">
        <v>328</v>
      </c>
      <c r="C47" t="s">
        <v>126</v>
      </c>
      <c r="D47" t="s">
        <v>123</v>
      </c>
      <c r="E47" t="s">
        <v>329</v>
      </c>
      <c r="F47" t="s">
        <v>302</v>
      </c>
      <c r="G47" t="str">
        <f t="shared" si="0"/>
        <v>2015-02-21</v>
      </c>
      <c r="H47" t="str">
        <f t="shared" si="1"/>
        <v>2015-02-24</v>
      </c>
      <c r="I47" t="str">
        <f t="shared" si="2"/>
        <v>2015</v>
      </c>
      <c r="J47">
        <f t="shared" si="3"/>
        <v>2</v>
      </c>
      <c r="K47" t="str">
        <f t="shared" si="4"/>
        <v>충남주의보2015-02-21</v>
      </c>
      <c r="L47">
        <f>COUNTIF(K$2:K47,K47)</f>
        <v>1</v>
      </c>
    </row>
    <row r="48" spans="1:12" x14ac:dyDescent="0.3">
      <c r="A48" t="s">
        <v>127</v>
      </c>
      <c r="B48" t="s">
        <v>188</v>
      </c>
      <c r="C48" t="s">
        <v>126</v>
      </c>
      <c r="D48" t="s">
        <v>1</v>
      </c>
      <c r="E48" t="s">
        <v>295</v>
      </c>
      <c r="F48" t="s">
        <v>296</v>
      </c>
      <c r="G48" t="str">
        <f t="shared" si="0"/>
        <v>2015-02-22</v>
      </c>
      <c r="H48" t="str">
        <f t="shared" si="1"/>
        <v>2015-02-24</v>
      </c>
      <c r="I48" t="str">
        <f t="shared" si="2"/>
        <v>2015</v>
      </c>
      <c r="J48">
        <f t="shared" si="3"/>
        <v>2</v>
      </c>
      <c r="K48" t="str">
        <f t="shared" si="4"/>
        <v>강원경보2015-02-22</v>
      </c>
      <c r="L48">
        <f>COUNTIF(K$2:K48,K48)</f>
        <v>1</v>
      </c>
    </row>
    <row r="49" spans="1:12" hidden="1" x14ac:dyDescent="0.3">
      <c r="A49" t="s">
        <v>127</v>
      </c>
      <c r="B49" t="s">
        <v>188</v>
      </c>
      <c r="C49" t="s">
        <v>126</v>
      </c>
      <c r="D49" t="s">
        <v>123</v>
      </c>
      <c r="E49" t="s">
        <v>297</v>
      </c>
      <c r="F49" t="s">
        <v>295</v>
      </c>
      <c r="G49" t="str">
        <f t="shared" si="0"/>
        <v>2015-02-22</v>
      </c>
      <c r="H49" t="str">
        <f t="shared" si="1"/>
        <v>2015-02-22</v>
      </c>
      <c r="I49" t="str">
        <f t="shared" si="2"/>
        <v>2015</v>
      </c>
      <c r="J49">
        <f t="shared" si="3"/>
        <v>2</v>
      </c>
      <c r="K49" t="str">
        <f t="shared" si="4"/>
        <v>강원주의보2015-02-22</v>
      </c>
      <c r="L49">
        <f>COUNTIF(K$2:K49,K49)</f>
        <v>1</v>
      </c>
    </row>
    <row r="50" spans="1:12" x14ac:dyDescent="0.3">
      <c r="A50" t="s">
        <v>127</v>
      </c>
      <c r="B50" t="s">
        <v>189</v>
      </c>
      <c r="C50" t="s">
        <v>126</v>
      </c>
      <c r="D50" t="s">
        <v>1</v>
      </c>
      <c r="E50" t="s">
        <v>298</v>
      </c>
      <c r="F50" t="s">
        <v>299</v>
      </c>
      <c r="G50" t="str">
        <f t="shared" si="0"/>
        <v>2015-02-23</v>
      </c>
      <c r="H50" t="str">
        <f t="shared" si="1"/>
        <v>2015-02-24</v>
      </c>
      <c r="I50" t="str">
        <f t="shared" si="2"/>
        <v>2015</v>
      </c>
      <c r="J50">
        <f t="shared" si="3"/>
        <v>2</v>
      </c>
      <c r="K50" t="str">
        <f t="shared" si="4"/>
        <v>강원경보2015-02-23</v>
      </c>
      <c r="L50">
        <f>COUNTIF(K$2:K50,K50)</f>
        <v>1</v>
      </c>
    </row>
    <row r="51" spans="1:12" hidden="1" x14ac:dyDescent="0.3">
      <c r="A51" t="s">
        <v>127</v>
      </c>
      <c r="B51" t="s">
        <v>190</v>
      </c>
      <c r="C51" t="s">
        <v>126</v>
      </c>
      <c r="D51" t="s">
        <v>123</v>
      </c>
      <c r="E51" t="s">
        <v>300</v>
      </c>
      <c r="F51" t="s">
        <v>301</v>
      </c>
      <c r="G51" t="str">
        <f t="shared" si="0"/>
        <v>2015-02-23</v>
      </c>
      <c r="H51" t="str">
        <f t="shared" si="1"/>
        <v>2015-02-23</v>
      </c>
      <c r="I51" t="str">
        <f t="shared" si="2"/>
        <v>2015</v>
      </c>
      <c r="J51">
        <f t="shared" si="3"/>
        <v>2</v>
      </c>
      <c r="K51" t="str">
        <f t="shared" si="4"/>
        <v>강원주의보2015-02-23</v>
      </c>
      <c r="L51">
        <f>COUNTIF(K$2:K51,K51)</f>
        <v>1</v>
      </c>
    </row>
    <row r="52" spans="1:12" hidden="1" x14ac:dyDescent="0.3">
      <c r="A52" t="s">
        <v>37</v>
      </c>
      <c r="B52" t="s">
        <v>159</v>
      </c>
      <c r="C52" t="s">
        <v>126</v>
      </c>
      <c r="D52" t="s">
        <v>123</v>
      </c>
      <c r="E52" t="s">
        <v>374</v>
      </c>
      <c r="F52" t="s">
        <v>375</v>
      </c>
      <c r="G52" t="str">
        <f t="shared" si="0"/>
        <v>2015-02-23</v>
      </c>
      <c r="H52" t="str">
        <f t="shared" si="1"/>
        <v>2015-02-24</v>
      </c>
      <c r="I52" t="str">
        <f t="shared" si="2"/>
        <v>2015</v>
      </c>
      <c r="J52">
        <f t="shared" si="3"/>
        <v>2</v>
      </c>
      <c r="K52" t="str">
        <f t="shared" si="4"/>
        <v>부산주의보2015-02-23</v>
      </c>
      <c r="L52">
        <f>COUNTIF(K$2:K52,K52)</f>
        <v>1</v>
      </c>
    </row>
    <row r="53" spans="1:12" hidden="1" x14ac:dyDescent="0.3">
      <c r="A53" t="s">
        <v>27</v>
      </c>
      <c r="B53" t="s">
        <v>135</v>
      </c>
      <c r="C53" t="s">
        <v>1794</v>
      </c>
      <c r="D53" t="s">
        <v>123</v>
      </c>
      <c r="E53" t="s">
        <v>300</v>
      </c>
      <c r="F53" t="s">
        <v>1795</v>
      </c>
      <c r="G53" t="str">
        <f t="shared" si="0"/>
        <v>2015-02-23</v>
      </c>
      <c r="H53" t="str">
        <f t="shared" si="1"/>
        <v>2015-02-23</v>
      </c>
      <c r="I53" t="str">
        <f t="shared" si="2"/>
        <v>2015</v>
      </c>
      <c r="J53">
        <f t="shared" si="3"/>
        <v>2</v>
      </c>
      <c r="K53" t="str">
        <f t="shared" si="4"/>
        <v>서울주의보2015-02-23</v>
      </c>
      <c r="L53">
        <f>COUNTIF(K$2:K53,K53)</f>
        <v>1</v>
      </c>
    </row>
    <row r="54" spans="1:12" hidden="1" x14ac:dyDescent="0.3">
      <c r="A54" t="s">
        <v>124</v>
      </c>
      <c r="B54" t="s">
        <v>131</v>
      </c>
      <c r="C54" t="s">
        <v>1794</v>
      </c>
      <c r="D54" t="s">
        <v>123</v>
      </c>
      <c r="E54" t="s">
        <v>376</v>
      </c>
      <c r="F54" t="s">
        <v>1804</v>
      </c>
      <c r="G54" t="str">
        <f t="shared" si="0"/>
        <v>2015-02-23</v>
      </c>
      <c r="H54" t="str">
        <f t="shared" si="1"/>
        <v>2015-02-24</v>
      </c>
      <c r="I54" t="str">
        <f t="shared" si="2"/>
        <v>2015</v>
      </c>
      <c r="J54">
        <f t="shared" si="3"/>
        <v>2</v>
      </c>
      <c r="K54" t="str">
        <f t="shared" si="4"/>
        <v>경기주의보2015-02-23</v>
      </c>
      <c r="L54">
        <f>COUNTIF(K$2:K54,K54)</f>
        <v>1</v>
      </c>
    </row>
    <row r="55" spans="1:12" hidden="1" x14ac:dyDescent="0.3">
      <c r="A55" t="s">
        <v>127</v>
      </c>
      <c r="B55" t="s">
        <v>188</v>
      </c>
      <c r="C55" t="s">
        <v>126</v>
      </c>
      <c r="D55" t="s">
        <v>123</v>
      </c>
      <c r="E55" t="s">
        <v>296</v>
      </c>
      <c r="F55" t="s">
        <v>303</v>
      </c>
      <c r="G55" t="str">
        <f t="shared" si="0"/>
        <v>2015-02-24</v>
      </c>
      <c r="H55" t="str">
        <f t="shared" si="1"/>
        <v>2015-02-25</v>
      </c>
      <c r="I55" t="str">
        <f t="shared" si="2"/>
        <v>2015</v>
      </c>
      <c r="J55">
        <f t="shared" si="3"/>
        <v>2</v>
      </c>
      <c r="K55" t="str">
        <f t="shared" si="4"/>
        <v>강원주의보2015-02-24</v>
      </c>
      <c r="L55">
        <f>COUNTIF(K$2:K55,K55)</f>
        <v>1</v>
      </c>
    </row>
    <row r="56" spans="1:12" hidden="1" x14ac:dyDescent="0.3">
      <c r="A56" t="s">
        <v>121</v>
      </c>
      <c r="B56" t="s">
        <v>349</v>
      </c>
      <c r="C56" t="s">
        <v>126</v>
      </c>
      <c r="D56" t="s">
        <v>123</v>
      </c>
      <c r="E56" t="s">
        <v>302</v>
      </c>
      <c r="F56" t="s">
        <v>350</v>
      </c>
      <c r="G56" t="str">
        <f t="shared" si="0"/>
        <v>2015-02-24</v>
      </c>
      <c r="H56" t="str">
        <f t="shared" si="1"/>
        <v>2015-02-24</v>
      </c>
      <c r="I56" t="str">
        <f t="shared" si="2"/>
        <v>2015</v>
      </c>
      <c r="J56">
        <f t="shared" si="3"/>
        <v>2</v>
      </c>
      <c r="K56" t="str">
        <f t="shared" si="4"/>
        <v>충북주의보2015-02-24</v>
      </c>
      <c r="L56">
        <f>COUNTIF(K$2:K56,K56)</f>
        <v>1</v>
      </c>
    </row>
    <row r="57" spans="1:12" hidden="1" x14ac:dyDescent="0.3">
      <c r="A57" t="s">
        <v>132</v>
      </c>
      <c r="B57" t="s">
        <v>405</v>
      </c>
      <c r="C57" t="s">
        <v>126</v>
      </c>
      <c r="D57" t="s">
        <v>123</v>
      </c>
      <c r="E57" t="s">
        <v>408</v>
      </c>
      <c r="F57" t="s">
        <v>296</v>
      </c>
      <c r="G57" t="str">
        <f t="shared" si="0"/>
        <v>2015-02-24</v>
      </c>
      <c r="H57" t="str">
        <f t="shared" si="1"/>
        <v>2015-02-24</v>
      </c>
      <c r="I57" t="str">
        <f t="shared" si="2"/>
        <v>2015</v>
      </c>
      <c r="J57">
        <f t="shared" si="3"/>
        <v>2</v>
      </c>
      <c r="K57" t="str">
        <f t="shared" si="4"/>
        <v>경북주의보2015-02-24</v>
      </c>
      <c r="L57">
        <f>COUNTIF(K$2:K57,K57)</f>
        <v>1</v>
      </c>
    </row>
    <row r="58" spans="1:12" x14ac:dyDescent="0.3">
      <c r="A58" t="s">
        <v>132</v>
      </c>
      <c r="B58" t="s">
        <v>409</v>
      </c>
      <c r="C58" t="s">
        <v>126</v>
      </c>
      <c r="D58" t="s">
        <v>1</v>
      </c>
      <c r="E58" t="s">
        <v>408</v>
      </c>
      <c r="F58" t="s">
        <v>410</v>
      </c>
      <c r="G58" t="str">
        <f t="shared" si="0"/>
        <v>2015-02-24</v>
      </c>
      <c r="H58" t="str">
        <f t="shared" si="1"/>
        <v>2015-02-24</v>
      </c>
      <c r="I58" t="str">
        <f t="shared" si="2"/>
        <v>2015</v>
      </c>
      <c r="J58">
        <f t="shared" si="3"/>
        <v>2</v>
      </c>
      <c r="K58" t="str">
        <f t="shared" si="4"/>
        <v>경북경보2015-02-24</v>
      </c>
      <c r="L58">
        <f>COUNTIF(K$2:K58,K58)</f>
        <v>1</v>
      </c>
    </row>
    <row r="59" spans="1:12" hidden="1" x14ac:dyDescent="0.3">
      <c r="A59" t="s">
        <v>37</v>
      </c>
      <c r="B59" t="s">
        <v>129</v>
      </c>
      <c r="C59" t="s">
        <v>126</v>
      </c>
      <c r="D59" t="s">
        <v>123</v>
      </c>
      <c r="E59" t="s">
        <v>377</v>
      </c>
      <c r="F59" t="s">
        <v>378</v>
      </c>
      <c r="G59" t="str">
        <f t="shared" si="0"/>
        <v>2015-02-25</v>
      </c>
      <c r="H59" t="str">
        <f t="shared" si="1"/>
        <v>2015-02-25</v>
      </c>
      <c r="I59" t="str">
        <f t="shared" si="2"/>
        <v>2015</v>
      </c>
      <c r="J59">
        <f t="shared" si="3"/>
        <v>2</v>
      </c>
      <c r="K59" t="str">
        <f t="shared" si="4"/>
        <v>부산주의보2015-02-25</v>
      </c>
      <c r="L59">
        <f>COUNTIF(K$2:K59,K59)</f>
        <v>1</v>
      </c>
    </row>
    <row r="60" spans="1:12" hidden="1" x14ac:dyDescent="0.3">
      <c r="A60" t="s">
        <v>37</v>
      </c>
      <c r="B60" t="s">
        <v>159</v>
      </c>
      <c r="C60" t="s">
        <v>126</v>
      </c>
      <c r="D60" t="s">
        <v>123</v>
      </c>
      <c r="E60" t="s">
        <v>379</v>
      </c>
      <c r="F60" t="s">
        <v>380</v>
      </c>
      <c r="G60" t="str">
        <f t="shared" si="0"/>
        <v>2015-02-26</v>
      </c>
      <c r="H60" t="str">
        <f t="shared" si="1"/>
        <v>2015-02-26</v>
      </c>
      <c r="I60" t="str">
        <f t="shared" si="2"/>
        <v>2015</v>
      </c>
      <c r="J60">
        <f t="shared" si="3"/>
        <v>2</v>
      </c>
      <c r="K60" t="str">
        <f t="shared" si="4"/>
        <v>부산주의보2015-02-26</v>
      </c>
      <c r="L60">
        <f>COUNTIF(K$2:K60,K60)</f>
        <v>1</v>
      </c>
    </row>
    <row r="61" spans="1:12" hidden="1" x14ac:dyDescent="0.3">
      <c r="A61" t="s">
        <v>133</v>
      </c>
      <c r="B61" t="s">
        <v>426</v>
      </c>
      <c r="C61" t="s">
        <v>126</v>
      </c>
      <c r="D61" t="s">
        <v>123</v>
      </c>
      <c r="E61" t="s">
        <v>427</v>
      </c>
      <c r="F61" t="s">
        <v>428</v>
      </c>
      <c r="G61" t="str">
        <f t="shared" si="0"/>
        <v>2015-02-26</v>
      </c>
      <c r="H61" t="str">
        <f t="shared" si="1"/>
        <v>2015-02-26</v>
      </c>
      <c r="I61" t="str">
        <f t="shared" si="2"/>
        <v>2015</v>
      </c>
      <c r="J61">
        <f t="shared" si="3"/>
        <v>2</v>
      </c>
      <c r="K61" t="str">
        <f t="shared" si="4"/>
        <v>경남주의보2015-02-26</v>
      </c>
      <c r="L61">
        <f>COUNTIF(K$2:K61,K61)</f>
        <v>1</v>
      </c>
    </row>
    <row r="62" spans="1:12" hidden="1" x14ac:dyDescent="0.3">
      <c r="A62" t="s">
        <v>124</v>
      </c>
      <c r="B62" t="s">
        <v>144</v>
      </c>
      <c r="C62" t="s">
        <v>126</v>
      </c>
      <c r="D62" t="s">
        <v>123</v>
      </c>
      <c r="E62" t="s">
        <v>216</v>
      </c>
      <c r="F62" t="s">
        <v>217</v>
      </c>
      <c r="G62" t="str">
        <f t="shared" si="0"/>
        <v>2015-03-01</v>
      </c>
      <c r="H62" t="str">
        <f t="shared" si="1"/>
        <v>2015-03-02</v>
      </c>
      <c r="I62" t="str">
        <f t="shared" si="2"/>
        <v>2015</v>
      </c>
      <c r="J62">
        <f t="shared" si="3"/>
        <v>3</v>
      </c>
      <c r="K62" t="str">
        <f t="shared" si="4"/>
        <v>경기주의보2015-03-01</v>
      </c>
      <c r="L62">
        <f>COUNTIF(K$2:K62,K62)</f>
        <v>1</v>
      </c>
    </row>
    <row r="63" spans="1:12" hidden="1" x14ac:dyDescent="0.3">
      <c r="A63" t="s">
        <v>30</v>
      </c>
      <c r="B63" t="s">
        <v>146</v>
      </c>
      <c r="C63" t="s">
        <v>126</v>
      </c>
      <c r="D63" t="s">
        <v>123</v>
      </c>
      <c r="E63" t="s">
        <v>216</v>
      </c>
      <c r="F63" t="s">
        <v>260</v>
      </c>
      <c r="G63" t="str">
        <f t="shared" si="0"/>
        <v>2015-03-01</v>
      </c>
      <c r="H63" t="str">
        <f t="shared" si="1"/>
        <v>2015-03-01</v>
      </c>
      <c r="I63" t="str">
        <f t="shared" ref="I63:I115" si="5">LEFT(G63,4)</f>
        <v>2015</v>
      </c>
      <c r="J63">
        <f t="shared" si="3"/>
        <v>3</v>
      </c>
      <c r="K63" t="str">
        <f t="shared" ref="K63:K115" si="6">A63&amp;D63&amp;G63</f>
        <v>인천주의보2015-03-01</v>
      </c>
      <c r="L63">
        <f>COUNTIF(K$2:K63,K63)</f>
        <v>1</v>
      </c>
    </row>
    <row r="64" spans="1:12" hidden="1" x14ac:dyDescent="0.3">
      <c r="A64" t="s">
        <v>127</v>
      </c>
      <c r="B64" t="s">
        <v>187</v>
      </c>
      <c r="C64" t="s">
        <v>126</v>
      </c>
      <c r="D64" t="s">
        <v>123</v>
      </c>
      <c r="E64" t="s">
        <v>304</v>
      </c>
      <c r="F64" t="s">
        <v>305</v>
      </c>
      <c r="G64" t="str">
        <f t="shared" si="0"/>
        <v>2015-03-01</v>
      </c>
      <c r="H64" t="str">
        <f t="shared" si="1"/>
        <v>2015-03-03</v>
      </c>
      <c r="I64" t="str">
        <f t="shared" si="5"/>
        <v>2015</v>
      </c>
      <c r="J64">
        <f t="shared" si="3"/>
        <v>3</v>
      </c>
      <c r="K64" t="str">
        <f t="shared" si="6"/>
        <v>강원주의보2015-03-01</v>
      </c>
      <c r="L64">
        <f>COUNTIF(K$2:K64,K64)</f>
        <v>1</v>
      </c>
    </row>
    <row r="65" spans="1:12" hidden="1" x14ac:dyDescent="0.3">
      <c r="A65" t="s">
        <v>34</v>
      </c>
      <c r="B65" t="s">
        <v>129</v>
      </c>
      <c r="C65" t="s">
        <v>126</v>
      </c>
      <c r="D65" t="s">
        <v>123</v>
      </c>
      <c r="E65" t="s">
        <v>304</v>
      </c>
      <c r="F65" t="s">
        <v>330</v>
      </c>
      <c r="G65" t="str">
        <f t="shared" si="0"/>
        <v>2015-03-01</v>
      </c>
      <c r="H65" t="str">
        <f t="shared" si="1"/>
        <v>2015-03-02</v>
      </c>
      <c r="I65" t="str">
        <f t="shared" si="5"/>
        <v>2015</v>
      </c>
      <c r="J65">
        <f t="shared" si="3"/>
        <v>3</v>
      </c>
      <c r="K65" t="str">
        <f t="shared" si="6"/>
        <v>대전주의보2015-03-01</v>
      </c>
      <c r="L65">
        <f>COUNTIF(K$2:K65,K65)</f>
        <v>1</v>
      </c>
    </row>
    <row r="66" spans="1:12" hidden="1" x14ac:dyDescent="0.3">
      <c r="A66" t="s">
        <v>121</v>
      </c>
      <c r="B66" t="s">
        <v>349</v>
      </c>
      <c r="C66" t="s">
        <v>126</v>
      </c>
      <c r="D66" t="s">
        <v>123</v>
      </c>
      <c r="E66" t="s">
        <v>351</v>
      </c>
      <c r="F66" t="s">
        <v>352</v>
      </c>
      <c r="G66" t="str">
        <f t="shared" ref="G66:G129" si="7">LEFT(E66,10)</f>
        <v>2015-03-01</v>
      </c>
      <c r="H66" t="str">
        <f t="shared" ref="H66:H129" si="8">LEFT(F66,10)</f>
        <v>2015-03-02</v>
      </c>
      <c r="I66" t="str">
        <f t="shared" si="5"/>
        <v>2015</v>
      </c>
      <c r="J66">
        <f t="shared" si="3"/>
        <v>3</v>
      </c>
      <c r="K66" t="str">
        <f t="shared" si="6"/>
        <v>충북주의보2015-03-01</v>
      </c>
      <c r="L66">
        <f>COUNTIF(K$2:K66,K66)</f>
        <v>1</v>
      </c>
    </row>
    <row r="67" spans="1:12" hidden="1" x14ac:dyDescent="0.3">
      <c r="A67" t="s">
        <v>39</v>
      </c>
      <c r="B67" t="s">
        <v>139</v>
      </c>
      <c r="C67" t="s">
        <v>126</v>
      </c>
      <c r="D67" t="s">
        <v>123</v>
      </c>
      <c r="E67" t="s">
        <v>351</v>
      </c>
      <c r="F67" t="s">
        <v>436</v>
      </c>
      <c r="G67" t="str">
        <f t="shared" si="7"/>
        <v>2015-03-01</v>
      </c>
      <c r="H67" t="str">
        <f t="shared" si="8"/>
        <v>2015-03-02</v>
      </c>
      <c r="I67" t="str">
        <f t="shared" si="5"/>
        <v>2015</v>
      </c>
      <c r="J67">
        <f t="shared" ref="J67:J130" si="9">MONTH(G67)</f>
        <v>3</v>
      </c>
      <c r="K67" t="str">
        <f t="shared" si="6"/>
        <v>광주주의보2015-03-01</v>
      </c>
      <c r="L67">
        <f>COUNTIF(K$2:K67,K67)</f>
        <v>1</v>
      </c>
    </row>
    <row r="68" spans="1:12" hidden="1" x14ac:dyDescent="0.3">
      <c r="A68" t="s">
        <v>41</v>
      </c>
      <c r="B68" t="s">
        <v>162</v>
      </c>
      <c r="C68" t="s">
        <v>126</v>
      </c>
      <c r="D68" t="s">
        <v>123</v>
      </c>
      <c r="E68" t="s">
        <v>450</v>
      </c>
      <c r="F68" t="s">
        <v>436</v>
      </c>
      <c r="G68" t="str">
        <f t="shared" si="7"/>
        <v>2015-03-01</v>
      </c>
      <c r="H68" t="str">
        <f t="shared" si="8"/>
        <v>2015-03-02</v>
      </c>
      <c r="I68" t="str">
        <f t="shared" si="5"/>
        <v>2015</v>
      </c>
      <c r="J68">
        <f t="shared" si="9"/>
        <v>3</v>
      </c>
      <c r="K68" t="str">
        <f t="shared" si="6"/>
        <v>제주주의보2015-03-01</v>
      </c>
      <c r="L68">
        <f>COUNTIF(K$2:K68,K68)</f>
        <v>1</v>
      </c>
    </row>
    <row r="69" spans="1:12" hidden="1" x14ac:dyDescent="0.3">
      <c r="A69" t="s">
        <v>30</v>
      </c>
      <c r="B69" t="s">
        <v>149</v>
      </c>
      <c r="C69" t="s">
        <v>126</v>
      </c>
      <c r="D69" t="s">
        <v>123</v>
      </c>
      <c r="E69" t="s">
        <v>261</v>
      </c>
      <c r="F69" t="s">
        <v>262</v>
      </c>
      <c r="G69" t="str">
        <f t="shared" si="7"/>
        <v>2015-03-02</v>
      </c>
      <c r="H69" t="str">
        <f t="shared" si="8"/>
        <v>2015-03-02</v>
      </c>
      <c r="I69" t="str">
        <f t="shared" si="5"/>
        <v>2015</v>
      </c>
      <c r="J69">
        <f t="shared" si="9"/>
        <v>3</v>
      </c>
      <c r="K69" t="str">
        <f t="shared" si="6"/>
        <v>인천주의보2015-03-02</v>
      </c>
      <c r="L69">
        <f>COUNTIF(K$2:K69,K69)</f>
        <v>1</v>
      </c>
    </row>
    <row r="70" spans="1:12" hidden="1" x14ac:dyDescent="0.3">
      <c r="A70" t="s">
        <v>132</v>
      </c>
      <c r="B70" t="s">
        <v>411</v>
      </c>
      <c r="C70" t="s">
        <v>126</v>
      </c>
      <c r="D70" t="s">
        <v>123</v>
      </c>
      <c r="E70" t="s">
        <v>413</v>
      </c>
      <c r="F70" t="s">
        <v>261</v>
      </c>
      <c r="G70" t="str">
        <f t="shared" si="7"/>
        <v>2015-03-02</v>
      </c>
      <c r="H70" t="str">
        <f t="shared" si="8"/>
        <v>2015-03-02</v>
      </c>
      <c r="I70" t="str">
        <f t="shared" si="5"/>
        <v>2015</v>
      </c>
      <c r="J70">
        <f t="shared" si="9"/>
        <v>3</v>
      </c>
      <c r="K70" t="str">
        <f t="shared" si="6"/>
        <v>경북주의보2015-03-02</v>
      </c>
      <c r="L70">
        <f>COUNTIF(K$2:K70,K70)</f>
        <v>1</v>
      </c>
    </row>
    <row r="71" spans="1:12" hidden="1" x14ac:dyDescent="0.3">
      <c r="A71" t="s">
        <v>130</v>
      </c>
      <c r="B71" t="s">
        <v>157</v>
      </c>
      <c r="C71" t="s">
        <v>126</v>
      </c>
      <c r="D71" t="s">
        <v>123</v>
      </c>
      <c r="E71" t="s">
        <v>218</v>
      </c>
      <c r="F71" t="s">
        <v>431</v>
      </c>
      <c r="G71" t="str">
        <f t="shared" si="7"/>
        <v>2015-03-02</v>
      </c>
      <c r="H71" t="str">
        <f t="shared" si="8"/>
        <v>2015-03-02</v>
      </c>
      <c r="I71" t="str">
        <f t="shared" si="5"/>
        <v>2015</v>
      </c>
      <c r="J71">
        <f t="shared" si="9"/>
        <v>3</v>
      </c>
      <c r="K71" t="str">
        <f t="shared" si="6"/>
        <v>전남주의보2015-03-02</v>
      </c>
      <c r="L71">
        <f>COUNTIF(K$2:K71,K71)</f>
        <v>1</v>
      </c>
    </row>
    <row r="72" spans="1:12" hidden="1" x14ac:dyDescent="0.3">
      <c r="A72" t="s">
        <v>127</v>
      </c>
      <c r="B72" t="s">
        <v>188</v>
      </c>
      <c r="C72" t="s">
        <v>1794</v>
      </c>
      <c r="D72" t="s">
        <v>123</v>
      </c>
      <c r="E72" t="s">
        <v>1824</v>
      </c>
      <c r="F72" t="s">
        <v>307</v>
      </c>
      <c r="G72" t="str">
        <f t="shared" si="7"/>
        <v>2015-03-08</v>
      </c>
      <c r="H72" t="str">
        <f t="shared" si="8"/>
        <v>2015-03-09</v>
      </c>
      <c r="I72" t="str">
        <f t="shared" si="5"/>
        <v>2015</v>
      </c>
      <c r="J72">
        <f t="shared" si="9"/>
        <v>3</v>
      </c>
      <c r="K72" t="str">
        <f t="shared" si="6"/>
        <v>강원주의보2015-03-08</v>
      </c>
      <c r="L72">
        <f>COUNTIF(K$2:K72,K72)</f>
        <v>1</v>
      </c>
    </row>
    <row r="73" spans="1:12" hidden="1" x14ac:dyDescent="0.3">
      <c r="A73" t="s">
        <v>127</v>
      </c>
      <c r="B73" t="s">
        <v>188</v>
      </c>
      <c r="C73" t="s">
        <v>126</v>
      </c>
      <c r="D73" t="s">
        <v>123</v>
      </c>
      <c r="E73" t="s">
        <v>306</v>
      </c>
      <c r="F73" t="s">
        <v>307</v>
      </c>
      <c r="G73" t="str">
        <f t="shared" si="7"/>
        <v>2015-03-09</v>
      </c>
      <c r="H73" t="str">
        <f t="shared" si="8"/>
        <v>2015-03-09</v>
      </c>
      <c r="I73" t="str">
        <f t="shared" si="5"/>
        <v>2015</v>
      </c>
      <c r="J73">
        <f t="shared" si="9"/>
        <v>3</v>
      </c>
      <c r="K73" t="str">
        <f t="shared" si="6"/>
        <v>강원주의보2015-03-09</v>
      </c>
      <c r="L73">
        <f>COUNTIF(K$2:K73,K73)</f>
        <v>1</v>
      </c>
    </row>
    <row r="74" spans="1:12" hidden="1" x14ac:dyDescent="0.3">
      <c r="A74" t="s">
        <v>121</v>
      </c>
      <c r="B74" t="s">
        <v>341</v>
      </c>
      <c r="C74" t="s">
        <v>126</v>
      </c>
      <c r="D74" t="s">
        <v>123</v>
      </c>
      <c r="E74" t="s">
        <v>353</v>
      </c>
      <c r="F74" t="s">
        <v>354</v>
      </c>
      <c r="G74" t="str">
        <f t="shared" si="7"/>
        <v>2015-03-09</v>
      </c>
      <c r="H74" t="str">
        <f t="shared" si="8"/>
        <v>2015-03-09</v>
      </c>
      <c r="I74" t="str">
        <f t="shared" si="5"/>
        <v>2015</v>
      </c>
      <c r="J74">
        <f t="shared" si="9"/>
        <v>3</v>
      </c>
      <c r="K74" t="str">
        <f t="shared" si="6"/>
        <v>충북주의보2015-03-09</v>
      </c>
      <c r="L74">
        <f>COUNTIF(K$2:K74,K74)</f>
        <v>1</v>
      </c>
    </row>
    <row r="75" spans="1:12" hidden="1" x14ac:dyDescent="0.3">
      <c r="A75" t="s">
        <v>27</v>
      </c>
      <c r="B75" t="s">
        <v>135</v>
      </c>
      <c r="C75" t="s">
        <v>126</v>
      </c>
      <c r="D75" t="s">
        <v>123</v>
      </c>
      <c r="E75" t="s">
        <v>202</v>
      </c>
      <c r="F75" t="s">
        <v>203</v>
      </c>
      <c r="G75" t="str">
        <f t="shared" si="7"/>
        <v>2015-03-16</v>
      </c>
      <c r="H75" t="str">
        <f t="shared" si="8"/>
        <v>2015-03-17</v>
      </c>
      <c r="I75" t="str">
        <f t="shared" si="5"/>
        <v>2015</v>
      </c>
      <c r="J75">
        <f t="shared" si="9"/>
        <v>3</v>
      </c>
      <c r="K75" t="str">
        <f t="shared" si="6"/>
        <v>서울주의보2015-03-16</v>
      </c>
      <c r="L75">
        <f>COUNTIF(K$2:K75,K75)</f>
        <v>1</v>
      </c>
    </row>
    <row r="76" spans="1:12" hidden="1" x14ac:dyDescent="0.3">
      <c r="A76" t="s">
        <v>124</v>
      </c>
      <c r="B76" t="s">
        <v>144</v>
      </c>
      <c r="C76" t="s">
        <v>126</v>
      </c>
      <c r="D76" t="s">
        <v>123</v>
      </c>
      <c r="E76" t="s">
        <v>219</v>
      </c>
      <c r="F76" t="s">
        <v>220</v>
      </c>
      <c r="G76" t="str">
        <f t="shared" si="7"/>
        <v>2015-03-16</v>
      </c>
      <c r="H76" t="str">
        <f t="shared" si="8"/>
        <v>2015-03-18</v>
      </c>
      <c r="I76" t="str">
        <f t="shared" si="5"/>
        <v>2015</v>
      </c>
      <c r="J76">
        <f t="shared" si="9"/>
        <v>3</v>
      </c>
      <c r="K76" t="str">
        <f t="shared" si="6"/>
        <v>경기주의보2015-03-16</v>
      </c>
      <c r="L76">
        <f>COUNTIF(K$2:K76,K76)</f>
        <v>1</v>
      </c>
    </row>
    <row r="77" spans="1:12" hidden="1" x14ac:dyDescent="0.3">
      <c r="A77" t="s">
        <v>30</v>
      </c>
      <c r="B77" t="s">
        <v>146</v>
      </c>
      <c r="C77" t="s">
        <v>126</v>
      </c>
      <c r="D77" t="s">
        <v>123</v>
      </c>
      <c r="E77" t="s">
        <v>263</v>
      </c>
      <c r="F77" t="s">
        <v>264</v>
      </c>
      <c r="G77" t="str">
        <f t="shared" si="7"/>
        <v>2015-03-16</v>
      </c>
      <c r="H77" t="str">
        <f t="shared" si="8"/>
        <v>2015-03-17</v>
      </c>
      <c r="I77" t="str">
        <f t="shared" si="5"/>
        <v>2015</v>
      </c>
      <c r="J77">
        <f t="shared" si="9"/>
        <v>3</v>
      </c>
      <c r="K77" t="str">
        <f t="shared" si="6"/>
        <v>인천주의보2015-03-16</v>
      </c>
      <c r="L77">
        <f>COUNTIF(K$2:K77,K77)</f>
        <v>1</v>
      </c>
    </row>
    <row r="78" spans="1:12" hidden="1" x14ac:dyDescent="0.3">
      <c r="A78" t="s">
        <v>121</v>
      </c>
      <c r="B78" t="s">
        <v>341</v>
      </c>
      <c r="C78" t="s">
        <v>126</v>
      </c>
      <c r="D78" t="s">
        <v>123</v>
      </c>
      <c r="E78" t="s">
        <v>355</v>
      </c>
      <c r="F78" t="s">
        <v>356</v>
      </c>
      <c r="G78" t="str">
        <f t="shared" si="7"/>
        <v>2015-03-16</v>
      </c>
      <c r="H78" t="str">
        <f t="shared" si="8"/>
        <v>2015-03-18</v>
      </c>
      <c r="I78" t="str">
        <f t="shared" si="5"/>
        <v>2015</v>
      </c>
      <c r="J78">
        <f t="shared" si="9"/>
        <v>3</v>
      </c>
      <c r="K78" t="str">
        <f t="shared" si="6"/>
        <v>충북주의보2015-03-16</v>
      </c>
      <c r="L78">
        <f>COUNTIF(K$2:K78,K78)</f>
        <v>1</v>
      </c>
    </row>
    <row r="79" spans="1:12" hidden="1" x14ac:dyDescent="0.3">
      <c r="A79" t="s">
        <v>39</v>
      </c>
      <c r="B79" t="s">
        <v>139</v>
      </c>
      <c r="C79" t="s">
        <v>126</v>
      </c>
      <c r="D79" t="s">
        <v>123</v>
      </c>
      <c r="E79" t="s">
        <v>437</v>
      </c>
      <c r="F79" t="s">
        <v>438</v>
      </c>
      <c r="G79" t="str">
        <f t="shared" si="7"/>
        <v>2015-03-16</v>
      </c>
      <c r="H79" t="str">
        <f t="shared" si="8"/>
        <v>2015-03-18</v>
      </c>
      <c r="I79" t="str">
        <f t="shared" si="5"/>
        <v>2015</v>
      </c>
      <c r="J79">
        <f t="shared" si="9"/>
        <v>3</v>
      </c>
      <c r="K79" t="str">
        <f t="shared" si="6"/>
        <v>광주주의보2015-03-16</v>
      </c>
      <c r="L79">
        <f>COUNTIF(K$2:K79,K79)</f>
        <v>1</v>
      </c>
    </row>
    <row r="80" spans="1:12" hidden="1" x14ac:dyDescent="0.3">
      <c r="A80" t="s">
        <v>142</v>
      </c>
      <c r="B80" t="s">
        <v>440</v>
      </c>
      <c r="C80" t="s">
        <v>126</v>
      </c>
      <c r="D80" t="s">
        <v>123</v>
      </c>
      <c r="E80" t="s">
        <v>263</v>
      </c>
      <c r="F80" t="s">
        <v>386</v>
      </c>
      <c r="G80" t="str">
        <f t="shared" si="7"/>
        <v>2015-03-16</v>
      </c>
      <c r="H80" t="str">
        <f t="shared" si="8"/>
        <v>2015-03-18</v>
      </c>
      <c r="I80" t="str">
        <f t="shared" si="5"/>
        <v>2015</v>
      </c>
      <c r="J80">
        <f t="shared" si="9"/>
        <v>3</v>
      </c>
      <c r="K80" t="str">
        <f t="shared" si="6"/>
        <v>전북주의보2015-03-16</v>
      </c>
      <c r="L80">
        <f>COUNTIF(K$2:K80,K80)</f>
        <v>1</v>
      </c>
    </row>
    <row r="81" spans="1:12" hidden="1" x14ac:dyDescent="0.3">
      <c r="A81" t="s">
        <v>124</v>
      </c>
      <c r="B81" t="s">
        <v>131</v>
      </c>
      <c r="C81" t="s">
        <v>126</v>
      </c>
      <c r="D81" t="s">
        <v>123</v>
      </c>
      <c r="E81" t="s">
        <v>222</v>
      </c>
      <c r="F81" t="s">
        <v>203</v>
      </c>
      <c r="G81" t="str">
        <f t="shared" si="7"/>
        <v>2015-03-17</v>
      </c>
      <c r="H81" t="str">
        <f t="shared" si="8"/>
        <v>2015-03-17</v>
      </c>
      <c r="I81" t="str">
        <f t="shared" si="5"/>
        <v>2015</v>
      </c>
      <c r="J81">
        <f t="shared" si="9"/>
        <v>3</v>
      </c>
      <c r="K81" t="str">
        <f t="shared" si="6"/>
        <v>경기주의보2015-03-17</v>
      </c>
      <c r="L81">
        <f>COUNTIF(K$2:K81,K81)</f>
        <v>1</v>
      </c>
    </row>
    <row r="82" spans="1:12" hidden="1" x14ac:dyDescent="0.3">
      <c r="A82" t="s">
        <v>30</v>
      </c>
      <c r="B82" t="s">
        <v>149</v>
      </c>
      <c r="C82" t="s">
        <v>126</v>
      </c>
      <c r="D82" t="s">
        <v>123</v>
      </c>
      <c r="E82" t="s">
        <v>265</v>
      </c>
      <c r="F82" t="s">
        <v>221</v>
      </c>
      <c r="G82" t="str">
        <f t="shared" si="7"/>
        <v>2015-03-17</v>
      </c>
      <c r="H82" t="str">
        <f t="shared" si="8"/>
        <v>2015-03-17</v>
      </c>
      <c r="I82" t="str">
        <f t="shared" si="5"/>
        <v>2015</v>
      </c>
      <c r="J82">
        <f t="shared" si="9"/>
        <v>3</v>
      </c>
      <c r="K82" t="str">
        <f t="shared" si="6"/>
        <v>인천주의보2015-03-17</v>
      </c>
      <c r="L82">
        <f>COUNTIF(K$2:K82,K82)</f>
        <v>1</v>
      </c>
    </row>
    <row r="83" spans="1:12" hidden="1" x14ac:dyDescent="0.3">
      <c r="A83" t="s">
        <v>127</v>
      </c>
      <c r="B83" t="s">
        <v>188</v>
      </c>
      <c r="C83" t="s">
        <v>126</v>
      </c>
      <c r="D83" t="s">
        <v>123</v>
      </c>
      <c r="E83" t="s">
        <v>308</v>
      </c>
      <c r="F83" t="s">
        <v>309</v>
      </c>
      <c r="G83" t="str">
        <f t="shared" si="7"/>
        <v>2015-03-17</v>
      </c>
      <c r="H83" t="str">
        <f t="shared" si="8"/>
        <v>2015-03-18</v>
      </c>
      <c r="I83" t="str">
        <f t="shared" si="5"/>
        <v>2015</v>
      </c>
      <c r="J83">
        <f t="shared" si="9"/>
        <v>3</v>
      </c>
      <c r="K83" t="str">
        <f t="shared" si="6"/>
        <v>강원주의보2015-03-17</v>
      </c>
      <c r="L83">
        <f>COUNTIF(K$2:K83,K83)</f>
        <v>1</v>
      </c>
    </row>
    <row r="84" spans="1:12" hidden="1" x14ac:dyDescent="0.3">
      <c r="A84" t="s">
        <v>153</v>
      </c>
      <c r="B84" t="s">
        <v>328</v>
      </c>
      <c r="C84" t="s">
        <v>126</v>
      </c>
      <c r="D84" t="s">
        <v>123</v>
      </c>
      <c r="E84" t="s">
        <v>222</v>
      </c>
      <c r="F84" t="s">
        <v>308</v>
      </c>
      <c r="G84" t="str">
        <f t="shared" si="7"/>
        <v>2015-03-17</v>
      </c>
      <c r="H84" t="str">
        <f t="shared" si="8"/>
        <v>2015-03-17</v>
      </c>
      <c r="I84" t="str">
        <f t="shared" si="5"/>
        <v>2015</v>
      </c>
      <c r="J84">
        <f t="shared" si="9"/>
        <v>3</v>
      </c>
      <c r="K84" t="str">
        <f t="shared" si="6"/>
        <v>충남주의보2015-03-17</v>
      </c>
      <c r="L84">
        <f>COUNTIF(K$2:K84,K84)</f>
        <v>1</v>
      </c>
    </row>
    <row r="85" spans="1:12" hidden="1" x14ac:dyDescent="0.3">
      <c r="A85" t="s">
        <v>34</v>
      </c>
      <c r="B85" t="s">
        <v>129</v>
      </c>
      <c r="C85" t="s">
        <v>126</v>
      </c>
      <c r="D85" t="s">
        <v>123</v>
      </c>
      <c r="E85" t="s">
        <v>308</v>
      </c>
      <c r="F85" t="s">
        <v>331</v>
      </c>
      <c r="G85" t="str">
        <f t="shared" si="7"/>
        <v>2015-03-17</v>
      </c>
      <c r="H85" t="str">
        <f t="shared" si="8"/>
        <v>2015-03-18</v>
      </c>
      <c r="I85" t="str">
        <f t="shared" si="5"/>
        <v>2015</v>
      </c>
      <c r="J85">
        <f t="shared" si="9"/>
        <v>3</v>
      </c>
      <c r="K85" t="str">
        <f t="shared" si="6"/>
        <v>대전주의보2015-03-17</v>
      </c>
      <c r="L85">
        <f>COUNTIF(K$2:K85,K85)</f>
        <v>1</v>
      </c>
    </row>
    <row r="86" spans="1:12" hidden="1" x14ac:dyDescent="0.3">
      <c r="A86" t="s">
        <v>121</v>
      </c>
      <c r="B86" t="s">
        <v>347</v>
      </c>
      <c r="C86" t="s">
        <v>126</v>
      </c>
      <c r="D86" t="s">
        <v>123</v>
      </c>
      <c r="E86" t="s">
        <v>357</v>
      </c>
      <c r="F86" t="s">
        <v>358</v>
      </c>
      <c r="G86" t="str">
        <f t="shared" si="7"/>
        <v>2015-03-17</v>
      </c>
      <c r="H86" t="str">
        <f t="shared" si="8"/>
        <v>2015-03-18</v>
      </c>
      <c r="I86" t="str">
        <f t="shared" si="5"/>
        <v>2015</v>
      </c>
      <c r="J86">
        <f t="shared" si="9"/>
        <v>3</v>
      </c>
      <c r="K86" t="str">
        <f t="shared" si="6"/>
        <v>충북주의보2015-03-17</v>
      </c>
      <c r="L86">
        <f>COUNTIF(K$2:K86,K86)</f>
        <v>1</v>
      </c>
    </row>
    <row r="87" spans="1:12" hidden="1" x14ac:dyDescent="0.3">
      <c r="A87" t="s">
        <v>38</v>
      </c>
      <c r="B87" t="s">
        <v>167</v>
      </c>
      <c r="C87" t="s">
        <v>126</v>
      </c>
      <c r="D87" t="s">
        <v>123</v>
      </c>
      <c r="E87" t="s">
        <v>385</v>
      </c>
      <c r="F87" t="s">
        <v>386</v>
      </c>
      <c r="G87" t="str">
        <f t="shared" si="7"/>
        <v>2015-03-17</v>
      </c>
      <c r="H87" t="str">
        <f t="shared" si="8"/>
        <v>2015-03-18</v>
      </c>
      <c r="I87" t="str">
        <f t="shared" si="5"/>
        <v>2015</v>
      </c>
      <c r="J87">
        <f t="shared" si="9"/>
        <v>3</v>
      </c>
      <c r="K87" t="str">
        <f t="shared" si="6"/>
        <v>울산주의보2015-03-17</v>
      </c>
      <c r="L87">
        <f>COUNTIF(K$2:K87,K87)</f>
        <v>1</v>
      </c>
    </row>
    <row r="88" spans="1:12" hidden="1" x14ac:dyDescent="0.3">
      <c r="A88" t="s">
        <v>132</v>
      </c>
      <c r="B88" t="s">
        <v>414</v>
      </c>
      <c r="C88" t="s">
        <v>126</v>
      </c>
      <c r="D88" t="s">
        <v>123</v>
      </c>
      <c r="E88" t="s">
        <v>415</v>
      </c>
      <c r="F88" t="s">
        <v>416</v>
      </c>
      <c r="G88" t="str">
        <f t="shared" si="7"/>
        <v>2015-03-17</v>
      </c>
      <c r="H88" t="str">
        <f t="shared" si="8"/>
        <v>2015-03-17</v>
      </c>
      <c r="I88" t="str">
        <f t="shared" si="5"/>
        <v>2015</v>
      </c>
      <c r="J88">
        <f t="shared" si="9"/>
        <v>3</v>
      </c>
      <c r="K88" t="str">
        <f t="shared" si="6"/>
        <v>경북주의보2015-03-17</v>
      </c>
      <c r="L88">
        <f>COUNTIF(K$2:K88,K88)</f>
        <v>1</v>
      </c>
    </row>
    <row r="89" spans="1:12" hidden="1" x14ac:dyDescent="0.3">
      <c r="A89" t="s">
        <v>133</v>
      </c>
      <c r="B89" t="s">
        <v>426</v>
      </c>
      <c r="C89" t="s">
        <v>126</v>
      </c>
      <c r="D89" t="s">
        <v>123</v>
      </c>
      <c r="E89" t="s">
        <v>265</v>
      </c>
      <c r="F89" t="s">
        <v>429</v>
      </c>
      <c r="G89" t="str">
        <f t="shared" si="7"/>
        <v>2015-03-17</v>
      </c>
      <c r="H89" t="str">
        <f t="shared" si="8"/>
        <v>2015-03-17</v>
      </c>
      <c r="I89" t="str">
        <f t="shared" si="5"/>
        <v>2015</v>
      </c>
      <c r="J89">
        <f t="shared" si="9"/>
        <v>3</v>
      </c>
      <c r="K89" t="str">
        <f t="shared" si="6"/>
        <v>경남주의보2015-03-17</v>
      </c>
      <c r="L89">
        <f>COUNTIF(K$2:K89,K89)</f>
        <v>1</v>
      </c>
    </row>
    <row r="90" spans="1:12" hidden="1" x14ac:dyDescent="0.3">
      <c r="A90" t="s">
        <v>27</v>
      </c>
      <c r="B90" t="s">
        <v>135</v>
      </c>
      <c r="C90" t="s">
        <v>1794</v>
      </c>
      <c r="D90" t="s">
        <v>123</v>
      </c>
      <c r="E90" t="s">
        <v>1796</v>
      </c>
      <c r="F90" t="s">
        <v>203</v>
      </c>
      <c r="G90" t="str">
        <f t="shared" si="7"/>
        <v>2015-03-17</v>
      </c>
      <c r="H90" t="str">
        <f t="shared" si="8"/>
        <v>2015-03-17</v>
      </c>
      <c r="I90" t="str">
        <f t="shared" si="5"/>
        <v>2015</v>
      </c>
      <c r="J90">
        <f t="shared" si="9"/>
        <v>3</v>
      </c>
      <c r="K90" t="str">
        <f t="shared" si="6"/>
        <v>서울주의보2015-03-17</v>
      </c>
      <c r="L90">
        <f>COUNTIF(K$2:K90,K90)</f>
        <v>1</v>
      </c>
    </row>
    <row r="91" spans="1:12" hidden="1" x14ac:dyDescent="0.3">
      <c r="A91" t="s">
        <v>37</v>
      </c>
      <c r="B91" t="s">
        <v>152</v>
      </c>
      <c r="C91" t="s">
        <v>1794</v>
      </c>
      <c r="D91" t="s">
        <v>123</v>
      </c>
      <c r="E91" t="s">
        <v>265</v>
      </c>
      <c r="F91" t="s">
        <v>308</v>
      </c>
      <c r="G91" t="str">
        <f t="shared" si="7"/>
        <v>2015-03-17</v>
      </c>
      <c r="H91" t="str">
        <f t="shared" si="8"/>
        <v>2015-03-17</v>
      </c>
      <c r="I91" t="str">
        <f t="shared" si="5"/>
        <v>2015</v>
      </c>
      <c r="J91">
        <f t="shared" si="9"/>
        <v>3</v>
      </c>
      <c r="K91" t="str">
        <f t="shared" si="6"/>
        <v>부산주의보2015-03-17</v>
      </c>
      <c r="L91">
        <f>COUNTIF(K$2:K91,K91)</f>
        <v>1</v>
      </c>
    </row>
    <row r="92" spans="1:12" hidden="1" x14ac:dyDescent="0.3">
      <c r="A92" t="s">
        <v>124</v>
      </c>
      <c r="B92" t="s">
        <v>144</v>
      </c>
      <c r="C92" t="s">
        <v>126</v>
      </c>
      <c r="D92" t="s">
        <v>123</v>
      </c>
      <c r="E92" t="s">
        <v>223</v>
      </c>
      <c r="F92" t="s">
        <v>224</v>
      </c>
      <c r="G92" t="str">
        <f t="shared" si="7"/>
        <v>2015-03-20</v>
      </c>
      <c r="H92" t="str">
        <f t="shared" si="8"/>
        <v>2015-03-20</v>
      </c>
      <c r="I92" t="str">
        <f t="shared" si="5"/>
        <v>2015</v>
      </c>
      <c r="J92">
        <f t="shared" si="9"/>
        <v>3</v>
      </c>
      <c r="K92" t="str">
        <f t="shared" si="6"/>
        <v>경기주의보2015-03-20</v>
      </c>
      <c r="L92">
        <f>COUNTIF(K$2:K92,K92)</f>
        <v>1</v>
      </c>
    </row>
    <row r="93" spans="1:12" hidden="1" x14ac:dyDescent="0.3">
      <c r="A93" t="s">
        <v>30</v>
      </c>
      <c r="B93" t="s">
        <v>129</v>
      </c>
      <c r="C93" t="s">
        <v>126</v>
      </c>
      <c r="D93" t="s">
        <v>123</v>
      </c>
      <c r="E93" t="s">
        <v>223</v>
      </c>
      <c r="F93" t="s">
        <v>266</v>
      </c>
      <c r="G93" t="str">
        <f t="shared" si="7"/>
        <v>2015-03-20</v>
      </c>
      <c r="H93" t="str">
        <f t="shared" si="8"/>
        <v>2015-03-20</v>
      </c>
      <c r="I93" t="str">
        <f t="shared" si="5"/>
        <v>2015</v>
      </c>
      <c r="J93">
        <f t="shared" si="9"/>
        <v>3</v>
      </c>
      <c r="K93" t="str">
        <f t="shared" si="6"/>
        <v>인천주의보2015-03-20</v>
      </c>
      <c r="L93">
        <f>COUNTIF(K$2:K93,K93)</f>
        <v>1</v>
      </c>
    </row>
    <row r="94" spans="1:12" hidden="1" x14ac:dyDescent="0.3">
      <c r="A94" t="s">
        <v>127</v>
      </c>
      <c r="B94" t="s">
        <v>187</v>
      </c>
      <c r="C94" t="s">
        <v>126</v>
      </c>
      <c r="D94" t="s">
        <v>123</v>
      </c>
      <c r="E94" t="s">
        <v>310</v>
      </c>
      <c r="F94" t="s">
        <v>311</v>
      </c>
      <c r="G94" t="str">
        <f t="shared" si="7"/>
        <v>2015-03-20</v>
      </c>
      <c r="H94" t="str">
        <f t="shared" si="8"/>
        <v>2015-03-23</v>
      </c>
      <c r="I94" t="str">
        <f t="shared" si="5"/>
        <v>2015</v>
      </c>
      <c r="J94">
        <f t="shared" si="9"/>
        <v>3</v>
      </c>
      <c r="K94" t="str">
        <f t="shared" si="6"/>
        <v>강원주의보2015-03-20</v>
      </c>
      <c r="L94">
        <f>COUNTIF(K$2:K94,K94)</f>
        <v>1</v>
      </c>
    </row>
    <row r="95" spans="1:12" hidden="1" x14ac:dyDescent="0.3">
      <c r="A95" t="s">
        <v>124</v>
      </c>
      <c r="B95" t="s">
        <v>125</v>
      </c>
      <c r="C95" t="s">
        <v>126</v>
      </c>
      <c r="D95" t="s">
        <v>123</v>
      </c>
      <c r="E95" t="s">
        <v>225</v>
      </c>
      <c r="F95" t="s">
        <v>226</v>
      </c>
      <c r="G95" t="str">
        <f t="shared" si="7"/>
        <v>2015-03-21</v>
      </c>
      <c r="H95" t="str">
        <f t="shared" si="8"/>
        <v>2015-03-23</v>
      </c>
      <c r="I95" t="str">
        <f t="shared" si="5"/>
        <v>2015</v>
      </c>
      <c r="J95">
        <f t="shared" si="9"/>
        <v>3</v>
      </c>
      <c r="K95" t="str">
        <f t="shared" si="6"/>
        <v>경기주의보2015-03-21</v>
      </c>
      <c r="L95">
        <f>COUNTIF(K$2:K95,K95)</f>
        <v>1</v>
      </c>
    </row>
    <row r="96" spans="1:12" hidden="1" x14ac:dyDescent="0.3">
      <c r="A96" t="s">
        <v>30</v>
      </c>
      <c r="B96" t="s">
        <v>149</v>
      </c>
      <c r="C96" t="s">
        <v>126</v>
      </c>
      <c r="D96" t="s">
        <v>123</v>
      </c>
      <c r="E96" t="s">
        <v>267</v>
      </c>
      <c r="F96" t="s">
        <v>268</v>
      </c>
      <c r="G96" t="str">
        <f t="shared" si="7"/>
        <v>2015-03-21</v>
      </c>
      <c r="H96" t="str">
        <f t="shared" si="8"/>
        <v>2015-03-22</v>
      </c>
      <c r="I96" t="str">
        <f t="shared" si="5"/>
        <v>2015</v>
      </c>
      <c r="J96">
        <f t="shared" si="9"/>
        <v>3</v>
      </c>
      <c r="K96" t="str">
        <f t="shared" si="6"/>
        <v>인천주의보2015-03-21</v>
      </c>
      <c r="L96">
        <f>COUNTIF(K$2:K96,K96)</f>
        <v>1</v>
      </c>
    </row>
    <row r="97" spans="1:12" hidden="1" x14ac:dyDescent="0.3">
      <c r="A97" t="s">
        <v>127</v>
      </c>
      <c r="B97" t="s">
        <v>189</v>
      </c>
      <c r="C97" t="s">
        <v>126</v>
      </c>
      <c r="D97" t="s">
        <v>123</v>
      </c>
      <c r="E97" t="s">
        <v>312</v>
      </c>
      <c r="F97" t="s">
        <v>313</v>
      </c>
      <c r="G97" t="str">
        <f t="shared" si="7"/>
        <v>2015-03-21</v>
      </c>
      <c r="H97" t="str">
        <f t="shared" si="8"/>
        <v>2015-03-23</v>
      </c>
      <c r="I97" t="str">
        <f t="shared" si="5"/>
        <v>2015</v>
      </c>
      <c r="J97">
        <f t="shared" si="9"/>
        <v>3</v>
      </c>
      <c r="K97" t="str">
        <f t="shared" si="6"/>
        <v>강원주의보2015-03-21</v>
      </c>
      <c r="L97">
        <f>COUNTIF(K$2:K97,K97)</f>
        <v>1</v>
      </c>
    </row>
    <row r="98" spans="1:12" hidden="1" x14ac:dyDescent="0.3">
      <c r="A98" t="s">
        <v>34</v>
      </c>
      <c r="B98" t="s">
        <v>140</v>
      </c>
      <c r="C98" t="s">
        <v>126</v>
      </c>
      <c r="D98" t="s">
        <v>123</v>
      </c>
      <c r="E98" t="s">
        <v>314</v>
      </c>
      <c r="F98" t="s">
        <v>332</v>
      </c>
      <c r="G98" t="str">
        <f t="shared" si="7"/>
        <v>2015-03-21</v>
      </c>
      <c r="H98" t="str">
        <f t="shared" si="8"/>
        <v>2015-03-22</v>
      </c>
      <c r="I98" t="str">
        <f t="shared" si="5"/>
        <v>2015</v>
      </c>
      <c r="J98">
        <f t="shared" si="9"/>
        <v>3</v>
      </c>
      <c r="K98" t="str">
        <f t="shared" si="6"/>
        <v>대전주의보2015-03-21</v>
      </c>
      <c r="L98">
        <f>COUNTIF(K$2:K98,K98)</f>
        <v>1</v>
      </c>
    </row>
    <row r="99" spans="1:12" hidden="1" x14ac:dyDescent="0.3">
      <c r="A99" t="s">
        <v>121</v>
      </c>
      <c r="B99" t="s">
        <v>347</v>
      </c>
      <c r="C99" t="s">
        <v>126</v>
      </c>
      <c r="D99" t="s">
        <v>123</v>
      </c>
      <c r="E99" t="s">
        <v>359</v>
      </c>
      <c r="F99" t="s">
        <v>360</v>
      </c>
      <c r="G99" t="str">
        <f t="shared" si="7"/>
        <v>2015-03-21</v>
      </c>
      <c r="H99" t="str">
        <f t="shared" si="8"/>
        <v>2015-03-22</v>
      </c>
      <c r="I99" t="str">
        <f t="shared" si="5"/>
        <v>2015</v>
      </c>
      <c r="J99">
        <f t="shared" si="9"/>
        <v>3</v>
      </c>
      <c r="K99" t="str">
        <f t="shared" si="6"/>
        <v>충북주의보2015-03-21</v>
      </c>
      <c r="L99">
        <f>COUNTIF(K$2:K99,K99)</f>
        <v>1</v>
      </c>
    </row>
    <row r="100" spans="1:12" hidden="1" x14ac:dyDescent="0.3">
      <c r="A100" t="s">
        <v>130</v>
      </c>
      <c r="B100" t="s">
        <v>157</v>
      </c>
      <c r="C100" t="s">
        <v>126</v>
      </c>
      <c r="D100" t="s">
        <v>123</v>
      </c>
      <c r="E100" t="s">
        <v>432</v>
      </c>
      <c r="F100" t="s">
        <v>433</v>
      </c>
      <c r="G100" t="str">
        <f t="shared" si="7"/>
        <v>2015-03-21</v>
      </c>
      <c r="H100" t="str">
        <f t="shared" si="8"/>
        <v>2015-03-22</v>
      </c>
      <c r="I100" t="str">
        <f t="shared" si="5"/>
        <v>2015</v>
      </c>
      <c r="J100">
        <f t="shared" si="9"/>
        <v>3</v>
      </c>
      <c r="K100" t="str">
        <f t="shared" si="6"/>
        <v>전남주의보2015-03-21</v>
      </c>
      <c r="L100">
        <f>COUNTIF(K$2:K100,K100)</f>
        <v>1</v>
      </c>
    </row>
    <row r="101" spans="1:12" hidden="1" x14ac:dyDescent="0.3">
      <c r="A101" t="s">
        <v>142</v>
      </c>
      <c r="B101" t="s">
        <v>440</v>
      </c>
      <c r="C101" t="s">
        <v>126</v>
      </c>
      <c r="D101" t="s">
        <v>123</v>
      </c>
      <c r="E101" t="s">
        <v>443</v>
      </c>
      <c r="F101" t="s">
        <v>444</v>
      </c>
      <c r="G101" t="str">
        <f t="shared" si="7"/>
        <v>2015-03-21</v>
      </c>
      <c r="H101" t="str">
        <f t="shared" si="8"/>
        <v>2015-03-22</v>
      </c>
      <c r="I101" t="str">
        <f t="shared" si="5"/>
        <v>2015</v>
      </c>
      <c r="J101">
        <f t="shared" si="9"/>
        <v>3</v>
      </c>
      <c r="K101" t="str">
        <f t="shared" si="6"/>
        <v>전북주의보2015-03-21</v>
      </c>
      <c r="L101">
        <f>COUNTIF(K$2:K101,K101)</f>
        <v>1</v>
      </c>
    </row>
    <row r="102" spans="1:12" hidden="1" x14ac:dyDescent="0.3">
      <c r="A102" t="s">
        <v>41</v>
      </c>
      <c r="B102" t="s">
        <v>162</v>
      </c>
      <c r="C102" t="s">
        <v>126</v>
      </c>
      <c r="D102" t="s">
        <v>123</v>
      </c>
      <c r="E102" t="s">
        <v>359</v>
      </c>
      <c r="F102" t="s">
        <v>451</v>
      </c>
      <c r="G102" t="str">
        <f t="shared" si="7"/>
        <v>2015-03-21</v>
      </c>
      <c r="H102" t="str">
        <f t="shared" si="8"/>
        <v>2015-03-23</v>
      </c>
      <c r="I102" t="str">
        <f t="shared" si="5"/>
        <v>2015</v>
      </c>
      <c r="J102">
        <f t="shared" si="9"/>
        <v>3</v>
      </c>
      <c r="K102" t="str">
        <f t="shared" si="6"/>
        <v>제주주의보2015-03-21</v>
      </c>
      <c r="L102">
        <f>COUNTIF(K$2:K102,K102)</f>
        <v>1</v>
      </c>
    </row>
    <row r="103" spans="1:12" hidden="1" x14ac:dyDescent="0.3">
      <c r="A103" t="s">
        <v>27</v>
      </c>
      <c r="B103" t="s">
        <v>135</v>
      </c>
      <c r="C103" t="s">
        <v>1794</v>
      </c>
      <c r="D103" t="s">
        <v>123</v>
      </c>
      <c r="E103" t="s">
        <v>432</v>
      </c>
      <c r="F103" t="s">
        <v>1797</v>
      </c>
      <c r="G103" t="str">
        <f t="shared" si="7"/>
        <v>2015-03-21</v>
      </c>
      <c r="H103" t="str">
        <f t="shared" si="8"/>
        <v>2015-03-22</v>
      </c>
      <c r="I103" t="str">
        <f t="shared" si="5"/>
        <v>2015</v>
      </c>
      <c r="J103">
        <f t="shared" si="9"/>
        <v>3</v>
      </c>
      <c r="K103" t="str">
        <f t="shared" si="6"/>
        <v>서울주의보2015-03-21</v>
      </c>
      <c r="L103">
        <f>COUNTIF(K$2:K103,K103)</f>
        <v>1</v>
      </c>
    </row>
    <row r="104" spans="1:12" hidden="1" x14ac:dyDescent="0.3">
      <c r="A104" t="s">
        <v>39</v>
      </c>
      <c r="B104" t="s">
        <v>139</v>
      </c>
      <c r="C104" t="s">
        <v>1794</v>
      </c>
      <c r="D104" t="s">
        <v>123</v>
      </c>
      <c r="E104" t="s">
        <v>1892</v>
      </c>
      <c r="F104" t="s">
        <v>418</v>
      </c>
      <c r="G104" t="str">
        <f t="shared" si="7"/>
        <v>2015-03-21</v>
      </c>
      <c r="H104" t="str">
        <f t="shared" si="8"/>
        <v>2015-03-22</v>
      </c>
      <c r="I104" t="str">
        <f t="shared" si="5"/>
        <v>2015</v>
      </c>
      <c r="J104">
        <f t="shared" si="9"/>
        <v>3</v>
      </c>
      <c r="K104" t="str">
        <f t="shared" si="6"/>
        <v>광주주의보2015-03-21</v>
      </c>
      <c r="L104">
        <f>COUNTIF(K$2:K104,K104)</f>
        <v>1</v>
      </c>
    </row>
    <row r="105" spans="1:12" hidden="1" x14ac:dyDescent="0.3">
      <c r="A105" t="s">
        <v>30</v>
      </c>
      <c r="B105" t="s">
        <v>137</v>
      </c>
      <c r="C105" t="s">
        <v>126</v>
      </c>
      <c r="D105" t="s">
        <v>123</v>
      </c>
      <c r="E105" t="s">
        <v>271</v>
      </c>
      <c r="F105" t="s">
        <v>272</v>
      </c>
      <c r="G105" t="str">
        <f t="shared" si="7"/>
        <v>2015-03-22</v>
      </c>
      <c r="H105" t="str">
        <f t="shared" si="8"/>
        <v>2015-03-22</v>
      </c>
      <c r="I105" t="str">
        <f t="shared" si="5"/>
        <v>2015</v>
      </c>
      <c r="J105">
        <f t="shared" si="9"/>
        <v>3</v>
      </c>
      <c r="K105" t="str">
        <f t="shared" si="6"/>
        <v>인천주의보2015-03-22</v>
      </c>
      <c r="L105">
        <f>COUNTIF(K$2:K105,K105)</f>
        <v>1</v>
      </c>
    </row>
    <row r="106" spans="1:12" hidden="1" x14ac:dyDescent="0.3">
      <c r="A106" t="s">
        <v>127</v>
      </c>
      <c r="B106" t="s">
        <v>191</v>
      </c>
      <c r="C106" t="s">
        <v>126</v>
      </c>
      <c r="D106" t="s">
        <v>123</v>
      </c>
      <c r="E106" t="s">
        <v>269</v>
      </c>
      <c r="F106" t="s">
        <v>316</v>
      </c>
      <c r="G106" t="str">
        <f t="shared" si="7"/>
        <v>2015-03-22</v>
      </c>
      <c r="H106" t="str">
        <f t="shared" si="8"/>
        <v>2015-03-23</v>
      </c>
      <c r="I106" t="str">
        <f t="shared" si="5"/>
        <v>2015</v>
      </c>
      <c r="J106">
        <f t="shared" si="9"/>
        <v>3</v>
      </c>
      <c r="K106" t="str">
        <f t="shared" si="6"/>
        <v>강원주의보2015-03-22</v>
      </c>
      <c r="L106">
        <f>COUNTIF(K$2:K106,K106)</f>
        <v>1</v>
      </c>
    </row>
    <row r="107" spans="1:12" hidden="1" x14ac:dyDescent="0.3">
      <c r="A107" t="s">
        <v>34</v>
      </c>
      <c r="B107" t="s">
        <v>129</v>
      </c>
      <c r="C107" t="s">
        <v>126</v>
      </c>
      <c r="D107" t="s">
        <v>123</v>
      </c>
      <c r="E107" t="s">
        <v>333</v>
      </c>
      <c r="F107" t="s">
        <v>332</v>
      </c>
      <c r="G107" t="str">
        <f t="shared" si="7"/>
        <v>2015-03-22</v>
      </c>
      <c r="H107" t="str">
        <f t="shared" si="8"/>
        <v>2015-03-22</v>
      </c>
      <c r="I107" t="str">
        <f t="shared" si="5"/>
        <v>2015</v>
      </c>
      <c r="J107">
        <f t="shared" si="9"/>
        <v>3</v>
      </c>
      <c r="K107" t="str">
        <f t="shared" si="6"/>
        <v>대전주의보2015-03-22</v>
      </c>
      <c r="L107">
        <f>COUNTIF(K$2:K107,K107)</f>
        <v>1</v>
      </c>
    </row>
    <row r="108" spans="1:12" hidden="1" x14ac:dyDescent="0.3">
      <c r="A108" t="s">
        <v>37</v>
      </c>
      <c r="B108" t="s">
        <v>140</v>
      </c>
      <c r="C108" t="s">
        <v>126</v>
      </c>
      <c r="D108" t="s">
        <v>123</v>
      </c>
      <c r="E108" t="s">
        <v>381</v>
      </c>
      <c r="F108" t="s">
        <v>332</v>
      </c>
      <c r="G108" t="str">
        <f t="shared" si="7"/>
        <v>2015-03-22</v>
      </c>
      <c r="H108" t="str">
        <f t="shared" si="8"/>
        <v>2015-03-22</v>
      </c>
      <c r="I108" t="str">
        <f t="shared" si="5"/>
        <v>2015</v>
      </c>
      <c r="J108">
        <f t="shared" si="9"/>
        <v>3</v>
      </c>
      <c r="K108" t="str">
        <f t="shared" si="6"/>
        <v>부산주의보2015-03-22</v>
      </c>
      <c r="L108">
        <f>COUNTIF(K$2:K108,K108)</f>
        <v>1</v>
      </c>
    </row>
    <row r="109" spans="1:12" hidden="1" x14ac:dyDescent="0.3">
      <c r="A109" t="s">
        <v>38</v>
      </c>
      <c r="B109" t="s">
        <v>167</v>
      </c>
      <c r="C109" t="s">
        <v>126</v>
      </c>
      <c r="D109" t="s">
        <v>123</v>
      </c>
      <c r="E109" t="s">
        <v>381</v>
      </c>
      <c r="F109" t="s">
        <v>315</v>
      </c>
      <c r="G109" t="str">
        <f t="shared" si="7"/>
        <v>2015-03-22</v>
      </c>
      <c r="H109" t="str">
        <f t="shared" si="8"/>
        <v>2015-03-23</v>
      </c>
      <c r="I109" t="str">
        <f t="shared" si="5"/>
        <v>2015</v>
      </c>
      <c r="J109">
        <f t="shared" si="9"/>
        <v>3</v>
      </c>
      <c r="K109" t="str">
        <f t="shared" si="6"/>
        <v>울산주의보2015-03-22</v>
      </c>
      <c r="L109">
        <f>COUNTIF(K$2:K109,K109)</f>
        <v>1</v>
      </c>
    </row>
    <row r="110" spans="1:12" hidden="1" x14ac:dyDescent="0.3">
      <c r="A110" t="s">
        <v>36</v>
      </c>
      <c r="B110" t="s">
        <v>165</v>
      </c>
      <c r="C110" t="s">
        <v>126</v>
      </c>
      <c r="D110" t="s">
        <v>123</v>
      </c>
      <c r="E110" t="s">
        <v>270</v>
      </c>
      <c r="F110" t="s">
        <v>400</v>
      </c>
      <c r="G110" t="str">
        <f t="shared" si="7"/>
        <v>2015-03-22</v>
      </c>
      <c r="H110" t="str">
        <f t="shared" si="8"/>
        <v>2015-03-22</v>
      </c>
      <c r="I110" t="str">
        <f t="shared" si="5"/>
        <v>2015</v>
      </c>
      <c r="J110">
        <f t="shared" si="9"/>
        <v>3</v>
      </c>
      <c r="K110" t="str">
        <f t="shared" si="6"/>
        <v>대구주의보2015-03-22</v>
      </c>
      <c r="L110">
        <f>COUNTIF(K$2:K110,K110)</f>
        <v>1</v>
      </c>
    </row>
    <row r="111" spans="1:12" hidden="1" x14ac:dyDescent="0.3">
      <c r="A111" t="s">
        <v>132</v>
      </c>
      <c r="B111" t="s">
        <v>411</v>
      </c>
      <c r="C111" t="s">
        <v>126</v>
      </c>
      <c r="D111" t="s">
        <v>123</v>
      </c>
      <c r="E111" t="s">
        <v>270</v>
      </c>
      <c r="F111" t="s">
        <v>418</v>
      </c>
      <c r="G111" t="str">
        <f t="shared" si="7"/>
        <v>2015-03-22</v>
      </c>
      <c r="H111" t="str">
        <f t="shared" si="8"/>
        <v>2015-03-22</v>
      </c>
      <c r="I111" t="str">
        <f t="shared" si="5"/>
        <v>2015</v>
      </c>
      <c r="J111">
        <f t="shared" si="9"/>
        <v>3</v>
      </c>
      <c r="K111" t="str">
        <f t="shared" si="6"/>
        <v>경북주의보2015-03-22</v>
      </c>
      <c r="L111">
        <f>COUNTIF(K$2:K111,K111)</f>
        <v>1</v>
      </c>
    </row>
    <row r="112" spans="1:12" hidden="1" x14ac:dyDescent="0.3">
      <c r="A112" t="s">
        <v>133</v>
      </c>
      <c r="B112" t="s">
        <v>426</v>
      </c>
      <c r="C112" t="s">
        <v>126</v>
      </c>
      <c r="D112" t="s">
        <v>123</v>
      </c>
      <c r="E112" t="s">
        <v>381</v>
      </c>
      <c r="F112" t="s">
        <v>430</v>
      </c>
      <c r="G112" t="str">
        <f t="shared" si="7"/>
        <v>2015-03-22</v>
      </c>
      <c r="H112" t="str">
        <f t="shared" si="8"/>
        <v>2015-03-22</v>
      </c>
      <c r="I112" t="str">
        <f t="shared" si="5"/>
        <v>2015</v>
      </c>
      <c r="J112">
        <f t="shared" si="9"/>
        <v>3</v>
      </c>
      <c r="K112" t="str">
        <f t="shared" si="6"/>
        <v>경남주의보2015-03-22</v>
      </c>
      <c r="L112">
        <f>COUNTIF(K$2:K112,K112)</f>
        <v>1</v>
      </c>
    </row>
    <row r="113" spans="1:12" hidden="1" x14ac:dyDescent="0.3">
      <c r="A113" t="s">
        <v>130</v>
      </c>
      <c r="B113" t="s">
        <v>131</v>
      </c>
      <c r="C113" t="s">
        <v>126</v>
      </c>
      <c r="D113" t="s">
        <v>123</v>
      </c>
      <c r="E113" t="s">
        <v>419</v>
      </c>
      <c r="F113" t="s">
        <v>382</v>
      </c>
      <c r="G113" t="str">
        <f t="shared" si="7"/>
        <v>2015-03-22</v>
      </c>
      <c r="H113" t="str">
        <f t="shared" si="8"/>
        <v>2015-03-22</v>
      </c>
      <c r="I113" t="str">
        <f t="shared" si="5"/>
        <v>2015</v>
      </c>
      <c r="J113">
        <f t="shared" si="9"/>
        <v>3</v>
      </c>
      <c r="K113" t="str">
        <f t="shared" si="6"/>
        <v>전남주의보2015-03-22</v>
      </c>
      <c r="L113">
        <f>COUNTIF(K$2:K113,K113)</f>
        <v>1</v>
      </c>
    </row>
    <row r="114" spans="1:12" hidden="1" x14ac:dyDescent="0.3">
      <c r="A114" t="s">
        <v>39</v>
      </c>
      <c r="B114" t="s">
        <v>139</v>
      </c>
      <c r="C114" t="s">
        <v>126</v>
      </c>
      <c r="D114" t="s">
        <v>123</v>
      </c>
      <c r="E114" t="s">
        <v>418</v>
      </c>
      <c r="F114" t="s">
        <v>439</v>
      </c>
      <c r="G114" t="str">
        <f t="shared" si="7"/>
        <v>2015-03-22</v>
      </c>
      <c r="H114" t="str">
        <f t="shared" si="8"/>
        <v>2015-03-23</v>
      </c>
      <c r="I114" t="str">
        <f t="shared" si="5"/>
        <v>2015</v>
      </c>
      <c r="J114">
        <f t="shared" si="9"/>
        <v>3</v>
      </c>
      <c r="K114" t="str">
        <f t="shared" si="6"/>
        <v>광주주의보2015-03-22</v>
      </c>
      <c r="L114">
        <f>COUNTIF(K$2:K114,K114)</f>
        <v>1</v>
      </c>
    </row>
    <row r="115" spans="1:12" hidden="1" x14ac:dyDescent="0.3">
      <c r="A115" t="s">
        <v>36</v>
      </c>
      <c r="B115" t="s">
        <v>165</v>
      </c>
      <c r="C115" t="s">
        <v>126</v>
      </c>
      <c r="D115" t="s">
        <v>123</v>
      </c>
      <c r="E115" t="s">
        <v>401</v>
      </c>
      <c r="F115" t="s">
        <v>402</v>
      </c>
      <c r="G115" t="str">
        <f t="shared" si="7"/>
        <v>2015-03-29</v>
      </c>
      <c r="H115" t="str">
        <f t="shared" si="8"/>
        <v>2015-03-30</v>
      </c>
      <c r="I115" t="str">
        <f t="shared" si="5"/>
        <v>2015</v>
      </c>
      <c r="J115">
        <f t="shared" si="9"/>
        <v>3</v>
      </c>
      <c r="K115" t="str">
        <f t="shared" si="6"/>
        <v>대구주의보2015-03-29</v>
      </c>
      <c r="L115">
        <f>COUNTIF(K$2:K115,K115)</f>
        <v>1</v>
      </c>
    </row>
    <row r="116" spans="1:12" hidden="1" x14ac:dyDescent="0.3">
      <c r="A116" t="s">
        <v>132</v>
      </c>
      <c r="B116" t="s">
        <v>417</v>
      </c>
      <c r="C116" t="s">
        <v>126</v>
      </c>
      <c r="D116" t="s">
        <v>123</v>
      </c>
      <c r="E116" t="s">
        <v>420</v>
      </c>
      <c r="F116" t="s">
        <v>421</v>
      </c>
      <c r="G116" t="str">
        <f t="shared" si="7"/>
        <v>2015-03-29</v>
      </c>
      <c r="H116" t="str">
        <f t="shared" si="8"/>
        <v>2015-03-29</v>
      </c>
      <c r="I116" t="str">
        <f t="shared" ref="I116:I168" si="10">LEFT(G116,4)</f>
        <v>2015</v>
      </c>
      <c r="J116">
        <f t="shared" si="9"/>
        <v>3</v>
      </c>
      <c r="K116" t="str">
        <f t="shared" ref="K116:K168" si="11">A116&amp;D116&amp;G116</f>
        <v>경북주의보2015-03-29</v>
      </c>
      <c r="L116">
        <f>COUNTIF(K$2:K116,K116)</f>
        <v>1</v>
      </c>
    </row>
    <row r="117" spans="1:12" hidden="1" x14ac:dyDescent="0.3">
      <c r="A117" t="s">
        <v>27</v>
      </c>
      <c r="B117" t="s">
        <v>135</v>
      </c>
      <c r="C117" t="s">
        <v>126</v>
      </c>
      <c r="D117" t="s">
        <v>123</v>
      </c>
      <c r="E117" t="s">
        <v>204</v>
      </c>
      <c r="F117" t="s">
        <v>205</v>
      </c>
      <c r="G117" t="str">
        <f t="shared" si="7"/>
        <v>2015-03-30</v>
      </c>
      <c r="H117" t="str">
        <f t="shared" si="8"/>
        <v>2015-03-31</v>
      </c>
      <c r="I117" t="str">
        <f t="shared" si="10"/>
        <v>2015</v>
      </c>
      <c r="J117">
        <f t="shared" si="9"/>
        <v>3</v>
      </c>
      <c r="K117" t="str">
        <f t="shared" si="11"/>
        <v>서울주의보2015-03-30</v>
      </c>
      <c r="L117">
        <f>COUNTIF(K$2:K117,K117)</f>
        <v>1</v>
      </c>
    </row>
    <row r="118" spans="1:12" hidden="1" x14ac:dyDescent="0.3">
      <c r="A118" t="s">
        <v>124</v>
      </c>
      <c r="B118" t="s">
        <v>144</v>
      </c>
      <c r="C118" t="s">
        <v>126</v>
      </c>
      <c r="D118" t="s">
        <v>123</v>
      </c>
      <c r="E118" t="s">
        <v>227</v>
      </c>
      <c r="F118" t="s">
        <v>228</v>
      </c>
      <c r="G118" t="str">
        <f t="shared" si="7"/>
        <v>2015-03-30</v>
      </c>
      <c r="H118" t="str">
        <f t="shared" si="8"/>
        <v>2015-03-31</v>
      </c>
      <c r="I118" t="str">
        <f t="shared" si="10"/>
        <v>2015</v>
      </c>
      <c r="J118">
        <f t="shared" si="9"/>
        <v>3</v>
      </c>
      <c r="K118" t="str">
        <f t="shared" si="11"/>
        <v>경기주의보2015-03-30</v>
      </c>
      <c r="L118">
        <f>COUNTIF(K$2:K118,K118)</f>
        <v>1</v>
      </c>
    </row>
    <row r="119" spans="1:12" hidden="1" x14ac:dyDescent="0.3">
      <c r="A119" t="s">
        <v>30</v>
      </c>
      <c r="B119" t="s">
        <v>129</v>
      </c>
      <c r="C119" t="s">
        <v>126</v>
      </c>
      <c r="D119" t="s">
        <v>123</v>
      </c>
      <c r="E119" t="s">
        <v>204</v>
      </c>
      <c r="F119" t="s">
        <v>273</v>
      </c>
      <c r="G119" t="str">
        <f t="shared" si="7"/>
        <v>2015-03-30</v>
      </c>
      <c r="H119" t="str">
        <f t="shared" si="8"/>
        <v>2015-03-31</v>
      </c>
      <c r="I119" t="str">
        <f t="shared" si="10"/>
        <v>2015</v>
      </c>
      <c r="J119">
        <f t="shared" si="9"/>
        <v>3</v>
      </c>
      <c r="K119" t="str">
        <f t="shared" si="11"/>
        <v>인천주의보2015-03-30</v>
      </c>
      <c r="L119">
        <f>COUNTIF(K$2:K119,K119)</f>
        <v>1</v>
      </c>
    </row>
    <row r="120" spans="1:12" hidden="1" x14ac:dyDescent="0.3">
      <c r="A120" t="s">
        <v>127</v>
      </c>
      <c r="B120" t="s">
        <v>189</v>
      </c>
      <c r="C120" t="s">
        <v>126</v>
      </c>
      <c r="D120" t="s">
        <v>123</v>
      </c>
      <c r="E120" t="s">
        <v>227</v>
      </c>
      <c r="F120" t="s">
        <v>204</v>
      </c>
      <c r="G120" t="str">
        <f t="shared" si="7"/>
        <v>2015-03-30</v>
      </c>
      <c r="H120" t="str">
        <f t="shared" si="8"/>
        <v>2015-03-30</v>
      </c>
      <c r="I120" t="str">
        <f t="shared" si="10"/>
        <v>2015</v>
      </c>
      <c r="J120">
        <f t="shared" si="9"/>
        <v>3</v>
      </c>
      <c r="K120" t="str">
        <f t="shared" si="11"/>
        <v>강원주의보2015-03-30</v>
      </c>
      <c r="L120">
        <f>COUNTIF(K$2:K120,K120)</f>
        <v>1</v>
      </c>
    </row>
    <row r="121" spans="1:12" hidden="1" x14ac:dyDescent="0.3">
      <c r="A121" t="s">
        <v>34</v>
      </c>
      <c r="B121" t="s">
        <v>140</v>
      </c>
      <c r="C121" t="s">
        <v>126</v>
      </c>
      <c r="D121" t="s">
        <v>123</v>
      </c>
      <c r="E121" t="s">
        <v>334</v>
      </c>
      <c r="F121" t="s">
        <v>335</v>
      </c>
      <c r="G121" t="str">
        <f t="shared" si="7"/>
        <v>2015-03-30</v>
      </c>
      <c r="H121" t="str">
        <f t="shared" si="8"/>
        <v>2015-03-31</v>
      </c>
      <c r="I121" t="str">
        <f t="shared" si="10"/>
        <v>2015</v>
      </c>
      <c r="J121">
        <f t="shared" si="9"/>
        <v>3</v>
      </c>
      <c r="K121" t="str">
        <f t="shared" si="11"/>
        <v>대전주의보2015-03-30</v>
      </c>
      <c r="L121">
        <f>COUNTIF(K$2:K121,K121)</f>
        <v>1</v>
      </c>
    </row>
    <row r="122" spans="1:12" hidden="1" x14ac:dyDescent="0.3">
      <c r="A122" t="s">
        <v>121</v>
      </c>
      <c r="B122" t="s">
        <v>341</v>
      </c>
      <c r="C122" t="s">
        <v>126</v>
      </c>
      <c r="D122" t="s">
        <v>123</v>
      </c>
      <c r="E122" t="s">
        <v>361</v>
      </c>
      <c r="F122" t="s">
        <v>362</v>
      </c>
      <c r="G122" t="str">
        <f t="shared" si="7"/>
        <v>2015-03-30</v>
      </c>
      <c r="H122" t="str">
        <f t="shared" si="8"/>
        <v>2015-03-31</v>
      </c>
      <c r="I122" t="str">
        <f t="shared" si="10"/>
        <v>2015</v>
      </c>
      <c r="J122">
        <f t="shared" si="9"/>
        <v>3</v>
      </c>
      <c r="K122" t="str">
        <f t="shared" si="11"/>
        <v>충북주의보2015-03-30</v>
      </c>
      <c r="L122">
        <f>COUNTIF(K$2:K122,K122)</f>
        <v>1</v>
      </c>
    </row>
    <row r="123" spans="1:12" hidden="1" x14ac:dyDescent="0.3">
      <c r="A123" t="s">
        <v>142</v>
      </c>
      <c r="B123" t="s">
        <v>440</v>
      </c>
      <c r="C123" t="s">
        <v>126</v>
      </c>
      <c r="D123" t="s">
        <v>123</v>
      </c>
      <c r="E123" t="s">
        <v>334</v>
      </c>
      <c r="F123" t="s">
        <v>403</v>
      </c>
      <c r="G123" t="str">
        <f t="shared" si="7"/>
        <v>2015-03-30</v>
      </c>
      <c r="H123" t="str">
        <f t="shared" si="8"/>
        <v>2015-03-31</v>
      </c>
      <c r="I123" t="str">
        <f t="shared" si="10"/>
        <v>2015</v>
      </c>
      <c r="J123">
        <f t="shared" si="9"/>
        <v>3</v>
      </c>
      <c r="K123" t="str">
        <f t="shared" si="11"/>
        <v>전북주의보2015-03-30</v>
      </c>
      <c r="L123">
        <f>COUNTIF(K$2:K123,K123)</f>
        <v>1</v>
      </c>
    </row>
    <row r="124" spans="1:12" hidden="1" x14ac:dyDescent="0.3">
      <c r="A124" t="s">
        <v>133</v>
      </c>
      <c r="B124" t="s">
        <v>426</v>
      </c>
      <c r="C124" t="s">
        <v>1794</v>
      </c>
      <c r="D124" t="s">
        <v>123</v>
      </c>
      <c r="E124" t="s">
        <v>1876</v>
      </c>
      <c r="F124" t="s">
        <v>362</v>
      </c>
      <c r="G124" t="str">
        <f t="shared" si="7"/>
        <v>2015-03-30</v>
      </c>
      <c r="H124" t="str">
        <f t="shared" si="8"/>
        <v>2015-03-31</v>
      </c>
      <c r="I124" t="str">
        <f t="shared" si="10"/>
        <v>2015</v>
      </c>
      <c r="J124">
        <f t="shared" si="9"/>
        <v>3</v>
      </c>
      <c r="K124" t="str">
        <f t="shared" si="11"/>
        <v>경남주의보2015-03-30</v>
      </c>
      <c r="L124">
        <f>COUNTIF(K$2:K124,K124)</f>
        <v>1</v>
      </c>
    </row>
    <row r="125" spans="1:12" hidden="1" x14ac:dyDescent="0.3">
      <c r="A125" t="s">
        <v>39</v>
      </c>
      <c r="B125" t="s">
        <v>139</v>
      </c>
      <c r="C125" t="s">
        <v>1794</v>
      </c>
      <c r="D125" t="s">
        <v>123</v>
      </c>
      <c r="E125" t="s">
        <v>227</v>
      </c>
      <c r="F125" t="s">
        <v>403</v>
      </c>
      <c r="G125" t="str">
        <f t="shared" si="7"/>
        <v>2015-03-30</v>
      </c>
      <c r="H125" t="str">
        <f t="shared" si="8"/>
        <v>2015-03-31</v>
      </c>
      <c r="I125" t="str">
        <f t="shared" si="10"/>
        <v>2015</v>
      </c>
      <c r="J125">
        <f t="shared" si="9"/>
        <v>3</v>
      </c>
      <c r="K125" t="str">
        <f t="shared" si="11"/>
        <v>광주주의보2015-03-30</v>
      </c>
      <c r="L125">
        <f>COUNTIF(K$2:K125,K125)</f>
        <v>1</v>
      </c>
    </row>
    <row r="126" spans="1:12" hidden="1" x14ac:dyDescent="0.3">
      <c r="A126" t="s">
        <v>41</v>
      </c>
      <c r="B126" t="s">
        <v>162</v>
      </c>
      <c r="C126" t="s">
        <v>1794</v>
      </c>
      <c r="D126" t="s">
        <v>123</v>
      </c>
      <c r="E126" t="s">
        <v>274</v>
      </c>
      <c r="F126" t="s">
        <v>275</v>
      </c>
      <c r="G126" t="str">
        <f t="shared" si="7"/>
        <v>2015-03-30</v>
      </c>
      <c r="H126" t="str">
        <f t="shared" si="8"/>
        <v>2015-03-31</v>
      </c>
      <c r="I126" t="str">
        <f t="shared" si="10"/>
        <v>2015</v>
      </c>
      <c r="J126">
        <f t="shared" si="9"/>
        <v>3</v>
      </c>
      <c r="K126" t="str">
        <f t="shared" si="11"/>
        <v>제주주의보2015-03-30</v>
      </c>
      <c r="L126">
        <f>COUNTIF(K$2:K126,K126)</f>
        <v>1</v>
      </c>
    </row>
    <row r="127" spans="1:12" hidden="1" x14ac:dyDescent="0.3">
      <c r="A127" t="s">
        <v>30</v>
      </c>
      <c r="B127" t="s">
        <v>149</v>
      </c>
      <c r="C127" t="s">
        <v>126</v>
      </c>
      <c r="D127" t="s">
        <v>123</v>
      </c>
      <c r="E127" t="s">
        <v>205</v>
      </c>
      <c r="F127" t="s">
        <v>276</v>
      </c>
      <c r="G127" t="str">
        <f t="shared" si="7"/>
        <v>2015-03-31</v>
      </c>
      <c r="H127" t="str">
        <f t="shared" si="8"/>
        <v>2015-03-31</v>
      </c>
      <c r="I127" t="str">
        <f t="shared" si="10"/>
        <v>2015</v>
      </c>
      <c r="J127">
        <f t="shared" si="9"/>
        <v>3</v>
      </c>
      <c r="K127" t="str">
        <f t="shared" si="11"/>
        <v>인천주의보2015-03-31</v>
      </c>
      <c r="L127">
        <f>COUNTIF(K$2:K127,K127)</f>
        <v>1</v>
      </c>
    </row>
    <row r="128" spans="1:12" hidden="1" x14ac:dyDescent="0.3">
      <c r="A128" t="s">
        <v>38</v>
      </c>
      <c r="B128" t="s">
        <v>167</v>
      </c>
      <c r="C128" t="s">
        <v>126</v>
      </c>
      <c r="D128" t="s">
        <v>123</v>
      </c>
      <c r="E128" t="s">
        <v>317</v>
      </c>
      <c r="F128" t="s">
        <v>362</v>
      </c>
      <c r="G128" t="str">
        <f t="shared" si="7"/>
        <v>2015-03-31</v>
      </c>
      <c r="H128" t="str">
        <f t="shared" si="8"/>
        <v>2015-03-31</v>
      </c>
      <c r="I128" t="str">
        <f t="shared" si="10"/>
        <v>2015</v>
      </c>
      <c r="J128">
        <f t="shared" si="9"/>
        <v>3</v>
      </c>
      <c r="K128" t="str">
        <f t="shared" si="11"/>
        <v>울산주의보2015-03-31</v>
      </c>
      <c r="L128">
        <f>COUNTIF(K$2:K128,K128)</f>
        <v>1</v>
      </c>
    </row>
    <row r="129" spans="1:12" hidden="1" x14ac:dyDescent="0.3">
      <c r="A129" t="s">
        <v>36</v>
      </c>
      <c r="B129" t="s">
        <v>165</v>
      </c>
      <c r="C129" t="s">
        <v>126</v>
      </c>
      <c r="D129" t="s">
        <v>123</v>
      </c>
      <c r="E129" t="s">
        <v>403</v>
      </c>
      <c r="F129" t="s">
        <v>404</v>
      </c>
      <c r="G129" t="str">
        <f t="shared" si="7"/>
        <v>2015-03-31</v>
      </c>
      <c r="H129" t="str">
        <f t="shared" si="8"/>
        <v>2015-03-31</v>
      </c>
      <c r="I129" t="str">
        <f t="shared" si="10"/>
        <v>2015</v>
      </c>
      <c r="J129">
        <f t="shared" si="9"/>
        <v>3</v>
      </c>
      <c r="K129" t="str">
        <f t="shared" si="11"/>
        <v>대구주의보2015-03-31</v>
      </c>
      <c r="L129">
        <f>COUNTIF(K$2:K129,K129)</f>
        <v>1</v>
      </c>
    </row>
    <row r="130" spans="1:12" hidden="1" x14ac:dyDescent="0.3">
      <c r="A130" t="s">
        <v>132</v>
      </c>
      <c r="B130" t="s">
        <v>405</v>
      </c>
      <c r="C130" t="s">
        <v>126</v>
      </c>
      <c r="D130" t="s">
        <v>123</v>
      </c>
      <c r="E130" t="s">
        <v>273</v>
      </c>
      <c r="F130" t="s">
        <v>422</v>
      </c>
      <c r="G130" t="str">
        <f t="shared" ref="G130:G193" si="12">LEFT(E130,10)</f>
        <v>2015-03-31</v>
      </c>
      <c r="H130" t="str">
        <f t="shared" ref="H130:H193" si="13">LEFT(F130,10)</f>
        <v>2015-04-01</v>
      </c>
      <c r="I130" t="str">
        <f t="shared" si="10"/>
        <v>2015</v>
      </c>
      <c r="J130">
        <f t="shared" si="9"/>
        <v>3</v>
      </c>
      <c r="K130" t="str">
        <f t="shared" si="11"/>
        <v>경북주의보2015-03-31</v>
      </c>
      <c r="L130">
        <f>COUNTIF(K$2:K130,K130)</f>
        <v>1</v>
      </c>
    </row>
    <row r="131" spans="1:12" hidden="1" x14ac:dyDescent="0.3">
      <c r="A131" t="s">
        <v>37</v>
      </c>
      <c r="B131" t="s">
        <v>129</v>
      </c>
      <c r="C131" t="s">
        <v>1794</v>
      </c>
      <c r="D131" t="s">
        <v>123</v>
      </c>
      <c r="E131" t="s">
        <v>1846</v>
      </c>
      <c r="F131" t="s">
        <v>276</v>
      </c>
      <c r="G131" t="str">
        <f t="shared" si="12"/>
        <v>2015-03-31</v>
      </c>
      <c r="H131" t="str">
        <f t="shared" si="13"/>
        <v>2015-03-31</v>
      </c>
      <c r="I131" t="str">
        <f t="shared" si="10"/>
        <v>2015</v>
      </c>
      <c r="J131">
        <f t="shared" ref="J131:J194" si="14">MONTH(G131)</f>
        <v>3</v>
      </c>
      <c r="K131" t="str">
        <f t="shared" si="11"/>
        <v>부산주의보2015-03-31</v>
      </c>
      <c r="L131">
        <f>COUNTIF(K$2:K131,K131)</f>
        <v>1</v>
      </c>
    </row>
    <row r="132" spans="1:12" hidden="1" x14ac:dyDescent="0.3">
      <c r="A132" t="s">
        <v>127</v>
      </c>
      <c r="B132" t="s">
        <v>190</v>
      </c>
      <c r="C132" t="s">
        <v>126</v>
      </c>
      <c r="D132" t="s">
        <v>123</v>
      </c>
      <c r="E132" t="s">
        <v>318</v>
      </c>
      <c r="F132" t="s">
        <v>319</v>
      </c>
      <c r="G132" t="str">
        <f t="shared" si="12"/>
        <v>2015-04-17</v>
      </c>
      <c r="H132" t="str">
        <f t="shared" si="13"/>
        <v>2015-04-17</v>
      </c>
      <c r="I132" t="str">
        <f t="shared" si="10"/>
        <v>2015</v>
      </c>
      <c r="J132">
        <f t="shared" si="14"/>
        <v>4</v>
      </c>
      <c r="K132" t="str">
        <f t="shared" si="11"/>
        <v>강원주의보2015-04-17</v>
      </c>
      <c r="L132">
        <f>COUNTIF(K$2:K132,K132)</f>
        <v>1</v>
      </c>
    </row>
    <row r="133" spans="1:12" hidden="1" x14ac:dyDescent="0.3">
      <c r="A133" t="s">
        <v>38</v>
      </c>
      <c r="B133" t="s">
        <v>167</v>
      </c>
      <c r="C133" t="s">
        <v>126</v>
      </c>
      <c r="D133" t="s">
        <v>123</v>
      </c>
      <c r="E133" t="s">
        <v>387</v>
      </c>
      <c r="F133" t="s">
        <v>388</v>
      </c>
      <c r="G133" t="str">
        <f t="shared" si="12"/>
        <v>2015-04-17</v>
      </c>
      <c r="H133" t="str">
        <f t="shared" si="13"/>
        <v>2015-04-18</v>
      </c>
      <c r="I133" t="str">
        <f t="shared" si="10"/>
        <v>2015</v>
      </c>
      <c r="J133">
        <f t="shared" si="14"/>
        <v>4</v>
      </c>
      <c r="K133" t="str">
        <f t="shared" si="11"/>
        <v>울산주의보2015-04-17</v>
      </c>
      <c r="L133">
        <f>COUNTIF(K$2:K133,K133)</f>
        <v>1</v>
      </c>
    </row>
    <row r="134" spans="1:12" hidden="1" x14ac:dyDescent="0.3">
      <c r="A134" t="s">
        <v>37</v>
      </c>
      <c r="B134" t="s">
        <v>129</v>
      </c>
      <c r="C134" t="s">
        <v>1794</v>
      </c>
      <c r="D134" t="s">
        <v>123</v>
      </c>
      <c r="E134" t="s">
        <v>1847</v>
      </c>
      <c r="F134" t="s">
        <v>1848</v>
      </c>
      <c r="G134" t="str">
        <f t="shared" si="12"/>
        <v>2015-04-24</v>
      </c>
      <c r="H134" t="str">
        <f t="shared" si="13"/>
        <v>2015-04-25</v>
      </c>
      <c r="I134" t="str">
        <f t="shared" si="10"/>
        <v>2015</v>
      </c>
      <c r="J134">
        <f t="shared" si="14"/>
        <v>4</v>
      </c>
      <c r="K134" t="str">
        <f t="shared" si="11"/>
        <v>부산주의보2015-04-24</v>
      </c>
      <c r="L134">
        <f>COUNTIF(K$2:K134,K134)</f>
        <v>1</v>
      </c>
    </row>
    <row r="135" spans="1:12" hidden="1" x14ac:dyDescent="0.3">
      <c r="A135" t="s">
        <v>127</v>
      </c>
      <c r="B135" t="s">
        <v>188</v>
      </c>
      <c r="C135" t="s">
        <v>126</v>
      </c>
      <c r="D135" t="s">
        <v>123</v>
      </c>
      <c r="E135" t="s">
        <v>320</v>
      </c>
      <c r="F135" t="s">
        <v>321</v>
      </c>
      <c r="G135" t="str">
        <f t="shared" si="12"/>
        <v>2015-04-27</v>
      </c>
      <c r="H135" t="str">
        <f t="shared" si="13"/>
        <v>2015-04-27</v>
      </c>
      <c r="I135" t="str">
        <f t="shared" si="10"/>
        <v>2015</v>
      </c>
      <c r="J135">
        <f t="shared" si="14"/>
        <v>4</v>
      </c>
      <c r="K135" t="str">
        <f t="shared" si="11"/>
        <v>강원주의보2015-04-27</v>
      </c>
      <c r="L135">
        <f>COUNTIF(K$2:K135,K135)</f>
        <v>1</v>
      </c>
    </row>
    <row r="136" spans="1:12" hidden="1" x14ac:dyDescent="0.3">
      <c r="A136" t="s">
        <v>124</v>
      </c>
      <c r="B136" t="s">
        <v>144</v>
      </c>
      <c r="C136" t="s">
        <v>126</v>
      </c>
      <c r="D136" t="s">
        <v>123</v>
      </c>
      <c r="E136" t="s">
        <v>229</v>
      </c>
      <c r="F136" t="s">
        <v>230</v>
      </c>
      <c r="G136" t="str">
        <f t="shared" si="12"/>
        <v>2015-05-15</v>
      </c>
      <c r="H136" t="str">
        <f t="shared" si="13"/>
        <v>2015-05-15</v>
      </c>
      <c r="I136" t="str">
        <f t="shared" si="10"/>
        <v>2015</v>
      </c>
      <c r="J136">
        <f t="shared" si="14"/>
        <v>5</v>
      </c>
      <c r="K136" t="str">
        <f t="shared" si="11"/>
        <v>경기주의보2015-05-15</v>
      </c>
      <c r="L136">
        <f>COUNTIF(K$2:K136,K136)</f>
        <v>1</v>
      </c>
    </row>
    <row r="137" spans="1:12" hidden="1" x14ac:dyDescent="0.3">
      <c r="A137" t="s">
        <v>127</v>
      </c>
      <c r="B137" t="s">
        <v>187</v>
      </c>
      <c r="C137" t="s">
        <v>126</v>
      </c>
      <c r="D137" t="s">
        <v>123</v>
      </c>
      <c r="E137" t="s">
        <v>231</v>
      </c>
      <c r="F137" t="s">
        <v>322</v>
      </c>
      <c r="G137" t="str">
        <f t="shared" si="12"/>
        <v>2015-05-15</v>
      </c>
      <c r="H137" t="str">
        <f t="shared" si="13"/>
        <v>2015-05-16</v>
      </c>
      <c r="I137" t="str">
        <f t="shared" si="10"/>
        <v>2015</v>
      </c>
      <c r="J137">
        <f t="shared" si="14"/>
        <v>5</v>
      </c>
      <c r="K137" t="str">
        <f t="shared" si="11"/>
        <v>강원주의보2015-05-15</v>
      </c>
      <c r="L137">
        <f>COUNTIF(K$2:K137,K137)</f>
        <v>1</v>
      </c>
    </row>
    <row r="138" spans="1:12" hidden="1" x14ac:dyDescent="0.3">
      <c r="A138" t="s">
        <v>34</v>
      </c>
      <c r="B138" t="s">
        <v>140</v>
      </c>
      <c r="C138" t="s">
        <v>126</v>
      </c>
      <c r="D138" t="s">
        <v>123</v>
      </c>
      <c r="E138" t="s">
        <v>336</v>
      </c>
      <c r="F138" t="s">
        <v>337</v>
      </c>
      <c r="G138" t="str">
        <f t="shared" si="12"/>
        <v>2015-05-15</v>
      </c>
      <c r="H138" t="str">
        <f t="shared" si="13"/>
        <v>2015-05-16</v>
      </c>
      <c r="I138" t="str">
        <f t="shared" si="10"/>
        <v>2015</v>
      </c>
      <c r="J138">
        <f t="shared" si="14"/>
        <v>5</v>
      </c>
      <c r="K138" t="str">
        <f t="shared" si="11"/>
        <v>대전주의보2015-05-15</v>
      </c>
      <c r="L138">
        <f>COUNTIF(K$2:K138,K138)</f>
        <v>1</v>
      </c>
    </row>
    <row r="139" spans="1:12" hidden="1" x14ac:dyDescent="0.3">
      <c r="A139" t="s">
        <v>121</v>
      </c>
      <c r="B139" t="s">
        <v>341</v>
      </c>
      <c r="C139" t="s">
        <v>126</v>
      </c>
      <c r="D139" t="s">
        <v>123</v>
      </c>
      <c r="E139" t="s">
        <v>230</v>
      </c>
      <c r="F139" t="s">
        <v>337</v>
      </c>
      <c r="G139" t="str">
        <f t="shared" si="12"/>
        <v>2015-05-15</v>
      </c>
      <c r="H139" t="str">
        <f t="shared" si="13"/>
        <v>2015-05-16</v>
      </c>
      <c r="I139" t="str">
        <f t="shared" si="10"/>
        <v>2015</v>
      </c>
      <c r="J139">
        <f t="shared" si="14"/>
        <v>5</v>
      </c>
      <c r="K139" t="str">
        <f t="shared" si="11"/>
        <v>충북주의보2015-05-15</v>
      </c>
      <c r="L139">
        <f>COUNTIF(K$2:K139,K139)</f>
        <v>1</v>
      </c>
    </row>
    <row r="140" spans="1:12" hidden="1" x14ac:dyDescent="0.3">
      <c r="A140" t="s">
        <v>132</v>
      </c>
      <c r="B140" t="s">
        <v>414</v>
      </c>
      <c r="C140" t="s">
        <v>126</v>
      </c>
      <c r="D140" t="s">
        <v>123</v>
      </c>
      <c r="E140" t="s">
        <v>336</v>
      </c>
      <c r="F140" t="s">
        <v>337</v>
      </c>
      <c r="G140" t="str">
        <f t="shared" si="12"/>
        <v>2015-05-15</v>
      </c>
      <c r="H140" t="str">
        <f t="shared" si="13"/>
        <v>2015-05-16</v>
      </c>
      <c r="I140" t="str">
        <f t="shared" si="10"/>
        <v>2015</v>
      </c>
      <c r="J140">
        <f t="shared" si="14"/>
        <v>5</v>
      </c>
      <c r="K140" t="str">
        <f t="shared" si="11"/>
        <v>경북주의보2015-05-15</v>
      </c>
      <c r="L140">
        <f>COUNTIF(K$2:K140,K140)</f>
        <v>1</v>
      </c>
    </row>
    <row r="141" spans="1:12" hidden="1" x14ac:dyDescent="0.3">
      <c r="A141" t="s">
        <v>30</v>
      </c>
      <c r="B141" t="s">
        <v>129</v>
      </c>
      <c r="C141" t="s">
        <v>1794</v>
      </c>
      <c r="D141" t="s">
        <v>123</v>
      </c>
      <c r="E141" t="s">
        <v>1810</v>
      </c>
      <c r="F141" t="s">
        <v>323</v>
      </c>
      <c r="G141" t="str">
        <f t="shared" si="12"/>
        <v>2015-05-15</v>
      </c>
      <c r="H141" t="str">
        <f t="shared" si="13"/>
        <v>2015-05-15</v>
      </c>
      <c r="I141" t="str">
        <f t="shared" si="10"/>
        <v>2015</v>
      </c>
      <c r="J141">
        <f t="shared" si="14"/>
        <v>5</v>
      </c>
      <c r="K141" t="str">
        <f t="shared" si="11"/>
        <v>인천주의보2015-05-15</v>
      </c>
      <c r="L141">
        <f>COUNTIF(K$2:K141,K141)</f>
        <v>1</v>
      </c>
    </row>
    <row r="142" spans="1:12" hidden="1" x14ac:dyDescent="0.3">
      <c r="A142" t="s">
        <v>34</v>
      </c>
      <c r="B142" t="s">
        <v>129</v>
      </c>
      <c r="C142" t="s">
        <v>126</v>
      </c>
      <c r="D142" t="s">
        <v>123</v>
      </c>
      <c r="E142" t="s">
        <v>338</v>
      </c>
      <c r="F142" t="s">
        <v>337</v>
      </c>
      <c r="G142" t="str">
        <f t="shared" si="12"/>
        <v>2015-05-16</v>
      </c>
      <c r="H142" t="str">
        <f t="shared" si="13"/>
        <v>2015-05-16</v>
      </c>
      <c r="I142" t="str">
        <f t="shared" si="10"/>
        <v>2015</v>
      </c>
      <c r="J142">
        <f t="shared" si="14"/>
        <v>5</v>
      </c>
      <c r="K142" t="str">
        <f t="shared" si="11"/>
        <v>대전주의보2015-05-16</v>
      </c>
      <c r="L142">
        <f>COUNTIF(K$2:K142,K142)</f>
        <v>1</v>
      </c>
    </row>
    <row r="143" spans="1:12" hidden="1" x14ac:dyDescent="0.3">
      <c r="A143" t="s">
        <v>38</v>
      </c>
      <c r="B143" t="s">
        <v>167</v>
      </c>
      <c r="C143" t="s">
        <v>1794</v>
      </c>
      <c r="D143" t="s">
        <v>123</v>
      </c>
      <c r="E143" t="s">
        <v>1862</v>
      </c>
      <c r="F143" t="s">
        <v>1863</v>
      </c>
      <c r="G143" t="str">
        <f t="shared" si="12"/>
        <v>2015-05-28</v>
      </c>
      <c r="H143" t="str">
        <f t="shared" si="13"/>
        <v>2015-05-28</v>
      </c>
      <c r="I143" t="str">
        <f t="shared" si="10"/>
        <v>2015</v>
      </c>
      <c r="J143">
        <f t="shared" si="14"/>
        <v>5</v>
      </c>
      <c r="K143" t="str">
        <f t="shared" si="11"/>
        <v>울산주의보2015-05-28</v>
      </c>
      <c r="L143">
        <f>COUNTIF(K$2:K143,K143)</f>
        <v>1</v>
      </c>
    </row>
    <row r="144" spans="1:12" hidden="1" x14ac:dyDescent="0.3">
      <c r="A144" t="s">
        <v>38</v>
      </c>
      <c r="B144" t="s">
        <v>167</v>
      </c>
      <c r="C144" t="s">
        <v>1794</v>
      </c>
      <c r="D144" t="s">
        <v>123</v>
      </c>
      <c r="E144" t="s">
        <v>1864</v>
      </c>
      <c r="F144" t="s">
        <v>1865</v>
      </c>
      <c r="G144" t="str">
        <f t="shared" si="12"/>
        <v>2015-06-09</v>
      </c>
      <c r="H144" t="str">
        <f t="shared" si="13"/>
        <v>2015-06-11</v>
      </c>
      <c r="I144" t="str">
        <f t="shared" si="10"/>
        <v>2015</v>
      </c>
      <c r="J144">
        <f t="shared" si="14"/>
        <v>6</v>
      </c>
      <c r="K144" t="str">
        <f t="shared" si="11"/>
        <v>울산주의보2015-06-09</v>
      </c>
      <c r="L144">
        <f>COUNTIF(K$2:K144,K144)</f>
        <v>1</v>
      </c>
    </row>
    <row r="145" spans="1:12" hidden="1" x14ac:dyDescent="0.3">
      <c r="A145" t="s">
        <v>37</v>
      </c>
      <c r="B145" t="s">
        <v>129</v>
      </c>
      <c r="C145" t="s">
        <v>1794</v>
      </c>
      <c r="D145" t="s">
        <v>123</v>
      </c>
      <c r="E145" t="s">
        <v>1849</v>
      </c>
      <c r="F145" t="s">
        <v>1850</v>
      </c>
      <c r="G145" t="str">
        <f t="shared" si="12"/>
        <v>2015-06-10</v>
      </c>
      <c r="H145" t="str">
        <f t="shared" si="13"/>
        <v>2015-06-10</v>
      </c>
      <c r="I145" t="str">
        <f t="shared" si="10"/>
        <v>2015</v>
      </c>
      <c r="J145">
        <f t="shared" si="14"/>
        <v>6</v>
      </c>
      <c r="K145" t="str">
        <f t="shared" si="11"/>
        <v>부산주의보2015-06-10</v>
      </c>
      <c r="L145">
        <f>COUNTIF(K$2:K145,K145)</f>
        <v>1</v>
      </c>
    </row>
    <row r="146" spans="1:12" hidden="1" x14ac:dyDescent="0.3">
      <c r="A146" t="s">
        <v>41</v>
      </c>
      <c r="B146" t="s">
        <v>162</v>
      </c>
      <c r="C146" t="s">
        <v>126</v>
      </c>
      <c r="D146" t="s">
        <v>123</v>
      </c>
      <c r="E146" t="s">
        <v>452</v>
      </c>
      <c r="F146" t="s">
        <v>453</v>
      </c>
      <c r="G146" t="str">
        <f t="shared" si="12"/>
        <v>2015-06-12</v>
      </c>
      <c r="H146" t="str">
        <f t="shared" si="13"/>
        <v>2015-06-13</v>
      </c>
      <c r="I146" t="str">
        <f t="shared" si="10"/>
        <v>2015</v>
      </c>
      <c r="J146">
        <f t="shared" si="14"/>
        <v>6</v>
      </c>
      <c r="K146" t="str">
        <f t="shared" si="11"/>
        <v>제주주의보2015-06-12</v>
      </c>
      <c r="L146">
        <f>COUNTIF(K$2:K146,K146)</f>
        <v>1</v>
      </c>
    </row>
    <row r="147" spans="1:12" hidden="1" x14ac:dyDescent="0.3">
      <c r="A147" t="s">
        <v>37</v>
      </c>
      <c r="B147" t="s">
        <v>129</v>
      </c>
      <c r="C147" t="s">
        <v>126</v>
      </c>
      <c r="D147" t="s">
        <v>123</v>
      </c>
      <c r="E147" t="s">
        <v>383</v>
      </c>
      <c r="F147" t="s">
        <v>384</v>
      </c>
      <c r="G147" t="str">
        <f t="shared" si="12"/>
        <v>2015-06-13</v>
      </c>
      <c r="H147" t="str">
        <f t="shared" si="13"/>
        <v>2015-06-13</v>
      </c>
      <c r="I147" t="str">
        <f t="shared" si="10"/>
        <v>2015</v>
      </c>
      <c r="J147">
        <f t="shared" si="14"/>
        <v>6</v>
      </c>
      <c r="K147" t="str">
        <f t="shared" si="11"/>
        <v>부산주의보2015-06-13</v>
      </c>
      <c r="L147">
        <f>COUNTIF(K$2:K147,K147)</f>
        <v>1</v>
      </c>
    </row>
    <row r="148" spans="1:12" hidden="1" x14ac:dyDescent="0.3">
      <c r="A148" t="s">
        <v>142</v>
      </c>
      <c r="B148" t="s">
        <v>440</v>
      </c>
      <c r="C148" t="s">
        <v>126</v>
      </c>
      <c r="D148" t="s">
        <v>123</v>
      </c>
      <c r="E148" t="s">
        <v>445</v>
      </c>
      <c r="F148" t="s">
        <v>384</v>
      </c>
      <c r="G148" t="str">
        <f t="shared" si="12"/>
        <v>2015-06-13</v>
      </c>
      <c r="H148" t="str">
        <f t="shared" si="13"/>
        <v>2015-06-13</v>
      </c>
      <c r="I148" t="str">
        <f t="shared" si="10"/>
        <v>2015</v>
      </c>
      <c r="J148">
        <f t="shared" si="14"/>
        <v>6</v>
      </c>
      <c r="K148" t="str">
        <f t="shared" si="11"/>
        <v>전북주의보2015-06-13</v>
      </c>
      <c r="L148">
        <f>COUNTIF(K$2:K148,K148)</f>
        <v>1</v>
      </c>
    </row>
    <row r="149" spans="1:12" hidden="1" x14ac:dyDescent="0.3">
      <c r="A149" t="s">
        <v>133</v>
      </c>
      <c r="B149" t="s">
        <v>426</v>
      </c>
      <c r="C149" t="s">
        <v>1794</v>
      </c>
      <c r="D149" t="s">
        <v>123</v>
      </c>
      <c r="E149" t="s">
        <v>1851</v>
      </c>
      <c r="F149" t="s">
        <v>1877</v>
      </c>
      <c r="G149" t="str">
        <f t="shared" si="12"/>
        <v>2015-06-13</v>
      </c>
      <c r="H149" t="str">
        <f t="shared" si="13"/>
        <v>2015-06-14</v>
      </c>
      <c r="I149" t="str">
        <f t="shared" si="10"/>
        <v>2015</v>
      </c>
      <c r="J149">
        <f t="shared" si="14"/>
        <v>6</v>
      </c>
      <c r="K149" t="str">
        <f t="shared" si="11"/>
        <v>경남주의보2015-06-13</v>
      </c>
      <c r="L149">
        <f>COUNTIF(K$2:K149,K149)</f>
        <v>1</v>
      </c>
    </row>
    <row r="150" spans="1:12" hidden="1" x14ac:dyDescent="0.3">
      <c r="A150" t="s">
        <v>38</v>
      </c>
      <c r="B150" t="s">
        <v>167</v>
      </c>
      <c r="C150" t="s">
        <v>126</v>
      </c>
      <c r="D150" t="s">
        <v>123</v>
      </c>
      <c r="E150" t="s">
        <v>389</v>
      </c>
      <c r="F150" t="s">
        <v>390</v>
      </c>
      <c r="G150" t="str">
        <f t="shared" si="12"/>
        <v>2015-06-16</v>
      </c>
      <c r="H150" t="str">
        <f t="shared" si="13"/>
        <v>2015-06-16</v>
      </c>
      <c r="I150" t="str">
        <f t="shared" si="10"/>
        <v>2015</v>
      </c>
      <c r="J150">
        <f t="shared" si="14"/>
        <v>6</v>
      </c>
      <c r="K150" t="str">
        <f t="shared" si="11"/>
        <v>울산주의보2015-06-16</v>
      </c>
      <c r="L150">
        <f>COUNTIF(K$2:K150,K150)</f>
        <v>1</v>
      </c>
    </row>
    <row r="151" spans="1:12" hidden="1" x14ac:dyDescent="0.3">
      <c r="A151" t="s">
        <v>37</v>
      </c>
      <c r="B151" t="s">
        <v>152</v>
      </c>
      <c r="C151" t="s">
        <v>1794</v>
      </c>
      <c r="D151" t="s">
        <v>123</v>
      </c>
      <c r="E151" t="s">
        <v>1852</v>
      </c>
      <c r="F151" t="s">
        <v>1853</v>
      </c>
      <c r="G151" t="str">
        <f t="shared" si="12"/>
        <v>2015-06-16</v>
      </c>
      <c r="H151" t="str">
        <f t="shared" si="13"/>
        <v>2015-06-17</v>
      </c>
      <c r="I151" t="str">
        <f t="shared" si="10"/>
        <v>2015</v>
      </c>
      <c r="J151">
        <f t="shared" si="14"/>
        <v>6</v>
      </c>
      <c r="K151" t="str">
        <f t="shared" si="11"/>
        <v>부산주의보2015-06-16</v>
      </c>
      <c r="L151">
        <f>COUNTIF(K$2:K151,K151)</f>
        <v>1</v>
      </c>
    </row>
    <row r="152" spans="1:12" hidden="1" x14ac:dyDescent="0.3">
      <c r="A152" t="s">
        <v>133</v>
      </c>
      <c r="B152" t="s">
        <v>426</v>
      </c>
      <c r="C152" t="s">
        <v>1794</v>
      </c>
      <c r="D152" t="s">
        <v>123</v>
      </c>
      <c r="E152" t="s">
        <v>1854</v>
      </c>
      <c r="F152" t="s">
        <v>1878</v>
      </c>
      <c r="G152" t="str">
        <f t="shared" si="12"/>
        <v>2015-06-16</v>
      </c>
      <c r="H152" t="str">
        <f t="shared" si="13"/>
        <v>2015-06-17</v>
      </c>
      <c r="I152" t="str">
        <f t="shared" si="10"/>
        <v>2015</v>
      </c>
      <c r="J152">
        <f t="shared" si="14"/>
        <v>6</v>
      </c>
      <c r="K152" t="str">
        <f t="shared" si="11"/>
        <v>경남주의보2015-06-16</v>
      </c>
      <c r="L152">
        <f>COUNTIF(K$2:K152,K152)</f>
        <v>1</v>
      </c>
    </row>
    <row r="153" spans="1:12" hidden="1" x14ac:dyDescent="0.3">
      <c r="A153" t="s">
        <v>38</v>
      </c>
      <c r="B153" t="s">
        <v>167</v>
      </c>
      <c r="C153" t="s">
        <v>126</v>
      </c>
      <c r="D153" t="s">
        <v>123</v>
      </c>
      <c r="E153" t="s">
        <v>391</v>
      </c>
      <c r="F153" t="s">
        <v>392</v>
      </c>
      <c r="G153" t="str">
        <f t="shared" si="12"/>
        <v>2015-07-14</v>
      </c>
      <c r="H153" t="str">
        <f t="shared" si="13"/>
        <v>2015-07-15</v>
      </c>
      <c r="I153" t="str">
        <f t="shared" si="10"/>
        <v>2015</v>
      </c>
      <c r="J153">
        <f t="shared" si="14"/>
        <v>7</v>
      </c>
      <c r="K153" t="str">
        <f t="shared" si="11"/>
        <v>울산주의보2015-07-14</v>
      </c>
      <c r="L153">
        <f>COUNTIF(K$2:K153,K153)</f>
        <v>1</v>
      </c>
    </row>
    <row r="154" spans="1:12" hidden="1" x14ac:dyDescent="0.3">
      <c r="A154" t="s">
        <v>34</v>
      </c>
      <c r="B154" t="s">
        <v>140</v>
      </c>
      <c r="C154" t="s">
        <v>1794</v>
      </c>
      <c r="D154" t="s">
        <v>123</v>
      </c>
      <c r="E154" t="s">
        <v>1836</v>
      </c>
      <c r="F154" t="s">
        <v>1837</v>
      </c>
      <c r="G154" t="str">
        <f t="shared" si="12"/>
        <v>2015-07-14</v>
      </c>
      <c r="H154" t="str">
        <f t="shared" si="13"/>
        <v>2015-07-15</v>
      </c>
      <c r="I154" t="str">
        <f t="shared" si="10"/>
        <v>2015</v>
      </c>
      <c r="J154">
        <f t="shared" si="14"/>
        <v>7</v>
      </c>
      <c r="K154" t="str">
        <f t="shared" si="11"/>
        <v>대전주의보2015-07-14</v>
      </c>
      <c r="L154">
        <f>COUNTIF(K$2:K154,K154)</f>
        <v>1</v>
      </c>
    </row>
    <row r="155" spans="1:12" hidden="1" x14ac:dyDescent="0.3">
      <c r="A155" t="s">
        <v>37</v>
      </c>
      <c r="B155" t="s">
        <v>152</v>
      </c>
      <c r="C155" t="s">
        <v>1794</v>
      </c>
      <c r="D155" t="s">
        <v>123</v>
      </c>
      <c r="E155" t="s">
        <v>1855</v>
      </c>
      <c r="F155" t="s">
        <v>1856</v>
      </c>
      <c r="G155" t="str">
        <f t="shared" si="12"/>
        <v>2015-07-14</v>
      </c>
      <c r="H155" t="str">
        <f t="shared" si="13"/>
        <v>2015-07-15</v>
      </c>
      <c r="I155" t="str">
        <f t="shared" si="10"/>
        <v>2015</v>
      </c>
      <c r="J155">
        <f t="shared" si="14"/>
        <v>7</v>
      </c>
      <c r="K155" t="str">
        <f t="shared" si="11"/>
        <v>부산주의보2015-07-14</v>
      </c>
      <c r="L155">
        <f>COUNTIF(K$2:K155,K155)</f>
        <v>1</v>
      </c>
    </row>
    <row r="156" spans="1:12" hidden="1" x14ac:dyDescent="0.3">
      <c r="A156" t="s">
        <v>133</v>
      </c>
      <c r="B156" t="s">
        <v>426</v>
      </c>
      <c r="C156" t="s">
        <v>1794</v>
      </c>
      <c r="D156" t="s">
        <v>123</v>
      </c>
      <c r="E156" t="s">
        <v>1855</v>
      </c>
      <c r="F156" t="s">
        <v>1879</v>
      </c>
      <c r="G156" t="str">
        <f t="shared" si="12"/>
        <v>2015-07-14</v>
      </c>
      <c r="H156" t="str">
        <f t="shared" si="13"/>
        <v>2015-07-15</v>
      </c>
      <c r="I156" t="str">
        <f t="shared" si="10"/>
        <v>2015</v>
      </c>
      <c r="J156">
        <f t="shared" si="14"/>
        <v>7</v>
      </c>
      <c r="K156" t="str">
        <f t="shared" si="11"/>
        <v>경남주의보2015-07-14</v>
      </c>
      <c r="L156">
        <f>COUNTIF(K$2:K156,K156)</f>
        <v>1</v>
      </c>
    </row>
    <row r="157" spans="1:12" hidden="1" x14ac:dyDescent="0.3">
      <c r="A157" t="s">
        <v>27</v>
      </c>
      <c r="B157" t="s">
        <v>135</v>
      </c>
      <c r="C157" t="s">
        <v>1794</v>
      </c>
      <c r="D157" t="s">
        <v>123</v>
      </c>
      <c r="E157" t="s">
        <v>1798</v>
      </c>
      <c r="F157" t="s">
        <v>1799</v>
      </c>
      <c r="G157" t="str">
        <f t="shared" si="12"/>
        <v>2015-08-16</v>
      </c>
      <c r="H157" t="str">
        <f t="shared" si="13"/>
        <v>2015-08-16</v>
      </c>
      <c r="I157" t="str">
        <f t="shared" si="10"/>
        <v>2015</v>
      </c>
      <c r="J157">
        <f t="shared" si="14"/>
        <v>8</v>
      </c>
      <c r="K157" t="str">
        <f t="shared" si="11"/>
        <v>서울주의보2015-08-16</v>
      </c>
      <c r="L157">
        <f>COUNTIF(K$2:K157,K157)</f>
        <v>1</v>
      </c>
    </row>
    <row r="158" spans="1:12" hidden="1" x14ac:dyDescent="0.3">
      <c r="A158" t="s">
        <v>30</v>
      </c>
      <c r="B158" t="s">
        <v>146</v>
      </c>
      <c r="C158" t="s">
        <v>1794</v>
      </c>
      <c r="D158" t="s">
        <v>123</v>
      </c>
      <c r="E158" t="s">
        <v>1811</v>
      </c>
      <c r="F158" t="s">
        <v>1812</v>
      </c>
      <c r="G158" t="str">
        <f t="shared" si="12"/>
        <v>2015-08-16</v>
      </c>
      <c r="H158" t="str">
        <f t="shared" si="13"/>
        <v>2015-08-16</v>
      </c>
      <c r="I158" t="str">
        <f t="shared" si="10"/>
        <v>2015</v>
      </c>
      <c r="J158">
        <f t="shared" si="14"/>
        <v>8</v>
      </c>
      <c r="K158" t="str">
        <f t="shared" si="11"/>
        <v>인천주의보2015-08-16</v>
      </c>
      <c r="L158">
        <f>COUNTIF(K$2:K158,K158)</f>
        <v>1</v>
      </c>
    </row>
    <row r="159" spans="1:12" hidden="1" x14ac:dyDescent="0.3">
      <c r="A159" t="s">
        <v>37</v>
      </c>
      <c r="B159" t="s">
        <v>159</v>
      </c>
      <c r="C159" t="s">
        <v>1794</v>
      </c>
      <c r="D159" t="s">
        <v>123</v>
      </c>
      <c r="E159" t="s">
        <v>1857</v>
      </c>
      <c r="F159" t="s">
        <v>1858</v>
      </c>
      <c r="G159" t="str">
        <f t="shared" si="12"/>
        <v>2015-08-30</v>
      </c>
      <c r="H159" t="str">
        <f t="shared" si="13"/>
        <v>2015-08-31</v>
      </c>
      <c r="I159" t="str">
        <f t="shared" si="10"/>
        <v>2015</v>
      </c>
      <c r="J159">
        <f t="shared" si="14"/>
        <v>8</v>
      </c>
      <c r="K159" t="str">
        <f t="shared" si="11"/>
        <v>부산주의보2015-08-30</v>
      </c>
      <c r="L159">
        <f>COUNTIF(K$2:K159,K159)</f>
        <v>1</v>
      </c>
    </row>
    <row r="160" spans="1:12" hidden="1" x14ac:dyDescent="0.3">
      <c r="A160" t="s">
        <v>124</v>
      </c>
      <c r="B160" t="s">
        <v>125</v>
      </c>
      <c r="C160" t="s">
        <v>126</v>
      </c>
      <c r="D160" t="s">
        <v>123</v>
      </c>
      <c r="E160" t="s">
        <v>232</v>
      </c>
      <c r="F160" t="s">
        <v>233</v>
      </c>
      <c r="G160" t="str">
        <f t="shared" si="12"/>
        <v>2015-10-16</v>
      </c>
      <c r="H160" t="str">
        <f t="shared" si="13"/>
        <v>2015-10-16</v>
      </c>
      <c r="I160" t="str">
        <f t="shared" si="10"/>
        <v>2015</v>
      </c>
      <c r="J160">
        <f t="shared" si="14"/>
        <v>10</v>
      </c>
      <c r="K160" t="str">
        <f t="shared" si="11"/>
        <v>경기주의보2015-10-16</v>
      </c>
      <c r="L160">
        <f>COUNTIF(K$2:K160,K160)</f>
        <v>1</v>
      </c>
    </row>
    <row r="161" spans="1:12" hidden="1" x14ac:dyDescent="0.3">
      <c r="A161" t="s">
        <v>30</v>
      </c>
      <c r="B161" t="s">
        <v>146</v>
      </c>
      <c r="C161" t="s">
        <v>126</v>
      </c>
      <c r="D161" t="s">
        <v>123</v>
      </c>
      <c r="E161" t="s">
        <v>232</v>
      </c>
      <c r="F161" t="s">
        <v>277</v>
      </c>
      <c r="G161" t="str">
        <f t="shared" si="12"/>
        <v>2015-10-16</v>
      </c>
      <c r="H161" t="str">
        <f t="shared" si="13"/>
        <v>2015-10-16</v>
      </c>
      <c r="I161" t="str">
        <f t="shared" si="10"/>
        <v>2015</v>
      </c>
      <c r="J161">
        <f t="shared" si="14"/>
        <v>10</v>
      </c>
      <c r="K161" t="str">
        <f t="shared" si="11"/>
        <v>인천주의보2015-10-16</v>
      </c>
      <c r="L161">
        <f>COUNTIF(K$2:K161,K161)</f>
        <v>1</v>
      </c>
    </row>
    <row r="162" spans="1:12" hidden="1" x14ac:dyDescent="0.3">
      <c r="A162" t="s">
        <v>121</v>
      </c>
      <c r="B162" t="s">
        <v>341</v>
      </c>
      <c r="C162" t="s">
        <v>126</v>
      </c>
      <c r="D162" t="s">
        <v>123</v>
      </c>
      <c r="E162" t="s">
        <v>363</v>
      </c>
      <c r="F162" t="s">
        <v>364</v>
      </c>
      <c r="G162" t="str">
        <f t="shared" si="12"/>
        <v>2015-10-16</v>
      </c>
      <c r="H162" t="str">
        <f t="shared" si="13"/>
        <v>2015-10-17</v>
      </c>
      <c r="I162" t="str">
        <f t="shared" si="10"/>
        <v>2015</v>
      </c>
      <c r="J162">
        <f t="shared" si="14"/>
        <v>10</v>
      </c>
      <c r="K162" t="str">
        <f t="shared" si="11"/>
        <v>충북주의보2015-10-16</v>
      </c>
      <c r="L162">
        <f>COUNTIF(K$2:K162,K162)</f>
        <v>1</v>
      </c>
    </row>
    <row r="163" spans="1:12" hidden="1" x14ac:dyDescent="0.3">
      <c r="A163" t="s">
        <v>124</v>
      </c>
      <c r="B163" t="s">
        <v>164</v>
      </c>
      <c r="C163" t="s">
        <v>126</v>
      </c>
      <c r="D163" t="s">
        <v>123</v>
      </c>
      <c r="E163" t="s">
        <v>234</v>
      </c>
      <c r="F163" t="s">
        <v>235</v>
      </c>
      <c r="G163" t="str">
        <f t="shared" si="12"/>
        <v>2015-10-19</v>
      </c>
      <c r="H163" t="str">
        <f t="shared" si="13"/>
        <v>2015-10-20</v>
      </c>
      <c r="I163" t="str">
        <f t="shared" si="10"/>
        <v>2015</v>
      </c>
      <c r="J163">
        <f t="shared" si="14"/>
        <v>10</v>
      </c>
      <c r="K163" t="str">
        <f t="shared" si="11"/>
        <v>경기주의보2015-10-19</v>
      </c>
      <c r="L163">
        <f>COUNTIF(K$2:K163,K163)</f>
        <v>1</v>
      </c>
    </row>
    <row r="164" spans="1:12" hidden="1" x14ac:dyDescent="0.3">
      <c r="A164" t="s">
        <v>30</v>
      </c>
      <c r="B164" t="s">
        <v>129</v>
      </c>
      <c r="C164" t="s">
        <v>1794</v>
      </c>
      <c r="D164" t="s">
        <v>123</v>
      </c>
      <c r="E164" t="s">
        <v>1813</v>
      </c>
      <c r="F164" t="s">
        <v>1814</v>
      </c>
      <c r="G164" t="str">
        <f t="shared" si="12"/>
        <v>2015-10-19</v>
      </c>
      <c r="H164" t="str">
        <f t="shared" si="13"/>
        <v>2015-10-19</v>
      </c>
      <c r="I164" t="str">
        <f t="shared" si="10"/>
        <v>2015</v>
      </c>
      <c r="J164">
        <f t="shared" si="14"/>
        <v>10</v>
      </c>
      <c r="K164" t="str">
        <f t="shared" si="11"/>
        <v>인천주의보2015-10-19</v>
      </c>
      <c r="L164">
        <f>COUNTIF(K$2:K164,K164)</f>
        <v>1</v>
      </c>
    </row>
    <row r="165" spans="1:12" hidden="1" x14ac:dyDescent="0.3">
      <c r="A165" t="s">
        <v>127</v>
      </c>
      <c r="B165" t="s">
        <v>188</v>
      </c>
      <c r="C165" t="s">
        <v>1794</v>
      </c>
      <c r="D165" t="s">
        <v>123</v>
      </c>
      <c r="E165" t="s">
        <v>1825</v>
      </c>
      <c r="F165" t="s">
        <v>1826</v>
      </c>
      <c r="G165" t="str">
        <f t="shared" si="12"/>
        <v>2015-10-19</v>
      </c>
      <c r="H165" t="str">
        <f t="shared" si="13"/>
        <v>2015-10-21</v>
      </c>
      <c r="I165" t="str">
        <f t="shared" si="10"/>
        <v>2015</v>
      </c>
      <c r="J165">
        <f t="shared" si="14"/>
        <v>10</v>
      </c>
      <c r="K165" t="str">
        <f t="shared" si="11"/>
        <v>강원주의보2015-10-19</v>
      </c>
      <c r="L165">
        <f>COUNTIF(K$2:K165,K165)</f>
        <v>1</v>
      </c>
    </row>
    <row r="166" spans="1:12" hidden="1" x14ac:dyDescent="0.3">
      <c r="A166" t="s">
        <v>124</v>
      </c>
      <c r="B166" t="s">
        <v>125</v>
      </c>
      <c r="C166" t="s">
        <v>126</v>
      </c>
      <c r="D166" t="s">
        <v>123</v>
      </c>
      <c r="E166" t="s">
        <v>236</v>
      </c>
      <c r="F166" t="s">
        <v>237</v>
      </c>
      <c r="G166" t="str">
        <f t="shared" si="12"/>
        <v>2015-10-20</v>
      </c>
      <c r="H166" t="str">
        <f t="shared" si="13"/>
        <v>2015-10-20</v>
      </c>
      <c r="I166" t="str">
        <f t="shared" si="10"/>
        <v>2015</v>
      </c>
      <c r="J166">
        <f t="shared" si="14"/>
        <v>10</v>
      </c>
      <c r="K166" t="str">
        <f t="shared" si="11"/>
        <v>경기주의보2015-10-20</v>
      </c>
      <c r="L166">
        <f>COUNTIF(K$2:K166,K166)</f>
        <v>1</v>
      </c>
    </row>
    <row r="167" spans="1:12" hidden="1" x14ac:dyDescent="0.3">
      <c r="A167" t="s">
        <v>30</v>
      </c>
      <c r="B167" t="s">
        <v>146</v>
      </c>
      <c r="C167" t="s">
        <v>126</v>
      </c>
      <c r="D167" t="s">
        <v>123</v>
      </c>
      <c r="E167" t="s">
        <v>278</v>
      </c>
      <c r="F167" t="s">
        <v>279</v>
      </c>
      <c r="G167" t="str">
        <f t="shared" si="12"/>
        <v>2015-10-20</v>
      </c>
      <c r="H167" t="str">
        <f t="shared" si="13"/>
        <v>2015-10-20</v>
      </c>
      <c r="I167" t="str">
        <f t="shared" si="10"/>
        <v>2015</v>
      </c>
      <c r="J167">
        <f t="shared" si="14"/>
        <v>10</v>
      </c>
      <c r="K167" t="str">
        <f t="shared" si="11"/>
        <v>인천주의보2015-10-20</v>
      </c>
      <c r="L167">
        <f>COUNTIF(K$2:K167,K167)</f>
        <v>1</v>
      </c>
    </row>
    <row r="168" spans="1:12" hidden="1" x14ac:dyDescent="0.3">
      <c r="A168" t="s">
        <v>121</v>
      </c>
      <c r="B168" t="s">
        <v>341</v>
      </c>
      <c r="C168" t="s">
        <v>126</v>
      </c>
      <c r="D168" t="s">
        <v>123</v>
      </c>
      <c r="E168" t="s">
        <v>365</v>
      </c>
      <c r="F168" t="s">
        <v>366</v>
      </c>
      <c r="G168" t="str">
        <f t="shared" si="12"/>
        <v>2015-10-20</v>
      </c>
      <c r="H168" t="str">
        <f t="shared" si="13"/>
        <v>2015-10-20</v>
      </c>
      <c r="I168" t="str">
        <f t="shared" si="10"/>
        <v>2015</v>
      </c>
      <c r="J168">
        <f t="shared" si="14"/>
        <v>10</v>
      </c>
      <c r="K168" t="str">
        <f t="shared" si="11"/>
        <v>충북주의보2015-10-20</v>
      </c>
      <c r="L168">
        <f>COUNTIF(K$2:K168,K168)</f>
        <v>1</v>
      </c>
    </row>
    <row r="169" spans="1:12" hidden="1" x14ac:dyDescent="0.3">
      <c r="A169" t="s">
        <v>142</v>
      </c>
      <c r="B169" t="s">
        <v>440</v>
      </c>
      <c r="C169" t="s">
        <v>126</v>
      </c>
      <c r="D169" t="s">
        <v>123</v>
      </c>
      <c r="E169" t="s">
        <v>446</v>
      </c>
      <c r="F169" t="s">
        <v>393</v>
      </c>
      <c r="G169" t="str">
        <f t="shared" si="12"/>
        <v>2015-10-20</v>
      </c>
      <c r="H169" t="str">
        <f t="shared" si="13"/>
        <v>2015-10-21</v>
      </c>
      <c r="I169" t="str">
        <f t="shared" ref="I169:I216" si="15">LEFT(G169,4)</f>
        <v>2015</v>
      </c>
      <c r="J169">
        <f t="shared" si="14"/>
        <v>10</v>
      </c>
      <c r="K169" t="str">
        <f t="shared" ref="K169:K216" si="16">A169&amp;D169&amp;G169</f>
        <v>전북주의보2015-10-20</v>
      </c>
      <c r="L169">
        <f>COUNTIF(K$2:K169,K169)</f>
        <v>1</v>
      </c>
    </row>
    <row r="170" spans="1:12" hidden="1" x14ac:dyDescent="0.3">
      <c r="A170" t="s">
        <v>37</v>
      </c>
      <c r="B170" t="s">
        <v>129</v>
      </c>
      <c r="C170" t="s">
        <v>1794</v>
      </c>
      <c r="D170" t="s">
        <v>123</v>
      </c>
      <c r="E170" t="s">
        <v>279</v>
      </c>
      <c r="F170" t="s">
        <v>1801</v>
      </c>
      <c r="G170" t="str">
        <f t="shared" si="12"/>
        <v>2015-10-20</v>
      </c>
      <c r="H170" t="str">
        <f t="shared" si="13"/>
        <v>2015-10-22</v>
      </c>
      <c r="I170" t="str">
        <f t="shared" si="15"/>
        <v>2015</v>
      </c>
      <c r="J170">
        <f t="shared" si="14"/>
        <v>10</v>
      </c>
      <c r="K170" t="str">
        <f t="shared" si="16"/>
        <v>부산주의보2015-10-20</v>
      </c>
      <c r="L170">
        <f>COUNTIF(K$2:K170,K170)</f>
        <v>1</v>
      </c>
    </row>
    <row r="171" spans="1:12" hidden="1" x14ac:dyDescent="0.3">
      <c r="A171" t="s">
        <v>38</v>
      </c>
      <c r="B171" t="s">
        <v>167</v>
      </c>
      <c r="C171" t="s">
        <v>1794</v>
      </c>
      <c r="D171" t="s">
        <v>123</v>
      </c>
      <c r="E171" t="s">
        <v>1866</v>
      </c>
      <c r="F171" t="s">
        <v>394</v>
      </c>
      <c r="G171" t="str">
        <f t="shared" si="12"/>
        <v>2015-10-20</v>
      </c>
      <c r="H171" t="str">
        <f t="shared" si="13"/>
        <v>2015-10-22</v>
      </c>
      <c r="I171" t="str">
        <f t="shared" si="15"/>
        <v>2015</v>
      </c>
      <c r="J171">
        <f t="shared" si="14"/>
        <v>10</v>
      </c>
      <c r="K171" t="str">
        <f t="shared" si="16"/>
        <v>울산주의보2015-10-20</v>
      </c>
      <c r="L171">
        <f>COUNTIF(K$2:K171,K171)</f>
        <v>1</v>
      </c>
    </row>
    <row r="172" spans="1:12" hidden="1" x14ac:dyDescent="0.3">
      <c r="A172" t="s">
        <v>132</v>
      </c>
      <c r="B172" t="s">
        <v>414</v>
      </c>
      <c r="C172" t="s">
        <v>1794</v>
      </c>
      <c r="D172" t="s">
        <v>123</v>
      </c>
      <c r="E172" t="s">
        <v>1866</v>
      </c>
      <c r="F172" t="s">
        <v>1869</v>
      </c>
      <c r="G172" t="str">
        <f t="shared" si="12"/>
        <v>2015-10-20</v>
      </c>
      <c r="H172" t="str">
        <f t="shared" si="13"/>
        <v>2015-10-21</v>
      </c>
      <c r="I172" t="str">
        <f t="shared" si="15"/>
        <v>2015</v>
      </c>
      <c r="J172">
        <f t="shared" si="14"/>
        <v>10</v>
      </c>
      <c r="K172" t="str">
        <f t="shared" si="16"/>
        <v>경북주의보2015-10-20</v>
      </c>
      <c r="L172">
        <f>COUNTIF(K$2:K172,K172)</f>
        <v>1</v>
      </c>
    </row>
    <row r="173" spans="1:12" hidden="1" x14ac:dyDescent="0.3">
      <c r="A173" t="s">
        <v>133</v>
      </c>
      <c r="B173" t="s">
        <v>426</v>
      </c>
      <c r="C173" t="s">
        <v>1794</v>
      </c>
      <c r="D173" t="s">
        <v>123</v>
      </c>
      <c r="E173" t="s">
        <v>237</v>
      </c>
      <c r="F173" t="s">
        <v>1880</v>
      </c>
      <c r="G173" t="str">
        <f t="shared" si="12"/>
        <v>2015-10-20</v>
      </c>
      <c r="H173" t="str">
        <f t="shared" si="13"/>
        <v>2015-10-22</v>
      </c>
      <c r="I173" t="str">
        <f t="shared" si="15"/>
        <v>2015</v>
      </c>
      <c r="J173">
        <f t="shared" si="14"/>
        <v>10</v>
      </c>
      <c r="K173" t="str">
        <f t="shared" si="16"/>
        <v>경남주의보2015-10-20</v>
      </c>
      <c r="L173">
        <f>COUNTIF(K$2:K173,K173)</f>
        <v>1</v>
      </c>
    </row>
    <row r="174" spans="1:12" hidden="1" x14ac:dyDescent="0.3">
      <c r="A174" t="s">
        <v>130</v>
      </c>
      <c r="B174" t="s">
        <v>131</v>
      </c>
      <c r="C174" t="s">
        <v>1794</v>
      </c>
      <c r="D174" t="s">
        <v>123</v>
      </c>
      <c r="E174" t="s">
        <v>1885</v>
      </c>
      <c r="F174" t="s">
        <v>1827</v>
      </c>
      <c r="G174" t="str">
        <f t="shared" si="12"/>
        <v>2015-10-20</v>
      </c>
      <c r="H174" t="str">
        <f t="shared" si="13"/>
        <v>2015-10-21</v>
      </c>
      <c r="I174" t="str">
        <f t="shared" si="15"/>
        <v>2015</v>
      </c>
      <c r="J174">
        <f t="shared" si="14"/>
        <v>10</v>
      </c>
      <c r="K174" t="str">
        <f t="shared" si="16"/>
        <v>전남주의보2015-10-20</v>
      </c>
      <c r="L174">
        <f>COUNTIF(K$2:K174,K174)</f>
        <v>1</v>
      </c>
    </row>
    <row r="175" spans="1:12" hidden="1" x14ac:dyDescent="0.3">
      <c r="A175" t="s">
        <v>39</v>
      </c>
      <c r="B175" t="s">
        <v>139</v>
      </c>
      <c r="C175" t="s">
        <v>1794</v>
      </c>
      <c r="D175" t="s">
        <v>123</v>
      </c>
      <c r="E175" t="s">
        <v>235</v>
      </c>
      <c r="F175" t="s">
        <v>1893</v>
      </c>
      <c r="G175" t="str">
        <f t="shared" si="12"/>
        <v>2015-10-20</v>
      </c>
      <c r="H175" t="str">
        <f t="shared" si="13"/>
        <v>2015-10-24</v>
      </c>
      <c r="I175" t="str">
        <f t="shared" si="15"/>
        <v>2015</v>
      </c>
      <c r="J175">
        <f t="shared" si="14"/>
        <v>10</v>
      </c>
      <c r="K175" t="str">
        <f t="shared" si="16"/>
        <v>광주주의보2015-10-20</v>
      </c>
      <c r="L175">
        <f>COUNTIF(K$2:K175,K175)</f>
        <v>1</v>
      </c>
    </row>
    <row r="176" spans="1:12" hidden="1" x14ac:dyDescent="0.3">
      <c r="A176" t="s">
        <v>124</v>
      </c>
      <c r="B176" t="s">
        <v>144</v>
      </c>
      <c r="C176" t="s">
        <v>126</v>
      </c>
      <c r="D176" t="s">
        <v>123</v>
      </c>
      <c r="E176" t="s">
        <v>238</v>
      </c>
      <c r="F176" t="s">
        <v>239</v>
      </c>
      <c r="G176" t="str">
        <f t="shared" si="12"/>
        <v>2015-10-21</v>
      </c>
      <c r="H176" t="str">
        <f t="shared" si="13"/>
        <v>2015-10-22</v>
      </c>
      <c r="I176" t="str">
        <f t="shared" si="15"/>
        <v>2015</v>
      </c>
      <c r="J176">
        <f t="shared" si="14"/>
        <v>10</v>
      </c>
      <c r="K176" t="str">
        <f t="shared" si="16"/>
        <v>경기주의보2015-10-21</v>
      </c>
      <c r="L176">
        <f>COUNTIF(K$2:K176,K176)</f>
        <v>1</v>
      </c>
    </row>
    <row r="177" spans="1:12" hidden="1" x14ac:dyDescent="0.3">
      <c r="A177" t="s">
        <v>30</v>
      </c>
      <c r="B177" t="s">
        <v>146</v>
      </c>
      <c r="C177" t="s">
        <v>126</v>
      </c>
      <c r="D177" t="s">
        <v>123</v>
      </c>
      <c r="E177" t="s">
        <v>280</v>
      </c>
      <c r="F177" t="s">
        <v>281</v>
      </c>
      <c r="G177" t="str">
        <f t="shared" si="12"/>
        <v>2015-10-21</v>
      </c>
      <c r="H177" t="str">
        <f t="shared" si="13"/>
        <v>2015-10-22</v>
      </c>
      <c r="I177" t="str">
        <f t="shared" si="15"/>
        <v>2015</v>
      </c>
      <c r="J177">
        <f t="shared" si="14"/>
        <v>10</v>
      </c>
      <c r="K177" t="str">
        <f t="shared" si="16"/>
        <v>인천주의보2015-10-21</v>
      </c>
      <c r="L177">
        <f>COUNTIF(K$2:K177,K177)</f>
        <v>1</v>
      </c>
    </row>
    <row r="178" spans="1:12" hidden="1" x14ac:dyDescent="0.3">
      <c r="A178" t="s">
        <v>121</v>
      </c>
      <c r="B178" t="s">
        <v>341</v>
      </c>
      <c r="C178" t="s">
        <v>126</v>
      </c>
      <c r="D178" t="s">
        <v>123</v>
      </c>
      <c r="E178" t="s">
        <v>367</v>
      </c>
      <c r="F178" t="s">
        <v>239</v>
      </c>
      <c r="G178" t="str">
        <f t="shared" si="12"/>
        <v>2015-10-21</v>
      </c>
      <c r="H178" t="str">
        <f t="shared" si="13"/>
        <v>2015-10-22</v>
      </c>
      <c r="I178" t="str">
        <f t="shared" si="15"/>
        <v>2015</v>
      </c>
      <c r="J178">
        <f t="shared" si="14"/>
        <v>10</v>
      </c>
      <c r="K178" t="str">
        <f t="shared" si="16"/>
        <v>충북주의보2015-10-21</v>
      </c>
      <c r="L178">
        <f>COUNTIF(K$2:K178,K178)</f>
        <v>1</v>
      </c>
    </row>
    <row r="179" spans="1:12" hidden="1" x14ac:dyDescent="0.3">
      <c r="A179" t="s">
        <v>38</v>
      </c>
      <c r="B179" t="s">
        <v>167</v>
      </c>
      <c r="C179" t="s">
        <v>126</v>
      </c>
      <c r="D179" t="s">
        <v>123</v>
      </c>
      <c r="E179" t="s">
        <v>393</v>
      </c>
      <c r="F179" t="s">
        <v>394</v>
      </c>
      <c r="G179" t="str">
        <f t="shared" si="12"/>
        <v>2015-10-21</v>
      </c>
      <c r="H179" t="str">
        <f t="shared" si="13"/>
        <v>2015-10-22</v>
      </c>
      <c r="I179" t="str">
        <f t="shared" si="15"/>
        <v>2015</v>
      </c>
      <c r="J179">
        <f t="shared" si="14"/>
        <v>10</v>
      </c>
      <c r="K179" t="str">
        <f t="shared" si="16"/>
        <v>울산주의보2015-10-21</v>
      </c>
      <c r="L179">
        <f>COUNTIF(K$2:K179,K179)</f>
        <v>1</v>
      </c>
    </row>
    <row r="180" spans="1:12" hidden="1" x14ac:dyDescent="0.3">
      <c r="A180" t="s">
        <v>132</v>
      </c>
      <c r="B180" t="s">
        <v>414</v>
      </c>
      <c r="C180" t="s">
        <v>126</v>
      </c>
      <c r="D180" t="s">
        <v>123</v>
      </c>
      <c r="E180" t="s">
        <v>423</v>
      </c>
      <c r="F180" t="s">
        <v>240</v>
      </c>
      <c r="G180" t="str">
        <f t="shared" si="12"/>
        <v>2015-10-21</v>
      </c>
      <c r="H180" t="str">
        <f t="shared" si="13"/>
        <v>2015-10-21</v>
      </c>
      <c r="I180" t="str">
        <f t="shared" si="15"/>
        <v>2015</v>
      </c>
      <c r="J180">
        <f t="shared" si="14"/>
        <v>10</v>
      </c>
      <c r="K180" t="str">
        <f t="shared" si="16"/>
        <v>경북주의보2015-10-21</v>
      </c>
      <c r="L180">
        <f>COUNTIF(K$2:K180,K180)</f>
        <v>1</v>
      </c>
    </row>
    <row r="181" spans="1:12" hidden="1" x14ac:dyDescent="0.3">
      <c r="A181" t="s">
        <v>142</v>
      </c>
      <c r="B181" t="s">
        <v>440</v>
      </c>
      <c r="C181" t="s">
        <v>126</v>
      </c>
      <c r="D181" t="s">
        <v>123</v>
      </c>
      <c r="E181" t="s">
        <v>238</v>
      </c>
      <c r="F181" t="s">
        <v>447</v>
      </c>
      <c r="G181" t="str">
        <f t="shared" si="12"/>
        <v>2015-10-21</v>
      </c>
      <c r="H181" t="str">
        <f t="shared" si="13"/>
        <v>2015-10-23</v>
      </c>
      <c r="I181" t="str">
        <f t="shared" si="15"/>
        <v>2015</v>
      </c>
      <c r="J181">
        <f t="shared" si="14"/>
        <v>10</v>
      </c>
      <c r="K181" t="str">
        <f t="shared" si="16"/>
        <v>전북주의보2015-10-21</v>
      </c>
      <c r="L181">
        <f>COUNTIF(K$2:K181,K181)</f>
        <v>1</v>
      </c>
    </row>
    <row r="182" spans="1:12" hidden="1" x14ac:dyDescent="0.3">
      <c r="A182" t="s">
        <v>27</v>
      </c>
      <c r="B182" t="s">
        <v>135</v>
      </c>
      <c r="C182" t="s">
        <v>1794</v>
      </c>
      <c r="D182" t="s">
        <v>123</v>
      </c>
      <c r="E182" t="s">
        <v>1800</v>
      </c>
      <c r="F182" t="s">
        <v>1801</v>
      </c>
      <c r="G182" t="str">
        <f t="shared" si="12"/>
        <v>2015-10-21</v>
      </c>
      <c r="H182" t="str">
        <f t="shared" si="13"/>
        <v>2015-10-22</v>
      </c>
      <c r="I182" t="str">
        <f t="shared" si="15"/>
        <v>2015</v>
      </c>
      <c r="J182">
        <f t="shared" si="14"/>
        <v>10</v>
      </c>
      <c r="K182" t="str">
        <f t="shared" si="16"/>
        <v>서울주의보2015-10-21</v>
      </c>
      <c r="L182">
        <f>COUNTIF(K$2:K182,K182)</f>
        <v>1</v>
      </c>
    </row>
    <row r="183" spans="1:12" hidden="1" x14ac:dyDescent="0.3">
      <c r="A183" t="s">
        <v>127</v>
      </c>
      <c r="B183" t="s">
        <v>188</v>
      </c>
      <c r="C183" t="s">
        <v>1794</v>
      </c>
      <c r="D183" t="s">
        <v>123</v>
      </c>
      <c r="E183" t="s">
        <v>1827</v>
      </c>
      <c r="F183" t="s">
        <v>239</v>
      </c>
      <c r="G183" t="str">
        <f t="shared" si="12"/>
        <v>2015-10-21</v>
      </c>
      <c r="H183" t="str">
        <f t="shared" si="13"/>
        <v>2015-10-22</v>
      </c>
      <c r="I183" t="str">
        <f t="shared" si="15"/>
        <v>2015</v>
      </c>
      <c r="J183">
        <f t="shared" si="14"/>
        <v>10</v>
      </c>
      <c r="K183" t="str">
        <f t="shared" si="16"/>
        <v>강원주의보2015-10-21</v>
      </c>
      <c r="L183">
        <f>COUNTIF(K$2:K183,K183)</f>
        <v>1</v>
      </c>
    </row>
    <row r="184" spans="1:12" hidden="1" x14ac:dyDescent="0.3">
      <c r="A184" t="s">
        <v>34</v>
      </c>
      <c r="B184" t="s">
        <v>129</v>
      </c>
      <c r="C184" t="s">
        <v>1794</v>
      </c>
      <c r="D184" t="s">
        <v>123</v>
      </c>
      <c r="E184" t="s">
        <v>1838</v>
      </c>
      <c r="F184" t="s">
        <v>340</v>
      </c>
      <c r="G184" t="str">
        <f t="shared" si="12"/>
        <v>2015-10-21</v>
      </c>
      <c r="H184" t="str">
        <f t="shared" si="13"/>
        <v>2015-10-22</v>
      </c>
      <c r="I184" t="str">
        <f t="shared" si="15"/>
        <v>2015</v>
      </c>
      <c r="J184">
        <f t="shared" si="14"/>
        <v>10</v>
      </c>
      <c r="K184" t="str">
        <f t="shared" si="16"/>
        <v>대전주의보2015-10-21</v>
      </c>
      <c r="L184">
        <f>COUNTIF(K$2:K184,K184)</f>
        <v>1</v>
      </c>
    </row>
    <row r="185" spans="1:12" hidden="1" x14ac:dyDescent="0.3">
      <c r="A185" t="s">
        <v>124</v>
      </c>
      <c r="B185" t="s">
        <v>164</v>
      </c>
      <c r="C185" t="s">
        <v>126</v>
      </c>
      <c r="D185" t="s">
        <v>123</v>
      </c>
      <c r="E185" t="s">
        <v>241</v>
      </c>
      <c r="F185" t="s">
        <v>242</v>
      </c>
      <c r="G185" t="str">
        <f t="shared" si="12"/>
        <v>2015-10-22</v>
      </c>
      <c r="H185" t="str">
        <f t="shared" si="13"/>
        <v>2015-10-23</v>
      </c>
      <c r="I185" t="str">
        <f t="shared" si="15"/>
        <v>2015</v>
      </c>
      <c r="J185">
        <f t="shared" si="14"/>
        <v>10</v>
      </c>
      <c r="K185" t="str">
        <f t="shared" si="16"/>
        <v>경기주의보2015-10-22</v>
      </c>
      <c r="L185">
        <f>COUNTIF(K$2:K185,K185)</f>
        <v>1</v>
      </c>
    </row>
    <row r="186" spans="1:12" hidden="1" x14ac:dyDescent="0.3">
      <c r="A186" t="s">
        <v>30</v>
      </c>
      <c r="B186" t="s">
        <v>146</v>
      </c>
      <c r="C186" t="s">
        <v>126</v>
      </c>
      <c r="D186" t="s">
        <v>123</v>
      </c>
      <c r="E186" t="s">
        <v>282</v>
      </c>
      <c r="F186" t="s">
        <v>283</v>
      </c>
      <c r="G186" t="str">
        <f t="shared" si="12"/>
        <v>2015-10-22</v>
      </c>
      <c r="H186" t="str">
        <f t="shared" si="13"/>
        <v>2015-10-22</v>
      </c>
      <c r="I186" t="str">
        <f t="shared" si="15"/>
        <v>2015</v>
      </c>
      <c r="J186">
        <f t="shared" si="14"/>
        <v>10</v>
      </c>
      <c r="K186" t="str">
        <f t="shared" si="16"/>
        <v>인천주의보2015-10-22</v>
      </c>
      <c r="L186">
        <f>COUNTIF(K$2:K186,K186)</f>
        <v>1</v>
      </c>
    </row>
    <row r="187" spans="1:12" hidden="1" x14ac:dyDescent="0.3">
      <c r="A187" t="s">
        <v>34</v>
      </c>
      <c r="B187" t="s">
        <v>140</v>
      </c>
      <c r="C187" t="s">
        <v>126</v>
      </c>
      <c r="D187" t="s">
        <v>123</v>
      </c>
      <c r="E187" t="s">
        <v>339</v>
      </c>
      <c r="F187" t="s">
        <v>340</v>
      </c>
      <c r="G187" t="str">
        <f t="shared" si="12"/>
        <v>2015-10-22</v>
      </c>
      <c r="H187" t="str">
        <f t="shared" si="13"/>
        <v>2015-10-22</v>
      </c>
      <c r="I187" t="str">
        <f t="shared" si="15"/>
        <v>2015</v>
      </c>
      <c r="J187">
        <f t="shared" si="14"/>
        <v>10</v>
      </c>
      <c r="K187" t="str">
        <f t="shared" si="16"/>
        <v>대전주의보2015-10-22</v>
      </c>
      <c r="L187">
        <f>COUNTIF(K$2:K187,K187)</f>
        <v>1</v>
      </c>
    </row>
    <row r="188" spans="1:12" hidden="1" x14ac:dyDescent="0.3">
      <c r="A188" t="s">
        <v>130</v>
      </c>
      <c r="B188" t="s">
        <v>157</v>
      </c>
      <c r="C188" t="s">
        <v>126</v>
      </c>
      <c r="D188" t="s">
        <v>123</v>
      </c>
      <c r="E188" t="s">
        <v>434</v>
      </c>
      <c r="F188" t="s">
        <v>435</v>
      </c>
      <c r="G188" t="str">
        <f t="shared" si="12"/>
        <v>2015-10-22</v>
      </c>
      <c r="H188" t="str">
        <f t="shared" si="13"/>
        <v>2015-10-22</v>
      </c>
      <c r="I188" t="str">
        <f t="shared" si="15"/>
        <v>2015</v>
      </c>
      <c r="J188">
        <f t="shared" si="14"/>
        <v>10</v>
      </c>
      <c r="K188" t="str">
        <f t="shared" si="16"/>
        <v>전남주의보2015-10-22</v>
      </c>
      <c r="L188">
        <f>COUNTIF(K$2:K188,K188)</f>
        <v>1</v>
      </c>
    </row>
    <row r="189" spans="1:12" hidden="1" x14ac:dyDescent="0.3">
      <c r="A189" t="s">
        <v>41</v>
      </c>
      <c r="B189" t="s">
        <v>162</v>
      </c>
      <c r="C189" t="s">
        <v>126</v>
      </c>
      <c r="D189" t="s">
        <v>123</v>
      </c>
      <c r="E189" t="s">
        <v>454</v>
      </c>
      <c r="F189" t="s">
        <v>239</v>
      </c>
      <c r="G189" t="str">
        <f t="shared" si="12"/>
        <v>2015-10-22</v>
      </c>
      <c r="H189" t="str">
        <f t="shared" si="13"/>
        <v>2015-10-22</v>
      </c>
      <c r="I189" t="str">
        <f t="shared" si="15"/>
        <v>2015</v>
      </c>
      <c r="J189">
        <f t="shared" si="14"/>
        <v>10</v>
      </c>
      <c r="K189" t="str">
        <f t="shared" si="16"/>
        <v>제주주의보2015-10-22</v>
      </c>
      <c r="L189">
        <f>COUNTIF(K$2:K189,K189)</f>
        <v>1</v>
      </c>
    </row>
    <row r="190" spans="1:12" hidden="1" x14ac:dyDescent="0.3">
      <c r="A190" t="s">
        <v>132</v>
      </c>
      <c r="B190" t="s">
        <v>414</v>
      </c>
      <c r="C190" t="s">
        <v>1794</v>
      </c>
      <c r="D190" t="s">
        <v>123</v>
      </c>
      <c r="E190" t="s">
        <v>339</v>
      </c>
      <c r="F190" t="s">
        <v>435</v>
      </c>
      <c r="G190" t="str">
        <f t="shared" si="12"/>
        <v>2015-10-22</v>
      </c>
      <c r="H190" t="str">
        <f t="shared" si="13"/>
        <v>2015-10-22</v>
      </c>
      <c r="I190" t="str">
        <f t="shared" si="15"/>
        <v>2015</v>
      </c>
      <c r="J190">
        <f t="shared" si="14"/>
        <v>10</v>
      </c>
      <c r="K190" t="str">
        <f t="shared" si="16"/>
        <v>경북주의보2015-10-22</v>
      </c>
      <c r="L190">
        <f>COUNTIF(K$2:K190,K190)</f>
        <v>1</v>
      </c>
    </row>
    <row r="191" spans="1:12" hidden="1" x14ac:dyDescent="0.3">
      <c r="A191" t="s">
        <v>127</v>
      </c>
      <c r="B191" t="s">
        <v>187</v>
      </c>
      <c r="C191" t="s">
        <v>1794</v>
      </c>
      <c r="D191" t="s">
        <v>123</v>
      </c>
      <c r="E191" t="s">
        <v>1828</v>
      </c>
      <c r="F191" t="s">
        <v>1829</v>
      </c>
      <c r="G191" t="str">
        <f t="shared" si="12"/>
        <v>2015-10-24</v>
      </c>
      <c r="H191" t="str">
        <f t="shared" si="13"/>
        <v>2015-10-24</v>
      </c>
      <c r="I191" t="str">
        <f t="shared" si="15"/>
        <v>2015</v>
      </c>
      <c r="J191">
        <f t="shared" si="14"/>
        <v>10</v>
      </c>
      <c r="K191" t="str">
        <f t="shared" si="16"/>
        <v>강원주의보2015-10-24</v>
      </c>
      <c r="L191">
        <f>COUNTIF(K$2:K191,K191)</f>
        <v>1</v>
      </c>
    </row>
    <row r="192" spans="1:12" hidden="1" x14ac:dyDescent="0.3">
      <c r="A192" t="s">
        <v>37</v>
      </c>
      <c r="B192" t="s">
        <v>129</v>
      </c>
      <c r="C192" t="s">
        <v>1794</v>
      </c>
      <c r="D192" t="s">
        <v>123</v>
      </c>
      <c r="E192" t="s">
        <v>1859</v>
      </c>
      <c r="F192" t="s">
        <v>1860</v>
      </c>
      <c r="G192" t="str">
        <f t="shared" si="12"/>
        <v>2015-10-24</v>
      </c>
      <c r="H192" t="str">
        <f t="shared" si="13"/>
        <v>2015-10-25</v>
      </c>
      <c r="I192" t="str">
        <f t="shared" si="15"/>
        <v>2015</v>
      </c>
      <c r="J192">
        <f t="shared" si="14"/>
        <v>10</v>
      </c>
      <c r="K192" t="str">
        <f t="shared" si="16"/>
        <v>부산주의보2015-10-24</v>
      </c>
      <c r="L192">
        <f>COUNTIF(K$2:K192,K192)</f>
        <v>1</v>
      </c>
    </row>
    <row r="193" spans="1:12" hidden="1" x14ac:dyDescent="0.3">
      <c r="A193" t="s">
        <v>132</v>
      </c>
      <c r="B193" t="s">
        <v>414</v>
      </c>
      <c r="C193" t="s">
        <v>1794</v>
      </c>
      <c r="D193" t="s">
        <v>123</v>
      </c>
      <c r="E193" t="s">
        <v>1870</v>
      </c>
      <c r="F193" t="s">
        <v>1829</v>
      </c>
      <c r="G193" t="str">
        <f t="shared" si="12"/>
        <v>2015-10-24</v>
      </c>
      <c r="H193" t="str">
        <f t="shared" si="13"/>
        <v>2015-10-24</v>
      </c>
      <c r="I193" t="str">
        <f t="shared" si="15"/>
        <v>2015</v>
      </c>
      <c r="J193">
        <f t="shared" si="14"/>
        <v>10</v>
      </c>
      <c r="K193" t="str">
        <f t="shared" si="16"/>
        <v>경북주의보2015-10-24</v>
      </c>
      <c r="L193">
        <f>COUNTIF(K$2:K193,K193)</f>
        <v>1</v>
      </c>
    </row>
    <row r="194" spans="1:12" hidden="1" x14ac:dyDescent="0.3">
      <c r="A194" t="s">
        <v>124</v>
      </c>
      <c r="B194" t="s">
        <v>164</v>
      </c>
      <c r="C194" t="s">
        <v>126</v>
      </c>
      <c r="D194" t="s">
        <v>123</v>
      </c>
      <c r="E194" t="s">
        <v>243</v>
      </c>
      <c r="F194" t="s">
        <v>244</v>
      </c>
      <c r="G194" t="str">
        <f t="shared" ref="G194:G257" si="17">LEFT(E194,10)</f>
        <v>2015-11-04</v>
      </c>
      <c r="H194" t="str">
        <f t="shared" ref="H194:H257" si="18">LEFT(F194,10)</f>
        <v>2015-11-04</v>
      </c>
      <c r="I194" t="str">
        <f t="shared" si="15"/>
        <v>2015</v>
      </c>
      <c r="J194">
        <f t="shared" si="14"/>
        <v>11</v>
      </c>
      <c r="K194" t="str">
        <f t="shared" si="16"/>
        <v>경기주의보2015-11-04</v>
      </c>
      <c r="L194">
        <f>COUNTIF(K$2:K194,K194)</f>
        <v>1</v>
      </c>
    </row>
    <row r="195" spans="1:12" hidden="1" x14ac:dyDescent="0.3">
      <c r="A195" t="s">
        <v>30</v>
      </c>
      <c r="B195" t="s">
        <v>129</v>
      </c>
      <c r="C195" t="s">
        <v>126</v>
      </c>
      <c r="D195" t="s">
        <v>123</v>
      </c>
      <c r="E195" t="s">
        <v>284</v>
      </c>
      <c r="F195" t="s">
        <v>285</v>
      </c>
      <c r="G195" t="str">
        <f t="shared" si="17"/>
        <v>2015-11-04</v>
      </c>
      <c r="H195" t="str">
        <f t="shared" si="18"/>
        <v>2015-11-04</v>
      </c>
      <c r="I195" t="str">
        <f t="shared" si="15"/>
        <v>2015</v>
      </c>
      <c r="J195">
        <f t="shared" ref="J195:J258" si="19">MONTH(G195)</f>
        <v>11</v>
      </c>
      <c r="K195" t="str">
        <f t="shared" si="16"/>
        <v>인천주의보2015-11-04</v>
      </c>
      <c r="L195">
        <f>COUNTIF(K$2:K195,K195)</f>
        <v>1</v>
      </c>
    </row>
    <row r="196" spans="1:12" hidden="1" x14ac:dyDescent="0.3">
      <c r="A196" t="s">
        <v>127</v>
      </c>
      <c r="B196" t="s">
        <v>188</v>
      </c>
      <c r="C196" t="s">
        <v>1794</v>
      </c>
      <c r="D196" t="s">
        <v>123</v>
      </c>
      <c r="E196" t="s">
        <v>1830</v>
      </c>
      <c r="F196" t="s">
        <v>1831</v>
      </c>
      <c r="G196" t="str">
        <f t="shared" si="17"/>
        <v>2015-11-04</v>
      </c>
      <c r="H196" t="str">
        <f t="shared" si="18"/>
        <v>2015-11-05</v>
      </c>
      <c r="I196" t="str">
        <f t="shared" si="15"/>
        <v>2015</v>
      </c>
      <c r="J196">
        <f t="shared" si="19"/>
        <v>11</v>
      </c>
      <c r="K196" t="str">
        <f t="shared" si="16"/>
        <v>강원주의보2015-11-04</v>
      </c>
      <c r="L196">
        <f>COUNTIF(K$2:K196,K196)</f>
        <v>1</v>
      </c>
    </row>
    <row r="197" spans="1:12" hidden="1" x14ac:dyDescent="0.3">
      <c r="A197" t="s">
        <v>124</v>
      </c>
      <c r="B197" t="s">
        <v>131</v>
      </c>
      <c r="C197" t="s">
        <v>126</v>
      </c>
      <c r="D197" t="s">
        <v>123</v>
      </c>
      <c r="E197" t="s">
        <v>245</v>
      </c>
      <c r="F197" t="s">
        <v>246</v>
      </c>
      <c r="G197" t="str">
        <f t="shared" si="17"/>
        <v>2015-11-05</v>
      </c>
      <c r="H197" t="str">
        <f t="shared" si="18"/>
        <v>2015-11-05</v>
      </c>
      <c r="I197" t="str">
        <f t="shared" si="15"/>
        <v>2015</v>
      </c>
      <c r="J197">
        <f t="shared" si="19"/>
        <v>11</v>
      </c>
      <c r="K197" t="str">
        <f t="shared" si="16"/>
        <v>경기주의보2015-11-05</v>
      </c>
      <c r="L197">
        <f>COUNTIF(K$2:K197,K197)</f>
        <v>1</v>
      </c>
    </row>
    <row r="198" spans="1:12" hidden="1" x14ac:dyDescent="0.3">
      <c r="A198" t="s">
        <v>30</v>
      </c>
      <c r="B198" t="s">
        <v>146</v>
      </c>
      <c r="C198" t="s">
        <v>126</v>
      </c>
      <c r="D198" t="s">
        <v>123</v>
      </c>
      <c r="E198" t="s">
        <v>286</v>
      </c>
      <c r="F198" t="s">
        <v>287</v>
      </c>
      <c r="G198" t="str">
        <f t="shared" si="17"/>
        <v>2015-11-05</v>
      </c>
      <c r="H198" t="str">
        <f t="shared" si="18"/>
        <v>2015-11-05</v>
      </c>
      <c r="I198" t="str">
        <f t="shared" si="15"/>
        <v>2015</v>
      </c>
      <c r="J198">
        <f t="shared" si="19"/>
        <v>11</v>
      </c>
      <c r="K198" t="str">
        <f t="shared" si="16"/>
        <v>인천주의보2015-11-05</v>
      </c>
      <c r="L198">
        <f>COUNTIF(K$2:K198,K198)</f>
        <v>1</v>
      </c>
    </row>
    <row r="199" spans="1:12" hidden="1" x14ac:dyDescent="0.3">
      <c r="A199" t="s">
        <v>27</v>
      </c>
      <c r="B199" t="s">
        <v>135</v>
      </c>
      <c r="C199" t="s">
        <v>1794</v>
      </c>
      <c r="D199" t="s">
        <v>123</v>
      </c>
      <c r="E199" t="s">
        <v>245</v>
      </c>
      <c r="F199" t="s">
        <v>287</v>
      </c>
      <c r="G199" t="str">
        <f t="shared" si="17"/>
        <v>2015-11-05</v>
      </c>
      <c r="H199" t="str">
        <f t="shared" si="18"/>
        <v>2015-11-05</v>
      </c>
      <c r="I199" t="str">
        <f t="shared" si="15"/>
        <v>2015</v>
      </c>
      <c r="J199">
        <f t="shared" si="19"/>
        <v>11</v>
      </c>
      <c r="K199" t="str">
        <f t="shared" si="16"/>
        <v>서울주의보2015-11-05</v>
      </c>
      <c r="L199">
        <f>COUNTIF(K$2:K199,K199)</f>
        <v>1</v>
      </c>
    </row>
    <row r="200" spans="1:12" hidden="1" x14ac:dyDescent="0.3">
      <c r="A200" t="s">
        <v>121</v>
      </c>
      <c r="B200" t="s">
        <v>341</v>
      </c>
      <c r="C200" t="s">
        <v>126</v>
      </c>
      <c r="D200" t="s">
        <v>123</v>
      </c>
      <c r="E200" t="s">
        <v>368</v>
      </c>
      <c r="F200" t="s">
        <v>369</v>
      </c>
      <c r="G200" t="str">
        <f t="shared" si="17"/>
        <v>2015-11-06</v>
      </c>
      <c r="H200" t="str">
        <f t="shared" si="18"/>
        <v>2015-11-06</v>
      </c>
      <c r="I200" t="str">
        <f t="shared" si="15"/>
        <v>2015</v>
      </c>
      <c r="J200">
        <f t="shared" si="19"/>
        <v>11</v>
      </c>
      <c r="K200" t="str">
        <f t="shared" si="16"/>
        <v>충북주의보2015-11-06</v>
      </c>
      <c r="L200">
        <f>COUNTIF(K$2:K200,K200)</f>
        <v>1</v>
      </c>
    </row>
    <row r="201" spans="1:12" hidden="1" x14ac:dyDescent="0.3">
      <c r="A201" t="s">
        <v>127</v>
      </c>
      <c r="B201" t="s">
        <v>187</v>
      </c>
      <c r="C201" t="s">
        <v>1794</v>
      </c>
      <c r="D201" t="s">
        <v>123</v>
      </c>
      <c r="E201" t="s">
        <v>1832</v>
      </c>
      <c r="F201" t="s">
        <v>1833</v>
      </c>
      <c r="G201" t="str">
        <f t="shared" si="17"/>
        <v>2015-11-06</v>
      </c>
      <c r="H201" t="str">
        <f t="shared" si="18"/>
        <v>2015-11-06</v>
      </c>
      <c r="I201" t="str">
        <f t="shared" si="15"/>
        <v>2015</v>
      </c>
      <c r="J201">
        <f t="shared" si="19"/>
        <v>11</v>
      </c>
      <c r="K201" t="str">
        <f t="shared" si="16"/>
        <v>강원주의보2015-11-06</v>
      </c>
      <c r="L201">
        <f>COUNTIF(K$2:K201,K201)</f>
        <v>1</v>
      </c>
    </row>
    <row r="202" spans="1:12" hidden="1" x14ac:dyDescent="0.3">
      <c r="A202" t="s">
        <v>142</v>
      </c>
      <c r="B202" t="s">
        <v>440</v>
      </c>
      <c r="C202" t="s">
        <v>1794</v>
      </c>
      <c r="D202" t="s">
        <v>123</v>
      </c>
      <c r="E202" t="s">
        <v>368</v>
      </c>
      <c r="F202" t="s">
        <v>1897</v>
      </c>
      <c r="G202" t="str">
        <f t="shared" si="17"/>
        <v>2015-11-06</v>
      </c>
      <c r="H202" t="str">
        <f t="shared" si="18"/>
        <v>2015-11-06</v>
      </c>
      <c r="I202" t="str">
        <f t="shared" si="15"/>
        <v>2015</v>
      </c>
      <c r="J202">
        <f t="shared" si="19"/>
        <v>11</v>
      </c>
      <c r="K202" t="str">
        <f t="shared" si="16"/>
        <v>전북주의보2015-11-06</v>
      </c>
      <c r="L202">
        <f>COUNTIF(K$2:K202,K202)</f>
        <v>1</v>
      </c>
    </row>
    <row r="203" spans="1:12" hidden="1" x14ac:dyDescent="0.3">
      <c r="A203" t="s">
        <v>41</v>
      </c>
      <c r="B203" t="s">
        <v>162</v>
      </c>
      <c r="C203" t="s">
        <v>1794</v>
      </c>
      <c r="D203" t="s">
        <v>123</v>
      </c>
      <c r="E203" t="s">
        <v>1903</v>
      </c>
      <c r="F203" t="s">
        <v>1904</v>
      </c>
      <c r="G203" t="str">
        <f t="shared" si="17"/>
        <v>2015-11-09</v>
      </c>
      <c r="H203" t="str">
        <f t="shared" si="18"/>
        <v>2015-11-09</v>
      </c>
      <c r="I203" t="str">
        <f t="shared" si="15"/>
        <v>2015</v>
      </c>
      <c r="J203">
        <f t="shared" si="19"/>
        <v>11</v>
      </c>
      <c r="K203" t="str">
        <f t="shared" si="16"/>
        <v>제주주의보2015-11-09</v>
      </c>
      <c r="L203">
        <f>COUNTIF(K$2:K203,K203)</f>
        <v>1</v>
      </c>
    </row>
    <row r="204" spans="1:12" hidden="1" x14ac:dyDescent="0.3">
      <c r="A204" t="s">
        <v>39</v>
      </c>
      <c r="B204" t="s">
        <v>139</v>
      </c>
      <c r="C204" t="s">
        <v>1794</v>
      </c>
      <c r="D204" t="s">
        <v>123</v>
      </c>
      <c r="E204" t="s">
        <v>1894</v>
      </c>
      <c r="F204" t="s">
        <v>1895</v>
      </c>
      <c r="G204" t="str">
        <f t="shared" si="17"/>
        <v>2015-11-10</v>
      </c>
      <c r="H204" t="str">
        <f t="shared" si="18"/>
        <v>2015-11-11</v>
      </c>
      <c r="I204" t="str">
        <f t="shared" si="15"/>
        <v>2015</v>
      </c>
      <c r="J204">
        <f t="shared" si="19"/>
        <v>11</v>
      </c>
      <c r="K204" t="str">
        <f t="shared" si="16"/>
        <v>광주주의보2015-11-10</v>
      </c>
      <c r="L204">
        <f>COUNTIF(K$2:K204,K204)</f>
        <v>1</v>
      </c>
    </row>
    <row r="205" spans="1:12" hidden="1" x14ac:dyDescent="0.3">
      <c r="A205" t="s">
        <v>142</v>
      </c>
      <c r="B205" t="s">
        <v>440</v>
      </c>
      <c r="C205" t="s">
        <v>1794</v>
      </c>
      <c r="D205" t="s">
        <v>123</v>
      </c>
      <c r="E205" t="s">
        <v>1898</v>
      </c>
      <c r="F205" t="s">
        <v>1899</v>
      </c>
      <c r="G205" t="str">
        <f t="shared" si="17"/>
        <v>2015-11-10</v>
      </c>
      <c r="H205" t="str">
        <f t="shared" si="18"/>
        <v>2015-11-10</v>
      </c>
      <c r="I205" t="str">
        <f t="shared" si="15"/>
        <v>2015</v>
      </c>
      <c r="J205">
        <f t="shared" si="19"/>
        <v>11</v>
      </c>
      <c r="K205" t="str">
        <f t="shared" si="16"/>
        <v>전북주의보2015-11-10</v>
      </c>
      <c r="L205">
        <f>COUNTIF(K$2:K205,K205)</f>
        <v>1</v>
      </c>
    </row>
    <row r="206" spans="1:12" hidden="1" x14ac:dyDescent="0.3">
      <c r="A206" t="s">
        <v>142</v>
      </c>
      <c r="B206" t="s">
        <v>440</v>
      </c>
      <c r="C206" t="s">
        <v>1794</v>
      </c>
      <c r="D206" t="s">
        <v>123</v>
      </c>
      <c r="E206" t="s">
        <v>1900</v>
      </c>
      <c r="F206" t="s">
        <v>1895</v>
      </c>
      <c r="G206" t="str">
        <f t="shared" si="17"/>
        <v>2015-11-11</v>
      </c>
      <c r="H206" t="str">
        <f t="shared" si="18"/>
        <v>2015-11-11</v>
      </c>
      <c r="I206" t="str">
        <f t="shared" si="15"/>
        <v>2015</v>
      </c>
      <c r="J206">
        <f t="shared" si="19"/>
        <v>11</v>
      </c>
      <c r="K206" t="str">
        <f t="shared" si="16"/>
        <v>전북주의보2015-11-11</v>
      </c>
      <c r="L206">
        <f>COUNTIF(K$2:K206,K206)</f>
        <v>1</v>
      </c>
    </row>
    <row r="207" spans="1:12" hidden="1" x14ac:dyDescent="0.3">
      <c r="A207" t="s">
        <v>36</v>
      </c>
      <c r="B207" t="s">
        <v>165</v>
      </c>
      <c r="C207" t="s">
        <v>1794</v>
      </c>
      <c r="D207" t="s">
        <v>123</v>
      </c>
      <c r="E207" t="s">
        <v>1867</v>
      </c>
      <c r="F207" t="s">
        <v>1868</v>
      </c>
      <c r="G207" t="str">
        <f t="shared" si="17"/>
        <v>2015-12-02</v>
      </c>
      <c r="H207" t="str">
        <f t="shared" si="18"/>
        <v>2015-12-02</v>
      </c>
      <c r="I207" t="str">
        <f t="shared" si="15"/>
        <v>2015</v>
      </c>
      <c r="J207">
        <f t="shared" si="19"/>
        <v>12</v>
      </c>
      <c r="K207" t="str">
        <f t="shared" si="16"/>
        <v>대구주의보2015-12-02</v>
      </c>
      <c r="L207">
        <f>COUNTIF(K$2:K207,K207)</f>
        <v>1</v>
      </c>
    </row>
    <row r="208" spans="1:12" hidden="1" x14ac:dyDescent="0.3">
      <c r="A208" t="s">
        <v>124</v>
      </c>
      <c r="B208" t="s">
        <v>125</v>
      </c>
      <c r="C208" t="s">
        <v>126</v>
      </c>
      <c r="D208" t="s">
        <v>123</v>
      </c>
      <c r="E208" t="s">
        <v>247</v>
      </c>
      <c r="F208" t="s">
        <v>248</v>
      </c>
      <c r="G208" t="str">
        <f t="shared" si="17"/>
        <v>2015-12-09</v>
      </c>
      <c r="H208" t="str">
        <f t="shared" si="18"/>
        <v>2015-12-09</v>
      </c>
      <c r="I208" t="str">
        <f t="shared" si="15"/>
        <v>2015</v>
      </c>
      <c r="J208">
        <f t="shared" si="19"/>
        <v>12</v>
      </c>
      <c r="K208" t="str">
        <f t="shared" si="16"/>
        <v>경기주의보2015-12-09</v>
      </c>
      <c r="L208">
        <f>COUNTIF(K$2:K208,K208)</f>
        <v>1</v>
      </c>
    </row>
    <row r="209" spans="1:12" hidden="1" x14ac:dyDescent="0.3">
      <c r="A209" t="s">
        <v>30</v>
      </c>
      <c r="B209" t="s">
        <v>129</v>
      </c>
      <c r="C209" t="s">
        <v>126</v>
      </c>
      <c r="D209" t="s">
        <v>123</v>
      </c>
      <c r="E209" t="s">
        <v>288</v>
      </c>
      <c r="F209" t="s">
        <v>289</v>
      </c>
      <c r="G209" t="str">
        <f t="shared" si="17"/>
        <v>2015-12-09</v>
      </c>
      <c r="H209" t="str">
        <f t="shared" si="18"/>
        <v>2015-12-10</v>
      </c>
      <c r="I209" t="str">
        <f t="shared" si="15"/>
        <v>2015</v>
      </c>
      <c r="J209">
        <f t="shared" si="19"/>
        <v>12</v>
      </c>
      <c r="K209" t="str">
        <f t="shared" si="16"/>
        <v>인천주의보2015-12-09</v>
      </c>
      <c r="L209">
        <f>COUNTIF(K$2:K209,K209)</f>
        <v>1</v>
      </c>
    </row>
    <row r="210" spans="1:12" hidden="1" x14ac:dyDescent="0.3">
      <c r="A210" t="s">
        <v>127</v>
      </c>
      <c r="B210" t="s">
        <v>187</v>
      </c>
      <c r="C210" t="s">
        <v>1794</v>
      </c>
      <c r="D210" t="s">
        <v>123</v>
      </c>
      <c r="E210" t="s">
        <v>1834</v>
      </c>
      <c r="F210" t="s">
        <v>249</v>
      </c>
      <c r="G210" t="str">
        <f t="shared" si="17"/>
        <v>2015-12-09</v>
      </c>
      <c r="H210" t="str">
        <f t="shared" si="18"/>
        <v>2015-12-10</v>
      </c>
      <c r="I210" t="str">
        <f t="shared" si="15"/>
        <v>2015</v>
      </c>
      <c r="J210">
        <f t="shared" si="19"/>
        <v>12</v>
      </c>
      <c r="K210" t="str">
        <f t="shared" si="16"/>
        <v>강원주의보2015-12-09</v>
      </c>
      <c r="L210">
        <f>COUNTIF(K$2:K210,K210)</f>
        <v>1</v>
      </c>
    </row>
    <row r="211" spans="1:12" hidden="1" x14ac:dyDescent="0.3">
      <c r="A211" t="s">
        <v>121</v>
      </c>
      <c r="B211" t="s">
        <v>341</v>
      </c>
      <c r="C211" t="s">
        <v>1794</v>
      </c>
      <c r="D211" t="s">
        <v>123</v>
      </c>
      <c r="E211" t="s">
        <v>1839</v>
      </c>
      <c r="F211" t="s">
        <v>249</v>
      </c>
      <c r="G211" t="str">
        <f t="shared" si="17"/>
        <v>2015-12-09</v>
      </c>
      <c r="H211" t="str">
        <f t="shared" si="18"/>
        <v>2015-12-10</v>
      </c>
      <c r="I211" t="str">
        <f t="shared" si="15"/>
        <v>2015</v>
      </c>
      <c r="J211">
        <f t="shared" si="19"/>
        <v>12</v>
      </c>
      <c r="K211" t="str">
        <f t="shared" si="16"/>
        <v>충북주의보2015-12-09</v>
      </c>
      <c r="L211">
        <f>COUNTIF(K$2:K211,K211)</f>
        <v>1</v>
      </c>
    </row>
    <row r="212" spans="1:12" hidden="1" x14ac:dyDescent="0.3">
      <c r="A212" t="s">
        <v>124</v>
      </c>
      <c r="B212" t="s">
        <v>131</v>
      </c>
      <c r="C212" t="s">
        <v>126</v>
      </c>
      <c r="D212" t="s">
        <v>123</v>
      </c>
      <c r="E212" t="s">
        <v>249</v>
      </c>
      <c r="F212" t="s">
        <v>250</v>
      </c>
      <c r="G212" t="str">
        <f t="shared" si="17"/>
        <v>2015-12-10</v>
      </c>
      <c r="H212" t="str">
        <f t="shared" si="18"/>
        <v>2015-12-10</v>
      </c>
      <c r="I212" t="str">
        <f t="shared" si="15"/>
        <v>2015</v>
      </c>
      <c r="J212">
        <f t="shared" si="19"/>
        <v>12</v>
      </c>
      <c r="K212" t="str">
        <f t="shared" si="16"/>
        <v>경기주의보2015-12-10</v>
      </c>
      <c r="L212">
        <f>COUNTIF(K$2:K212,K212)</f>
        <v>1</v>
      </c>
    </row>
    <row r="213" spans="1:12" hidden="1" x14ac:dyDescent="0.3">
      <c r="A213" t="s">
        <v>132</v>
      </c>
      <c r="B213" t="s">
        <v>414</v>
      </c>
      <c r="C213" t="s">
        <v>1794</v>
      </c>
      <c r="D213" t="s">
        <v>123</v>
      </c>
      <c r="E213" t="s">
        <v>1871</v>
      </c>
      <c r="F213" t="s">
        <v>1872</v>
      </c>
      <c r="G213" t="str">
        <f t="shared" si="17"/>
        <v>2015-12-21</v>
      </c>
      <c r="H213" t="str">
        <f t="shared" si="18"/>
        <v>2015-12-21</v>
      </c>
      <c r="I213" t="str">
        <f t="shared" si="15"/>
        <v>2015</v>
      </c>
      <c r="J213">
        <f t="shared" si="19"/>
        <v>12</v>
      </c>
      <c r="K213" t="str">
        <f t="shared" si="16"/>
        <v>경북주의보2015-12-21</v>
      </c>
      <c r="L213">
        <f>COUNTIF(K$2:K213,K213)</f>
        <v>1</v>
      </c>
    </row>
    <row r="214" spans="1:12" hidden="1" x14ac:dyDescent="0.3">
      <c r="A214" t="s">
        <v>124</v>
      </c>
      <c r="B214" t="s">
        <v>144</v>
      </c>
      <c r="C214" t="s">
        <v>126</v>
      </c>
      <c r="D214" t="s">
        <v>123</v>
      </c>
      <c r="E214" t="s">
        <v>251</v>
      </c>
      <c r="F214" t="s">
        <v>252</v>
      </c>
      <c r="G214" t="str">
        <f t="shared" si="17"/>
        <v>2015-12-24</v>
      </c>
      <c r="H214" t="str">
        <f t="shared" si="18"/>
        <v>2015-12-24</v>
      </c>
      <c r="I214" t="str">
        <f t="shared" si="15"/>
        <v>2015</v>
      </c>
      <c r="J214">
        <f t="shared" si="19"/>
        <v>12</v>
      </c>
      <c r="K214" t="str">
        <f t="shared" si="16"/>
        <v>경기주의보2015-12-24</v>
      </c>
      <c r="L214">
        <f>COUNTIF(K$2:K214,K214)</f>
        <v>1</v>
      </c>
    </row>
    <row r="215" spans="1:12" hidden="1" x14ac:dyDescent="0.3">
      <c r="A215" t="s">
        <v>127</v>
      </c>
      <c r="B215" t="s">
        <v>187</v>
      </c>
      <c r="C215" t="s">
        <v>126</v>
      </c>
      <c r="D215" t="s">
        <v>123</v>
      </c>
      <c r="E215" t="s">
        <v>324</v>
      </c>
      <c r="F215" t="s">
        <v>325</v>
      </c>
      <c r="G215" t="str">
        <f t="shared" si="17"/>
        <v>2015-12-24</v>
      </c>
      <c r="H215" t="str">
        <f t="shared" si="18"/>
        <v>2015-12-25</v>
      </c>
      <c r="I215" t="str">
        <f t="shared" si="15"/>
        <v>2015</v>
      </c>
      <c r="J215">
        <f t="shared" si="19"/>
        <v>12</v>
      </c>
      <c r="K215" t="str">
        <f t="shared" si="16"/>
        <v>강원주의보2015-12-24</v>
      </c>
      <c r="L215">
        <f>COUNTIF(K$2:K215,K215)</f>
        <v>1</v>
      </c>
    </row>
    <row r="216" spans="1:12" hidden="1" x14ac:dyDescent="0.3">
      <c r="A216" t="s">
        <v>30</v>
      </c>
      <c r="B216" t="s">
        <v>129</v>
      </c>
      <c r="C216" t="s">
        <v>1794</v>
      </c>
      <c r="D216" t="s">
        <v>123</v>
      </c>
      <c r="E216" t="s">
        <v>1815</v>
      </c>
      <c r="F216" t="s">
        <v>252</v>
      </c>
      <c r="G216" t="str">
        <f t="shared" si="17"/>
        <v>2015-12-24</v>
      </c>
      <c r="H216" t="str">
        <f t="shared" si="18"/>
        <v>2015-12-24</v>
      </c>
      <c r="I216" t="str">
        <f t="shared" si="15"/>
        <v>2015</v>
      </c>
      <c r="J216">
        <f t="shared" si="19"/>
        <v>12</v>
      </c>
      <c r="K216" t="str">
        <f t="shared" si="16"/>
        <v>인천주의보2015-12-24</v>
      </c>
      <c r="L216">
        <f>COUNTIF(K$2:K216,K216)</f>
        <v>1</v>
      </c>
    </row>
    <row r="217" spans="1:12" hidden="1" x14ac:dyDescent="0.3">
      <c r="A217" t="s">
        <v>153</v>
      </c>
      <c r="B217" t="s">
        <v>328</v>
      </c>
      <c r="C217" t="s">
        <v>1794</v>
      </c>
      <c r="D217" t="s">
        <v>123</v>
      </c>
      <c r="E217" t="s">
        <v>1806</v>
      </c>
      <c r="F217" t="s">
        <v>324</v>
      </c>
      <c r="G217" t="str">
        <f t="shared" si="17"/>
        <v>2015-12-24</v>
      </c>
      <c r="H217" t="str">
        <f t="shared" si="18"/>
        <v>2015-12-24</v>
      </c>
      <c r="I217" t="str">
        <f t="shared" ref="I217:I266" si="20">LEFT(G217,4)</f>
        <v>2015</v>
      </c>
      <c r="J217">
        <f t="shared" si="19"/>
        <v>12</v>
      </c>
      <c r="K217" t="str">
        <f t="shared" ref="K217:K266" si="21">A217&amp;D217&amp;G217</f>
        <v>충남주의보2015-12-24</v>
      </c>
      <c r="L217">
        <f>COUNTIF(K$2:K217,K217)</f>
        <v>1</v>
      </c>
    </row>
    <row r="218" spans="1:12" hidden="1" x14ac:dyDescent="0.3">
      <c r="A218" t="s">
        <v>121</v>
      </c>
      <c r="B218" t="s">
        <v>349</v>
      </c>
      <c r="C218" t="s">
        <v>1794</v>
      </c>
      <c r="D218" t="s">
        <v>123</v>
      </c>
      <c r="E218" t="s">
        <v>1805</v>
      </c>
      <c r="F218" t="s">
        <v>1807</v>
      </c>
      <c r="G218" t="str">
        <f t="shared" si="17"/>
        <v>2015-12-24</v>
      </c>
      <c r="H218" t="str">
        <f t="shared" si="18"/>
        <v>2015-12-25</v>
      </c>
      <c r="I218" t="str">
        <f t="shared" si="20"/>
        <v>2015</v>
      </c>
      <c r="J218">
        <f t="shared" si="19"/>
        <v>12</v>
      </c>
      <c r="K218" t="str">
        <f t="shared" si="21"/>
        <v>충북주의보2015-12-24</v>
      </c>
      <c r="L218">
        <f>COUNTIF(K$2:K218,K218)</f>
        <v>1</v>
      </c>
    </row>
    <row r="219" spans="1:12" hidden="1" x14ac:dyDescent="0.3">
      <c r="A219" t="s">
        <v>132</v>
      </c>
      <c r="B219" t="s">
        <v>414</v>
      </c>
      <c r="C219" t="s">
        <v>1794</v>
      </c>
      <c r="D219" t="s">
        <v>123</v>
      </c>
      <c r="E219" t="s">
        <v>252</v>
      </c>
      <c r="F219" t="s">
        <v>1873</v>
      </c>
      <c r="G219" t="str">
        <f t="shared" si="17"/>
        <v>2015-12-24</v>
      </c>
      <c r="H219" t="str">
        <f t="shared" si="18"/>
        <v>2015-12-24</v>
      </c>
      <c r="I219" t="str">
        <f t="shared" si="20"/>
        <v>2015</v>
      </c>
      <c r="J219">
        <f t="shared" si="19"/>
        <v>12</v>
      </c>
      <c r="K219" t="str">
        <f t="shared" si="21"/>
        <v>경북주의보2015-12-24</v>
      </c>
      <c r="L219">
        <f>COUNTIF(K$2:K219,K219)</f>
        <v>1</v>
      </c>
    </row>
    <row r="220" spans="1:12" hidden="1" x14ac:dyDescent="0.3">
      <c r="A220" t="s">
        <v>142</v>
      </c>
      <c r="B220" t="s">
        <v>440</v>
      </c>
      <c r="C220" t="s">
        <v>1794</v>
      </c>
      <c r="D220" t="s">
        <v>123</v>
      </c>
      <c r="E220" t="s">
        <v>1901</v>
      </c>
      <c r="F220" t="s">
        <v>324</v>
      </c>
      <c r="G220" t="str">
        <f t="shared" si="17"/>
        <v>2015-12-24</v>
      </c>
      <c r="H220" t="str">
        <f t="shared" si="18"/>
        <v>2015-12-24</v>
      </c>
      <c r="I220" t="str">
        <f t="shared" si="20"/>
        <v>2015</v>
      </c>
      <c r="J220">
        <f t="shared" si="19"/>
        <v>12</v>
      </c>
      <c r="K220" t="str">
        <f t="shared" si="21"/>
        <v>전북주의보2015-12-24</v>
      </c>
      <c r="L220">
        <f>COUNTIF(K$2:K220,K220)</f>
        <v>1</v>
      </c>
    </row>
    <row r="221" spans="1:12" hidden="1" x14ac:dyDescent="0.3">
      <c r="A221" t="s">
        <v>124</v>
      </c>
      <c r="B221" t="s">
        <v>164</v>
      </c>
      <c r="C221" t="s">
        <v>126</v>
      </c>
      <c r="D221" t="s">
        <v>123</v>
      </c>
      <c r="E221" t="s">
        <v>253</v>
      </c>
      <c r="F221" t="s">
        <v>254</v>
      </c>
      <c r="G221" t="str">
        <f t="shared" si="17"/>
        <v>2015-12-26</v>
      </c>
      <c r="H221" t="str">
        <f t="shared" si="18"/>
        <v>2015-12-26</v>
      </c>
      <c r="I221" t="str">
        <f t="shared" si="20"/>
        <v>2015</v>
      </c>
      <c r="J221">
        <f t="shared" si="19"/>
        <v>12</v>
      </c>
      <c r="K221" t="str">
        <f t="shared" si="21"/>
        <v>경기주의보2015-12-26</v>
      </c>
      <c r="L221">
        <f>COUNTIF(K$2:K221,K221)</f>
        <v>1</v>
      </c>
    </row>
    <row r="222" spans="1:12" hidden="1" x14ac:dyDescent="0.3">
      <c r="A222" t="s">
        <v>30</v>
      </c>
      <c r="B222" t="s">
        <v>137</v>
      </c>
      <c r="C222" t="s">
        <v>126</v>
      </c>
      <c r="D222" t="s">
        <v>123</v>
      </c>
      <c r="E222" t="s">
        <v>290</v>
      </c>
      <c r="F222" t="s">
        <v>291</v>
      </c>
      <c r="G222" t="str">
        <f t="shared" si="17"/>
        <v>2015-12-26</v>
      </c>
      <c r="H222" t="str">
        <f t="shared" si="18"/>
        <v>2015-12-26</v>
      </c>
      <c r="I222" t="str">
        <f t="shared" si="20"/>
        <v>2015</v>
      </c>
      <c r="J222">
        <f t="shared" si="19"/>
        <v>12</v>
      </c>
      <c r="K222" t="str">
        <f t="shared" si="21"/>
        <v>인천주의보2015-12-26</v>
      </c>
      <c r="L222">
        <f>COUNTIF(K$2:K222,K222)</f>
        <v>1</v>
      </c>
    </row>
    <row r="223" spans="1:12" hidden="1" x14ac:dyDescent="0.3">
      <c r="A223" t="s">
        <v>127</v>
      </c>
      <c r="B223" t="s">
        <v>187</v>
      </c>
      <c r="C223" t="s">
        <v>126</v>
      </c>
      <c r="D223" t="s">
        <v>123</v>
      </c>
      <c r="E223" t="s">
        <v>326</v>
      </c>
      <c r="F223" t="s">
        <v>327</v>
      </c>
      <c r="G223" t="str">
        <f t="shared" si="17"/>
        <v>2015-12-26</v>
      </c>
      <c r="H223" t="str">
        <f t="shared" si="18"/>
        <v>2015-12-27</v>
      </c>
      <c r="I223" t="str">
        <f t="shared" si="20"/>
        <v>2015</v>
      </c>
      <c r="J223">
        <f t="shared" si="19"/>
        <v>12</v>
      </c>
      <c r="K223" t="str">
        <f t="shared" si="21"/>
        <v>강원주의보2015-12-26</v>
      </c>
      <c r="L223">
        <f>COUNTIF(K$2:K223,K223)</f>
        <v>1</v>
      </c>
    </row>
    <row r="224" spans="1:12" hidden="1" x14ac:dyDescent="0.3">
      <c r="A224" t="s">
        <v>132</v>
      </c>
      <c r="B224" t="s">
        <v>412</v>
      </c>
      <c r="C224" t="s">
        <v>126</v>
      </c>
      <c r="D224" t="s">
        <v>123</v>
      </c>
      <c r="E224" t="s">
        <v>255</v>
      </c>
      <c r="F224" t="s">
        <v>424</v>
      </c>
      <c r="G224" t="str">
        <f t="shared" si="17"/>
        <v>2015-12-26</v>
      </c>
      <c r="H224" t="str">
        <f t="shared" si="18"/>
        <v>2015-12-27</v>
      </c>
      <c r="I224" t="str">
        <f t="shared" si="20"/>
        <v>2015</v>
      </c>
      <c r="J224">
        <f t="shared" si="19"/>
        <v>12</v>
      </c>
      <c r="K224" t="str">
        <f t="shared" si="21"/>
        <v>경북주의보2015-12-26</v>
      </c>
      <c r="L224">
        <f>COUNTIF(K$2:K224,K224)</f>
        <v>1</v>
      </c>
    </row>
    <row r="225" spans="1:12" hidden="1" x14ac:dyDescent="0.3">
      <c r="A225" t="s">
        <v>121</v>
      </c>
      <c r="B225" t="s">
        <v>341</v>
      </c>
      <c r="C225" t="s">
        <v>1794</v>
      </c>
      <c r="D225" t="s">
        <v>123</v>
      </c>
      <c r="E225" t="s">
        <v>291</v>
      </c>
      <c r="F225" t="s">
        <v>1840</v>
      </c>
      <c r="G225" t="str">
        <f t="shared" si="17"/>
        <v>2015-12-26</v>
      </c>
      <c r="H225" t="str">
        <f t="shared" si="18"/>
        <v>2015-12-27</v>
      </c>
      <c r="I225" t="str">
        <f t="shared" si="20"/>
        <v>2015</v>
      </c>
      <c r="J225">
        <f t="shared" si="19"/>
        <v>12</v>
      </c>
      <c r="K225" t="str">
        <f t="shared" si="21"/>
        <v>충북주의보2015-12-26</v>
      </c>
      <c r="L225">
        <f>COUNTIF(K$2:K225,K225)</f>
        <v>1</v>
      </c>
    </row>
    <row r="226" spans="1:12" hidden="1" x14ac:dyDescent="0.3">
      <c r="A226" t="s">
        <v>130</v>
      </c>
      <c r="B226" t="s">
        <v>157</v>
      </c>
      <c r="C226" t="s">
        <v>1794</v>
      </c>
      <c r="D226" t="s">
        <v>123</v>
      </c>
      <c r="E226" t="s">
        <v>1886</v>
      </c>
      <c r="F226" t="s">
        <v>425</v>
      </c>
      <c r="G226" t="str">
        <f t="shared" si="17"/>
        <v>2015-12-26</v>
      </c>
      <c r="H226" t="str">
        <f t="shared" si="18"/>
        <v>2015-12-27</v>
      </c>
      <c r="I226" t="str">
        <f t="shared" si="20"/>
        <v>2015</v>
      </c>
      <c r="J226">
        <f t="shared" si="19"/>
        <v>12</v>
      </c>
      <c r="K226" t="str">
        <f t="shared" si="21"/>
        <v>전남주의보2015-12-26</v>
      </c>
      <c r="L226">
        <f>COUNTIF(K$2:K226,K226)</f>
        <v>1</v>
      </c>
    </row>
    <row r="227" spans="1:12" hidden="1" x14ac:dyDescent="0.3">
      <c r="A227" t="s">
        <v>39</v>
      </c>
      <c r="B227" t="s">
        <v>139</v>
      </c>
      <c r="C227" t="s">
        <v>1794</v>
      </c>
      <c r="D227" t="s">
        <v>123</v>
      </c>
      <c r="E227" t="s">
        <v>291</v>
      </c>
      <c r="F227" t="s">
        <v>1896</v>
      </c>
      <c r="G227" t="str">
        <f t="shared" si="17"/>
        <v>2015-12-26</v>
      </c>
      <c r="H227" t="str">
        <f t="shared" si="18"/>
        <v>2015-12-27</v>
      </c>
      <c r="I227" t="str">
        <f t="shared" si="20"/>
        <v>2015</v>
      </c>
      <c r="J227">
        <f t="shared" si="19"/>
        <v>12</v>
      </c>
      <c r="K227" t="str">
        <f t="shared" si="21"/>
        <v>광주주의보2015-12-26</v>
      </c>
      <c r="L227">
        <f>COUNTIF(K$2:K227,K227)</f>
        <v>1</v>
      </c>
    </row>
    <row r="228" spans="1:12" hidden="1" x14ac:dyDescent="0.3">
      <c r="A228" t="s">
        <v>41</v>
      </c>
      <c r="B228" t="s">
        <v>162</v>
      </c>
      <c r="C228" t="s">
        <v>1794</v>
      </c>
      <c r="D228" t="s">
        <v>123</v>
      </c>
      <c r="E228" t="s">
        <v>1905</v>
      </c>
      <c r="F228" t="s">
        <v>1906</v>
      </c>
      <c r="G228" t="str">
        <f t="shared" si="17"/>
        <v>2015-12-26</v>
      </c>
      <c r="H228" t="str">
        <f t="shared" si="18"/>
        <v>2015-12-27</v>
      </c>
      <c r="I228" t="str">
        <f t="shared" si="20"/>
        <v>2015</v>
      </c>
      <c r="J228">
        <f t="shared" si="19"/>
        <v>12</v>
      </c>
      <c r="K228" t="str">
        <f t="shared" si="21"/>
        <v>제주주의보2015-12-26</v>
      </c>
      <c r="L228">
        <f>COUNTIF(K$2:K228,K228)</f>
        <v>1</v>
      </c>
    </row>
    <row r="229" spans="1:12" hidden="1" x14ac:dyDescent="0.3">
      <c r="A229" t="s">
        <v>127</v>
      </c>
      <c r="B229" t="s">
        <v>187</v>
      </c>
      <c r="C229" t="s">
        <v>1794</v>
      </c>
      <c r="D229" t="s">
        <v>123</v>
      </c>
      <c r="E229" t="s">
        <v>1918</v>
      </c>
      <c r="F229" t="s">
        <v>1919</v>
      </c>
      <c r="G229" t="str">
        <f t="shared" si="17"/>
        <v>2016-01-01</v>
      </c>
      <c r="H229" t="str">
        <f t="shared" si="18"/>
        <v>2016-01-01</v>
      </c>
      <c r="I229" t="str">
        <f t="shared" si="20"/>
        <v>2016</v>
      </c>
      <c r="J229">
        <f t="shared" si="19"/>
        <v>1</v>
      </c>
      <c r="K229" t="str">
        <f t="shared" si="21"/>
        <v>강원주의보2016-01-01</v>
      </c>
      <c r="L229">
        <f>COUNTIF(K$2:K229,K229)</f>
        <v>1</v>
      </c>
    </row>
    <row r="230" spans="1:12" hidden="1" x14ac:dyDescent="0.3">
      <c r="A230" t="s">
        <v>124</v>
      </c>
      <c r="B230" t="s">
        <v>131</v>
      </c>
      <c r="C230" t="s">
        <v>1794</v>
      </c>
      <c r="D230" t="s">
        <v>123</v>
      </c>
      <c r="E230" t="s">
        <v>1907</v>
      </c>
      <c r="F230" t="s">
        <v>1908</v>
      </c>
      <c r="G230" t="str">
        <f t="shared" si="17"/>
        <v>2016-01-03</v>
      </c>
      <c r="H230" t="str">
        <f t="shared" si="18"/>
        <v>2016-01-04</v>
      </c>
      <c r="I230" t="str">
        <f t="shared" si="20"/>
        <v>2016</v>
      </c>
      <c r="J230">
        <f t="shared" si="19"/>
        <v>1</v>
      </c>
      <c r="K230" t="str">
        <f t="shared" si="21"/>
        <v>경기주의보2016-01-03</v>
      </c>
      <c r="L230">
        <f>COUNTIF(K$2:K230,K230)</f>
        <v>1</v>
      </c>
    </row>
    <row r="231" spans="1:12" hidden="1" x14ac:dyDescent="0.3">
      <c r="A231" t="s">
        <v>30</v>
      </c>
      <c r="B231" t="s">
        <v>129</v>
      </c>
      <c r="C231" t="s">
        <v>1794</v>
      </c>
      <c r="D231" t="s">
        <v>123</v>
      </c>
      <c r="E231" t="s">
        <v>1917</v>
      </c>
      <c r="F231" t="s">
        <v>1908</v>
      </c>
      <c r="G231" t="str">
        <f t="shared" si="17"/>
        <v>2016-01-03</v>
      </c>
      <c r="H231" t="str">
        <f t="shared" si="18"/>
        <v>2016-01-04</v>
      </c>
      <c r="I231" t="str">
        <f t="shared" si="20"/>
        <v>2016</v>
      </c>
      <c r="J231">
        <f t="shared" si="19"/>
        <v>1</v>
      </c>
      <c r="K231" t="str">
        <f t="shared" si="21"/>
        <v>인천주의보2016-01-03</v>
      </c>
      <c r="L231">
        <f>COUNTIF(K$2:K231,K231)</f>
        <v>1</v>
      </c>
    </row>
    <row r="232" spans="1:12" hidden="1" x14ac:dyDescent="0.3">
      <c r="A232" t="s">
        <v>132</v>
      </c>
      <c r="B232" t="s">
        <v>414</v>
      </c>
      <c r="C232" t="s">
        <v>1794</v>
      </c>
      <c r="D232" t="s">
        <v>123</v>
      </c>
      <c r="E232" t="s">
        <v>1956</v>
      </c>
      <c r="F232" t="s">
        <v>1957</v>
      </c>
      <c r="G232" t="str">
        <f t="shared" si="17"/>
        <v>2016-01-03</v>
      </c>
      <c r="H232" t="str">
        <f t="shared" si="18"/>
        <v>2016-01-03</v>
      </c>
      <c r="I232" t="str">
        <f t="shared" si="20"/>
        <v>2016</v>
      </c>
      <c r="J232">
        <f t="shared" si="19"/>
        <v>1</v>
      </c>
      <c r="K232" t="str">
        <f t="shared" si="21"/>
        <v>경북주의보2016-01-03</v>
      </c>
      <c r="L232">
        <f>COUNTIF(K$2:K232,K232)</f>
        <v>1</v>
      </c>
    </row>
    <row r="233" spans="1:12" hidden="1" x14ac:dyDescent="0.3">
      <c r="A233" t="s">
        <v>124</v>
      </c>
      <c r="B233" t="s">
        <v>164</v>
      </c>
      <c r="C233" t="s">
        <v>126</v>
      </c>
      <c r="D233" t="s">
        <v>123</v>
      </c>
      <c r="E233" t="s">
        <v>467</v>
      </c>
      <c r="F233" t="s">
        <v>468</v>
      </c>
      <c r="G233" t="str">
        <f t="shared" si="17"/>
        <v>2016-01-04</v>
      </c>
      <c r="H233" t="str">
        <f t="shared" si="18"/>
        <v>2016-01-04</v>
      </c>
      <c r="I233" t="str">
        <f t="shared" si="20"/>
        <v>2016</v>
      </c>
      <c r="J233">
        <f t="shared" si="19"/>
        <v>1</v>
      </c>
      <c r="K233" t="str">
        <f t="shared" si="21"/>
        <v>경기주의보2016-01-04</v>
      </c>
      <c r="L233">
        <f>COUNTIF(K$2:K233,K233)</f>
        <v>1</v>
      </c>
    </row>
    <row r="234" spans="1:12" hidden="1" x14ac:dyDescent="0.3">
      <c r="A234" t="s">
        <v>127</v>
      </c>
      <c r="B234" t="s">
        <v>187</v>
      </c>
      <c r="C234" t="s">
        <v>126</v>
      </c>
      <c r="D234" t="s">
        <v>123</v>
      </c>
      <c r="E234" t="s">
        <v>467</v>
      </c>
      <c r="F234" t="s">
        <v>506</v>
      </c>
      <c r="G234" t="str">
        <f t="shared" si="17"/>
        <v>2016-01-04</v>
      </c>
      <c r="H234" t="str">
        <f t="shared" si="18"/>
        <v>2016-01-04</v>
      </c>
      <c r="I234" t="str">
        <f t="shared" si="20"/>
        <v>2016</v>
      </c>
      <c r="J234">
        <f t="shared" si="19"/>
        <v>1</v>
      </c>
      <c r="K234" t="str">
        <f t="shared" si="21"/>
        <v>강원주의보2016-01-04</v>
      </c>
      <c r="L234">
        <f>COUNTIF(K$2:K234,K234)</f>
        <v>1</v>
      </c>
    </row>
    <row r="235" spans="1:12" hidden="1" x14ac:dyDescent="0.3">
      <c r="A235" t="s">
        <v>37</v>
      </c>
      <c r="B235" t="s">
        <v>129</v>
      </c>
      <c r="C235" t="s">
        <v>126</v>
      </c>
      <c r="D235" t="s">
        <v>123</v>
      </c>
      <c r="E235" t="s">
        <v>468</v>
      </c>
      <c r="F235" t="s">
        <v>550</v>
      </c>
      <c r="G235" t="str">
        <f t="shared" si="17"/>
        <v>2016-01-04</v>
      </c>
      <c r="H235" t="str">
        <f t="shared" si="18"/>
        <v>2016-01-04</v>
      </c>
      <c r="I235" t="str">
        <f t="shared" si="20"/>
        <v>2016</v>
      </c>
      <c r="J235">
        <f t="shared" si="19"/>
        <v>1</v>
      </c>
      <c r="K235" t="str">
        <f t="shared" si="21"/>
        <v>부산주의보2016-01-04</v>
      </c>
      <c r="L235">
        <f>COUNTIF(K$2:K235,K235)</f>
        <v>1</v>
      </c>
    </row>
    <row r="236" spans="1:12" hidden="1" x14ac:dyDescent="0.3">
      <c r="A236" t="s">
        <v>132</v>
      </c>
      <c r="B236" t="s">
        <v>417</v>
      </c>
      <c r="C236" t="s">
        <v>126</v>
      </c>
      <c r="D236" t="s">
        <v>123</v>
      </c>
      <c r="E236" t="s">
        <v>566</v>
      </c>
      <c r="F236" t="s">
        <v>567</v>
      </c>
      <c r="G236" t="str">
        <f t="shared" si="17"/>
        <v>2016-01-04</v>
      </c>
      <c r="H236" t="str">
        <f t="shared" si="18"/>
        <v>2016-01-04</v>
      </c>
      <c r="I236" t="str">
        <f t="shared" si="20"/>
        <v>2016</v>
      </c>
      <c r="J236">
        <f t="shared" si="19"/>
        <v>1</v>
      </c>
      <c r="K236" t="str">
        <f t="shared" si="21"/>
        <v>경북주의보2016-01-04</v>
      </c>
      <c r="L236">
        <f>COUNTIF(K$2:K236,K236)</f>
        <v>1</v>
      </c>
    </row>
    <row r="237" spans="1:12" hidden="1" x14ac:dyDescent="0.3">
      <c r="A237" t="s">
        <v>130</v>
      </c>
      <c r="B237" t="s">
        <v>157</v>
      </c>
      <c r="C237" t="s">
        <v>126</v>
      </c>
      <c r="D237" t="s">
        <v>123</v>
      </c>
      <c r="E237" t="s">
        <v>568</v>
      </c>
      <c r="F237" t="s">
        <v>592</v>
      </c>
      <c r="G237" t="str">
        <f t="shared" si="17"/>
        <v>2016-01-04</v>
      </c>
      <c r="H237" t="str">
        <f t="shared" si="18"/>
        <v>2016-01-04</v>
      </c>
      <c r="I237" t="str">
        <f t="shared" si="20"/>
        <v>2016</v>
      </c>
      <c r="J237">
        <f t="shared" si="19"/>
        <v>1</v>
      </c>
      <c r="K237" t="str">
        <f t="shared" si="21"/>
        <v>전남주의보2016-01-04</v>
      </c>
      <c r="L237">
        <f>COUNTIF(K$2:K237,K237)</f>
        <v>1</v>
      </c>
    </row>
    <row r="238" spans="1:12" hidden="1" x14ac:dyDescent="0.3">
      <c r="A238" t="s">
        <v>142</v>
      </c>
      <c r="B238" t="s">
        <v>440</v>
      </c>
      <c r="C238" t="s">
        <v>126</v>
      </c>
      <c r="D238" t="s">
        <v>123</v>
      </c>
      <c r="E238" t="s">
        <v>597</v>
      </c>
      <c r="F238" t="s">
        <v>567</v>
      </c>
      <c r="G238" t="str">
        <f t="shared" si="17"/>
        <v>2016-01-04</v>
      </c>
      <c r="H238" t="str">
        <f t="shared" si="18"/>
        <v>2016-01-04</v>
      </c>
      <c r="I238" t="str">
        <f t="shared" si="20"/>
        <v>2016</v>
      </c>
      <c r="J238">
        <f t="shared" si="19"/>
        <v>1</v>
      </c>
      <c r="K238" t="str">
        <f t="shared" si="21"/>
        <v>전북주의보2016-01-04</v>
      </c>
      <c r="L238">
        <f>COUNTIF(K$2:K238,K238)</f>
        <v>1</v>
      </c>
    </row>
    <row r="239" spans="1:12" hidden="1" x14ac:dyDescent="0.3">
      <c r="A239" t="s">
        <v>41</v>
      </c>
      <c r="B239" t="s">
        <v>162</v>
      </c>
      <c r="C239" t="s">
        <v>126</v>
      </c>
      <c r="D239" t="s">
        <v>123</v>
      </c>
      <c r="E239" t="s">
        <v>603</v>
      </c>
      <c r="F239" t="s">
        <v>604</v>
      </c>
      <c r="G239" t="str">
        <f t="shared" si="17"/>
        <v>2016-01-04</v>
      </c>
      <c r="H239" t="str">
        <f t="shared" si="18"/>
        <v>2016-01-04</v>
      </c>
      <c r="I239" t="str">
        <f t="shared" si="20"/>
        <v>2016</v>
      </c>
      <c r="J239">
        <f t="shared" si="19"/>
        <v>1</v>
      </c>
      <c r="K239" t="str">
        <f t="shared" si="21"/>
        <v>제주주의보2016-01-04</v>
      </c>
      <c r="L239">
        <f>COUNTIF(K$2:K239,K239)</f>
        <v>1</v>
      </c>
    </row>
    <row r="240" spans="1:12" hidden="1" x14ac:dyDescent="0.3">
      <c r="A240" t="s">
        <v>153</v>
      </c>
      <c r="B240" t="s">
        <v>328</v>
      </c>
      <c r="C240" t="s">
        <v>1794</v>
      </c>
      <c r="D240" t="s">
        <v>123</v>
      </c>
      <c r="E240" t="s">
        <v>1920</v>
      </c>
      <c r="F240" t="s">
        <v>506</v>
      </c>
      <c r="G240" t="str">
        <f t="shared" si="17"/>
        <v>2016-01-04</v>
      </c>
      <c r="H240" t="str">
        <f t="shared" si="18"/>
        <v>2016-01-04</v>
      </c>
      <c r="I240" t="str">
        <f t="shared" si="20"/>
        <v>2016</v>
      </c>
      <c r="J240">
        <f t="shared" si="19"/>
        <v>1</v>
      </c>
      <c r="K240" t="str">
        <f t="shared" si="21"/>
        <v>충남주의보2016-01-04</v>
      </c>
      <c r="L240">
        <f>COUNTIF(K$2:K240,K240)</f>
        <v>1</v>
      </c>
    </row>
    <row r="241" spans="1:12" hidden="1" x14ac:dyDescent="0.3">
      <c r="A241" t="s">
        <v>34</v>
      </c>
      <c r="B241" t="s">
        <v>129</v>
      </c>
      <c r="C241" t="s">
        <v>1794</v>
      </c>
      <c r="D241" t="s">
        <v>123</v>
      </c>
      <c r="E241" t="s">
        <v>467</v>
      </c>
      <c r="F241" t="s">
        <v>567</v>
      </c>
      <c r="G241" t="str">
        <f t="shared" si="17"/>
        <v>2016-01-04</v>
      </c>
      <c r="H241" t="str">
        <f t="shared" si="18"/>
        <v>2016-01-04</v>
      </c>
      <c r="I241" t="str">
        <f t="shared" si="20"/>
        <v>2016</v>
      </c>
      <c r="J241">
        <f t="shared" si="19"/>
        <v>1</v>
      </c>
      <c r="K241" t="str">
        <f t="shared" si="21"/>
        <v>대전주의보2016-01-04</v>
      </c>
      <c r="L241">
        <f>COUNTIF(K$2:K241,K241)</f>
        <v>1</v>
      </c>
    </row>
    <row r="242" spans="1:12" hidden="1" x14ac:dyDescent="0.3">
      <c r="A242" t="s">
        <v>121</v>
      </c>
      <c r="B242" t="s">
        <v>341</v>
      </c>
      <c r="C242" t="s">
        <v>1794</v>
      </c>
      <c r="D242" t="s">
        <v>123</v>
      </c>
      <c r="E242" t="s">
        <v>467</v>
      </c>
      <c r="F242" t="s">
        <v>506</v>
      </c>
      <c r="G242" t="str">
        <f t="shared" si="17"/>
        <v>2016-01-04</v>
      </c>
      <c r="H242" t="str">
        <f t="shared" si="18"/>
        <v>2016-01-04</v>
      </c>
      <c r="I242" t="str">
        <f t="shared" si="20"/>
        <v>2016</v>
      </c>
      <c r="J242">
        <f t="shared" si="19"/>
        <v>1</v>
      </c>
      <c r="K242" t="str">
        <f t="shared" si="21"/>
        <v>충북주의보2016-01-04</v>
      </c>
      <c r="L242">
        <f>COUNTIF(K$2:K242,K242)</f>
        <v>1</v>
      </c>
    </row>
    <row r="243" spans="1:12" hidden="1" x14ac:dyDescent="0.3">
      <c r="A243" t="s">
        <v>39</v>
      </c>
      <c r="B243" t="s">
        <v>139</v>
      </c>
      <c r="C243" t="s">
        <v>1794</v>
      </c>
      <c r="D243" t="s">
        <v>123</v>
      </c>
      <c r="E243" t="s">
        <v>566</v>
      </c>
      <c r="F243" t="s">
        <v>567</v>
      </c>
      <c r="G243" t="str">
        <f t="shared" si="17"/>
        <v>2016-01-04</v>
      </c>
      <c r="H243" t="str">
        <f t="shared" si="18"/>
        <v>2016-01-04</v>
      </c>
      <c r="I243" t="str">
        <f t="shared" si="20"/>
        <v>2016</v>
      </c>
      <c r="J243">
        <f t="shared" si="19"/>
        <v>1</v>
      </c>
      <c r="K243" t="str">
        <f t="shared" si="21"/>
        <v>광주주의보2016-01-04</v>
      </c>
      <c r="L243">
        <f>COUNTIF(K$2:K243,K243)</f>
        <v>1</v>
      </c>
    </row>
    <row r="244" spans="1:12" hidden="1" x14ac:dyDescent="0.3">
      <c r="A244" t="s">
        <v>132</v>
      </c>
      <c r="B244" t="s">
        <v>417</v>
      </c>
      <c r="C244" t="s">
        <v>126</v>
      </c>
      <c r="D244" t="s">
        <v>123</v>
      </c>
      <c r="E244" t="s">
        <v>569</v>
      </c>
      <c r="F244" t="s">
        <v>570</v>
      </c>
      <c r="G244" t="str">
        <f t="shared" si="17"/>
        <v>2016-01-16</v>
      </c>
      <c r="H244" t="str">
        <f t="shared" si="18"/>
        <v>2016-01-16</v>
      </c>
      <c r="I244" t="str">
        <f t="shared" si="20"/>
        <v>2016</v>
      </c>
      <c r="J244">
        <f t="shared" si="19"/>
        <v>1</v>
      </c>
      <c r="K244" t="str">
        <f t="shared" si="21"/>
        <v>경북주의보2016-01-16</v>
      </c>
      <c r="L244">
        <f>COUNTIF(K$2:K244,K244)</f>
        <v>1</v>
      </c>
    </row>
    <row r="245" spans="1:12" hidden="1" x14ac:dyDescent="0.3">
      <c r="A245" t="s">
        <v>127</v>
      </c>
      <c r="B245" t="s">
        <v>187</v>
      </c>
      <c r="C245" t="s">
        <v>1794</v>
      </c>
      <c r="D245" t="s">
        <v>123</v>
      </c>
      <c r="E245" t="s">
        <v>1921</v>
      </c>
      <c r="F245" t="s">
        <v>1922</v>
      </c>
      <c r="G245" t="str">
        <f t="shared" si="17"/>
        <v>2016-01-16</v>
      </c>
      <c r="H245" t="str">
        <f t="shared" si="18"/>
        <v>2016-01-18</v>
      </c>
      <c r="I245" t="str">
        <f t="shared" si="20"/>
        <v>2016</v>
      </c>
      <c r="J245">
        <f t="shared" si="19"/>
        <v>1</v>
      </c>
      <c r="K245" t="str">
        <f t="shared" si="21"/>
        <v>강원주의보2016-01-16</v>
      </c>
      <c r="L245">
        <f>COUNTIF(K$2:K245,K245)</f>
        <v>1</v>
      </c>
    </row>
    <row r="246" spans="1:12" hidden="1" x14ac:dyDescent="0.3">
      <c r="A246" t="s">
        <v>37</v>
      </c>
      <c r="B246" t="s">
        <v>129</v>
      </c>
      <c r="C246" t="s">
        <v>1794</v>
      </c>
      <c r="D246" t="s">
        <v>123</v>
      </c>
      <c r="E246" t="s">
        <v>1946</v>
      </c>
      <c r="F246" t="s">
        <v>1947</v>
      </c>
      <c r="G246" t="str">
        <f t="shared" si="17"/>
        <v>2016-01-16</v>
      </c>
      <c r="H246" t="str">
        <f t="shared" si="18"/>
        <v>2016-01-17</v>
      </c>
      <c r="I246" t="str">
        <f t="shared" si="20"/>
        <v>2016</v>
      </c>
      <c r="J246">
        <f t="shared" si="19"/>
        <v>1</v>
      </c>
      <c r="K246" t="str">
        <f t="shared" si="21"/>
        <v>부산주의보2016-01-16</v>
      </c>
      <c r="L246">
        <f>COUNTIF(K$2:K246,K246)</f>
        <v>1</v>
      </c>
    </row>
    <row r="247" spans="1:12" hidden="1" x14ac:dyDescent="0.3">
      <c r="A247" t="s">
        <v>127</v>
      </c>
      <c r="B247" t="s">
        <v>187</v>
      </c>
      <c r="C247" t="s">
        <v>1794</v>
      </c>
      <c r="D247" t="s">
        <v>123</v>
      </c>
      <c r="E247" t="s">
        <v>1923</v>
      </c>
      <c r="F247" t="s">
        <v>1924</v>
      </c>
      <c r="G247" t="str">
        <f t="shared" si="17"/>
        <v>2016-01-26</v>
      </c>
      <c r="H247" t="str">
        <f t="shared" si="18"/>
        <v>2016-01-27</v>
      </c>
      <c r="I247" t="str">
        <f t="shared" si="20"/>
        <v>2016</v>
      </c>
      <c r="J247">
        <f t="shared" si="19"/>
        <v>1</v>
      </c>
      <c r="K247" t="str">
        <f t="shared" si="21"/>
        <v>강원주의보2016-01-26</v>
      </c>
      <c r="L247">
        <f>COUNTIF(K$2:K247,K247)</f>
        <v>1</v>
      </c>
    </row>
    <row r="248" spans="1:12" hidden="1" x14ac:dyDescent="0.3">
      <c r="A248" t="s">
        <v>127</v>
      </c>
      <c r="B248" t="s">
        <v>187</v>
      </c>
      <c r="C248" t="s">
        <v>126</v>
      </c>
      <c r="D248" t="s">
        <v>123</v>
      </c>
      <c r="E248" t="s">
        <v>507</v>
      </c>
      <c r="F248" t="s">
        <v>508</v>
      </c>
      <c r="G248" t="str">
        <f t="shared" si="17"/>
        <v>2016-01-27</v>
      </c>
      <c r="H248" t="str">
        <f t="shared" si="18"/>
        <v>2016-01-27</v>
      </c>
      <c r="I248" t="str">
        <f t="shared" si="20"/>
        <v>2016</v>
      </c>
      <c r="J248">
        <f t="shared" si="19"/>
        <v>1</v>
      </c>
      <c r="K248" t="str">
        <f t="shared" si="21"/>
        <v>강원주의보2016-01-27</v>
      </c>
      <c r="L248">
        <f>COUNTIF(K$2:K248,K248)</f>
        <v>1</v>
      </c>
    </row>
    <row r="249" spans="1:12" hidden="1" x14ac:dyDescent="0.3">
      <c r="A249" t="s">
        <v>121</v>
      </c>
      <c r="B249" t="s">
        <v>341</v>
      </c>
      <c r="C249" t="s">
        <v>1794</v>
      </c>
      <c r="D249" t="s">
        <v>123</v>
      </c>
      <c r="E249" t="s">
        <v>507</v>
      </c>
      <c r="F249" t="s">
        <v>1933</v>
      </c>
      <c r="G249" t="str">
        <f t="shared" si="17"/>
        <v>2016-01-27</v>
      </c>
      <c r="H249" t="str">
        <f t="shared" si="18"/>
        <v>2016-01-29</v>
      </c>
      <c r="I249" t="str">
        <f t="shared" si="20"/>
        <v>2016</v>
      </c>
      <c r="J249">
        <f t="shared" si="19"/>
        <v>1</v>
      </c>
      <c r="K249" t="str">
        <f t="shared" si="21"/>
        <v>충북주의보2016-01-27</v>
      </c>
      <c r="L249">
        <f>COUNTIF(K$2:K249,K249)</f>
        <v>1</v>
      </c>
    </row>
    <row r="250" spans="1:12" hidden="1" x14ac:dyDescent="0.3">
      <c r="A250" t="s">
        <v>37</v>
      </c>
      <c r="B250" t="s">
        <v>129</v>
      </c>
      <c r="C250" t="s">
        <v>1794</v>
      </c>
      <c r="D250" t="s">
        <v>123</v>
      </c>
      <c r="E250" t="s">
        <v>507</v>
      </c>
      <c r="F250" t="s">
        <v>1948</v>
      </c>
      <c r="G250" t="str">
        <f t="shared" si="17"/>
        <v>2016-01-27</v>
      </c>
      <c r="H250" t="str">
        <f t="shared" si="18"/>
        <v>2016-01-27</v>
      </c>
      <c r="I250" t="str">
        <f t="shared" si="20"/>
        <v>2016</v>
      </c>
      <c r="J250">
        <f t="shared" si="19"/>
        <v>1</v>
      </c>
      <c r="K250" t="str">
        <f t="shared" si="21"/>
        <v>부산주의보2016-01-27</v>
      </c>
      <c r="L250">
        <f>COUNTIF(K$2:K250,K250)</f>
        <v>1</v>
      </c>
    </row>
    <row r="251" spans="1:12" hidden="1" x14ac:dyDescent="0.3">
      <c r="A251" t="s">
        <v>121</v>
      </c>
      <c r="B251" t="s">
        <v>349</v>
      </c>
      <c r="C251" t="s">
        <v>126</v>
      </c>
      <c r="D251" t="s">
        <v>123</v>
      </c>
      <c r="E251" t="s">
        <v>540</v>
      </c>
      <c r="F251" t="s">
        <v>541</v>
      </c>
      <c r="G251" t="str">
        <f t="shared" si="17"/>
        <v>2016-01-28</v>
      </c>
      <c r="H251" t="str">
        <f t="shared" si="18"/>
        <v>2016-01-29</v>
      </c>
      <c r="I251" t="str">
        <f t="shared" si="20"/>
        <v>2016</v>
      </c>
      <c r="J251">
        <f t="shared" si="19"/>
        <v>1</v>
      </c>
      <c r="K251" t="str">
        <f t="shared" si="21"/>
        <v>충북주의보2016-01-28</v>
      </c>
      <c r="L251">
        <f>COUNTIF(K$2:K251,K251)</f>
        <v>1</v>
      </c>
    </row>
    <row r="252" spans="1:12" hidden="1" x14ac:dyDescent="0.3">
      <c r="A252" t="s">
        <v>132</v>
      </c>
      <c r="B252" t="s">
        <v>417</v>
      </c>
      <c r="C252" t="s">
        <v>126</v>
      </c>
      <c r="D252" t="s">
        <v>123</v>
      </c>
      <c r="E252" t="s">
        <v>571</v>
      </c>
      <c r="F252" t="s">
        <v>572</v>
      </c>
      <c r="G252" t="str">
        <f t="shared" si="17"/>
        <v>2016-01-28</v>
      </c>
      <c r="H252" t="str">
        <f t="shared" si="18"/>
        <v>2016-01-28</v>
      </c>
      <c r="I252" t="str">
        <f t="shared" si="20"/>
        <v>2016</v>
      </c>
      <c r="J252">
        <f t="shared" si="19"/>
        <v>1</v>
      </c>
      <c r="K252" t="str">
        <f t="shared" si="21"/>
        <v>경북주의보2016-01-28</v>
      </c>
      <c r="L252">
        <f>COUNTIF(K$2:K252,K252)</f>
        <v>1</v>
      </c>
    </row>
    <row r="253" spans="1:12" hidden="1" x14ac:dyDescent="0.3">
      <c r="A253" t="s">
        <v>127</v>
      </c>
      <c r="B253" t="s">
        <v>187</v>
      </c>
      <c r="C253" t="s">
        <v>1794</v>
      </c>
      <c r="D253" t="s">
        <v>123</v>
      </c>
      <c r="E253" t="s">
        <v>1925</v>
      </c>
      <c r="F253" t="s">
        <v>1926</v>
      </c>
      <c r="G253" t="str">
        <f t="shared" si="17"/>
        <v>2016-01-28</v>
      </c>
      <c r="H253" t="str">
        <f t="shared" si="18"/>
        <v>2016-01-29</v>
      </c>
      <c r="I253" t="str">
        <f t="shared" si="20"/>
        <v>2016</v>
      </c>
      <c r="J253">
        <f t="shared" si="19"/>
        <v>1</v>
      </c>
      <c r="K253" t="str">
        <f t="shared" si="21"/>
        <v>강원주의보2016-01-28</v>
      </c>
      <c r="L253">
        <f>COUNTIF(K$2:K253,K253)</f>
        <v>1</v>
      </c>
    </row>
    <row r="254" spans="1:12" hidden="1" x14ac:dyDescent="0.3">
      <c r="A254" t="s">
        <v>132</v>
      </c>
      <c r="B254" t="s">
        <v>414</v>
      </c>
      <c r="C254" t="s">
        <v>1794</v>
      </c>
      <c r="D254" t="s">
        <v>123</v>
      </c>
      <c r="E254" t="s">
        <v>1958</v>
      </c>
      <c r="F254" t="s">
        <v>1959</v>
      </c>
      <c r="G254" t="str">
        <f t="shared" si="17"/>
        <v>2016-02-19</v>
      </c>
      <c r="H254" t="str">
        <f t="shared" si="18"/>
        <v>2016-02-19</v>
      </c>
      <c r="I254" t="str">
        <f t="shared" si="20"/>
        <v>2016</v>
      </c>
      <c r="J254">
        <f t="shared" si="19"/>
        <v>2</v>
      </c>
      <c r="K254" t="str">
        <f t="shared" si="21"/>
        <v>경북주의보2016-02-19</v>
      </c>
      <c r="L254">
        <f>COUNTIF(K$2:K254,K254)</f>
        <v>1</v>
      </c>
    </row>
    <row r="255" spans="1:12" hidden="1" x14ac:dyDescent="0.3">
      <c r="A255" t="s">
        <v>142</v>
      </c>
      <c r="B255" t="s">
        <v>440</v>
      </c>
      <c r="C255" t="s">
        <v>126</v>
      </c>
      <c r="D255" t="s">
        <v>123</v>
      </c>
      <c r="E255" t="s">
        <v>598</v>
      </c>
      <c r="F255" t="s">
        <v>599</v>
      </c>
      <c r="G255" t="str">
        <f t="shared" si="17"/>
        <v>2016-02-23</v>
      </c>
      <c r="H255" t="str">
        <f t="shared" si="18"/>
        <v>2016-02-23</v>
      </c>
      <c r="I255" t="str">
        <f t="shared" si="20"/>
        <v>2016</v>
      </c>
      <c r="J255">
        <f t="shared" si="19"/>
        <v>2</v>
      </c>
      <c r="K255" t="str">
        <f t="shared" si="21"/>
        <v>전북주의보2016-02-23</v>
      </c>
      <c r="L255">
        <f>COUNTIF(K$2:K255,K255)</f>
        <v>1</v>
      </c>
    </row>
    <row r="256" spans="1:12" hidden="1" x14ac:dyDescent="0.3">
      <c r="A256" t="s">
        <v>153</v>
      </c>
      <c r="B256" t="s">
        <v>328</v>
      </c>
      <c r="C256" t="s">
        <v>1794</v>
      </c>
      <c r="D256" t="s">
        <v>123</v>
      </c>
      <c r="E256" t="s">
        <v>598</v>
      </c>
      <c r="F256" t="s">
        <v>1929</v>
      </c>
      <c r="G256" t="str">
        <f t="shared" si="17"/>
        <v>2016-02-23</v>
      </c>
      <c r="H256" t="str">
        <f t="shared" si="18"/>
        <v>2016-02-23</v>
      </c>
      <c r="I256" t="str">
        <f t="shared" si="20"/>
        <v>2016</v>
      </c>
      <c r="J256">
        <f t="shared" si="19"/>
        <v>2</v>
      </c>
      <c r="K256" t="str">
        <f t="shared" si="21"/>
        <v>충남주의보2016-02-23</v>
      </c>
      <c r="L256">
        <f>COUNTIF(K$2:K256,K256)</f>
        <v>1</v>
      </c>
    </row>
    <row r="257" spans="1:12" hidden="1" x14ac:dyDescent="0.3">
      <c r="A257" t="s">
        <v>132</v>
      </c>
      <c r="B257" t="s">
        <v>414</v>
      </c>
      <c r="C257" t="s">
        <v>1794</v>
      </c>
      <c r="D257" t="s">
        <v>123</v>
      </c>
      <c r="E257" t="s">
        <v>598</v>
      </c>
      <c r="F257" t="s">
        <v>1960</v>
      </c>
      <c r="G257" t="str">
        <f t="shared" si="17"/>
        <v>2016-02-23</v>
      </c>
      <c r="H257" t="str">
        <f t="shared" si="18"/>
        <v>2016-02-23</v>
      </c>
      <c r="I257" t="str">
        <f t="shared" si="20"/>
        <v>2016</v>
      </c>
      <c r="J257">
        <f t="shared" si="19"/>
        <v>2</v>
      </c>
      <c r="K257" t="str">
        <f t="shared" si="21"/>
        <v>경북주의보2016-02-23</v>
      </c>
      <c r="L257">
        <f>COUNTIF(K$2:K257,K257)</f>
        <v>1</v>
      </c>
    </row>
    <row r="258" spans="1:12" hidden="1" x14ac:dyDescent="0.3">
      <c r="A258" t="s">
        <v>37</v>
      </c>
      <c r="B258" t="s">
        <v>152</v>
      </c>
      <c r="C258" t="s">
        <v>1794</v>
      </c>
      <c r="D258" t="s">
        <v>123</v>
      </c>
      <c r="E258" t="s">
        <v>1949</v>
      </c>
      <c r="F258" t="s">
        <v>1950</v>
      </c>
      <c r="G258" t="str">
        <f t="shared" ref="G258:G321" si="22">LEFT(E258,10)</f>
        <v>2016-02-26</v>
      </c>
      <c r="H258" t="str">
        <f t="shared" ref="H258:H321" si="23">LEFT(F258,10)</f>
        <v>2016-02-27</v>
      </c>
      <c r="I258" t="str">
        <f t="shared" si="20"/>
        <v>2016</v>
      </c>
      <c r="J258">
        <f t="shared" si="19"/>
        <v>2</v>
      </c>
      <c r="K258" t="str">
        <f t="shared" si="21"/>
        <v>부산주의보2016-02-26</v>
      </c>
      <c r="L258">
        <f>COUNTIF(K$2:K258,K258)</f>
        <v>1</v>
      </c>
    </row>
    <row r="259" spans="1:12" hidden="1" x14ac:dyDescent="0.3">
      <c r="A259" t="s">
        <v>132</v>
      </c>
      <c r="B259" t="s">
        <v>414</v>
      </c>
      <c r="C259" t="s">
        <v>1794</v>
      </c>
      <c r="D259" t="s">
        <v>123</v>
      </c>
      <c r="E259" t="s">
        <v>1961</v>
      </c>
      <c r="F259" t="s">
        <v>1962</v>
      </c>
      <c r="G259" t="str">
        <f t="shared" si="22"/>
        <v>2016-02-26</v>
      </c>
      <c r="H259" t="str">
        <f t="shared" si="23"/>
        <v>2016-02-27</v>
      </c>
      <c r="I259" t="str">
        <f t="shared" si="20"/>
        <v>2016</v>
      </c>
      <c r="J259">
        <f t="shared" ref="J259:J322" si="24">MONTH(G259)</f>
        <v>2</v>
      </c>
      <c r="K259" t="str">
        <f t="shared" si="21"/>
        <v>경북주의보2016-02-26</v>
      </c>
      <c r="L259">
        <f>COUNTIF(K$2:K259,K259)</f>
        <v>1</v>
      </c>
    </row>
    <row r="260" spans="1:12" hidden="1" x14ac:dyDescent="0.3">
      <c r="A260" t="s">
        <v>37</v>
      </c>
      <c r="B260" t="s">
        <v>129</v>
      </c>
      <c r="C260" t="s">
        <v>1794</v>
      </c>
      <c r="D260" t="s">
        <v>123</v>
      </c>
      <c r="E260" t="s">
        <v>1951</v>
      </c>
      <c r="F260" t="s">
        <v>1952</v>
      </c>
      <c r="G260" t="str">
        <f t="shared" si="22"/>
        <v>2016-02-27</v>
      </c>
      <c r="H260" t="str">
        <f t="shared" si="23"/>
        <v>2016-02-28</v>
      </c>
      <c r="I260" t="str">
        <f t="shared" si="20"/>
        <v>2016</v>
      </c>
      <c r="J260">
        <f t="shared" si="24"/>
        <v>2</v>
      </c>
      <c r="K260" t="str">
        <f t="shared" si="21"/>
        <v>부산주의보2016-02-27</v>
      </c>
      <c r="L260">
        <f>COUNTIF(K$2:K260,K260)</f>
        <v>1</v>
      </c>
    </row>
    <row r="261" spans="1:12" hidden="1" x14ac:dyDescent="0.3">
      <c r="A261" t="s">
        <v>27</v>
      </c>
      <c r="B261" t="s">
        <v>135</v>
      </c>
      <c r="C261" t="s">
        <v>126</v>
      </c>
      <c r="D261" t="s">
        <v>123</v>
      </c>
      <c r="E261" t="s">
        <v>455</v>
      </c>
      <c r="F261" t="s">
        <v>456</v>
      </c>
      <c r="G261" t="str">
        <f t="shared" si="22"/>
        <v>2016-03-06</v>
      </c>
      <c r="H261" t="str">
        <f t="shared" si="23"/>
        <v>2016-03-06</v>
      </c>
      <c r="I261" t="str">
        <f t="shared" si="20"/>
        <v>2016</v>
      </c>
      <c r="J261">
        <f t="shared" si="24"/>
        <v>3</v>
      </c>
      <c r="K261" t="str">
        <f t="shared" si="21"/>
        <v>서울주의보2016-03-06</v>
      </c>
      <c r="L261">
        <f>COUNTIF(K$2:K261,K261)</f>
        <v>1</v>
      </c>
    </row>
    <row r="262" spans="1:12" hidden="1" x14ac:dyDescent="0.3">
      <c r="A262" t="s">
        <v>124</v>
      </c>
      <c r="B262" t="s">
        <v>164</v>
      </c>
      <c r="C262" t="s">
        <v>126</v>
      </c>
      <c r="D262" t="s">
        <v>123</v>
      </c>
      <c r="E262" t="s">
        <v>469</v>
      </c>
      <c r="F262" t="s">
        <v>470</v>
      </c>
      <c r="G262" t="str">
        <f t="shared" si="22"/>
        <v>2016-03-06</v>
      </c>
      <c r="H262" t="str">
        <f t="shared" si="23"/>
        <v>2016-03-06</v>
      </c>
      <c r="I262" t="str">
        <f t="shared" si="20"/>
        <v>2016</v>
      </c>
      <c r="J262">
        <f t="shared" si="24"/>
        <v>3</v>
      </c>
      <c r="K262" t="str">
        <f t="shared" si="21"/>
        <v>경기주의보2016-03-06</v>
      </c>
      <c r="L262">
        <f>COUNTIF(K$2:K262,K262)</f>
        <v>1</v>
      </c>
    </row>
    <row r="263" spans="1:12" hidden="1" x14ac:dyDescent="0.3">
      <c r="A263" t="s">
        <v>30</v>
      </c>
      <c r="B263" t="s">
        <v>129</v>
      </c>
      <c r="C263" t="s">
        <v>126</v>
      </c>
      <c r="D263" t="s">
        <v>123</v>
      </c>
      <c r="E263" t="s">
        <v>455</v>
      </c>
      <c r="F263" t="s">
        <v>470</v>
      </c>
      <c r="G263" t="str">
        <f t="shared" si="22"/>
        <v>2016-03-06</v>
      </c>
      <c r="H263" t="str">
        <f t="shared" si="23"/>
        <v>2016-03-06</v>
      </c>
      <c r="I263" t="str">
        <f t="shared" si="20"/>
        <v>2016</v>
      </c>
      <c r="J263">
        <f t="shared" si="24"/>
        <v>3</v>
      </c>
      <c r="K263" t="str">
        <f t="shared" si="21"/>
        <v>인천주의보2016-03-06</v>
      </c>
      <c r="L263">
        <f>COUNTIF(K$2:K263,K263)</f>
        <v>1</v>
      </c>
    </row>
    <row r="264" spans="1:12" hidden="1" x14ac:dyDescent="0.3">
      <c r="A264" t="s">
        <v>153</v>
      </c>
      <c r="B264" t="s">
        <v>328</v>
      </c>
      <c r="C264" t="s">
        <v>126</v>
      </c>
      <c r="D264" t="s">
        <v>123</v>
      </c>
      <c r="E264" t="s">
        <v>471</v>
      </c>
      <c r="F264" t="s">
        <v>533</v>
      </c>
      <c r="G264" t="str">
        <f t="shared" si="22"/>
        <v>2016-03-06</v>
      </c>
      <c r="H264" t="str">
        <f t="shared" si="23"/>
        <v>2016-03-08</v>
      </c>
      <c r="I264" t="str">
        <f t="shared" si="20"/>
        <v>2016</v>
      </c>
      <c r="J264">
        <f t="shared" si="24"/>
        <v>3</v>
      </c>
      <c r="K264" t="str">
        <f t="shared" si="21"/>
        <v>충남주의보2016-03-06</v>
      </c>
      <c r="L264">
        <f>COUNTIF(K$2:K264,K264)</f>
        <v>1</v>
      </c>
    </row>
    <row r="265" spans="1:12" hidden="1" x14ac:dyDescent="0.3">
      <c r="A265" t="s">
        <v>124</v>
      </c>
      <c r="B265" t="s">
        <v>125</v>
      </c>
      <c r="C265" t="s">
        <v>126</v>
      </c>
      <c r="D265" t="s">
        <v>123</v>
      </c>
      <c r="E265" t="s">
        <v>473</v>
      </c>
      <c r="F265" t="s">
        <v>472</v>
      </c>
      <c r="G265" t="str">
        <f t="shared" si="22"/>
        <v>2016-03-08</v>
      </c>
      <c r="H265" t="str">
        <f t="shared" si="23"/>
        <v>2016-03-08</v>
      </c>
      <c r="I265" t="str">
        <f t="shared" si="20"/>
        <v>2016</v>
      </c>
      <c r="J265">
        <f t="shared" si="24"/>
        <v>3</v>
      </c>
      <c r="K265" t="str">
        <f t="shared" si="21"/>
        <v>경기주의보2016-03-08</v>
      </c>
      <c r="L265">
        <f>COUNTIF(K$2:K265,K265)</f>
        <v>1</v>
      </c>
    </row>
    <row r="266" spans="1:12" hidden="1" x14ac:dyDescent="0.3">
      <c r="A266" t="s">
        <v>132</v>
      </c>
      <c r="B266" t="s">
        <v>414</v>
      </c>
      <c r="C266" t="s">
        <v>1794</v>
      </c>
      <c r="D266" t="s">
        <v>123</v>
      </c>
      <c r="E266" t="s">
        <v>1963</v>
      </c>
      <c r="F266" t="s">
        <v>1964</v>
      </c>
      <c r="G266" t="str">
        <f t="shared" si="22"/>
        <v>2016-03-13</v>
      </c>
      <c r="H266" t="str">
        <f t="shared" si="23"/>
        <v>2016-03-15</v>
      </c>
      <c r="I266" t="str">
        <f t="shared" si="20"/>
        <v>2016</v>
      </c>
      <c r="J266">
        <f t="shared" si="24"/>
        <v>3</v>
      </c>
      <c r="K266" t="str">
        <f t="shared" si="21"/>
        <v>경북주의보2016-03-13</v>
      </c>
      <c r="L266">
        <f>COUNTIF(K$2:K266,K266)</f>
        <v>1</v>
      </c>
    </row>
    <row r="267" spans="1:12" hidden="1" x14ac:dyDescent="0.3">
      <c r="A267" t="s">
        <v>132</v>
      </c>
      <c r="B267" t="s">
        <v>412</v>
      </c>
      <c r="C267" t="s">
        <v>126</v>
      </c>
      <c r="D267" t="s">
        <v>123</v>
      </c>
      <c r="E267" t="s">
        <v>573</v>
      </c>
      <c r="F267" t="s">
        <v>574</v>
      </c>
      <c r="G267" t="str">
        <f t="shared" si="22"/>
        <v>2016-03-14</v>
      </c>
      <c r="H267" t="str">
        <f t="shared" si="23"/>
        <v>2016-03-14</v>
      </c>
      <c r="I267" t="str">
        <f t="shared" ref="I267:I323" si="25">LEFT(G267,4)</f>
        <v>2016</v>
      </c>
      <c r="J267">
        <f t="shared" si="24"/>
        <v>3</v>
      </c>
      <c r="K267" t="str">
        <f t="shared" ref="K267:K323" si="26">A267&amp;D267&amp;G267</f>
        <v>경북주의보2016-03-14</v>
      </c>
      <c r="L267">
        <f>COUNTIF(K$2:K267,K267)</f>
        <v>1</v>
      </c>
    </row>
    <row r="268" spans="1:12" hidden="1" x14ac:dyDescent="0.3">
      <c r="A268" t="s">
        <v>121</v>
      </c>
      <c r="B268" t="s">
        <v>341</v>
      </c>
      <c r="C268" t="s">
        <v>1794</v>
      </c>
      <c r="D268" t="s">
        <v>123</v>
      </c>
      <c r="E268" t="s">
        <v>1934</v>
      </c>
      <c r="F268" t="s">
        <v>1935</v>
      </c>
      <c r="G268" t="str">
        <f t="shared" si="22"/>
        <v>2016-03-14</v>
      </c>
      <c r="H268" t="str">
        <f t="shared" si="23"/>
        <v>2016-03-14</v>
      </c>
      <c r="I268" t="str">
        <f t="shared" si="25"/>
        <v>2016</v>
      </c>
      <c r="J268">
        <f t="shared" si="24"/>
        <v>3</v>
      </c>
      <c r="K268" t="str">
        <f t="shared" si="26"/>
        <v>충북주의보2016-03-14</v>
      </c>
      <c r="L268">
        <f>COUNTIF(K$2:K268,K268)</f>
        <v>1</v>
      </c>
    </row>
    <row r="269" spans="1:12" hidden="1" x14ac:dyDescent="0.3">
      <c r="A269" t="s">
        <v>121</v>
      </c>
      <c r="B269" t="s">
        <v>349</v>
      </c>
      <c r="C269" t="s">
        <v>126</v>
      </c>
      <c r="D269" t="s">
        <v>123</v>
      </c>
      <c r="E269" t="s">
        <v>542</v>
      </c>
      <c r="F269" t="s">
        <v>543</v>
      </c>
      <c r="G269" t="str">
        <f t="shared" si="22"/>
        <v>2016-03-17</v>
      </c>
      <c r="H269" t="str">
        <f t="shared" si="23"/>
        <v>2016-03-17</v>
      </c>
      <c r="I269" t="str">
        <f t="shared" si="25"/>
        <v>2016</v>
      </c>
      <c r="J269">
        <f t="shared" si="24"/>
        <v>3</v>
      </c>
      <c r="K269" t="str">
        <f t="shared" si="26"/>
        <v>충북주의보2016-03-17</v>
      </c>
      <c r="L269">
        <f>COUNTIF(K$2:K269,K269)</f>
        <v>1</v>
      </c>
    </row>
    <row r="270" spans="1:12" hidden="1" x14ac:dyDescent="0.3">
      <c r="A270" t="s">
        <v>124</v>
      </c>
      <c r="B270" t="s">
        <v>131</v>
      </c>
      <c r="C270" t="s">
        <v>1794</v>
      </c>
      <c r="D270" t="s">
        <v>123</v>
      </c>
      <c r="E270" t="s">
        <v>1909</v>
      </c>
      <c r="F270" t="s">
        <v>1910</v>
      </c>
      <c r="G270" t="str">
        <f t="shared" si="22"/>
        <v>2016-03-23</v>
      </c>
      <c r="H270" t="str">
        <f t="shared" si="23"/>
        <v>2016-03-23</v>
      </c>
      <c r="I270" t="str">
        <f t="shared" si="25"/>
        <v>2016</v>
      </c>
      <c r="J270">
        <f t="shared" si="24"/>
        <v>3</v>
      </c>
      <c r="K270" t="str">
        <f t="shared" si="26"/>
        <v>경기주의보2016-03-23</v>
      </c>
      <c r="L270">
        <f>COUNTIF(K$2:K270,K270)</f>
        <v>1</v>
      </c>
    </row>
    <row r="271" spans="1:12" hidden="1" x14ac:dyDescent="0.3">
      <c r="A271" t="s">
        <v>153</v>
      </c>
      <c r="B271" t="s">
        <v>328</v>
      </c>
      <c r="C271" t="s">
        <v>1794</v>
      </c>
      <c r="D271" t="s">
        <v>123</v>
      </c>
      <c r="E271" t="s">
        <v>1909</v>
      </c>
      <c r="F271" t="s">
        <v>1930</v>
      </c>
      <c r="G271" t="str">
        <f t="shared" si="22"/>
        <v>2016-03-23</v>
      </c>
      <c r="H271" t="str">
        <f t="shared" si="23"/>
        <v>2016-03-23</v>
      </c>
      <c r="I271" t="str">
        <f t="shared" si="25"/>
        <v>2016</v>
      </c>
      <c r="J271">
        <f t="shared" si="24"/>
        <v>3</v>
      </c>
      <c r="K271" t="str">
        <f t="shared" si="26"/>
        <v>충남주의보2016-03-23</v>
      </c>
      <c r="L271">
        <f>COUNTIF(K$2:K271,K271)</f>
        <v>1</v>
      </c>
    </row>
    <row r="272" spans="1:12" hidden="1" x14ac:dyDescent="0.3">
      <c r="A272" t="s">
        <v>121</v>
      </c>
      <c r="B272" t="s">
        <v>341</v>
      </c>
      <c r="C272" t="s">
        <v>1794</v>
      </c>
      <c r="D272" t="s">
        <v>123</v>
      </c>
      <c r="E272" t="s">
        <v>1936</v>
      </c>
      <c r="F272" t="s">
        <v>1937</v>
      </c>
      <c r="G272" t="str">
        <f t="shared" si="22"/>
        <v>2016-03-23</v>
      </c>
      <c r="H272" t="str">
        <f t="shared" si="23"/>
        <v>2016-03-23</v>
      </c>
      <c r="I272" t="str">
        <f t="shared" si="25"/>
        <v>2016</v>
      </c>
      <c r="J272">
        <f t="shared" si="24"/>
        <v>3</v>
      </c>
      <c r="K272" t="str">
        <f t="shared" si="26"/>
        <v>충북주의보2016-03-23</v>
      </c>
      <c r="L272">
        <f>COUNTIF(K$2:K272,K272)</f>
        <v>1</v>
      </c>
    </row>
    <row r="273" spans="1:12" hidden="1" x14ac:dyDescent="0.3">
      <c r="A273" t="s">
        <v>124</v>
      </c>
      <c r="B273" t="s">
        <v>144</v>
      </c>
      <c r="C273" t="s">
        <v>126</v>
      </c>
      <c r="D273" t="s">
        <v>123</v>
      </c>
      <c r="E273" t="s">
        <v>474</v>
      </c>
      <c r="F273" t="s">
        <v>475</v>
      </c>
      <c r="G273" t="str">
        <f t="shared" si="22"/>
        <v>2016-03-30</v>
      </c>
      <c r="H273" t="str">
        <f t="shared" si="23"/>
        <v>2016-03-30</v>
      </c>
      <c r="I273" t="str">
        <f t="shared" si="25"/>
        <v>2016</v>
      </c>
      <c r="J273">
        <f t="shared" si="24"/>
        <v>3</v>
      </c>
      <c r="K273" t="str">
        <f t="shared" si="26"/>
        <v>경기주의보2016-03-30</v>
      </c>
      <c r="L273">
        <f>COUNTIF(K$2:K273,K273)</f>
        <v>1</v>
      </c>
    </row>
    <row r="274" spans="1:12" hidden="1" x14ac:dyDescent="0.3">
      <c r="A274" t="s">
        <v>30</v>
      </c>
      <c r="B274" t="s">
        <v>146</v>
      </c>
      <c r="C274" t="s">
        <v>126</v>
      </c>
      <c r="D274" t="s">
        <v>123</v>
      </c>
      <c r="E274" t="s">
        <v>495</v>
      </c>
      <c r="F274" t="s">
        <v>475</v>
      </c>
      <c r="G274" t="str">
        <f t="shared" si="22"/>
        <v>2016-03-30</v>
      </c>
      <c r="H274" t="str">
        <f t="shared" si="23"/>
        <v>2016-03-30</v>
      </c>
      <c r="I274" t="str">
        <f t="shared" si="25"/>
        <v>2016</v>
      </c>
      <c r="J274">
        <f t="shared" si="24"/>
        <v>3</v>
      </c>
      <c r="K274" t="str">
        <f t="shared" si="26"/>
        <v>인천주의보2016-03-30</v>
      </c>
      <c r="L274">
        <f>COUNTIF(K$2:K274,K274)</f>
        <v>1</v>
      </c>
    </row>
    <row r="275" spans="1:12" hidden="1" x14ac:dyDescent="0.3">
      <c r="A275" t="s">
        <v>121</v>
      </c>
      <c r="B275" t="s">
        <v>349</v>
      </c>
      <c r="C275" t="s">
        <v>126</v>
      </c>
      <c r="D275" t="s">
        <v>123</v>
      </c>
      <c r="E275" t="s">
        <v>544</v>
      </c>
      <c r="F275" t="s">
        <v>474</v>
      </c>
      <c r="G275" t="str">
        <f t="shared" si="22"/>
        <v>2016-03-30</v>
      </c>
      <c r="H275" t="str">
        <f t="shared" si="23"/>
        <v>2016-03-30</v>
      </c>
      <c r="I275" t="str">
        <f t="shared" si="25"/>
        <v>2016</v>
      </c>
      <c r="J275">
        <f t="shared" si="24"/>
        <v>3</v>
      </c>
      <c r="K275" t="str">
        <f t="shared" si="26"/>
        <v>충북주의보2016-03-30</v>
      </c>
      <c r="L275">
        <f>COUNTIF(K$2:K275,K275)</f>
        <v>1</v>
      </c>
    </row>
    <row r="276" spans="1:12" hidden="1" x14ac:dyDescent="0.3">
      <c r="A276" t="s">
        <v>41</v>
      </c>
      <c r="B276" t="s">
        <v>162</v>
      </c>
      <c r="C276" t="s">
        <v>1794</v>
      </c>
      <c r="D276" t="s">
        <v>123</v>
      </c>
      <c r="E276" t="s">
        <v>1969</v>
      </c>
      <c r="F276" t="s">
        <v>1970</v>
      </c>
      <c r="G276" t="str">
        <f t="shared" si="22"/>
        <v>2016-03-31</v>
      </c>
      <c r="H276" t="str">
        <f t="shared" si="23"/>
        <v>2016-03-31</v>
      </c>
      <c r="I276" t="str">
        <f t="shared" si="25"/>
        <v>2016</v>
      </c>
      <c r="J276">
        <f t="shared" si="24"/>
        <v>3</v>
      </c>
      <c r="K276" t="str">
        <f t="shared" si="26"/>
        <v>제주주의보2016-03-31</v>
      </c>
      <c r="L276">
        <f>COUNTIF(K$2:K276,K276)</f>
        <v>1</v>
      </c>
    </row>
    <row r="277" spans="1:12" hidden="1" x14ac:dyDescent="0.3">
      <c r="A277" t="s">
        <v>37</v>
      </c>
      <c r="B277" t="s">
        <v>159</v>
      </c>
      <c r="C277" t="s">
        <v>1794</v>
      </c>
      <c r="D277" t="s">
        <v>123</v>
      </c>
      <c r="E277" t="s">
        <v>1953</v>
      </c>
      <c r="F277" t="s">
        <v>1954</v>
      </c>
      <c r="G277" t="str">
        <f t="shared" si="22"/>
        <v>2016-04-01</v>
      </c>
      <c r="H277" t="str">
        <f t="shared" si="23"/>
        <v>2016-04-01</v>
      </c>
      <c r="I277" t="str">
        <f t="shared" si="25"/>
        <v>2016</v>
      </c>
      <c r="J277">
        <f t="shared" si="24"/>
        <v>4</v>
      </c>
      <c r="K277" t="str">
        <f t="shared" si="26"/>
        <v>부산주의보2016-04-01</v>
      </c>
      <c r="L277">
        <f>COUNTIF(K$2:K277,K277)</f>
        <v>1</v>
      </c>
    </row>
    <row r="278" spans="1:12" hidden="1" x14ac:dyDescent="0.3">
      <c r="A278" t="s">
        <v>41</v>
      </c>
      <c r="B278" t="s">
        <v>162</v>
      </c>
      <c r="C278" t="s">
        <v>1794</v>
      </c>
      <c r="D278" t="s">
        <v>123</v>
      </c>
      <c r="E278" t="s">
        <v>1955</v>
      </c>
      <c r="F278" t="s">
        <v>1971</v>
      </c>
      <c r="G278" t="str">
        <f t="shared" si="22"/>
        <v>2016-04-01</v>
      </c>
      <c r="H278" t="str">
        <f t="shared" si="23"/>
        <v>2016-04-01</v>
      </c>
      <c r="I278" t="str">
        <f t="shared" si="25"/>
        <v>2016</v>
      </c>
      <c r="J278">
        <f t="shared" si="24"/>
        <v>4</v>
      </c>
      <c r="K278" t="str">
        <f t="shared" si="26"/>
        <v>제주주의보2016-04-01</v>
      </c>
      <c r="L278">
        <f>COUNTIF(K$2:K278,K278)</f>
        <v>1</v>
      </c>
    </row>
    <row r="279" spans="1:12" hidden="1" x14ac:dyDescent="0.3">
      <c r="A279" t="s">
        <v>153</v>
      </c>
      <c r="B279" t="s">
        <v>328</v>
      </c>
      <c r="C279" t="s">
        <v>1794</v>
      </c>
      <c r="D279" t="s">
        <v>123</v>
      </c>
      <c r="E279" t="s">
        <v>1931</v>
      </c>
      <c r="F279" t="s">
        <v>1932</v>
      </c>
      <c r="G279" t="str">
        <f t="shared" si="22"/>
        <v>2016-04-03</v>
      </c>
      <c r="H279" t="str">
        <f t="shared" si="23"/>
        <v>2016-04-03</v>
      </c>
      <c r="I279" t="str">
        <f t="shared" si="25"/>
        <v>2016</v>
      </c>
      <c r="J279">
        <f t="shared" si="24"/>
        <v>4</v>
      </c>
      <c r="K279" t="str">
        <f t="shared" si="26"/>
        <v>충남주의보2016-04-03</v>
      </c>
      <c r="L279">
        <f>COUNTIF(K$2:K279,K279)</f>
        <v>1</v>
      </c>
    </row>
    <row r="280" spans="1:12" hidden="1" x14ac:dyDescent="0.3">
      <c r="A280" t="s">
        <v>27</v>
      </c>
      <c r="B280" t="s">
        <v>135</v>
      </c>
      <c r="C280" t="s">
        <v>126</v>
      </c>
      <c r="D280" t="s">
        <v>123</v>
      </c>
      <c r="E280" t="s">
        <v>457</v>
      </c>
      <c r="F280" t="s">
        <v>458</v>
      </c>
      <c r="G280" t="str">
        <f t="shared" si="22"/>
        <v>2016-04-08</v>
      </c>
      <c r="H280" t="str">
        <f t="shared" si="23"/>
        <v>2016-04-08</v>
      </c>
      <c r="I280" t="str">
        <f t="shared" si="25"/>
        <v>2016</v>
      </c>
      <c r="J280">
        <f t="shared" si="24"/>
        <v>4</v>
      </c>
      <c r="K280" t="str">
        <f t="shared" si="26"/>
        <v>서울주의보2016-04-08</v>
      </c>
      <c r="L280">
        <f>COUNTIF(K$2:K280,K280)</f>
        <v>1</v>
      </c>
    </row>
    <row r="281" spans="1:12" hidden="1" x14ac:dyDescent="0.3">
      <c r="A281" t="s">
        <v>124</v>
      </c>
      <c r="B281" t="s">
        <v>131</v>
      </c>
      <c r="C281" t="s">
        <v>126</v>
      </c>
      <c r="D281" t="s">
        <v>123</v>
      </c>
      <c r="E281" t="s">
        <v>476</v>
      </c>
      <c r="F281" t="s">
        <v>477</v>
      </c>
      <c r="G281" t="str">
        <f t="shared" si="22"/>
        <v>2016-04-08</v>
      </c>
      <c r="H281" t="str">
        <f t="shared" si="23"/>
        <v>2016-04-08</v>
      </c>
      <c r="I281" t="str">
        <f t="shared" si="25"/>
        <v>2016</v>
      </c>
      <c r="J281">
        <f t="shared" si="24"/>
        <v>4</v>
      </c>
      <c r="K281" t="str">
        <f t="shared" si="26"/>
        <v>경기주의보2016-04-08</v>
      </c>
      <c r="L281">
        <f>COUNTIF(K$2:K281,K281)</f>
        <v>1</v>
      </c>
    </row>
    <row r="282" spans="1:12" hidden="1" x14ac:dyDescent="0.3">
      <c r="A282" t="s">
        <v>127</v>
      </c>
      <c r="B282" t="s">
        <v>188</v>
      </c>
      <c r="C282" t="s">
        <v>126</v>
      </c>
      <c r="D282" t="s">
        <v>123</v>
      </c>
      <c r="E282" t="s">
        <v>476</v>
      </c>
      <c r="F282" t="s">
        <v>509</v>
      </c>
      <c r="G282" t="str">
        <f t="shared" si="22"/>
        <v>2016-04-08</v>
      </c>
      <c r="H282" t="str">
        <f t="shared" si="23"/>
        <v>2016-04-08</v>
      </c>
      <c r="I282" t="str">
        <f t="shared" si="25"/>
        <v>2016</v>
      </c>
      <c r="J282">
        <f t="shared" si="24"/>
        <v>4</v>
      </c>
      <c r="K282" t="str">
        <f t="shared" si="26"/>
        <v>강원주의보2016-04-08</v>
      </c>
      <c r="L282">
        <f>COUNTIF(K$2:K282,K282)</f>
        <v>1</v>
      </c>
    </row>
    <row r="283" spans="1:12" hidden="1" x14ac:dyDescent="0.3">
      <c r="A283" t="s">
        <v>34</v>
      </c>
      <c r="B283" t="s">
        <v>129</v>
      </c>
      <c r="C283" t="s">
        <v>126</v>
      </c>
      <c r="D283" t="s">
        <v>123</v>
      </c>
      <c r="E283" t="s">
        <v>537</v>
      </c>
      <c r="F283" t="s">
        <v>538</v>
      </c>
      <c r="G283" t="str">
        <f t="shared" si="22"/>
        <v>2016-04-08</v>
      </c>
      <c r="H283" t="str">
        <f t="shared" si="23"/>
        <v>2016-04-11</v>
      </c>
      <c r="I283" t="str">
        <f t="shared" si="25"/>
        <v>2016</v>
      </c>
      <c r="J283">
        <f t="shared" si="24"/>
        <v>4</v>
      </c>
      <c r="K283" t="str">
        <f t="shared" si="26"/>
        <v>대전주의보2016-04-08</v>
      </c>
      <c r="L283">
        <f>COUNTIF(K$2:K283,K283)</f>
        <v>1</v>
      </c>
    </row>
    <row r="284" spans="1:12" hidden="1" x14ac:dyDescent="0.3">
      <c r="A284" t="s">
        <v>121</v>
      </c>
      <c r="B284" t="s">
        <v>347</v>
      </c>
      <c r="C284" t="s">
        <v>126</v>
      </c>
      <c r="D284" t="s">
        <v>123</v>
      </c>
      <c r="E284" t="s">
        <v>537</v>
      </c>
      <c r="F284" t="s">
        <v>545</v>
      </c>
      <c r="G284" t="str">
        <f t="shared" si="22"/>
        <v>2016-04-08</v>
      </c>
      <c r="H284" t="str">
        <f t="shared" si="23"/>
        <v>2016-04-09</v>
      </c>
      <c r="I284" t="str">
        <f t="shared" si="25"/>
        <v>2016</v>
      </c>
      <c r="J284">
        <f t="shared" si="24"/>
        <v>4</v>
      </c>
      <c r="K284" t="str">
        <f t="shared" si="26"/>
        <v>충북주의보2016-04-08</v>
      </c>
      <c r="L284">
        <f>COUNTIF(K$2:K284,K284)</f>
        <v>1</v>
      </c>
    </row>
    <row r="285" spans="1:12" hidden="1" x14ac:dyDescent="0.3">
      <c r="A285" t="s">
        <v>39</v>
      </c>
      <c r="B285" t="s">
        <v>139</v>
      </c>
      <c r="C285" t="s">
        <v>126</v>
      </c>
      <c r="D285" t="s">
        <v>123</v>
      </c>
      <c r="E285" t="s">
        <v>509</v>
      </c>
      <c r="F285" t="s">
        <v>512</v>
      </c>
      <c r="G285" t="str">
        <f t="shared" si="22"/>
        <v>2016-04-08</v>
      </c>
      <c r="H285" t="str">
        <f t="shared" si="23"/>
        <v>2016-04-10</v>
      </c>
      <c r="I285" t="str">
        <f t="shared" si="25"/>
        <v>2016</v>
      </c>
      <c r="J285">
        <f t="shared" si="24"/>
        <v>4</v>
      </c>
      <c r="K285" t="str">
        <f t="shared" si="26"/>
        <v>광주주의보2016-04-08</v>
      </c>
      <c r="L285">
        <f>COUNTIF(K$2:K285,K285)</f>
        <v>1</v>
      </c>
    </row>
    <row r="286" spans="1:12" hidden="1" x14ac:dyDescent="0.3">
      <c r="A286" t="s">
        <v>27</v>
      </c>
      <c r="B286" t="s">
        <v>135</v>
      </c>
      <c r="C286" t="s">
        <v>126</v>
      </c>
      <c r="D286" t="s">
        <v>123</v>
      </c>
      <c r="E286" t="s">
        <v>459</v>
      </c>
      <c r="F286" t="s">
        <v>460</v>
      </c>
      <c r="G286" t="str">
        <f t="shared" si="22"/>
        <v>2016-04-09</v>
      </c>
      <c r="H286" t="str">
        <f t="shared" si="23"/>
        <v>2016-04-09</v>
      </c>
      <c r="I286" t="str">
        <f t="shared" si="25"/>
        <v>2016</v>
      </c>
      <c r="J286">
        <f t="shared" si="24"/>
        <v>4</v>
      </c>
      <c r="K286" t="str">
        <f t="shared" si="26"/>
        <v>서울주의보2016-04-09</v>
      </c>
      <c r="L286">
        <f>COUNTIF(K$2:K286,K286)</f>
        <v>1</v>
      </c>
    </row>
    <row r="287" spans="1:12" hidden="1" x14ac:dyDescent="0.3">
      <c r="A287" t="s">
        <v>124</v>
      </c>
      <c r="B287" t="s">
        <v>125</v>
      </c>
      <c r="C287" t="s">
        <v>126</v>
      </c>
      <c r="D287" t="s">
        <v>123</v>
      </c>
      <c r="E287" t="s">
        <v>478</v>
      </c>
      <c r="F287" t="s">
        <v>479</v>
      </c>
      <c r="G287" t="str">
        <f t="shared" si="22"/>
        <v>2016-04-09</v>
      </c>
      <c r="H287" t="str">
        <f t="shared" si="23"/>
        <v>2016-04-09</v>
      </c>
      <c r="I287" t="str">
        <f t="shared" si="25"/>
        <v>2016</v>
      </c>
      <c r="J287">
        <f t="shared" si="24"/>
        <v>4</v>
      </c>
      <c r="K287" t="str">
        <f t="shared" si="26"/>
        <v>경기주의보2016-04-09</v>
      </c>
      <c r="L287">
        <f>COUNTIF(K$2:K287,K287)</f>
        <v>1</v>
      </c>
    </row>
    <row r="288" spans="1:12" hidden="1" x14ac:dyDescent="0.3">
      <c r="A288" t="s">
        <v>127</v>
      </c>
      <c r="B288" t="s">
        <v>189</v>
      </c>
      <c r="C288" t="s">
        <v>126</v>
      </c>
      <c r="D288" t="s">
        <v>123</v>
      </c>
      <c r="E288" t="s">
        <v>510</v>
      </c>
      <c r="F288" t="s">
        <v>511</v>
      </c>
      <c r="G288" t="str">
        <f t="shared" si="22"/>
        <v>2016-04-09</v>
      </c>
      <c r="H288" t="str">
        <f t="shared" si="23"/>
        <v>2016-04-10</v>
      </c>
      <c r="I288" t="str">
        <f t="shared" si="25"/>
        <v>2016</v>
      </c>
      <c r="J288">
        <f t="shared" si="24"/>
        <v>4</v>
      </c>
      <c r="K288" t="str">
        <f t="shared" si="26"/>
        <v>강원주의보2016-04-09</v>
      </c>
      <c r="L288">
        <f>COUNTIF(K$2:K288,K288)</f>
        <v>1</v>
      </c>
    </row>
    <row r="289" spans="1:12" hidden="1" x14ac:dyDescent="0.3">
      <c r="A289" t="s">
        <v>121</v>
      </c>
      <c r="B289" t="s">
        <v>347</v>
      </c>
      <c r="C289" t="s">
        <v>126</v>
      </c>
      <c r="D289" t="s">
        <v>123</v>
      </c>
      <c r="E289" t="s">
        <v>546</v>
      </c>
      <c r="F289" t="s">
        <v>547</v>
      </c>
      <c r="G289" t="str">
        <f t="shared" si="22"/>
        <v>2016-04-09</v>
      </c>
      <c r="H289" t="str">
        <f t="shared" si="23"/>
        <v>2016-04-11</v>
      </c>
      <c r="I289" t="str">
        <f t="shared" si="25"/>
        <v>2016</v>
      </c>
      <c r="J289">
        <f t="shared" si="24"/>
        <v>4</v>
      </c>
      <c r="K289" t="str">
        <f t="shared" si="26"/>
        <v>충북주의보2016-04-09</v>
      </c>
      <c r="L289">
        <f>COUNTIF(K$2:K289,K289)</f>
        <v>1</v>
      </c>
    </row>
    <row r="290" spans="1:12" hidden="1" x14ac:dyDescent="0.3">
      <c r="A290" t="s">
        <v>37</v>
      </c>
      <c r="B290" t="s">
        <v>159</v>
      </c>
      <c r="C290" t="s">
        <v>126</v>
      </c>
      <c r="D290" t="s">
        <v>123</v>
      </c>
      <c r="E290" t="s">
        <v>460</v>
      </c>
      <c r="F290" t="s">
        <v>551</v>
      </c>
      <c r="G290" t="str">
        <f t="shared" si="22"/>
        <v>2016-04-09</v>
      </c>
      <c r="H290" t="str">
        <f t="shared" si="23"/>
        <v>2016-04-10</v>
      </c>
      <c r="I290" t="str">
        <f t="shared" si="25"/>
        <v>2016</v>
      </c>
      <c r="J290">
        <f t="shared" si="24"/>
        <v>4</v>
      </c>
      <c r="K290" t="str">
        <f t="shared" si="26"/>
        <v>부산주의보2016-04-09</v>
      </c>
      <c r="L290">
        <f>COUNTIF(K$2:K290,K290)</f>
        <v>1</v>
      </c>
    </row>
    <row r="291" spans="1:12" hidden="1" x14ac:dyDescent="0.3">
      <c r="A291" t="s">
        <v>36</v>
      </c>
      <c r="B291" t="s">
        <v>165</v>
      </c>
      <c r="C291" t="s">
        <v>126</v>
      </c>
      <c r="D291" t="s">
        <v>123</v>
      </c>
      <c r="E291" t="s">
        <v>459</v>
      </c>
      <c r="F291" t="s">
        <v>552</v>
      </c>
      <c r="G291" t="str">
        <f t="shared" si="22"/>
        <v>2016-04-09</v>
      </c>
      <c r="H291" t="str">
        <f t="shared" si="23"/>
        <v>2016-04-10</v>
      </c>
      <c r="I291" t="str">
        <f t="shared" si="25"/>
        <v>2016</v>
      </c>
      <c r="J291">
        <f t="shared" si="24"/>
        <v>4</v>
      </c>
      <c r="K291" t="str">
        <f t="shared" si="26"/>
        <v>대구주의보2016-04-09</v>
      </c>
      <c r="L291">
        <f>COUNTIF(K$2:K291,K291)</f>
        <v>1</v>
      </c>
    </row>
    <row r="292" spans="1:12" hidden="1" x14ac:dyDescent="0.3">
      <c r="A292" t="s">
        <v>132</v>
      </c>
      <c r="B292" t="s">
        <v>409</v>
      </c>
      <c r="C292" t="s">
        <v>126</v>
      </c>
      <c r="D292" t="s">
        <v>123</v>
      </c>
      <c r="E292" t="s">
        <v>575</v>
      </c>
      <c r="F292" t="s">
        <v>576</v>
      </c>
      <c r="G292" t="str">
        <f t="shared" si="22"/>
        <v>2016-04-09</v>
      </c>
      <c r="H292" t="str">
        <f t="shared" si="23"/>
        <v>2016-04-10</v>
      </c>
      <c r="I292" t="str">
        <f t="shared" si="25"/>
        <v>2016</v>
      </c>
      <c r="J292">
        <f t="shared" si="24"/>
        <v>4</v>
      </c>
      <c r="K292" t="str">
        <f t="shared" si="26"/>
        <v>경북주의보2016-04-09</v>
      </c>
      <c r="L292">
        <f>COUNTIF(K$2:K292,K292)</f>
        <v>1</v>
      </c>
    </row>
    <row r="293" spans="1:12" hidden="1" x14ac:dyDescent="0.3">
      <c r="A293" t="s">
        <v>130</v>
      </c>
      <c r="B293" t="s">
        <v>157</v>
      </c>
      <c r="C293" t="s">
        <v>126</v>
      </c>
      <c r="D293" t="s">
        <v>123</v>
      </c>
      <c r="E293" t="s">
        <v>480</v>
      </c>
      <c r="F293" t="s">
        <v>577</v>
      </c>
      <c r="G293" t="str">
        <f t="shared" si="22"/>
        <v>2016-04-09</v>
      </c>
      <c r="H293" t="str">
        <f t="shared" si="23"/>
        <v>2016-04-10</v>
      </c>
      <c r="I293" t="str">
        <f t="shared" si="25"/>
        <v>2016</v>
      </c>
      <c r="J293">
        <f t="shared" si="24"/>
        <v>4</v>
      </c>
      <c r="K293" t="str">
        <f t="shared" si="26"/>
        <v>전남주의보2016-04-09</v>
      </c>
      <c r="L293">
        <f>COUNTIF(K$2:K293,K293)</f>
        <v>1</v>
      </c>
    </row>
    <row r="294" spans="1:12" hidden="1" x14ac:dyDescent="0.3">
      <c r="A294" t="s">
        <v>142</v>
      </c>
      <c r="B294" t="s">
        <v>440</v>
      </c>
      <c r="C294" t="s">
        <v>126</v>
      </c>
      <c r="D294" t="s">
        <v>123</v>
      </c>
      <c r="E294" t="s">
        <v>480</v>
      </c>
      <c r="F294" t="s">
        <v>600</v>
      </c>
      <c r="G294" t="str">
        <f t="shared" si="22"/>
        <v>2016-04-09</v>
      </c>
      <c r="H294" t="str">
        <f t="shared" si="23"/>
        <v>2016-04-11</v>
      </c>
      <c r="I294" t="str">
        <f t="shared" si="25"/>
        <v>2016</v>
      </c>
      <c r="J294">
        <f t="shared" si="24"/>
        <v>4</v>
      </c>
      <c r="K294" t="str">
        <f t="shared" si="26"/>
        <v>전북주의보2016-04-09</v>
      </c>
      <c r="L294">
        <f>COUNTIF(K$2:K294,K294)</f>
        <v>1</v>
      </c>
    </row>
    <row r="295" spans="1:12" hidden="1" x14ac:dyDescent="0.3">
      <c r="A295" t="s">
        <v>27</v>
      </c>
      <c r="B295" t="s">
        <v>135</v>
      </c>
      <c r="C295" t="s">
        <v>126</v>
      </c>
      <c r="D295" t="s">
        <v>123</v>
      </c>
      <c r="E295" t="s">
        <v>461</v>
      </c>
      <c r="F295" t="s">
        <v>462</v>
      </c>
      <c r="G295" t="str">
        <f t="shared" si="22"/>
        <v>2016-04-10</v>
      </c>
      <c r="H295" t="str">
        <f t="shared" si="23"/>
        <v>2016-04-10</v>
      </c>
      <c r="I295" t="str">
        <f t="shared" si="25"/>
        <v>2016</v>
      </c>
      <c r="J295">
        <f t="shared" si="24"/>
        <v>4</v>
      </c>
      <c r="K295" t="str">
        <f t="shared" si="26"/>
        <v>서울주의보2016-04-10</v>
      </c>
      <c r="L295">
        <f>COUNTIF(K$2:K295,K295)</f>
        <v>1</v>
      </c>
    </row>
    <row r="296" spans="1:12" hidden="1" x14ac:dyDescent="0.3">
      <c r="A296" t="s">
        <v>124</v>
      </c>
      <c r="B296" t="s">
        <v>164</v>
      </c>
      <c r="C296" t="s">
        <v>126</v>
      </c>
      <c r="D296" t="s">
        <v>123</v>
      </c>
      <c r="E296" t="s">
        <v>481</v>
      </c>
      <c r="F296" t="s">
        <v>482</v>
      </c>
      <c r="G296" t="str">
        <f t="shared" si="22"/>
        <v>2016-04-10</v>
      </c>
      <c r="H296" t="str">
        <f t="shared" si="23"/>
        <v>2016-04-11</v>
      </c>
      <c r="I296" t="str">
        <f t="shared" si="25"/>
        <v>2016</v>
      </c>
      <c r="J296">
        <f t="shared" si="24"/>
        <v>4</v>
      </c>
      <c r="K296" t="str">
        <f t="shared" si="26"/>
        <v>경기주의보2016-04-10</v>
      </c>
      <c r="L296">
        <f>COUNTIF(K$2:K296,K296)</f>
        <v>1</v>
      </c>
    </row>
    <row r="297" spans="1:12" hidden="1" x14ac:dyDescent="0.3">
      <c r="A297" t="s">
        <v>127</v>
      </c>
      <c r="B297" t="s">
        <v>187</v>
      </c>
      <c r="C297" t="s">
        <v>126</v>
      </c>
      <c r="D297" t="s">
        <v>123</v>
      </c>
      <c r="E297" t="s">
        <v>512</v>
      </c>
      <c r="F297" t="s">
        <v>513</v>
      </c>
      <c r="G297" t="str">
        <f t="shared" si="22"/>
        <v>2016-04-10</v>
      </c>
      <c r="H297" t="str">
        <f t="shared" si="23"/>
        <v>2016-04-10</v>
      </c>
      <c r="I297" t="str">
        <f t="shared" si="25"/>
        <v>2016</v>
      </c>
      <c r="J297">
        <f t="shared" si="24"/>
        <v>4</v>
      </c>
      <c r="K297" t="str">
        <f t="shared" si="26"/>
        <v>강원주의보2016-04-10</v>
      </c>
      <c r="L297">
        <f>COUNTIF(K$2:K297,K297)</f>
        <v>1</v>
      </c>
    </row>
    <row r="298" spans="1:12" hidden="1" x14ac:dyDescent="0.3">
      <c r="A298" t="s">
        <v>121</v>
      </c>
      <c r="B298" t="s">
        <v>341</v>
      </c>
      <c r="C298" t="s">
        <v>126</v>
      </c>
      <c r="D298" t="s">
        <v>123</v>
      </c>
      <c r="E298" t="s">
        <v>548</v>
      </c>
      <c r="F298" t="s">
        <v>538</v>
      </c>
      <c r="G298" t="str">
        <f t="shared" si="22"/>
        <v>2016-04-10</v>
      </c>
      <c r="H298" t="str">
        <f t="shared" si="23"/>
        <v>2016-04-11</v>
      </c>
      <c r="I298" t="str">
        <f t="shared" si="25"/>
        <v>2016</v>
      </c>
      <c r="J298">
        <f t="shared" si="24"/>
        <v>4</v>
      </c>
      <c r="K298" t="str">
        <f t="shared" si="26"/>
        <v>충북주의보2016-04-10</v>
      </c>
      <c r="L298">
        <f>COUNTIF(K$2:K298,K298)</f>
        <v>1</v>
      </c>
    </row>
    <row r="299" spans="1:12" hidden="1" x14ac:dyDescent="0.3">
      <c r="A299" t="s">
        <v>132</v>
      </c>
      <c r="B299" t="s">
        <v>414</v>
      </c>
      <c r="C299" t="s">
        <v>1794</v>
      </c>
      <c r="D299" t="s">
        <v>123</v>
      </c>
      <c r="E299" t="s">
        <v>1927</v>
      </c>
      <c r="F299" t="s">
        <v>513</v>
      </c>
      <c r="G299" t="str">
        <f t="shared" si="22"/>
        <v>2016-04-10</v>
      </c>
      <c r="H299" t="str">
        <f t="shared" si="23"/>
        <v>2016-04-10</v>
      </c>
      <c r="I299" t="str">
        <f t="shared" si="25"/>
        <v>2016</v>
      </c>
      <c r="J299">
        <f t="shared" si="24"/>
        <v>4</v>
      </c>
      <c r="K299" t="str">
        <f t="shared" si="26"/>
        <v>경북주의보2016-04-10</v>
      </c>
      <c r="L299">
        <f>COUNTIF(K$2:K299,K299)</f>
        <v>1</v>
      </c>
    </row>
    <row r="300" spans="1:12" hidden="1" x14ac:dyDescent="0.3">
      <c r="A300" t="s">
        <v>127</v>
      </c>
      <c r="B300" t="s">
        <v>188</v>
      </c>
      <c r="C300" t="s">
        <v>126</v>
      </c>
      <c r="D300" t="s">
        <v>123</v>
      </c>
      <c r="E300" t="s">
        <v>514</v>
      </c>
      <c r="F300" t="s">
        <v>515</v>
      </c>
      <c r="G300" t="str">
        <f t="shared" si="22"/>
        <v>2016-04-18</v>
      </c>
      <c r="H300" t="str">
        <f t="shared" si="23"/>
        <v>2016-04-18</v>
      </c>
      <c r="I300" t="str">
        <f t="shared" si="25"/>
        <v>2016</v>
      </c>
      <c r="J300">
        <f t="shared" si="24"/>
        <v>4</v>
      </c>
      <c r="K300" t="str">
        <f t="shared" si="26"/>
        <v>강원주의보2016-04-18</v>
      </c>
      <c r="L300">
        <f>COUNTIF(K$2:K300,K300)</f>
        <v>1</v>
      </c>
    </row>
    <row r="301" spans="1:12" hidden="1" x14ac:dyDescent="0.3">
      <c r="A301" t="s">
        <v>127</v>
      </c>
      <c r="B301" t="s">
        <v>188</v>
      </c>
      <c r="C301" t="s">
        <v>126</v>
      </c>
      <c r="D301" t="s">
        <v>123</v>
      </c>
      <c r="E301" t="s">
        <v>516</v>
      </c>
      <c r="F301" t="s">
        <v>464</v>
      </c>
      <c r="G301" t="str">
        <f t="shared" si="22"/>
        <v>2016-04-22</v>
      </c>
      <c r="H301" t="str">
        <f t="shared" si="23"/>
        <v>2016-04-24</v>
      </c>
      <c r="I301" t="str">
        <f t="shared" si="25"/>
        <v>2016</v>
      </c>
      <c r="J301">
        <f t="shared" si="24"/>
        <v>4</v>
      </c>
      <c r="K301" t="str">
        <f t="shared" si="26"/>
        <v>강원주의보2016-04-22</v>
      </c>
      <c r="L301">
        <f>COUNTIF(K$2:K301,K301)</f>
        <v>1</v>
      </c>
    </row>
    <row r="302" spans="1:12" hidden="1" x14ac:dyDescent="0.3">
      <c r="A302" t="s">
        <v>121</v>
      </c>
      <c r="B302" t="s">
        <v>349</v>
      </c>
      <c r="C302" t="s">
        <v>1794</v>
      </c>
      <c r="D302" t="s">
        <v>123</v>
      </c>
      <c r="E302" t="s">
        <v>517</v>
      </c>
      <c r="F302" t="s">
        <v>1928</v>
      </c>
      <c r="G302" t="str">
        <f t="shared" si="22"/>
        <v>2016-04-22</v>
      </c>
      <c r="H302" t="str">
        <f t="shared" si="23"/>
        <v>2016-04-23</v>
      </c>
      <c r="I302" t="str">
        <f t="shared" si="25"/>
        <v>2016</v>
      </c>
      <c r="J302">
        <f t="shared" si="24"/>
        <v>4</v>
      </c>
      <c r="K302" t="str">
        <f t="shared" si="26"/>
        <v>충북주의보2016-04-22</v>
      </c>
      <c r="L302">
        <f>COUNTIF(K$2:K302,K302)</f>
        <v>1</v>
      </c>
    </row>
    <row r="303" spans="1:12" hidden="1" x14ac:dyDescent="0.3">
      <c r="A303" t="s">
        <v>27</v>
      </c>
      <c r="B303" t="s">
        <v>135</v>
      </c>
      <c r="C303" t="s">
        <v>126</v>
      </c>
      <c r="D303" t="s">
        <v>123</v>
      </c>
      <c r="E303" t="s">
        <v>463</v>
      </c>
      <c r="F303" t="s">
        <v>464</v>
      </c>
      <c r="G303" t="str">
        <f t="shared" si="22"/>
        <v>2016-04-23</v>
      </c>
      <c r="H303" t="str">
        <f t="shared" si="23"/>
        <v>2016-04-24</v>
      </c>
      <c r="I303" t="str">
        <f t="shared" si="25"/>
        <v>2016</v>
      </c>
      <c r="J303">
        <f t="shared" si="24"/>
        <v>4</v>
      </c>
      <c r="K303" t="str">
        <f t="shared" si="26"/>
        <v>서울주의보2016-04-23</v>
      </c>
      <c r="L303">
        <f>COUNTIF(K$2:K303,K303)</f>
        <v>1</v>
      </c>
    </row>
    <row r="304" spans="1:12" x14ac:dyDescent="0.3">
      <c r="A304" t="s">
        <v>124</v>
      </c>
      <c r="B304" t="s">
        <v>125</v>
      </c>
      <c r="C304" t="s">
        <v>126</v>
      </c>
      <c r="D304" t="s">
        <v>1</v>
      </c>
      <c r="E304" t="s">
        <v>483</v>
      </c>
      <c r="F304" t="s">
        <v>464</v>
      </c>
      <c r="G304" t="str">
        <f t="shared" si="22"/>
        <v>2016-04-23</v>
      </c>
      <c r="H304" t="str">
        <f t="shared" si="23"/>
        <v>2016-04-24</v>
      </c>
      <c r="I304" t="str">
        <f t="shared" si="25"/>
        <v>2016</v>
      </c>
      <c r="J304">
        <f t="shared" si="24"/>
        <v>4</v>
      </c>
      <c r="K304" t="str">
        <f t="shared" si="26"/>
        <v>경기경보2016-04-23</v>
      </c>
      <c r="L304">
        <f>COUNTIF(K$2:K304,K304)</f>
        <v>1</v>
      </c>
    </row>
    <row r="305" spans="1:12" hidden="1" x14ac:dyDescent="0.3">
      <c r="A305" t="s">
        <v>124</v>
      </c>
      <c r="B305" t="s">
        <v>131</v>
      </c>
      <c r="C305" t="s">
        <v>126</v>
      </c>
      <c r="D305" t="s">
        <v>123</v>
      </c>
      <c r="E305" t="s">
        <v>484</v>
      </c>
      <c r="F305" t="s">
        <v>464</v>
      </c>
      <c r="G305" t="str">
        <f t="shared" si="22"/>
        <v>2016-04-23</v>
      </c>
      <c r="H305" t="str">
        <f t="shared" si="23"/>
        <v>2016-04-24</v>
      </c>
      <c r="I305" t="str">
        <f t="shared" si="25"/>
        <v>2016</v>
      </c>
      <c r="J305">
        <f t="shared" si="24"/>
        <v>4</v>
      </c>
      <c r="K305" t="str">
        <f t="shared" si="26"/>
        <v>경기주의보2016-04-23</v>
      </c>
      <c r="L305">
        <f>COUNTIF(K$2:K305,K305)</f>
        <v>1</v>
      </c>
    </row>
    <row r="306" spans="1:12" x14ac:dyDescent="0.3">
      <c r="A306" t="s">
        <v>30</v>
      </c>
      <c r="B306" t="s">
        <v>137</v>
      </c>
      <c r="C306" t="s">
        <v>126</v>
      </c>
      <c r="D306" t="s">
        <v>1</v>
      </c>
      <c r="E306" t="s">
        <v>486</v>
      </c>
      <c r="F306" t="s">
        <v>487</v>
      </c>
      <c r="G306" t="str">
        <f t="shared" si="22"/>
        <v>2016-04-23</v>
      </c>
      <c r="H306" t="str">
        <f t="shared" si="23"/>
        <v>2016-04-24</v>
      </c>
      <c r="I306" t="str">
        <f t="shared" si="25"/>
        <v>2016</v>
      </c>
      <c r="J306">
        <f t="shared" si="24"/>
        <v>4</v>
      </c>
      <c r="K306" t="str">
        <f t="shared" si="26"/>
        <v>인천경보2016-04-23</v>
      </c>
      <c r="L306">
        <f>COUNTIF(K$2:K306,K306)</f>
        <v>1</v>
      </c>
    </row>
    <row r="307" spans="1:12" hidden="1" x14ac:dyDescent="0.3">
      <c r="A307" t="s">
        <v>30</v>
      </c>
      <c r="B307" t="s">
        <v>146</v>
      </c>
      <c r="C307" t="s">
        <v>126</v>
      </c>
      <c r="D307" t="s">
        <v>123</v>
      </c>
      <c r="E307" t="s">
        <v>496</v>
      </c>
      <c r="F307" t="s">
        <v>497</v>
      </c>
      <c r="G307" t="str">
        <f t="shared" si="22"/>
        <v>2016-04-23</v>
      </c>
      <c r="H307" t="str">
        <f t="shared" si="23"/>
        <v>2016-04-24</v>
      </c>
      <c r="I307" t="str">
        <f t="shared" si="25"/>
        <v>2016</v>
      </c>
      <c r="J307">
        <f t="shared" si="24"/>
        <v>4</v>
      </c>
      <c r="K307" t="str">
        <f t="shared" si="26"/>
        <v>인천주의보2016-04-23</v>
      </c>
      <c r="L307">
        <f>COUNTIF(K$2:K307,K307)</f>
        <v>1</v>
      </c>
    </row>
    <row r="308" spans="1:12" x14ac:dyDescent="0.3">
      <c r="A308" t="s">
        <v>127</v>
      </c>
      <c r="B308" t="s">
        <v>191</v>
      </c>
      <c r="C308" t="s">
        <v>126</v>
      </c>
      <c r="D308" t="s">
        <v>1</v>
      </c>
      <c r="E308" t="s">
        <v>485</v>
      </c>
      <c r="F308" t="s">
        <v>498</v>
      </c>
      <c r="G308" t="str">
        <f t="shared" si="22"/>
        <v>2016-04-23</v>
      </c>
      <c r="H308" t="str">
        <f t="shared" si="23"/>
        <v>2016-04-23</v>
      </c>
      <c r="I308" t="str">
        <f t="shared" si="25"/>
        <v>2016</v>
      </c>
      <c r="J308">
        <f t="shared" si="24"/>
        <v>4</v>
      </c>
      <c r="K308" t="str">
        <f t="shared" si="26"/>
        <v>강원경보2016-04-23</v>
      </c>
      <c r="L308">
        <f>COUNTIF(K$2:K308,K308)</f>
        <v>1</v>
      </c>
    </row>
    <row r="309" spans="1:12" hidden="1" x14ac:dyDescent="0.3">
      <c r="A309" t="s">
        <v>127</v>
      </c>
      <c r="B309" t="s">
        <v>187</v>
      </c>
      <c r="C309" t="s">
        <v>126</v>
      </c>
      <c r="D309" t="s">
        <v>123</v>
      </c>
      <c r="E309" t="s">
        <v>518</v>
      </c>
      <c r="F309" t="s">
        <v>519</v>
      </c>
      <c r="G309" t="str">
        <f t="shared" si="22"/>
        <v>2016-04-23</v>
      </c>
      <c r="H309" t="str">
        <f t="shared" si="23"/>
        <v>2016-04-24</v>
      </c>
      <c r="I309" t="str">
        <f t="shared" si="25"/>
        <v>2016</v>
      </c>
      <c r="J309">
        <f t="shared" si="24"/>
        <v>4</v>
      </c>
      <c r="K309" t="str">
        <f t="shared" si="26"/>
        <v>강원주의보2016-04-23</v>
      </c>
      <c r="L309">
        <f>COUNTIF(K$2:K309,K309)</f>
        <v>1</v>
      </c>
    </row>
    <row r="310" spans="1:12" hidden="1" x14ac:dyDescent="0.3">
      <c r="A310" t="s">
        <v>153</v>
      </c>
      <c r="B310" t="s">
        <v>328</v>
      </c>
      <c r="C310" t="s">
        <v>126</v>
      </c>
      <c r="D310" t="s">
        <v>123</v>
      </c>
      <c r="E310" t="s">
        <v>518</v>
      </c>
      <c r="F310" t="s">
        <v>534</v>
      </c>
      <c r="G310" t="str">
        <f t="shared" si="22"/>
        <v>2016-04-23</v>
      </c>
      <c r="H310" t="str">
        <f t="shared" si="23"/>
        <v>2016-04-24</v>
      </c>
      <c r="I310" t="str">
        <f t="shared" si="25"/>
        <v>2016</v>
      </c>
      <c r="J310">
        <f t="shared" si="24"/>
        <v>4</v>
      </c>
      <c r="K310" t="str">
        <f t="shared" si="26"/>
        <v>충남주의보2016-04-23</v>
      </c>
      <c r="L310">
        <f>COUNTIF(K$2:K310,K310)</f>
        <v>1</v>
      </c>
    </row>
    <row r="311" spans="1:12" hidden="1" x14ac:dyDescent="0.3">
      <c r="A311" t="s">
        <v>34</v>
      </c>
      <c r="B311" t="s">
        <v>140</v>
      </c>
      <c r="C311" t="s">
        <v>126</v>
      </c>
      <c r="D311" t="s">
        <v>123</v>
      </c>
      <c r="E311" t="s">
        <v>520</v>
      </c>
      <c r="F311" t="s">
        <v>500</v>
      </c>
      <c r="G311" t="str">
        <f t="shared" si="22"/>
        <v>2016-04-23</v>
      </c>
      <c r="H311" t="str">
        <f t="shared" si="23"/>
        <v>2016-04-25</v>
      </c>
      <c r="I311" t="str">
        <f t="shared" si="25"/>
        <v>2016</v>
      </c>
      <c r="J311">
        <f t="shared" si="24"/>
        <v>4</v>
      </c>
      <c r="K311" t="str">
        <f t="shared" si="26"/>
        <v>대전주의보2016-04-23</v>
      </c>
      <c r="L311">
        <f>COUNTIF(K$2:K311,K311)</f>
        <v>1</v>
      </c>
    </row>
    <row r="312" spans="1:12" hidden="1" x14ac:dyDescent="0.3">
      <c r="A312" t="s">
        <v>121</v>
      </c>
      <c r="B312" t="s">
        <v>349</v>
      </c>
      <c r="C312" t="s">
        <v>126</v>
      </c>
      <c r="D312" t="s">
        <v>123</v>
      </c>
      <c r="E312" t="s">
        <v>484</v>
      </c>
      <c r="F312" t="s">
        <v>534</v>
      </c>
      <c r="G312" t="str">
        <f t="shared" si="22"/>
        <v>2016-04-23</v>
      </c>
      <c r="H312" t="str">
        <f t="shared" si="23"/>
        <v>2016-04-24</v>
      </c>
      <c r="I312" t="str">
        <f t="shared" si="25"/>
        <v>2016</v>
      </c>
      <c r="J312">
        <f t="shared" si="24"/>
        <v>4</v>
      </c>
      <c r="K312" t="str">
        <f t="shared" si="26"/>
        <v>충북주의보2016-04-23</v>
      </c>
      <c r="L312">
        <f>COUNTIF(K$2:K312,K312)</f>
        <v>1</v>
      </c>
    </row>
    <row r="313" spans="1:12" hidden="1" x14ac:dyDescent="0.3">
      <c r="A313" t="s">
        <v>37</v>
      </c>
      <c r="B313" t="s">
        <v>140</v>
      </c>
      <c r="C313" t="s">
        <v>126</v>
      </c>
      <c r="D313" t="s">
        <v>123</v>
      </c>
      <c r="E313" t="s">
        <v>553</v>
      </c>
      <c r="F313" t="s">
        <v>554</v>
      </c>
      <c r="G313" t="str">
        <f t="shared" si="22"/>
        <v>2016-04-23</v>
      </c>
      <c r="H313" t="str">
        <f t="shared" si="23"/>
        <v>2016-04-25</v>
      </c>
      <c r="I313" t="str">
        <f t="shared" si="25"/>
        <v>2016</v>
      </c>
      <c r="J313">
        <f t="shared" si="24"/>
        <v>4</v>
      </c>
      <c r="K313" t="str">
        <f t="shared" si="26"/>
        <v>부산주의보2016-04-23</v>
      </c>
      <c r="L313">
        <f>COUNTIF(K$2:K313,K313)</f>
        <v>1</v>
      </c>
    </row>
    <row r="314" spans="1:12" hidden="1" x14ac:dyDescent="0.3">
      <c r="A314" t="s">
        <v>38</v>
      </c>
      <c r="B314" t="s">
        <v>167</v>
      </c>
      <c r="C314" t="s">
        <v>126</v>
      </c>
      <c r="D314" t="s">
        <v>123</v>
      </c>
      <c r="E314" t="s">
        <v>498</v>
      </c>
      <c r="F314" t="s">
        <v>554</v>
      </c>
      <c r="G314" t="str">
        <f t="shared" si="22"/>
        <v>2016-04-23</v>
      </c>
      <c r="H314" t="str">
        <f t="shared" si="23"/>
        <v>2016-04-25</v>
      </c>
      <c r="I314" t="str">
        <f t="shared" si="25"/>
        <v>2016</v>
      </c>
      <c r="J314">
        <f t="shared" si="24"/>
        <v>4</v>
      </c>
      <c r="K314" t="str">
        <f t="shared" si="26"/>
        <v>울산주의보2016-04-23</v>
      </c>
      <c r="L314">
        <f>COUNTIF(K$2:K314,K314)</f>
        <v>1</v>
      </c>
    </row>
    <row r="315" spans="1:12" hidden="1" x14ac:dyDescent="0.3">
      <c r="A315" t="s">
        <v>36</v>
      </c>
      <c r="B315" t="s">
        <v>165</v>
      </c>
      <c r="C315" t="s">
        <v>126</v>
      </c>
      <c r="D315" t="s">
        <v>123</v>
      </c>
      <c r="E315" t="s">
        <v>518</v>
      </c>
      <c r="F315" t="s">
        <v>484</v>
      </c>
      <c r="G315" t="str">
        <f t="shared" si="22"/>
        <v>2016-04-23</v>
      </c>
      <c r="H315" t="str">
        <f t="shared" si="23"/>
        <v>2016-04-23</v>
      </c>
      <c r="I315" t="str">
        <f t="shared" si="25"/>
        <v>2016</v>
      </c>
      <c r="J315">
        <f t="shared" si="24"/>
        <v>4</v>
      </c>
      <c r="K315" t="str">
        <f t="shared" si="26"/>
        <v>대구주의보2016-04-23</v>
      </c>
      <c r="L315">
        <f>COUNTIF(K$2:K315,K315)</f>
        <v>1</v>
      </c>
    </row>
    <row r="316" spans="1:12" x14ac:dyDescent="0.3">
      <c r="A316" t="s">
        <v>36</v>
      </c>
      <c r="B316" t="s">
        <v>165</v>
      </c>
      <c r="C316" t="s">
        <v>126</v>
      </c>
      <c r="D316" t="s">
        <v>1</v>
      </c>
      <c r="E316" t="s">
        <v>484</v>
      </c>
      <c r="F316" t="s">
        <v>564</v>
      </c>
      <c r="G316" t="str">
        <f t="shared" si="22"/>
        <v>2016-04-23</v>
      </c>
      <c r="H316" t="str">
        <f t="shared" si="23"/>
        <v>2016-04-23</v>
      </c>
      <c r="I316" t="str">
        <f t="shared" si="25"/>
        <v>2016</v>
      </c>
      <c r="J316">
        <f t="shared" si="24"/>
        <v>4</v>
      </c>
      <c r="K316" t="str">
        <f t="shared" si="26"/>
        <v>대구경보2016-04-23</v>
      </c>
      <c r="L316">
        <f>COUNTIF(K$2:K316,K316)</f>
        <v>1</v>
      </c>
    </row>
    <row r="317" spans="1:12" hidden="1" x14ac:dyDescent="0.3">
      <c r="A317" t="s">
        <v>132</v>
      </c>
      <c r="B317" t="s">
        <v>412</v>
      </c>
      <c r="C317" t="s">
        <v>126</v>
      </c>
      <c r="D317" t="s">
        <v>123</v>
      </c>
      <c r="E317" t="s">
        <v>578</v>
      </c>
      <c r="F317" t="s">
        <v>579</v>
      </c>
      <c r="G317" t="str">
        <f t="shared" si="22"/>
        <v>2016-04-23</v>
      </c>
      <c r="H317" t="str">
        <f t="shared" si="23"/>
        <v>2016-04-24</v>
      </c>
      <c r="I317" t="str">
        <f t="shared" si="25"/>
        <v>2016</v>
      </c>
      <c r="J317">
        <f t="shared" si="24"/>
        <v>4</v>
      </c>
      <c r="K317" t="str">
        <f t="shared" si="26"/>
        <v>경북주의보2016-04-23</v>
      </c>
      <c r="L317">
        <f>COUNTIF(K$2:K317,K317)</f>
        <v>1</v>
      </c>
    </row>
    <row r="318" spans="1:12" x14ac:dyDescent="0.3">
      <c r="A318" t="s">
        <v>132</v>
      </c>
      <c r="B318" t="s">
        <v>411</v>
      </c>
      <c r="C318" t="s">
        <v>126</v>
      </c>
      <c r="D318" t="s">
        <v>1</v>
      </c>
      <c r="E318" t="s">
        <v>484</v>
      </c>
      <c r="F318" t="s">
        <v>580</v>
      </c>
      <c r="G318" t="str">
        <f t="shared" si="22"/>
        <v>2016-04-23</v>
      </c>
      <c r="H318" t="str">
        <f t="shared" si="23"/>
        <v>2016-04-23</v>
      </c>
      <c r="I318" t="str">
        <f t="shared" si="25"/>
        <v>2016</v>
      </c>
      <c r="J318">
        <f t="shared" si="24"/>
        <v>4</v>
      </c>
      <c r="K318" t="str">
        <f t="shared" si="26"/>
        <v>경북경보2016-04-23</v>
      </c>
      <c r="L318">
        <f>COUNTIF(K$2:K318,K318)</f>
        <v>1</v>
      </c>
    </row>
    <row r="319" spans="1:12" hidden="1" x14ac:dyDescent="0.3">
      <c r="A319" t="s">
        <v>133</v>
      </c>
      <c r="B319" t="s">
        <v>426</v>
      </c>
      <c r="C319" t="s">
        <v>126</v>
      </c>
      <c r="D319" t="s">
        <v>123</v>
      </c>
      <c r="E319" t="s">
        <v>520</v>
      </c>
      <c r="F319" t="s">
        <v>590</v>
      </c>
      <c r="G319" t="str">
        <f t="shared" si="22"/>
        <v>2016-04-23</v>
      </c>
      <c r="H319" t="str">
        <f t="shared" si="23"/>
        <v>2016-04-25</v>
      </c>
      <c r="I319" t="str">
        <f t="shared" si="25"/>
        <v>2016</v>
      </c>
      <c r="J319">
        <f t="shared" si="24"/>
        <v>4</v>
      </c>
      <c r="K319" t="str">
        <f t="shared" si="26"/>
        <v>경남주의보2016-04-23</v>
      </c>
      <c r="L319">
        <f>COUNTIF(K$2:K319,K319)</f>
        <v>1</v>
      </c>
    </row>
    <row r="320" spans="1:12" hidden="1" x14ac:dyDescent="0.3">
      <c r="A320" t="s">
        <v>130</v>
      </c>
      <c r="B320" t="s">
        <v>157</v>
      </c>
      <c r="C320" t="s">
        <v>126</v>
      </c>
      <c r="D320" t="s">
        <v>123</v>
      </c>
      <c r="E320" t="s">
        <v>578</v>
      </c>
      <c r="F320" t="s">
        <v>593</v>
      </c>
      <c r="G320" t="str">
        <f t="shared" si="22"/>
        <v>2016-04-23</v>
      </c>
      <c r="H320" t="str">
        <f t="shared" si="23"/>
        <v>2016-04-25</v>
      </c>
      <c r="I320" t="str">
        <f t="shared" si="25"/>
        <v>2016</v>
      </c>
      <c r="J320">
        <f t="shared" si="24"/>
        <v>4</v>
      </c>
      <c r="K320" t="str">
        <f t="shared" si="26"/>
        <v>전남주의보2016-04-23</v>
      </c>
      <c r="L320">
        <f>COUNTIF(K$2:K320,K320)</f>
        <v>1</v>
      </c>
    </row>
    <row r="321" spans="1:12" hidden="1" x14ac:dyDescent="0.3">
      <c r="A321" t="s">
        <v>39</v>
      </c>
      <c r="B321" t="s">
        <v>139</v>
      </c>
      <c r="C321" t="s">
        <v>126</v>
      </c>
      <c r="D321" t="s">
        <v>123</v>
      </c>
      <c r="E321" t="s">
        <v>498</v>
      </c>
      <c r="F321" t="s">
        <v>596</v>
      </c>
      <c r="G321" t="str">
        <f t="shared" si="22"/>
        <v>2016-04-23</v>
      </c>
      <c r="H321" t="str">
        <f t="shared" si="23"/>
        <v>2016-04-25</v>
      </c>
      <c r="I321" t="str">
        <f t="shared" si="25"/>
        <v>2016</v>
      </c>
      <c r="J321">
        <f t="shared" si="24"/>
        <v>4</v>
      </c>
      <c r="K321" t="str">
        <f t="shared" si="26"/>
        <v>광주주의보2016-04-23</v>
      </c>
      <c r="L321">
        <f>COUNTIF(K$2:K321,K321)</f>
        <v>1</v>
      </c>
    </row>
    <row r="322" spans="1:12" hidden="1" x14ac:dyDescent="0.3">
      <c r="A322" t="s">
        <v>142</v>
      </c>
      <c r="B322" t="s">
        <v>440</v>
      </c>
      <c r="C322" t="s">
        <v>126</v>
      </c>
      <c r="D322" t="s">
        <v>123</v>
      </c>
      <c r="E322" t="s">
        <v>520</v>
      </c>
      <c r="F322" t="s">
        <v>601</v>
      </c>
      <c r="G322" t="str">
        <f t="shared" ref="G322:G385" si="27">LEFT(E322,10)</f>
        <v>2016-04-23</v>
      </c>
      <c r="H322" t="str">
        <f t="shared" ref="H322:H385" si="28">LEFT(F322,10)</f>
        <v>2016-04-25</v>
      </c>
      <c r="I322" t="str">
        <f t="shared" si="25"/>
        <v>2016</v>
      </c>
      <c r="J322">
        <f t="shared" si="24"/>
        <v>4</v>
      </c>
      <c r="K322" t="str">
        <f t="shared" si="26"/>
        <v>전북주의보2016-04-23</v>
      </c>
      <c r="L322">
        <f>COUNTIF(K$2:K322,K322)</f>
        <v>1</v>
      </c>
    </row>
    <row r="323" spans="1:12" hidden="1" x14ac:dyDescent="0.3">
      <c r="A323" t="s">
        <v>124</v>
      </c>
      <c r="B323" t="s">
        <v>125</v>
      </c>
      <c r="C323" t="s">
        <v>126</v>
      </c>
      <c r="D323" t="s">
        <v>123</v>
      </c>
      <c r="E323" t="s">
        <v>464</v>
      </c>
      <c r="F323" t="s">
        <v>488</v>
      </c>
      <c r="G323" t="str">
        <f t="shared" si="27"/>
        <v>2016-04-24</v>
      </c>
      <c r="H323" t="str">
        <f t="shared" si="28"/>
        <v>2016-04-24</v>
      </c>
      <c r="I323" t="str">
        <f t="shared" si="25"/>
        <v>2016</v>
      </c>
      <c r="J323">
        <f t="shared" ref="J323:J386" si="29">MONTH(G323)</f>
        <v>4</v>
      </c>
      <c r="K323" t="str">
        <f t="shared" si="26"/>
        <v>경기주의보2016-04-24</v>
      </c>
      <c r="L323">
        <f>COUNTIF(K$2:K323,K323)</f>
        <v>1</v>
      </c>
    </row>
    <row r="324" spans="1:12" hidden="1" x14ac:dyDescent="0.3">
      <c r="A324" t="s">
        <v>30</v>
      </c>
      <c r="B324" t="s">
        <v>146</v>
      </c>
      <c r="C324" t="s">
        <v>126</v>
      </c>
      <c r="D324" t="s">
        <v>123</v>
      </c>
      <c r="E324" t="s">
        <v>464</v>
      </c>
      <c r="F324" t="s">
        <v>499</v>
      </c>
      <c r="G324" t="str">
        <f t="shared" si="27"/>
        <v>2016-04-24</v>
      </c>
      <c r="H324" t="str">
        <f t="shared" si="28"/>
        <v>2016-04-25</v>
      </c>
      <c r="I324" t="str">
        <f t="shared" ref="I324:I380" si="30">LEFT(G324,4)</f>
        <v>2016</v>
      </c>
      <c r="J324">
        <f t="shared" si="29"/>
        <v>4</v>
      </c>
      <c r="K324" t="str">
        <f t="shared" ref="K324:K380" si="31">A324&amp;D324&amp;G324</f>
        <v>인천주의보2016-04-24</v>
      </c>
      <c r="L324">
        <f>COUNTIF(K$2:K324,K324)</f>
        <v>1</v>
      </c>
    </row>
    <row r="325" spans="1:12" hidden="1" x14ac:dyDescent="0.3">
      <c r="A325" t="s">
        <v>153</v>
      </c>
      <c r="B325" t="s">
        <v>328</v>
      </c>
      <c r="C325" t="s">
        <v>126</v>
      </c>
      <c r="D325" t="s">
        <v>123</v>
      </c>
      <c r="E325" t="s">
        <v>535</v>
      </c>
      <c r="F325" t="s">
        <v>536</v>
      </c>
      <c r="G325" t="str">
        <f t="shared" si="27"/>
        <v>2016-04-24</v>
      </c>
      <c r="H325" t="str">
        <f t="shared" si="28"/>
        <v>2016-04-25</v>
      </c>
      <c r="I325" t="str">
        <f t="shared" si="30"/>
        <v>2016</v>
      </c>
      <c r="J325">
        <f t="shared" si="29"/>
        <v>4</v>
      </c>
      <c r="K325" t="str">
        <f t="shared" si="31"/>
        <v>충남주의보2016-04-24</v>
      </c>
      <c r="L325">
        <f>COUNTIF(K$2:K325,K325)</f>
        <v>1</v>
      </c>
    </row>
    <row r="326" spans="1:12" x14ac:dyDescent="0.3">
      <c r="A326" t="s">
        <v>153</v>
      </c>
      <c r="B326" t="s">
        <v>328</v>
      </c>
      <c r="C326" t="s">
        <v>126</v>
      </c>
      <c r="D326" t="s">
        <v>1</v>
      </c>
      <c r="E326" t="s">
        <v>534</v>
      </c>
      <c r="F326" t="s">
        <v>535</v>
      </c>
      <c r="G326" t="str">
        <f t="shared" si="27"/>
        <v>2016-04-24</v>
      </c>
      <c r="H326" t="str">
        <f t="shared" si="28"/>
        <v>2016-04-24</v>
      </c>
      <c r="I326" t="str">
        <f t="shared" si="30"/>
        <v>2016</v>
      </c>
      <c r="J326">
        <f t="shared" si="29"/>
        <v>4</v>
      </c>
      <c r="K326" t="str">
        <f t="shared" si="31"/>
        <v>충남경보2016-04-24</v>
      </c>
      <c r="L326">
        <f>COUNTIF(K$2:K326,K326)</f>
        <v>1</v>
      </c>
    </row>
    <row r="327" spans="1:12" hidden="1" x14ac:dyDescent="0.3">
      <c r="A327" t="s">
        <v>132</v>
      </c>
      <c r="B327" t="s">
        <v>414</v>
      </c>
      <c r="C327" t="s">
        <v>126</v>
      </c>
      <c r="D327" t="s">
        <v>123</v>
      </c>
      <c r="E327" t="s">
        <v>582</v>
      </c>
      <c r="F327" t="s">
        <v>583</v>
      </c>
      <c r="G327" t="str">
        <f t="shared" si="27"/>
        <v>2016-04-24</v>
      </c>
      <c r="H327" t="str">
        <f t="shared" si="28"/>
        <v>2016-04-24</v>
      </c>
      <c r="I327" t="str">
        <f t="shared" si="30"/>
        <v>2016</v>
      </c>
      <c r="J327">
        <f t="shared" si="29"/>
        <v>4</v>
      </c>
      <c r="K327" t="str">
        <f t="shared" si="31"/>
        <v>경북주의보2016-04-24</v>
      </c>
      <c r="L327">
        <f>COUNTIF(K$2:K327,K327)</f>
        <v>1</v>
      </c>
    </row>
    <row r="328" spans="1:12" hidden="1" x14ac:dyDescent="0.3">
      <c r="A328" t="s">
        <v>41</v>
      </c>
      <c r="B328" t="s">
        <v>162</v>
      </c>
      <c r="C328" t="s">
        <v>126</v>
      </c>
      <c r="D328" t="s">
        <v>123</v>
      </c>
      <c r="E328" t="s">
        <v>488</v>
      </c>
      <c r="F328" t="s">
        <v>497</v>
      </c>
      <c r="G328" t="str">
        <f t="shared" si="27"/>
        <v>2016-04-24</v>
      </c>
      <c r="H328" t="str">
        <f t="shared" si="28"/>
        <v>2016-04-24</v>
      </c>
      <c r="I328" t="str">
        <f t="shared" si="30"/>
        <v>2016</v>
      </c>
      <c r="J328">
        <f t="shared" si="29"/>
        <v>4</v>
      </c>
      <c r="K328" t="str">
        <f t="shared" si="31"/>
        <v>제주주의보2016-04-24</v>
      </c>
      <c r="L328">
        <f>COUNTIF(K$2:K328,K328)</f>
        <v>1</v>
      </c>
    </row>
    <row r="329" spans="1:12" hidden="1" x14ac:dyDescent="0.3">
      <c r="A329" t="s">
        <v>124</v>
      </c>
      <c r="B329" t="s">
        <v>131</v>
      </c>
      <c r="C329" t="s">
        <v>126</v>
      </c>
      <c r="D329" t="s">
        <v>123</v>
      </c>
      <c r="E329" t="s">
        <v>489</v>
      </c>
      <c r="F329" t="s">
        <v>490</v>
      </c>
      <c r="G329" t="str">
        <f t="shared" si="27"/>
        <v>2016-05-06</v>
      </c>
      <c r="H329" t="str">
        <f t="shared" si="28"/>
        <v>2016-05-07</v>
      </c>
      <c r="I329" t="str">
        <f t="shared" si="30"/>
        <v>2016</v>
      </c>
      <c r="J329">
        <f t="shared" si="29"/>
        <v>5</v>
      </c>
      <c r="K329" t="str">
        <f t="shared" si="31"/>
        <v>경기주의보2016-05-06</v>
      </c>
      <c r="L329">
        <f>COUNTIF(K$2:K329,K329)</f>
        <v>1</v>
      </c>
    </row>
    <row r="330" spans="1:12" x14ac:dyDescent="0.3">
      <c r="A330" t="s">
        <v>30</v>
      </c>
      <c r="B330" t="s">
        <v>149</v>
      </c>
      <c r="C330" t="s">
        <v>126</v>
      </c>
      <c r="D330" t="s">
        <v>1</v>
      </c>
      <c r="E330" t="s">
        <v>489</v>
      </c>
      <c r="F330" t="s">
        <v>491</v>
      </c>
      <c r="G330" t="str">
        <f t="shared" si="27"/>
        <v>2016-05-06</v>
      </c>
      <c r="H330" t="str">
        <f t="shared" si="28"/>
        <v>2016-05-07</v>
      </c>
      <c r="I330" t="str">
        <f t="shared" si="30"/>
        <v>2016</v>
      </c>
      <c r="J330">
        <f t="shared" si="29"/>
        <v>5</v>
      </c>
      <c r="K330" t="str">
        <f t="shared" si="31"/>
        <v>인천경보2016-05-06</v>
      </c>
      <c r="L330">
        <f>COUNTIF(K$2:K330,K330)</f>
        <v>1</v>
      </c>
    </row>
    <row r="331" spans="1:12" hidden="1" x14ac:dyDescent="0.3">
      <c r="A331" t="s">
        <v>127</v>
      </c>
      <c r="B331" t="s">
        <v>188</v>
      </c>
      <c r="C331" t="s">
        <v>126</v>
      </c>
      <c r="D331" t="s">
        <v>123</v>
      </c>
      <c r="E331" t="s">
        <v>489</v>
      </c>
      <c r="F331" t="s">
        <v>465</v>
      </c>
      <c r="G331" t="str">
        <f t="shared" si="27"/>
        <v>2016-05-06</v>
      </c>
      <c r="H331" t="str">
        <f t="shared" si="28"/>
        <v>2016-05-07</v>
      </c>
      <c r="I331" t="str">
        <f t="shared" si="30"/>
        <v>2016</v>
      </c>
      <c r="J331">
        <f t="shared" si="29"/>
        <v>5</v>
      </c>
      <c r="K331" t="str">
        <f t="shared" si="31"/>
        <v>강원주의보2016-05-06</v>
      </c>
      <c r="L331">
        <f>COUNTIF(K$2:K331,K331)</f>
        <v>1</v>
      </c>
    </row>
    <row r="332" spans="1:12" hidden="1" x14ac:dyDescent="0.3">
      <c r="A332" t="s">
        <v>27</v>
      </c>
      <c r="B332" t="s">
        <v>135</v>
      </c>
      <c r="C332" t="s">
        <v>126</v>
      </c>
      <c r="D332" t="s">
        <v>123</v>
      </c>
      <c r="E332" t="s">
        <v>465</v>
      </c>
      <c r="F332" t="s">
        <v>466</v>
      </c>
      <c r="G332" t="str">
        <f t="shared" si="27"/>
        <v>2016-05-07</v>
      </c>
      <c r="H332" t="str">
        <f t="shared" si="28"/>
        <v>2016-05-07</v>
      </c>
      <c r="I332" t="str">
        <f t="shared" si="30"/>
        <v>2016</v>
      </c>
      <c r="J332">
        <f t="shared" si="29"/>
        <v>5</v>
      </c>
      <c r="K332" t="str">
        <f t="shared" si="31"/>
        <v>서울주의보2016-05-07</v>
      </c>
      <c r="L332">
        <f>COUNTIF(K$2:K332,K332)</f>
        <v>1</v>
      </c>
    </row>
    <row r="333" spans="1:12" hidden="1" x14ac:dyDescent="0.3">
      <c r="A333" t="s">
        <v>124</v>
      </c>
      <c r="B333" t="s">
        <v>125</v>
      </c>
      <c r="C333" t="s">
        <v>126</v>
      </c>
      <c r="D333" t="s">
        <v>123</v>
      </c>
      <c r="E333" t="s">
        <v>491</v>
      </c>
      <c r="F333" t="s">
        <v>492</v>
      </c>
      <c r="G333" t="str">
        <f t="shared" si="27"/>
        <v>2016-05-07</v>
      </c>
      <c r="H333" t="str">
        <f t="shared" si="28"/>
        <v>2016-05-07</v>
      </c>
      <c r="I333" t="str">
        <f t="shared" si="30"/>
        <v>2016</v>
      </c>
      <c r="J333">
        <f t="shared" si="29"/>
        <v>5</v>
      </c>
      <c r="K333" t="str">
        <f t="shared" si="31"/>
        <v>경기주의보2016-05-07</v>
      </c>
      <c r="L333">
        <f>COUNTIF(K$2:K333,K333)</f>
        <v>1</v>
      </c>
    </row>
    <row r="334" spans="1:12" hidden="1" x14ac:dyDescent="0.3">
      <c r="A334" t="s">
        <v>30</v>
      </c>
      <c r="B334" t="s">
        <v>129</v>
      </c>
      <c r="C334" t="s">
        <v>126</v>
      </c>
      <c r="D334" t="s">
        <v>123</v>
      </c>
      <c r="E334" t="s">
        <v>502</v>
      </c>
      <c r="F334" t="s">
        <v>503</v>
      </c>
      <c r="G334" t="str">
        <f t="shared" si="27"/>
        <v>2016-05-07</v>
      </c>
      <c r="H334" t="str">
        <f t="shared" si="28"/>
        <v>2016-05-07</v>
      </c>
      <c r="I334" t="str">
        <f t="shared" si="30"/>
        <v>2016</v>
      </c>
      <c r="J334">
        <f t="shared" si="29"/>
        <v>5</v>
      </c>
      <c r="K334" t="str">
        <f t="shared" si="31"/>
        <v>인천주의보2016-05-07</v>
      </c>
      <c r="L334">
        <f>COUNTIF(K$2:K334,K334)</f>
        <v>1</v>
      </c>
    </row>
    <row r="335" spans="1:12" hidden="1" x14ac:dyDescent="0.3">
      <c r="A335" t="s">
        <v>127</v>
      </c>
      <c r="B335" t="s">
        <v>191</v>
      </c>
      <c r="C335" t="s">
        <v>126</v>
      </c>
      <c r="D335" t="s">
        <v>123</v>
      </c>
      <c r="E335" t="s">
        <v>521</v>
      </c>
      <c r="F335" t="s">
        <v>522</v>
      </c>
      <c r="G335" t="str">
        <f t="shared" si="27"/>
        <v>2016-05-07</v>
      </c>
      <c r="H335" t="str">
        <f t="shared" si="28"/>
        <v>2016-05-08</v>
      </c>
      <c r="I335" t="str">
        <f t="shared" si="30"/>
        <v>2016</v>
      </c>
      <c r="J335">
        <f t="shared" si="29"/>
        <v>5</v>
      </c>
      <c r="K335" t="str">
        <f t="shared" si="31"/>
        <v>강원주의보2016-05-07</v>
      </c>
      <c r="L335">
        <f>COUNTIF(K$2:K335,K335)</f>
        <v>1</v>
      </c>
    </row>
    <row r="336" spans="1:12" x14ac:dyDescent="0.3">
      <c r="A336" t="s">
        <v>127</v>
      </c>
      <c r="B336" t="s">
        <v>190</v>
      </c>
      <c r="C336" t="s">
        <v>126</v>
      </c>
      <c r="D336" t="s">
        <v>1</v>
      </c>
      <c r="E336" t="s">
        <v>523</v>
      </c>
      <c r="F336" t="s">
        <v>524</v>
      </c>
      <c r="G336" t="str">
        <f t="shared" si="27"/>
        <v>2016-05-07</v>
      </c>
      <c r="H336" t="str">
        <f t="shared" si="28"/>
        <v>2016-05-07</v>
      </c>
      <c r="I336" t="str">
        <f t="shared" si="30"/>
        <v>2016</v>
      </c>
      <c r="J336">
        <f t="shared" si="29"/>
        <v>5</v>
      </c>
      <c r="K336" t="str">
        <f t="shared" si="31"/>
        <v>강원경보2016-05-07</v>
      </c>
      <c r="L336">
        <f>COUNTIF(K$2:K336,K336)</f>
        <v>1</v>
      </c>
    </row>
    <row r="337" spans="1:12" hidden="1" x14ac:dyDescent="0.3">
      <c r="A337" t="s">
        <v>153</v>
      </c>
      <c r="B337" t="s">
        <v>328</v>
      </c>
      <c r="C337" t="s">
        <v>126</v>
      </c>
      <c r="D337" t="s">
        <v>123</v>
      </c>
      <c r="E337" t="s">
        <v>502</v>
      </c>
      <c r="F337" t="s">
        <v>492</v>
      </c>
      <c r="G337" t="str">
        <f t="shared" si="27"/>
        <v>2016-05-07</v>
      </c>
      <c r="H337" t="str">
        <f t="shared" si="28"/>
        <v>2016-05-07</v>
      </c>
      <c r="I337" t="str">
        <f t="shared" si="30"/>
        <v>2016</v>
      </c>
      <c r="J337">
        <f t="shared" si="29"/>
        <v>5</v>
      </c>
      <c r="K337" t="str">
        <f t="shared" si="31"/>
        <v>충남주의보2016-05-07</v>
      </c>
      <c r="L337">
        <f>COUNTIF(K$2:K337,K337)</f>
        <v>1</v>
      </c>
    </row>
    <row r="338" spans="1:12" hidden="1" x14ac:dyDescent="0.3">
      <c r="A338" t="s">
        <v>34</v>
      </c>
      <c r="B338" t="s">
        <v>140</v>
      </c>
      <c r="C338" t="s">
        <v>126</v>
      </c>
      <c r="D338" t="s">
        <v>123</v>
      </c>
      <c r="E338" t="s">
        <v>501</v>
      </c>
      <c r="F338" t="s">
        <v>490</v>
      </c>
      <c r="G338" t="str">
        <f t="shared" si="27"/>
        <v>2016-05-07</v>
      </c>
      <c r="H338" t="str">
        <f t="shared" si="28"/>
        <v>2016-05-07</v>
      </c>
      <c r="I338" t="str">
        <f t="shared" si="30"/>
        <v>2016</v>
      </c>
      <c r="J338">
        <f t="shared" si="29"/>
        <v>5</v>
      </c>
      <c r="K338" t="str">
        <f t="shared" si="31"/>
        <v>대전주의보2016-05-07</v>
      </c>
      <c r="L338">
        <f>COUNTIF(K$2:K338,K338)</f>
        <v>1</v>
      </c>
    </row>
    <row r="339" spans="1:12" hidden="1" x14ac:dyDescent="0.3">
      <c r="A339" t="s">
        <v>121</v>
      </c>
      <c r="B339" t="s">
        <v>341</v>
      </c>
      <c r="C339" t="s">
        <v>126</v>
      </c>
      <c r="D339" t="s">
        <v>123</v>
      </c>
      <c r="E339" t="s">
        <v>504</v>
      </c>
      <c r="F339" t="s">
        <v>490</v>
      </c>
      <c r="G339" t="str">
        <f t="shared" si="27"/>
        <v>2016-05-07</v>
      </c>
      <c r="H339" t="str">
        <f t="shared" si="28"/>
        <v>2016-05-07</v>
      </c>
      <c r="I339" t="str">
        <f t="shared" si="30"/>
        <v>2016</v>
      </c>
      <c r="J339">
        <f t="shared" si="29"/>
        <v>5</v>
      </c>
      <c r="K339" t="str">
        <f t="shared" si="31"/>
        <v>충북주의보2016-05-07</v>
      </c>
      <c r="L339">
        <f>COUNTIF(K$2:K339,K339)</f>
        <v>1</v>
      </c>
    </row>
    <row r="340" spans="1:12" x14ac:dyDescent="0.3">
      <c r="A340" t="s">
        <v>121</v>
      </c>
      <c r="B340" t="s">
        <v>347</v>
      </c>
      <c r="C340" t="s">
        <v>126</v>
      </c>
      <c r="D340" t="s">
        <v>1</v>
      </c>
      <c r="E340" t="s">
        <v>549</v>
      </c>
      <c r="F340" t="s">
        <v>492</v>
      </c>
      <c r="G340" t="str">
        <f t="shared" si="27"/>
        <v>2016-05-07</v>
      </c>
      <c r="H340" t="str">
        <f t="shared" si="28"/>
        <v>2016-05-07</v>
      </c>
      <c r="I340" t="str">
        <f t="shared" si="30"/>
        <v>2016</v>
      </c>
      <c r="J340">
        <f t="shared" si="29"/>
        <v>5</v>
      </c>
      <c r="K340" t="str">
        <f t="shared" si="31"/>
        <v>충북경보2016-05-07</v>
      </c>
      <c r="L340">
        <f>COUNTIF(K$2:K340,K340)</f>
        <v>1</v>
      </c>
    </row>
    <row r="341" spans="1:12" hidden="1" x14ac:dyDescent="0.3">
      <c r="A341" t="s">
        <v>61</v>
      </c>
      <c r="B341" t="s">
        <v>171</v>
      </c>
      <c r="C341" t="s">
        <v>126</v>
      </c>
      <c r="D341" t="s">
        <v>123</v>
      </c>
      <c r="E341" t="s">
        <v>491</v>
      </c>
      <c r="F341" t="s">
        <v>466</v>
      </c>
      <c r="G341" t="str">
        <f t="shared" si="27"/>
        <v>2016-05-07</v>
      </c>
      <c r="H341" t="str">
        <f t="shared" si="28"/>
        <v>2016-05-07</v>
      </c>
      <c r="I341" t="str">
        <f t="shared" si="30"/>
        <v>2016</v>
      </c>
      <c r="J341">
        <f t="shared" si="29"/>
        <v>5</v>
      </c>
      <c r="K341" t="str">
        <f t="shared" si="31"/>
        <v>세종주의보2016-05-07</v>
      </c>
      <c r="L341">
        <f>COUNTIF(K$2:K341,K341)</f>
        <v>1</v>
      </c>
    </row>
    <row r="342" spans="1:12" hidden="1" x14ac:dyDescent="0.3">
      <c r="A342" t="s">
        <v>37</v>
      </c>
      <c r="B342" t="s">
        <v>129</v>
      </c>
      <c r="C342" t="s">
        <v>126</v>
      </c>
      <c r="D342" t="s">
        <v>123</v>
      </c>
      <c r="E342" t="s">
        <v>549</v>
      </c>
      <c r="F342" t="s">
        <v>555</v>
      </c>
      <c r="G342" t="str">
        <f t="shared" si="27"/>
        <v>2016-05-07</v>
      </c>
      <c r="H342" t="str">
        <f t="shared" si="28"/>
        <v>2016-05-08</v>
      </c>
      <c r="I342" t="str">
        <f t="shared" si="30"/>
        <v>2016</v>
      </c>
      <c r="J342">
        <f t="shared" si="29"/>
        <v>5</v>
      </c>
      <c r="K342" t="str">
        <f t="shared" si="31"/>
        <v>부산주의보2016-05-07</v>
      </c>
      <c r="L342">
        <f>COUNTIF(K$2:K342,K342)</f>
        <v>1</v>
      </c>
    </row>
    <row r="343" spans="1:12" hidden="1" x14ac:dyDescent="0.3">
      <c r="A343" t="s">
        <v>38</v>
      </c>
      <c r="B343" t="s">
        <v>167</v>
      </c>
      <c r="C343" t="s">
        <v>126</v>
      </c>
      <c r="D343" t="s">
        <v>123</v>
      </c>
      <c r="E343" t="s">
        <v>505</v>
      </c>
      <c r="F343" t="s">
        <v>562</v>
      </c>
      <c r="G343" t="str">
        <f t="shared" si="27"/>
        <v>2016-05-07</v>
      </c>
      <c r="H343" t="str">
        <f t="shared" si="28"/>
        <v>2016-05-07</v>
      </c>
      <c r="I343" t="str">
        <f t="shared" si="30"/>
        <v>2016</v>
      </c>
      <c r="J343">
        <f t="shared" si="29"/>
        <v>5</v>
      </c>
      <c r="K343" t="str">
        <f t="shared" si="31"/>
        <v>울산주의보2016-05-07</v>
      </c>
      <c r="L343">
        <f>COUNTIF(K$2:K343,K343)</f>
        <v>1</v>
      </c>
    </row>
    <row r="344" spans="1:12" hidden="1" x14ac:dyDescent="0.3">
      <c r="A344" t="s">
        <v>36</v>
      </c>
      <c r="B344" t="s">
        <v>165</v>
      </c>
      <c r="C344" t="s">
        <v>126</v>
      </c>
      <c r="D344" t="s">
        <v>123</v>
      </c>
      <c r="E344" t="s">
        <v>521</v>
      </c>
      <c r="F344" t="s">
        <v>565</v>
      </c>
      <c r="G344" t="str">
        <f t="shared" si="27"/>
        <v>2016-05-07</v>
      </c>
      <c r="H344" t="str">
        <f t="shared" si="28"/>
        <v>2016-05-07</v>
      </c>
      <c r="I344" t="str">
        <f t="shared" si="30"/>
        <v>2016</v>
      </c>
      <c r="J344">
        <f t="shared" si="29"/>
        <v>5</v>
      </c>
      <c r="K344" t="str">
        <f t="shared" si="31"/>
        <v>대구주의보2016-05-07</v>
      </c>
      <c r="L344">
        <f>COUNTIF(K$2:K344,K344)</f>
        <v>1</v>
      </c>
    </row>
    <row r="345" spans="1:12" hidden="1" x14ac:dyDescent="0.3">
      <c r="A345" t="s">
        <v>132</v>
      </c>
      <c r="B345" t="s">
        <v>581</v>
      </c>
      <c r="C345" t="s">
        <v>126</v>
      </c>
      <c r="D345" t="s">
        <v>123</v>
      </c>
      <c r="E345" t="s">
        <v>523</v>
      </c>
      <c r="F345" t="s">
        <v>490</v>
      </c>
      <c r="G345" t="str">
        <f t="shared" si="27"/>
        <v>2016-05-07</v>
      </c>
      <c r="H345" t="str">
        <f t="shared" si="28"/>
        <v>2016-05-07</v>
      </c>
      <c r="I345" t="str">
        <f t="shared" si="30"/>
        <v>2016</v>
      </c>
      <c r="J345">
        <f t="shared" si="29"/>
        <v>5</v>
      </c>
      <c r="K345" t="str">
        <f t="shared" si="31"/>
        <v>경북주의보2016-05-07</v>
      </c>
      <c r="L345">
        <f>COUNTIF(K$2:K345,K345)</f>
        <v>1</v>
      </c>
    </row>
    <row r="346" spans="1:12" x14ac:dyDescent="0.3">
      <c r="A346" t="s">
        <v>132</v>
      </c>
      <c r="B346" t="s">
        <v>412</v>
      </c>
      <c r="C346" t="s">
        <v>126</v>
      </c>
      <c r="D346" t="s">
        <v>1</v>
      </c>
      <c r="E346" t="s">
        <v>521</v>
      </c>
      <c r="F346" t="s">
        <v>466</v>
      </c>
      <c r="G346" t="str">
        <f t="shared" si="27"/>
        <v>2016-05-07</v>
      </c>
      <c r="H346" t="str">
        <f t="shared" si="28"/>
        <v>2016-05-07</v>
      </c>
      <c r="I346" t="str">
        <f t="shared" si="30"/>
        <v>2016</v>
      </c>
      <c r="J346">
        <f t="shared" si="29"/>
        <v>5</v>
      </c>
      <c r="K346" t="str">
        <f t="shared" si="31"/>
        <v>경북경보2016-05-07</v>
      </c>
      <c r="L346">
        <f>COUNTIF(K$2:K346,K346)</f>
        <v>1</v>
      </c>
    </row>
    <row r="347" spans="1:12" hidden="1" x14ac:dyDescent="0.3">
      <c r="A347" t="s">
        <v>133</v>
      </c>
      <c r="B347" t="s">
        <v>426</v>
      </c>
      <c r="C347" t="s">
        <v>126</v>
      </c>
      <c r="D347" t="s">
        <v>123</v>
      </c>
      <c r="E347" t="s">
        <v>505</v>
      </c>
      <c r="F347" t="s">
        <v>591</v>
      </c>
      <c r="G347" t="str">
        <f t="shared" si="27"/>
        <v>2016-05-07</v>
      </c>
      <c r="H347" t="str">
        <f t="shared" si="28"/>
        <v>2016-05-07</v>
      </c>
      <c r="I347" t="str">
        <f t="shared" si="30"/>
        <v>2016</v>
      </c>
      <c r="J347">
        <f t="shared" si="29"/>
        <v>5</v>
      </c>
      <c r="K347" t="str">
        <f t="shared" si="31"/>
        <v>경남주의보2016-05-07</v>
      </c>
      <c r="L347">
        <f>COUNTIF(K$2:K347,K347)</f>
        <v>1</v>
      </c>
    </row>
    <row r="348" spans="1:12" hidden="1" x14ac:dyDescent="0.3">
      <c r="A348" t="s">
        <v>130</v>
      </c>
      <c r="B348" t="s">
        <v>131</v>
      </c>
      <c r="C348" t="s">
        <v>126</v>
      </c>
      <c r="D348" t="s">
        <v>123</v>
      </c>
      <c r="E348" t="s">
        <v>492</v>
      </c>
      <c r="F348" t="s">
        <v>565</v>
      </c>
      <c r="G348" t="str">
        <f t="shared" si="27"/>
        <v>2016-05-07</v>
      </c>
      <c r="H348" t="str">
        <f t="shared" si="28"/>
        <v>2016-05-07</v>
      </c>
      <c r="I348" t="str">
        <f t="shared" si="30"/>
        <v>2016</v>
      </c>
      <c r="J348">
        <f t="shared" si="29"/>
        <v>5</v>
      </c>
      <c r="K348" t="str">
        <f t="shared" si="31"/>
        <v>전남주의보2016-05-07</v>
      </c>
      <c r="L348">
        <f>COUNTIF(K$2:K348,K348)</f>
        <v>1</v>
      </c>
    </row>
    <row r="349" spans="1:12" x14ac:dyDescent="0.3">
      <c r="A349" t="s">
        <v>130</v>
      </c>
      <c r="B349" t="s">
        <v>131</v>
      </c>
      <c r="C349" t="s">
        <v>126</v>
      </c>
      <c r="D349" t="s">
        <v>1</v>
      </c>
      <c r="E349" t="s">
        <v>521</v>
      </c>
      <c r="F349" t="s">
        <v>492</v>
      </c>
      <c r="G349" t="str">
        <f t="shared" si="27"/>
        <v>2016-05-07</v>
      </c>
      <c r="H349" t="str">
        <f t="shared" si="28"/>
        <v>2016-05-07</v>
      </c>
      <c r="I349" t="str">
        <f t="shared" si="30"/>
        <v>2016</v>
      </c>
      <c r="J349">
        <f t="shared" si="29"/>
        <v>5</v>
      </c>
      <c r="K349" t="str">
        <f t="shared" si="31"/>
        <v>전남경보2016-05-07</v>
      </c>
      <c r="L349">
        <f>COUNTIF(K$2:K349,K349)</f>
        <v>1</v>
      </c>
    </row>
    <row r="350" spans="1:12" hidden="1" x14ac:dyDescent="0.3">
      <c r="A350" t="s">
        <v>39</v>
      </c>
      <c r="B350" t="s">
        <v>139</v>
      </c>
      <c r="C350" t="s">
        <v>126</v>
      </c>
      <c r="D350" t="s">
        <v>123</v>
      </c>
      <c r="E350" t="s">
        <v>466</v>
      </c>
      <c r="F350" t="s">
        <v>492</v>
      </c>
      <c r="G350" t="str">
        <f t="shared" si="27"/>
        <v>2016-05-07</v>
      </c>
      <c r="H350" t="str">
        <f t="shared" si="28"/>
        <v>2016-05-07</v>
      </c>
      <c r="I350" t="str">
        <f t="shared" si="30"/>
        <v>2016</v>
      </c>
      <c r="J350">
        <f t="shared" si="29"/>
        <v>5</v>
      </c>
      <c r="K350" t="str">
        <f t="shared" si="31"/>
        <v>광주주의보2016-05-07</v>
      </c>
      <c r="L350">
        <f>COUNTIF(K$2:K350,K350)</f>
        <v>1</v>
      </c>
    </row>
    <row r="351" spans="1:12" x14ac:dyDescent="0.3">
      <c r="A351" t="s">
        <v>39</v>
      </c>
      <c r="B351" t="s">
        <v>139</v>
      </c>
      <c r="C351" t="s">
        <v>126</v>
      </c>
      <c r="D351" t="s">
        <v>1</v>
      </c>
      <c r="E351" t="s">
        <v>501</v>
      </c>
      <c r="F351" t="s">
        <v>466</v>
      </c>
      <c r="G351" t="str">
        <f t="shared" si="27"/>
        <v>2016-05-07</v>
      </c>
      <c r="H351" t="str">
        <f t="shared" si="28"/>
        <v>2016-05-07</v>
      </c>
      <c r="I351" t="str">
        <f t="shared" si="30"/>
        <v>2016</v>
      </c>
      <c r="J351">
        <f t="shared" si="29"/>
        <v>5</v>
      </c>
      <c r="K351" t="str">
        <f t="shared" si="31"/>
        <v>광주경보2016-05-07</v>
      </c>
      <c r="L351">
        <f>COUNTIF(K$2:K351,K351)</f>
        <v>1</v>
      </c>
    </row>
    <row r="352" spans="1:12" hidden="1" x14ac:dyDescent="0.3">
      <c r="A352" t="s">
        <v>142</v>
      </c>
      <c r="B352" t="s">
        <v>440</v>
      </c>
      <c r="C352" t="s">
        <v>126</v>
      </c>
      <c r="D352" t="s">
        <v>123</v>
      </c>
      <c r="E352" t="s">
        <v>523</v>
      </c>
      <c r="F352" t="s">
        <v>556</v>
      </c>
      <c r="G352" t="str">
        <f t="shared" si="27"/>
        <v>2016-05-07</v>
      </c>
      <c r="H352" t="str">
        <f t="shared" si="28"/>
        <v>2016-05-07</v>
      </c>
      <c r="I352" t="str">
        <f t="shared" si="30"/>
        <v>2016</v>
      </c>
      <c r="J352">
        <f t="shared" si="29"/>
        <v>5</v>
      </c>
      <c r="K352" t="str">
        <f t="shared" si="31"/>
        <v>전북주의보2016-05-07</v>
      </c>
      <c r="L352">
        <f>COUNTIF(K$2:K352,K352)</f>
        <v>1</v>
      </c>
    </row>
    <row r="353" spans="1:12" hidden="1" x14ac:dyDescent="0.3">
      <c r="A353" t="s">
        <v>41</v>
      </c>
      <c r="B353" t="s">
        <v>162</v>
      </c>
      <c r="C353" t="s">
        <v>126</v>
      </c>
      <c r="D353" t="s">
        <v>123</v>
      </c>
      <c r="E353" t="s">
        <v>505</v>
      </c>
      <c r="F353" t="s">
        <v>591</v>
      </c>
      <c r="G353" t="str">
        <f t="shared" si="27"/>
        <v>2016-05-07</v>
      </c>
      <c r="H353" t="str">
        <f t="shared" si="28"/>
        <v>2016-05-07</v>
      </c>
      <c r="I353" t="str">
        <f t="shared" si="30"/>
        <v>2016</v>
      </c>
      <c r="J353">
        <f t="shared" si="29"/>
        <v>5</v>
      </c>
      <c r="K353" t="str">
        <f t="shared" si="31"/>
        <v>제주주의보2016-05-07</v>
      </c>
      <c r="L353">
        <f>COUNTIF(K$2:K353,K353)</f>
        <v>1</v>
      </c>
    </row>
    <row r="354" spans="1:12" hidden="1" x14ac:dyDescent="0.3">
      <c r="A354" t="s">
        <v>127</v>
      </c>
      <c r="B354" t="s">
        <v>190</v>
      </c>
      <c r="C354" t="s">
        <v>126</v>
      </c>
      <c r="D354" t="s">
        <v>123</v>
      </c>
      <c r="E354" t="s">
        <v>525</v>
      </c>
      <c r="F354" t="s">
        <v>526</v>
      </c>
      <c r="G354" t="str">
        <f t="shared" si="27"/>
        <v>2016-05-08</v>
      </c>
      <c r="H354" t="str">
        <f t="shared" si="28"/>
        <v>2016-05-09</v>
      </c>
      <c r="I354" t="str">
        <f t="shared" si="30"/>
        <v>2016</v>
      </c>
      <c r="J354">
        <f t="shared" si="29"/>
        <v>5</v>
      </c>
      <c r="K354" t="str">
        <f t="shared" si="31"/>
        <v>강원주의보2016-05-08</v>
      </c>
      <c r="L354">
        <f>COUNTIF(K$2:K354,K354)</f>
        <v>1</v>
      </c>
    </row>
    <row r="355" spans="1:12" hidden="1" x14ac:dyDescent="0.3">
      <c r="A355" t="s">
        <v>37</v>
      </c>
      <c r="B355" t="s">
        <v>129</v>
      </c>
      <c r="C355" t="s">
        <v>126</v>
      </c>
      <c r="D355" t="s">
        <v>123</v>
      </c>
      <c r="E355" t="s">
        <v>557</v>
      </c>
      <c r="F355" t="s">
        <v>558</v>
      </c>
      <c r="G355" t="str">
        <f t="shared" si="27"/>
        <v>2016-05-08</v>
      </c>
      <c r="H355" t="str">
        <f t="shared" si="28"/>
        <v>2016-05-08</v>
      </c>
      <c r="I355" t="str">
        <f t="shared" si="30"/>
        <v>2016</v>
      </c>
      <c r="J355">
        <f t="shared" si="29"/>
        <v>5</v>
      </c>
      <c r="K355" t="str">
        <f t="shared" si="31"/>
        <v>부산주의보2016-05-08</v>
      </c>
      <c r="L355">
        <f>COUNTIF(K$2:K355,K355)</f>
        <v>1</v>
      </c>
    </row>
    <row r="356" spans="1:12" hidden="1" x14ac:dyDescent="0.3">
      <c r="A356" t="s">
        <v>38</v>
      </c>
      <c r="B356" t="s">
        <v>167</v>
      </c>
      <c r="C356" t="s">
        <v>126</v>
      </c>
      <c r="D356" t="s">
        <v>123</v>
      </c>
      <c r="E356" t="s">
        <v>563</v>
      </c>
      <c r="F356" t="s">
        <v>528</v>
      </c>
      <c r="G356" t="str">
        <f t="shared" si="27"/>
        <v>2016-05-08</v>
      </c>
      <c r="H356" t="str">
        <f t="shared" si="28"/>
        <v>2016-05-09</v>
      </c>
      <c r="I356" t="str">
        <f t="shared" si="30"/>
        <v>2016</v>
      </c>
      <c r="J356">
        <f t="shared" si="29"/>
        <v>5</v>
      </c>
      <c r="K356" t="str">
        <f t="shared" si="31"/>
        <v>울산주의보2016-05-08</v>
      </c>
      <c r="L356">
        <f>COUNTIF(K$2:K356,K356)</f>
        <v>1</v>
      </c>
    </row>
    <row r="357" spans="1:12" hidden="1" x14ac:dyDescent="0.3">
      <c r="A357" t="s">
        <v>132</v>
      </c>
      <c r="B357" t="s">
        <v>405</v>
      </c>
      <c r="C357" t="s">
        <v>126</v>
      </c>
      <c r="D357" t="s">
        <v>123</v>
      </c>
      <c r="E357" t="s">
        <v>584</v>
      </c>
      <c r="F357" t="s">
        <v>527</v>
      </c>
      <c r="G357" t="str">
        <f t="shared" si="27"/>
        <v>2016-05-08</v>
      </c>
      <c r="H357" t="str">
        <f t="shared" si="28"/>
        <v>2016-05-08</v>
      </c>
      <c r="I357" t="str">
        <f t="shared" si="30"/>
        <v>2016</v>
      </c>
      <c r="J357">
        <f t="shared" si="29"/>
        <v>5</v>
      </c>
      <c r="K357" t="str">
        <f t="shared" si="31"/>
        <v>경북주의보2016-05-08</v>
      </c>
      <c r="L357">
        <f>COUNTIF(K$2:K357,K357)</f>
        <v>1</v>
      </c>
    </row>
    <row r="358" spans="1:12" hidden="1" x14ac:dyDescent="0.3">
      <c r="A358" t="s">
        <v>121</v>
      </c>
      <c r="B358" t="s">
        <v>341</v>
      </c>
      <c r="C358" t="s">
        <v>1794</v>
      </c>
      <c r="D358" t="s">
        <v>123</v>
      </c>
      <c r="E358" t="s">
        <v>1938</v>
      </c>
      <c r="F358" t="s">
        <v>1939</v>
      </c>
      <c r="G358" t="str">
        <f t="shared" si="27"/>
        <v>2016-05-27</v>
      </c>
      <c r="H358" t="str">
        <f t="shared" si="28"/>
        <v>2016-05-27</v>
      </c>
      <c r="I358" t="str">
        <f t="shared" si="30"/>
        <v>2016</v>
      </c>
      <c r="J358">
        <f t="shared" si="29"/>
        <v>5</v>
      </c>
      <c r="K358" t="str">
        <f t="shared" si="31"/>
        <v>충북주의보2016-05-27</v>
      </c>
      <c r="L358">
        <f>COUNTIF(K$2:K358,K358)</f>
        <v>1</v>
      </c>
    </row>
    <row r="359" spans="1:12" hidden="1" x14ac:dyDescent="0.3">
      <c r="A359" t="s">
        <v>132</v>
      </c>
      <c r="B359" t="s">
        <v>414</v>
      </c>
      <c r="C359" t="s">
        <v>126</v>
      </c>
      <c r="D359" t="s">
        <v>123</v>
      </c>
      <c r="E359" t="s">
        <v>585</v>
      </c>
      <c r="F359" t="s">
        <v>586</v>
      </c>
      <c r="G359" t="str">
        <f t="shared" si="27"/>
        <v>2016-11-14</v>
      </c>
      <c r="H359" t="str">
        <f t="shared" si="28"/>
        <v>2016-11-14</v>
      </c>
      <c r="I359" t="str">
        <f t="shared" si="30"/>
        <v>2016</v>
      </c>
      <c r="J359">
        <f t="shared" si="29"/>
        <v>11</v>
      </c>
      <c r="K359" t="str">
        <f t="shared" si="31"/>
        <v>경북주의보2016-11-14</v>
      </c>
      <c r="L359">
        <f>COUNTIF(K$2:K359,K359)</f>
        <v>1</v>
      </c>
    </row>
    <row r="360" spans="1:12" hidden="1" x14ac:dyDescent="0.3">
      <c r="A360" t="s">
        <v>132</v>
      </c>
      <c r="B360" t="s">
        <v>412</v>
      </c>
      <c r="C360" t="s">
        <v>126</v>
      </c>
      <c r="D360" t="s">
        <v>123</v>
      </c>
      <c r="E360" t="s">
        <v>587</v>
      </c>
      <c r="F360" t="s">
        <v>588</v>
      </c>
      <c r="G360" t="str">
        <f t="shared" si="27"/>
        <v>2016-11-17</v>
      </c>
      <c r="H360" t="str">
        <f t="shared" si="28"/>
        <v>2016-11-17</v>
      </c>
      <c r="I360" t="str">
        <f t="shared" si="30"/>
        <v>2016</v>
      </c>
      <c r="J360">
        <f t="shared" si="29"/>
        <v>11</v>
      </c>
      <c r="K360" t="str">
        <f t="shared" si="31"/>
        <v>경북주의보2016-11-17</v>
      </c>
      <c r="L360">
        <f>COUNTIF(K$2:K360,K360)</f>
        <v>1</v>
      </c>
    </row>
    <row r="361" spans="1:12" hidden="1" x14ac:dyDescent="0.3">
      <c r="A361" t="s">
        <v>124</v>
      </c>
      <c r="B361" t="s">
        <v>144</v>
      </c>
      <c r="C361" t="s">
        <v>1794</v>
      </c>
      <c r="D361" t="s">
        <v>123</v>
      </c>
      <c r="E361" t="s">
        <v>1911</v>
      </c>
      <c r="F361" t="s">
        <v>1912</v>
      </c>
      <c r="G361" t="str">
        <f t="shared" si="27"/>
        <v>2016-11-18</v>
      </c>
      <c r="H361" t="str">
        <f t="shared" si="28"/>
        <v>2016-11-19</v>
      </c>
      <c r="I361" t="str">
        <f t="shared" si="30"/>
        <v>2016</v>
      </c>
      <c r="J361">
        <f t="shared" si="29"/>
        <v>11</v>
      </c>
      <c r="K361" t="str">
        <f t="shared" si="31"/>
        <v>경기주의보2016-11-18</v>
      </c>
      <c r="L361">
        <f>COUNTIF(K$2:K361,K361)</f>
        <v>1</v>
      </c>
    </row>
    <row r="362" spans="1:12" hidden="1" x14ac:dyDescent="0.3">
      <c r="A362" t="s">
        <v>121</v>
      </c>
      <c r="B362" t="s">
        <v>341</v>
      </c>
      <c r="C362" t="s">
        <v>1794</v>
      </c>
      <c r="D362" t="s">
        <v>123</v>
      </c>
      <c r="E362" t="s">
        <v>1940</v>
      </c>
      <c r="F362" t="s">
        <v>1941</v>
      </c>
      <c r="G362" t="str">
        <f t="shared" si="27"/>
        <v>2016-11-18</v>
      </c>
      <c r="H362" t="str">
        <f t="shared" si="28"/>
        <v>2016-11-19</v>
      </c>
      <c r="I362" t="str">
        <f t="shared" si="30"/>
        <v>2016</v>
      </c>
      <c r="J362">
        <f t="shared" si="29"/>
        <v>11</v>
      </c>
      <c r="K362" t="str">
        <f t="shared" si="31"/>
        <v>충북주의보2016-11-18</v>
      </c>
      <c r="L362">
        <f>COUNTIF(K$2:K362,K362)</f>
        <v>1</v>
      </c>
    </row>
    <row r="363" spans="1:12" hidden="1" x14ac:dyDescent="0.3">
      <c r="A363" t="s">
        <v>132</v>
      </c>
      <c r="B363" t="s">
        <v>414</v>
      </c>
      <c r="C363" t="s">
        <v>1794</v>
      </c>
      <c r="D363" t="s">
        <v>123</v>
      </c>
      <c r="E363" t="s">
        <v>1913</v>
      </c>
      <c r="F363" t="s">
        <v>1912</v>
      </c>
      <c r="G363" t="str">
        <f t="shared" si="27"/>
        <v>2016-11-18</v>
      </c>
      <c r="H363" t="str">
        <f t="shared" si="28"/>
        <v>2016-11-19</v>
      </c>
      <c r="I363" t="str">
        <f t="shared" si="30"/>
        <v>2016</v>
      </c>
      <c r="J363">
        <f t="shared" si="29"/>
        <v>11</v>
      </c>
      <c r="K363" t="str">
        <f t="shared" si="31"/>
        <v>경북주의보2016-11-18</v>
      </c>
      <c r="L363">
        <f>COUNTIF(K$2:K363,K363)</f>
        <v>1</v>
      </c>
    </row>
    <row r="364" spans="1:12" hidden="1" x14ac:dyDescent="0.3">
      <c r="A364" t="s">
        <v>132</v>
      </c>
      <c r="B364" t="s">
        <v>414</v>
      </c>
      <c r="C364" t="s">
        <v>1794</v>
      </c>
      <c r="D364" t="s">
        <v>123</v>
      </c>
      <c r="E364" t="s">
        <v>1965</v>
      </c>
      <c r="F364" t="s">
        <v>1966</v>
      </c>
      <c r="G364" t="str">
        <f t="shared" si="27"/>
        <v>2016-11-27</v>
      </c>
      <c r="H364" t="str">
        <f t="shared" si="28"/>
        <v>2016-11-27</v>
      </c>
      <c r="I364" t="str">
        <f t="shared" si="30"/>
        <v>2016</v>
      </c>
      <c r="J364">
        <f t="shared" si="29"/>
        <v>11</v>
      </c>
      <c r="K364" t="str">
        <f t="shared" si="31"/>
        <v>경북주의보2016-11-27</v>
      </c>
      <c r="L364">
        <f>COUNTIF(K$2:K364,K364)</f>
        <v>1</v>
      </c>
    </row>
    <row r="365" spans="1:12" hidden="1" x14ac:dyDescent="0.3">
      <c r="A365" t="s">
        <v>124</v>
      </c>
      <c r="B365" t="s">
        <v>164</v>
      </c>
      <c r="C365" t="s">
        <v>126</v>
      </c>
      <c r="D365" t="s">
        <v>123</v>
      </c>
      <c r="E365" t="s">
        <v>493</v>
      </c>
      <c r="F365" t="s">
        <v>494</v>
      </c>
      <c r="G365" t="str">
        <f t="shared" si="27"/>
        <v>2016-11-28</v>
      </c>
      <c r="H365" t="str">
        <f t="shared" si="28"/>
        <v>2016-11-28</v>
      </c>
      <c r="I365" t="str">
        <f t="shared" si="30"/>
        <v>2016</v>
      </c>
      <c r="J365">
        <f t="shared" si="29"/>
        <v>11</v>
      </c>
      <c r="K365" t="str">
        <f t="shared" si="31"/>
        <v>경기주의보2016-11-28</v>
      </c>
      <c r="L365">
        <f>COUNTIF(K$2:K365,K365)</f>
        <v>1</v>
      </c>
    </row>
    <row r="366" spans="1:12" hidden="1" x14ac:dyDescent="0.3">
      <c r="A366" t="s">
        <v>34</v>
      </c>
      <c r="B366" t="s">
        <v>140</v>
      </c>
      <c r="C366" t="s">
        <v>126</v>
      </c>
      <c r="D366" t="s">
        <v>123</v>
      </c>
      <c r="E366" t="s">
        <v>539</v>
      </c>
      <c r="F366" t="s">
        <v>494</v>
      </c>
      <c r="G366" t="str">
        <f t="shared" si="27"/>
        <v>2016-11-28</v>
      </c>
      <c r="H366" t="str">
        <f t="shared" si="28"/>
        <v>2016-11-28</v>
      </c>
      <c r="I366" t="str">
        <f t="shared" si="30"/>
        <v>2016</v>
      </c>
      <c r="J366">
        <f t="shared" si="29"/>
        <v>11</v>
      </c>
      <c r="K366" t="str">
        <f t="shared" si="31"/>
        <v>대전주의보2016-11-28</v>
      </c>
      <c r="L366">
        <f>COUNTIF(K$2:K366,K366)</f>
        <v>1</v>
      </c>
    </row>
    <row r="367" spans="1:12" hidden="1" x14ac:dyDescent="0.3">
      <c r="A367" t="s">
        <v>132</v>
      </c>
      <c r="B367" t="s">
        <v>414</v>
      </c>
      <c r="C367" t="s">
        <v>126</v>
      </c>
      <c r="D367" t="s">
        <v>123</v>
      </c>
      <c r="E367" t="s">
        <v>539</v>
      </c>
      <c r="F367" t="s">
        <v>589</v>
      </c>
      <c r="G367" t="str">
        <f t="shared" si="27"/>
        <v>2016-11-28</v>
      </c>
      <c r="H367" t="str">
        <f t="shared" si="28"/>
        <v>2016-11-28</v>
      </c>
      <c r="I367" t="str">
        <f t="shared" si="30"/>
        <v>2016</v>
      </c>
      <c r="J367">
        <f t="shared" si="29"/>
        <v>11</v>
      </c>
      <c r="K367" t="str">
        <f t="shared" si="31"/>
        <v>경북주의보2016-11-28</v>
      </c>
      <c r="L367">
        <f>COUNTIF(K$2:K367,K367)</f>
        <v>1</v>
      </c>
    </row>
    <row r="368" spans="1:12" hidden="1" x14ac:dyDescent="0.3">
      <c r="A368" t="s">
        <v>124</v>
      </c>
      <c r="B368" t="s">
        <v>144</v>
      </c>
      <c r="C368" t="s">
        <v>1794</v>
      </c>
      <c r="D368" t="s">
        <v>123</v>
      </c>
      <c r="E368" t="s">
        <v>1914</v>
      </c>
      <c r="F368" t="s">
        <v>1915</v>
      </c>
      <c r="G368" t="str">
        <f t="shared" si="27"/>
        <v>2016-12-04</v>
      </c>
      <c r="H368" t="str">
        <f t="shared" si="28"/>
        <v>2016-12-05</v>
      </c>
      <c r="I368" t="str">
        <f t="shared" si="30"/>
        <v>2016</v>
      </c>
      <c r="J368">
        <f t="shared" si="29"/>
        <v>12</v>
      </c>
      <c r="K368" t="str">
        <f t="shared" si="31"/>
        <v>경기주의보2016-12-04</v>
      </c>
      <c r="L368">
        <f>COUNTIF(K$2:K368,K368)</f>
        <v>1</v>
      </c>
    </row>
    <row r="369" spans="1:12" hidden="1" x14ac:dyDescent="0.3">
      <c r="A369" t="s">
        <v>121</v>
      </c>
      <c r="B369" t="s">
        <v>341</v>
      </c>
      <c r="C369" t="s">
        <v>1794</v>
      </c>
      <c r="D369" t="s">
        <v>123</v>
      </c>
      <c r="E369" t="s">
        <v>1942</v>
      </c>
      <c r="F369" t="s">
        <v>561</v>
      </c>
      <c r="G369" t="str">
        <f t="shared" si="27"/>
        <v>2016-12-04</v>
      </c>
      <c r="H369" t="str">
        <f t="shared" si="28"/>
        <v>2016-12-05</v>
      </c>
      <c r="I369" t="str">
        <f t="shared" si="30"/>
        <v>2016</v>
      </c>
      <c r="J369">
        <f t="shared" si="29"/>
        <v>12</v>
      </c>
      <c r="K369" t="str">
        <f t="shared" si="31"/>
        <v>충북주의보2016-12-04</v>
      </c>
      <c r="L369">
        <f>COUNTIF(K$2:K369,K369)</f>
        <v>1</v>
      </c>
    </row>
    <row r="370" spans="1:12" hidden="1" x14ac:dyDescent="0.3">
      <c r="A370" t="s">
        <v>127</v>
      </c>
      <c r="B370" t="s">
        <v>187</v>
      </c>
      <c r="C370" t="s">
        <v>126</v>
      </c>
      <c r="D370" t="s">
        <v>123</v>
      </c>
      <c r="E370" t="s">
        <v>529</v>
      </c>
      <c r="F370" t="s">
        <v>530</v>
      </c>
      <c r="G370" t="str">
        <f t="shared" si="27"/>
        <v>2016-12-05</v>
      </c>
      <c r="H370" t="str">
        <f t="shared" si="28"/>
        <v>2016-12-05</v>
      </c>
      <c r="I370" t="str">
        <f t="shared" si="30"/>
        <v>2016</v>
      </c>
      <c r="J370">
        <f t="shared" si="29"/>
        <v>12</v>
      </c>
      <c r="K370" t="str">
        <f t="shared" si="31"/>
        <v>강원주의보2016-12-05</v>
      </c>
      <c r="L370">
        <f>COUNTIF(K$2:K370,K370)</f>
        <v>1</v>
      </c>
    </row>
    <row r="371" spans="1:12" hidden="1" x14ac:dyDescent="0.3">
      <c r="A371" t="s">
        <v>37</v>
      </c>
      <c r="B371" t="s">
        <v>129</v>
      </c>
      <c r="C371" t="s">
        <v>126</v>
      </c>
      <c r="D371" t="s">
        <v>123</v>
      </c>
      <c r="E371" t="s">
        <v>559</v>
      </c>
      <c r="F371" t="s">
        <v>560</v>
      </c>
      <c r="G371" t="str">
        <f t="shared" si="27"/>
        <v>2016-12-05</v>
      </c>
      <c r="H371" t="str">
        <f t="shared" si="28"/>
        <v>2016-12-06</v>
      </c>
      <c r="I371" t="str">
        <f t="shared" si="30"/>
        <v>2016</v>
      </c>
      <c r="J371">
        <f t="shared" si="29"/>
        <v>12</v>
      </c>
      <c r="K371" t="str">
        <f t="shared" si="31"/>
        <v>부산주의보2016-12-05</v>
      </c>
      <c r="L371">
        <f>COUNTIF(K$2:K371,K371)</f>
        <v>1</v>
      </c>
    </row>
    <row r="372" spans="1:12" hidden="1" x14ac:dyDescent="0.3">
      <c r="A372" t="s">
        <v>130</v>
      </c>
      <c r="B372" t="s">
        <v>157</v>
      </c>
      <c r="C372" t="s">
        <v>126</v>
      </c>
      <c r="D372" t="s">
        <v>123</v>
      </c>
      <c r="E372" t="s">
        <v>594</v>
      </c>
      <c r="F372" t="s">
        <v>595</v>
      </c>
      <c r="G372" t="str">
        <f t="shared" si="27"/>
        <v>2016-12-05</v>
      </c>
      <c r="H372" t="str">
        <f t="shared" si="28"/>
        <v>2016-12-05</v>
      </c>
      <c r="I372" t="str">
        <f t="shared" si="30"/>
        <v>2016</v>
      </c>
      <c r="J372">
        <f t="shared" si="29"/>
        <v>12</v>
      </c>
      <c r="K372" t="str">
        <f t="shared" si="31"/>
        <v>전남주의보2016-12-05</v>
      </c>
      <c r="L372">
        <f>COUNTIF(K$2:K372,K372)</f>
        <v>1</v>
      </c>
    </row>
    <row r="373" spans="1:12" hidden="1" x14ac:dyDescent="0.3">
      <c r="A373" t="s">
        <v>39</v>
      </c>
      <c r="B373" t="s">
        <v>139</v>
      </c>
      <c r="C373" t="s">
        <v>126</v>
      </c>
      <c r="D373" t="s">
        <v>123</v>
      </c>
      <c r="E373" t="s">
        <v>529</v>
      </c>
      <c r="F373" t="s">
        <v>530</v>
      </c>
      <c r="G373" t="str">
        <f t="shared" si="27"/>
        <v>2016-12-05</v>
      </c>
      <c r="H373" t="str">
        <f t="shared" si="28"/>
        <v>2016-12-05</v>
      </c>
      <c r="I373" t="str">
        <f t="shared" si="30"/>
        <v>2016</v>
      </c>
      <c r="J373">
        <f t="shared" si="29"/>
        <v>12</v>
      </c>
      <c r="K373" t="str">
        <f t="shared" si="31"/>
        <v>광주주의보2016-12-05</v>
      </c>
      <c r="L373">
        <f>COUNTIF(K$2:K373,K373)</f>
        <v>1</v>
      </c>
    </row>
    <row r="374" spans="1:12" hidden="1" x14ac:dyDescent="0.3">
      <c r="A374" t="s">
        <v>142</v>
      </c>
      <c r="B374" t="s">
        <v>440</v>
      </c>
      <c r="C374" t="s">
        <v>126</v>
      </c>
      <c r="D374" t="s">
        <v>123</v>
      </c>
      <c r="E374" t="s">
        <v>602</v>
      </c>
      <c r="F374" t="s">
        <v>595</v>
      </c>
      <c r="G374" t="str">
        <f t="shared" si="27"/>
        <v>2016-12-05</v>
      </c>
      <c r="H374" t="str">
        <f t="shared" si="28"/>
        <v>2016-12-05</v>
      </c>
      <c r="I374" t="str">
        <f t="shared" si="30"/>
        <v>2016</v>
      </c>
      <c r="J374">
        <f t="shared" si="29"/>
        <v>12</v>
      </c>
      <c r="K374" t="str">
        <f t="shared" si="31"/>
        <v>전북주의보2016-12-05</v>
      </c>
      <c r="L374">
        <f>COUNTIF(K$2:K374,K374)</f>
        <v>1</v>
      </c>
    </row>
    <row r="375" spans="1:12" hidden="1" x14ac:dyDescent="0.3">
      <c r="A375" t="s">
        <v>41</v>
      </c>
      <c r="B375" t="s">
        <v>162</v>
      </c>
      <c r="C375" t="s">
        <v>126</v>
      </c>
      <c r="D375" t="s">
        <v>123</v>
      </c>
      <c r="E375" t="s">
        <v>602</v>
      </c>
      <c r="F375" t="s">
        <v>605</v>
      </c>
      <c r="G375" t="str">
        <f t="shared" si="27"/>
        <v>2016-12-05</v>
      </c>
      <c r="H375" t="str">
        <f t="shared" si="28"/>
        <v>2016-12-06</v>
      </c>
      <c r="I375" t="str">
        <f t="shared" si="30"/>
        <v>2016</v>
      </c>
      <c r="J375">
        <f t="shared" si="29"/>
        <v>12</v>
      </c>
      <c r="K375" t="str">
        <f t="shared" si="31"/>
        <v>제주주의보2016-12-05</v>
      </c>
      <c r="L375">
        <f>COUNTIF(K$2:K375,K375)</f>
        <v>1</v>
      </c>
    </row>
    <row r="376" spans="1:12" hidden="1" x14ac:dyDescent="0.3">
      <c r="A376" t="s">
        <v>124</v>
      </c>
      <c r="B376" t="s">
        <v>131</v>
      </c>
      <c r="C376" t="s">
        <v>1794</v>
      </c>
      <c r="D376" t="s">
        <v>123</v>
      </c>
      <c r="E376" t="s">
        <v>602</v>
      </c>
      <c r="F376" t="s">
        <v>1916</v>
      </c>
      <c r="G376" t="str">
        <f t="shared" si="27"/>
        <v>2016-12-05</v>
      </c>
      <c r="H376" t="str">
        <f t="shared" si="28"/>
        <v>2016-12-05</v>
      </c>
      <c r="I376" t="str">
        <f t="shared" si="30"/>
        <v>2016</v>
      </c>
      <c r="J376">
        <f t="shared" si="29"/>
        <v>12</v>
      </c>
      <c r="K376" t="str">
        <f t="shared" si="31"/>
        <v>경기주의보2016-12-05</v>
      </c>
      <c r="L376">
        <f>COUNTIF(K$2:K376,K376)</f>
        <v>1</v>
      </c>
    </row>
    <row r="377" spans="1:12" hidden="1" x14ac:dyDescent="0.3">
      <c r="A377" t="s">
        <v>121</v>
      </c>
      <c r="B377" t="s">
        <v>349</v>
      </c>
      <c r="C377" t="s">
        <v>1794</v>
      </c>
      <c r="D377" t="s">
        <v>123</v>
      </c>
      <c r="E377" t="s">
        <v>1943</v>
      </c>
      <c r="F377" t="s">
        <v>530</v>
      </c>
      <c r="G377" t="str">
        <f t="shared" si="27"/>
        <v>2016-12-05</v>
      </c>
      <c r="H377" t="str">
        <f t="shared" si="28"/>
        <v>2016-12-05</v>
      </c>
      <c r="I377" t="str">
        <f t="shared" si="30"/>
        <v>2016</v>
      </c>
      <c r="J377">
        <f t="shared" si="29"/>
        <v>12</v>
      </c>
      <c r="K377" t="str">
        <f t="shared" si="31"/>
        <v>충북주의보2016-12-05</v>
      </c>
      <c r="L377">
        <f>COUNTIF(K$2:K377,K377)</f>
        <v>1</v>
      </c>
    </row>
    <row r="378" spans="1:12" hidden="1" x14ac:dyDescent="0.3">
      <c r="A378" t="s">
        <v>132</v>
      </c>
      <c r="B378" t="s">
        <v>414</v>
      </c>
      <c r="C378" t="s">
        <v>1794</v>
      </c>
      <c r="D378" t="s">
        <v>123</v>
      </c>
      <c r="E378" t="s">
        <v>595</v>
      </c>
      <c r="F378" t="s">
        <v>530</v>
      </c>
      <c r="G378" t="str">
        <f t="shared" si="27"/>
        <v>2016-12-05</v>
      </c>
      <c r="H378" t="str">
        <f t="shared" si="28"/>
        <v>2016-12-05</v>
      </c>
      <c r="I378" t="str">
        <f t="shared" si="30"/>
        <v>2016</v>
      </c>
      <c r="J378">
        <f t="shared" si="29"/>
        <v>12</v>
      </c>
      <c r="K378" t="str">
        <f t="shared" si="31"/>
        <v>경북주의보2016-12-05</v>
      </c>
      <c r="L378">
        <f>COUNTIF(K$2:K378,K378)</f>
        <v>1</v>
      </c>
    </row>
    <row r="379" spans="1:12" hidden="1" x14ac:dyDescent="0.3">
      <c r="A379" t="s">
        <v>121</v>
      </c>
      <c r="B379" t="s">
        <v>349</v>
      </c>
      <c r="C379" t="s">
        <v>1794</v>
      </c>
      <c r="D379" t="s">
        <v>123</v>
      </c>
      <c r="E379" t="s">
        <v>1944</v>
      </c>
      <c r="F379" t="s">
        <v>1945</v>
      </c>
      <c r="G379" t="str">
        <f t="shared" si="27"/>
        <v>2016-12-08</v>
      </c>
      <c r="H379" t="str">
        <f t="shared" si="28"/>
        <v>2016-12-08</v>
      </c>
      <c r="I379" t="str">
        <f t="shared" si="30"/>
        <v>2016</v>
      </c>
      <c r="J379">
        <f t="shared" si="29"/>
        <v>12</v>
      </c>
      <c r="K379" t="str">
        <f t="shared" si="31"/>
        <v>충북주의보2016-12-08</v>
      </c>
      <c r="L379">
        <f>COUNTIF(K$2:K379,K379)</f>
        <v>1</v>
      </c>
    </row>
    <row r="380" spans="1:12" hidden="1" x14ac:dyDescent="0.3">
      <c r="A380" t="s">
        <v>132</v>
      </c>
      <c r="B380" t="s">
        <v>414</v>
      </c>
      <c r="C380" t="s">
        <v>1794</v>
      </c>
      <c r="D380" t="s">
        <v>123</v>
      </c>
      <c r="E380" t="s">
        <v>1967</v>
      </c>
      <c r="F380" t="s">
        <v>1968</v>
      </c>
      <c r="G380" t="str">
        <f t="shared" si="27"/>
        <v>2016-12-08</v>
      </c>
      <c r="H380" t="str">
        <f t="shared" si="28"/>
        <v>2016-12-08</v>
      </c>
      <c r="I380" t="str">
        <f t="shared" si="30"/>
        <v>2016</v>
      </c>
      <c r="J380">
        <f t="shared" si="29"/>
        <v>12</v>
      </c>
      <c r="K380" t="str">
        <f t="shared" si="31"/>
        <v>경북주의보2016-12-08</v>
      </c>
      <c r="L380">
        <f>COUNTIF(K$2:K380,K380)</f>
        <v>1</v>
      </c>
    </row>
    <row r="381" spans="1:12" hidden="1" x14ac:dyDescent="0.3">
      <c r="A381" t="s">
        <v>41</v>
      </c>
      <c r="B381" t="s">
        <v>162</v>
      </c>
      <c r="C381" t="s">
        <v>126</v>
      </c>
      <c r="D381" t="s">
        <v>123</v>
      </c>
      <c r="E381" t="s">
        <v>606</v>
      </c>
      <c r="F381" t="s">
        <v>607</v>
      </c>
      <c r="G381" t="str">
        <f t="shared" si="27"/>
        <v>2016-12-09</v>
      </c>
      <c r="H381" t="str">
        <f t="shared" si="28"/>
        <v>2016-12-09</v>
      </c>
      <c r="I381" t="str">
        <f t="shared" ref="I381:I431" si="32">LEFT(G381,4)</f>
        <v>2016</v>
      </c>
      <c r="J381">
        <f t="shared" si="29"/>
        <v>12</v>
      </c>
      <c r="K381" t="str">
        <f t="shared" ref="K381:K431" si="33">A381&amp;D381&amp;G381</f>
        <v>제주주의보2016-12-09</v>
      </c>
      <c r="L381">
        <f>COUNTIF(K$2:K381,K381)</f>
        <v>1</v>
      </c>
    </row>
    <row r="382" spans="1:12" hidden="1" x14ac:dyDescent="0.3">
      <c r="A382" t="s">
        <v>127</v>
      </c>
      <c r="B382" t="s">
        <v>187</v>
      </c>
      <c r="C382" t="s">
        <v>126</v>
      </c>
      <c r="D382" t="s">
        <v>123</v>
      </c>
      <c r="E382" t="s">
        <v>531</v>
      </c>
      <c r="F382" t="s">
        <v>532</v>
      </c>
      <c r="G382" t="str">
        <f t="shared" si="27"/>
        <v>2016-12-12</v>
      </c>
      <c r="H382" t="str">
        <f t="shared" si="28"/>
        <v>2016-12-13</v>
      </c>
      <c r="I382" t="str">
        <f t="shared" si="32"/>
        <v>2016</v>
      </c>
      <c r="J382">
        <f t="shared" si="29"/>
        <v>12</v>
      </c>
      <c r="K382" t="str">
        <f t="shared" si="33"/>
        <v>강원주의보2016-12-12</v>
      </c>
      <c r="L382">
        <f>COUNTIF(K$2:K382,K382)</f>
        <v>1</v>
      </c>
    </row>
    <row r="383" spans="1:12" hidden="1" x14ac:dyDescent="0.3">
      <c r="A383" t="s">
        <v>127</v>
      </c>
      <c r="B383" t="s">
        <v>188</v>
      </c>
      <c r="C383" t="s">
        <v>1794</v>
      </c>
      <c r="D383" t="s">
        <v>123</v>
      </c>
      <c r="E383" t="s">
        <v>2009</v>
      </c>
      <c r="F383" t="s">
        <v>1977</v>
      </c>
      <c r="G383" t="str">
        <f t="shared" si="27"/>
        <v>2017-01-01</v>
      </c>
      <c r="H383" t="str">
        <f t="shared" si="28"/>
        <v>2017-01-03</v>
      </c>
      <c r="I383" t="str">
        <f t="shared" si="32"/>
        <v>2017</v>
      </c>
      <c r="J383">
        <f t="shared" si="29"/>
        <v>1</v>
      </c>
      <c r="K383" t="str">
        <f t="shared" si="33"/>
        <v>강원주의보2017-01-01</v>
      </c>
      <c r="L383">
        <f>COUNTIF(K$2:K383,K383)</f>
        <v>1</v>
      </c>
    </row>
    <row r="384" spans="1:12" hidden="1" x14ac:dyDescent="0.3">
      <c r="A384" t="s">
        <v>27</v>
      </c>
      <c r="B384" t="s">
        <v>135</v>
      </c>
      <c r="C384" t="s">
        <v>126</v>
      </c>
      <c r="D384" t="s">
        <v>123</v>
      </c>
      <c r="E384" t="s">
        <v>608</v>
      </c>
      <c r="F384" t="s">
        <v>609</v>
      </c>
      <c r="G384" t="str">
        <f t="shared" si="27"/>
        <v>2017-01-02</v>
      </c>
      <c r="H384" t="str">
        <f t="shared" si="28"/>
        <v>2017-01-03</v>
      </c>
      <c r="I384" t="str">
        <f t="shared" si="32"/>
        <v>2017</v>
      </c>
      <c r="J384">
        <f t="shared" si="29"/>
        <v>1</v>
      </c>
      <c r="K384" t="str">
        <f t="shared" si="33"/>
        <v>서울주의보2017-01-02</v>
      </c>
      <c r="L384">
        <f>COUNTIF(K$2:K384,K384)</f>
        <v>1</v>
      </c>
    </row>
    <row r="385" spans="1:12" hidden="1" x14ac:dyDescent="0.3">
      <c r="A385" t="s">
        <v>124</v>
      </c>
      <c r="B385" t="s">
        <v>131</v>
      </c>
      <c r="C385" t="s">
        <v>126</v>
      </c>
      <c r="D385" t="s">
        <v>123</v>
      </c>
      <c r="E385" t="s">
        <v>620</v>
      </c>
      <c r="F385" t="s">
        <v>621</v>
      </c>
      <c r="G385" t="str">
        <f t="shared" si="27"/>
        <v>2017-01-02</v>
      </c>
      <c r="H385" t="str">
        <f t="shared" si="28"/>
        <v>2017-01-03</v>
      </c>
      <c r="I385" t="str">
        <f t="shared" si="32"/>
        <v>2017</v>
      </c>
      <c r="J385">
        <f t="shared" si="29"/>
        <v>1</v>
      </c>
      <c r="K385" t="str">
        <f t="shared" si="33"/>
        <v>경기주의보2017-01-02</v>
      </c>
      <c r="L385">
        <f>COUNTIF(K$2:K385,K385)</f>
        <v>1</v>
      </c>
    </row>
    <row r="386" spans="1:12" hidden="1" x14ac:dyDescent="0.3">
      <c r="A386" t="s">
        <v>30</v>
      </c>
      <c r="B386" t="s">
        <v>129</v>
      </c>
      <c r="C386" t="s">
        <v>126</v>
      </c>
      <c r="D386" t="s">
        <v>123</v>
      </c>
      <c r="E386" t="s">
        <v>623</v>
      </c>
      <c r="F386" t="s">
        <v>665</v>
      </c>
      <c r="G386" t="str">
        <f t="shared" ref="G386:G449" si="34">LEFT(E386,10)</f>
        <v>2017-01-02</v>
      </c>
      <c r="H386" t="str">
        <f t="shared" ref="H386:H449" si="35">LEFT(F386,10)</f>
        <v>2017-01-03</v>
      </c>
      <c r="I386" t="str">
        <f t="shared" si="32"/>
        <v>2017</v>
      </c>
      <c r="J386">
        <f t="shared" si="29"/>
        <v>1</v>
      </c>
      <c r="K386" t="str">
        <f t="shared" si="33"/>
        <v>인천주의보2017-01-02</v>
      </c>
      <c r="L386">
        <f>COUNTIF(K$2:K386,K386)</f>
        <v>1</v>
      </c>
    </row>
    <row r="387" spans="1:12" hidden="1" x14ac:dyDescent="0.3">
      <c r="A387" t="s">
        <v>127</v>
      </c>
      <c r="B387" t="s">
        <v>187</v>
      </c>
      <c r="C387" t="s">
        <v>126</v>
      </c>
      <c r="D387" t="s">
        <v>123</v>
      </c>
      <c r="E387" t="s">
        <v>682</v>
      </c>
      <c r="F387" t="s">
        <v>683</v>
      </c>
      <c r="G387" t="str">
        <f t="shared" si="34"/>
        <v>2017-01-02</v>
      </c>
      <c r="H387" t="str">
        <f t="shared" si="35"/>
        <v>2017-01-03</v>
      </c>
      <c r="I387" t="str">
        <f t="shared" si="32"/>
        <v>2017</v>
      </c>
      <c r="J387">
        <f t="shared" ref="J387:J450" si="36">MONTH(G387)</f>
        <v>1</v>
      </c>
      <c r="K387" t="str">
        <f t="shared" si="33"/>
        <v>강원주의보2017-01-02</v>
      </c>
      <c r="L387">
        <f>COUNTIF(K$2:K387,K387)</f>
        <v>1</v>
      </c>
    </row>
    <row r="388" spans="1:12" hidden="1" x14ac:dyDescent="0.3">
      <c r="A388" t="s">
        <v>153</v>
      </c>
      <c r="B388" t="s">
        <v>328</v>
      </c>
      <c r="C388" t="s">
        <v>126</v>
      </c>
      <c r="D388" t="s">
        <v>123</v>
      </c>
      <c r="E388" t="s">
        <v>620</v>
      </c>
      <c r="F388" t="s">
        <v>706</v>
      </c>
      <c r="G388" t="str">
        <f t="shared" si="34"/>
        <v>2017-01-02</v>
      </c>
      <c r="H388" t="str">
        <f t="shared" si="35"/>
        <v>2017-01-03</v>
      </c>
      <c r="I388" t="str">
        <f t="shared" si="32"/>
        <v>2017</v>
      </c>
      <c r="J388">
        <f t="shared" si="36"/>
        <v>1</v>
      </c>
      <c r="K388" t="str">
        <f t="shared" si="33"/>
        <v>충남주의보2017-01-02</v>
      </c>
      <c r="L388">
        <f>COUNTIF(K$2:K388,K388)</f>
        <v>1</v>
      </c>
    </row>
    <row r="389" spans="1:12" hidden="1" x14ac:dyDescent="0.3">
      <c r="A389" t="s">
        <v>121</v>
      </c>
      <c r="B389" t="s">
        <v>193</v>
      </c>
      <c r="C389" t="s">
        <v>126</v>
      </c>
      <c r="D389" t="s">
        <v>123</v>
      </c>
      <c r="E389" t="s">
        <v>682</v>
      </c>
      <c r="F389" t="s">
        <v>715</v>
      </c>
      <c r="G389" t="str">
        <f t="shared" si="34"/>
        <v>2017-01-02</v>
      </c>
      <c r="H389" t="str">
        <f t="shared" si="35"/>
        <v>2017-01-03</v>
      </c>
      <c r="I389" t="str">
        <f t="shared" si="32"/>
        <v>2017</v>
      </c>
      <c r="J389">
        <f t="shared" si="36"/>
        <v>1</v>
      </c>
      <c r="K389" t="str">
        <f t="shared" si="33"/>
        <v>충북주의보2017-01-02</v>
      </c>
      <c r="L389">
        <f>COUNTIF(K$2:K389,K389)</f>
        <v>1</v>
      </c>
    </row>
    <row r="390" spans="1:12" hidden="1" x14ac:dyDescent="0.3">
      <c r="A390" t="s">
        <v>132</v>
      </c>
      <c r="B390" t="s">
        <v>411</v>
      </c>
      <c r="C390" t="s">
        <v>1794</v>
      </c>
      <c r="D390" t="s">
        <v>123</v>
      </c>
      <c r="E390" t="s">
        <v>2031</v>
      </c>
      <c r="F390" t="s">
        <v>1972</v>
      </c>
      <c r="G390" t="str">
        <f t="shared" si="34"/>
        <v>2017-01-02</v>
      </c>
      <c r="H390" t="str">
        <f t="shared" si="35"/>
        <v>2017-01-02</v>
      </c>
      <c r="I390" t="str">
        <f t="shared" si="32"/>
        <v>2017</v>
      </c>
      <c r="J390">
        <f t="shared" si="36"/>
        <v>1</v>
      </c>
      <c r="K390" t="str">
        <f t="shared" si="33"/>
        <v>경북주의보2017-01-02</v>
      </c>
      <c r="L390">
        <f>COUNTIF(K$2:K390,K390)</f>
        <v>1</v>
      </c>
    </row>
    <row r="391" spans="1:12" hidden="1" x14ac:dyDescent="0.3">
      <c r="A391" t="s">
        <v>127</v>
      </c>
      <c r="B391" t="s">
        <v>188</v>
      </c>
      <c r="C391" t="s">
        <v>126</v>
      </c>
      <c r="D391" t="s">
        <v>123</v>
      </c>
      <c r="E391" t="s">
        <v>621</v>
      </c>
      <c r="F391" t="s">
        <v>683</v>
      </c>
      <c r="G391" t="str">
        <f t="shared" si="34"/>
        <v>2017-01-03</v>
      </c>
      <c r="H391" t="str">
        <f t="shared" si="35"/>
        <v>2017-01-03</v>
      </c>
      <c r="I391" t="str">
        <f t="shared" si="32"/>
        <v>2017</v>
      </c>
      <c r="J391">
        <f t="shared" si="36"/>
        <v>1</v>
      </c>
      <c r="K391" t="str">
        <f t="shared" si="33"/>
        <v>강원주의보2017-01-03</v>
      </c>
      <c r="L391">
        <f>COUNTIF(K$2:K391,K391)</f>
        <v>1</v>
      </c>
    </row>
    <row r="392" spans="1:12" hidden="1" x14ac:dyDescent="0.3">
      <c r="A392" t="s">
        <v>61</v>
      </c>
      <c r="B392" t="s">
        <v>171</v>
      </c>
      <c r="C392" t="s">
        <v>126</v>
      </c>
      <c r="D392" t="s">
        <v>123</v>
      </c>
      <c r="E392" t="s">
        <v>725</v>
      </c>
      <c r="F392" t="s">
        <v>621</v>
      </c>
      <c r="G392" t="str">
        <f t="shared" si="34"/>
        <v>2017-01-03</v>
      </c>
      <c r="H392" t="str">
        <f t="shared" si="35"/>
        <v>2017-01-03</v>
      </c>
      <c r="I392" t="str">
        <f t="shared" si="32"/>
        <v>2017</v>
      </c>
      <c r="J392">
        <f t="shared" si="36"/>
        <v>1</v>
      </c>
      <c r="K392" t="str">
        <f t="shared" si="33"/>
        <v>세종주의보2017-01-03</v>
      </c>
      <c r="L392">
        <f>COUNTIF(K$2:K392,K392)</f>
        <v>1</v>
      </c>
    </row>
    <row r="393" spans="1:12" hidden="1" x14ac:dyDescent="0.3">
      <c r="A393" t="s">
        <v>132</v>
      </c>
      <c r="B393" t="s">
        <v>411</v>
      </c>
      <c r="C393" t="s">
        <v>1794</v>
      </c>
      <c r="D393" t="s">
        <v>123</v>
      </c>
      <c r="E393" t="s">
        <v>609</v>
      </c>
      <c r="F393" t="s">
        <v>715</v>
      </c>
      <c r="G393" t="str">
        <f t="shared" si="34"/>
        <v>2017-01-03</v>
      </c>
      <c r="H393" t="str">
        <f t="shared" si="35"/>
        <v>2017-01-03</v>
      </c>
      <c r="I393" t="str">
        <f t="shared" si="32"/>
        <v>2017</v>
      </c>
      <c r="J393">
        <f t="shared" si="36"/>
        <v>1</v>
      </c>
      <c r="K393" t="str">
        <f t="shared" si="33"/>
        <v>경북주의보2017-01-03</v>
      </c>
      <c r="L393">
        <f>COUNTIF(K$2:K393,K393)</f>
        <v>1</v>
      </c>
    </row>
    <row r="394" spans="1:12" hidden="1" x14ac:dyDescent="0.3">
      <c r="A394" t="s">
        <v>39</v>
      </c>
      <c r="B394" t="s">
        <v>139</v>
      </c>
      <c r="C394" t="s">
        <v>1794</v>
      </c>
      <c r="D394" t="s">
        <v>123</v>
      </c>
      <c r="E394" t="s">
        <v>2043</v>
      </c>
      <c r="F394" t="s">
        <v>715</v>
      </c>
      <c r="G394" t="str">
        <f t="shared" si="34"/>
        <v>2017-01-03</v>
      </c>
      <c r="H394" t="str">
        <f t="shared" si="35"/>
        <v>2017-01-03</v>
      </c>
      <c r="I394" t="str">
        <f t="shared" si="32"/>
        <v>2017</v>
      </c>
      <c r="J394">
        <f t="shared" si="36"/>
        <v>1</v>
      </c>
      <c r="K394" t="str">
        <f t="shared" si="33"/>
        <v>광주주의보2017-01-03</v>
      </c>
      <c r="L394">
        <f>COUNTIF(K$2:K394,K394)</f>
        <v>1</v>
      </c>
    </row>
    <row r="395" spans="1:12" hidden="1" x14ac:dyDescent="0.3">
      <c r="A395" t="s">
        <v>142</v>
      </c>
      <c r="B395" t="s">
        <v>440</v>
      </c>
      <c r="C395" t="s">
        <v>1794</v>
      </c>
      <c r="D395" t="s">
        <v>123</v>
      </c>
      <c r="E395" t="s">
        <v>2053</v>
      </c>
      <c r="F395" t="s">
        <v>622</v>
      </c>
      <c r="G395" t="str">
        <f t="shared" si="34"/>
        <v>2017-01-03</v>
      </c>
      <c r="H395" t="str">
        <f t="shared" si="35"/>
        <v>2017-01-03</v>
      </c>
      <c r="I395" t="str">
        <f t="shared" si="32"/>
        <v>2017</v>
      </c>
      <c r="J395">
        <f t="shared" si="36"/>
        <v>1</v>
      </c>
      <c r="K395" t="str">
        <f t="shared" si="33"/>
        <v>전북주의보2017-01-03</v>
      </c>
      <c r="L395">
        <f>COUNTIF(K$2:K395,K395)</f>
        <v>1</v>
      </c>
    </row>
    <row r="396" spans="1:12" hidden="1" x14ac:dyDescent="0.3">
      <c r="A396" t="s">
        <v>37</v>
      </c>
      <c r="B396" t="s">
        <v>129</v>
      </c>
      <c r="C396" t="s">
        <v>1794</v>
      </c>
      <c r="D396" t="s">
        <v>123</v>
      </c>
      <c r="E396" t="s">
        <v>2025</v>
      </c>
      <c r="F396" t="s">
        <v>2026</v>
      </c>
      <c r="G396" t="str">
        <f t="shared" si="34"/>
        <v>2017-01-04</v>
      </c>
      <c r="H396" t="str">
        <f t="shared" si="35"/>
        <v>2017-01-05</v>
      </c>
      <c r="I396" t="str">
        <f t="shared" si="32"/>
        <v>2017</v>
      </c>
      <c r="J396">
        <f t="shared" si="36"/>
        <v>1</v>
      </c>
      <c r="K396" t="str">
        <f t="shared" si="33"/>
        <v>부산주의보2017-01-04</v>
      </c>
      <c r="L396">
        <f>COUNTIF(K$2:K396,K396)</f>
        <v>1</v>
      </c>
    </row>
    <row r="397" spans="1:12" hidden="1" x14ac:dyDescent="0.3">
      <c r="A397" t="s">
        <v>132</v>
      </c>
      <c r="B397" t="s">
        <v>414</v>
      </c>
      <c r="C397" t="s">
        <v>1794</v>
      </c>
      <c r="D397" t="s">
        <v>123</v>
      </c>
      <c r="E397" t="s">
        <v>2032</v>
      </c>
      <c r="F397" t="s">
        <v>2033</v>
      </c>
      <c r="G397" t="str">
        <f t="shared" si="34"/>
        <v>2017-01-04</v>
      </c>
      <c r="H397" t="str">
        <f t="shared" si="35"/>
        <v>2017-01-04</v>
      </c>
      <c r="I397" t="str">
        <f t="shared" si="32"/>
        <v>2017</v>
      </c>
      <c r="J397">
        <f t="shared" si="36"/>
        <v>1</v>
      </c>
      <c r="K397" t="str">
        <f t="shared" si="33"/>
        <v>경북주의보2017-01-04</v>
      </c>
      <c r="L397">
        <f>COUNTIF(K$2:K397,K397)</f>
        <v>1</v>
      </c>
    </row>
    <row r="398" spans="1:12" hidden="1" x14ac:dyDescent="0.3">
      <c r="A398" t="s">
        <v>39</v>
      </c>
      <c r="B398" t="s">
        <v>139</v>
      </c>
      <c r="C398" t="s">
        <v>1794</v>
      </c>
      <c r="D398" t="s">
        <v>123</v>
      </c>
      <c r="E398" t="s">
        <v>2033</v>
      </c>
      <c r="F398" t="s">
        <v>2044</v>
      </c>
      <c r="G398" t="str">
        <f t="shared" si="34"/>
        <v>2017-01-04</v>
      </c>
      <c r="H398" t="str">
        <f t="shared" si="35"/>
        <v>2017-01-05</v>
      </c>
      <c r="I398" t="str">
        <f t="shared" si="32"/>
        <v>2017</v>
      </c>
      <c r="J398">
        <f t="shared" si="36"/>
        <v>1</v>
      </c>
      <c r="K398" t="str">
        <f t="shared" si="33"/>
        <v>광주주의보2017-01-04</v>
      </c>
      <c r="L398">
        <f>COUNTIF(K$2:K398,K398)</f>
        <v>1</v>
      </c>
    </row>
    <row r="399" spans="1:12" hidden="1" x14ac:dyDescent="0.3">
      <c r="A399" t="s">
        <v>142</v>
      </c>
      <c r="B399" t="s">
        <v>440</v>
      </c>
      <c r="C399" t="s">
        <v>1794</v>
      </c>
      <c r="D399" t="s">
        <v>123</v>
      </c>
      <c r="E399" t="s">
        <v>2054</v>
      </c>
      <c r="F399" t="s">
        <v>2055</v>
      </c>
      <c r="G399" t="str">
        <f t="shared" si="34"/>
        <v>2017-01-04</v>
      </c>
      <c r="H399" t="str">
        <f t="shared" si="35"/>
        <v>2017-01-05</v>
      </c>
      <c r="I399" t="str">
        <f t="shared" si="32"/>
        <v>2017</v>
      </c>
      <c r="J399">
        <f t="shared" si="36"/>
        <v>1</v>
      </c>
      <c r="K399" t="str">
        <f t="shared" si="33"/>
        <v>전북주의보2017-01-04</v>
      </c>
      <c r="L399">
        <f>COUNTIF(K$2:K399,K399)</f>
        <v>1</v>
      </c>
    </row>
    <row r="400" spans="1:12" hidden="1" x14ac:dyDescent="0.3">
      <c r="A400" t="s">
        <v>132</v>
      </c>
      <c r="B400" t="s">
        <v>414</v>
      </c>
      <c r="C400" t="s">
        <v>1794</v>
      </c>
      <c r="D400" t="s">
        <v>123</v>
      </c>
      <c r="E400" t="s">
        <v>2034</v>
      </c>
      <c r="F400" t="s">
        <v>2035</v>
      </c>
      <c r="G400" t="str">
        <f t="shared" si="34"/>
        <v>2017-01-05</v>
      </c>
      <c r="H400" t="str">
        <f t="shared" si="35"/>
        <v>2017-01-05</v>
      </c>
      <c r="I400" t="str">
        <f t="shared" si="32"/>
        <v>2017</v>
      </c>
      <c r="J400">
        <f t="shared" si="36"/>
        <v>1</v>
      </c>
      <c r="K400" t="str">
        <f t="shared" si="33"/>
        <v>경북주의보2017-01-05</v>
      </c>
      <c r="L400">
        <f>COUNTIF(K$2:K400,K400)</f>
        <v>1</v>
      </c>
    </row>
    <row r="401" spans="1:12" hidden="1" x14ac:dyDescent="0.3">
      <c r="A401" t="s">
        <v>132</v>
      </c>
      <c r="B401" t="s">
        <v>414</v>
      </c>
      <c r="C401" t="s">
        <v>1794</v>
      </c>
      <c r="D401" t="s">
        <v>123</v>
      </c>
      <c r="E401" t="s">
        <v>2036</v>
      </c>
      <c r="F401" t="s">
        <v>2037</v>
      </c>
      <c r="G401" t="str">
        <f t="shared" si="34"/>
        <v>2017-01-07</v>
      </c>
      <c r="H401" t="str">
        <f t="shared" si="35"/>
        <v>2017-01-07</v>
      </c>
      <c r="I401" t="str">
        <f t="shared" si="32"/>
        <v>2017</v>
      </c>
      <c r="J401">
        <f t="shared" si="36"/>
        <v>1</v>
      </c>
      <c r="K401" t="str">
        <f t="shared" si="33"/>
        <v>경북주의보2017-01-07</v>
      </c>
      <c r="L401">
        <f>COUNTIF(K$2:K401,K401)</f>
        <v>1</v>
      </c>
    </row>
    <row r="402" spans="1:12" hidden="1" x14ac:dyDescent="0.3">
      <c r="A402" t="s">
        <v>39</v>
      </c>
      <c r="B402" t="s">
        <v>139</v>
      </c>
      <c r="C402" t="s">
        <v>1794</v>
      </c>
      <c r="D402" t="s">
        <v>123</v>
      </c>
      <c r="E402" t="s">
        <v>2045</v>
      </c>
      <c r="F402" t="s">
        <v>2046</v>
      </c>
      <c r="G402" t="str">
        <f t="shared" si="34"/>
        <v>2017-01-12</v>
      </c>
      <c r="H402" t="str">
        <f t="shared" si="35"/>
        <v>2017-01-12</v>
      </c>
      <c r="I402" t="str">
        <f t="shared" si="32"/>
        <v>2017</v>
      </c>
      <c r="J402">
        <f t="shared" si="36"/>
        <v>1</v>
      </c>
      <c r="K402" t="str">
        <f t="shared" si="33"/>
        <v>광주주의보2017-01-12</v>
      </c>
      <c r="L402">
        <f>COUNTIF(K$2:K402,K402)</f>
        <v>1</v>
      </c>
    </row>
    <row r="403" spans="1:12" hidden="1" x14ac:dyDescent="0.3">
      <c r="A403" t="s">
        <v>127</v>
      </c>
      <c r="B403" t="s">
        <v>187</v>
      </c>
      <c r="C403" t="s">
        <v>126</v>
      </c>
      <c r="D403" t="s">
        <v>123</v>
      </c>
      <c r="E403" t="s">
        <v>684</v>
      </c>
      <c r="F403" t="s">
        <v>685</v>
      </c>
      <c r="G403" t="str">
        <f t="shared" si="34"/>
        <v>2017-01-18</v>
      </c>
      <c r="H403" t="str">
        <f t="shared" si="35"/>
        <v>2017-01-20</v>
      </c>
      <c r="I403" t="str">
        <f t="shared" si="32"/>
        <v>2017</v>
      </c>
      <c r="J403">
        <f t="shared" si="36"/>
        <v>1</v>
      </c>
      <c r="K403" t="str">
        <f t="shared" si="33"/>
        <v>강원주의보2017-01-18</v>
      </c>
      <c r="L403">
        <f>COUNTIF(K$2:K403,K403)</f>
        <v>1</v>
      </c>
    </row>
    <row r="404" spans="1:12" hidden="1" x14ac:dyDescent="0.3">
      <c r="A404" t="s">
        <v>27</v>
      </c>
      <c r="B404" t="s">
        <v>135</v>
      </c>
      <c r="C404" t="s">
        <v>1794</v>
      </c>
      <c r="D404" t="s">
        <v>123</v>
      </c>
      <c r="E404" t="s">
        <v>1973</v>
      </c>
      <c r="F404" t="s">
        <v>1974</v>
      </c>
      <c r="G404" t="str">
        <f t="shared" si="34"/>
        <v>2017-01-18</v>
      </c>
      <c r="H404" t="str">
        <f t="shared" si="35"/>
        <v>2017-01-19</v>
      </c>
      <c r="I404" t="str">
        <f t="shared" si="32"/>
        <v>2017</v>
      </c>
      <c r="J404">
        <f t="shared" si="36"/>
        <v>1</v>
      </c>
      <c r="K404" t="str">
        <f t="shared" si="33"/>
        <v>서울주의보2017-01-18</v>
      </c>
      <c r="L404">
        <f>COUNTIF(K$2:K404,K404)</f>
        <v>1</v>
      </c>
    </row>
    <row r="405" spans="1:12" hidden="1" x14ac:dyDescent="0.3">
      <c r="A405" t="s">
        <v>124</v>
      </c>
      <c r="B405" t="s">
        <v>144</v>
      </c>
      <c r="C405" t="s">
        <v>1794</v>
      </c>
      <c r="D405" t="s">
        <v>123</v>
      </c>
      <c r="E405" t="s">
        <v>1978</v>
      </c>
      <c r="F405" t="s">
        <v>1979</v>
      </c>
      <c r="G405" t="str">
        <f t="shared" si="34"/>
        <v>2017-01-18</v>
      </c>
      <c r="H405" t="str">
        <f t="shared" si="35"/>
        <v>2017-01-20</v>
      </c>
      <c r="I405" t="str">
        <f t="shared" si="32"/>
        <v>2017</v>
      </c>
      <c r="J405">
        <f t="shared" si="36"/>
        <v>1</v>
      </c>
      <c r="K405" t="str">
        <f t="shared" si="33"/>
        <v>경기주의보2017-01-18</v>
      </c>
      <c r="L405">
        <f>COUNTIF(K$2:K405,K405)</f>
        <v>1</v>
      </c>
    </row>
    <row r="406" spans="1:12" hidden="1" x14ac:dyDescent="0.3">
      <c r="A406" t="s">
        <v>30</v>
      </c>
      <c r="B406" t="s">
        <v>129</v>
      </c>
      <c r="C406" t="s">
        <v>1794</v>
      </c>
      <c r="D406" t="s">
        <v>123</v>
      </c>
      <c r="E406" t="s">
        <v>1978</v>
      </c>
      <c r="F406" t="s">
        <v>627</v>
      </c>
      <c r="G406" t="str">
        <f t="shared" si="34"/>
        <v>2017-01-18</v>
      </c>
      <c r="H406" t="str">
        <f t="shared" si="35"/>
        <v>2017-01-19</v>
      </c>
      <c r="I406" t="str">
        <f t="shared" si="32"/>
        <v>2017</v>
      </c>
      <c r="J406">
        <f t="shared" si="36"/>
        <v>1</v>
      </c>
      <c r="K406" t="str">
        <f t="shared" si="33"/>
        <v>인천주의보2017-01-18</v>
      </c>
      <c r="L406">
        <f>COUNTIF(K$2:K406,K406)</f>
        <v>1</v>
      </c>
    </row>
    <row r="407" spans="1:12" hidden="1" x14ac:dyDescent="0.3">
      <c r="A407" t="s">
        <v>121</v>
      </c>
      <c r="B407" t="s">
        <v>122</v>
      </c>
      <c r="C407" t="s">
        <v>1794</v>
      </c>
      <c r="D407" t="s">
        <v>123</v>
      </c>
      <c r="E407" t="s">
        <v>2010</v>
      </c>
      <c r="F407" t="s">
        <v>1981</v>
      </c>
      <c r="G407" t="str">
        <f t="shared" si="34"/>
        <v>2017-01-18</v>
      </c>
      <c r="H407" t="str">
        <f t="shared" si="35"/>
        <v>2017-01-20</v>
      </c>
      <c r="I407" t="str">
        <f t="shared" si="32"/>
        <v>2017</v>
      </c>
      <c r="J407">
        <f t="shared" si="36"/>
        <v>1</v>
      </c>
      <c r="K407" t="str">
        <f t="shared" si="33"/>
        <v>충북주의보2017-01-18</v>
      </c>
      <c r="L407">
        <f>COUNTIF(K$2:K407,K407)</f>
        <v>1</v>
      </c>
    </row>
    <row r="408" spans="1:12" hidden="1" x14ac:dyDescent="0.3">
      <c r="A408" t="s">
        <v>132</v>
      </c>
      <c r="B408" t="s">
        <v>411</v>
      </c>
      <c r="C408" t="s">
        <v>1794</v>
      </c>
      <c r="D408" t="s">
        <v>123</v>
      </c>
      <c r="E408" t="s">
        <v>2038</v>
      </c>
      <c r="F408" t="s">
        <v>1981</v>
      </c>
      <c r="G408" t="str">
        <f t="shared" si="34"/>
        <v>2017-01-18</v>
      </c>
      <c r="H408" t="str">
        <f t="shared" si="35"/>
        <v>2017-01-20</v>
      </c>
      <c r="I408" t="str">
        <f t="shared" si="32"/>
        <v>2017</v>
      </c>
      <c r="J408">
        <f t="shared" si="36"/>
        <v>1</v>
      </c>
      <c r="K408" t="str">
        <f t="shared" si="33"/>
        <v>경북주의보2017-01-18</v>
      </c>
      <c r="L408">
        <f>COUNTIF(K$2:K408,K408)</f>
        <v>1</v>
      </c>
    </row>
    <row r="409" spans="1:12" hidden="1" x14ac:dyDescent="0.3">
      <c r="A409" t="s">
        <v>39</v>
      </c>
      <c r="B409" t="s">
        <v>139</v>
      </c>
      <c r="C409" t="s">
        <v>1794</v>
      </c>
      <c r="D409" t="s">
        <v>123</v>
      </c>
      <c r="E409" t="s">
        <v>2010</v>
      </c>
      <c r="F409" t="s">
        <v>2047</v>
      </c>
      <c r="G409" t="str">
        <f t="shared" si="34"/>
        <v>2017-01-18</v>
      </c>
      <c r="H409" t="str">
        <f t="shared" si="35"/>
        <v>2017-01-20</v>
      </c>
      <c r="I409" t="str">
        <f t="shared" si="32"/>
        <v>2017</v>
      </c>
      <c r="J409">
        <f t="shared" si="36"/>
        <v>1</v>
      </c>
      <c r="K409" t="str">
        <f t="shared" si="33"/>
        <v>광주주의보2017-01-18</v>
      </c>
      <c r="L409">
        <f>COUNTIF(K$2:K409,K409)</f>
        <v>1</v>
      </c>
    </row>
    <row r="410" spans="1:12" hidden="1" x14ac:dyDescent="0.3">
      <c r="A410" t="s">
        <v>142</v>
      </c>
      <c r="B410" t="s">
        <v>440</v>
      </c>
      <c r="C410" t="s">
        <v>1794</v>
      </c>
      <c r="D410" t="s">
        <v>123</v>
      </c>
      <c r="E410" t="s">
        <v>1980</v>
      </c>
      <c r="F410" t="s">
        <v>748</v>
      </c>
      <c r="G410" t="str">
        <f t="shared" si="34"/>
        <v>2017-01-18</v>
      </c>
      <c r="H410" t="str">
        <f t="shared" si="35"/>
        <v>2017-01-20</v>
      </c>
      <c r="I410" t="str">
        <f t="shared" si="32"/>
        <v>2017</v>
      </c>
      <c r="J410">
        <f t="shared" si="36"/>
        <v>1</v>
      </c>
      <c r="K410" t="str">
        <f t="shared" si="33"/>
        <v>전북주의보2017-01-18</v>
      </c>
      <c r="L410">
        <f>COUNTIF(K$2:K410,K410)</f>
        <v>1</v>
      </c>
    </row>
    <row r="411" spans="1:12" hidden="1" x14ac:dyDescent="0.3">
      <c r="A411" t="s">
        <v>124</v>
      </c>
      <c r="B411" t="s">
        <v>164</v>
      </c>
      <c r="C411" t="s">
        <v>126</v>
      </c>
      <c r="D411" t="s">
        <v>123</v>
      </c>
      <c r="E411" t="s">
        <v>624</v>
      </c>
      <c r="F411" t="s">
        <v>625</v>
      </c>
      <c r="G411" t="str">
        <f t="shared" si="34"/>
        <v>2017-01-19</v>
      </c>
      <c r="H411" t="str">
        <f t="shared" si="35"/>
        <v>2017-01-19</v>
      </c>
      <c r="I411" t="str">
        <f t="shared" si="32"/>
        <v>2017</v>
      </c>
      <c r="J411">
        <f t="shared" si="36"/>
        <v>1</v>
      </c>
      <c r="K411" t="str">
        <f t="shared" si="33"/>
        <v>경기주의보2017-01-19</v>
      </c>
      <c r="L411">
        <f>COUNTIF(K$2:K411,K411)</f>
        <v>1</v>
      </c>
    </row>
    <row r="412" spans="1:12" hidden="1" x14ac:dyDescent="0.3">
      <c r="A412" t="s">
        <v>121</v>
      </c>
      <c r="B412" t="s">
        <v>193</v>
      </c>
      <c r="C412" t="s">
        <v>126</v>
      </c>
      <c r="D412" t="s">
        <v>123</v>
      </c>
      <c r="E412" t="s">
        <v>716</v>
      </c>
      <c r="F412" t="s">
        <v>625</v>
      </c>
      <c r="G412" t="str">
        <f t="shared" si="34"/>
        <v>2017-01-19</v>
      </c>
      <c r="H412" t="str">
        <f t="shared" si="35"/>
        <v>2017-01-19</v>
      </c>
      <c r="I412" t="str">
        <f t="shared" si="32"/>
        <v>2017</v>
      </c>
      <c r="J412">
        <f t="shared" si="36"/>
        <v>1</v>
      </c>
      <c r="K412" t="str">
        <f t="shared" si="33"/>
        <v>충북주의보2017-01-19</v>
      </c>
      <c r="L412">
        <f>COUNTIF(K$2:K412,K412)</f>
        <v>1</v>
      </c>
    </row>
    <row r="413" spans="1:12" hidden="1" x14ac:dyDescent="0.3">
      <c r="A413" t="s">
        <v>61</v>
      </c>
      <c r="B413" t="s">
        <v>171</v>
      </c>
      <c r="C413" t="s">
        <v>126</v>
      </c>
      <c r="D413" t="s">
        <v>123</v>
      </c>
      <c r="E413" t="s">
        <v>726</v>
      </c>
      <c r="F413" t="s">
        <v>727</v>
      </c>
      <c r="G413" t="str">
        <f t="shared" si="34"/>
        <v>2017-01-19</v>
      </c>
      <c r="H413" t="str">
        <f t="shared" si="35"/>
        <v>2017-01-19</v>
      </c>
      <c r="I413" t="str">
        <f t="shared" si="32"/>
        <v>2017</v>
      </c>
      <c r="J413">
        <f t="shared" si="36"/>
        <v>1</v>
      </c>
      <c r="K413" t="str">
        <f t="shared" si="33"/>
        <v>세종주의보2017-01-19</v>
      </c>
      <c r="L413">
        <f>COUNTIF(K$2:K413,K413)</f>
        <v>1</v>
      </c>
    </row>
    <row r="414" spans="1:12" hidden="1" x14ac:dyDescent="0.3">
      <c r="A414" t="s">
        <v>37</v>
      </c>
      <c r="B414" t="s">
        <v>129</v>
      </c>
      <c r="C414" t="s">
        <v>126</v>
      </c>
      <c r="D414" t="s">
        <v>123</v>
      </c>
      <c r="E414" t="s">
        <v>624</v>
      </c>
      <c r="F414" t="s">
        <v>627</v>
      </c>
      <c r="G414" t="str">
        <f t="shared" si="34"/>
        <v>2017-01-19</v>
      </c>
      <c r="H414" t="str">
        <f t="shared" si="35"/>
        <v>2017-01-19</v>
      </c>
      <c r="I414" t="str">
        <f t="shared" si="32"/>
        <v>2017</v>
      </c>
      <c r="J414">
        <f t="shared" si="36"/>
        <v>1</v>
      </c>
      <c r="K414" t="str">
        <f t="shared" si="33"/>
        <v>부산주의보2017-01-19</v>
      </c>
      <c r="L414">
        <f>COUNTIF(K$2:K414,K414)</f>
        <v>1</v>
      </c>
    </row>
    <row r="415" spans="1:12" hidden="1" x14ac:dyDescent="0.3">
      <c r="A415" t="s">
        <v>132</v>
      </c>
      <c r="B415" t="s">
        <v>411</v>
      </c>
      <c r="C415" t="s">
        <v>126</v>
      </c>
      <c r="D415" t="s">
        <v>123</v>
      </c>
      <c r="E415" t="s">
        <v>626</v>
      </c>
      <c r="F415" t="s">
        <v>735</v>
      </c>
      <c r="G415" t="str">
        <f t="shared" si="34"/>
        <v>2017-01-19</v>
      </c>
      <c r="H415" t="str">
        <f t="shared" si="35"/>
        <v>2017-01-20</v>
      </c>
      <c r="I415" t="str">
        <f t="shared" si="32"/>
        <v>2017</v>
      </c>
      <c r="J415">
        <f t="shared" si="36"/>
        <v>1</v>
      </c>
      <c r="K415" t="str">
        <f t="shared" si="33"/>
        <v>경북주의보2017-01-19</v>
      </c>
      <c r="L415">
        <f>COUNTIF(K$2:K415,K415)</f>
        <v>1</v>
      </c>
    </row>
    <row r="416" spans="1:12" hidden="1" x14ac:dyDescent="0.3">
      <c r="A416" t="s">
        <v>142</v>
      </c>
      <c r="B416" t="s">
        <v>440</v>
      </c>
      <c r="C416" t="s">
        <v>126</v>
      </c>
      <c r="D416" t="s">
        <v>123</v>
      </c>
      <c r="E416" t="s">
        <v>626</v>
      </c>
      <c r="F416" t="s">
        <v>748</v>
      </c>
      <c r="G416" t="str">
        <f t="shared" si="34"/>
        <v>2017-01-19</v>
      </c>
      <c r="H416" t="str">
        <f t="shared" si="35"/>
        <v>2017-01-20</v>
      </c>
      <c r="I416" t="str">
        <f t="shared" si="32"/>
        <v>2017</v>
      </c>
      <c r="J416">
        <f t="shared" si="36"/>
        <v>1</v>
      </c>
      <c r="K416" t="str">
        <f t="shared" si="33"/>
        <v>전북주의보2017-01-19</v>
      </c>
      <c r="L416">
        <f>COUNTIF(K$2:K416,K416)</f>
        <v>1</v>
      </c>
    </row>
    <row r="417" spans="1:12" hidden="1" x14ac:dyDescent="0.3">
      <c r="A417" t="s">
        <v>34</v>
      </c>
      <c r="B417" t="s">
        <v>140</v>
      </c>
      <c r="C417" t="s">
        <v>1794</v>
      </c>
      <c r="D417" t="s">
        <v>123</v>
      </c>
      <c r="E417" t="s">
        <v>624</v>
      </c>
      <c r="F417" t="s">
        <v>2020</v>
      </c>
      <c r="G417" t="str">
        <f t="shared" si="34"/>
        <v>2017-01-19</v>
      </c>
      <c r="H417" t="str">
        <f t="shared" si="35"/>
        <v>2017-01-20</v>
      </c>
      <c r="I417" t="str">
        <f t="shared" si="32"/>
        <v>2017</v>
      </c>
      <c r="J417">
        <f t="shared" si="36"/>
        <v>1</v>
      </c>
      <c r="K417" t="str">
        <f t="shared" si="33"/>
        <v>대전주의보2017-01-19</v>
      </c>
      <c r="L417">
        <f>COUNTIF(K$2:K417,K417)</f>
        <v>1</v>
      </c>
    </row>
    <row r="418" spans="1:12" hidden="1" x14ac:dyDescent="0.3">
      <c r="A418" t="s">
        <v>38</v>
      </c>
      <c r="B418" t="s">
        <v>167</v>
      </c>
      <c r="C418" t="s">
        <v>1794</v>
      </c>
      <c r="D418" t="s">
        <v>123</v>
      </c>
      <c r="E418" t="s">
        <v>2028</v>
      </c>
      <c r="F418" t="s">
        <v>727</v>
      </c>
      <c r="G418" t="str">
        <f t="shared" si="34"/>
        <v>2017-01-19</v>
      </c>
      <c r="H418" t="str">
        <f t="shared" si="35"/>
        <v>2017-01-19</v>
      </c>
      <c r="I418" t="str">
        <f t="shared" si="32"/>
        <v>2017</v>
      </c>
      <c r="J418">
        <f t="shared" si="36"/>
        <v>1</v>
      </c>
      <c r="K418" t="str">
        <f t="shared" si="33"/>
        <v>울산주의보2017-01-19</v>
      </c>
      <c r="L418">
        <f>COUNTIF(K$2:K418,K418)</f>
        <v>1</v>
      </c>
    </row>
    <row r="419" spans="1:12" hidden="1" x14ac:dyDescent="0.3">
      <c r="A419" t="s">
        <v>36</v>
      </c>
      <c r="B419" t="s">
        <v>165</v>
      </c>
      <c r="C419" t="s">
        <v>1794</v>
      </c>
      <c r="D419" t="s">
        <v>123</v>
      </c>
      <c r="E419" t="s">
        <v>2030</v>
      </c>
      <c r="F419" t="s">
        <v>1981</v>
      </c>
      <c r="G419" t="str">
        <f t="shared" si="34"/>
        <v>2017-01-19</v>
      </c>
      <c r="H419" t="str">
        <f t="shared" si="35"/>
        <v>2017-01-20</v>
      </c>
      <c r="I419" t="str">
        <f t="shared" si="32"/>
        <v>2017</v>
      </c>
      <c r="J419">
        <f t="shared" si="36"/>
        <v>1</v>
      </c>
      <c r="K419" t="str">
        <f t="shared" si="33"/>
        <v>대구주의보2017-01-19</v>
      </c>
      <c r="L419">
        <f>COUNTIF(K$2:K419,K419)</f>
        <v>1</v>
      </c>
    </row>
    <row r="420" spans="1:12" hidden="1" x14ac:dyDescent="0.3">
      <c r="A420" t="s">
        <v>124</v>
      </c>
      <c r="B420" t="s">
        <v>125</v>
      </c>
      <c r="C420" t="s">
        <v>126</v>
      </c>
      <c r="D420" t="s">
        <v>123</v>
      </c>
      <c r="E420" t="s">
        <v>628</v>
      </c>
      <c r="F420" t="s">
        <v>629</v>
      </c>
      <c r="G420" t="str">
        <f t="shared" si="34"/>
        <v>2017-01-22</v>
      </c>
      <c r="H420" t="str">
        <f t="shared" si="35"/>
        <v>2017-01-22</v>
      </c>
      <c r="I420" t="str">
        <f t="shared" si="32"/>
        <v>2017</v>
      </c>
      <c r="J420">
        <f t="shared" si="36"/>
        <v>1</v>
      </c>
      <c r="K420" t="str">
        <f t="shared" si="33"/>
        <v>경기주의보2017-01-22</v>
      </c>
      <c r="L420">
        <f>COUNTIF(K$2:K420,K420)</f>
        <v>1</v>
      </c>
    </row>
    <row r="421" spans="1:12" hidden="1" x14ac:dyDescent="0.3">
      <c r="A421" t="s">
        <v>30</v>
      </c>
      <c r="B421" t="s">
        <v>137</v>
      </c>
      <c r="C421" t="s">
        <v>126</v>
      </c>
      <c r="D421" t="s">
        <v>123</v>
      </c>
      <c r="E421" t="s">
        <v>666</v>
      </c>
      <c r="F421" t="s">
        <v>667</v>
      </c>
      <c r="G421" t="str">
        <f t="shared" si="34"/>
        <v>2017-01-22</v>
      </c>
      <c r="H421" t="str">
        <f t="shared" si="35"/>
        <v>2017-01-22</v>
      </c>
      <c r="I421" t="str">
        <f t="shared" si="32"/>
        <v>2017</v>
      </c>
      <c r="J421">
        <f t="shared" si="36"/>
        <v>1</v>
      </c>
      <c r="K421" t="str">
        <f t="shared" si="33"/>
        <v>인천주의보2017-01-22</v>
      </c>
      <c r="L421">
        <f>COUNTIF(K$2:K421,K421)</f>
        <v>1</v>
      </c>
    </row>
    <row r="422" spans="1:12" hidden="1" x14ac:dyDescent="0.3">
      <c r="A422" t="s">
        <v>127</v>
      </c>
      <c r="B422" t="s">
        <v>187</v>
      </c>
      <c r="C422" t="s">
        <v>126</v>
      </c>
      <c r="D422" t="s">
        <v>123</v>
      </c>
      <c r="E422" t="s">
        <v>667</v>
      </c>
      <c r="F422" t="s">
        <v>630</v>
      </c>
      <c r="G422" t="str">
        <f t="shared" si="34"/>
        <v>2017-01-22</v>
      </c>
      <c r="H422" t="str">
        <f t="shared" si="35"/>
        <v>2017-01-22</v>
      </c>
      <c r="I422" t="str">
        <f t="shared" si="32"/>
        <v>2017</v>
      </c>
      <c r="J422">
        <f t="shared" si="36"/>
        <v>1</v>
      </c>
      <c r="K422" t="str">
        <f t="shared" si="33"/>
        <v>강원주의보2017-01-22</v>
      </c>
      <c r="L422">
        <f>COUNTIF(K$2:K422,K422)</f>
        <v>1</v>
      </c>
    </row>
    <row r="423" spans="1:12" hidden="1" x14ac:dyDescent="0.3">
      <c r="A423" t="s">
        <v>124</v>
      </c>
      <c r="B423" t="s">
        <v>144</v>
      </c>
      <c r="C423" t="s">
        <v>1794</v>
      </c>
      <c r="D423" t="s">
        <v>123</v>
      </c>
      <c r="E423" t="s">
        <v>1982</v>
      </c>
      <c r="F423" t="s">
        <v>1983</v>
      </c>
      <c r="G423" t="str">
        <f t="shared" si="34"/>
        <v>2017-01-25</v>
      </c>
      <c r="H423" t="str">
        <f t="shared" si="35"/>
        <v>2017-01-25</v>
      </c>
      <c r="I423" t="str">
        <f t="shared" si="32"/>
        <v>2017</v>
      </c>
      <c r="J423">
        <f t="shared" si="36"/>
        <v>1</v>
      </c>
      <c r="K423" t="str">
        <f t="shared" si="33"/>
        <v>경기주의보2017-01-25</v>
      </c>
      <c r="L423">
        <f>COUNTIF(K$2:K423,K423)</f>
        <v>1</v>
      </c>
    </row>
    <row r="424" spans="1:12" hidden="1" x14ac:dyDescent="0.3">
      <c r="A424" t="s">
        <v>124</v>
      </c>
      <c r="B424" t="s">
        <v>144</v>
      </c>
      <c r="C424" t="s">
        <v>1794</v>
      </c>
      <c r="D424" t="s">
        <v>123</v>
      </c>
      <c r="E424" t="s">
        <v>1984</v>
      </c>
      <c r="F424" t="s">
        <v>1985</v>
      </c>
      <c r="G424" t="str">
        <f t="shared" si="34"/>
        <v>2017-01-26</v>
      </c>
      <c r="H424" t="str">
        <f t="shared" si="35"/>
        <v>2017-01-27</v>
      </c>
      <c r="I424" t="str">
        <f t="shared" si="32"/>
        <v>2017</v>
      </c>
      <c r="J424">
        <f t="shared" si="36"/>
        <v>1</v>
      </c>
      <c r="K424" t="str">
        <f t="shared" si="33"/>
        <v>경기주의보2017-01-26</v>
      </c>
      <c r="L424">
        <f>COUNTIF(K$2:K424,K424)</f>
        <v>1</v>
      </c>
    </row>
    <row r="425" spans="1:12" hidden="1" x14ac:dyDescent="0.3">
      <c r="A425" t="s">
        <v>27</v>
      </c>
      <c r="B425" t="s">
        <v>135</v>
      </c>
      <c r="C425" t="s">
        <v>126</v>
      </c>
      <c r="D425" t="s">
        <v>123</v>
      </c>
      <c r="E425" t="s">
        <v>610</v>
      </c>
      <c r="F425" t="s">
        <v>611</v>
      </c>
      <c r="G425" t="str">
        <f t="shared" si="34"/>
        <v>2017-01-27</v>
      </c>
      <c r="H425" t="str">
        <f t="shared" si="35"/>
        <v>2017-01-27</v>
      </c>
      <c r="I425" t="str">
        <f t="shared" si="32"/>
        <v>2017</v>
      </c>
      <c r="J425">
        <f t="shared" si="36"/>
        <v>1</v>
      </c>
      <c r="K425" t="str">
        <f t="shared" si="33"/>
        <v>서울주의보2017-01-27</v>
      </c>
      <c r="L425">
        <f>COUNTIF(K$2:K425,K425)</f>
        <v>1</v>
      </c>
    </row>
    <row r="426" spans="1:12" hidden="1" x14ac:dyDescent="0.3">
      <c r="A426" t="s">
        <v>124</v>
      </c>
      <c r="B426" t="s">
        <v>131</v>
      </c>
      <c r="C426" t="s">
        <v>126</v>
      </c>
      <c r="D426" t="s">
        <v>123</v>
      </c>
      <c r="E426" t="s">
        <v>631</v>
      </c>
      <c r="F426" t="s">
        <v>632</v>
      </c>
      <c r="G426" t="str">
        <f t="shared" si="34"/>
        <v>2017-01-27</v>
      </c>
      <c r="H426" t="str">
        <f t="shared" si="35"/>
        <v>2017-01-27</v>
      </c>
      <c r="I426" t="str">
        <f t="shared" si="32"/>
        <v>2017</v>
      </c>
      <c r="J426">
        <f t="shared" si="36"/>
        <v>1</v>
      </c>
      <c r="K426" t="str">
        <f t="shared" si="33"/>
        <v>경기주의보2017-01-27</v>
      </c>
      <c r="L426">
        <f>COUNTIF(K$2:K426,K426)</f>
        <v>1</v>
      </c>
    </row>
    <row r="427" spans="1:12" hidden="1" x14ac:dyDescent="0.3">
      <c r="A427" t="s">
        <v>30</v>
      </c>
      <c r="B427" t="s">
        <v>137</v>
      </c>
      <c r="C427" t="s">
        <v>126</v>
      </c>
      <c r="D427" t="s">
        <v>123</v>
      </c>
      <c r="E427" t="s">
        <v>633</v>
      </c>
      <c r="F427" t="s">
        <v>668</v>
      </c>
      <c r="G427" t="str">
        <f t="shared" si="34"/>
        <v>2017-01-27</v>
      </c>
      <c r="H427" t="str">
        <f t="shared" si="35"/>
        <v>2017-01-27</v>
      </c>
      <c r="I427" t="str">
        <f t="shared" si="32"/>
        <v>2017</v>
      </c>
      <c r="J427">
        <f t="shared" si="36"/>
        <v>1</v>
      </c>
      <c r="K427" t="str">
        <f t="shared" si="33"/>
        <v>인천주의보2017-01-27</v>
      </c>
      <c r="L427">
        <f>COUNTIF(K$2:K427,K427)</f>
        <v>1</v>
      </c>
    </row>
    <row r="428" spans="1:12" hidden="1" x14ac:dyDescent="0.3">
      <c r="A428" t="s">
        <v>127</v>
      </c>
      <c r="B428" t="s">
        <v>188</v>
      </c>
      <c r="C428" t="s">
        <v>126</v>
      </c>
      <c r="D428" t="s">
        <v>123</v>
      </c>
      <c r="E428" t="s">
        <v>686</v>
      </c>
      <c r="F428" t="s">
        <v>687</v>
      </c>
      <c r="G428" t="str">
        <f t="shared" si="34"/>
        <v>2017-01-27</v>
      </c>
      <c r="H428" t="str">
        <f t="shared" si="35"/>
        <v>2017-01-27</v>
      </c>
      <c r="I428" t="str">
        <f t="shared" si="32"/>
        <v>2017</v>
      </c>
      <c r="J428">
        <f t="shared" si="36"/>
        <v>1</v>
      </c>
      <c r="K428" t="str">
        <f t="shared" si="33"/>
        <v>강원주의보2017-01-27</v>
      </c>
      <c r="L428">
        <f>COUNTIF(K$2:K428,K428)</f>
        <v>1</v>
      </c>
    </row>
    <row r="429" spans="1:12" hidden="1" x14ac:dyDescent="0.3">
      <c r="A429" t="s">
        <v>127</v>
      </c>
      <c r="B429" t="s">
        <v>187</v>
      </c>
      <c r="C429" t="s">
        <v>1794</v>
      </c>
      <c r="D429" t="s">
        <v>123</v>
      </c>
      <c r="E429" t="s">
        <v>2011</v>
      </c>
      <c r="F429" t="s">
        <v>2012</v>
      </c>
      <c r="G429" t="str">
        <f t="shared" si="34"/>
        <v>2017-02-03</v>
      </c>
      <c r="H429" t="str">
        <f t="shared" si="35"/>
        <v>2017-02-05</v>
      </c>
      <c r="I429" t="str">
        <f t="shared" si="32"/>
        <v>2017</v>
      </c>
      <c r="J429">
        <f t="shared" si="36"/>
        <v>2</v>
      </c>
      <c r="K429" t="str">
        <f t="shared" si="33"/>
        <v>강원주의보2017-02-03</v>
      </c>
      <c r="L429">
        <f>COUNTIF(K$2:K429,K429)</f>
        <v>1</v>
      </c>
    </row>
    <row r="430" spans="1:12" hidden="1" x14ac:dyDescent="0.3">
      <c r="A430" t="s">
        <v>124</v>
      </c>
      <c r="B430" t="s">
        <v>164</v>
      </c>
      <c r="C430" t="s">
        <v>126</v>
      </c>
      <c r="D430" t="s">
        <v>123</v>
      </c>
      <c r="E430" t="s">
        <v>634</v>
      </c>
      <c r="F430" t="s">
        <v>635</v>
      </c>
      <c r="G430" t="str">
        <f t="shared" si="34"/>
        <v>2017-02-04</v>
      </c>
      <c r="H430" t="str">
        <f t="shared" si="35"/>
        <v>2017-02-05</v>
      </c>
      <c r="I430" t="str">
        <f t="shared" si="32"/>
        <v>2017</v>
      </c>
      <c r="J430">
        <f t="shared" si="36"/>
        <v>2</v>
      </c>
      <c r="K430" t="str">
        <f t="shared" si="33"/>
        <v>경기주의보2017-02-04</v>
      </c>
      <c r="L430">
        <f>COUNTIF(K$2:K430,K430)</f>
        <v>1</v>
      </c>
    </row>
    <row r="431" spans="1:12" hidden="1" x14ac:dyDescent="0.3">
      <c r="A431" t="s">
        <v>127</v>
      </c>
      <c r="B431" t="s">
        <v>187</v>
      </c>
      <c r="C431" t="s">
        <v>126</v>
      </c>
      <c r="D431" t="s">
        <v>123</v>
      </c>
      <c r="E431" t="s">
        <v>688</v>
      </c>
      <c r="F431" t="s">
        <v>689</v>
      </c>
      <c r="G431" t="str">
        <f t="shared" si="34"/>
        <v>2017-02-04</v>
      </c>
      <c r="H431" t="str">
        <f t="shared" si="35"/>
        <v>2017-02-05</v>
      </c>
      <c r="I431" t="str">
        <f t="shared" si="32"/>
        <v>2017</v>
      </c>
      <c r="J431">
        <f t="shared" si="36"/>
        <v>2</v>
      </c>
      <c r="K431" t="str">
        <f t="shared" si="33"/>
        <v>강원주의보2017-02-04</v>
      </c>
      <c r="L431">
        <f>COUNTIF(K$2:K431,K431)</f>
        <v>1</v>
      </c>
    </row>
    <row r="432" spans="1:12" hidden="1" x14ac:dyDescent="0.3">
      <c r="A432" t="s">
        <v>30</v>
      </c>
      <c r="B432" t="s">
        <v>129</v>
      </c>
      <c r="C432" t="s">
        <v>1794</v>
      </c>
      <c r="D432" t="s">
        <v>123</v>
      </c>
      <c r="E432" t="s">
        <v>1995</v>
      </c>
      <c r="F432" t="s">
        <v>1996</v>
      </c>
      <c r="G432" t="str">
        <f t="shared" si="34"/>
        <v>2017-02-04</v>
      </c>
      <c r="H432" t="str">
        <f t="shared" si="35"/>
        <v>2017-02-05</v>
      </c>
      <c r="I432" t="str">
        <f t="shared" ref="I432:I487" si="37">LEFT(G432,4)</f>
        <v>2017</v>
      </c>
      <c r="J432">
        <f t="shared" si="36"/>
        <v>2</v>
      </c>
      <c r="K432" t="str">
        <f t="shared" ref="K432:K487" si="38">A432&amp;D432&amp;G432</f>
        <v>인천주의보2017-02-04</v>
      </c>
      <c r="L432">
        <f>COUNTIF(K$2:K432,K432)</f>
        <v>1</v>
      </c>
    </row>
    <row r="433" spans="1:12" hidden="1" x14ac:dyDescent="0.3">
      <c r="A433" t="s">
        <v>121</v>
      </c>
      <c r="B433" t="s">
        <v>122</v>
      </c>
      <c r="C433" t="s">
        <v>1794</v>
      </c>
      <c r="D433" t="s">
        <v>123</v>
      </c>
      <c r="E433" t="s">
        <v>1986</v>
      </c>
      <c r="F433" t="s">
        <v>689</v>
      </c>
      <c r="G433" t="str">
        <f t="shared" si="34"/>
        <v>2017-02-04</v>
      </c>
      <c r="H433" t="str">
        <f t="shared" si="35"/>
        <v>2017-02-05</v>
      </c>
      <c r="I433" t="str">
        <f t="shared" si="37"/>
        <v>2017</v>
      </c>
      <c r="J433">
        <f t="shared" si="36"/>
        <v>2</v>
      </c>
      <c r="K433" t="str">
        <f t="shared" si="38"/>
        <v>충북주의보2017-02-04</v>
      </c>
      <c r="L433">
        <f>COUNTIF(K$2:K433,K433)</f>
        <v>1</v>
      </c>
    </row>
    <row r="434" spans="1:12" hidden="1" x14ac:dyDescent="0.3">
      <c r="A434" t="s">
        <v>61</v>
      </c>
      <c r="B434" t="s">
        <v>171</v>
      </c>
      <c r="C434" t="s">
        <v>1794</v>
      </c>
      <c r="D434" t="s">
        <v>123</v>
      </c>
      <c r="E434" t="s">
        <v>2022</v>
      </c>
      <c r="F434" t="s">
        <v>2021</v>
      </c>
      <c r="G434" t="str">
        <f t="shared" si="34"/>
        <v>2017-02-04</v>
      </c>
      <c r="H434" t="str">
        <f t="shared" si="35"/>
        <v>2017-02-05</v>
      </c>
      <c r="I434" t="str">
        <f t="shared" si="37"/>
        <v>2017</v>
      </c>
      <c r="J434">
        <f t="shared" si="36"/>
        <v>2</v>
      </c>
      <c r="K434" t="str">
        <f t="shared" si="38"/>
        <v>세종주의보2017-02-04</v>
      </c>
      <c r="L434">
        <f>COUNTIF(K$2:K434,K434)</f>
        <v>1</v>
      </c>
    </row>
    <row r="435" spans="1:12" hidden="1" x14ac:dyDescent="0.3">
      <c r="A435" t="s">
        <v>132</v>
      </c>
      <c r="B435" t="s">
        <v>414</v>
      </c>
      <c r="C435" t="s">
        <v>1794</v>
      </c>
      <c r="D435" t="s">
        <v>123</v>
      </c>
      <c r="E435" t="s">
        <v>2022</v>
      </c>
      <c r="F435" t="s">
        <v>1995</v>
      </c>
      <c r="G435" t="str">
        <f t="shared" si="34"/>
        <v>2017-02-04</v>
      </c>
      <c r="H435" t="str">
        <f t="shared" si="35"/>
        <v>2017-02-04</v>
      </c>
      <c r="I435" t="str">
        <f t="shared" si="37"/>
        <v>2017</v>
      </c>
      <c r="J435">
        <f t="shared" si="36"/>
        <v>2</v>
      </c>
      <c r="K435" t="str">
        <f t="shared" si="38"/>
        <v>경북주의보2017-02-04</v>
      </c>
      <c r="L435">
        <f>COUNTIF(K$2:K435,K435)</f>
        <v>1</v>
      </c>
    </row>
    <row r="436" spans="1:12" hidden="1" x14ac:dyDescent="0.3">
      <c r="A436" t="s">
        <v>132</v>
      </c>
      <c r="B436" t="s">
        <v>412</v>
      </c>
      <c r="C436" t="s">
        <v>1794</v>
      </c>
      <c r="D436" t="s">
        <v>123</v>
      </c>
      <c r="E436" t="s">
        <v>2039</v>
      </c>
      <c r="F436" t="s">
        <v>2040</v>
      </c>
      <c r="G436" t="str">
        <f t="shared" si="34"/>
        <v>2017-02-14</v>
      </c>
      <c r="H436" t="str">
        <f t="shared" si="35"/>
        <v>2017-02-14</v>
      </c>
      <c r="I436" t="str">
        <f t="shared" si="37"/>
        <v>2017</v>
      </c>
      <c r="J436">
        <f t="shared" si="36"/>
        <v>2</v>
      </c>
      <c r="K436" t="str">
        <f t="shared" si="38"/>
        <v>경북주의보2017-02-14</v>
      </c>
      <c r="L436">
        <f>COUNTIF(K$2:K436,K436)</f>
        <v>1</v>
      </c>
    </row>
    <row r="437" spans="1:12" hidden="1" x14ac:dyDescent="0.3">
      <c r="A437" t="s">
        <v>39</v>
      </c>
      <c r="B437" t="s">
        <v>139</v>
      </c>
      <c r="C437" t="s">
        <v>1794</v>
      </c>
      <c r="D437" t="s">
        <v>123</v>
      </c>
      <c r="E437" t="s">
        <v>2048</v>
      </c>
      <c r="F437" t="s">
        <v>2049</v>
      </c>
      <c r="G437" t="str">
        <f t="shared" si="34"/>
        <v>2017-02-14</v>
      </c>
      <c r="H437" t="str">
        <f t="shared" si="35"/>
        <v>2017-02-14</v>
      </c>
      <c r="I437" t="str">
        <f t="shared" si="37"/>
        <v>2017</v>
      </c>
      <c r="J437">
        <f t="shared" si="36"/>
        <v>2</v>
      </c>
      <c r="K437" t="str">
        <f t="shared" si="38"/>
        <v>광주주의보2017-02-14</v>
      </c>
      <c r="L437">
        <f>COUNTIF(K$2:K437,K437)</f>
        <v>1</v>
      </c>
    </row>
    <row r="438" spans="1:12" hidden="1" x14ac:dyDescent="0.3">
      <c r="A438" t="s">
        <v>41</v>
      </c>
      <c r="B438" t="s">
        <v>162</v>
      </c>
      <c r="C438" t="s">
        <v>1794</v>
      </c>
      <c r="D438" t="s">
        <v>123</v>
      </c>
      <c r="E438" t="s">
        <v>2058</v>
      </c>
      <c r="F438" t="s">
        <v>2059</v>
      </c>
      <c r="G438" t="str">
        <f t="shared" si="34"/>
        <v>2017-02-14</v>
      </c>
      <c r="H438" t="str">
        <f t="shared" si="35"/>
        <v>2017-02-14</v>
      </c>
      <c r="I438" t="str">
        <f t="shared" si="37"/>
        <v>2017</v>
      </c>
      <c r="J438">
        <f t="shared" si="36"/>
        <v>2</v>
      </c>
      <c r="K438" t="str">
        <f t="shared" si="38"/>
        <v>제주주의보2017-02-14</v>
      </c>
      <c r="L438">
        <f>COUNTIF(K$2:K438,K438)</f>
        <v>1</v>
      </c>
    </row>
    <row r="439" spans="1:12" hidden="1" x14ac:dyDescent="0.3">
      <c r="A439" t="s">
        <v>127</v>
      </c>
      <c r="B439" t="s">
        <v>189</v>
      </c>
      <c r="C439" t="s">
        <v>126</v>
      </c>
      <c r="D439" t="s">
        <v>123</v>
      </c>
      <c r="E439" t="s">
        <v>690</v>
      </c>
      <c r="F439" t="s">
        <v>691</v>
      </c>
      <c r="G439" t="str">
        <f t="shared" si="34"/>
        <v>2017-02-16</v>
      </c>
      <c r="H439" t="str">
        <f t="shared" si="35"/>
        <v>2017-02-16</v>
      </c>
      <c r="I439" t="str">
        <f t="shared" si="37"/>
        <v>2017</v>
      </c>
      <c r="J439">
        <f t="shared" si="36"/>
        <v>2</v>
      </c>
      <c r="K439" t="str">
        <f t="shared" si="38"/>
        <v>강원주의보2017-02-16</v>
      </c>
      <c r="L439">
        <f>COUNTIF(K$2:K439,K439)</f>
        <v>1</v>
      </c>
    </row>
    <row r="440" spans="1:12" hidden="1" x14ac:dyDescent="0.3">
      <c r="A440" t="s">
        <v>132</v>
      </c>
      <c r="B440" t="s">
        <v>412</v>
      </c>
      <c r="C440" t="s">
        <v>1794</v>
      </c>
      <c r="D440" t="s">
        <v>123</v>
      </c>
      <c r="E440" t="s">
        <v>2013</v>
      </c>
      <c r="F440" t="s">
        <v>2041</v>
      </c>
      <c r="G440" t="str">
        <f t="shared" si="34"/>
        <v>2017-02-16</v>
      </c>
      <c r="H440" t="str">
        <f t="shared" si="35"/>
        <v>2017-02-16</v>
      </c>
      <c r="I440" t="str">
        <f t="shared" si="37"/>
        <v>2017</v>
      </c>
      <c r="J440">
        <f t="shared" si="36"/>
        <v>2</v>
      </c>
      <c r="K440" t="str">
        <f t="shared" si="38"/>
        <v>경북주의보2017-02-16</v>
      </c>
      <c r="L440">
        <f>COUNTIF(K$2:K440,K440)</f>
        <v>1</v>
      </c>
    </row>
    <row r="441" spans="1:12" hidden="1" x14ac:dyDescent="0.3">
      <c r="A441" t="s">
        <v>41</v>
      </c>
      <c r="B441" t="s">
        <v>162</v>
      </c>
      <c r="C441" t="s">
        <v>1794</v>
      </c>
      <c r="D441" t="s">
        <v>123</v>
      </c>
      <c r="E441" t="s">
        <v>2060</v>
      </c>
      <c r="F441" t="s">
        <v>2061</v>
      </c>
      <c r="G441" t="str">
        <f t="shared" si="34"/>
        <v>2017-02-25</v>
      </c>
      <c r="H441" t="str">
        <f t="shared" si="35"/>
        <v>2017-02-26</v>
      </c>
      <c r="I441" t="str">
        <f t="shared" si="37"/>
        <v>2017</v>
      </c>
      <c r="J441">
        <f t="shared" si="36"/>
        <v>2</v>
      </c>
      <c r="K441" t="str">
        <f t="shared" si="38"/>
        <v>제주주의보2017-02-25</v>
      </c>
      <c r="L441">
        <f>COUNTIF(K$2:K441,K441)</f>
        <v>1</v>
      </c>
    </row>
    <row r="442" spans="1:12" hidden="1" x14ac:dyDescent="0.3">
      <c r="A442" t="s">
        <v>124</v>
      </c>
      <c r="B442" t="s">
        <v>144</v>
      </c>
      <c r="C442" t="s">
        <v>126</v>
      </c>
      <c r="D442" t="s">
        <v>123</v>
      </c>
      <c r="E442" t="s">
        <v>636</v>
      </c>
      <c r="F442" t="s">
        <v>637</v>
      </c>
      <c r="G442" t="str">
        <f t="shared" si="34"/>
        <v>2017-03-12</v>
      </c>
      <c r="H442" t="str">
        <f t="shared" si="35"/>
        <v>2017-03-12</v>
      </c>
      <c r="I442" t="str">
        <f t="shared" si="37"/>
        <v>2017</v>
      </c>
      <c r="J442">
        <f t="shared" si="36"/>
        <v>3</v>
      </c>
      <c r="K442" t="str">
        <f t="shared" si="38"/>
        <v>경기주의보2017-03-12</v>
      </c>
      <c r="L442">
        <f>COUNTIF(K$2:K442,K442)</f>
        <v>1</v>
      </c>
    </row>
    <row r="443" spans="1:12" hidden="1" x14ac:dyDescent="0.3">
      <c r="A443" t="s">
        <v>30</v>
      </c>
      <c r="B443" t="s">
        <v>149</v>
      </c>
      <c r="C443" t="s">
        <v>1794</v>
      </c>
      <c r="D443" t="s">
        <v>123</v>
      </c>
      <c r="E443" t="s">
        <v>1997</v>
      </c>
      <c r="F443" t="s">
        <v>1998</v>
      </c>
      <c r="G443" t="str">
        <f t="shared" si="34"/>
        <v>2017-03-12</v>
      </c>
      <c r="H443" t="str">
        <f t="shared" si="35"/>
        <v>2017-03-12</v>
      </c>
      <c r="I443" t="str">
        <f t="shared" si="37"/>
        <v>2017</v>
      </c>
      <c r="J443">
        <f t="shared" si="36"/>
        <v>3</v>
      </c>
      <c r="K443" t="str">
        <f t="shared" si="38"/>
        <v>인천주의보2017-03-12</v>
      </c>
      <c r="L443">
        <f>COUNTIF(K$2:K443,K443)</f>
        <v>1</v>
      </c>
    </row>
    <row r="444" spans="1:12" hidden="1" x14ac:dyDescent="0.3">
      <c r="A444" t="s">
        <v>132</v>
      </c>
      <c r="B444" t="s">
        <v>414</v>
      </c>
      <c r="C444" t="s">
        <v>1794</v>
      </c>
      <c r="D444" t="s">
        <v>123</v>
      </c>
      <c r="E444" t="s">
        <v>1987</v>
      </c>
      <c r="F444" t="s">
        <v>637</v>
      </c>
      <c r="G444" t="str">
        <f t="shared" si="34"/>
        <v>2017-03-12</v>
      </c>
      <c r="H444" t="str">
        <f t="shared" si="35"/>
        <v>2017-03-12</v>
      </c>
      <c r="I444" t="str">
        <f t="shared" si="37"/>
        <v>2017</v>
      </c>
      <c r="J444">
        <f t="shared" si="36"/>
        <v>3</v>
      </c>
      <c r="K444" t="str">
        <f t="shared" si="38"/>
        <v>경북주의보2017-03-12</v>
      </c>
      <c r="L444">
        <f>COUNTIF(K$2:K444,K444)</f>
        <v>1</v>
      </c>
    </row>
    <row r="445" spans="1:12" hidden="1" x14ac:dyDescent="0.3">
      <c r="A445" t="s">
        <v>30</v>
      </c>
      <c r="B445" t="s">
        <v>146</v>
      </c>
      <c r="C445" t="s">
        <v>1794</v>
      </c>
      <c r="D445" t="s">
        <v>123</v>
      </c>
      <c r="E445" t="s">
        <v>1999</v>
      </c>
      <c r="F445" t="s">
        <v>2000</v>
      </c>
      <c r="G445" t="str">
        <f t="shared" si="34"/>
        <v>2017-03-17</v>
      </c>
      <c r="H445" t="str">
        <f t="shared" si="35"/>
        <v>2017-03-17</v>
      </c>
      <c r="I445" t="str">
        <f t="shared" si="37"/>
        <v>2017</v>
      </c>
      <c r="J445">
        <f t="shared" si="36"/>
        <v>3</v>
      </c>
      <c r="K445" t="str">
        <f t="shared" si="38"/>
        <v>인천주의보2017-03-17</v>
      </c>
      <c r="L445">
        <f>COUNTIF(K$2:K445,K445)</f>
        <v>1</v>
      </c>
    </row>
    <row r="446" spans="1:12" hidden="1" x14ac:dyDescent="0.3">
      <c r="A446" t="s">
        <v>124</v>
      </c>
      <c r="B446" t="s">
        <v>144</v>
      </c>
      <c r="C446" t="s">
        <v>1794</v>
      </c>
      <c r="D446" t="s">
        <v>123</v>
      </c>
      <c r="E446" t="s">
        <v>1988</v>
      </c>
      <c r="F446" t="s">
        <v>1989</v>
      </c>
      <c r="G446" t="str">
        <f t="shared" si="34"/>
        <v>2017-03-18</v>
      </c>
      <c r="H446" t="str">
        <f t="shared" si="35"/>
        <v>2017-03-18</v>
      </c>
      <c r="I446" t="str">
        <f t="shared" si="37"/>
        <v>2017</v>
      </c>
      <c r="J446">
        <f t="shared" si="36"/>
        <v>3</v>
      </c>
      <c r="K446" t="str">
        <f t="shared" si="38"/>
        <v>경기주의보2017-03-18</v>
      </c>
      <c r="L446">
        <f>COUNTIF(K$2:K446,K446)</f>
        <v>1</v>
      </c>
    </row>
    <row r="447" spans="1:12" hidden="1" x14ac:dyDescent="0.3">
      <c r="A447" t="s">
        <v>27</v>
      </c>
      <c r="B447" t="s">
        <v>135</v>
      </c>
      <c r="C447" t="s">
        <v>126</v>
      </c>
      <c r="D447" t="s">
        <v>123</v>
      </c>
      <c r="E447" t="s">
        <v>612</v>
      </c>
      <c r="F447" t="s">
        <v>613</v>
      </c>
      <c r="G447" t="str">
        <f t="shared" si="34"/>
        <v>2017-03-20</v>
      </c>
      <c r="H447" t="str">
        <f t="shared" si="35"/>
        <v>2017-03-21</v>
      </c>
      <c r="I447" t="str">
        <f t="shared" si="37"/>
        <v>2017</v>
      </c>
      <c r="J447">
        <f t="shared" si="36"/>
        <v>3</v>
      </c>
      <c r="K447" t="str">
        <f t="shared" si="38"/>
        <v>서울주의보2017-03-20</v>
      </c>
      <c r="L447">
        <f>COUNTIF(K$2:K447,K447)</f>
        <v>1</v>
      </c>
    </row>
    <row r="448" spans="1:12" hidden="1" x14ac:dyDescent="0.3">
      <c r="A448" t="s">
        <v>124</v>
      </c>
      <c r="B448" t="s">
        <v>164</v>
      </c>
      <c r="C448" t="s">
        <v>126</v>
      </c>
      <c r="D448" t="s">
        <v>123</v>
      </c>
      <c r="E448" t="s">
        <v>638</v>
      </c>
      <c r="F448" t="s">
        <v>639</v>
      </c>
      <c r="G448" t="str">
        <f t="shared" si="34"/>
        <v>2017-03-20</v>
      </c>
      <c r="H448" t="str">
        <f t="shared" si="35"/>
        <v>2017-03-21</v>
      </c>
      <c r="I448" t="str">
        <f t="shared" si="37"/>
        <v>2017</v>
      </c>
      <c r="J448">
        <f t="shared" si="36"/>
        <v>3</v>
      </c>
      <c r="K448" t="str">
        <f t="shared" si="38"/>
        <v>경기주의보2017-03-20</v>
      </c>
      <c r="L448">
        <f>COUNTIF(K$2:K448,K448)</f>
        <v>1</v>
      </c>
    </row>
    <row r="449" spans="1:12" hidden="1" x14ac:dyDescent="0.3">
      <c r="A449" t="s">
        <v>30</v>
      </c>
      <c r="B449" t="s">
        <v>137</v>
      </c>
      <c r="C449" t="s">
        <v>126</v>
      </c>
      <c r="D449" t="s">
        <v>123</v>
      </c>
      <c r="E449" t="s">
        <v>669</v>
      </c>
      <c r="F449" t="s">
        <v>670</v>
      </c>
      <c r="G449" t="str">
        <f t="shared" si="34"/>
        <v>2017-03-20</v>
      </c>
      <c r="H449" t="str">
        <f t="shared" si="35"/>
        <v>2017-03-21</v>
      </c>
      <c r="I449" t="str">
        <f t="shared" si="37"/>
        <v>2017</v>
      </c>
      <c r="J449">
        <f t="shared" si="36"/>
        <v>3</v>
      </c>
      <c r="K449" t="str">
        <f t="shared" si="38"/>
        <v>인천주의보2017-03-20</v>
      </c>
      <c r="L449">
        <f>COUNTIF(K$2:K449,K449)</f>
        <v>1</v>
      </c>
    </row>
    <row r="450" spans="1:12" hidden="1" x14ac:dyDescent="0.3">
      <c r="A450" t="s">
        <v>61</v>
      </c>
      <c r="B450" t="s">
        <v>171</v>
      </c>
      <c r="C450" t="s">
        <v>1794</v>
      </c>
      <c r="D450" t="s">
        <v>123</v>
      </c>
      <c r="E450" t="s">
        <v>2023</v>
      </c>
      <c r="F450" t="s">
        <v>2024</v>
      </c>
      <c r="G450" t="str">
        <f t="shared" ref="G450:G513" si="39">LEFT(E450,10)</f>
        <v>2017-03-20</v>
      </c>
      <c r="H450" t="str">
        <f t="shared" ref="H450:H513" si="40">LEFT(F450,10)</f>
        <v>2017-03-20</v>
      </c>
      <c r="I450" t="str">
        <f t="shared" si="37"/>
        <v>2017</v>
      </c>
      <c r="J450">
        <f t="shared" si="36"/>
        <v>3</v>
      </c>
      <c r="K450" t="str">
        <f t="shared" si="38"/>
        <v>세종주의보2017-03-20</v>
      </c>
      <c r="L450">
        <f>COUNTIF(K$2:K450,K450)</f>
        <v>1</v>
      </c>
    </row>
    <row r="451" spans="1:12" hidden="1" x14ac:dyDescent="0.3">
      <c r="A451" t="s">
        <v>142</v>
      </c>
      <c r="B451" t="s">
        <v>440</v>
      </c>
      <c r="C451" t="s">
        <v>1794</v>
      </c>
      <c r="D451" t="s">
        <v>123</v>
      </c>
      <c r="E451" t="s">
        <v>2056</v>
      </c>
      <c r="F451" t="s">
        <v>2024</v>
      </c>
      <c r="G451" t="str">
        <f t="shared" si="39"/>
        <v>2017-03-20</v>
      </c>
      <c r="H451" t="str">
        <f t="shared" si="40"/>
        <v>2017-03-20</v>
      </c>
      <c r="I451" t="str">
        <f t="shared" si="37"/>
        <v>2017</v>
      </c>
      <c r="J451">
        <f t="shared" ref="J451:J514" si="41">MONTH(G451)</f>
        <v>3</v>
      </c>
      <c r="K451" t="str">
        <f t="shared" si="38"/>
        <v>전북주의보2017-03-20</v>
      </c>
      <c r="L451">
        <f>COUNTIF(K$2:K451,K451)</f>
        <v>1</v>
      </c>
    </row>
    <row r="452" spans="1:12" hidden="1" x14ac:dyDescent="0.3">
      <c r="A452" t="s">
        <v>127</v>
      </c>
      <c r="B452" t="s">
        <v>187</v>
      </c>
      <c r="C452" t="s">
        <v>126</v>
      </c>
      <c r="D452" t="s">
        <v>123</v>
      </c>
      <c r="E452" t="s">
        <v>692</v>
      </c>
      <c r="F452" t="s">
        <v>693</v>
      </c>
      <c r="G452" t="str">
        <f t="shared" si="39"/>
        <v>2017-03-21</v>
      </c>
      <c r="H452" t="str">
        <f t="shared" si="40"/>
        <v>2017-03-21</v>
      </c>
      <c r="I452" t="str">
        <f t="shared" si="37"/>
        <v>2017</v>
      </c>
      <c r="J452">
        <f t="shared" si="41"/>
        <v>3</v>
      </c>
      <c r="K452" t="str">
        <f t="shared" si="38"/>
        <v>강원주의보2017-03-21</v>
      </c>
      <c r="L452">
        <f>COUNTIF(K$2:K452,K452)</f>
        <v>1</v>
      </c>
    </row>
    <row r="453" spans="1:12" hidden="1" x14ac:dyDescent="0.3">
      <c r="A453" t="s">
        <v>127</v>
      </c>
      <c r="B453" t="s">
        <v>187</v>
      </c>
      <c r="C453" t="s">
        <v>1794</v>
      </c>
      <c r="D453" t="s">
        <v>123</v>
      </c>
      <c r="E453" t="s">
        <v>2014</v>
      </c>
      <c r="F453" t="s">
        <v>2015</v>
      </c>
      <c r="G453" t="str">
        <f t="shared" si="39"/>
        <v>2017-03-28</v>
      </c>
      <c r="H453" t="str">
        <f t="shared" si="40"/>
        <v>2017-03-29</v>
      </c>
      <c r="I453" t="str">
        <f t="shared" si="37"/>
        <v>2017</v>
      </c>
      <c r="J453">
        <f t="shared" si="41"/>
        <v>3</v>
      </c>
      <c r="K453" t="str">
        <f t="shared" si="38"/>
        <v>강원주의보2017-03-28</v>
      </c>
      <c r="L453">
        <f>COUNTIF(K$2:K453,K453)</f>
        <v>1</v>
      </c>
    </row>
    <row r="454" spans="1:12" hidden="1" x14ac:dyDescent="0.3">
      <c r="A454" t="s">
        <v>127</v>
      </c>
      <c r="B454" t="s">
        <v>187</v>
      </c>
      <c r="C454" t="s">
        <v>1794</v>
      </c>
      <c r="D454" t="s">
        <v>123</v>
      </c>
      <c r="E454" t="s">
        <v>2016</v>
      </c>
      <c r="F454" t="s">
        <v>2017</v>
      </c>
      <c r="G454" t="str">
        <f t="shared" si="39"/>
        <v>2017-04-08</v>
      </c>
      <c r="H454" t="str">
        <f t="shared" si="40"/>
        <v>2017-04-08</v>
      </c>
      <c r="I454" t="str">
        <f t="shared" si="37"/>
        <v>2017</v>
      </c>
      <c r="J454">
        <f t="shared" si="41"/>
        <v>4</v>
      </c>
      <c r="K454" t="str">
        <f t="shared" si="38"/>
        <v>강원주의보2017-04-08</v>
      </c>
      <c r="L454">
        <f>COUNTIF(K$2:K454,K454)</f>
        <v>1</v>
      </c>
    </row>
    <row r="455" spans="1:12" hidden="1" x14ac:dyDescent="0.3">
      <c r="A455" t="s">
        <v>124</v>
      </c>
      <c r="B455" t="s">
        <v>164</v>
      </c>
      <c r="C455" t="s">
        <v>126</v>
      </c>
      <c r="D455" t="s">
        <v>123</v>
      </c>
      <c r="E455" t="s">
        <v>640</v>
      </c>
      <c r="F455" t="s">
        <v>641</v>
      </c>
      <c r="G455" t="str">
        <f t="shared" si="39"/>
        <v>2017-04-19</v>
      </c>
      <c r="H455" t="str">
        <f t="shared" si="40"/>
        <v>2017-04-19</v>
      </c>
      <c r="I455" t="str">
        <f t="shared" si="37"/>
        <v>2017</v>
      </c>
      <c r="J455">
        <f t="shared" si="41"/>
        <v>4</v>
      </c>
      <c r="K455" t="str">
        <f t="shared" si="38"/>
        <v>경기주의보2017-04-19</v>
      </c>
      <c r="L455">
        <f>COUNTIF(K$2:K455,K455)</f>
        <v>1</v>
      </c>
    </row>
    <row r="456" spans="1:12" hidden="1" x14ac:dyDescent="0.3">
      <c r="A456" t="s">
        <v>30</v>
      </c>
      <c r="B456" t="s">
        <v>129</v>
      </c>
      <c r="C456" t="s">
        <v>126</v>
      </c>
      <c r="D456" t="s">
        <v>123</v>
      </c>
      <c r="E456" t="s">
        <v>671</v>
      </c>
      <c r="F456" t="s">
        <v>672</v>
      </c>
      <c r="G456" t="str">
        <f t="shared" si="39"/>
        <v>2017-04-19</v>
      </c>
      <c r="H456" t="str">
        <f t="shared" si="40"/>
        <v>2017-04-19</v>
      </c>
      <c r="I456" t="str">
        <f t="shared" si="37"/>
        <v>2017</v>
      </c>
      <c r="J456">
        <f t="shared" si="41"/>
        <v>4</v>
      </c>
      <c r="K456" t="str">
        <f t="shared" si="38"/>
        <v>인천주의보2017-04-19</v>
      </c>
      <c r="L456">
        <f>COUNTIF(K$2:K456,K456)</f>
        <v>1</v>
      </c>
    </row>
    <row r="457" spans="1:12" hidden="1" x14ac:dyDescent="0.3">
      <c r="A457" t="s">
        <v>153</v>
      </c>
      <c r="B457" t="s">
        <v>328</v>
      </c>
      <c r="C457" t="s">
        <v>126</v>
      </c>
      <c r="D457" t="s">
        <v>123</v>
      </c>
      <c r="E457" t="s">
        <v>671</v>
      </c>
      <c r="F457" t="s">
        <v>707</v>
      </c>
      <c r="G457" t="str">
        <f t="shared" si="39"/>
        <v>2017-04-19</v>
      </c>
      <c r="H457" t="str">
        <f t="shared" si="40"/>
        <v>2017-04-20</v>
      </c>
      <c r="I457" t="str">
        <f t="shared" si="37"/>
        <v>2017</v>
      </c>
      <c r="J457">
        <f t="shared" si="41"/>
        <v>4</v>
      </c>
      <c r="K457" t="str">
        <f t="shared" si="38"/>
        <v>충남주의보2017-04-19</v>
      </c>
      <c r="L457">
        <f>COUNTIF(K$2:K457,K457)</f>
        <v>1</v>
      </c>
    </row>
    <row r="458" spans="1:12" hidden="1" x14ac:dyDescent="0.3">
      <c r="A458" t="s">
        <v>34</v>
      </c>
      <c r="B458" t="s">
        <v>129</v>
      </c>
      <c r="C458" t="s">
        <v>126</v>
      </c>
      <c r="D458" t="s">
        <v>123</v>
      </c>
      <c r="E458" t="s">
        <v>640</v>
      </c>
      <c r="F458" t="s">
        <v>710</v>
      </c>
      <c r="G458" t="str">
        <f t="shared" si="39"/>
        <v>2017-04-19</v>
      </c>
      <c r="H458" t="str">
        <f t="shared" si="40"/>
        <v>2017-04-19</v>
      </c>
      <c r="I458" t="str">
        <f t="shared" si="37"/>
        <v>2017</v>
      </c>
      <c r="J458">
        <f t="shared" si="41"/>
        <v>4</v>
      </c>
      <c r="K458" t="str">
        <f t="shared" si="38"/>
        <v>대전주의보2017-04-19</v>
      </c>
      <c r="L458">
        <f>COUNTIF(K$2:K458,K458)</f>
        <v>1</v>
      </c>
    </row>
    <row r="459" spans="1:12" hidden="1" x14ac:dyDescent="0.3">
      <c r="A459" t="s">
        <v>61</v>
      </c>
      <c r="B459" t="s">
        <v>171</v>
      </c>
      <c r="C459" t="s">
        <v>126</v>
      </c>
      <c r="D459" t="s">
        <v>123</v>
      </c>
      <c r="E459" t="s">
        <v>672</v>
      </c>
      <c r="F459" t="s">
        <v>710</v>
      </c>
      <c r="G459" t="str">
        <f t="shared" si="39"/>
        <v>2017-04-19</v>
      </c>
      <c r="H459" t="str">
        <f t="shared" si="40"/>
        <v>2017-04-19</v>
      </c>
      <c r="I459" t="str">
        <f t="shared" si="37"/>
        <v>2017</v>
      </c>
      <c r="J459">
        <f t="shared" si="41"/>
        <v>4</v>
      </c>
      <c r="K459" t="str">
        <f t="shared" si="38"/>
        <v>세종주의보2017-04-19</v>
      </c>
      <c r="L459">
        <f>COUNTIF(K$2:K459,K459)</f>
        <v>1</v>
      </c>
    </row>
    <row r="460" spans="1:12" hidden="1" x14ac:dyDescent="0.3">
      <c r="A460" t="s">
        <v>132</v>
      </c>
      <c r="B460" t="s">
        <v>417</v>
      </c>
      <c r="C460" t="s">
        <v>126</v>
      </c>
      <c r="D460" t="s">
        <v>123</v>
      </c>
      <c r="E460" t="s">
        <v>672</v>
      </c>
      <c r="F460" t="s">
        <v>736</v>
      </c>
      <c r="G460" t="str">
        <f t="shared" si="39"/>
        <v>2017-04-19</v>
      </c>
      <c r="H460" t="str">
        <f t="shared" si="40"/>
        <v>2017-04-19</v>
      </c>
      <c r="I460" t="str">
        <f t="shared" si="37"/>
        <v>2017</v>
      </c>
      <c r="J460">
        <f t="shared" si="41"/>
        <v>4</v>
      </c>
      <c r="K460" t="str">
        <f t="shared" si="38"/>
        <v>경북주의보2017-04-19</v>
      </c>
      <c r="L460">
        <f>COUNTIF(K$2:K460,K460)</f>
        <v>1</v>
      </c>
    </row>
    <row r="461" spans="1:12" hidden="1" x14ac:dyDescent="0.3">
      <c r="A461" t="s">
        <v>130</v>
      </c>
      <c r="B461" t="s">
        <v>157</v>
      </c>
      <c r="C461" t="s">
        <v>126</v>
      </c>
      <c r="D461" t="s">
        <v>123</v>
      </c>
      <c r="E461" t="s">
        <v>673</v>
      </c>
      <c r="F461" t="s">
        <v>744</v>
      </c>
      <c r="G461" t="str">
        <f t="shared" si="39"/>
        <v>2017-04-19</v>
      </c>
      <c r="H461" t="str">
        <f t="shared" si="40"/>
        <v>2017-04-19</v>
      </c>
      <c r="I461" t="str">
        <f t="shared" si="37"/>
        <v>2017</v>
      </c>
      <c r="J461">
        <f t="shared" si="41"/>
        <v>4</v>
      </c>
      <c r="K461" t="str">
        <f t="shared" si="38"/>
        <v>전남주의보2017-04-19</v>
      </c>
      <c r="L461">
        <f>COUNTIF(K$2:K461,K461)</f>
        <v>1</v>
      </c>
    </row>
    <row r="462" spans="1:12" hidden="1" x14ac:dyDescent="0.3">
      <c r="A462" t="s">
        <v>39</v>
      </c>
      <c r="B462" t="s">
        <v>139</v>
      </c>
      <c r="C462" t="s">
        <v>126</v>
      </c>
      <c r="D462" t="s">
        <v>123</v>
      </c>
      <c r="E462" t="s">
        <v>640</v>
      </c>
      <c r="F462" t="s">
        <v>746</v>
      </c>
      <c r="G462" t="str">
        <f t="shared" si="39"/>
        <v>2017-04-19</v>
      </c>
      <c r="H462" t="str">
        <f t="shared" si="40"/>
        <v>2017-04-20</v>
      </c>
      <c r="I462" t="str">
        <f t="shared" si="37"/>
        <v>2017</v>
      </c>
      <c r="J462">
        <f t="shared" si="41"/>
        <v>4</v>
      </c>
      <c r="K462" t="str">
        <f t="shared" si="38"/>
        <v>광주주의보2017-04-19</v>
      </c>
      <c r="L462">
        <f>COUNTIF(K$2:K462,K462)</f>
        <v>1</v>
      </c>
    </row>
    <row r="463" spans="1:12" hidden="1" x14ac:dyDescent="0.3">
      <c r="A463" t="s">
        <v>142</v>
      </c>
      <c r="B463" t="s">
        <v>440</v>
      </c>
      <c r="C463" t="s">
        <v>126</v>
      </c>
      <c r="D463" t="s">
        <v>123</v>
      </c>
      <c r="E463" t="s">
        <v>640</v>
      </c>
      <c r="F463" t="s">
        <v>749</v>
      </c>
      <c r="G463" t="str">
        <f t="shared" si="39"/>
        <v>2017-04-19</v>
      </c>
      <c r="H463" t="str">
        <f t="shared" si="40"/>
        <v>2017-04-20</v>
      </c>
      <c r="I463" t="str">
        <f t="shared" si="37"/>
        <v>2017</v>
      </c>
      <c r="J463">
        <f t="shared" si="41"/>
        <v>4</v>
      </c>
      <c r="K463" t="str">
        <f t="shared" si="38"/>
        <v>전북주의보2017-04-19</v>
      </c>
      <c r="L463">
        <f>COUNTIF(K$2:K463,K463)</f>
        <v>1</v>
      </c>
    </row>
    <row r="464" spans="1:12" hidden="1" x14ac:dyDescent="0.3">
      <c r="A464" t="s">
        <v>41</v>
      </c>
      <c r="B464" t="s">
        <v>162</v>
      </c>
      <c r="C464" t="s">
        <v>126</v>
      </c>
      <c r="D464" t="s">
        <v>123</v>
      </c>
      <c r="E464" t="s">
        <v>750</v>
      </c>
      <c r="F464" t="s">
        <v>751</v>
      </c>
      <c r="G464" t="str">
        <f t="shared" si="39"/>
        <v>2017-04-19</v>
      </c>
      <c r="H464" t="str">
        <f t="shared" si="40"/>
        <v>2017-04-19</v>
      </c>
      <c r="I464" t="str">
        <f t="shared" si="37"/>
        <v>2017</v>
      </c>
      <c r="J464">
        <f t="shared" si="41"/>
        <v>4</v>
      </c>
      <c r="K464" t="str">
        <f t="shared" si="38"/>
        <v>제주주의보2017-04-19</v>
      </c>
      <c r="L464">
        <f>COUNTIF(K$2:K464,K464)</f>
        <v>1</v>
      </c>
    </row>
    <row r="465" spans="1:12" hidden="1" x14ac:dyDescent="0.3">
      <c r="A465" t="s">
        <v>30</v>
      </c>
      <c r="B465" t="s">
        <v>137</v>
      </c>
      <c r="C465" t="s">
        <v>126</v>
      </c>
      <c r="D465" t="s">
        <v>123</v>
      </c>
      <c r="E465" t="s">
        <v>674</v>
      </c>
      <c r="F465" t="s">
        <v>675</v>
      </c>
      <c r="G465" t="str">
        <f t="shared" si="39"/>
        <v>2017-04-20</v>
      </c>
      <c r="H465" t="str">
        <f t="shared" si="40"/>
        <v>2017-04-20</v>
      </c>
      <c r="I465" t="str">
        <f t="shared" si="37"/>
        <v>2017</v>
      </c>
      <c r="J465">
        <f t="shared" si="41"/>
        <v>4</v>
      </c>
      <c r="K465" t="str">
        <f t="shared" si="38"/>
        <v>인천주의보2017-04-20</v>
      </c>
      <c r="L465">
        <f>COUNTIF(K$2:K465,K465)</f>
        <v>1</v>
      </c>
    </row>
    <row r="466" spans="1:12" hidden="1" x14ac:dyDescent="0.3">
      <c r="A466" t="s">
        <v>127</v>
      </c>
      <c r="B466" t="s">
        <v>190</v>
      </c>
      <c r="C466" t="s">
        <v>126</v>
      </c>
      <c r="D466" t="s">
        <v>123</v>
      </c>
      <c r="E466" t="s">
        <v>694</v>
      </c>
      <c r="F466" t="s">
        <v>695</v>
      </c>
      <c r="G466" t="str">
        <f t="shared" si="39"/>
        <v>2017-04-30</v>
      </c>
      <c r="H466" t="str">
        <f t="shared" si="40"/>
        <v>2017-04-30</v>
      </c>
      <c r="I466" t="str">
        <f t="shared" si="37"/>
        <v>2017</v>
      </c>
      <c r="J466">
        <f t="shared" si="41"/>
        <v>4</v>
      </c>
      <c r="K466" t="str">
        <f t="shared" si="38"/>
        <v>강원주의보2017-04-30</v>
      </c>
      <c r="L466">
        <f>COUNTIF(K$2:K466,K466)</f>
        <v>1</v>
      </c>
    </row>
    <row r="467" spans="1:12" hidden="1" x14ac:dyDescent="0.3">
      <c r="A467" t="s">
        <v>124</v>
      </c>
      <c r="B467" t="s">
        <v>164</v>
      </c>
      <c r="C467" t="s">
        <v>126</v>
      </c>
      <c r="D467" t="s">
        <v>123</v>
      </c>
      <c r="E467" t="s">
        <v>642</v>
      </c>
      <c r="F467" t="s">
        <v>643</v>
      </c>
      <c r="G467" t="str">
        <f t="shared" si="39"/>
        <v>2017-05-02</v>
      </c>
      <c r="H467" t="str">
        <f t="shared" si="40"/>
        <v>2017-05-02</v>
      </c>
      <c r="I467" t="str">
        <f t="shared" si="37"/>
        <v>2017</v>
      </c>
      <c r="J467">
        <f t="shared" si="41"/>
        <v>5</v>
      </c>
      <c r="K467" t="str">
        <f t="shared" si="38"/>
        <v>경기주의보2017-05-02</v>
      </c>
      <c r="L467">
        <f>COUNTIF(K$2:K467,K467)</f>
        <v>1</v>
      </c>
    </row>
    <row r="468" spans="1:12" hidden="1" x14ac:dyDescent="0.3">
      <c r="A468" t="s">
        <v>27</v>
      </c>
      <c r="B468" t="s">
        <v>135</v>
      </c>
      <c r="C468" t="s">
        <v>126</v>
      </c>
      <c r="D468" t="s">
        <v>123</v>
      </c>
      <c r="E468" t="s">
        <v>614</v>
      </c>
      <c r="F468" t="s">
        <v>615</v>
      </c>
      <c r="G468" t="str">
        <f t="shared" si="39"/>
        <v>2017-05-06</v>
      </c>
      <c r="H468" t="str">
        <f t="shared" si="40"/>
        <v>2017-05-06</v>
      </c>
      <c r="I468" t="str">
        <f t="shared" si="37"/>
        <v>2017</v>
      </c>
      <c r="J468">
        <f t="shared" si="41"/>
        <v>5</v>
      </c>
      <c r="K468" t="str">
        <f t="shared" si="38"/>
        <v>서울주의보2017-05-06</v>
      </c>
      <c r="L468">
        <f>COUNTIF(K$2:K468,K468)</f>
        <v>1</v>
      </c>
    </row>
    <row r="469" spans="1:12" hidden="1" x14ac:dyDescent="0.3">
      <c r="A469" t="s">
        <v>124</v>
      </c>
      <c r="B469" t="s">
        <v>125</v>
      </c>
      <c r="C469" t="s">
        <v>126</v>
      </c>
      <c r="D469" t="s">
        <v>123</v>
      </c>
      <c r="E469" t="s">
        <v>644</v>
      </c>
      <c r="F469" t="s">
        <v>645</v>
      </c>
      <c r="G469" t="str">
        <f t="shared" si="39"/>
        <v>2017-05-06</v>
      </c>
      <c r="H469" t="str">
        <f t="shared" si="40"/>
        <v>2017-05-06</v>
      </c>
      <c r="I469" t="str">
        <f t="shared" si="37"/>
        <v>2017</v>
      </c>
      <c r="J469">
        <f t="shared" si="41"/>
        <v>5</v>
      </c>
      <c r="K469" t="str">
        <f t="shared" si="38"/>
        <v>경기주의보2017-05-06</v>
      </c>
      <c r="L469">
        <f>COUNTIF(K$2:K469,K469)</f>
        <v>1</v>
      </c>
    </row>
    <row r="470" spans="1:12" x14ac:dyDescent="0.3">
      <c r="A470" t="s">
        <v>124</v>
      </c>
      <c r="B470" t="s">
        <v>131</v>
      </c>
      <c r="C470" t="s">
        <v>126</v>
      </c>
      <c r="D470" t="s">
        <v>1</v>
      </c>
      <c r="E470" t="s">
        <v>646</v>
      </c>
      <c r="F470" t="s">
        <v>647</v>
      </c>
      <c r="G470" t="str">
        <f t="shared" si="39"/>
        <v>2017-05-06</v>
      </c>
      <c r="H470" t="str">
        <f t="shared" si="40"/>
        <v>2017-05-06</v>
      </c>
      <c r="I470" t="str">
        <f t="shared" si="37"/>
        <v>2017</v>
      </c>
      <c r="J470">
        <f t="shared" si="41"/>
        <v>5</v>
      </c>
      <c r="K470" t="str">
        <f t="shared" si="38"/>
        <v>경기경보2017-05-06</v>
      </c>
      <c r="L470">
        <f>COUNTIF(K$2:K470,K470)</f>
        <v>1</v>
      </c>
    </row>
    <row r="471" spans="1:12" x14ac:dyDescent="0.3">
      <c r="A471" t="s">
        <v>30</v>
      </c>
      <c r="B471" t="s">
        <v>137</v>
      </c>
      <c r="C471" t="s">
        <v>126</v>
      </c>
      <c r="D471" t="s">
        <v>1</v>
      </c>
      <c r="E471" t="s">
        <v>649</v>
      </c>
      <c r="F471" t="s">
        <v>676</v>
      </c>
      <c r="G471" t="str">
        <f t="shared" si="39"/>
        <v>2017-05-06</v>
      </c>
      <c r="H471" t="str">
        <f t="shared" si="40"/>
        <v>2017-05-06</v>
      </c>
      <c r="I471" t="str">
        <f t="shared" si="37"/>
        <v>2017</v>
      </c>
      <c r="J471">
        <f t="shared" si="41"/>
        <v>5</v>
      </c>
      <c r="K471" t="str">
        <f t="shared" si="38"/>
        <v>인천경보2017-05-06</v>
      </c>
      <c r="L471">
        <f>COUNTIF(K$2:K471,K471)</f>
        <v>1</v>
      </c>
    </row>
    <row r="472" spans="1:12" hidden="1" x14ac:dyDescent="0.3">
      <c r="A472" t="s">
        <v>30</v>
      </c>
      <c r="B472" t="s">
        <v>129</v>
      </c>
      <c r="C472" t="s">
        <v>126</v>
      </c>
      <c r="D472" t="s">
        <v>123</v>
      </c>
      <c r="E472" t="s">
        <v>614</v>
      </c>
      <c r="F472" t="s">
        <v>646</v>
      </c>
      <c r="G472" t="str">
        <f t="shared" si="39"/>
        <v>2017-05-06</v>
      </c>
      <c r="H472" t="str">
        <f t="shared" si="40"/>
        <v>2017-05-06</v>
      </c>
      <c r="I472" t="str">
        <f t="shared" si="37"/>
        <v>2017</v>
      </c>
      <c r="J472">
        <f t="shared" si="41"/>
        <v>5</v>
      </c>
      <c r="K472" t="str">
        <f t="shared" si="38"/>
        <v>인천주의보2017-05-06</v>
      </c>
      <c r="L472">
        <f>COUNTIF(K$2:K472,K472)</f>
        <v>1</v>
      </c>
    </row>
    <row r="473" spans="1:12" hidden="1" x14ac:dyDescent="0.3">
      <c r="A473" t="s">
        <v>127</v>
      </c>
      <c r="B473" t="s">
        <v>189</v>
      </c>
      <c r="C473" t="s">
        <v>126</v>
      </c>
      <c r="D473" t="s">
        <v>123</v>
      </c>
      <c r="E473" t="s">
        <v>696</v>
      </c>
      <c r="F473" t="s">
        <v>677</v>
      </c>
      <c r="G473" t="str">
        <f t="shared" si="39"/>
        <v>2017-05-06</v>
      </c>
      <c r="H473" t="str">
        <f t="shared" si="40"/>
        <v>2017-05-06</v>
      </c>
      <c r="I473" t="str">
        <f t="shared" si="37"/>
        <v>2017</v>
      </c>
      <c r="J473">
        <f t="shared" si="41"/>
        <v>5</v>
      </c>
      <c r="K473" t="str">
        <f t="shared" si="38"/>
        <v>강원주의보2017-05-06</v>
      </c>
      <c r="L473">
        <f>COUNTIF(K$2:K473,K473)</f>
        <v>1</v>
      </c>
    </row>
    <row r="474" spans="1:12" x14ac:dyDescent="0.3">
      <c r="A474" t="s">
        <v>127</v>
      </c>
      <c r="B474" t="s">
        <v>189</v>
      </c>
      <c r="C474" t="s">
        <v>126</v>
      </c>
      <c r="D474" t="s">
        <v>1</v>
      </c>
      <c r="E474" t="s">
        <v>677</v>
      </c>
      <c r="F474" t="s">
        <v>698</v>
      </c>
      <c r="G474" t="str">
        <f t="shared" si="39"/>
        <v>2017-05-06</v>
      </c>
      <c r="H474" t="str">
        <f t="shared" si="40"/>
        <v>2017-05-06</v>
      </c>
      <c r="I474" t="str">
        <f t="shared" si="37"/>
        <v>2017</v>
      </c>
      <c r="J474">
        <f t="shared" si="41"/>
        <v>5</v>
      </c>
      <c r="K474" t="str">
        <f t="shared" si="38"/>
        <v>강원경보2017-05-06</v>
      </c>
      <c r="L474">
        <f>COUNTIF(K$2:K474,K474)</f>
        <v>1</v>
      </c>
    </row>
    <row r="475" spans="1:12" hidden="1" x14ac:dyDescent="0.3">
      <c r="A475" t="s">
        <v>153</v>
      </c>
      <c r="B475" t="s">
        <v>328</v>
      </c>
      <c r="C475" t="s">
        <v>126</v>
      </c>
      <c r="D475" t="s">
        <v>123</v>
      </c>
      <c r="E475" t="s">
        <v>647</v>
      </c>
      <c r="F475" t="s">
        <v>652</v>
      </c>
      <c r="G475" t="str">
        <f t="shared" si="39"/>
        <v>2017-05-06</v>
      </c>
      <c r="H475" t="str">
        <f t="shared" si="40"/>
        <v>2017-05-07</v>
      </c>
      <c r="I475" t="str">
        <f t="shared" si="37"/>
        <v>2017</v>
      </c>
      <c r="J475">
        <f t="shared" si="41"/>
        <v>5</v>
      </c>
      <c r="K475" t="str">
        <f t="shared" si="38"/>
        <v>충남주의보2017-05-06</v>
      </c>
      <c r="L475">
        <f>COUNTIF(K$2:K475,K475)</f>
        <v>1</v>
      </c>
    </row>
    <row r="476" spans="1:12" x14ac:dyDescent="0.3">
      <c r="A476" t="s">
        <v>153</v>
      </c>
      <c r="B476" t="s">
        <v>328</v>
      </c>
      <c r="C476" t="s">
        <v>126</v>
      </c>
      <c r="D476" t="s">
        <v>1</v>
      </c>
      <c r="E476" t="s">
        <v>646</v>
      </c>
      <c r="F476" t="s">
        <v>647</v>
      </c>
      <c r="G476" t="str">
        <f t="shared" si="39"/>
        <v>2017-05-06</v>
      </c>
      <c r="H476" t="str">
        <f t="shared" si="40"/>
        <v>2017-05-06</v>
      </c>
      <c r="I476" t="str">
        <f t="shared" si="37"/>
        <v>2017</v>
      </c>
      <c r="J476">
        <f t="shared" si="41"/>
        <v>5</v>
      </c>
      <c r="K476" t="str">
        <f t="shared" si="38"/>
        <v>충남경보2017-05-06</v>
      </c>
      <c r="L476">
        <f>COUNTIF(K$2:K476,K476)</f>
        <v>1</v>
      </c>
    </row>
    <row r="477" spans="1:12" hidden="1" x14ac:dyDescent="0.3">
      <c r="A477" t="s">
        <v>34</v>
      </c>
      <c r="B477" t="s">
        <v>129</v>
      </c>
      <c r="C477" t="s">
        <v>126</v>
      </c>
      <c r="D477" t="s">
        <v>123</v>
      </c>
      <c r="E477" t="s">
        <v>646</v>
      </c>
      <c r="F477" t="s">
        <v>696</v>
      </c>
      <c r="G477" t="str">
        <f t="shared" si="39"/>
        <v>2017-05-06</v>
      </c>
      <c r="H477" t="str">
        <f t="shared" si="40"/>
        <v>2017-05-06</v>
      </c>
      <c r="I477" t="str">
        <f t="shared" si="37"/>
        <v>2017</v>
      </c>
      <c r="J477">
        <f t="shared" si="41"/>
        <v>5</v>
      </c>
      <c r="K477" t="str">
        <f t="shared" si="38"/>
        <v>대전주의보2017-05-06</v>
      </c>
      <c r="L477">
        <f>COUNTIF(K$2:K477,K477)</f>
        <v>1</v>
      </c>
    </row>
    <row r="478" spans="1:12" x14ac:dyDescent="0.3">
      <c r="A478" t="s">
        <v>34</v>
      </c>
      <c r="B478" t="s">
        <v>129</v>
      </c>
      <c r="C478" t="s">
        <v>126</v>
      </c>
      <c r="D478" t="s">
        <v>1</v>
      </c>
      <c r="E478" t="s">
        <v>696</v>
      </c>
      <c r="F478" t="s">
        <v>677</v>
      </c>
      <c r="G478" t="str">
        <f t="shared" si="39"/>
        <v>2017-05-06</v>
      </c>
      <c r="H478" t="str">
        <f t="shared" si="40"/>
        <v>2017-05-06</v>
      </c>
      <c r="I478" t="str">
        <f t="shared" si="37"/>
        <v>2017</v>
      </c>
      <c r="J478">
        <f t="shared" si="41"/>
        <v>5</v>
      </c>
      <c r="K478" t="str">
        <f t="shared" si="38"/>
        <v>대전경보2017-05-06</v>
      </c>
      <c r="L478">
        <f>COUNTIF(K$2:K478,K478)</f>
        <v>1</v>
      </c>
    </row>
    <row r="479" spans="1:12" hidden="1" x14ac:dyDescent="0.3">
      <c r="A479" t="s">
        <v>121</v>
      </c>
      <c r="B479" t="s">
        <v>193</v>
      </c>
      <c r="C479" t="s">
        <v>126</v>
      </c>
      <c r="D479" t="s">
        <v>123</v>
      </c>
      <c r="E479" t="s">
        <v>646</v>
      </c>
      <c r="F479" t="s">
        <v>717</v>
      </c>
      <c r="G479" t="str">
        <f t="shared" si="39"/>
        <v>2017-05-06</v>
      </c>
      <c r="H479" t="str">
        <f t="shared" si="40"/>
        <v>2017-05-07</v>
      </c>
      <c r="I479" t="str">
        <f t="shared" si="37"/>
        <v>2017</v>
      </c>
      <c r="J479">
        <f t="shared" si="41"/>
        <v>5</v>
      </c>
      <c r="K479" t="str">
        <f t="shared" si="38"/>
        <v>충북주의보2017-05-06</v>
      </c>
      <c r="L479">
        <f>COUNTIF(K$2:K479,K479)</f>
        <v>1</v>
      </c>
    </row>
    <row r="480" spans="1:12" hidden="1" x14ac:dyDescent="0.3">
      <c r="A480" t="s">
        <v>61</v>
      </c>
      <c r="B480" t="s">
        <v>171</v>
      </c>
      <c r="C480" t="s">
        <v>126</v>
      </c>
      <c r="D480" t="s">
        <v>123</v>
      </c>
      <c r="E480" t="s">
        <v>649</v>
      </c>
      <c r="F480" t="s">
        <v>646</v>
      </c>
      <c r="G480" t="str">
        <f t="shared" si="39"/>
        <v>2017-05-06</v>
      </c>
      <c r="H480" t="str">
        <f t="shared" si="40"/>
        <v>2017-05-06</v>
      </c>
      <c r="I480" t="str">
        <f t="shared" si="37"/>
        <v>2017</v>
      </c>
      <c r="J480">
        <f t="shared" si="41"/>
        <v>5</v>
      </c>
      <c r="K480" t="str">
        <f t="shared" si="38"/>
        <v>세종주의보2017-05-06</v>
      </c>
      <c r="L480">
        <f>COUNTIF(K$2:K480,K480)</f>
        <v>1</v>
      </c>
    </row>
    <row r="481" spans="1:12" x14ac:dyDescent="0.3">
      <c r="A481" t="s">
        <v>61</v>
      </c>
      <c r="B481" t="s">
        <v>171</v>
      </c>
      <c r="C481" t="s">
        <v>126</v>
      </c>
      <c r="D481" t="s">
        <v>1</v>
      </c>
      <c r="E481" t="s">
        <v>646</v>
      </c>
      <c r="F481" t="s">
        <v>676</v>
      </c>
      <c r="G481" t="str">
        <f t="shared" si="39"/>
        <v>2017-05-06</v>
      </c>
      <c r="H481" t="str">
        <f t="shared" si="40"/>
        <v>2017-05-06</v>
      </c>
      <c r="I481" t="str">
        <f t="shared" si="37"/>
        <v>2017</v>
      </c>
      <c r="J481">
        <f t="shared" si="41"/>
        <v>5</v>
      </c>
      <c r="K481" t="str">
        <f t="shared" si="38"/>
        <v>세종경보2017-05-06</v>
      </c>
      <c r="L481">
        <f>COUNTIF(K$2:K481,K481)</f>
        <v>1</v>
      </c>
    </row>
    <row r="482" spans="1:12" hidden="1" x14ac:dyDescent="0.3">
      <c r="A482" t="s">
        <v>37</v>
      </c>
      <c r="B482" t="s">
        <v>159</v>
      </c>
      <c r="C482" t="s">
        <v>126</v>
      </c>
      <c r="D482" t="s">
        <v>123</v>
      </c>
      <c r="E482" t="s">
        <v>728</v>
      </c>
      <c r="F482" t="s">
        <v>729</v>
      </c>
      <c r="G482" t="str">
        <f t="shared" si="39"/>
        <v>2017-05-06</v>
      </c>
      <c r="H482" t="str">
        <f t="shared" si="40"/>
        <v>2017-05-07</v>
      </c>
      <c r="I482" t="str">
        <f t="shared" si="37"/>
        <v>2017</v>
      </c>
      <c r="J482">
        <f t="shared" si="41"/>
        <v>5</v>
      </c>
      <c r="K482" t="str">
        <f t="shared" si="38"/>
        <v>부산주의보2017-05-06</v>
      </c>
      <c r="L482">
        <f>COUNTIF(K$2:K482,K482)</f>
        <v>1</v>
      </c>
    </row>
    <row r="483" spans="1:12" hidden="1" x14ac:dyDescent="0.3">
      <c r="A483" t="s">
        <v>38</v>
      </c>
      <c r="B483" t="s">
        <v>167</v>
      </c>
      <c r="C483" t="s">
        <v>126</v>
      </c>
      <c r="D483" t="s">
        <v>123</v>
      </c>
      <c r="E483" t="s">
        <v>733</v>
      </c>
      <c r="F483" t="s">
        <v>717</v>
      </c>
      <c r="G483" t="str">
        <f t="shared" si="39"/>
        <v>2017-05-06</v>
      </c>
      <c r="H483" t="str">
        <f t="shared" si="40"/>
        <v>2017-05-07</v>
      </c>
      <c r="I483" t="str">
        <f t="shared" si="37"/>
        <v>2017</v>
      </c>
      <c r="J483">
        <f t="shared" si="41"/>
        <v>5</v>
      </c>
      <c r="K483" t="str">
        <f t="shared" si="38"/>
        <v>울산주의보2017-05-06</v>
      </c>
      <c r="L483">
        <f>COUNTIF(K$2:K483,K483)</f>
        <v>1</v>
      </c>
    </row>
    <row r="484" spans="1:12" hidden="1" x14ac:dyDescent="0.3">
      <c r="A484" t="s">
        <v>36</v>
      </c>
      <c r="B484" t="s">
        <v>165</v>
      </c>
      <c r="C484" t="s">
        <v>126</v>
      </c>
      <c r="D484" t="s">
        <v>123</v>
      </c>
      <c r="E484" t="s">
        <v>697</v>
      </c>
      <c r="F484" t="s">
        <v>717</v>
      </c>
      <c r="G484" t="str">
        <f t="shared" si="39"/>
        <v>2017-05-06</v>
      </c>
      <c r="H484" t="str">
        <f t="shared" si="40"/>
        <v>2017-05-07</v>
      </c>
      <c r="I484" t="str">
        <f t="shared" si="37"/>
        <v>2017</v>
      </c>
      <c r="J484">
        <f t="shared" si="41"/>
        <v>5</v>
      </c>
      <c r="K484" t="str">
        <f t="shared" si="38"/>
        <v>대구주의보2017-05-06</v>
      </c>
      <c r="L484">
        <f>COUNTIF(K$2:K484,K484)</f>
        <v>1</v>
      </c>
    </row>
    <row r="485" spans="1:12" hidden="1" x14ac:dyDescent="0.3">
      <c r="A485" t="s">
        <v>132</v>
      </c>
      <c r="B485" t="s">
        <v>411</v>
      </c>
      <c r="C485" t="s">
        <v>126</v>
      </c>
      <c r="D485" t="s">
        <v>123</v>
      </c>
      <c r="E485" t="s">
        <v>737</v>
      </c>
      <c r="F485" t="s">
        <v>738</v>
      </c>
      <c r="G485" t="str">
        <f t="shared" si="39"/>
        <v>2017-05-06</v>
      </c>
      <c r="H485" t="str">
        <f t="shared" si="40"/>
        <v>2017-05-07</v>
      </c>
      <c r="I485" t="str">
        <f t="shared" si="37"/>
        <v>2017</v>
      </c>
      <c r="J485">
        <f t="shared" si="41"/>
        <v>5</v>
      </c>
      <c r="K485" t="str">
        <f t="shared" si="38"/>
        <v>경북주의보2017-05-06</v>
      </c>
      <c r="L485">
        <f>COUNTIF(K$2:K485,K485)</f>
        <v>1</v>
      </c>
    </row>
    <row r="486" spans="1:12" x14ac:dyDescent="0.3">
      <c r="A486" t="s">
        <v>132</v>
      </c>
      <c r="B486" t="s">
        <v>412</v>
      </c>
      <c r="C486" t="s">
        <v>126</v>
      </c>
      <c r="D486" t="s">
        <v>1</v>
      </c>
      <c r="E486" t="s">
        <v>699</v>
      </c>
      <c r="F486" t="s">
        <v>728</v>
      </c>
      <c r="G486" t="str">
        <f t="shared" si="39"/>
        <v>2017-05-06</v>
      </c>
      <c r="H486" t="str">
        <f t="shared" si="40"/>
        <v>2017-05-06</v>
      </c>
      <c r="I486" t="str">
        <f t="shared" si="37"/>
        <v>2017</v>
      </c>
      <c r="J486">
        <f t="shared" si="41"/>
        <v>5</v>
      </c>
      <c r="K486" t="str">
        <f t="shared" si="38"/>
        <v>경북경보2017-05-06</v>
      </c>
      <c r="L486">
        <f>COUNTIF(K$2:K486,K486)</f>
        <v>1</v>
      </c>
    </row>
    <row r="487" spans="1:12" hidden="1" x14ac:dyDescent="0.3">
      <c r="A487" t="s">
        <v>133</v>
      </c>
      <c r="B487" t="s">
        <v>426</v>
      </c>
      <c r="C487" t="s">
        <v>126</v>
      </c>
      <c r="D487" t="s">
        <v>123</v>
      </c>
      <c r="E487" t="s">
        <v>733</v>
      </c>
      <c r="F487" t="s">
        <v>648</v>
      </c>
      <c r="G487" t="str">
        <f t="shared" si="39"/>
        <v>2017-05-06</v>
      </c>
      <c r="H487" t="str">
        <f t="shared" si="40"/>
        <v>2017-05-07</v>
      </c>
      <c r="I487" t="str">
        <f t="shared" si="37"/>
        <v>2017</v>
      </c>
      <c r="J487">
        <f t="shared" si="41"/>
        <v>5</v>
      </c>
      <c r="K487" t="str">
        <f t="shared" si="38"/>
        <v>경남주의보2017-05-06</v>
      </c>
      <c r="L487">
        <f>COUNTIF(K$2:K487,K487)</f>
        <v>1</v>
      </c>
    </row>
    <row r="488" spans="1:12" hidden="1" x14ac:dyDescent="0.3">
      <c r="A488" t="s">
        <v>130</v>
      </c>
      <c r="B488" t="s">
        <v>157</v>
      </c>
      <c r="C488" t="s">
        <v>126</v>
      </c>
      <c r="D488" t="s">
        <v>123</v>
      </c>
      <c r="E488" t="s">
        <v>646</v>
      </c>
      <c r="F488" t="s">
        <v>676</v>
      </c>
      <c r="G488" t="str">
        <f t="shared" si="39"/>
        <v>2017-05-06</v>
      </c>
      <c r="H488" t="str">
        <f t="shared" si="40"/>
        <v>2017-05-06</v>
      </c>
      <c r="I488" t="str">
        <f t="shared" ref="I488:I542" si="42">LEFT(G488,4)</f>
        <v>2017</v>
      </c>
      <c r="J488">
        <f t="shared" si="41"/>
        <v>5</v>
      </c>
      <c r="K488" t="str">
        <f t="shared" ref="K488:K542" si="43">A488&amp;D488&amp;G488</f>
        <v>전남주의보2017-05-06</v>
      </c>
      <c r="L488">
        <f>COUNTIF(K$2:K488,K488)</f>
        <v>1</v>
      </c>
    </row>
    <row r="489" spans="1:12" hidden="1" x14ac:dyDescent="0.3">
      <c r="A489" t="s">
        <v>39</v>
      </c>
      <c r="B489" t="s">
        <v>139</v>
      </c>
      <c r="C489" t="s">
        <v>126</v>
      </c>
      <c r="D489" t="s">
        <v>123</v>
      </c>
      <c r="E489" t="s">
        <v>696</v>
      </c>
      <c r="F489" t="s">
        <v>676</v>
      </c>
      <c r="G489" t="str">
        <f t="shared" si="39"/>
        <v>2017-05-06</v>
      </c>
      <c r="H489" t="str">
        <f t="shared" si="40"/>
        <v>2017-05-06</v>
      </c>
      <c r="I489" t="str">
        <f t="shared" si="42"/>
        <v>2017</v>
      </c>
      <c r="J489">
        <f t="shared" si="41"/>
        <v>5</v>
      </c>
      <c r="K489" t="str">
        <f t="shared" si="43"/>
        <v>광주주의보2017-05-06</v>
      </c>
      <c r="L489">
        <f>COUNTIF(K$2:K489,K489)</f>
        <v>1</v>
      </c>
    </row>
    <row r="490" spans="1:12" hidden="1" x14ac:dyDescent="0.3">
      <c r="A490" t="s">
        <v>142</v>
      </c>
      <c r="B490" t="s">
        <v>440</v>
      </c>
      <c r="C490" t="s">
        <v>126</v>
      </c>
      <c r="D490" t="s">
        <v>123</v>
      </c>
      <c r="E490" t="s">
        <v>646</v>
      </c>
      <c r="F490" t="s">
        <v>732</v>
      </c>
      <c r="G490" t="str">
        <f t="shared" si="39"/>
        <v>2017-05-06</v>
      </c>
      <c r="H490" t="str">
        <f t="shared" si="40"/>
        <v>2017-05-09</v>
      </c>
      <c r="I490" t="str">
        <f t="shared" si="42"/>
        <v>2017</v>
      </c>
      <c r="J490">
        <f t="shared" si="41"/>
        <v>5</v>
      </c>
      <c r="K490" t="str">
        <f t="shared" si="43"/>
        <v>전북주의보2017-05-06</v>
      </c>
      <c r="L490">
        <f>COUNTIF(K$2:K490,K490)</f>
        <v>1</v>
      </c>
    </row>
    <row r="491" spans="1:12" hidden="1" x14ac:dyDescent="0.3">
      <c r="A491" t="s">
        <v>41</v>
      </c>
      <c r="B491" t="s">
        <v>162</v>
      </c>
      <c r="C491" t="s">
        <v>126</v>
      </c>
      <c r="D491" t="s">
        <v>123</v>
      </c>
      <c r="E491" t="s">
        <v>737</v>
      </c>
      <c r="F491" t="s">
        <v>730</v>
      </c>
      <c r="G491" t="str">
        <f t="shared" si="39"/>
        <v>2017-05-06</v>
      </c>
      <c r="H491" t="str">
        <f t="shared" si="40"/>
        <v>2017-05-07</v>
      </c>
      <c r="I491" t="str">
        <f t="shared" si="42"/>
        <v>2017</v>
      </c>
      <c r="J491">
        <f t="shared" si="41"/>
        <v>5</v>
      </c>
      <c r="K491" t="str">
        <f t="shared" si="43"/>
        <v>제주주의보2017-05-06</v>
      </c>
      <c r="L491">
        <f>COUNTIF(K$2:K491,K491)</f>
        <v>1</v>
      </c>
    </row>
    <row r="492" spans="1:12" hidden="1" x14ac:dyDescent="0.3">
      <c r="A492" t="s">
        <v>124</v>
      </c>
      <c r="B492" t="s">
        <v>125</v>
      </c>
      <c r="C492" t="s">
        <v>126</v>
      </c>
      <c r="D492" t="s">
        <v>123</v>
      </c>
      <c r="E492" t="s">
        <v>650</v>
      </c>
      <c r="F492" t="s">
        <v>651</v>
      </c>
      <c r="G492" t="str">
        <f t="shared" si="39"/>
        <v>2017-05-07</v>
      </c>
      <c r="H492" t="str">
        <f t="shared" si="40"/>
        <v>2017-05-07</v>
      </c>
      <c r="I492" t="str">
        <f t="shared" si="42"/>
        <v>2017</v>
      </c>
      <c r="J492">
        <f t="shared" si="41"/>
        <v>5</v>
      </c>
      <c r="K492" t="str">
        <f t="shared" si="43"/>
        <v>경기주의보2017-05-07</v>
      </c>
      <c r="L492">
        <f>COUNTIF(K$2:K492,K492)</f>
        <v>1</v>
      </c>
    </row>
    <row r="493" spans="1:12" hidden="1" x14ac:dyDescent="0.3">
      <c r="A493" t="s">
        <v>127</v>
      </c>
      <c r="B493" t="s">
        <v>187</v>
      </c>
      <c r="C493" t="s">
        <v>126</v>
      </c>
      <c r="D493" t="s">
        <v>123</v>
      </c>
      <c r="E493" t="s">
        <v>700</v>
      </c>
      <c r="F493" t="s">
        <v>701</v>
      </c>
      <c r="G493" t="str">
        <f t="shared" si="39"/>
        <v>2017-05-07</v>
      </c>
      <c r="H493" t="str">
        <f t="shared" si="40"/>
        <v>2017-05-07</v>
      </c>
      <c r="I493" t="str">
        <f t="shared" si="42"/>
        <v>2017</v>
      </c>
      <c r="J493">
        <f t="shared" si="41"/>
        <v>5</v>
      </c>
      <c r="K493" t="str">
        <f t="shared" si="43"/>
        <v>강원주의보2017-05-07</v>
      </c>
      <c r="L493">
        <f>COUNTIF(K$2:K493,K493)</f>
        <v>1</v>
      </c>
    </row>
    <row r="494" spans="1:12" hidden="1" x14ac:dyDescent="0.3">
      <c r="A494" t="s">
        <v>121</v>
      </c>
      <c r="B494" t="s">
        <v>193</v>
      </c>
      <c r="C494" t="s">
        <v>126</v>
      </c>
      <c r="D494" t="s">
        <v>123</v>
      </c>
      <c r="E494" t="s">
        <v>650</v>
      </c>
      <c r="F494" t="s">
        <v>652</v>
      </c>
      <c r="G494" t="str">
        <f t="shared" si="39"/>
        <v>2017-05-07</v>
      </c>
      <c r="H494" t="str">
        <f t="shared" si="40"/>
        <v>2017-05-07</v>
      </c>
      <c r="I494" t="str">
        <f t="shared" si="42"/>
        <v>2017</v>
      </c>
      <c r="J494">
        <f t="shared" si="41"/>
        <v>5</v>
      </c>
      <c r="K494" t="str">
        <f t="shared" si="43"/>
        <v>충북주의보2017-05-07</v>
      </c>
      <c r="L494">
        <f>COUNTIF(K$2:K494,K494)</f>
        <v>1</v>
      </c>
    </row>
    <row r="495" spans="1:12" hidden="1" x14ac:dyDescent="0.3">
      <c r="A495" t="s">
        <v>37</v>
      </c>
      <c r="B495" t="s">
        <v>152</v>
      </c>
      <c r="C495" t="s">
        <v>126</v>
      </c>
      <c r="D495" t="s">
        <v>123</v>
      </c>
      <c r="E495" t="s">
        <v>650</v>
      </c>
      <c r="F495" t="s">
        <v>731</v>
      </c>
      <c r="G495" t="str">
        <f t="shared" si="39"/>
        <v>2017-05-07</v>
      </c>
      <c r="H495" t="str">
        <f t="shared" si="40"/>
        <v>2017-05-07</v>
      </c>
      <c r="I495" t="str">
        <f t="shared" si="42"/>
        <v>2017</v>
      </c>
      <c r="J495">
        <f t="shared" si="41"/>
        <v>5</v>
      </c>
      <c r="K495" t="str">
        <f t="shared" si="43"/>
        <v>부산주의보2017-05-07</v>
      </c>
      <c r="L495">
        <f>COUNTIF(K$2:K495,K495)</f>
        <v>1</v>
      </c>
    </row>
    <row r="496" spans="1:12" hidden="1" x14ac:dyDescent="0.3">
      <c r="A496" t="s">
        <v>38</v>
      </c>
      <c r="B496" t="s">
        <v>167</v>
      </c>
      <c r="C496" t="s">
        <v>126</v>
      </c>
      <c r="D496" t="s">
        <v>123</v>
      </c>
      <c r="E496" t="s">
        <v>650</v>
      </c>
      <c r="F496" t="s">
        <v>652</v>
      </c>
      <c r="G496" t="str">
        <f t="shared" si="39"/>
        <v>2017-05-07</v>
      </c>
      <c r="H496" t="str">
        <f t="shared" si="40"/>
        <v>2017-05-07</v>
      </c>
      <c r="I496" t="str">
        <f t="shared" si="42"/>
        <v>2017</v>
      </c>
      <c r="J496">
        <f t="shared" si="41"/>
        <v>5</v>
      </c>
      <c r="K496" t="str">
        <f t="shared" si="43"/>
        <v>울산주의보2017-05-07</v>
      </c>
      <c r="L496">
        <f>COUNTIF(K$2:K496,K496)</f>
        <v>1</v>
      </c>
    </row>
    <row r="497" spans="1:12" hidden="1" x14ac:dyDescent="0.3">
      <c r="A497" t="s">
        <v>36</v>
      </c>
      <c r="B497" t="s">
        <v>165</v>
      </c>
      <c r="C497" t="s">
        <v>126</v>
      </c>
      <c r="D497" t="s">
        <v>123</v>
      </c>
      <c r="E497" t="s">
        <v>700</v>
      </c>
      <c r="F497" t="s">
        <v>651</v>
      </c>
      <c r="G497" t="str">
        <f t="shared" si="39"/>
        <v>2017-05-07</v>
      </c>
      <c r="H497" t="str">
        <f t="shared" si="40"/>
        <v>2017-05-07</v>
      </c>
      <c r="I497" t="str">
        <f t="shared" si="42"/>
        <v>2017</v>
      </c>
      <c r="J497">
        <f t="shared" si="41"/>
        <v>5</v>
      </c>
      <c r="K497" t="str">
        <f t="shared" si="43"/>
        <v>대구주의보2017-05-07</v>
      </c>
      <c r="L497">
        <f>COUNTIF(K$2:K497,K497)</f>
        <v>1</v>
      </c>
    </row>
    <row r="498" spans="1:12" hidden="1" x14ac:dyDescent="0.3">
      <c r="A498" t="s">
        <v>132</v>
      </c>
      <c r="B498" t="s">
        <v>409</v>
      </c>
      <c r="C498" t="s">
        <v>126</v>
      </c>
      <c r="D498" t="s">
        <v>123</v>
      </c>
      <c r="E498" t="s">
        <v>650</v>
      </c>
      <c r="F498" t="s">
        <v>701</v>
      </c>
      <c r="G498" t="str">
        <f t="shared" si="39"/>
        <v>2017-05-07</v>
      </c>
      <c r="H498" t="str">
        <f t="shared" si="40"/>
        <v>2017-05-07</v>
      </c>
      <c r="I498" t="str">
        <f t="shared" si="42"/>
        <v>2017</v>
      </c>
      <c r="J498">
        <f t="shared" si="41"/>
        <v>5</v>
      </c>
      <c r="K498" t="str">
        <f t="shared" si="43"/>
        <v>경북주의보2017-05-07</v>
      </c>
      <c r="L498">
        <f>COUNTIF(K$2:K498,K498)</f>
        <v>1</v>
      </c>
    </row>
    <row r="499" spans="1:12" x14ac:dyDescent="0.3">
      <c r="A499" t="s">
        <v>132</v>
      </c>
      <c r="B499" t="s">
        <v>581</v>
      </c>
      <c r="C499" t="s">
        <v>126</v>
      </c>
      <c r="D499" t="s">
        <v>1</v>
      </c>
      <c r="E499" t="s">
        <v>740</v>
      </c>
      <c r="F499" t="s">
        <v>651</v>
      </c>
      <c r="G499" t="str">
        <f t="shared" si="39"/>
        <v>2017-05-07</v>
      </c>
      <c r="H499" t="str">
        <f t="shared" si="40"/>
        <v>2017-05-07</v>
      </c>
      <c r="I499" t="str">
        <f t="shared" si="42"/>
        <v>2017</v>
      </c>
      <c r="J499">
        <f t="shared" si="41"/>
        <v>5</v>
      </c>
      <c r="K499" t="str">
        <f t="shared" si="43"/>
        <v>경북경보2017-05-07</v>
      </c>
      <c r="L499">
        <f>COUNTIF(K$2:K499,K499)</f>
        <v>1</v>
      </c>
    </row>
    <row r="500" spans="1:12" hidden="1" x14ac:dyDescent="0.3">
      <c r="A500" t="s">
        <v>133</v>
      </c>
      <c r="B500" t="s">
        <v>426</v>
      </c>
      <c r="C500" t="s">
        <v>126</v>
      </c>
      <c r="D500" t="s">
        <v>123</v>
      </c>
      <c r="E500" t="s">
        <v>743</v>
      </c>
      <c r="F500" t="s">
        <v>701</v>
      </c>
      <c r="G500" t="str">
        <f t="shared" si="39"/>
        <v>2017-05-07</v>
      </c>
      <c r="H500" t="str">
        <f t="shared" si="40"/>
        <v>2017-05-07</v>
      </c>
      <c r="I500" t="str">
        <f t="shared" si="42"/>
        <v>2017</v>
      </c>
      <c r="J500">
        <f t="shared" si="41"/>
        <v>5</v>
      </c>
      <c r="K500" t="str">
        <f t="shared" si="43"/>
        <v>경남주의보2017-05-07</v>
      </c>
      <c r="L500">
        <f>COUNTIF(K$2:K500,K500)</f>
        <v>1</v>
      </c>
    </row>
    <row r="501" spans="1:12" x14ac:dyDescent="0.3">
      <c r="A501" t="s">
        <v>130</v>
      </c>
      <c r="B501" t="s">
        <v>157</v>
      </c>
      <c r="C501" t="s">
        <v>126</v>
      </c>
      <c r="D501" t="s">
        <v>1</v>
      </c>
      <c r="E501" t="s">
        <v>739</v>
      </c>
      <c r="F501" t="s">
        <v>708</v>
      </c>
      <c r="G501" t="str">
        <f t="shared" si="39"/>
        <v>2017-05-07</v>
      </c>
      <c r="H501" t="str">
        <f t="shared" si="40"/>
        <v>2017-05-08</v>
      </c>
      <c r="I501" t="str">
        <f t="shared" si="42"/>
        <v>2017</v>
      </c>
      <c r="J501">
        <f t="shared" si="41"/>
        <v>5</v>
      </c>
      <c r="K501" t="str">
        <f t="shared" si="43"/>
        <v>전남경보2017-05-07</v>
      </c>
      <c r="L501">
        <f>COUNTIF(K$2:K501,K501)</f>
        <v>1</v>
      </c>
    </row>
    <row r="502" spans="1:12" hidden="1" x14ac:dyDescent="0.3">
      <c r="A502" t="s">
        <v>130</v>
      </c>
      <c r="B502" t="s">
        <v>131</v>
      </c>
      <c r="C502" t="s">
        <v>126</v>
      </c>
      <c r="D502" t="s">
        <v>123</v>
      </c>
      <c r="E502" t="s">
        <v>743</v>
      </c>
      <c r="F502" t="s">
        <v>745</v>
      </c>
      <c r="G502" t="str">
        <f t="shared" si="39"/>
        <v>2017-05-07</v>
      </c>
      <c r="H502" t="str">
        <f t="shared" si="40"/>
        <v>2017-05-09</v>
      </c>
      <c r="I502" t="str">
        <f t="shared" si="42"/>
        <v>2017</v>
      </c>
      <c r="J502">
        <f t="shared" si="41"/>
        <v>5</v>
      </c>
      <c r="K502" t="str">
        <f t="shared" si="43"/>
        <v>전남주의보2017-05-07</v>
      </c>
      <c r="L502">
        <f>COUNTIF(K$2:K502,K502)</f>
        <v>1</v>
      </c>
    </row>
    <row r="503" spans="1:12" hidden="1" x14ac:dyDescent="0.3">
      <c r="A503" t="s">
        <v>39</v>
      </c>
      <c r="B503" t="s">
        <v>139</v>
      </c>
      <c r="C503" t="s">
        <v>126</v>
      </c>
      <c r="D503" t="s">
        <v>123</v>
      </c>
      <c r="E503" t="s">
        <v>700</v>
      </c>
      <c r="F503" t="s">
        <v>678</v>
      </c>
      <c r="G503" t="str">
        <f t="shared" si="39"/>
        <v>2017-05-07</v>
      </c>
      <c r="H503" t="str">
        <f t="shared" si="40"/>
        <v>2017-05-09</v>
      </c>
      <c r="I503" t="str">
        <f t="shared" si="42"/>
        <v>2017</v>
      </c>
      <c r="J503">
        <f t="shared" si="41"/>
        <v>5</v>
      </c>
      <c r="K503" t="str">
        <f t="shared" si="43"/>
        <v>광주주의보2017-05-07</v>
      </c>
      <c r="L503">
        <f>COUNTIF(K$2:K503,K503)</f>
        <v>1</v>
      </c>
    </row>
    <row r="504" spans="1:12" hidden="1" x14ac:dyDescent="0.3">
      <c r="A504" t="s">
        <v>41</v>
      </c>
      <c r="B504" t="s">
        <v>162</v>
      </c>
      <c r="C504" t="s">
        <v>126</v>
      </c>
      <c r="D504" t="s">
        <v>123</v>
      </c>
      <c r="E504" t="s">
        <v>752</v>
      </c>
      <c r="F504" t="s">
        <v>734</v>
      </c>
      <c r="G504" t="str">
        <f t="shared" si="39"/>
        <v>2017-05-07</v>
      </c>
      <c r="H504" t="str">
        <f t="shared" si="40"/>
        <v>2017-05-08</v>
      </c>
      <c r="I504" t="str">
        <f t="shared" si="42"/>
        <v>2017</v>
      </c>
      <c r="J504">
        <f t="shared" si="41"/>
        <v>5</v>
      </c>
      <c r="K504" t="str">
        <f t="shared" si="43"/>
        <v>제주주의보2017-05-07</v>
      </c>
      <c r="L504">
        <f>COUNTIF(K$2:K504,K504)</f>
        <v>1</v>
      </c>
    </row>
    <row r="505" spans="1:12" hidden="1" x14ac:dyDescent="0.3">
      <c r="A505" t="s">
        <v>27</v>
      </c>
      <c r="B505" t="s">
        <v>135</v>
      </c>
      <c r="C505" t="s">
        <v>126</v>
      </c>
      <c r="D505" t="s">
        <v>123</v>
      </c>
      <c r="E505" t="s">
        <v>616</v>
      </c>
      <c r="F505" t="s">
        <v>617</v>
      </c>
      <c r="G505" t="str">
        <f t="shared" si="39"/>
        <v>2017-05-08</v>
      </c>
      <c r="H505" t="str">
        <f t="shared" si="40"/>
        <v>2017-05-09</v>
      </c>
      <c r="I505" t="str">
        <f t="shared" si="42"/>
        <v>2017</v>
      </c>
      <c r="J505">
        <f t="shared" si="41"/>
        <v>5</v>
      </c>
      <c r="K505" t="str">
        <f t="shared" si="43"/>
        <v>서울주의보2017-05-08</v>
      </c>
      <c r="L505">
        <f>COUNTIF(K$2:K505,K505)</f>
        <v>1</v>
      </c>
    </row>
    <row r="506" spans="1:12" hidden="1" x14ac:dyDescent="0.3">
      <c r="A506" t="s">
        <v>124</v>
      </c>
      <c r="B506" t="s">
        <v>164</v>
      </c>
      <c r="C506" t="s">
        <v>126</v>
      </c>
      <c r="D506" t="s">
        <v>123</v>
      </c>
      <c r="E506" t="s">
        <v>616</v>
      </c>
      <c r="F506" t="s">
        <v>653</v>
      </c>
      <c r="G506" t="str">
        <f t="shared" si="39"/>
        <v>2017-05-08</v>
      </c>
      <c r="H506" t="str">
        <f t="shared" si="40"/>
        <v>2017-05-09</v>
      </c>
      <c r="I506" t="str">
        <f t="shared" si="42"/>
        <v>2017</v>
      </c>
      <c r="J506">
        <f t="shared" si="41"/>
        <v>5</v>
      </c>
      <c r="K506" t="str">
        <f t="shared" si="43"/>
        <v>경기주의보2017-05-08</v>
      </c>
      <c r="L506">
        <f>COUNTIF(K$2:K506,K506)</f>
        <v>1</v>
      </c>
    </row>
    <row r="507" spans="1:12" hidden="1" x14ac:dyDescent="0.3">
      <c r="A507" t="s">
        <v>30</v>
      </c>
      <c r="B507" t="s">
        <v>146</v>
      </c>
      <c r="C507" t="s">
        <v>126</v>
      </c>
      <c r="D507" t="s">
        <v>123</v>
      </c>
      <c r="E507" t="s">
        <v>616</v>
      </c>
      <c r="F507" t="s">
        <v>617</v>
      </c>
      <c r="G507" t="str">
        <f t="shared" si="39"/>
        <v>2017-05-08</v>
      </c>
      <c r="H507" t="str">
        <f t="shared" si="40"/>
        <v>2017-05-09</v>
      </c>
      <c r="I507" t="str">
        <f t="shared" si="42"/>
        <v>2017</v>
      </c>
      <c r="J507">
        <f t="shared" si="41"/>
        <v>5</v>
      </c>
      <c r="K507" t="str">
        <f t="shared" si="43"/>
        <v>인천주의보2017-05-08</v>
      </c>
      <c r="L507">
        <f>COUNTIF(K$2:K507,K507)</f>
        <v>1</v>
      </c>
    </row>
    <row r="508" spans="1:12" hidden="1" x14ac:dyDescent="0.3">
      <c r="A508" t="s">
        <v>127</v>
      </c>
      <c r="B508" t="s">
        <v>187</v>
      </c>
      <c r="C508" t="s">
        <v>126</v>
      </c>
      <c r="D508" t="s">
        <v>123</v>
      </c>
      <c r="E508" t="s">
        <v>702</v>
      </c>
      <c r="F508" t="s">
        <v>653</v>
      </c>
      <c r="G508" t="str">
        <f t="shared" si="39"/>
        <v>2017-05-08</v>
      </c>
      <c r="H508" t="str">
        <f t="shared" si="40"/>
        <v>2017-05-09</v>
      </c>
      <c r="I508" t="str">
        <f t="shared" si="42"/>
        <v>2017</v>
      </c>
      <c r="J508">
        <f t="shared" si="41"/>
        <v>5</v>
      </c>
      <c r="K508" t="str">
        <f t="shared" si="43"/>
        <v>강원주의보2017-05-08</v>
      </c>
      <c r="L508">
        <f>COUNTIF(K$2:K508,K508)</f>
        <v>1</v>
      </c>
    </row>
    <row r="509" spans="1:12" hidden="1" x14ac:dyDescent="0.3">
      <c r="A509" t="s">
        <v>153</v>
      </c>
      <c r="B509" t="s">
        <v>328</v>
      </c>
      <c r="C509" t="s">
        <v>126</v>
      </c>
      <c r="D509" t="s">
        <v>123</v>
      </c>
      <c r="E509" t="s">
        <v>708</v>
      </c>
      <c r="F509" t="s">
        <v>653</v>
      </c>
      <c r="G509" t="str">
        <f t="shared" si="39"/>
        <v>2017-05-08</v>
      </c>
      <c r="H509" t="str">
        <f t="shared" si="40"/>
        <v>2017-05-09</v>
      </c>
      <c r="I509" t="str">
        <f t="shared" si="42"/>
        <v>2017</v>
      </c>
      <c r="J509">
        <f t="shared" si="41"/>
        <v>5</v>
      </c>
      <c r="K509" t="str">
        <f t="shared" si="43"/>
        <v>충남주의보2017-05-08</v>
      </c>
      <c r="L509">
        <f>COUNTIF(K$2:K509,K509)</f>
        <v>1</v>
      </c>
    </row>
    <row r="510" spans="1:12" hidden="1" x14ac:dyDescent="0.3">
      <c r="A510" t="s">
        <v>34</v>
      </c>
      <c r="B510" t="s">
        <v>140</v>
      </c>
      <c r="C510" t="s">
        <v>126</v>
      </c>
      <c r="D510" t="s">
        <v>123</v>
      </c>
      <c r="E510" t="s">
        <v>616</v>
      </c>
      <c r="F510" t="s">
        <v>711</v>
      </c>
      <c r="G510" t="str">
        <f t="shared" si="39"/>
        <v>2017-05-08</v>
      </c>
      <c r="H510" t="str">
        <f t="shared" si="40"/>
        <v>2017-05-09</v>
      </c>
      <c r="I510" t="str">
        <f t="shared" si="42"/>
        <v>2017</v>
      </c>
      <c r="J510">
        <f t="shared" si="41"/>
        <v>5</v>
      </c>
      <c r="K510" t="str">
        <f t="shared" si="43"/>
        <v>대전주의보2017-05-08</v>
      </c>
      <c r="L510">
        <f>COUNTIF(K$2:K510,K510)</f>
        <v>1</v>
      </c>
    </row>
    <row r="511" spans="1:12" x14ac:dyDescent="0.3">
      <c r="A511" t="s">
        <v>34</v>
      </c>
      <c r="B511" t="s">
        <v>129</v>
      </c>
      <c r="C511" t="s">
        <v>126</v>
      </c>
      <c r="D511" t="s">
        <v>1</v>
      </c>
      <c r="E511" t="s">
        <v>712</v>
      </c>
      <c r="F511" t="s">
        <v>713</v>
      </c>
      <c r="G511" t="str">
        <f t="shared" si="39"/>
        <v>2017-05-08</v>
      </c>
      <c r="H511" t="str">
        <f t="shared" si="40"/>
        <v>2017-05-09</v>
      </c>
      <c r="I511" t="str">
        <f t="shared" si="42"/>
        <v>2017</v>
      </c>
      <c r="J511">
        <f t="shared" si="41"/>
        <v>5</v>
      </c>
      <c r="K511" t="str">
        <f t="shared" si="43"/>
        <v>대전경보2017-05-08</v>
      </c>
      <c r="L511">
        <f>COUNTIF(K$2:K511,K511)</f>
        <v>1</v>
      </c>
    </row>
    <row r="512" spans="1:12" hidden="1" x14ac:dyDescent="0.3">
      <c r="A512" t="s">
        <v>121</v>
      </c>
      <c r="B512" t="s">
        <v>122</v>
      </c>
      <c r="C512" t="s">
        <v>126</v>
      </c>
      <c r="D512" t="s">
        <v>123</v>
      </c>
      <c r="E512" t="s">
        <v>702</v>
      </c>
      <c r="F512" t="s">
        <v>718</v>
      </c>
      <c r="G512" t="str">
        <f t="shared" si="39"/>
        <v>2017-05-08</v>
      </c>
      <c r="H512" t="str">
        <f t="shared" si="40"/>
        <v>2017-05-09</v>
      </c>
      <c r="I512" t="str">
        <f t="shared" si="42"/>
        <v>2017</v>
      </c>
      <c r="J512">
        <f t="shared" si="41"/>
        <v>5</v>
      </c>
      <c r="K512" t="str">
        <f t="shared" si="43"/>
        <v>충북주의보2017-05-08</v>
      </c>
      <c r="L512">
        <f>COUNTIF(K$2:K512,K512)</f>
        <v>1</v>
      </c>
    </row>
    <row r="513" spans="1:12" hidden="1" x14ac:dyDescent="0.3">
      <c r="A513" t="s">
        <v>61</v>
      </c>
      <c r="B513" t="s">
        <v>171</v>
      </c>
      <c r="C513" t="s">
        <v>126</v>
      </c>
      <c r="D513" t="s">
        <v>123</v>
      </c>
      <c r="E513" t="s">
        <v>679</v>
      </c>
      <c r="F513" t="s">
        <v>719</v>
      </c>
      <c r="G513" t="str">
        <f t="shared" si="39"/>
        <v>2017-05-08</v>
      </c>
      <c r="H513" t="str">
        <f t="shared" si="40"/>
        <v>2017-05-09</v>
      </c>
      <c r="I513" t="str">
        <f t="shared" si="42"/>
        <v>2017</v>
      </c>
      <c r="J513">
        <f t="shared" si="41"/>
        <v>5</v>
      </c>
      <c r="K513" t="str">
        <f t="shared" si="43"/>
        <v>세종주의보2017-05-08</v>
      </c>
      <c r="L513">
        <f>COUNTIF(K$2:K513,K513)</f>
        <v>1</v>
      </c>
    </row>
    <row r="514" spans="1:12" hidden="1" x14ac:dyDescent="0.3">
      <c r="A514" t="s">
        <v>37</v>
      </c>
      <c r="B514" t="s">
        <v>159</v>
      </c>
      <c r="C514" t="s">
        <v>126</v>
      </c>
      <c r="D514" t="s">
        <v>123</v>
      </c>
      <c r="E514" t="s">
        <v>703</v>
      </c>
      <c r="F514" t="s">
        <v>732</v>
      </c>
      <c r="G514" t="str">
        <f t="shared" ref="G514:G577" si="44">LEFT(E514,10)</f>
        <v>2017-05-08</v>
      </c>
      <c r="H514" t="str">
        <f t="shared" ref="H514:H577" si="45">LEFT(F514,10)</f>
        <v>2017-05-09</v>
      </c>
      <c r="I514" t="str">
        <f t="shared" si="42"/>
        <v>2017</v>
      </c>
      <c r="J514">
        <f t="shared" si="41"/>
        <v>5</v>
      </c>
      <c r="K514" t="str">
        <f t="shared" si="43"/>
        <v>부산주의보2017-05-08</v>
      </c>
      <c r="L514">
        <f>COUNTIF(K$2:K514,K514)</f>
        <v>1</v>
      </c>
    </row>
    <row r="515" spans="1:12" hidden="1" x14ac:dyDescent="0.3">
      <c r="A515" t="s">
        <v>36</v>
      </c>
      <c r="B515" t="s">
        <v>165</v>
      </c>
      <c r="C515" t="s">
        <v>126</v>
      </c>
      <c r="D515" t="s">
        <v>123</v>
      </c>
      <c r="E515" t="s">
        <v>734</v>
      </c>
      <c r="F515" t="s">
        <v>713</v>
      </c>
      <c r="G515" t="str">
        <f t="shared" si="44"/>
        <v>2017-05-08</v>
      </c>
      <c r="H515" t="str">
        <f t="shared" si="45"/>
        <v>2017-05-09</v>
      </c>
      <c r="I515" t="str">
        <f t="shared" si="42"/>
        <v>2017</v>
      </c>
      <c r="J515">
        <f t="shared" ref="J515:J578" si="46">MONTH(G515)</f>
        <v>5</v>
      </c>
      <c r="K515" t="str">
        <f t="shared" si="43"/>
        <v>대구주의보2017-05-08</v>
      </c>
      <c r="L515">
        <f>COUNTIF(K$2:K515,K515)</f>
        <v>1</v>
      </c>
    </row>
    <row r="516" spans="1:12" hidden="1" x14ac:dyDescent="0.3">
      <c r="A516" t="s">
        <v>132</v>
      </c>
      <c r="B516" t="s">
        <v>411</v>
      </c>
      <c r="C516" t="s">
        <v>126</v>
      </c>
      <c r="D516" t="s">
        <v>123</v>
      </c>
      <c r="E516" t="s">
        <v>712</v>
      </c>
      <c r="F516" t="s">
        <v>741</v>
      </c>
      <c r="G516" t="str">
        <f t="shared" si="44"/>
        <v>2017-05-08</v>
      </c>
      <c r="H516" t="str">
        <f t="shared" si="45"/>
        <v>2017-05-09</v>
      </c>
      <c r="I516" t="str">
        <f t="shared" si="42"/>
        <v>2017</v>
      </c>
      <c r="J516">
        <f t="shared" si="46"/>
        <v>5</v>
      </c>
      <c r="K516" t="str">
        <f t="shared" si="43"/>
        <v>경북주의보2017-05-08</v>
      </c>
      <c r="L516">
        <f>COUNTIF(K$2:K516,K516)</f>
        <v>1</v>
      </c>
    </row>
    <row r="517" spans="1:12" hidden="1" x14ac:dyDescent="0.3">
      <c r="A517" t="s">
        <v>133</v>
      </c>
      <c r="B517" t="s">
        <v>426</v>
      </c>
      <c r="C517" t="s">
        <v>126</v>
      </c>
      <c r="D517" t="s">
        <v>123</v>
      </c>
      <c r="E517" t="s">
        <v>742</v>
      </c>
      <c r="F517" t="s">
        <v>732</v>
      </c>
      <c r="G517" t="str">
        <f t="shared" si="44"/>
        <v>2017-05-08</v>
      </c>
      <c r="H517" t="str">
        <f t="shared" si="45"/>
        <v>2017-05-09</v>
      </c>
      <c r="I517" t="str">
        <f t="shared" si="42"/>
        <v>2017</v>
      </c>
      <c r="J517">
        <f t="shared" si="46"/>
        <v>5</v>
      </c>
      <c r="K517" t="str">
        <f t="shared" si="43"/>
        <v>경남주의보2017-05-08</v>
      </c>
      <c r="L517">
        <f>COUNTIF(K$2:K517,K517)</f>
        <v>1</v>
      </c>
    </row>
    <row r="518" spans="1:12" hidden="1" x14ac:dyDescent="0.3">
      <c r="A518" t="s">
        <v>130</v>
      </c>
      <c r="B518" t="s">
        <v>157</v>
      </c>
      <c r="C518" t="s">
        <v>126</v>
      </c>
      <c r="D518" t="s">
        <v>123</v>
      </c>
      <c r="E518" t="s">
        <v>708</v>
      </c>
      <c r="F518" t="s">
        <v>678</v>
      </c>
      <c r="G518" t="str">
        <f t="shared" si="44"/>
        <v>2017-05-08</v>
      </c>
      <c r="H518" t="str">
        <f t="shared" si="45"/>
        <v>2017-05-09</v>
      </c>
      <c r="I518" t="str">
        <f t="shared" si="42"/>
        <v>2017</v>
      </c>
      <c r="J518">
        <f t="shared" si="46"/>
        <v>5</v>
      </c>
      <c r="K518" t="str">
        <f t="shared" si="43"/>
        <v>전남주의보2017-05-08</v>
      </c>
      <c r="L518">
        <f>COUNTIF(K$2:K518,K518)</f>
        <v>1</v>
      </c>
    </row>
    <row r="519" spans="1:12" hidden="1" x14ac:dyDescent="0.3">
      <c r="A519" t="s">
        <v>34</v>
      </c>
      <c r="B519" t="s">
        <v>129</v>
      </c>
      <c r="C519" t="s">
        <v>126</v>
      </c>
      <c r="D519" t="s">
        <v>123</v>
      </c>
      <c r="E519" t="s">
        <v>713</v>
      </c>
      <c r="F519" t="s">
        <v>711</v>
      </c>
      <c r="G519" t="str">
        <f t="shared" si="44"/>
        <v>2017-05-09</v>
      </c>
      <c r="H519" t="str">
        <f t="shared" si="45"/>
        <v>2017-05-09</v>
      </c>
      <c r="I519" t="str">
        <f t="shared" si="42"/>
        <v>2017</v>
      </c>
      <c r="J519">
        <f t="shared" si="46"/>
        <v>5</v>
      </c>
      <c r="K519" t="str">
        <f t="shared" si="43"/>
        <v>대전주의보2017-05-09</v>
      </c>
      <c r="L519">
        <f>COUNTIF(K$2:K519,K519)</f>
        <v>1</v>
      </c>
    </row>
    <row r="520" spans="1:12" hidden="1" x14ac:dyDescent="0.3">
      <c r="A520" t="s">
        <v>30</v>
      </c>
      <c r="B520" t="s">
        <v>149</v>
      </c>
      <c r="C520" t="s">
        <v>1794</v>
      </c>
      <c r="D520" t="s">
        <v>123</v>
      </c>
      <c r="E520" t="s">
        <v>2001</v>
      </c>
      <c r="F520" t="s">
        <v>2002</v>
      </c>
      <c r="G520" t="str">
        <f t="shared" si="44"/>
        <v>2017-11-04</v>
      </c>
      <c r="H520" t="str">
        <f t="shared" si="45"/>
        <v>2017-11-04</v>
      </c>
      <c r="I520" t="str">
        <f t="shared" si="42"/>
        <v>2017</v>
      </c>
      <c r="J520">
        <f t="shared" si="46"/>
        <v>11</v>
      </c>
      <c r="K520" t="str">
        <f t="shared" si="43"/>
        <v>인천주의보2017-11-04</v>
      </c>
      <c r="L520">
        <f>COUNTIF(K$2:K520,K520)</f>
        <v>1</v>
      </c>
    </row>
    <row r="521" spans="1:12" hidden="1" x14ac:dyDescent="0.3">
      <c r="A521" t="s">
        <v>39</v>
      </c>
      <c r="B521" t="s">
        <v>139</v>
      </c>
      <c r="C521" t="s">
        <v>1794</v>
      </c>
      <c r="D521" t="s">
        <v>123</v>
      </c>
      <c r="E521" t="s">
        <v>2003</v>
      </c>
      <c r="F521" t="s">
        <v>2050</v>
      </c>
      <c r="G521" t="str">
        <f t="shared" si="44"/>
        <v>2017-11-04</v>
      </c>
      <c r="H521" t="str">
        <f t="shared" si="45"/>
        <v>2017-11-05</v>
      </c>
      <c r="I521" t="str">
        <f t="shared" si="42"/>
        <v>2017</v>
      </c>
      <c r="J521">
        <f t="shared" si="46"/>
        <v>11</v>
      </c>
      <c r="K521" t="str">
        <f t="shared" si="43"/>
        <v>광주주의보2017-11-04</v>
      </c>
      <c r="L521">
        <f>COUNTIF(K$2:K521,K521)</f>
        <v>1</v>
      </c>
    </row>
    <row r="522" spans="1:12" hidden="1" x14ac:dyDescent="0.3">
      <c r="A522" t="s">
        <v>124</v>
      </c>
      <c r="B522" t="s">
        <v>144</v>
      </c>
      <c r="C522" t="s">
        <v>126</v>
      </c>
      <c r="D522" t="s">
        <v>123</v>
      </c>
      <c r="E522" t="s">
        <v>654</v>
      </c>
      <c r="F522" t="s">
        <v>655</v>
      </c>
      <c r="G522" t="str">
        <f t="shared" si="44"/>
        <v>2017-11-08</v>
      </c>
      <c r="H522" t="str">
        <f t="shared" si="45"/>
        <v>2017-11-08</v>
      </c>
      <c r="I522" t="str">
        <f t="shared" si="42"/>
        <v>2017</v>
      </c>
      <c r="J522">
        <f t="shared" si="46"/>
        <v>11</v>
      </c>
      <c r="K522" t="str">
        <f t="shared" si="43"/>
        <v>경기주의보2017-11-08</v>
      </c>
      <c r="L522">
        <f>COUNTIF(K$2:K522,K522)</f>
        <v>1</v>
      </c>
    </row>
    <row r="523" spans="1:12" hidden="1" x14ac:dyDescent="0.3">
      <c r="A523" t="s">
        <v>153</v>
      </c>
      <c r="B523" t="s">
        <v>328</v>
      </c>
      <c r="C523" t="s">
        <v>126</v>
      </c>
      <c r="D523" t="s">
        <v>123</v>
      </c>
      <c r="E523" t="s">
        <v>709</v>
      </c>
      <c r="F523" t="s">
        <v>655</v>
      </c>
      <c r="G523" t="str">
        <f t="shared" si="44"/>
        <v>2017-11-08</v>
      </c>
      <c r="H523" t="str">
        <f t="shared" si="45"/>
        <v>2017-11-08</v>
      </c>
      <c r="I523" t="str">
        <f t="shared" si="42"/>
        <v>2017</v>
      </c>
      <c r="J523">
        <f t="shared" si="46"/>
        <v>11</v>
      </c>
      <c r="K523" t="str">
        <f t="shared" si="43"/>
        <v>충남주의보2017-11-08</v>
      </c>
      <c r="L523">
        <f>COUNTIF(K$2:K523,K523)</f>
        <v>1</v>
      </c>
    </row>
    <row r="524" spans="1:12" hidden="1" x14ac:dyDescent="0.3">
      <c r="A524" t="s">
        <v>34</v>
      </c>
      <c r="B524" t="s">
        <v>140</v>
      </c>
      <c r="C524" t="s">
        <v>126</v>
      </c>
      <c r="D524" t="s">
        <v>123</v>
      </c>
      <c r="E524" t="s">
        <v>714</v>
      </c>
      <c r="F524" t="s">
        <v>656</v>
      </c>
      <c r="G524" t="str">
        <f t="shared" si="44"/>
        <v>2017-11-08</v>
      </c>
      <c r="H524" t="str">
        <f t="shared" si="45"/>
        <v>2017-11-08</v>
      </c>
      <c r="I524" t="str">
        <f t="shared" si="42"/>
        <v>2017</v>
      </c>
      <c r="J524">
        <f t="shared" si="46"/>
        <v>11</v>
      </c>
      <c r="K524" t="str">
        <f t="shared" si="43"/>
        <v>대전주의보2017-11-08</v>
      </c>
      <c r="L524">
        <f>COUNTIF(K$2:K524,K524)</f>
        <v>1</v>
      </c>
    </row>
    <row r="525" spans="1:12" hidden="1" x14ac:dyDescent="0.3">
      <c r="A525" t="s">
        <v>121</v>
      </c>
      <c r="B525" t="s">
        <v>193</v>
      </c>
      <c r="C525" t="s">
        <v>126</v>
      </c>
      <c r="D525" t="s">
        <v>123</v>
      </c>
      <c r="E525" t="s">
        <v>654</v>
      </c>
      <c r="F525" t="s">
        <v>720</v>
      </c>
      <c r="G525" t="str">
        <f t="shared" si="44"/>
        <v>2017-11-08</v>
      </c>
      <c r="H525" t="str">
        <f t="shared" si="45"/>
        <v>2017-11-08</v>
      </c>
      <c r="I525" t="str">
        <f t="shared" si="42"/>
        <v>2017</v>
      </c>
      <c r="J525">
        <f t="shared" si="46"/>
        <v>11</v>
      </c>
      <c r="K525" t="str">
        <f t="shared" si="43"/>
        <v>충북주의보2017-11-08</v>
      </c>
      <c r="L525">
        <f>COUNTIF(K$2:K525,K525)</f>
        <v>1</v>
      </c>
    </row>
    <row r="526" spans="1:12" hidden="1" x14ac:dyDescent="0.3">
      <c r="A526" t="s">
        <v>130</v>
      </c>
      <c r="B526" t="s">
        <v>157</v>
      </c>
      <c r="C526" t="s">
        <v>126</v>
      </c>
      <c r="D526" t="s">
        <v>123</v>
      </c>
      <c r="E526" t="s">
        <v>654</v>
      </c>
      <c r="F526" t="s">
        <v>720</v>
      </c>
      <c r="G526" t="str">
        <f t="shared" si="44"/>
        <v>2017-11-08</v>
      </c>
      <c r="H526" t="str">
        <f t="shared" si="45"/>
        <v>2017-11-08</v>
      </c>
      <c r="I526" t="str">
        <f t="shared" si="42"/>
        <v>2017</v>
      </c>
      <c r="J526">
        <f t="shared" si="46"/>
        <v>11</v>
      </c>
      <c r="K526" t="str">
        <f t="shared" si="43"/>
        <v>전남주의보2017-11-08</v>
      </c>
      <c r="L526">
        <f>COUNTIF(K$2:K526,K526)</f>
        <v>1</v>
      </c>
    </row>
    <row r="527" spans="1:12" hidden="1" x14ac:dyDescent="0.3">
      <c r="A527" t="s">
        <v>39</v>
      </c>
      <c r="B527" t="s">
        <v>139</v>
      </c>
      <c r="C527" t="s">
        <v>126</v>
      </c>
      <c r="D527" t="s">
        <v>123</v>
      </c>
      <c r="E527" t="s">
        <v>655</v>
      </c>
      <c r="F527" t="s">
        <v>656</v>
      </c>
      <c r="G527" t="str">
        <f t="shared" si="44"/>
        <v>2017-11-08</v>
      </c>
      <c r="H527" t="str">
        <f t="shared" si="45"/>
        <v>2017-11-08</v>
      </c>
      <c r="I527" t="str">
        <f t="shared" si="42"/>
        <v>2017</v>
      </c>
      <c r="J527">
        <f t="shared" si="46"/>
        <v>11</v>
      </c>
      <c r="K527" t="str">
        <f t="shared" si="43"/>
        <v>광주주의보2017-11-08</v>
      </c>
      <c r="L527">
        <f>COUNTIF(K$2:K527,K527)</f>
        <v>1</v>
      </c>
    </row>
    <row r="528" spans="1:12" hidden="1" x14ac:dyDescent="0.3">
      <c r="A528" t="s">
        <v>142</v>
      </c>
      <c r="B528" t="s">
        <v>440</v>
      </c>
      <c r="C528" t="s">
        <v>126</v>
      </c>
      <c r="D528" t="s">
        <v>123</v>
      </c>
      <c r="E528" t="s">
        <v>654</v>
      </c>
      <c r="F528" t="s">
        <v>720</v>
      </c>
      <c r="G528" t="str">
        <f t="shared" si="44"/>
        <v>2017-11-08</v>
      </c>
      <c r="H528" t="str">
        <f t="shared" si="45"/>
        <v>2017-11-08</v>
      </c>
      <c r="I528" t="str">
        <f t="shared" si="42"/>
        <v>2017</v>
      </c>
      <c r="J528">
        <f t="shared" si="46"/>
        <v>11</v>
      </c>
      <c r="K528" t="str">
        <f t="shared" si="43"/>
        <v>전북주의보2017-11-08</v>
      </c>
      <c r="L528">
        <f>COUNTIF(K$2:K528,K528)</f>
        <v>1</v>
      </c>
    </row>
    <row r="529" spans="1:12" hidden="1" x14ac:dyDescent="0.3">
      <c r="A529" t="s">
        <v>124</v>
      </c>
      <c r="B529" t="s">
        <v>144</v>
      </c>
      <c r="C529" t="s">
        <v>126</v>
      </c>
      <c r="D529" t="s">
        <v>123</v>
      </c>
      <c r="E529" t="s">
        <v>657</v>
      </c>
      <c r="F529" t="s">
        <v>658</v>
      </c>
      <c r="G529" t="str">
        <f t="shared" si="44"/>
        <v>2017-11-11</v>
      </c>
      <c r="H529" t="str">
        <f t="shared" si="45"/>
        <v>2017-11-11</v>
      </c>
      <c r="I529" t="str">
        <f t="shared" si="42"/>
        <v>2017</v>
      </c>
      <c r="J529">
        <f t="shared" si="46"/>
        <v>11</v>
      </c>
      <c r="K529" t="str">
        <f t="shared" si="43"/>
        <v>경기주의보2017-11-11</v>
      </c>
      <c r="L529">
        <f>COUNTIF(K$2:K529,K529)</f>
        <v>1</v>
      </c>
    </row>
    <row r="530" spans="1:12" hidden="1" x14ac:dyDescent="0.3">
      <c r="A530" t="s">
        <v>124</v>
      </c>
      <c r="B530" t="s">
        <v>164</v>
      </c>
      <c r="C530" t="s">
        <v>126</v>
      </c>
      <c r="D530" t="s">
        <v>123</v>
      </c>
      <c r="E530" t="s">
        <v>659</v>
      </c>
      <c r="F530" t="s">
        <v>660</v>
      </c>
      <c r="G530" t="str">
        <f t="shared" si="44"/>
        <v>2017-11-22</v>
      </c>
      <c r="H530" t="str">
        <f t="shared" si="45"/>
        <v>2017-11-22</v>
      </c>
      <c r="I530" t="str">
        <f t="shared" si="42"/>
        <v>2017</v>
      </c>
      <c r="J530">
        <f t="shared" si="46"/>
        <v>11</v>
      </c>
      <c r="K530" t="str">
        <f t="shared" si="43"/>
        <v>경기주의보2017-11-22</v>
      </c>
      <c r="L530">
        <f>COUNTIF(K$2:K530,K530)</f>
        <v>1</v>
      </c>
    </row>
    <row r="531" spans="1:12" hidden="1" x14ac:dyDescent="0.3">
      <c r="A531" t="s">
        <v>121</v>
      </c>
      <c r="B531" t="s">
        <v>193</v>
      </c>
      <c r="C531" t="s">
        <v>126</v>
      </c>
      <c r="D531" t="s">
        <v>123</v>
      </c>
      <c r="E531" t="s">
        <v>721</v>
      </c>
      <c r="F531" t="s">
        <v>722</v>
      </c>
      <c r="G531" t="str">
        <f t="shared" si="44"/>
        <v>2017-11-22</v>
      </c>
      <c r="H531" t="str">
        <f t="shared" si="45"/>
        <v>2017-11-22</v>
      </c>
      <c r="I531" t="str">
        <f t="shared" si="42"/>
        <v>2017</v>
      </c>
      <c r="J531">
        <f t="shared" si="46"/>
        <v>11</v>
      </c>
      <c r="K531" t="str">
        <f t="shared" si="43"/>
        <v>충북주의보2017-11-22</v>
      </c>
      <c r="L531">
        <f>COUNTIF(K$2:K531,K531)</f>
        <v>1</v>
      </c>
    </row>
    <row r="532" spans="1:12" hidden="1" x14ac:dyDescent="0.3">
      <c r="A532" t="s">
        <v>39</v>
      </c>
      <c r="B532" t="s">
        <v>139</v>
      </c>
      <c r="C532" t="s">
        <v>126</v>
      </c>
      <c r="D532" t="s">
        <v>123</v>
      </c>
      <c r="E532" t="s">
        <v>722</v>
      </c>
      <c r="F532" t="s">
        <v>747</v>
      </c>
      <c r="G532" t="str">
        <f t="shared" si="44"/>
        <v>2017-11-22</v>
      </c>
      <c r="H532" t="str">
        <f t="shared" si="45"/>
        <v>2017-11-22</v>
      </c>
      <c r="I532" t="str">
        <f t="shared" si="42"/>
        <v>2017</v>
      </c>
      <c r="J532">
        <f t="shared" si="46"/>
        <v>11</v>
      </c>
      <c r="K532" t="str">
        <f t="shared" si="43"/>
        <v>광주주의보2017-11-22</v>
      </c>
      <c r="L532">
        <f>COUNTIF(K$2:K532,K532)</f>
        <v>1</v>
      </c>
    </row>
    <row r="533" spans="1:12" hidden="1" x14ac:dyDescent="0.3">
      <c r="A533" t="s">
        <v>124</v>
      </c>
      <c r="B533" t="s">
        <v>144</v>
      </c>
      <c r="C533" t="s">
        <v>1794</v>
      </c>
      <c r="D533" t="s">
        <v>123</v>
      </c>
      <c r="E533" t="s">
        <v>1990</v>
      </c>
      <c r="F533" t="s">
        <v>1991</v>
      </c>
      <c r="G533" t="str">
        <f t="shared" si="44"/>
        <v>2017-12-15</v>
      </c>
      <c r="H533" t="str">
        <f t="shared" si="45"/>
        <v>2017-12-16</v>
      </c>
      <c r="I533" t="str">
        <f t="shared" si="42"/>
        <v>2017</v>
      </c>
      <c r="J533">
        <f t="shared" si="46"/>
        <v>12</v>
      </c>
      <c r="K533" t="str">
        <f t="shared" si="43"/>
        <v>경기주의보2017-12-15</v>
      </c>
      <c r="L533">
        <f>COUNTIF(K$2:K533,K533)</f>
        <v>1</v>
      </c>
    </row>
    <row r="534" spans="1:12" hidden="1" x14ac:dyDescent="0.3">
      <c r="A534" t="s">
        <v>30</v>
      </c>
      <c r="B534" t="s">
        <v>149</v>
      </c>
      <c r="C534" t="s">
        <v>1794</v>
      </c>
      <c r="D534" t="s">
        <v>123</v>
      </c>
      <c r="E534" t="s">
        <v>2004</v>
      </c>
      <c r="F534" t="s">
        <v>2005</v>
      </c>
      <c r="G534" t="str">
        <f t="shared" si="44"/>
        <v>2017-12-15</v>
      </c>
      <c r="H534" t="str">
        <f t="shared" si="45"/>
        <v>2017-12-16</v>
      </c>
      <c r="I534" t="str">
        <f t="shared" si="42"/>
        <v>2017</v>
      </c>
      <c r="J534">
        <f t="shared" si="46"/>
        <v>12</v>
      </c>
      <c r="K534" t="str">
        <f t="shared" si="43"/>
        <v>인천주의보2017-12-15</v>
      </c>
      <c r="L534">
        <f>COUNTIF(K$2:K534,K534)</f>
        <v>1</v>
      </c>
    </row>
    <row r="535" spans="1:12" hidden="1" x14ac:dyDescent="0.3">
      <c r="A535" t="s">
        <v>27</v>
      </c>
      <c r="B535" t="s">
        <v>135</v>
      </c>
      <c r="C535" t="s">
        <v>126</v>
      </c>
      <c r="D535" t="s">
        <v>123</v>
      </c>
      <c r="E535" t="s">
        <v>618</v>
      </c>
      <c r="F535" t="s">
        <v>619</v>
      </c>
      <c r="G535" t="str">
        <f t="shared" si="44"/>
        <v>2017-12-23</v>
      </c>
      <c r="H535" t="str">
        <f t="shared" si="45"/>
        <v>2017-12-24</v>
      </c>
      <c r="I535" t="str">
        <f t="shared" si="42"/>
        <v>2017</v>
      </c>
      <c r="J535">
        <f t="shared" si="46"/>
        <v>12</v>
      </c>
      <c r="K535" t="str">
        <f t="shared" si="43"/>
        <v>서울주의보2017-12-23</v>
      </c>
      <c r="L535">
        <f>COUNTIF(K$2:K535,K535)</f>
        <v>1</v>
      </c>
    </row>
    <row r="536" spans="1:12" hidden="1" x14ac:dyDescent="0.3">
      <c r="A536" t="s">
        <v>124</v>
      </c>
      <c r="B536" t="s">
        <v>144</v>
      </c>
      <c r="C536" t="s">
        <v>126</v>
      </c>
      <c r="D536" t="s">
        <v>123</v>
      </c>
      <c r="E536" t="s">
        <v>661</v>
      </c>
      <c r="F536" t="s">
        <v>662</v>
      </c>
      <c r="G536" t="str">
        <f t="shared" si="44"/>
        <v>2017-12-23</v>
      </c>
      <c r="H536" t="str">
        <f t="shared" si="45"/>
        <v>2017-12-24</v>
      </c>
      <c r="I536" t="str">
        <f t="shared" si="42"/>
        <v>2017</v>
      </c>
      <c r="J536">
        <f t="shared" si="46"/>
        <v>12</v>
      </c>
      <c r="K536" t="str">
        <f t="shared" si="43"/>
        <v>경기주의보2017-12-23</v>
      </c>
      <c r="L536">
        <f>COUNTIF(K$2:K536,K536)</f>
        <v>1</v>
      </c>
    </row>
    <row r="537" spans="1:12" hidden="1" x14ac:dyDescent="0.3">
      <c r="A537" t="s">
        <v>30</v>
      </c>
      <c r="B537" t="s">
        <v>149</v>
      </c>
      <c r="C537" t="s">
        <v>126</v>
      </c>
      <c r="D537" t="s">
        <v>123</v>
      </c>
      <c r="E537" t="s">
        <v>618</v>
      </c>
      <c r="F537" t="s">
        <v>680</v>
      </c>
      <c r="G537" t="str">
        <f t="shared" si="44"/>
        <v>2017-12-23</v>
      </c>
      <c r="H537" t="str">
        <f t="shared" si="45"/>
        <v>2017-12-24</v>
      </c>
      <c r="I537" t="str">
        <f t="shared" si="42"/>
        <v>2017</v>
      </c>
      <c r="J537">
        <f t="shared" si="46"/>
        <v>12</v>
      </c>
      <c r="K537" t="str">
        <f t="shared" si="43"/>
        <v>인천주의보2017-12-23</v>
      </c>
      <c r="L537">
        <f>COUNTIF(K$2:K537,K537)</f>
        <v>1</v>
      </c>
    </row>
    <row r="538" spans="1:12" hidden="1" x14ac:dyDescent="0.3">
      <c r="A538" t="s">
        <v>127</v>
      </c>
      <c r="B538" t="s">
        <v>187</v>
      </c>
      <c r="C538" t="s">
        <v>1794</v>
      </c>
      <c r="D538" t="s">
        <v>123</v>
      </c>
      <c r="E538" t="s">
        <v>1975</v>
      </c>
      <c r="F538" t="s">
        <v>2007</v>
      </c>
      <c r="G538" t="str">
        <f t="shared" si="44"/>
        <v>2017-12-23</v>
      </c>
      <c r="H538" t="str">
        <f t="shared" si="45"/>
        <v>2017-12-24</v>
      </c>
      <c r="I538" t="str">
        <f t="shared" si="42"/>
        <v>2017</v>
      </c>
      <c r="J538">
        <f t="shared" si="46"/>
        <v>12</v>
      </c>
      <c r="K538" t="str">
        <f t="shared" si="43"/>
        <v>강원주의보2017-12-23</v>
      </c>
      <c r="L538">
        <f>COUNTIF(K$2:K538,K538)</f>
        <v>1</v>
      </c>
    </row>
    <row r="539" spans="1:12" hidden="1" x14ac:dyDescent="0.3">
      <c r="A539" t="s">
        <v>132</v>
      </c>
      <c r="B539" t="s">
        <v>129</v>
      </c>
      <c r="C539" t="s">
        <v>1794</v>
      </c>
      <c r="D539" t="s">
        <v>123</v>
      </c>
      <c r="E539" t="s">
        <v>2006</v>
      </c>
      <c r="F539" t="s">
        <v>2042</v>
      </c>
      <c r="G539" t="str">
        <f t="shared" si="44"/>
        <v>2017-12-23</v>
      </c>
      <c r="H539" t="str">
        <f t="shared" si="45"/>
        <v>2017-12-24</v>
      </c>
      <c r="I539" t="str">
        <f t="shared" si="42"/>
        <v>2017</v>
      </c>
      <c r="J539">
        <f t="shared" si="46"/>
        <v>12</v>
      </c>
      <c r="K539" t="str">
        <f t="shared" si="43"/>
        <v>경북주의보2017-12-23</v>
      </c>
      <c r="L539">
        <f>COUNTIF(K$2:K539,K539)</f>
        <v>1</v>
      </c>
    </row>
    <row r="540" spans="1:12" hidden="1" x14ac:dyDescent="0.3">
      <c r="A540" t="s">
        <v>121</v>
      </c>
      <c r="B540" t="s">
        <v>193</v>
      </c>
      <c r="C540" t="s">
        <v>1794</v>
      </c>
      <c r="D540" t="s">
        <v>123</v>
      </c>
      <c r="E540" t="s">
        <v>680</v>
      </c>
      <c r="F540" t="s">
        <v>2007</v>
      </c>
      <c r="G540" t="str">
        <f t="shared" si="44"/>
        <v>2017-12-24</v>
      </c>
      <c r="H540" t="str">
        <f t="shared" si="45"/>
        <v>2017-12-24</v>
      </c>
      <c r="I540" t="str">
        <f t="shared" si="42"/>
        <v>2017</v>
      </c>
      <c r="J540">
        <f t="shared" si="46"/>
        <v>12</v>
      </c>
      <c r="K540" t="str">
        <f t="shared" si="43"/>
        <v>충북주의보2017-12-24</v>
      </c>
      <c r="L540">
        <f>COUNTIF(K$2:K540,K540)</f>
        <v>1</v>
      </c>
    </row>
    <row r="541" spans="1:12" hidden="1" x14ac:dyDescent="0.3">
      <c r="A541" t="s">
        <v>127</v>
      </c>
      <c r="B541" t="s">
        <v>187</v>
      </c>
      <c r="C541" t="s">
        <v>126</v>
      </c>
      <c r="D541" t="s">
        <v>123</v>
      </c>
      <c r="E541" t="s">
        <v>704</v>
      </c>
      <c r="F541" t="s">
        <v>705</v>
      </c>
      <c r="G541" t="str">
        <f t="shared" si="44"/>
        <v>2017-12-29</v>
      </c>
      <c r="H541" t="str">
        <f t="shared" si="45"/>
        <v>2017-12-31</v>
      </c>
      <c r="I541" t="str">
        <f t="shared" si="42"/>
        <v>2017</v>
      </c>
      <c r="J541">
        <f t="shared" si="46"/>
        <v>12</v>
      </c>
      <c r="K541" t="str">
        <f t="shared" si="43"/>
        <v>강원주의보2017-12-29</v>
      </c>
      <c r="L541">
        <f>COUNTIF(K$2:K541,K541)</f>
        <v>1</v>
      </c>
    </row>
    <row r="542" spans="1:12" hidden="1" x14ac:dyDescent="0.3">
      <c r="A542" t="s">
        <v>124</v>
      </c>
      <c r="B542" t="s">
        <v>125</v>
      </c>
      <c r="C542" t="s">
        <v>1794</v>
      </c>
      <c r="D542" t="s">
        <v>123</v>
      </c>
      <c r="E542" t="s">
        <v>1992</v>
      </c>
      <c r="F542" t="s">
        <v>1993</v>
      </c>
      <c r="G542" t="str">
        <f t="shared" si="44"/>
        <v>2017-12-29</v>
      </c>
      <c r="H542" t="str">
        <f t="shared" si="45"/>
        <v>2017-12-31</v>
      </c>
      <c r="I542" t="str">
        <f t="shared" si="42"/>
        <v>2017</v>
      </c>
      <c r="J542">
        <f t="shared" si="46"/>
        <v>12</v>
      </c>
      <c r="K542" t="str">
        <f t="shared" si="43"/>
        <v>경기주의보2017-12-29</v>
      </c>
      <c r="L542">
        <f>COUNTIF(K$2:K542,K542)</f>
        <v>1</v>
      </c>
    </row>
    <row r="543" spans="1:12" hidden="1" x14ac:dyDescent="0.3">
      <c r="A543" t="s">
        <v>121</v>
      </c>
      <c r="B543" t="s">
        <v>122</v>
      </c>
      <c r="C543" t="s">
        <v>1794</v>
      </c>
      <c r="D543" t="s">
        <v>123</v>
      </c>
      <c r="E543" t="s">
        <v>704</v>
      </c>
      <c r="F543" t="s">
        <v>1994</v>
      </c>
      <c r="G543" t="str">
        <f t="shared" si="44"/>
        <v>2017-12-29</v>
      </c>
      <c r="H543" t="str">
        <f t="shared" si="45"/>
        <v>2017-12-31</v>
      </c>
      <c r="I543" t="str">
        <f t="shared" ref="I543:I591" si="47">LEFT(G543,4)</f>
        <v>2017</v>
      </c>
      <c r="J543">
        <f t="shared" si="46"/>
        <v>12</v>
      </c>
      <c r="K543" t="str">
        <f t="shared" ref="K543:K591" si="48">A543&amp;D543&amp;G543</f>
        <v>충북주의보2017-12-29</v>
      </c>
      <c r="L543">
        <f>COUNTIF(K$2:K543,K543)</f>
        <v>1</v>
      </c>
    </row>
    <row r="544" spans="1:12" hidden="1" x14ac:dyDescent="0.3">
      <c r="A544" t="s">
        <v>124</v>
      </c>
      <c r="B544" t="s">
        <v>164</v>
      </c>
      <c r="C544" t="s">
        <v>126</v>
      </c>
      <c r="D544" t="s">
        <v>123</v>
      </c>
      <c r="E544" t="s">
        <v>663</v>
      </c>
      <c r="F544" t="s">
        <v>664</v>
      </c>
      <c r="G544" t="str">
        <f t="shared" si="44"/>
        <v>2017-12-30</v>
      </c>
      <c r="H544" t="str">
        <f t="shared" si="45"/>
        <v>2017-12-31</v>
      </c>
      <c r="I544" t="str">
        <f t="shared" si="47"/>
        <v>2017</v>
      </c>
      <c r="J544">
        <f t="shared" si="46"/>
        <v>12</v>
      </c>
      <c r="K544" t="str">
        <f t="shared" si="48"/>
        <v>경기주의보2017-12-30</v>
      </c>
      <c r="L544">
        <f>COUNTIF(K$2:K544,K544)</f>
        <v>1</v>
      </c>
    </row>
    <row r="545" spans="1:12" hidden="1" x14ac:dyDescent="0.3">
      <c r="A545" t="s">
        <v>30</v>
      </c>
      <c r="B545" t="s">
        <v>149</v>
      </c>
      <c r="C545" t="s">
        <v>126</v>
      </c>
      <c r="D545" t="s">
        <v>123</v>
      </c>
      <c r="E545" t="s">
        <v>681</v>
      </c>
      <c r="F545" t="s">
        <v>664</v>
      </c>
      <c r="G545" t="str">
        <f t="shared" si="44"/>
        <v>2017-12-30</v>
      </c>
      <c r="H545" t="str">
        <f t="shared" si="45"/>
        <v>2017-12-31</v>
      </c>
      <c r="I545" t="str">
        <f t="shared" si="47"/>
        <v>2017</v>
      </c>
      <c r="J545">
        <f t="shared" si="46"/>
        <v>12</v>
      </c>
      <c r="K545" t="str">
        <f t="shared" si="48"/>
        <v>인천주의보2017-12-30</v>
      </c>
      <c r="L545">
        <f>COUNTIF(K$2:K545,K545)</f>
        <v>1</v>
      </c>
    </row>
    <row r="546" spans="1:12" hidden="1" x14ac:dyDescent="0.3">
      <c r="A546" t="s">
        <v>121</v>
      </c>
      <c r="B546" t="s">
        <v>122</v>
      </c>
      <c r="C546" t="s">
        <v>126</v>
      </c>
      <c r="D546" t="s">
        <v>123</v>
      </c>
      <c r="E546" t="s">
        <v>723</v>
      </c>
      <c r="F546" t="s">
        <v>724</v>
      </c>
      <c r="G546" t="str">
        <f t="shared" si="44"/>
        <v>2017-12-30</v>
      </c>
      <c r="H546" t="str">
        <f t="shared" si="45"/>
        <v>2017-12-30</v>
      </c>
      <c r="I546" t="str">
        <f t="shared" si="47"/>
        <v>2017</v>
      </c>
      <c r="J546">
        <f t="shared" si="46"/>
        <v>12</v>
      </c>
      <c r="K546" t="str">
        <f t="shared" si="48"/>
        <v>충북주의보2017-12-30</v>
      </c>
      <c r="L546">
        <f>COUNTIF(K$2:K546,K546)</f>
        <v>1</v>
      </c>
    </row>
    <row r="547" spans="1:12" hidden="1" x14ac:dyDescent="0.3">
      <c r="A547" t="s">
        <v>27</v>
      </c>
      <c r="B547" t="s">
        <v>135</v>
      </c>
      <c r="C547" t="s">
        <v>1794</v>
      </c>
      <c r="D547" t="s">
        <v>123</v>
      </c>
      <c r="E547" t="s">
        <v>663</v>
      </c>
      <c r="F547" t="s">
        <v>1976</v>
      </c>
      <c r="G547" t="str">
        <f t="shared" si="44"/>
        <v>2017-12-30</v>
      </c>
      <c r="H547" t="str">
        <f t="shared" si="45"/>
        <v>2017-12-31</v>
      </c>
      <c r="I547" t="str">
        <f t="shared" si="47"/>
        <v>2017</v>
      </c>
      <c r="J547">
        <f t="shared" si="46"/>
        <v>12</v>
      </c>
      <c r="K547" t="str">
        <f t="shared" si="48"/>
        <v>서울주의보2017-12-30</v>
      </c>
      <c r="L547">
        <f>COUNTIF(K$2:K547,K547)</f>
        <v>1</v>
      </c>
    </row>
    <row r="548" spans="1:12" hidden="1" x14ac:dyDescent="0.3">
      <c r="A548" t="s">
        <v>127</v>
      </c>
      <c r="B548" t="s">
        <v>188</v>
      </c>
      <c r="C548" t="s">
        <v>1794</v>
      </c>
      <c r="D548" t="s">
        <v>123</v>
      </c>
      <c r="E548" t="s">
        <v>2018</v>
      </c>
      <c r="F548" t="s">
        <v>2019</v>
      </c>
      <c r="G548" t="str">
        <f t="shared" si="44"/>
        <v>2017-12-30</v>
      </c>
      <c r="H548" t="str">
        <f t="shared" si="45"/>
        <v>2017-12-31</v>
      </c>
      <c r="I548" t="str">
        <f t="shared" si="47"/>
        <v>2017</v>
      </c>
      <c r="J548">
        <f t="shared" si="46"/>
        <v>12</v>
      </c>
      <c r="K548" t="str">
        <f t="shared" si="48"/>
        <v>강원주의보2017-12-30</v>
      </c>
      <c r="L548">
        <f>COUNTIF(K$2:K548,K548)</f>
        <v>1</v>
      </c>
    </row>
    <row r="549" spans="1:12" hidden="1" x14ac:dyDescent="0.3">
      <c r="A549" t="s">
        <v>37</v>
      </c>
      <c r="B549" t="s">
        <v>152</v>
      </c>
      <c r="C549" t="s">
        <v>1794</v>
      </c>
      <c r="D549" t="s">
        <v>123</v>
      </c>
      <c r="E549" t="s">
        <v>2027</v>
      </c>
      <c r="F549" t="s">
        <v>1976</v>
      </c>
      <c r="G549" t="str">
        <f t="shared" si="44"/>
        <v>2017-12-30</v>
      </c>
      <c r="H549" t="str">
        <f t="shared" si="45"/>
        <v>2017-12-31</v>
      </c>
      <c r="I549" t="str">
        <f t="shared" si="47"/>
        <v>2017</v>
      </c>
      <c r="J549">
        <f t="shared" si="46"/>
        <v>12</v>
      </c>
      <c r="K549" t="str">
        <f t="shared" si="48"/>
        <v>부산주의보2017-12-30</v>
      </c>
      <c r="L549">
        <f>COUNTIF(K$2:K549,K549)</f>
        <v>1</v>
      </c>
    </row>
    <row r="550" spans="1:12" hidden="1" x14ac:dyDescent="0.3">
      <c r="A550" t="s">
        <v>38</v>
      </c>
      <c r="B550" t="s">
        <v>167</v>
      </c>
      <c r="C550" t="s">
        <v>1794</v>
      </c>
      <c r="D550" t="s">
        <v>123</v>
      </c>
      <c r="E550" t="s">
        <v>663</v>
      </c>
      <c r="F550" t="s">
        <v>2029</v>
      </c>
      <c r="G550" t="str">
        <f t="shared" si="44"/>
        <v>2017-12-30</v>
      </c>
      <c r="H550" t="str">
        <f t="shared" si="45"/>
        <v>2017-12-30</v>
      </c>
      <c r="I550" t="str">
        <f t="shared" si="47"/>
        <v>2017</v>
      </c>
      <c r="J550">
        <f t="shared" si="46"/>
        <v>12</v>
      </c>
      <c r="K550" t="str">
        <f t="shared" si="48"/>
        <v>울산주의보2017-12-30</v>
      </c>
      <c r="L550">
        <f>COUNTIF(K$2:K550,K550)</f>
        <v>1</v>
      </c>
    </row>
    <row r="551" spans="1:12" hidden="1" x14ac:dyDescent="0.3">
      <c r="A551" t="s">
        <v>36</v>
      </c>
      <c r="B551" t="s">
        <v>165</v>
      </c>
      <c r="C551" t="s">
        <v>1794</v>
      </c>
      <c r="D551" t="s">
        <v>123</v>
      </c>
      <c r="E551" t="s">
        <v>663</v>
      </c>
      <c r="F551" t="s">
        <v>2008</v>
      </c>
      <c r="G551" t="str">
        <f t="shared" si="44"/>
        <v>2017-12-30</v>
      </c>
      <c r="H551" t="str">
        <f t="shared" si="45"/>
        <v>2017-12-31</v>
      </c>
      <c r="I551" t="str">
        <f t="shared" si="47"/>
        <v>2017</v>
      </c>
      <c r="J551">
        <f t="shared" si="46"/>
        <v>12</v>
      </c>
      <c r="K551" t="str">
        <f t="shared" si="48"/>
        <v>대구주의보2017-12-30</v>
      </c>
      <c r="L551">
        <f>COUNTIF(K$2:K551,K551)</f>
        <v>1</v>
      </c>
    </row>
    <row r="552" spans="1:12" hidden="1" x14ac:dyDescent="0.3">
      <c r="A552" t="s">
        <v>132</v>
      </c>
      <c r="B552" t="s">
        <v>140</v>
      </c>
      <c r="C552" t="s">
        <v>1794</v>
      </c>
      <c r="D552" t="s">
        <v>123</v>
      </c>
      <c r="E552" t="s">
        <v>663</v>
      </c>
      <c r="F552" t="s">
        <v>1976</v>
      </c>
      <c r="G552" t="str">
        <f t="shared" si="44"/>
        <v>2017-12-30</v>
      </c>
      <c r="H552" t="str">
        <f t="shared" si="45"/>
        <v>2017-12-31</v>
      </c>
      <c r="I552" t="str">
        <f t="shared" si="47"/>
        <v>2017</v>
      </c>
      <c r="J552">
        <f t="shared" si="46"/>
        <v>12</v>
      </c>
      <c r="K552" t="str">
        <f t="shared" si="48"/>
        <v>경북주의보2017-12-30</v>
      </c>
      <c r="L552">
        <f>COUNTIF(K$2:K552,K552)</f>
        <v>1</v>
      </c>
    </row>
    <row r="553" spans="1:12" hidden="1" x14ac:dyDescent="0.3">
      <c r="A553" t="s">
        <v>39</v>
      </c>
      <c r="B553" t="s">
        <v>139</v>
      </c>
      <c r="C553" t="s">
        <v>1794</v>
      </c>
      <c r="D553" t="s">
        <v>123</v>
      </c>
      <c r="E553" t="s">
        <v>2051</v>
      </c>
      <c r="F553" t="s">
        <v>2052</v>
      </c>
      <c r="G553" t="str">
        <f t="shared" si="44"/>
        <v>2017-12-30</v>
      </c>
      <c r="H553" t="str">
        <f t="shared" si="45"/>
        <v>2017-12-31</v>
      </c>
      <c r="I553" t="str">
        <f t="shared" si="47"/>
        <v>2017</v>
      </c>
      <c r="J553">
        <f t="shared" si="46"/>
        <v>12</v>
      </c>
      <c r="K553" t="str">
        <f t="shared" si="48"/>
        <v>광주주의보2017-12-30</v>
      </c>
      <c r="L553">
        <f>COUNTIF(K$2:K553,K553)</f>
        <v>1</v>
      </c>
    </row>
    <row r="554" spans="1:12" hidden="1" x14ac:dyDescent="0.3">
      <c r="A554" t="s">
        <v>142</v>
      </c>
      <c r="B554" t="s">
        <v>440</v>
      </c>
      <c r="C554" t="s">
        <v>1794</v>
      </c>
      <c r="D554" t="s">
        <v>123</v>
      </c>
      <c r="E554" t="s">
        <v>2057</v>
      </c>
      <c r="F554" t="s">
        <v>664</v>
      </c>
      <c r="G554" t="str">
        <f t="shared" si="44"/>
        <v>2017-12-30</v>
      </c>
      <c r="H554" t="str">
        <f t="shared" si="45"/>
        <v>2017-12-31</v>
      </c>
      <c r="I554" t="str">
        <f t="shared" si="47"/>
        <v>2017</v>
      </c>
      <c r="J554">
        <f t="shared" si="46"/>
        <v>12</v>
      </c>
      <c r="K554" t="str">
        <f t="shared" si="48"/>
        <v>전북주의보2017-12-30</v>
      </c>
      <c r="L554">
        <f>COUNTIF(K$2:K554,K554)</f>
        <v>1</v>
      </c>
    </row>
    <row r="555" spans="1:12" hidden="1" x14ac:dyDescent="0.3">
      <c r="A555" t="s">
        <v>121</v>
      </c>
      <c r="B555" t="s">
        <v>193</v>
      </c>
      <c r="C555" t="s">
        <v>1794</v>
      </c>
      <c r="D555" t="s">
        <v>123</v>
      </c>
      <c r="E555" t="s">
        <v>2128</v>
      </c>
      <c r="F555" t="s">
        <v>2129</v>
      </c>
      <c r="G555" t="str">
        <f t="shared" si="44"/>
        <v>2018-01-14</v>
      </c>
      <c r="H555" t="str">
        <f t="shared" si="45"/>
        <v>2018-01-15</v>
      </c>
      <c r="I555" t="str">
        <f t="shared" si="47"/>
        <v>2018</v>
      </c>
      <c r="J555">
        <f t="shared" si="46"/>
        <v>1</v>
      </c>
      <c r="K555" t="str">
        <f t="shared" si="48"/>
        <v>충북주의보2018-01-14</v>
      </c>
      <c r="L555">
        <f>COUNTIF(K$2:K555,K555)</f>
        <v>1</v>
      </c>
    </row>
    <row r="556" spans="1:12" hidden="1" x14ac:dyDescent="0.3">
      <c r="A556" t="s">
        <v>142</v>
      </c>
      <c r="B556" t="s">
        <v>175</v>
      </c>
      <c r="C556" t="s">
        <v>1794</v>
      </c>
      <c r="D556" t="s">
        <v>123</v>
      </c>
      <c r="E556" t="s">
        <v>2128</v>
      </c>
      <c r="F556" t="s">
        <v>2175</v>
      </c>
      <c r="G556" t="str">
        <f t="shared" si="44"/>
        <v>2018-01-14</v>
      </c>
      <c r="H556" t="str">
        <f t="shared" si="45"/>
        <v>2018-01-14</v>
      </c>
      <c r="I556" t="str">
        <f t="shared" si="47"/>
        <v>2018</v>
      </c>
      <c r="J556">
        <f t="shared" si="46"/>
        <v>1</v>
      </c>
      <c r="K556" t="str">
        <f t="shared" si="48"/>
        <v>전북주의보2018-01-14</v>
      </c>
      <c r="L556">
        <f>COUNTIF(K$2:K556,K556)</f>
        <v>1</v>
      </c>
    </row>
    <row r="557" spans="1:12" hidden="1" x14ac:dyDescent="0.3">
      <c r="A557" t="s">
        <v>124</v>
      </c>
      <c r="B557" t="s">
        <v>125</v>
      </c>
      <c r="C557" t="s">
        <v>1794</v>
      </c>
      <c r="D557" t="s">
        <v>123</v>
      </c>
      <c r="E557" t="s">
        <v>2070</v>
      </c>
      <c r="F557" t="s">
        <v>2071</v>
      </c>
      <c r="G557" t="str">
        <f t="shared" si="44"/>
        <v>2018-01-15</v>
      </c>
      <c r="H557" t="str">
        <f t="shared" si="45"/>
        <v>2018-01-18</v>
      </c>
      <c r="I557" t="str">
        <f t="shared" si="47"/>
        <v>2018</v>
      </c>
      <c r="J557">
        <f t="shared" si="46"/>
        <v>1</v>
      </c>
      <c r="K557" t="str">
        <f t="shared" si="48"/>
        <v>경기주의보2018-01-15</v>
      </c>
      <c r="L557">
        <f>COUNTIF(K$2:K557,K557)</f>
        <v>1</v>
      </c>
    </row>
    <row r="558" spans="1:12" hidden="1" x14ac:dyDescent="0.3">
      <c r="A558" t="s">
        <v>30</v>
      </c>
      <c r="B558" t="s">
        <v>129</v>
      </c>
      <c r="C558" t="s">
        <v>1794</v>
      </c>
      <c r="D558" t="s">
        <v>123</v>
      </c>
      <c r="E558" t="s">
        <v>2095</v>
      </c>
      <c r="F558" t="s">
        <v>2071</v>
      </c>
      <c r="G558" t="str">
        <f t="shared" si="44"/>
        <v>2018-01-15</v>
      </c>
      <c r="H558" t="str">
        <f t="shared" si="45"/>
        <v>2018-01-18</v>
      </c>
      <c r="I558" t="str">
        <f t="shared" si="47"/>
        <v>2018</v>
      </c>
      <c r="J558">
        <f t="shared" si="46"/>
        <v>1</v>
      </c>
      <c r="K558" t="str">
        <f t="shared" si="48"/>
        <v>인천주의보2018-01-15</v>
      </c>
      <c r="L558">
        <f>COUNTIF(K$2:K558,K558)</f>
        <v>1</v>
      </c>
    </row>
    <row r="559" spans="1:12" hidden="1" x14ac:dyDescent="0.3">
      <c r="A559" t="s">
        <v>132</v>
      </c>
      <c r="B559" t="s">
        <v>129</v>
      </c>
      <c r="C559" t="s">
        <v>1794</v>
      </c>
      <c r="D559" t="s">
        <v>123</v>
      </c>
      <c r="E559" t="s">
        <v>2160</v>
      </c>
      <c r="F559" t="s">
        <v>2161</v>
      </c>
      <c r="G559" t="str">
        <f t="shared" si="44"/>
        <v>2018-01-15</v>
      </c>
      <c r="H559" t="str">
        <f t="shared" si="45"/>
        <v>2018-01-15</v>
      </c>
      <c r="I559" t="str">
        <f t="shared" si="47"/>
        <v>2018</v>
      </c>
      <c r="J559">
        <f t="shared" si="46"/>
        <v>1</v>
      </c>
      <c r="K559" t="str">
        <f t="shared" si="48"/>
        <v>경북주의보2018-01-15</v>
      </c>
      <c r="L559">
        <f>COUNTIF(K$2:K559,K559)</f>
        <v>1</v>
      </c>
    </row>
    <row r="560" spans="1:12" hidden="1" x14ac:dyDescent="0.3">
      <c r="A560" t="s">
        <v>142</v>
      </c>
      <c r="B560" t="s">
        <v>181</v>
      </c>
      <c r="C560" t="s">
        <v>1794</v>
      </c>
      <c r="D560" t="s">
        <v>123</v>
      </c>
      <c r="E560" t="s">
        <v>2176</v>
      </c>
      <c r="F560" t="s">
        <v>857</v>
      </c>
      <c r="G560" t="str">
        <f t="shared" si="44"/>
        <v>2018-01-15</v>
      </c>
      <c r="H560" t="str">
        <f t="shared" si="45"/>
        <v>2018-01-16</v>
      </c>
      <c r="I560" t="str">
        <f t="shared" si="47"/>
        <v>2018</v>
      </c>
      <c r="J560">
        <f t="shared" si="46"/>
        <v>1</v>
      </c>
      <c r="K560" t="str">
        <f t="shared" si="48"/>
        <v>전북주의보2018-01-15</v>
      </c>
      <c r="L560">
        <f>COUNTIF(K$2:K560,K560)</f>
        <v>1</v>
      </c>
    </row>
    <row r="561" spans="1:12" hidden="1" x14ac:dyDescent="0.3">
      <c r="A561" t="s">
        <v>124</v>
      </c>
      <c r="B561" t="s">
        <v>144</v>
      </c>
      <c r="C561" t="s">
        <v>126</v>
      </c>
      <c r="D561" t="s">
        <v>123</v>
      </c>
      <c r="E561" t="s">
        <v>763</v>
      </c>
      <c r="F561" t="s">
        <v>764</v>
      </c>
      <c r="G561" t="str">
        <f t="shared" si="44"/>
        <v>2018-01-16</v>
      </c>
      <c r="H561" t="str">
        <f t="shared" si="45"/>
        <v>2018-01-17</v>
      </c>
      <c r="I561" t="str">
        <f t="shared" si="47"/>
        <v>2018</v>
      </c>
      <c r="J561">
        <f t="shared" si="46"/>
        <v>1</v>
      </c>
      <c r="K561" t="str">
        <f t="shared" si="48"/>
        <v>경기주의보2018-01-16</v>
      </c>
      <c r="L561">
        <f>COUNTIF(K$2:K561,K561)</f>
        <v>1</v>
      </c>
    </row>
    <row r="562" spans="1:12" hidden="1" x14ac:dyDescent="0.3">
      <c r="A562" t="s">
        <v>30</v>
      </c>
      <c r="B562" t="s">
        <v>137</v>
      </c>
      <c r="C562" t="s">
        <v>126</v>
      </c>
      <c r="D562" t="s">
        <v>123</v>
      </c>
      <c r="E562" t="s">
        <v>793</v>
      </c>
      <c r="F562" t="s">
        <v>794</v>
      </c>
      <c r="G562" t="str">
        <f t="shared" si="44"/>
        <v>2018-01-16</v>
      </c>
      <c r="H562" t="str">
        <f t="shared" si="45"/>
        <v>2018-01-16</v>
      </c>
      <c r="I562" t="str">
        <f t="shared" si="47"/>
        <v>2018</v>
      </c>
      <c r="J562">
        <f t="shared" si="46"/>
        <v>1</v>
      </c>
      <c r="K562" t="str">
        <f t="shared" si="48"/>
        <v>인천주의보2018-01-16</v>
      </c>
      <c r="L562">
        <f>COUNTIF(K$2:K562,K562)</f>
        <v>1</v>
      </c>
    </row>
    <row r="563" spans="1:12" hidden="1" x14ac:dyDescent="0.3">
      <c r="A563" t="s">
        <v>121</v>
      </c>
      <c r="B563" t="s">
        <v>122</v>
      </c>
      <c r="C563" t="s">
        <v>126</v>
      </c>
      <c r="D563" t="s">
        <v>123</v>
      </c>
      <c r="E563" t="s">
        <v>856</v>
      </c>
      <c r="F563" t="s">
        <v>857</v>
      </c>
      <c r="G563" t="str">
        <f t="shared" si="44"/>
        <v>2018-01-16</v>
      </c>
      <c r="H563" t="str">
        <f t="shared" si="45"/>
        <v>2018-01-16</v>
      </c>
      <c r="I563" t="str">
        <f t="shared" si="47"/>
        <v>2018</v>
      </c>
      <c r="J563">
        <f t="shared" si="46"/>
        <v>1</v>
      </c>
      <c r="K563" t="str">
        <f t="shared" si="48"/>
        <v>충북주의보2018-01-16</v>
      </c>
      <c r="L563">
        <f>COUNTIF(K$2:K563,K563)</f>
        <v>1</v>
      </c>
    </row>
    <row r="564" spans="1:12" hidden="1" x14ac:dyDescent="0.3">
      <c r="A564" t="s">
        <v>27</v>
      </c>
      <c r="B564" t="s">
        <v>135</v>
      </c>
      <c r="C564" t="s">
        <v>1794</v>
      </c>
      <c r="D564" t="s">
        <v>123</v>
      </c>
      <c r="E564" t="s">
        <v>763</v>
      </c>
      <c r="F564" t="s">
        <v>882</v>
      </c>
      <c r="G564" t="str">
        <f t="shared" si="44"/>
        <v>2018-01-16</v>
      </c>
      <c r="H564" t="str">
        <f t="shared" si="45"/>
        <v>2018-01-18</v>
      </c>
      <c r="I564" t="str">
        <f t="shared" si="47"/>
        <v>2018</v>
      </c>
      <c r="J564">
        <f t="shared" si="46"/>
        <v>1</v>
      </c>
      <c r="K564" t="str">
        <f t="shared" si="48"/>
        <v>서울주의보2018-01-16</v>
      </c>
      <c r="L564">
        <f>COUNTIF(K$2:K564,K564)</f>
        <v>1</v>
      </c>
    </row>
    <row r="565" spans="1:12" hidden="1" x14ac:dyDescent="0.3">
      <c r="A565" t="s">
        <v>127</v>
      </c>
      <c r="B565" t="s">
        <v>187</v>
      </c>
      <c r="C565" t="s">
        <v>1794</v>
      </c>
      <c r="D565" t="s">
        <v>123</v>
      </c>
      <c r="E565" t="s">
        <v>763</v>
      </c>
      <c r="F565" t="s">
        <v>2102</v>
      </c>
      <c r="G565" t="str">
        <f t="shared" si="44"/>
        <v>2018-01-16</v>
      </c>
      <c r="H565" t="str">
        <f t="shared" si="45"/>
        <v>2018-01-18</v>
      </c>
      <c r="I565" t="str">
        <f t="shared" si="47"/>
        <v>2018</v>
      </c>
      <c r="J565">
        <f t="shared" si="46"/>
        <v>1</v>
      </c>
      <c r="K565" t="str">
        <f t="shared" si="48"/>
        <v>강원주의보2018-01-16</v>
      </c>
      <c r="L565">
        <f>COUNTIF(K$2:K565,K565)</f>
        <v>1</v>
      </c>
    </row>
    <row r="566" spans="1:12" hidden="1" x14ac:dyDescent="0.3">
      <c r="A566" t="s">
        <v>37</v>
      </c>
      <c r="B566" t="s">
        <v>129</v>
      </c>
      <c r="C566" t="s">
        <v>1794</v>
      </c>
      <c r="D566" t="s">
        <v>123</v>
      </c>
      <c r="E566" t="s">
        <v>763</v>
      </c>
      <c r="F566" t="s">
        <v>2146</v>
      </c>
      <c r="G566" t="str">
        <f t="shared" si="44"/>
        <v>2018-01-16</v>
      </c>
      <c r="H566" t="str">
        <f t="shared" si="45"/>
        <v>2018-01-16</v>
      </c>
      <c r="I566" t="str">
        <f t="shared" si="47"/>
        <v>2018</v>
      </c>
      <c r="J566">
        <f t="shared" si="46"/>
        <v>1</v>
      </c>
      <c r="K566" t="str">
        <f t="shared" si="48"/>
        <v>부산주의보2018-01-16</v>
      </c>
      <c r="L566">
        <f>COUNTIF(K$2:K566,K566)</f>
        <v>1</v>
      </c>
    </row>
    <row r="567" spans="1:12" hidden="1" x14ac:dyDescent="0.3">
      <c r="A567" t="s">
        <v>142</v>
      </c>
      <c r="B567" t="s">
        <v>173</v>
      </c>
      <c r="C567" t="s">
        <v>1794</v>
      </c>
      <c r="D567" t="s">
        <v>123</v>
      </c>
      <c r="E567" t="s">
        <v>2146</v>
      </c>
      <c r="F567" t="s">
        <v>794</v>
      </c>
      <c r="G567" t="str">
        <f t="shared" si="44"/>
        <v>2018-01-16</v>
      </c>
      <c r="H567" t="str">
        <f t="shared" si="45"/>
        <v>2018-01-16</v>
      </c>
      <c r="I567" t="str">
        <f t="shared" si="47"/>
        <v>2018</v>
      </c>
      <c r="J567">
        <f t="shared" si="46"/>
        <v>1</v>
      </c>
      <c r="K567" t="str">
        <f t="shared" si="48"/>
        <v>전북주의보2018-01-16</v>
      </c>
      <c r="L567">
        <f>COUNTIF(K$2:K567,K567)</f>
        <v>1</v>
      </c>
    </row>
    <row r="568" spans="1:12" hidden="1" x14ac:dyDescent="0.3">
      <c r="A568" t="s">
        <v>142</v>
      </c>
      <c r="B568" t="s">
        <v>181</v>
      </c>
      <c r="C568" t="s">
        <v>1794</v>
      </c>
      <c r="D568" t="s">
        <v>123</v>
      </c>
      <c r="E568" t="s">
        <v>2177</v>
      </c>
      <c r="F568" t="s">
        <v>913</v>
      </c>
      <c r="G568" t="str">
        <f t="shared" si="44"/>
        <v>2018-01-17</v>
      </c>
      <c r="H568" t="str">
        <f t="shared" si="45"/>
        <v>2018-01-18</v>
      </c>
      <c r="I568" t="str">
        <f t="shared" si="47"/>
        <v>2018</v>
      </c>
      <c r="J568">
        <f t="shared" si="46"/>
        <v>1</v>
      </c>
      <c r="K568" t="str">
        <f t="shared" si="48"/>
        <v>전북주의보2018-01-17</v>
      </c>
      <c r="L568">
        <f>COUNTIF(K$2:K568,K568)</f>
        <v>1</v>
      </c>
    </row>
    <row r="569" spans="1:12" hidden="1" x14ac:dyDescent="0.3">
      <c r="A569" t="s">
        <v>127</v>
      </c>
      <c r="B569" t="s">
        <v>187</v>
      </c>
      <c r="C569" t="s">
        <v>126</v>
      </c>
      <c r="D569" t="s">
        <v>123</v>
      </c>
      <c r="E569" t="s">
        <v>806</v>
      </c>
      <c r="F569" t="s">
        <v>807</v>
      </c>
      <c r="G569" t="str">
        <f t="shared" si="44"/>
        <v>2018-01-18</v>
      </c>
      <c r="H569" t="str">
        <f t="shared" si="45"/>
        <v>2018-01-18</v>
      </c>
      <c r="I569" t="str">
        <f t="shared" si="47"/>
        <v>2018</v>
      </c>
      <c r="J569">
        <f t="shared" si="46"/>
        <v>1</v>
      </c>
      <c r="K569" t="str">
        <f t="shared" si="48"/>
        <v>강원주의보2018-01-18</v>
      </c>
      <c r="L569">
        <f>COUNTIF(K$2:K569,K569)</f>
        <v>1</v>
      </c>
    </row>
    <row r="570" spans="1:12" hidden="1" x14ac:dyDescent="0.3">
      <c r="A570" t="s">
        <v>132</v>
      </c>
      <c r="B570" t="s">
        <v>129</v>
      </c>
      <c r="C570" t="s">
        <v>126</v>
      </c>
      <c r="D570" t="s">
        <v>123</v>
      </c>
      <c r="E570" t="s">
        <v>882</v>
      </c>
      <c r="F570" t="s">
        <v>883</v>
      </c>
      <c r="G570" t="str">
        <f t="shared" si="44"/>
        <v>2018-01-18</v>
      </c>
      <c r="H570" t="str">
        <f t="shared" si="45"/>
        <v>2018-01-19</v>
      </c>
      <c r="I570" t="str">
        <f t="shared" si="47"/>
        <v>2018</v>
      </c>
      <c r="J570">
        <f t="shared" si="46"/>
        <v>1</v>
      </c>
      <c r="K570" t="str">
        <f t="shared" si="48"/>
        <v>경북주의보2018-01-18</v>
      </c>
      <c r="L570">
        <f>COUNTIF(K$2:K570,K570)</f>
        <v>1</v>
      </c>
    </row>
    <row r="571" spans="1:12" hidden="1" x14ac:dyDescent="0.3">
      <c r="A571" t="s">
        <v>130</v>
      </c>
      <c r="B571" t="s">
        <v>157</v>
      </c>
      <c r="C571" t="s">
        <v>126</v>
      </c>
      <c r="D571" t="s">
        <v>123</v>
      </c>
      <c r="E571" t="s">
        <v>901</v>
      </c>
      <c r="F571" t="s">
        <v>902</v>
      </c>
      <c r="G571" t="str">
        <f t="shared" si="44"/>
        <v>2018-01-18</v>
      </c>
      <c r="H571" t="str">
        <f t="shared" si="45"/>
        <v>2018-01-18</v>
      </c>
      <c r="I571" t="str">
        <f t="shared" si="47"/>
        <v>2018</v>
      </c>
      <c r="J571">
        <f t="shared" si="46"/>
        <v>1</v>
      </c>
      <c r="K571" t="str">
        <f t="shared" si="48"/>
        <v>전남주의보2018-01-18</v>
      </c>
      <c r="L571">
        <f>COUNTIF(K$2:K571,K571)</f>
        <v>1</v>
      </c>
    </row>
    <row r="572" spans="1:12" hidden="1" x14ac:dyDescent="0.3">
      <c r="A572" t="s">
        <v>142</v>
      </c>
      <c r="B572" t="s">
        <v>182</v>
      </c>
      <c r="C572" t="s">
        <v>126</v>
      </c>
      <c r="D572" t="s">
        <v>123</v>
      </c>
      <c r="E572" t="s">
        <v>911</v>
      </c>
      <c r="F572" t="s">
        <v>912</v>
      </c>
      <c r="G572" t="str">
        <f t="shared" si="44"/>
        <v>2018-01-18</v>
      </c>
      <c r="H572" t="str">
        <f t="shared" si="45"/>
        <v>2018-01-19</v>
      </c>
      <c r="I572" t="str">
        <f t="shared" si="47"/>
        <v>2018</v>
      </c>
      <c r="J572">
        <f t="shared" si="46"/>
        <v>1</v>
      </c>
      <c r="K572" t="str">
        <f t="shared" si="48"/>
        <v>전북주의보2018-01-18</v>
      </c>
      <c r="L572">
        <f>COUNTIF(K$2:K572,K572)</f>
        <v>1</v>
      </c>
    </row>
    <row r="573" spans="1:12" hidden="1" x14ac:dyDescent="0.3">
      <c r="A573" t="s">
        <v>121</v>
      </c>
      <c r="B573" t="s">
        <v>122</v>
      </c>
      <c r="C573" t="s">
        <v>1794</v>
      </c>
      <c r="D573" t="s">
        <v>123</v>
      </c>
      <c r="E573" t="s">
        <v>915</v>
      </c>
      <c r="F573" t="s">
        <v>912</v>
      </c>
      <c r="G573" t="str">
        <f t="shared" si="44"/>
        <v>2018-01-18</v>
      </c>
      <c r="H573" t="str">
        <f t="shared" si="45"/>
        <v>2018-01-19</v>
      </c>
      <c r="I573" t="str">
        <f t="shared" si="47"/>
        <v>2018</v>
      </c>
      <c r="J573">
        <f t="shared" si="46"/>
        <v>1</v>
      </c>
      <c r="K573" t="str">
        <f t="shared" si="48"/>
        <v>충북주의보2018-01-18</v>
      </c>
      <c r="L573">
        <f>COUNTIF(K$2:K573,K573)</f>
        <v>1</v>
      </c>
    </row>
    <row r="574" spans="1:12" hidden="1" x14ac:dyDescent="0.3">
      <c r="A574" t="s">
        <v>37</v>
      </c>
      <c r="B574" t="s">
        <v>129</v>
      </c>
      <c r="C574" t="s">
        <v>1794</v>
      </c>
      <c r="D574" t="s">
        <v>123</v>
      </c>
      <c r="E574" t="s">
        <v>916</v>
      </c>
      <c r="F574" t="s">
        <v>2147</v>
      </c>
      <c r="G574" t="str">
        <f t="shared" si="44"/>
        <v>2018-01-18</v>
      </c>
      <c r="H574" t="str">
        <f t="shared" si="45"/>
        <v>2018-01-19</v>
      </c>
      <c r="I574" t="str">
        <f t="shared" si="47"/>
        <v>2018</v>
      </c>
      <c r="J574">
        <f t="shared" si="46"/>
        <v>1</v>
      </c>
      <c r="K574" t="str">
        <f t="shared" si="48"/>
        <v>부산주의보2018-01-18</v>
      </c>
      <c r="L574">
        <f>COUNTIF(K$2:K574,K574)</f>
        <v>1</v>
      </c>
    </row>
    <row r="575" spans="1:12" hidden="1" x14ac:dyDescent="0.3">
      <c r="A575" t="s">
        <v>38</v>
      </c>
      <c r="B575" t="s">
        <v>167</v>
      </c>
      <c r="C575" t="s">
        <v>1794</v>
      </c>
      <c r="D575" t="s">
        <v>123</v>
      </c>
      <c r="E575" t="s">
        <v>807</v>
      </c>
      <c r="F575" t="s">
        <v>2156</v>
      </c>
      <c r="G575" t="str">
        <f t="shared" si="44"/>
        <v>2018-01-18</v>
      </c>
      <c r="H575" t="str">
        <f t="shared" si="45"/>
        <v>2018-01-19</v>
      </c>
      <c r="I575" t="str">
        <f t="shared" si="47"/>
        <v>2018</v>
      </c>
      <c r="J575">
        <f t="shared" si="46"/>
        <v>1</v>
      </c>
      <c r="K575" t="str">
        <f t="shared" si="48"/>
        <v>울산주의보2018-01-18</v>
      </c>
      <c r="L575">
        <f>COUNTIF(K$2:K575,K575)</f>
        <v>1</v>
      </c>
    </row>
    <row r="576" spans="1:12" hidden="1" x14ac:dyDescent="0.3">
      <c r="A576" t="s">
        <v>36</v>
      </c>
      <c r="B576" t="s">
        <v>165</v>
      </c>
      <c r="C576" t="s">
        <v>1794</v>
      </c>
      <c r="D576" t="s">
        <v>123</v>
      </c>
      <c r="E576" t="s">
        <v>911</v>
      </c>
      <c r="F576" t="s">
        <v>2156</v>
      </c>
      <c r="G576" t="str">
        <f t="shared" si="44"/>
        <v>2018-01-18</v>
      </c>
      <c r="H576" t="str">
        <f t="shared" si="45"/>
        <v>2018-01-19</v>
      </c>
      <c r="I576" t="str">
        <f t="shared" si="47"/>
        <v>2018</v>
      </c>
      <c r="J576">
        <f t="shared" si="46"/>
        <v>1</v>
      </c>
      <c r="K576" t="str">
        <f t="shared" si="48"/>
        <v>대구주의보2018-01-18</v>
      </c>
      <c r="L576">
        <f>COUNTIF(K$2:K576,K576)</f>
        <v>1</v>
      </c>
    </row>
    <row r="577" spans="1:12" hidden="1" x14ac:dyDescent="0.3">
      <c r="A577" t="s">
        <v>39</v>
      </c>
      <c r="B577" t="s">
        <v>139</v>
      </c>
      <c r="C577" t="s">
        <v>1794</v>
      </c>
      <c r="D577" t="s">
        <v>123</v>
      </c>
      <c r="E577" t="s">
        <v>901</v>
      </c>
      <c r="F577" t="s">
        <v>2149</v>
      </c>
      <c r="G577" t="str">
        <f t="shared" si="44"/>
        <v>2018-01-18</v>
      </c>
      <c r="H577" t="str">
        <f t="shared" si="45"/>
        <v>2018-01-19</v>
      </c>
      <c r="I577" t="str">
        <f t="shared" si="47"/>
        <v>2018</v>
      </c>
      <c r="J577">
        <f t="shared" si="46"/>
        <v>1</v>
      </c>
      <c r="K577" t="str">
        <f t="shared" si="48"/>
        <v>광주주의보2018-01-18</v>
      </c>
      <c r="L577">
        <f>COUNTIF(K$2:K577,K577)</f>
        <v>1</v>
      </c>
    </row>
    <row r="578" spans="1:12" hidden="1" x14ac:dyDescent="0.3">
      <c r="A578" t="s">
        <v>41</v>
      </c>
      <c r="B578" t="s">
        <v>162</v>
      </c>
      <c r="C578" t="s">
        <v>1794</v>
      </c>
      <c r="D578" t="s">
        <v>123</v>
      </c>
      <c r="E578" t="s">
        <v>902</v>
      </c>
      <c r="F578" t="s">
        <v>2148</v>
      </c>
      <c r="G578" t="str">
        <f t="shared" ref="G578:G641" si="49">LEFT(E578,10)</f>
        <v>2018-01-18</v>
      </c>
      <c r="H578" t="str">
        <f t="shared" ref="H578:H641" si="50">LEFT(F578,10)</f>
        <v>2018-01-19</v>
      </c>
      <c r="I578" t="str">
        <f t="shared" si="47"/>
        <v>2018</v>
      </c>
      <c r="J578">
        <f t="shared" si="46"/>
        <v>1</v>
      </c>
      <c r="K578" t="str">
        <f t="shared" si="48"/>
        <v>제주주의보2018-01-18</v>
      </c>
      <c r="L578">
        <f>COUNTIF(K$2:K578,K578)</f>
        <v>1</v>
      </c>
    </row>
    <row r="579" spans="1:12" hidden="1" x14ac:dyDescent="0.3">
      <c r="A579" t="s">
        <v>37</v>
      </c>
      <c r="B579" t="s">
        <v>152</v>
      </c>
      <c r="C579" t="s">
        <v>1794</v>
      </c>
      <c r="D579" t="s">
        <v>123</v>
      </c>
      <c r="E579" t="s">
        <v>2148</v>
      </c>
      <c r="F579" t="s">
        <v>914</v>
      </c>
      <c r="G579" t="str">
        <f t="shared" si="49"/>
        <v>2018-01-19</v>
      </c>
      <c r="H579" t="str">
        <f t="shared" si="50"/>
        <v>2018-01-19</v>
      </c>
      <c r="I579" t="str">
        <f t="shared" si="47"/>
        <v>2018</v>
      </c>
      <c r="J579">
        <f t="shared" ref="J579:J642" si="51">MONTH(G579)</f>
        <v>1</v>
      </c>
      <c r="K579" t="str">
        <f t="shared" si="48"/>
        <v>부산주의보2018-01-19</v>
      </c>
      <c r="L579">
        <f>COUNTIF(K$2:K579,K579)</f>
        <v>1</v>
      </c>
    </row>
    <row r="580" spans="1:12" hidden="1" x14ac:dyDescent="0.3">
      <c r="A580" t="s">
        <v>27</v>
      </c>
      <c r="B580" t="s">
        <v>135</v>
      </c>
      <c r="C580" t="s">
        <v>126</v>
      </c>
      <c r="D580" t="s">
        <v>123</v>
      </c>
      <c r="E580" t="s">
        <v>753</v>
      </c>
      <c r="F580" t="s">
        <v>754</v>
      </c>
      <c r="G580" t="str">
        <f t="shared" si="49"/>
        <v>2018-01-20</v>
      </c>
      <c r="H580" t="str">
        <f t="shared" si="50"/>
        <v>2018-01-21</v>
      </c>
      <c r="I580" t="str">
        <f t="shared" si="47"/>
        <v>2018</v>
      </c>
      <c r="J580">
        <f t="shared" si="51"/>
        <v>1</v>
      </c>
      <c r="K580" t="str">
        <f t="shared" si="48"/>
        <v>서울주의보2018-01-20</v>
      </c>
      <c r="L580">
        <f>COUNTIF(K$2:K580,K580)</f>
        <v>1</v>
      </c>
    </row>
    <row r="581" spans="1:12" hidden="1" x14ac:dyDescent="0.3">
      <c r="A581" t="s">
        <v>124</v>
      </c>
      <c r="B581" t="s">
        <v>125</v>
      </c>
      <c r="C581" t="s">
        <v>126</v>
      </c>
      <c r="D581" t="s">
        <v>123</v>
      </c>
      <c r="E581" t="s">
        <v>753</v>
      </c>
      <c r="F581" t="s">
        <v>754</v>
      </c>
      <c r="G581" t="str">
        <f t="shared" si="49"/>
        <v>2018-01-20</v>
      </c>
      <c r="H581" t="str">
        <f t="shared" si="50"/>
        <v>2018-01-21</v>
      </c>
      <c r="I581" t="str">
        <f t="shared" si="47"/>
        <v>2018</v>
      </c>
      <c r="J581">
        <f t="shared" si="51"/>
        <v>1</v>
      </c>
      <c r="K581" t="str">
        <f t="shared" si="48"/>
        <v>경기주의보2018-01-20</v>
      </c>
      <c r="L581">
        <f>COUNTIF(K$2:K581,K581)</f>
        <v>1</v>
      </c>
    </row>
    <row r="582" spans="1:12" hidden="1" x14ac:dyDescent="0.3">
      <c r="A582" t="s">
        <v>30</v>
      </c>
      <c r="B582" t="s">
        <v>129</v>
      </c>
      <c r="C582" t="s">
        <v>126</v>
      </c>
      <c r="D582" t="s">
        <v>123</v>
      </c>
      <c r="E582" t="s">
        <v>765</v>
      </c>
      <c r="F582" t="s">
        <v>795</v>
      </c>
      <c r="G582" t="str">
        <f t="shared" si="49"/>
        <v>2018-01-20</v>
      </c>
      <c r="H582" t="str">
        <f t="shared" si="50"/>
        <v>2018-01-20</v>
      </c>
      <c r="I582" t="str">
        <f t="shared" si="47"/>
        <v>2018</v>
      </c>
      <c r="J582">
        <f t="shared" si="51"/>
        <v>1</v>
      </c>
      <c r="K582" t="str">
        <f t="shared" si="48"/>
        <v>인천주의보2018-01-20</v>
      </c>
      <c r="L582">
        <f>COUNTIF(K$2:K582,K582)</f>
        <v>1</v>
      </c>
    </row>
    <row r="583" spans="1:12" hidden="1" x14ac:dyDescent="0.3">
      <c r="A583" t="s">
        <v>153</v>
      </c>
      <c r="B583" t="s">
        <v>328</v>
      </c>
      <c r="C583" t="s">
        <v>126</v>
      </c>
      <c r="D583" t="s">
        <v>123</v>
      </c>
      <c r="E583" t="s">
        <v>766</v>
      </c>
      <c r="F583" t="s">
        <v>839</v>
      </c>
      <c r="G583" t="str">
        <f t="shared" si="49"/>
        <v>2018-01-20</v>
      </c>
      <c r="H583" t="str">
        <f t="shared" si="50"/>
        <v>2018-01-21</v>
      </c>
      <c r="I583" t="str">
        <f t="shared" si="47"/>
        <v>2018</v>
      </c>
      <c r="J583">
        <f t="shared" si="51"/>
        <v>1</v>
      </c>
      <c r="K583" t="str">
        <f t="shared" si="48"/>
        <v>충남주의보2018-01-20</v>
      </c>
      <c r="L583">
        <f>COUNTIF(K$2:K583,K583)</f>
        <v>1</v>
      </c>
    </row>
    <row r="584" spans="1:12" hidden="1" x14ac:dyDescent="0.3">
      <c r="A584" t="s">
        <v>121</v>
      </c>
      <c r="B584" t="s">
        <v>193</v>
      </c>
      <c r="C584" t="s">
        <v>126</v>
      </c>
      <c r="D584" t="s">
        <v>123</v>
      </c>
      <c r="E584" t="s">
        <v>796</v>
      </c>
      <c r="F584" t="s">
        <v>858</v>
      </c>
      <c r="G584" t="str">
        <f t="shared" si="49"/>
        <v>2018-01-20</v>
      </c>
      <c r="H584" t="str">
        <f t="shared" si="50"/>
        <v>2018-01-21</v>
      </c>
      <c r="I584" t="str">
        <f t="shared" si="47"/>
        <v>2018</v>
      </c>
      <c r="J584">
        <f t="shared" si="51"/>
        <v>1</v>
      </c>
      <c r="K584" t="str">
        <f t="shared" si="48"/>
        <v>충북주의보2018-01-20</v>
      </c>
      <c r="L584">
        <f>COUNTIF(K$2:K584,K584)</f>
        <v>1</v>
      </c>
    </row>
    <row r="585" spans="1:12" hidden="1" x14ac:dyDescent="0.3">
      <c r="A585" t="s">
        <v>127</v>
      </c>
      <c r="B585" t="s">
        <v>191</v>
      </c>
      <c r="C585" t="s">
        <v>1794</v>
      </c>
      <c r="D585" t="s">
        <v>123</v>
      </c>
      <c r="E585" t="s">
        <v>2103</v>
      </c>
      <c r="F585" t="s">
        <v>884</v>
      </c>
      <c r="G585" t="str">
        <f t="shared" si="49"/>
        <v>2018-01-20</v>
      </c>
      <c r="H585" t="str">
        <f t="shared" si="50"/>
        <v>2018-01-21</v>
      </c>
      <c r="I585" t="str">
        <f t="shared" si="47"/>
        <v>2018</v>
      </c>
      <c r="J585">
        <f t="shared" si="51"/>
        <v>1</v>
      </c>
      <c r="K585" t="str">
        <f t="shared" si="48"/>
        <v>강원주의보2018-01-20</v>
      </c>
      <c r="L585">
        <f>COUNTIF(K$2:K585,K585)</f>
        <v>1</v>
      </c>
    </row>
    <row r="586" spans="1:12" hidden="1" x14ac:dyDescent="0.3">
      <c r="A586" t="s">
        <v>132</v>
      </c>
      <c r="B586" t="s">
        <v>140</v>
      </c>
      <c r="C586" t="s">
        <v>1794</v>
      </c>
      <c r="D586" t="s">
        <v>123</v>
      </c>
      <c r="E586" t="s">
        <v>753</v>
      </c>
      <c r="F586" t="s">
        <v>767</v>
      </c>
      <c r="G586" t="str">
        <f t="shared" si="49"/>
        <v>2018-01-20</v>
      </c>
      <c r="H586" t="str">
        <f t="shared" si="50"/>
        <v>2018-01-21</v>
      </c>
      <c r="I586" t="str">
        <f t="shared" si="47"/>
        <v>2018</v>
      </c>
      <c r="J586">
        <f t="shared" si="51"/>
        <v>1</v>
      </c>
      <c r="K586" t="str">
        <f t="shared" si="48"/>
        <v>경북주의보2018-01-20</v>
      </c>
      <c r="L586">
        <f>COUNTIF(K$2:K586,K586)</f>
        <v>1</v>
      </c>
    </row>
    <row r="587" spans="1:12" hidden="1" x14ac:dyDescent="0.3">
      <c r="A587" t="s">
        <v>34</v>
      </c>
      <c r="B587" t="s">
        <v>140</v>
      </c>
      <c r="C587" t="s">
        <v>126</v>
      </c>
      <c r="D587" t="s">
        <v>123</v>
      </c>
      <c r="E587" t="s">
        <v>850</v>
      </c>
      <c r="F587" t="s">
        <v>851</v>
      </c>
      <c r="G587" t="str">
        <f t="shared" si="49"/>
        <v>2018-01-21</v>
      </c>
      <c r="H587" t="str">
        <f t="shared" si="50"/>
        <v>2018-01-21</v>
      </c>
      <c r="I587" t="str">
        <f t="shared" si="47"/>
        <v>2018</v>
      </c>
      <c r="J587">
        <f t="shared" si="51"/>
        <v>1</v>
      </c>
      <c r="K587" t="str">
        <f t="shared" si="48"/>
        <v>대전주의보2018-01-21</v>
      </c>
      <c r="L587">
        <f>COUNTIF(K$2:K587,K587)</f>
        <v>1</v>
      </c>
    </row>
    <row r="588" spans="1:12" hidden="1" x14ac:dyDescent="0.3">
      <c r="A588" t="s">
        <v>121</v>
      </c>
      <c r="B588" t="s">
        <v>122</v>
      </c>
      <c r="C588" t="s">
        <v>126</v>
      </c>
      <c r="D588" t="s">
        <v>123</v>
      </c>
      <c r="E588" t="s">
        <v>859</v>
      </c>
      <c r="F588" t="s">
        <v>860</v>
      </c>
      <c r="G588" t="str">
        <f t="shared" si="49"/>
        <v>2018-01-21</v>
      </c>
      <c r="H588" t="str">
        <f t="shared" si="50"/>
        <v>2018-01-21</v>
      </c>
      <c r="I588" t="str">
        <f t="shared" si="47"/>
        <v>2018</v>
      </c>
      <c r="J588">
        <f t="shared" si="51"/>
        <v>1</v>
      </c>
      <c r="K588" t="str">
        <f t="shared" si="48"/>
        <v>충북주의보2018-01-21</v>
      </c>
      <c r="L588">
        <f>COUNTIF(K$2:K588,K588)</f>
        <v>1</v>
      </c>
    </row>
    <row r="589" spans="1:12" hidden="1" x14ac:dyDescent="0.3">
      <c r="A589" t="s">
        <v>61</v>
      </c>
      <c r="B589" t="s">
        <v>171</v>
      </c>
      <c r="C589" t="s">
        <v>126</v>
      </c>
      <c r="D589" t="s">
        <v>123</v>
      </c>
      <c r="E589" t="s">
        <v>767</v>
      </c>
      <c r="F589" t="s">
        <v>858</v>
      </c>
      <c r="G589" t="str">
        <f t="shared" si="49"/>
        <v>2018-01-21</v>
      </c>
      <c r="H589" t="str">
        <f t="shared" si="50"/>
        <v>2018-01-21</v>
      </c>
      <c r="I589" t="str">
        <f t="shared" si="47"/>
        <v>2018</v>
      </c>
      <c r="J589">
        <f t="shared" si="51"/>
        <v>1</v>
      </c>
      <c r="K589" t="str">
        <f t="shared" si="48"/>
        <v>세종주의보2018-01-21</v>
      </c>
      <c r="L589">
        <f>COUNTIF(K$2:K589,K589)</f>
        <v>1</v>
      </c>
    </row>
    <row r="590" spans="1:12" hidden="1" x14ac:dyDescent="0.3">
      <c r="A590" t="s">
        <v>132</v>
      </c>
      <c r="B590" t="s">
        <v>129</v>
      </c>
      <c r="C590" t="s">
        <v>126</v>
      </c>
      <c r="D590" t="s">
        <v>123</v>
      </c>
      <c r="E590" t="s">
        <v>884</v>
      </c>
      <c r="F590" t="s">
        <v>767</v>
      </c>
      <c r="G590" t="str">
        <f t="shared" si="49"/>
        <v>2018-01-21</v>
      </c>
      <c r="H590" t="str">
        <f t="shared" si="50"/>
        <v>2018-01-21</v>
      </c>
      <c r="I590" t="str">
        <f t="shared" si="47"/>
        <v>2018</v>
      </c>
      <c r="J590">
        <f t="shared" si="51"/>
        <v>1</v>
      </c>
      <c r="K590" t="str">
        <f t="shared" si="48"/>
        <v>경북주의보2018-01-21</v>
      </c>
      <c r="L590">
        <f>COUNTIF(K$2:K590,K590)</f>
        <v>1</v>
      </c>
    </row>
    <row r="591" spans="1:12" hidden="1" x14ac:dyDescent="0.3">
      <c r="A591" t="s">
        <v>142</v>
      </c>
      <c r="B591" t="s">
        <v>173</v>
      </c>
      <c r="C591" t="s">
        <v>126</v>
      </c>
      <c r="D591" t="s">
        <v>123</v>
      </c>
      <c r="E591" t="s">
        <v>917</v>
      </c>
      <c r="F591" t="s">
        <v>918</v>
      </c>
      <c r="G591" t="str">
        <f t="shared" si="49"/>
        <v>2018-01-21</v>
      </c>
      <c r="H591" t="str">
        <f t="shared" si="50"/>
        <v>2018-01-22</v>
      </c>
      <c r="I591" t="str">
        <f t="shared" si="47"/>
        <v>2018</v>
      </c>
      <c r="J591">
        <f t="shared" si="51"/>
        <v>1</v>
      </c>
      <c r="K591" t="str">
        <f t="shared" si="48"/>
        <v>전북주의보2018-01-21</v>
      </c>
      <c r="L591">
        <f>COUNTIF(K$2:K591,K591)</f>
        <v>1</v>
      </c>
    </row>
    <row r="592" spans="1:12" hidden="1" x14ac:dyDescent="0.3">
      <c r="A592" t="s">
        <v>127</v>
      </c>
      <c r="B592" t="s">
        <v>188</v>
      </c>
      <c r="C592" t="s">
        <v>1794</v>
      </c>
      <c r="D592" t="s">
        <v>123</v>
      </c>
      <c r="E592" t="s">
        <v>754</v>
      </c>
      <c r="F592" t="s">
        <v>851</v>
      </c>
      <c r="G592" t="str">
        <f t="shared" si="49"/>
        <v>2018-01-21</v>
      </c>
      <c r="H592" t="str">
        <f t="shared" si="50"/>
        <v>2018-01-21</v>
      </c>
      <c r="I592" t="str">
        <f t="shared" ref="I592:I638" si="52">LEFT(G592,4)</f>
        <v>2018</v>
      </c>
      <c r="J592">
        <f t="shared" si="51"/>
        <v>1</v>
      </c>
      <c r="K592" t="str">
        <f t="shared" ref="K592:K638" si="53">A592&amp;D592&amp;G592</f>
        <v>강원주의보2018-01-21</v>
      </c>
      <c r="L592">
        <f>COUNTIF(K$2:K592,K592)</f>
        <v>1</v>
      </c>
    </row>
    <row r="593" spans="1:12" x14ac:dyDescent="0.3">
      <c r="A593" t="s">
        <v>121</v>
      </c>
      <c r="B593" t="s">
        <v>193</v>
      </c>
      <c r="C593" t="s">
        <v>1794</v>
      </c>
      <c r="D593" t="s">
        <v>1</v>
      </c>
      <c r="E593" t="s">
        <v>767</v>
      </c>
      <c r="F593" t="s">
        <v>860</v>
      </c>
      <c r="G593" t="str">
        <f t="shared" si="49"/>
        <v>2018-01-21</v>
      </c>
      <c r="H593" t="str">
        <f t="shared" si="50"/>
        <v>2018-01-21</v>
      </c>
      <c r="I593" t="str">
        <f t="shared" si="52"/>
        <v>2018</v>
      </c>
      <c r="J593">
        <f t="shared" si="51"/>
        <v>1</v>
      </c>
      <c r="K593" t="str">
        <f t="shared" si="53"/>
        <v>충북경보2018-01-21</v>
      </c>
      <c r="L593">
        <f>COUNTIF(K$2:K593,K593)</f>
        <v>1</v>
      </c>
    </row>
    <row r="594" spans="1:12" hidden="1" x14ac:dyDescent="0.3">
      <c r="A594" t="s">
        <v>36</v>
      </c>
      <c r="B594" t="s">
        <v>165</v>
      </c>
      <c r="C594" t="s">
        <v>1794</v>
      </c>
      <c r="D594" t="s">
        <v>123</v>
      </c>
      <c r="E594" t="s">
        <v>884</v>
      </c>
      <c r="F594" t="s">
        <v>860</v>
      </c>
      <c r="G594" t="str">
        <f t="shared" si="49"/>
        <v>2018-01-21</v>
      </c>
      <c r="H594" t="str">
        <f t="shared" si="50"/>
        <v>2018-01-21</v>
      </c>
      <c r="I594" t="str">
        <f t="shared" si="52"/>
        <v>2018</v>
      </c>
      <c r="J594">
        <f t="shared" si="51"/>
        <v>1</v>
      </c>
      <c r="K594" t="str">
        <f t="shared" si="53"/>
        <v>대구주의보2018-01-21</v>
      </c>
      <c r="L594">
        <f>COUNTIF(K$2:K594,K594)</f>
        <v>1</v>
      </c>
    </row>
    <row r="595" spans="1:12" hidden="1" x14ac:dyDescent="0.3">
      <c r="A595" t="s">
        <v>39</v>
      </c>
      <c r="B595" t="s">
        <v>139</v>
      </c>
      <c r="C595" t="s">
        <v>1794</v>
      </c>
      <c r="D595" t="s">
        <v>123</v>
      </c>
      <c r="E595" t="s">
        <v>2072</v>
      </c>
      <c r="F595" t="s">
        <v>767</v>
      </c>
      <c r="G595" t="str">
        <f t="shared" si="49"/>
        <v>2018-01-21</v>
      </c>
      <c r="H595" t="str">
        <f t="shared" si="50"/>
        <v>2018-01-21</v>
      </c>
      <c r="I595" t="str">
        <f t="shared" si="52"/>
        <v>2018</v>
      </c>
      <c r="J595">
        <f t="shared" si="51"/>
        <v>1</v>
      </c>
      <c r="K595" t="str">
        <f t="shared" si="53"/>
        <v>광주주의보2018-01-21</v>
      </c>
      <c r="L595">
        <f>COUNTIF(K$2:K595,K595)</f>
        <v>1</v>
      </c>
    </row>
    <row r="596" spans="1:12" hidden="1" x14ac:dyDescent="0.3">
      <c r="A596" t="s">
        <v>41</v>
      </c>
      <c r="B596" t="s">
        <v>162</v>
      </c>
      <c r="C596" t="s">
        <v>126</v>
      </c>
      <c r="D596" t="s">
        <v>123</v>
      </c>
      <c r="E596" t="s">
        <v>947</v>
      </c>
      <c r="F596" t="s">
        <v>948</v>
      </c>
      <c r="G596" t="str">
        <f t="shared" si="49"/>
        <v>2018-01-22</v>
      </c>
      <c r="H596" t="str">
        <f t="shared" si="50"/>
        <v>2018-01-23</v>
      </c>
      <c r="I596" t="str">
        <f t="shared" si="52"/>
        <v>2018</v>
      </c>
      <c r="J596">
        <f t="shared" si="51"/>
        <v>1</v>
      </c>
      <c r="K596" t="str">
        <f t="shared" si="53"/>
        <v>제주주의보2018-01-22</v>
      </c>
      <c r="L596">
        <f>COUNTIF(K$2:K596,K596)</f>
        <v>1</v>
      </c>
    </row>
    <row r="597" spans="1:12" hidden="1" x14ac:dyDescent="0.3">
      <c r="A597" t="s">
        <v>130</v>
      </c>
      <c r="B597" t="s">
        <v>157</v>
      </c>
      <c r="C597" t="s">
        <v>1794</v>
      </c>
      <c r="D597" t="s">
        <v>123</v>
      </c>
      <c r="E597" t="s">
        <v>2169</v>
      </c>
      <c r="F597" t="s">
        <v>947</v>
      </c>
      <c r="G597" t="str">
        <f t="shared" si="49"/>
        <v>2018-01-22</v>
      </c>
      <c r="H597" t="str">
        <f t="shared" si="50"/>
        <v>2018-01-22</v>
      </c>
      <c r="I597" t="str">
        <f t="shared" si="52"/>
        <v>2018</v>
      </c>
      <c r="J597">
        <f t="shared" si="51"/>
        <v>1</v>
      </c>
      <c r="K597" t="str">
        <f t="shared" si="53"/>
        <v>전남주의보2018-01-22</v>
      </c>
      <c r="L597">
        <f>COUNTIF(K$2:K597,K597)</f>
        <v>1</v>
      </c>
    </row>
    <row r="598" spans="1:12" hidden="1" x14ac:dyDescent="0.3">
      <c r="A598" t="s">
        <v>27</v>
      </c>
      <c r="B598" t="s">
        <v>135</v>
      </c>
      <c r="C598" t="s">
        <v>126</v>
      </c>
      <c r="D598" t="s">
        <v>123</v>
      </c>
      <c r="E598" t="s">
        <v>755</v>
      </c>
      <c r="F598" t="s">
        <v>756</v>
      </c>
      <c r="G598" t="str">
        <f t="shared" si="49"/>
        <v>2018-02-10</v>
      </c>
      <c r="H598" t="str">
        <f t="shared" si="50"/>
        <v>2018-02-10</v>
      </c>
      <c r="I598" t="str">
        <f t="shared" si="52"/>
        <v>2018</v>
      </c>
      <c r="J598">
        <f t="shared" si="51"/>
        <v>2</v>
      </c>
      <c r="K598" t="str">
        <f t="shared" si="53"/>
        <v>서울주의보2018-02-10</v>
      </c>
      <c r="L598">
        <f>COUNTIF(K$2:K598,K598)</f>
        <v>1</v>
      </c>
    </row>
    <row r="599" spans="1:12" hidden="1" x14ac:dyDescent="0.3">
      <c r="A599" t="s">
        <v>124</v>
      </c>
      <c r="B599" t="s">
        <v>164</v>
      </c>
      <c r="C599" t="s">
        <v>126</v>
      </c>
      <c r="D599" t="s">
        <v>123</v>
      </c>
      <c r="E599" t="s">
        <v>755</v>
      </c>
      <c r="F599" t="s">
        <v>768</v>
      </c>
      <c r="G599" t="str">
        <f t="shared" si="49"/>
        <v>2018-02-10</v>
      </c>
      <c r="H599" t="str">
        <f t="shared" si="50"/>
        <v>2018-02-10</v>
      </c>
      <c r="I599" t="str">
        <f t="shared" si="52"/>
        <v>2018</v>
      </c>
      <c r="J599">
        <f t="shared" si="51"/>
        <v>2</v>
      </c>
      <c r="K599" t="str">
        <f t="shared" si="53"/>
        <v>경기주의보2018-02-10</v>
      </c>
      <c r="L599">
        <f>COUNTIF(K$2:K599,K599)</f>
        <v>1</v>
      </c>
    </row>
    <row r="600" spans="1:12" hidden="1" x14ac:dyDescent="0.3">
      <c r="A600" t="s">
        <v>30</v>
      </c>
      <c r="B600" t="s">
        <v>149</v>
      </c>
      <c r="C600" t="s">
        <v>126</v>
      </c>
      <c r="D600" t="s">
        <v>123</v>
      </c>
      <c r="E600" t="s">
        <v>769</v>
      </c>
      <c r="F600" t="s">
        <v>797</v>
      </c>
      <c r="G600" t="str">
        <f t="shared" si="49"/>
        <v>2018-02-10</v>
      </c>
      <c r="H600" t="str">
        <f t="shared" si="50"/>
        <v>2018-02-10</v>
      </c>
      <c r="I600" t="str">
        <f t="shared" si="52"/>
        <v>2018</v>
      </c>
      <c r="J600">
        <f t="shared" si="51"/>
        <v>2</v>
      </c>
      <c r="K600" t="str">
        <f t="shared" si="53"/>
        <v>인천주의보2018-02-10</v>
      </c>
      <c r="L600">
        <f>COUNTIF(K$2:K600,K600)</f>
        <v>1</v>
      </c>
    </row>
    <row r="601" spans="1:12" hidden="1" x14ac:dyDescent="0.3">
      <c r="A601" t="s">
        <v>34</v>
      </c>
      <c r="B601" t="s">
        <v>140</v>
      </c>
      <c r="C601" t="s">
        <v>126</v>
      </c>
      <c r="D601" t="s">
        <v>123</v>
      </c>
      <c r="E601" t="s">
        <v>770</v>
      </c>
      <c r="F601" t="s">
        <v>852</v>
      </c>
      <c r="G601" t="str">
        <f t="shared" si="49"/>
        <v>2018-02-10</v>
      </c>
      <c r="H601" t="str">
        <f t="shared" si="50"/>
        <v>2018-02-10</v>
      </c>
      <c r="I601" t="str">
        <f t="shared" si="52"/>
        <v>2018</v>
      </c>
      <c r="J601">
        <f t="shared" si="51"/>
        <v>2</v>
      </c>
      <c r="K601" t="str">
        <f t="shared" si="53"/>
        <v>대전주의보2018-02-10</v>
      </c>
      <c r="L601">
        <f>COUNTIF(K$2:K601,K601)</f>
        <v>1</v>
      </c>
    </row>
    <row r="602" spans="1:12" hidden="1" x14ac:dyDescent="0.3">
      <c r="A602" t="s">
        <v>121</v>
      </c>
      <c r="B602" t="s">
        <v>193</v>
      </c>
      <c r="C602" t="s">
        <v>126</v>
      </c>
      <c r="D602" t="s">
        <v>123</v>
      </c>
      <c r="E602" t="s">
        <v>756</v>
      </c>
      <c r="F602" t="s">
        <v>768</v>
      </c>
      <c r="G602" t="str">
        <f t="shared" si="49"/>
        <v>2018-02-10</v>
      </c>
      <c r="H602" t="str">
        <f t="shared" si="50"/>
        <v>2018-02-10</v>
      </c>
      <c r="I602" t="str">
        <f t="shared" si="52"/>
        <v>2018</v>
      </c>
      <c r="J602">
        <f t="shared" si="51"/>
        <v>2</v>
      </c>
      <c r="K602" t="str">
        <f t="shared" si="53"/>
        <v>충북주의보2018-02-10</v>
      </c>
      <c r="L602">
        <f>COUNTIF(K$2:K602,K602)</f>
        <v>1</v>
      </c>
    </row>
    <row r="603" spans="1:12" hidden="1" x14ac:dyDescent="0.3">
      <c r="A603" t="s">
        <v>142</v>
      </c>
      <c r="B603" t="s">
        <v>181</v>
      </c>
      <c r="C603" t="s">
        <v>126</v>
      </c>
      <c r="D603" t="s">
        <v>123</v>
      </c>
      <c r="E603" t="s">
        <v>797</v>
      </c>
      <c r="F603" t="s">
        <v>768</v>
      </c>
      <c r="G603" t="str">
        <f t="shared" si="49"/>
        <v>2018-02-10</v>
      </c>
      <c r="H603" t="str">
        <f t="shared" si="50"/>
        <v>2018-02-10</v>
      </c>
      <c r="I603" t="str">
        <f t="shared" si="52"/>
        <v>2018</v>
      </c>
      <c r="J603">
        <f t="shared" si="51"/>
        <v>2</v>
      </c>
      <c r="K603" t="str">
        <f t="shared" si="53"/>
        <v>전북주의보2018-02-10</v>
      </c>
      <c r="L603">
        <f>COUNTIF(K$2:K603,K603)</f>
        <v>1</v>
      </c>
    </row>
    <row r="604" spans="1:12" hidden="1" x14ac:dyDescent="0.3">
      <c r="A604" t="s">
        <v>127</v>
      </c>
      <c r="B604" t="s">
        <v>189</v>
      </c>
      <c r="C604" t="s">
        <v>126</v>
      </c>
      <c r="D604" t="s">
        <v>123</v>
      </c>
      <c r="E604" t="s">
        <v>808</v>
      </c>
      <c r="F604" t="s">
        <v>809</v>
      </c>
      <c r="G604" t="str">
        <f t="shared" si="49"/>
        <v>2018-02-14</v>
      </c>
      <c r="H604" t="str">
        <f t="shared" si="50"/>
        <v>2018-02-14</v>
      </c>
      <c r="I604" t="str">
        <f t="shared" si="52"/>
        <v>2018</v>
      </c>
      <c r="J604">
        <f t="shared" si="51"/>
        <v>2</v>
      </c>
      <c r="K604" t="str">
        <f t="shared" si="53"/>
        <v>강원주의보2018-02-14</v>
      </c>
      <c r="L604">
        <f>COUNTIF(K$2:K604,K604)</f>
        <v>1</v>
      </c>
    </row>
    <row r="605" spans="1:12" hidden="1" x14ac:dyDescent="0.3">
      <c r="A605" t="s">
        <v>124</v>
      </c>
      <c r="B605" t="s">
        <v>164</v>
      </c>
      <c r="C605" t="s">
        <v>1794</v>
      </c>
      <c r="D605" t="s">
        <v>123</v>
      </c>
      <c r="E605" t="s">
        <v>2073</v>
      </c>
      <c r="F605" t="s">
        <v>2074</v>
      </c>
      <c r="G605" t="str">
        <f t="shared" si="49"/>
        <v>2018-02-20</v>
      </c>
      <c r="H605" t="str">
        <f t="shared" si="50"/>
        <v>2018-02-20</v>
      </c>
      <c r="I605" t="str">
        <f t="shared" si="52"/>
        <v>2018</v>
      </c>
      <c r="J605">
        <f t="shared" si="51"/>
        <v>2</v>
      </c>
      <c r="K605" t="str">
        <f t="shared" si="53"/>
        <v>경기주의보2018-02-20</v>
      </c>
      <c r="L605">
        <f>COUNTIF(K$2:K605,K605)</f>
        <v>1</v>
      </c>
    </row>
    <row r="606" spans="1:12" hidden="1" x14ac:dyDescent="0.3">
      <c r="A606" t="s">
        <v>34</v>
      </c>
      <c r="B606" t="s">
        <v>140</v>
      </c>
      <c r="C606" t="s">
        <v>1794</v>
      </c>
      <c r="D606" t="s">
        <v>123</v>
      </c>
      <c r="E606" t="s">
        <v>2124</v>
      </c>
      <c r="F606" t="s">
        <v>2125</v>
      </c>
      <c r="G606" t="str">
        <f t="shared" si="49"/>
        <v>2018-02-20</v>
      </c>
      <c r="H606" t="str">
        <f t="shared" si="50"/>
        <v>2018-02-20</v>
      </c>
      <c r="I606" t="str">
        <f t="shared" si="52"/>
        <v>2018</v>
      </c>
      <c r="J606">
        <f t="shared" si="51"/>
        <v>2</v>
      </c>
      <c r="K606" t="str">
        <f t="shared" si="53"/>
        <v>대전주의보2018-02-20</v>
      </c>
      <c r="L606">
        <f>COUNTIF(K$2:K606,K606)</f>
        <v>1</v>
      </c>
    </row>
    <row r="607" spans="1:12" hidden="1" x14ac:dyDescent="0.3">
      <c r="A607" t="s">
        <v>39</v>
      </c>
      <c r="B607" t="s">
        <v>139</v>
      </c>
      <c r="C607" t="s">
        <v>1794</v>
      </c>
      <c r="D607" t="s">
        <v>123</v>
      </c>
      <c r="E607" t="s">
        <v>2170</v>
      </c>
      <c r="F607" t="s">
        <v>2171</v>
      </c>
      <c r="G607" t="str">
        <f t="shared" si="49"/>
        <v>2018-02-20</v>
      </c>
      <c r="H607" t="str">
        <f t="shared" si="50"/>
        <v>2018-02-20</v>
      </c>
      <c r="I607" t="str">
        <f t="shared" si="52"/>
        <v>2018</v>
      </c>
      <c r="J607">
        <f t="shared" si="51"/>
        <v>2</v>
      </c>
      <c r="K607" t="str">
        <f t="shared" si="53"/>
        <v>광주주의보2018-02-20</v>
      </c>
      <c r="L607">
        <f>COUNTIF(K$2:K607,K607)</f>
        <v>1</v>
      </c>
    </row>
    <row r="608" spans="1:12" hidden="1" x14ac:dyDescent="0.3">
      <c r="A608" t="s">
        <v>142</v>
      </c>
      <c r="B608" t="s">
        <v>173</v>
      </c>
      <c r="C608" t="s">
        <v>1794</v>
      </c>
      <c r="D608" t="s">
        <v>123</v>
      </c>
      <c r="E608" t="s">
        <v>2073</v>
      </c>
      <c r="F608" t="s">
        <v>2170</v>
      </c>
      <c r="G608" t="str">
        <f t="shared" si="49"/>
        <v>2018-02-20</v>
      </c>
      <c r="H608" t="str">
        <f t="shared" si="50"/>
        <v>2018-02-20</v>
      </c>
      <c r="I608" t="str">
        <f t="shared" si="52"/>
        <v>2018</v>
      </c>
      <c r="J608">
        <f t="shared" si="51"/>
        <v>2</v>
      </c>
      <c r="K608" t="str">
        <f t="shared" si="53"/>
        <v>전북주의보2018-02-20</v>
      </c>
      <c r="L608">
        <f>COUNTIF(K$2:K608,K608)</f>
        <v>1</v>
      </c>
    </row>
    <row r="609" spans="1:12" hidden="1" x14ac:dyDescent="0.3">
      <c r="A609" t="s">
        <v>27</v>
      </c>
      <c r="B609" t="s">
        <v>135</v>
      </c>
      <c r="C609" t="s">
        <v>1794</v>
      </c>
      <c r="D609" t="s">
        <v>123</v>
      </c>
      <c r="E609" t="s">
        <v>2062</v>
      </c>
      <c r="F609" t="s">
        <v>811</v>
      </c>
      <c r="G609" t="str">
        <f t="shared" si="49"/>
        <v>2018-02-23</v>
      </c>
      <c r="H609" t="str">
        <f t="shared" si="50"/>
        <v>2018-02-24</v>
      </c>
      <c r="I609" t="str">
        <f t="shared" si="52"/>
        <v>2018</v>
      </c>
      <c r="J609">
        <f t="shared" si="51"/>
        <v>2</v>
      </c>
      <c r="K609" t="str">
        <f t="shared" si="53"/>
        <v>서울주의보2018-02-23</v>
      </c>
      <c r="L609">
        <f>COUNTIF(K$2:K609,K609)</f>
        <v>1</v>
      </c>
    </row>
    <row r="610" spans="1:12" hidden="1" x14ac:dyDescent="0.3">
      <c r="A610" t="s">
        <v>124</v>
      </c>
      <c r="B610" t="s">
        <v>125</v>
      </c>
      <c r="C610" t="s">
        <v>1794</v>
      </c>
      <c r="D610" t="s">
        <v>123</v>
      </c>
      <c r="E610" t="s">
        <v>2062</v>
      </c>
      <c r="F610" t="s">
        <v>2075</v>
      </c>
      <c r="G610" t="str">
        <f t="shared" si="49"/>
        <v>2018-02-23</v>
      </c>
      <c r="H610" t="str">
        <f t="shared" si="50"/>
        <v>2018-02-24</v>
      </c>
      <c r="I610" t="str">
        <f t="shared" si="52"/>
        <v>2018</v>
      </c>
      <c r="J610">
        <f t="shared" si="51"/>
        <v>2</v>
      </c>
      <c r="K610" t="str">
        <f t="shared" si="53"/>
        <v>경기주의보2018-02-23</v>
      </c>
      <c r="L610">
        <f>COUNTIF(K$2:K610,K610)</f>
        <v>1</v>
      </c>
    </row>
    <row r="611" spans="1:12" hidden="1" x14ac:dyDescent="0.3">
      <c r="A611" t="s">
        <v>30</v>
      </c>
      <c r="B611" t="s">
        <v>129</v>
      </c>
      <c r="C611" t="s">
        <v>1794</v>
      </c>
      <c r="D611" t="s">
        <v>123</v>
      </c>
      <c r="E611" t="s">
        <v>2062</v>
      </c>
      <c r="F611" t="s">
        <v>810</v>
      </c>
      <c r="G611" t="str">
        <f t="shared" si="49"/>
        <v>2018-02-23</v>
      </c>
      <c r="H611" t="str">
        <f t="shared" si="50"/>
        <v>2018-02-24</v>
      </c>
      <c r="I611" t="str">
        <f t="shared" si="52"/>
        <v>2018</v>
      </c>
      <c r="J611">
        <f t="shared" si="51"/>
        <v>2</v>
      </c>
      <c r="K611" t="str">
        <f t="shared" si="53"/>
        <v>인천주의보2018-02-23</v>
      </c>
      <c r="L611">
        <f>COUNTIF(K$2:K611,K611)</f>
        <v>1</v>
      </c>
    </row>
    <row r="612" spans="1:12" hidden="1" x14ac:dyDescent="0.3">
      <c r="A612" t="s">
        <v>127</v>
      </c>
      <c r="B612" t="s">
        <v>187</v>
      </c>
      <c r="C612" t="s">
        <v>1794</v>
      </c>
      <c r="D612" t="s">
        <v>123</v>
      </c>
      <c r="E612" t="s">
        <v>2076</v>
      </c>
      <c r="F612" t="s">
        <v>2075</v>
      </c>
      <c r="G612" t="str">
        <f t="shared" si="49"/>
        <v>2018-02-23</v>
      </c>
      <c r="H612" t="str">
        <f t="shared" si="50"/>
        <v>2018-02-24</v>
      </c>
      <c r="I612" t="str">
        <f t="shared" si="52"/>
        <v>2018</v>
      </c>
      <c r="J612">
        <f t="shared" si="51"/>
        <v>2</v>
      </c>
      <c r="K612" t="str">
        <f t="shared" si="53"/>
        <v>강원주의보2018-02-23</v>
      </c>
      <c r="L612">
        <f>COUNTIF(K$2:K612,K612)</f>
        <v>1</v>
      </c>
    </row>
    <row r="613" spans="1:12" hidden="1" x14ac:dyDescent="0.3">
      <c r="A613" t="s">
        <v>127</v>
      </c>
      <c r="B613" t="s">
        <v>188</v>
      </c>
      <c r="C613" t="s">
        <v>126</v>
      </c>
      <c r="D613" t="s">
        <v>123</v>
      </c>
      <c r="E613" t="s">
        <v>810</v>
      </c>
      <c r="F613" t="s">
        <v>811</v>
      </c>
      <c r="G613" t="str">
        <f t="shared" si="49"/>
        <v>2018-02-24</v>
      </c>
      <c r="H613" t="str">
        <f t="shared" si="50"/>
        <v>2018-02-24</v>
      </c>
      <c r="I613" t="str">
        <f t="shared" si="52"/>
        <v>2018</v>
      </c>
      <c r="J613">
        <f t="shared" si="51"/>
        <v>2</v>
      </c>
      <c r="K613" t="str">
        <f t="shared" si="53"/>
        <v>강원주의보2018-02-24</v>
      </c>
      <c r="L613">
        <f>COUNTIF(K$2:K613,K613)</f>
        <v>1</v>
      </c>
    </row>
    <row r="614" spans="1:12" hidden="1" x14ac:dyDescent="0.3">
      <c r="A614" t="s">
        <v>121</v>
      </c>
      <c r="B614" t="s">
        <v>193</v>
      </c>
      <c r="C614" t="s">
        <v>1794</v>
      </c>
      <c r="D614" t="s">
        <v>123</v>
      </c>
      <c r="E614" t="s">
        <v>810</v>
      </c>
      <c r="F614" t="s">
        <v>2130</v>
      </c>
      <c r="G614" t="str">
        <f t="shared" si="49"/>
        <v>2018-02-24</v>
      </c>
      <c r="H614" t="str">
        <f t="shared" si="50"/>
        <v>2018-02-24</v>
      </c>
      <c r="I614" t="str">
        <f t="shared" si="52"/>
        <v>2018</v>
      </c>
      <c r="J614">
        <f t="shared" si="51"/>
        <v>2</v>
      </c>
      <c r="K614" t="str">
        <f t="shared" si="53"/>
        <v>충북주의보2018-02-24</v>
      </c>
      <c r="L614">
        <f>COUNTIF(K$2:K614,K614)</f>
        <v>1</v>
      </c>
    </row>
    <row r="615" spans="1:12" hidden="1" x14ac:dyDescent="0.3">
      <c r="A615" t="s">
        <v>142</v>
      </c>
      <c r="B615" t="s">
        <v>181</v>
      </c>
      <c r="C615" t="s">
        <v>1794</v>
      </c>
      <c r="D615" t="s">
        <v>123</v>
      </c>
      <c r="E615" t="s">
        <v>2077</v>
      </c>
      <c r="F615" t="s">
        <v>2178</v>
      </c>
      <c r="G615" t="str">
        <f t="shared" si="49"/>
        <v>2018-02-24</v>
      </c>
      <c r="H615" t="str">
        <f t="shared" si="50"/>
        <v>2018-02-24</v>
      </c>
      <c r="I615" t="str">
        <f t="shared" si="52"/>
        <v>2018</v>
      </c>
      <c r="J615">
        <f t="shared" si="51"/>
        <v>2</v>
      </c>
      <c r="K615" t="str">
        <f t="shared" si="53"/>
        <v>전북주의보2018-02-24</v>
      </c>
      <c r="L615">
        <f>COUNTIF(K$2:K615,K615)</f>
        <v>1</v>
      </c>
    </row>
    <row r="616" spans="1:12" hidden="1" x14ac:dyDescent="0.3">
      <c r="A616" t="s">
        <v>124</v>
      </c>
      <c r="B616" t="s">
        <v>144</v>
      </c>
      <c r="C616" t="s">
        <v>126</v>
      </c>
      <c r="D616" t="s">
        <v>123</v>
      </c>
      <c r="E616" t="s">
        <v>771</v>
      </c>
      <c r="F616" t="s">
        <v>772</v>
      </c>
      <c r="G616" t="str">
        <f t="shared" si="49"/>
        <v>2018-02-27</v>
      </c>
      <c r="H616" t="str">
        <f t="shared" si="50"/>
        <v>2018-02-28</v>
      </c>
      <c r="I616" t="str">
        <f t="shared" si="52"/>
        <v>2018</v>
      </c>
      <c r="J616">
        <f t="shared" si="51"/>
        <v>2</v>
      </c>
      <c r="K616" t="str">
        <f t="shared" si="53"/>
        <v>경기주의보2018-02-27</v>
      </c>
      <c r="L616">
        <f>COUNTIF(K$2:K616,K616)</f>
        <v>1</v>
      </c>
    </row>
    <row r="617" spans="1:12" hidden="1" x14ac:dyDescent="0.3">
      <c r="A617" t="s">
        <v>30</v>
      </c>
      <c r="B617" t="s">
        <v>137</v>
      </c>
      <c r="C617" t="s">
        <v>126</v>
      </c>
      <c r="D617" t="s">
        <v>123</v>
      </c>
      <c r="E617" t="s">
        <v>798</v>
      </c>
      <c r="F617" t="s">
        <v>799</v>
      </c>
      <c r="G617" t="str">
        <f t="shared" si="49"/>
        <v>2018-02-27</v>
      </c>
      <c r="H617" t="str">
        <f t="shared" si="50"/>
        <v>2018-02-28</v>
      </c>
      <c r="I617" t="str">
        <f t="shared" si="52"/>
        <v>2018</v>
      </c>
      <c r="J617">
        <f t="shared" si="51"/>
        <v>2</v>
      </c>
      <c r="K617" t="str">
        <f t="shared" si="53"/>
        <v>인천주의보2018-02-27</v>
      </c>
      <c r="L617">
        <f>COUNTIF(K$2:K617,K617)</f>
        <v>1</v>
      </c>
    </row>
    <row r="618" spans="1:12" hidden="1" x14ac:dyDescent="0.3">
      <c r="A618" t="s">
        <v>127</v>
      </c>
      <c r="B618" t="s">
        <v>188</v>
      </c>
      <c r="C618" t="s">
        <v>126</v>
      </c>
      <c r="D618" t="s">
        <v>123</v>
      </c>
      <c r="E618" t="s">
        <v>812</v>
      </c>
      <c r="F618" t="s">
        <v>772</v>
      </c>
      <c r="G618" t="str">
        <f t="shared" si="49"/>
        <v>2018-02-27</v>
      </c>
      <c r="H618" t="str">
        <f t="shared" si="50"/>
        <v>2018-02-28</v>
      </c>
      <c r="I618" t="str">
        <f t="shared" si="52"/>
        <v>2018</v>
      </c>
      <c r="J618">
        <f t="shared" si="51"/>
        <v>2</v>
      </c>
      <c r="K618" t="str">
        <f t="shared" si="53"/>
        <v>강원주의보2018-02-27</v>
      </c>
      <c r="L618">
        <f>COUNTIF(K$2:K618,K618)</f>
        <v>1</v>
      </c>
    </row>
    <row r="619" spans="1:12" hidden="1" x14ac:dyDescent="0.3">
      <c r="A619" t="s">
        <v>142</v>
      </c>
      <c r="B619" t="s">
        <v>175</v>
      </c>
      <c r="C619" t="s">
        <v>1794</v>
      </c>
      <c r="D619" t="s">
        <v>123</v>
      </c>
      <c r="E619" t="s">
        <v>2179</v>
      </c>
      <c r="F619" t="s">
        <v>2078</v>
      </c>
      <c r="G619" t="str">
        <f t="shared" si="49"/>
        <v>2018-02-27</v>
      </c>
      <c r="H619" t="str">
        <f t="shared" si="50"/>
        <v>2018-02-27</v>
      </c>
      <c r="I619" t="str">
        <f t="shared" si="52"/>
        <v>2018</v>
      </c>
      <c r="J619">
        <f t="shared" si="51"/>
        <v>2</v>
      </c>
      <c r="K619" t="str">
        <f t="shared" si="53"/>
        <v>전북주의보2018-02-27</v>
      </c>
      <c r="L619">
        <f>COUNTIF(K$2:K619,K619)</f>
        <v>1</v>
      </c>
    </row>
    <row r="620" spans="1:12" hidden="1" x14ac:dyDescent="0.3">
      <c r="A620" t="s">
        <v>127</v>
      </c>
      <c r="B620" t="s">
        <v>187</v>
      </c>
      <c r="C620" t="s">
        <v>1794</v>
      </c>
      <c r="D620" t="s">
        <v>123</v>
      </c>
      <c r="E620" t="s">
        <v>799</v>
      </c>
      <c r="F620" t="s">
        <v>772</v>
      </c>
      <c r="G620" t="str">
        <f t="shared" si="49"/>
        <v>2018-02-28</v>
      </c>
      <c r="H620" t="str">
        <f t="shared" si="50"/>
        <v>2018-02-28</v>
      </c>
      <c r="I620" t="str">
        <f t="shared" si="52"/>
        <v>2018</v>
      </c>
      <c r="J620">
        <f t="shared" si="51"/>
        <v>2</v>
      </c>
      <c r="K620" t="str">
        <f t="shared" si="53"/>
        <v>강원주의보2018-02-28</v>
      </c>
      <c r="L620">
        <f>COUNTIF(K$2:K620,K620)</f>
        <v>1</v>
      </c>
    </row>
    <row r="621" spans="1:12" hidden="1" x14ac:dyDescent="0.3">
      <c r="A621" t="s">
        <v>142</v>
      </c>
      <c r="B621" t="s">
        <v>180</v>
      </c>
      <c r="C621" t="s">
        <v>1794</v>
      </c>
      <c r="D621" t="s">
        <v>123</v>
      </c>
      <c r="E621" t="s">
        <v>2180</v>
      </c>
      <c r="F621" t="s">
        <v>773</v>
      </c>
      <c r="G621" t="str">
        <f t="shared" si="49"/>
        <v>2018-03-11</v>
      </c>
      <c r="H621" t="str">
        <f t="shared" si="50"/>
        <v>2018-03-12</v>
      </c>
      <c r="I621" t="str">
        <f t="shared" si="52"/>
        <v>2018</v>
      </c>
      <c r="J621">
        <f t="shared" si="51"/>
        <v>3</v>
      </c>
      <c r="K621" t="str">
        <f t="shared" si="53"/>
        <v>전북주의보2018-03-11</v>
      </c>
      <c r="L621">
        <f>COUNTIF(K$2:K621,K621)</f>
        <v>1</v>
      </c>
    </row>
    <row r="622" spans="1:12" hidden="1" x14ac:dyDescent="0.3">
      <c r="A622" t="s">
        <v>124</v>
      </c>
      <c r="B622" t="s">
        <v>125</v>
      </c>
      <c r="C622" t="s">
        <v>126</v>
      </c>
      <c r="D622" t="s">
        <v>123</v>
      </c>
      <c r="E622" t="s">
        <v>773</v>
      </c>
      <c r="F622" t="s">
        <v>774</v>
      </c>
      <c r="G622" t="str">
        <f t="shared" si="49"/>
        <v>2018-03-12</v>
      </c>
      <c r="H622" t="str">
        <f t="shared" si="50"/>
        <v>2018-03-13</v>
      </c>
      <c r="I622" t="str">
        <f t="shared" si="52"/>
        <v>2018</v>
      </c>
      <c r="J622">
        <f t="shared" si="51"/>
        <v>3</v>
      </c>
      <c r="K622" t="str">
        <f t="shared" si="53"/>
        <v>경기주의보2018-03-12</v>
      </c>
      <c r="L622">
        <f>COUNTIF(K$2:K622,K622)</f>
        <v>1</v>
      </c>
    </row>
    <row r="623" spans="1:12" hidden="1" x14ac:dyDescent="0.3">
      <c r="A623" t="s">
        <v>127</v>
      </c>
      <c r="B623" t="s">
        <v>188</v>
      </c>
      <c r="C623" t="s">
        <v>126</v>
      </c>
      <c r="D623" t="s">
        <v>123</v>
      </c>
      <c r="E623" t="s">
        <v>813</v>
      </c>
      <c r="F623" t="s">
        <v>814</v>
      </c>
      <c r="G623" t="str">
        <f t="shared" si="49"/>
        <v>2018-03-12</v>
      </c>
      <c r="H623" t="str">
        <f t="shared" si="50"/>
        <v>2018-03-13</v>
      </c>
      <c r="I623" t="str">
        <f t="shared" si="52"/>
        <v>2018</v>
      </c>
      <c r="J623">
        <f t="shared" si="51"/>
        <v>3</v>
      </c>
      <c r="K623" t="str">
        <f t="shared" si="53"/>
        <v>강원주의보2018-03-12</v>
      </c>
      <c r="L623">
        <f>COUNTIF(K$2:K623,K623)</f>
        <v>1</v>
      </c>
    </row>
    <row r="624" spans="1:12" hidden="1" x14ac:dyDescent="0.3">
      <c r="A624" t="s">
        <v>142</v>
      </c>
      <c r="B624" t="s">
        <v>183</v>
      </c>
      <c r="C624" t="s">
        <v>126</v>
      </c>
      <c r="D624" t="s">
        <v>123</v>
      </c>
      <c r="E624" t="s">
        <v>813</v>
      </c>
      <c r="F624" t="s">
        <v>919</v>
      </c>
      <c r="G624" t="str">
        <f t="shared" si="49"/>
        <v>2018-03-12</v>
      </c>
      <c r="H624" t="str">
        <f t="shared" si="50"/>
        <v>2018-03-13</v>
      </c>
      <c r="I624" t="str">
        <f t="shared" si="52"/>
        <v>2018</v>
      </c>
      <c r="J624">
        <f t="shared" si="51"/>
        <v>3</v>
      </c>
      <c r="K624" t="str">
        <f t="shared" si="53"/>
        <v>전북주의보2018-03-12</v>
      </c>
      <c r="L624">
        <f>COUNTIF(K$2:K624,K624)</f>
        <v>1</v>
      </c>
    </row>
    <row r="625" spans="1:12" hidden="1" x14ac:dyDescent="0.3">
      <c r="A625" t="s">
        <v>27</v>
      </c>
      <c r="B625" t="s">
        <v>135</v>
      </c>
      <c r="C625" t="s">
        <v>1794</v>
      </c>
      <c r="D625" t="s">
        <v>123</v>
      </c>
      <c r="E625" t="s">
        <v>773</v>
      </c>
      <c r="F625" t="s">
        <v>2063</v>
      </c>
      <c r="G625" t="str">
        <f t="shared" si="49"/>
        <v>2018-03-12</v>
      </c>
      <c r="H625" t="str">
        <f t="shared" si="50"/>
        <v>2018-03-13</v>
      </c>
      <c r="I625" t="str">
        <f t="shared" si="52"/>
        <v>2018</v>
      </c>
      <c r="J625">
        <f t="shared" si="51"/>
        <v>3</v>
      </c>
      <c r="K625" t="str">
        <f t="shared" si="53"/>
        <v>서울주의보2018-03-12</v>
      </c>
      <c r="L625">
        <f>COUNTIF(K$2:K625,K625)</f>
        <v>1</v>
      </c>
    </row>
    <row r="626" spans="1:12" hidden="1" x14ac:dyDescent="0.3">
      <c r="A626" t="s">
        <v>30</v>
      </c>
      <c r="B626" t="s">
        <v>149</v>
      </c>
      <c r="C626" t="s">
        <v>1794</v>
      </c>
      <c r="D626" t="s">
        <v>123</v>
      </c>
      <c r="E626" t="s">
        <v>2096</v>
      </c>
      <c r="F626" t="s">
        <v>920</v>
      </c>
      <c r="G626" t="str">
        <f t="shared" si="49"/>
        <v>2018-03-12</v>
      </c>
      <c r="H626" t="str">
        <f t="shared" si="50"/>
        <v>2018-03-12</v>
      </c>
      <c r="I626" t="str">
        <f t="shared" si="52"/>
        <v>2018</v>
      </c>
      <c r="J626">
        <f t="shared" si="51"/>
        <v>3</v>
      </c>
      <c r="K626" t="str">
        <f t="shared" si="53"/>
        <v>인천주의보2018-03-12</v>
      </c>
      <c r="L626">
        <f>COUNTIF(K$2:K626,K626)</f>
        <v>1</v>
      </c>
    </row>
    <row r="627" spans="1:12" hidden="1" x14ac:dyDescent="0.3">
      <c r="A627" t="s">
        <v>121</v>
      </c>
      <c r="B627" t="s">
        <v>122</v>
      </c>
      <c r="C627" t="s">
        <v>126</v>
      </c>
      <c r="D627" t="s">
        <v>123</v>
      </c>
      <c r="E627" t="s">
        <v>861</v>
      </c>
      <c r="F627" t="s">
        <v>814</v>
      </c>
      <c r="G627" t="str">
        <f t="shared" si="49"/>
        <v>2018-03-13</v>
      </c>
      <c r="H627" t="str">
        <f t="shared" si="50"/>
        <v>2018-03-13</v>
      </c>
      <c r="I627" t="str">
        <f t="shared" si="52"/>
        <v>2018</v>
      </c>
      <c r="J627">
        <f t="shared" si="51"/>
        <v>3</v>
      </c>
      <c r="K627" t="str">
        <f t="shared" si="53"/>
        <v>충북주의보2018-03-13</v>
      </c>
      <c r="L627">
        <f>COUNTIF(K$2:K627,K627)</f>
        <v>1</v>
      </c>
    </row>
    <row r="628" spans="1:12" hidden="1" x14ac:dyDescent="0.3">
      <c r="A628" t="s">
        <v>142</v>
      </c>
      <c r="B628" t="s">
        <v>176</v>
      </c>
      <c r="C628" t="s">
        <v>1794</v>
      </c>
      <c r="D628" t="s">
        <v>123</v>
      </c>
      <c r="E628" t="s">
        <v>2181</v>
      </c>
      <c r="F628" t="s">
        <v>2182</v>
      </c>
      <c r="G628" t="str">
        <f t="shared" si="49"/>
        <v>2018-03-18</v>
      </c>
      <c r="H628" t="str">
        <f t="shared" si="50"/>
        <v>2018-03-19</v>
      </c>
      <c r="I628" t="str">
        <f t="shared" si="52"/>
        <v>2018</v>
      </c>
      <c r="J628">
        <f t="shared" si="51"/>
        <v>3</v>
      </c>
      <c r="K628" t="str">
        <f t="shared" si="53"/>
        <v>전북주의보2018-03-18</v>
      </c>
      <c r="L628">
        <f>COUNTIF(K$2:K628,K628)</f>
        <v>1</v>
      </c>
    </row>
    <row r="629" spans="1:12" hidden="1" x14ac:dyDescent="0.3">
      <c r="A629" t="s">
        <v>142</v>
      </c>
      <c r="B629" t="s">
        <v>178</v>
      </c>
      <c r="C629" t="s">
        <v>126</v>
      </c>
      <c r="D629" t="s">
        <v>123</v>
      </c>
      <c r="E629" t="s">
        <v>921</v>
      </c>
      <c r="F629" t="s">
        <v>922</v>
      </c>
      <c r="G629" t="str">
        <f t="shared" si="49"/>
        <v>2018-03-24</v>
      </c>
      <c r="H629" t="str">
        <f t="shared" si="50"/>
        <v>2018-03-25</v>
      </c>
      <c r="I629" t="str">
        <f t="shared" si="52"/>
        <v>2018</v>
      </c>
      <c r="J629">
        <f t="shared" si="51"/>
        <v>3</v>
      </c>
      <c r="K629" t="str">
        <f t="shared" si="53"/>
        <v>전북주의보2018-03-24</v>
      </c>
      <c r="L629">
        <f>COUNTIF(K$2:K629,K629)</f>
        <v>1</v>
      </c>
    </row>
    <row r="630" spans="1:12" hidden="1" x14ac:dyDescent="0.3">
      <c r="A630" t="s">
        <v>27</v>
      </c>
      <c r="B630" t="s">
        <v>135</v>
      </c>
      <c r="C630" t="s">
        <v>1794</v>
      </c>
      <c r="D630" t="s">
        <v>123</v>
      </c>
      <c r="E630" t="s">
        <v>2064</v>
      </c>
      <c r="F630" t="s">
        <v>2065</v>
      </c>
      <c r="G630" t="str">
        <f t="shared" si="49"/>
        <v>2018-03-24</v>
      </c>
      <c r="H630" t="str">
        <f t="shared" si="50"/>
        <v>2018-03-26</v>
      </c>
      <c r="I630" t="str">
        <f t="shared" si="52"/>
        <v>2018</v>
      </c>
      <c r="J630">
        <f t="shared" si="51"/>
        <v>3</v>
      </c>
      <c r="K630" t="str">
        <f t="shared" si="53"/>
        <v>서울주의보2018-03-24</v>
      </c>
      <c r="L630">
        <f>COUNTIF(K$2:K630,K630)</f>
        <v>1</v>
      </c>
    </row>
    <row r="631" spans="1:12" hidden="1" x14ac:dyDescent="0.3">
      <c r="A631" t="s">
        <v>124</v>
      </c>
      <c r="B631" t="s">
        <v>144</v>
      </c>
      <c r="C631" t="s">
        <v>1794</v>
      </c>
      <c r="D631" t="s">
        <v>123</v>
      </c>
      <c r="E631" t="s">
        <v>2079</v>
      </c>
      <c r="F631" t="s">
        <v>2080</v>
      </c>
      <c r="G631" t="str">
        <f t="shared" si="49"/>
        <v>2018-03-24</v>
      </c>
      <c r="H631" t="str">
        <f t="shared" si="50"/>
        <v>2018-03-26</v>
      </c>
      <c r="I631" t="str">
        <f t="shared" si="52"/>
        <v>2018</v>
      </c>
      <c r="J631">
        <f t="shared" si="51"/>
        <v>3</v>
      </c>
      <c r="K631" t="str">
        <f t="shared" si="53"/>
        <v>경기주의보2018-03-24</v>
      </c>
      <c r="L631">
        <f>COUNTIF(K$2:K631,K631)</f>
        <v>1</v>
      </c>
    </row>
    <row r="632" spans="1:12" hidden="1" x14ac:dyDescent="0.3">
      <c r="A632" t="s">
        <v>127</v>
      </c>
      <c r="B632" t="s">
        <v>192</v>
      </c>
      <c r="C632" t="s">
        <v>1794</v>
      </c>
      <c r="D632" t="s">
        <v>123</v>
      </c>
      <c r="E632" t="s">
        <v>921</v>
      </c>
      <c r="F632" t="s">
        <v>800</v>
      </c>
      <c r="G632" t="str">
        <f t="shared" si="49"/>
        <v>2018-03-24</v>
      </c>
      <c r="H632" t="str">
        <f t="shared" si="50"/>
        <v>2018-03-25</v>
      </c>
      <c r="I632" t="str">
        <f t="shared" si="52"/>
        <v>2018</v>
      </c>
      <c r="J632">
        <f t="shared" si="51"/>
        <v>3</v>
      </c>
      <c r="K632" t="str">
        <f t="shared" si="53"/>
        <v>강원주의보2018-03-24</v>
      </c>
      <c r="L632">
        <f>COUNTIF(K$2:K632,K632)</f>
        <v>1</v>
      </c>
    </row>
    <row r="633" spans="1:12" hidden="1" x14ac:dyDescent="0.3">
      <c r="A633" t="s">
        <v>153</v>
      </c>
      <c r="B633" t="s">
        <v>122</v>
      </c>
      <c r="C633" t="s">
        <v>1794</v>
      </c>
      <c r="D633" t="s">
        <v>123</v>
      </c>
      <c r="E633" t="s">
        <v>923</v>
      </c>
      <c r="F633" t="s">
        <v>2111</v>
      </c>
      <c r="G633" t="str">
        <f t="shared" si="49"/>
        <v>2018-03-24</v>
      </c>
      <c r="H633" t="str">
        <f t="shared" si="50"/>
        <v>2018-03-26</v>
      </c>
      <c r="I633" t="str">
        <f t="shared" si="52"/>
        <v>2018</v>
      </c>
      <c r="J633">
        <f t="shared" si="51"/>
        <v>3</v>
      </c>
      <c r="K633" t="str">
        <f t="shared" si="53"/>
        <v>충남주의보2018-03-24</v>
      </c>
      <c r="L633">
        <f>COUNTIF(K$2:K633,K633)</f>
        <v>1</v>
      </c>
    </row>
    <row r="634" spans="1:12" hidden="1" x14ac:dyDescent="0.3">
      <c r="A634" t="s">
        <v>121</v>
      </c>
      <c r="B634" t="s">
        <v>122</v>
      </c>
      <c r="C634" t="s">
        <v>1794</v>
      </c>
      <c r="D634" t="s">
        <v>123</v>
      </c>
      <c r="E634" t="s">
        <v>2064</v>
      </c>
      <c r="F634" t="s">
        <v>802</v>
      </c>
      <c r="G634" t="str">
        <f t="shared" si="49"/>
        <v>2018-03-24</v>
      </c>
      <c r="H634" t="str">
        <f t="shared" si="50"/>
        <v>2018-03-25</v>
      </c>
      <c r="I634" t="str">
        <f t="shared" si="52"/>
        <v>2018</v>
      </c>
      <c r="J634">
        <f t="shared" si="51"/>
        <v>3</v>
      </c>
      <c r="K634" t="str">
        <f t="shared" si="53"/>
        <v>충북주의보2018-03-24</v>
      </c>
      <c r="L634">
        <f>COUNTIF(K$2:K634,K634)</f>
        <v>1</v>
      </c>
    </row>
    <row r="635" spans="1:12" hidden="1" x14ac:dyDescent="0.3">
      <c r="A635" t="s">
        <v>132</v>
      </c>
      <c r="B635" t="s">
        <v>129</v>
      </c>
      <c r="C635" t="s">
        <v>1794</v>
      </c>
      <c r="D635" t="s">
        <v>123</v>
      </c>
      <c r="E635" t="s">
        <v>923</v>
      </c>
      <c r="F635" t="s">
        <v>777</v>
      </c>
      <c r="G635" t="str">
        <f t="shared" si="49"/>
        <v>2018-03-24</v>
      </c>
      <c r="H635" t="str">
        <f t="shared" si="50"/>
        <v>2018-03-25</v>
      </c>
      <c r="I635" t="str">
        <f t="shared" si="52"/>
        <v>2018</v>
      </c>
      <c r="J635">
        <f t="shared" si="51"/>
        <v>3</v>
      </c>
      <c r="K635" t="str">
        <f t="shared" si="53"/>
        <v>경북주의보2018-03-24</v>
      </c>
      <c r="L635">
        <f>COUNTIF(K$2:K635,K635)</f>
        <v>1</v>
      </c>
    </row>
    <row r="636" spans="1:12" hidden="1" x14ac:dyDescent="0.3">
      <c r="A636" t="s">
        <v>130</v>
      </c>
      <c r="B636" t="s">
        <v>131</v>
      </c>
      <c r="C636" t="s">
        <v>1794</v>
      </c>
      <c r="D636" t="s">
        <v>123</v>
      </c>
      <c r="E636" t="s">
        <v>923</v>
      </c>
      <c r="F636" t="s">
        <v>802</v>
      </c>
      <c r="G636" t="str">
        <f t="shared" si="49"/>
        <v>2018-03-24</v>
      </c>
      <c r="H636" t="str">
        <f t="shared" si="50"/>
        <v>2018-03-25</v>
      </c>
      <c r="I636" t="str">
        <f t="shared" si="52"/>
        <v>2018</v>
      </c>
      <c r="J636">
        <f t="shared" si="51"/>
        <v>3</v>
      </c>
      <c r="K636" t="str">
        <f t="shared" si="53"/>
        <v>전남주의보2018-03-24</v>
      </c>
      <c r="L636">
        <f>COUNTIF(K$2:K636,K636)</f>
        <v>1</v>
      </c>
    </row>
    <row r="637" spans="1:12" hidden="1" x14ac:dyDescent="0.3">
      <c r="A637" t="s">
        <v>39</v>
      </c>
      <c r="B637" t="s">
        <v>139</v>
      </c>
      <c r="C637" t="s">
        <v>1794</v>
      </c>
      <c r="D637" t="s">
        <v>123</v>
      </c>
      <c r="E637" t="s">
        <v>2172</v>
      </c>
      <c r="F637" t="s">
        <v>2132</v>
      </c>
      <c r="G637" t="str">
        <f t="shared" si="49"/>
        <v>2018-03-24</v>
      </c>
      <c r="H637" t="str">
        <f t="shared" si="50"/>
        <v>2018-03-26</v>
      </c>
      <c r="I637" t="str">
        <f t="shared" si="52"/>
        <v>2018</v>
      </c>
      <c r="J637">
        <f t="shared" si="51"/>
        <v>3</v>
      </c>
      <c r="K637" t="str">
        <f t="shared" si="53"/>
        <v>광주주의보2018-03-24</v>
      </c>
      <c r="L637">
        <f>COUNTIF(K$2:K637,K637)</f>
        <v>1</v>
      </c>
    </row>
    <row r="638" spans="1:12" hidden="1" x14ac:dyDescent="0.3">
      <c r="A638" t="s">
        <v>124</v>
      </c>
      <c r="B638" t="s">
        <v>164</v>
      </c>
      <c r="C638" t="s">
        <v>126</v>
      </c>
      <c r="D638" t="s">
        <v>123</v>
      </c>
      <c r="E638" t="s">
        <v>775</v>
      </c>
      <c r="F638" t="s">
        <v>776</v>
      </c>
      <c r="G638" t="str">
        <f t="shared" si="49"/>
        <v>2018-03-25</v>
      </c>
      <c r="H638" t="str">
        <f t="shared" si="50"/>
        <v>2018-03-25</v>
      </c>
      <c r="I638" t="str">
        <f t="shared" si="52"/>
        <v>2018</v>
      </c>
      <c r="J638">
        <f t="shared" si="51"/>
        <v>3</v>
      </c>
      <c r="K638" t="str">
        <f t="shared" si="53"/>
        <v>경기주의보2018-03-25</v>
      </c>
      <c r="L638">
        <f>COUNTIF(K$2:K638,K638)</f>
        <v>1</v>
      </c>
    </row>
    <row r="639" spans="1:12" hidden="1" x14ac:dyDescent="0.3">
      <c r="A639" t="s">
        <v>30</v>
      </c>
      <c r="B639" t="s">
        <v>137</v>
      </c>
      <c r="C639" t="s">
        <v>126</v>
      </c>
      <c r="D639" t="s">
        <v>123</v>
      </c>
      <c r="E639" t="s">
        <v>800</v>
      </c>
      <c r="F639" t="s">
        <v>801</v>
      </c>
      <c r="G639" t="str">
        <f t="shared" si="49"/>
        <v>2018-03-25</v>
      </c>
      <c r="H639" t="str">
        <f t="shared" si="50"/>
        <v>2018-03-25</v>
      </c>
      <c r="I639" t="str">
        <f t="shared" ref="I639:I700" si="54">LEFT(G639,4)</f>
        <v>2018</v>
      </c>
      <c r="J639">
        <f t="shared" si="51"/>
        <v>3</v>
      </c>
      <c r="K639" t="str">
        <f t="shared" ref="K639:K700" si="55">A639&amp;D639&amp;G639</f>
        <v>인천주의보2018-03-25</v>
      </c>
      <c r="L639">
        <f>COUNTIF(K$2:K639,K639)</f>
        <v>1</v>
      </c>
    </row>
    <row r="640" spans="1:12" hidden="1" x14ac:dyDescent="0.3">
      <c r="A640" t="s">
        <v>127</v>
      </c>
      <c r="B640" t="s">
        <v>187</v>
      </c>
      <c r="C640" t="s">
        <v>126</v>
      </c>
      <c r="D640" t="s">
        <v>123</v>
      </c>
      <c r="E640" t="s">
        <v>815</v>
      </c>
      <c r="F640" t="s">
        <v>800</v>
      </c>
      <c r="G640" t="str">
        <f t="shared" si="49"/>
        <v>2018-03-25</v>
      </c>
      <c r="H640" t="str">
        <f t="shared" si="50"/>
        <v>2018-03-25</v>
      </c>
      <c r="I640" t="str">
        <f t="shared" si="54"/>
        <v>2018</v>
      </c>
      <c r="J640">
        <f t="shared" si="51"/>
        <v>3</v>
      </c>
      <c r="K640" t="str">
        <f t="shared" si="55"/>
        <v>강원주의보2018-03-25</v>
      </c>
      <c r="L640">
        <f>COUNTIF(K$2:K640,K640)</f>
        <v>1</v>
      </c>
    </row>
    <row r="641" spans="1:12" hidden="1" x14ac:dyDescent="0.3">
      <c r="A641" t="s">
        <v>133</v>
      </c>
      <c r="B641" t="s">
        <v>148</v>
      </c>
      <c r="C641" t="s">
        <v>126</v>
      </c>
      <c r="D641" t="s">
        <v>123</v>
      </c>
      <c r="E641" t="s">
        <v>889</v>
      </c>
      <c r="F641" t="s">
        <v>800</v>
      </c>
      <c r="G641" t="str">
        <f t="shared" si="49"/>
        <v>2018-03-25</v>
      </c>
      <c r="H641" t="str">
        <f t="shared" si="50"/>
        <v>2018-03-25</v>
      </c>
      <c r="I641" t="str">
        <f t="shared" si="54"/>
        <v>2018</v>
      </c>
      <c r="J641">
        <f t="shared" si="51"/>
        <v>3</v>
      </c>
      <c r="K641" t="str">
        <f t="shared" si="55"/>
        <v>경남주의보2018-03-25</v>
      </c>
      <c r="L641">
        <f>COUNTIF(K$2:K641,K641)</f>
        <v>1</v>
      </c>
    </row>
    <row r="642" spans="1:12" hidden="1" x14ac:dyDescent="0.3">
      <c r="A642" t="s">
        <v>37</v>
      </c>
      <c r="B642" t="s">
        <v>152</v>
      </c>
      <c r="C642" t="s">
        <v>1794</v>
      </c>
      <c r="D642" t="s">
        <v>123</v>
      </c>
      <c r="E642" t="s">
        <v>775</v>
      </c>
      <c r="F642" t="s">
        <v>2150</v>
      </c>
      <c r="G642" t="str">
        <f t="shared" ref="G642:G705" si="56">LEFT(E642,10)</f>
        <v>2018-03-25</v>
      </c>
      <c r="H642" t="str">
        <f t="shared" ref="H642:H705" si="57">LEFT(F642,10)</f>
        <v>2018-03-25</v>
      </c>
      <c r="I642" t="str">
        <f t="shared" si="54"/>
        <v>2018</v>
      </c>
      <c r="J642">
        <f t="shared" si="51"/>
        <v>3</v>
      </c>
      <c r="K642" t="str">
        <f t="shared" si="55"/>
        <v>부산주의보2018-03-25</v>
      </c>
      <c r="L642">
        <f>COUNTIF(K$2:K642,K642)</f>
        <v>1</v>
      </c>
    </row>
    <row r="643" spans="1:12" hidden="1" x14ac:dyDescent="0.3">
      <c r="A643" t="s">
        <v>142</v>
      </c>
      <c r="B643" t="s">
        <v>173</v>
      </c>
      <c r="C643" t="s">
        <v>1794</v>
      </c>
      <c r="D643" t="s">
        <v>123</v>
      </c>
      <c r="E643" t="s">
        <v>2150</v>
      </c>
      <c r="F643" t="s">
        <v>2183</v>
      </c>
      <c r="G643" t="str">
        <f t="shared" si="56"/>
        <v>2018-03-25</v>
      </c>
      <c r="H643" t="str">
        <f t="shared" si="57"/>
        <v>2018-03-25</v>
      </c>
      <c r="I643" t="str">
        <f t="shared" si="54"/>
        <v>2018</v>
      </c>
      <c r="J643">
        <f t="shared" ref="J643:J706" si="58">MONTH(G643)</f>
        <v>3</v>
      </c>
      <c r="K643" t="str">
        <f t="shared" si="55"/>
        <v>전북주의보2018-03-25</v>
      </c>
      <c r="L643">
        <f>COUNTIF(K$2:K643,K643)</f>
        <v>1</v>
      </c>
    </row>
    <row r="644" spans="1:12" hidden="1" x14ac:dyDescent="0.3">
      <c r="A644" t="s">
        <v>121</v>
      </c>
      <c r="B644" t="s">
        <v>193</v>
      </c>
      <c r="C644" t="s">
        <v>1794</v>
      </c>
      <c r="D644" t="s">
        <v>123</v>
      </c>
      <c r="E644" t="s">
        <v>2131</v>
      </c>
      <c r="F644" t="s">
        <v>2132</v>
      </c>
      <c r="G644" t="str">
        <f t="shared" si="56"/>
        <v>2018-03-26</v>
      </c>
      <c r="H644" t="str">
        <f t="shared" si="57"/>
        <v>2018-03-26</v>
      </c>
      <c r="I644" t="str">
        <f t="shared" si="54"/>
        <v>2018</v>
      </c>
      <c r="J644">
        <f t="shared" si="58"/>
        <v>3</v>
      </c>
      <c r="K644" t="str">
        <f t="shared" si="55"/>
        <v>충북주의보2018-03-26</v>
      </c>
      <c r="L644">
        <f>COUNTIF(K$2:K644,K644)</f>
        <v>1</v>
      </c>
    </row>
    <row r="645" spans="1:12" hidden="1" x14ac:dyDescent="0.3">
      <c r="A645" t="s">
        <v>142</v>
      </c>
      <c r="B645" t="s">
        <v>175</v>
      </c>
      <c r="C645" t="s">
        <v>1794</v>
      </c>
      <c r="D645" t="s">
        <v>123</v>
      </c>
      <c r="E645" t="s">
        <v>2184</v>
      </c>
      <c r="F645" t="s">
        <v>2132</v>
      </c>
      <c r="G645" t="str">
        <f t="shared" si="56"/>
        <v>2018-03-26</v>
      </c>
      <c r="H645" t="str">
        <f t="shared" si="57"/>
        <v>2018-03-26</v>
      </c>
      <c r="I645" t="str">
        <f t="shared" si="54"/>
        <v>2018</v>
      </c>
      <c r="J645">
        <f t="shared" si="58"/>
        <v>3</v>
      </c>
      <c r="K645" t="str">
        <f t="shared" si="55"/>
        <v>전북주의보2018-03-26</v>
      </c>
      <c r="L645">
        <f>COUNTIF(K$2:K645,K645)</f>
        <v>1</v>
      </c>
    </row>
    <row r="646" spans="1:12" hidden="1" x14ac:dyDescent="0.3">
      <c r="A646" t="s">
        <v>142</v>
      </c>
      <c r="B646" t="s">
        <v>175</v>
      </c>
      <c r="C646" t="s">
        <v>1794</v>
      </c>
      <c r="D646" t="s">
        <v>123</v>
      </c>
      <c r="E646" t="s">
        <v>2185</v>
      </c>
      <c r="F646" t="s">
        <v>2186</v>
      </c>
      <c r="G646" t="str">
        <f t="shared" si="56"/>
        <v>2018-03-27</v>
      </c>
      <c r="H646" t="str">
        <f t="shared" si="57"/>
        <v>2018-03-27</v>
      </c>
      <c r="I646" t="str">
        <f t="shared" si="54"/>
        <v>2018</v>
      </c>
      <c r="J646">
        <f t="shared" si="58"/>
        <v>3</v>
      </c>
      <c r="K646" t="str">
        <f t="shared" si="55"/>
        <v>전북주의보2018-03-27</v>
      </c>
      <c r="L646">
        <f>COUNTIF(K$2:K646,K646)</f>
        <v>1</v>
      </c>
    </row>
    <row r="647" spans="1:12" hidden="1" x14ac:dyDescent="0.3">
      <c r="A647" t="s">
        <v>127</v>
      </c>
      <c r="B647" t="s">
        <v>192</v>
      </c>
      <c r="C647" t="s">
        <v>1794</v>
      </c>
      <c r="D647" t="s">
        <v>123</v>
      </c>
      <c r="E647" t="s">
        <v>2104</v>
      </c>
      <c r="F647" t="s">
        <v>2105</v>
      </c>
      <c r="G647" t="str">
        <f t="shared" si="56"/>
        <v>2018-03-28</v>
      </c>
      <c r="H647" t="str">
        <f t="shared" si="57"/>
        <v>2018-03-28</v>
      </c>
      <c r="I647" t="str">
        <f t="shared" si="54"/>
        <v>2018</v>
      </c>
      <c r="J647">
        <f t="shared" si="58"/>
        <v>3</v>
      </c>
      <c r="K647" t="str">
        <f t="shared" si="55"/>
        <v>강원주의보2018-03-28</v>
      </c>
      <c r="L647">
        <f>COUNTIF(K$2:K647,K647)</f>
        <v>1</v>
      </c>
    </row>
    <row r="648" spans="1:12" hidden="1" x14ac:dyDescent="0.3">
      <c r="A648" t="s">
        <v>142</v>
      </c>
      <c r="B648" t="s">
        <v>185</v>
      </c>
      <c r="C648" t="s">
        <v>126</v>
      </c>
      <c r="D648" t="s">
        <v>123</v>
      </c>
      <c r="E648" t="s">
        <v>924</v>
      </c>
      <c r="F648" t="s">
        <v>925</v>
      </c>
      <c r="G648" t="str">
        <f t="shared" si="56"/>
        <v>2018-04-01</v>
      </c>
      <c r="H648" t="str">
        <f t="shared" si="57"/>
        <v>2018-04-02</v>
      </c>
      <c r="I648" t="str">
        <f t="shared" si="54"/>
        <v>2018</v>
      </c>
      <c r="J648">
        <f t="shared" si="58"/>
        <v>4</v>
      </c>
      <c r="K648" t="str">
        <f t="shared" si="55"/>
        <v>전북주의보2018-04-01</v>
      </c>
      <c r="L648">
        <f>COUNTIF(K$2:K648,K648)</f>
        <v>1</v>
      </c>
    </row>
    <row r="649" spans="1:12" hidden="1" x14ac:dyDescent="0.3">
      <c r="A649" t="s">
        <v>127</v>
      </c>
      <c r="B649" t="s">
        <v>190</v>
      </c>
      <c r="C649" t="s">
        <v>126</v>
      </c>
      <c r="D649" t="s">
        <v>123</v>
      </c>
      <c r="E649" t="s">
        <v>816</v>
      </c>
      <c r="F649" t="s">
        <v>817</v>
      </c>
      <c r="G649" t="str">
        <f t="shared" si="56"/>
        <v>2018-04-02</v>
      </c>
      <c r="H649" t="str">
        <f t="shared" si="57"/>
        <v>2018-04-02</v>
      </c>
      <c r="I649" t="str">
        <f t="shared" si="54"/>
        <v>2018</v>
      </c>
      <c r="J649">
        <f t="shared" si="58"/>
        <v>4</v>
      </c>
      <c r="K649" t="str">
        <f t="shared" si="55"/>
        <v>강원주의보2018-04-02</v>
      </c>
      <c r="L649">
        <f>COUNTIF(K$2:K649,K649)</f>
        <v>1</v>
      </c>
    </row>
    <row r="650" spans="1:12" hidden="1" x14ac:dyDescent="0.3">
      <c r="A650" t="s">
        <v>27</v>
      </c>
      <c r="B650" t="s">
        <v>135</v>
      </c>
      <c r="C650" t="s">
        <v>126</v>
      </c>
      <c r="D650" t="s">
        <v>123</v>
      </c>
      <c r="E650" t="s">
        <v>757</v>
      </c>
      <c r="F650" t="s">
        <v>758</v>
      </c>
      <c r="G650" t="str">
        <f t="shared" si="56"/>
        <v>2018-04-06</v>
      </c>
      <c r="H650" t="str">
        <f t="shared" si="57"/>
        <v>2018-04-06</v>
      </c>
      <c r="I650" t="str">
        <f t="shared" si="54"/>
        <v>2018</v>
      </c>
      <c r="J650">
        <f t="shared" si="58"/>
        <v>4</v>
      </c>
      <c r="K650" t="str">
        <f t="shared" si="55"/>
        <v>서울주의보2018-04-06</v>
      </c>
      <c r="L650">
        <f>COUNTIF(K$2:K650,K650)</f>
        <v>1</v>
      </c>
    </row>
    <row r="651" spans="1:12" x14ac:dyDescent="0.3">
      <c r="A651" t="s">
        <v>27</v>
      </c>
      <c r="B651" t="s">
        <v>135</v>
      </c>
      <c r="C651" t="s">
        <v>126</v>
      </c>
      <c r="D651" t="s">
        <v>1</v>
      </c>
      <c r="E651" t="s">
        <v>760</v>
      </c>
      <c r="F651" t="s">
        <v>757</v>
      </c>
      <c r="G651" t="str">
        <f t="shared" si="56"/>
        <v>2018-04-06</v>
      </c>
      <c r="H651" t="str">
        <f t="shared" si="57"/>
        <v>2018-04-06</v>
      </c>
      <c r="I651" t="str">
        <f t="shared" si="54"/>
        <v>2018</v>
      </c>
      <c r="J651">
        <f t="shared" si="58"/>
        <v>4</v>
      </c>
      <c r="K651" t="str">
        <f t="shared" si="55"/>
        <v>서울경보2018-04-06</v>
      </c>
      <c r="L651">
        <f>COUNTIF(K$2:K651,K651)</f>
        <v>1</v>
      </c>
    </row>
    <row r="652" spans="1:12" x14ac:dyDescent="0.3">
      <c r="A652" t="s">
        <v>124</v>
      </c>
      <c r="B652" t="s">
        <v>144</v>
      </c>
      <c r="C652" t="s">
        <v>126</v>
      </c>
      <c r="D652" t="s">
        <v>1</v>
      </c>
      <c r="E652" t="s">
        <v>778</v>
      </c>
      <c r="F652" t="s">
        <v>758</v>
      </c>
      <c r="G652" t="str">
        <f t="shared" si="56"/>
        <v>2018-04-06</v>
      </c>
      <c r="H652" t="str">
        <f t="shared" si="57"/>
        <v>2018-04-06</v>
      </c>
      <c r="I652" t="str">
        <f t="shared" si="54"/>
        <v>2018</v>
      </c>
      <c r="J652">
        <f t="shared" si="58"/>
        <v>4</v>
      </c>
      <c r="K652" t="str">
        <f t="shared" si="55"/>
        <v>경기경보2018-04-06</v>
      </c>
      <c r="L652">
        <f>COUNTIF(K$2:K652,K652)</f>
        <v>1</v>
      </c>
    </row>
    <row r="653" spans="1:12" hidden="1" x14ac:dyDescent="0.3">
      <c r="A653" t="s">
        <v>124</v>
      </c>
      <c r="B653" t="s">
        <v>164</v>
      </c>
      <c r="C653" t="s">
        <v>126</v>
      </c>
      <c r="D653" t="s">
        <v>123</v>
      </c>
      <c r="E653" t="s">
        <v>779</v>
      </c>
      <c r="F653" t="s">
        <v>780</v>
      </c>
      <c r="G653" t="str">
        <f t="shared" si="56"/>
        <v>2018-04-06</v>
      </c>
      <c r="H653" t="str">
        <f t="shared" si="57"/>
        <v>2018-04-06</v>
      </c>
      <c r="I653" t="str">
        <f t="shared" si="54"/>
        <v>2018</v>
      </c>
      <c r="J653">
        <f t="shared" si="58"/>
        <v>4</v>
      </c>
      <c r="K653" t="str">
        <f t="shared" si="55"/>
        <v>경기주의보2018-04-06</v>
      </c>
      <c r="L653">
        <f>COUNTIF(K$2:K653,K653)</f>
        <v>1</v>
      </c>
    </row>
    <row r="654" spans="1:12" x14ac:dyDescent="0.3">
      <c r="A654" t="s">
        <v>30</v>
      </c>
      <c r="B654" t="s">
        <v>149</v>
      </c>
      <c r="C654" t="s">
        <v>126</v>
      </c>
      <c r="D654" t="s">
        <v>1</v>
      </c>
      <c r="E654" t="s">
        <v>778</v>
      </c>
      <c r="F654" t="s">
        <v>757</v>
      </c>
      <c r="G654" t="str">
        <f t="shared" si="56"/>
        <v>2018-04-06</v>
      </c>
      <c r="H654" t="str">
        <f t="shared" si="57"/>
        <v>2018-04-06</v>
      </c>
      <c r="I654" t="str">
        <f t="shared" si="54"/>
        <v>2018</v>
      </c>
      <c r="J654">
        <f t="shared" si="58"/>
        <v>4</v>
      </c>
      <c r="K654" t="str">
        <f t="shared" si="55"/>
        <v>인천경보2018-04-06</v>
      </c>
      <c r="L654">
        <f>COUNTIF(K$2:K654,K654)</f>
        <v>1</v>
      </c>
    </row>
    <row r="655" spans="1:12" hidden="1" x14ac:dyDescent="0.3">
      <c r="A655" t="s">
        <v>30</v>
      </c>
      <c r="B655" t="s">
        <v>137</v>
      </c>
      <c r="C655" t="s">
        <v>126</v>
      </c>
      <c r="D655" t="s">
        <v>123</v>
      </c>
      <c r="E655" t="s">
        <v>803</v>
      </c>
      <c r="F655" t="s">
        <v>757</v>
      </c>
      <c r="G655" t="str">
        <f t="shared" si="56"/>
        <v>2018-04-06</v>
      </c>
      <c r="H655" t="str">
        <f t="shared" si="57"/>
        <v>2018-04-06</v>
      </c>
      <c r="I655" t="str">
        <f t="shared" si="54"/>
        <v>2018</v>
      </c>
      <c r="J655">
        <f t="shared" si="58"/>
        <v>4</v>
      </c>
      <c r="K655" t="str">
        <f t="shared" si="55"/>
        <v>인천주의보2018-04-06</v>
      </c>
      <c r="L655">
        <f>COUNTIF(K$2:K655,K655)</f>
        <v>1</v>
      </c>
    </row>
    <row r="656" spans="1:12" x14ac:dyDescent="0.3">
      <c r="A656" t="s">
        <v>127</v>
      </c>
      <c r="B656" t="s">
        <v>188</v>
      </c>
      <c r="C656" t="s">
        <v>126</v>
      </c>
      <c r="D656" t="s">
        <v>1</v>
      </c>
      <c r="E656" t="s">
        <v>818</v>
      </c>
      <c r="F656" t="s">
        <v>819</v>
      </c>
      <c r="G656" t="str">
        <f t="shared" si="56"/>
        <v>2018-04-06</v>
      </c>
      <c r="H656" t="str">
        <f t="shared" si="57"/>
        <v>2018-04-07</v>
      </c>
      <c r="I656" t="str">
        <f t="shared" si="54"/>
        <v>2018</v>
      </c>
      <c r="J656">
        <f t="shared" si="58"/>
        <v>4</v>
      </c>
      <c r="K656" t="str">
        <f t="shared" si="55"/>
        <v>강원경보2018-04-06</v>
      </c>
      <c r="L656">
        <f>COUNTIF(K$2:K656,K656)</f>
        <v>1</v>
      </c>
    </row>
    <row r="657" spans="1:12" hidden="1" x14ac:dyDescent="0.3">
      <c r="A657" t="s">
        <v>127</v>
      </c>
      <c r="B657" t="s">
        <v>190</v>
      </c>
      <c r="C657" t="s">
        <v>126</v>
      </c>
      <c r="D657" t="s">
        <v>123</v>
      </c>
      <c r="E657" t="s">
        <v>820</v>
      </c>
      <c r="F657" t="s">
        <v>780</v>
      </c>
      <c r="G657" t="str">
        <f t="shared" si="56"/>
        <v>2018-04-06</v>
      </c>
      <c r="H657" t="str">
        <f t="shared" si="57"/>
        <v>2018-04-06</v>
      </c>
      <c r="I657" t="str">
        <f t="shared" si="54"/>
        <v>2018</v>
      </c>
      <c r="J657">
        <f t="shared" si="58"/>
        <v>4</v>
      </c>
      <c r="K657" t="str">
        <f t="shared" si="55"/>
        <v>강원주의보2018-04-06</v>
      </c>
      <c r="L657">
        <f>COUNTIF(K$2:K657,K657)</f>
        <v>1</v>
      </c>
    </row>
    <row r="658" spans="1:12" hidden="1" x14ac:dyDescent="0.3">
      <c r="A658" t="s">
        <v>153</v>
      </c>
      <c r="B658" t="s">
        <v>129</v>
      </c>
      <c r="C658" t="s">
        <v>126</v>
      </c>
      <c r="D658" t="s">
        <v>123</v>
      </c>
      <c r="E658" t="s">
        <v>759</v>
      </c>
      <c r="F658" t="s">
        <v>757</v>
      </c>
      <c r="G658" t="str">
        <f t="shared" si="56"/>
        <v>2018-04-06</v>
      </c>
      <c r="H658" t="str">
        <f t="shared" si="57"/>
        <v>2018-04-06</v>
      </c>
      <c r="I658" t="str">
        <f t="shared" si="54"/>
        <v>2018</v>
      </c>
      <c r="J658">
        <f t="shared" si="58"/>
        <v>4</v>
      </c>
      <c r="K658" t="str">
        <f t="shared" si="55"/>
        <v>충남주의보2018-04-06</v>
      </c>
      <c r="L658">
        <f>COUNTIF(K$2:K658,K658)</f>
        <v>1</v>
      </c>
    </row>
    <row r="659" spans="1:12" hidden="1" x14ac:dyDescent="0.3">
      <c r="A659" t="s">
        <v>34</v>
      </c>
      <c r="B659" t="s">
        <v>140</v>
      </c>
      <c r="C659" t="s">
        <v>126</v>
      </c>
      <c r="D659" t="s">
        <v>123</v>
      </c>
      <c r="E659" t="s">
        <v>759</v>
      </c>
      <c r="F659" t="s">
        <v>780</v>
      </c>
      <c r="G659" t="str">
        <f t="shared" si="56"/>
        <v>2018-04-06</v>
      </c>
      <c r="H659" t="str">
        <f t="shared" si="57"/>
        <v>2018-04-06</v>
      </c>
      <c r="I659" t="str">
        <f t="shared" si="54"/>
        <v>2018</v>
      </c>
      <c r="J659">
        <f t="shared" si="58"/>
        <v>4</v>
      </c>
      <c r="K659" t="str">
        <f t="shared" si="55"/>
        <v>대전주의보2018-04-06</v>
      </c>
      <c r="L659">
        <f>COUNTIF(K$2:K659,K659)</f>
        <v>1</v>
      </c>
    </row>
    <row r="660" spans="1:12" hidden="1" x14ac:dyDescent="0.3">
      <c r="A660" t="s">
        <v>121</v>
      </c>
      <c r="B660" t="s">
        <v>122</v>
      </c>
      <c r="C660" t="s">
        <v>126</v>
      </c>
      <c r="D660" t="s">
        <v>123</v>
      </c>
      <c r="E660" t="s">
        <v>862</v>
      </c>
      <c r="F660" t="s">
        <v>758</v>
      </c>
      <c r="G660" t="str">
        <f t="shared" si="56"/>
        <v>2018-04-06</v>
      </c>
      <c r="H660" t="str">
        <f t="shared" si="57"/>
        <v>2018-04-06</v>
      </c>
      <c r="I660" t="str">
        <f t="shared" si="54"/>
        <v>2018</v>
      </c>
      <c r="J660">
        <f t="shared" si="58"/>
        <v>4</v>
      </c>
      <c r="K660" t="str">
        <f t="shared" si="55"/>
        <v>충북주의보2018-04-06</v>
      </c>
      <c r="L660">
        <f>COUNTIF(K$2:K660,K660)</f>
        <v>1</v>
      </c>
    </row>
    <row r="661" spans="1:12" hidden="1" x14ac:dyDescent="0.3">
      <c r="A661" t="s">
        <v>61</v>
      </c>
      <c r="B661" t="s">
        <v>171</v>
      </c>
      <c r="C661" t="s">
        <v>126</v>
      </c>
      <c r="D661" t="s">
        <v>123</v>
      </c>
      <c r="E661" t="s">
        <v>779</v>
      </c>
      <c r="F661" t="s">
        <v>758</v>
      </c>
      <c r="G661" t="str">
        <f t="shared" si="56"/>
        <v>2018-04-06</v>
      </c>
      <c r="H661" t="str">
        <f t="shared" si="57"/>
        <v>2018-04-06</v>
      </c>
      <c r="I661" t="str">
        <f t="shared" si="54"/>
        <v>2018</v>
      </c>
      <c r="J661">
        <f t="shared" si="58"/>
        <v>4</v>
      </c>
      <c r="K661" t="str">
        <f t="shared" si="55"/>
        <v>세종주의보2018-04-06</v>
      </c>
      <c r="L661">
        <f>COUNTIF(K$2:K661,K661)</f>
        <v>1</v>
      </c>
    </row>
    <row r="662" spans="1:12" hidden="1" x14ac:dyDescent="0.3">
      <c r="A662" t="s">
        <v>37</v>
      </c>
      <c r="B662" t="s">
        <v>140</v>
      </c>
      <c r="C662" t="s">
        <v>126</v>
      </c>
      <c r="D662" t="s">
        <v>123</v>
      </c>
      <c r="E662" t="s">
        <v>778</v>
      </c>
      <c r="F662" t="s">
        <v>818</v>
      </c>
      <c r="G662" t="str">
        <f t="shared" si="56"/>
        <v>2018-04-06</v>
      </c>
      <c r="H662" t="str">
        <f t="shared" si="57"/>
        <v>2018-04-06</v>
      </c>
      <c r="I662" t="str">
        <f t="shared" si="54"/>
        <v>2018</v>
      </c>
      <c r="J662">
        <f t="shared" si="58"/>
        <v>4</v>
      </c>
      <c r="K662" t="str">
        <f t="shared" si="55"/>
        <v>부산주의보2018-04-06</v>
      </c>
      <c r="L662">
        <f>COUNTIF(K$2:K662,K662)</f>
        <v>1</v>
      </c>
    </row>
    <row r="663" spans="1:12" hidden="1" x14ac:dyDescent="0.3">
      <c r="A663" t="s">
        <v>38</v>
      </c>
      <c r="B663" t="s">
        <v>167</v>
      </c>
      <c r="C663" t="s">
        <v>126</v>
      </c>
      <c r="D663" t="s">
        <v>123</v>
      </c>
      <c r="E663" t="s">
        <v>778</v>
      </c>
      <c r="F663" t="s">
        <v>820</v>
      </c>
      <c r="G663" t="str">
        <f t="shared" si="56"/>
        <v>2018-04-06</v>
      </c>
      <c r="H663" t="str">
        <f t="shared" si="57"/>
        <v>2018-04-06</v>
      </c>
      <c r="I663" t="str">
        <f t="shared" si="54"/>
        <v>2018</v>
      </c>
      <c r="J663">
        <f t="shared" si="58"/>
        <v>4</v>
      </c>
      <c r="K663" t="str">
        <f t="shared" si="55"/>
        <v>울산주의보2018-04-06</v>
      </c>
      <c r="L663">
        <f>COUNTIF(K$2:K663,K663)</f>
        <v>1</v>
      </c>
    </row>
    <row r="664" spans="1:12" hidden="1" x14ac:dyDescent="0.3">
      <c r="A664" t="s">
        <v>36</v>
      </c>
      <c r="B664" t="s">
        <v>165</v>
      </c>
      <c r="C664" t="s">
        <v>126</v>
      </c>
      <c r="D664" t="s">
        <v>123</v>
      </c>
      <c r="E664" t="s">
        <v>759</v>
      </c>
      <c r="F664" t="s">
        <v>778</v>
      </c>
      <c r="G664" t="str">
        <f t="shared" si="56"/>
        <v>2018-04-06</v>
      </c>
      <c r="H664" t="str">
        <f t="shared" si="57"/>
        <v>2018-04-06</v>
      </c>
      <c r="I664" t="str">
        <f t="shared" si="54"/>
        <v>2018</v>
      </c>
      <c r="J664">
        <f t="shared" si="58"/>
        <v>4</v>
      </c>
      <c r="K664" t="str">
        <f t="shared" si="55"/>
        <v>대구주의보2018-04-06</v>
      </c>
      <c r="L664">
        <f>COUNTIF(K$2:K664,K664)</f>
        <v>1</v>
      </c>
    </row>
    <row r="665" spans="1:12" hidden="1" x14ac:dyDescent="0.3">
      <c r="A665" t="s">
        <v>132</v>
      </c>
      <c r="B665" t="s">
        <v>129</v>
      </c>
      <c r="C665" t="s">
        <v>126</v>
      </c>
      <c r="D665" t="s">
        <v>123</v>
      </c>
      <c r="E665" t="s">
        <v>803</v>
      </c>
      <c r="F665" t="s">
        <v>862</v>
      </c>
      <c r="G665" t="str">
        <f t="shared" si="56"/>
        <v>2018-04-06</v>
      </c>
      <c r="H665" t="str">
        <f t="shared" si="57"/>
        <v>2018-04-06</v>
      </c>
      <c r="I665" t="str">
        <f t="shared" si="54"/>
        <v>2018</v>
      </c>
      <c r="J665">
        <f t="shared" si="58"/>
        <v>4</v>
      </c>
      <c r="K665" t="str">
        <f t="shared" si="55"/>
        <v>경북주의보2018-04-06</v>
      </c>
      <c r="L665">
        <f>COUNTIF(K$2:K665,K665)</f>
        <v>1</v>
      </c>
    </row>
    <row r="666" spans="1:12" hidden="1" x14ac:dyDescent="0.3">
      <c r="A666" t="s">
        <v>133</v>
      </c>
      <c r="B666" t="s">
        <v>161</v>
      </c>
      <c r="C666" t="s">
        <v>126</v>
      </c>
      <c r="D666" t="s">
        <v>123</v>
      </c>
      <c r="E666" t="s">
        <v>779</v>
      </c>
      <c r="F666" t="s">
        <v>862</v>
      </c>
      <c r="G666" t="str">
        <f t="shared" si="56"/>
        <v>2018-04-06</v>
      </c>
      <c r="H666" t="str">
        <f t="shared" si="57"/>
        <v>2018-04-06</v>
      </c>
      <c r="I666" t="str">
        <f t="shared" si="54"/>
        <v>2018</v>
      </c>
      <c r="J666">
        <f t="shared" si="58"/>
        <v>4</v>
      </c>
      <c r="K666" t="str">
        <f t="shared" si="55"/>
        <v>경남주의보2018-04-06</v>
      </c>
      <c r="L666">
        <f>COUNTIF(K$2:K666,K666)</f>
        <v>1</v>
      </c>
    </row>
    <row r="667" spans="1:12" hidden="1" x14ac:dyDescent="0.3">
      <c r="A667" t="s">
        <v>130</v>
      </c>
      <c r="B667" t="s">
        <v>157</v>
      </c>
      <c r="C667" t="s">
        <v>126</v>
      </c>
      <c r="D667" t="s">
        <v>123</v>
      </c>
      <c r="E667" t="s">
        <v>778</v>
      </c>
      <c r="F667" t="s">
        <v>757</v>
      </c>
      <c r="G667" t="str">
        <f t="shared" si="56"/>
        <v>2018-04-06</v>
      </c>
      <c r="H667" t="str">
        <f t="shared" si="57"/>
        <v>2018-04-06</v>
      </c>
      <c r="I667" t="str">
        <f t="shared" si="54"/>
        <v>2018</v>
      </c>
      <c r="J667">
        <f t="shared" si="58"/>
        <v>4</v>
      </c>
      <c r="K667" t="str">
        <f t="shared" si="55"/>
        <v>전남주의보2018-04-06</v>
      </c>
      <c r="L667">
        <f>COUNTIF(K$2:K667,K667)</f>
        <v>1</v>
      </c>
    </row>
    <row r="668" spans="1:12" hidden="1" x14ac:dyDescent="0.3">
      <c r="A668" t="s">
        <v>39</v>
      </c>
      <c r="B668" t="s">
        <v>139</v>
      </c>
      <c r="C668" t="s">
        <v>126</v>
      </c>
      <c r="D668" t="s">
        <v>123</v>
      </c>
      <c r="E668" t="s">
        <v>779</v>
      </c>
      <c r="F668" t="s">
        <v>758</v>
      </c>
      <c r="G668" t="str">
        <f t="shared" si="56"/>
        <v>2018-04-06</v>
      </c>
      <c r="H668" t="str">
        <f t="shared" si="57"/>
        <v>2018-04-06</v>
      </c>
      <c r="I668" t="str">
        <f t="shared" si="54"/>
        <v>2018</v>
      </c>
      <c r="J668">
        <f t="shared" si="58"/>
        <v>4</v>
      </c>
      <c r="K668" t="str">
        <f t="shared" si="55"/>
        <v>광주주의보2018-04-06</v>
      </c>
      <c r="L668">
        <f>COUNTIF(K$2:K668,K668)</f>
        <v>1</v>
      </c>
    </row>
    <row r="669" spans="1:12" hidden="1" x14ac:dyDescent="0.3">
      <c r="A669" t="s">
        <v>142</v>
      </c>
      <c r="B669" t="s">
        <v>183</v>
      </c>
      <c r="C669" t="s">
        <v>126</v>
      </c>
      <c r="D669" t="s">
        <v>123</v>
      </c>
      <c r="E669" t="s">
        <v>778</v>
      </c>
      <c r="F669" t="s">
        <v>821</v>
      </c>
      <c r="G669" t="str">
        <f t="shared" si="56"/>
        <v>2018-04-06</v>
      </c>
      <c r="H669" t="str">
        <f t="shared" si="57"/>
        <v>2018-04-06</v>
      </c>
      <c r="I669" t="str">
        <f t="shared" si="54"/>
        <v>2018</v>
      </c>
      <c r="J669">
        <f t="shared" si="58"/>
        <v>4</v>
      </c>
      <c r="K669" t="str">
        <f t="shared" si="55"/>
        <v>전북주의보2018-04-06</v>
      </c>
      <c r="L669">
        <f>COUNTIF(K$2:K669,K669)</f>
        <v>1</v>
      </c>
    </row>
    <row r="670" spans="1:12" x14ac:dyDescent="0.3">
      <c r="A670" t="s">
        <v>142</v>
      </c>
      <c r="B670" t="s">
        <v>182</v>
      </c>
      <c r="C670" t="s">
        <v>126</v>
      </c>
      <c r="D670" t="s">
        <v>1</v>
      </c>
      <c r="E670" t="s">
        <v>760</v>
      </c>
      <c r="F670" t="s">
        <v>757</v>
      </c>
      <c r="G670" t="str">
        <f t="shared" si="56"/>
        <v>2018-04-06</v>
      </c>
      <c r="H670" t="str">
        <f t="shared" si="57"/>
        <v>2018-04-06</v>
      </c>
      <c r="I670" t="str">
        <f t="shared" si="54"/>
        <v>2018</v>
      </c>
      <c r="J670">
        <f t="shared" si="58"/>
        <v>4</v>
      </c>
      <c r="K670" t="str">
        <f t="shared" si="55"/>
        <v>전북경보2018-04-06</v>
      </c>
      <c r="L670">
        <f>COUNTIF(K$2:K670,K670)</f>
        <v>1</v>
      </c>
    </row>
    <row r="671" spans="1:12" hidden="1" x14ac:dyDescent="0.3">
      <c r="A671" t="s">
        <v>41</v>
      </c>
      <c r="B671" t="s">
        <v>162</v>
      </c>
      <c r="C671" t="s">
        <v>126</v>
      </c>
      <c r="D671" t="s">
        <v>123</v>
      </c>
      <c r="E671" t="s">
        <v>803</v>
      </c>
      <c r="F671" t="s">
        <v>780</v>
      </c>
      <c r="G671" t="str">
        <f t="shared" si="56"/>
        <v>2018-04-06</v>
      </c>
      <c r="H671" t="str">
        <f t="shared" si="57"/>
        <v>2018-04-06</v>
      </c>
      <c r="I671" t="str">
        <f t="shared" si="54"/>
        <v>2018</v>
      </c>
      <c r="J671">
        <f t="shared" si="58"/>
        <v>4</v>
      </c>
      <c r="K671" t="str">
        <f t="shared" si="55"/>
        <v>제주주의보2018-04-06</v>
      </c>
      <c r="L671">
        <f>COUNTIF(K$2:K671,K671)</f>
        <v>1</v>
      </c>
    </row>
    <row r="672" spans="1:12" hidden="1" x14ac:dyDescent="0.3">
      <c r="A672" t="s">
        <v>127</v>
      </c>
      <c r="B672" t="s">
        <v>190</v>
      </c>
      <c r="C672" t="s">
        <v>126</v>
      </c>
      <c r="D672" t="s">
        <v>123</v>
      </c>
      <c r="E672" t="s">
        <v>822</v>
      </c>
      <c r="F672" t="s">
        <v>823</v>
      </c>
      <c r="G672" t="str">
        <f t="shared" si="56"/>
        <v>2018-04-07</v>
      </c>
      <c r="H672" t="str">
        <f t="shared" si="57"/>
        <v>2018-04-07</v>
      </c>
      <c r="I672" t="str">
        <f t="shared" si="54"/>
        <v>2018</v>
      </c>
      <c r="J672">
        <f t="shared" si="58"/>
        <v>4</v>
      </c>
      <c r="K672" t="str">
        <f t="shared" si="55"/>
        <v>강원주의보2018-04-07</v>
      </c>
      <c r="L672">
        <f>COUNTIF(K$2:K672,K672)</f>
        <v>1</v>
      </c>
    </row>
    <row r="673" spans="1:12" hidden="1" x14ac:dyDescent="0.3">
      <c r="A673" t="s">
        <v>142</v>
      </c>
      <c r="B673" t="s">
        <v>177</v>
      </c>
      <c r="C673" t="s">
        <v>126</v>
      </c>
      <c r="D673" t="s">
        <v>123</v>
      </c>
      <c r="E673" t="s">
        <v>926</v>
      </c>
      <c r="F673" t="s">
        <v>927</v>
      </c>
      <c r="G673" t="str">
        <f t="shared" si="56"/>
        <v>2018-04-11</v>
      </c>
      <c r="H673" t="str">
        <f t="shared" si="57"/>
        <v>2018-04-11</v>
      </c>
      <c r="I673" t="str">
        <f t="shared" si="54"/>
        <v>2018</v>
      </c>
      <c r="J673">
        <f t="shared" si="58"/>
        <v>4</v>
      </c>
      <c r="K673" t="str">
        <f t="shared" si="55"/>
        <v>전북주의보2018-04-11</v>
      </c>
      <c r="L673">
        <f>COUNTIF(K$2:K673,K673)</f>
        <v>1</v>
      </c>
    </row>
    <row r="674" spans="1:12" hidden="1" x14ac:dyDescent="0.3">
      <c r="A674" t="s">
        <v>124</v>
      </c>
      <c r="B674" t="s">
        <v>131</v>
      </c>
      <c r="C674" t="s">
        <v>126</v>
      </c>
      <c r="D674" t="s">
        <v>123</v>
      </c>
      <c r="E674" t="s">
        <v>781</v>
      </c>
      <c r="F674" t="s">
        <v>782</v>
      </c>
      <c r="G674" t="str">
        <f t="shared" si="56"/>
        <v>2018-04-15</v>
      </c>
      <c r="H674" t="str">
        <f t="shared" si="57"/>
        <v>2018-04-15</v>
      </c>
      <c r="I674" t="str">
        <f t="shared" si="54"/>
        <v>2018</v>
      </c>
      <c r="J674">
        <f t="shared" si="58"/>
        <v>4</v>
      </c>
      <c r="K674" t="str">
        <f t="shared" si="55"/>
        <v>경기주의보2018-04-15</v>
      </c>
      <c r="L674">
        <f>COUNTIF(K$2:K674,K674)</f>
        <v>1</v>
      </c>
    </row>
    <row r="675" spans="1:12" hidden="1" x14ac:dyDescent="0.3">
      <c r="A675" t="s">
        <v>127</v>
      </c>
      <c r="B675" t="s">
        <v>192</v>
      </c>
      <c r="C675" t="s">
        <v>126</v>
      </c>
      <c r="D675" t="s">
        <v>123</v>
      </c>
      <c r="E675" t="s">
        <v>781</v>
      </c>
      <c r="F675" t="s">
        <v>824</v>
      </c>
      <c r="G675" t="str">
        <f t="shared" si="56"/>
        <v>2018-04-15</v>
      </c>
      <c r="H675" t="str">
        <f t="shared" si="57"/>
        <v>2018-04-16</v>
      </c>
      <c r="I675" t="str">
        <f t="shared" si="54"/>
        <v>2018</v>
      </c>
      <c r="J675">
        <f t="shared" si="58"/>
        <v>4</v>
      </c>
      <c r="K675" t="str">
        <f t="shared" si="55"/>
        <v>강원주의보2018-04-15</v>
      </c>
      <c r="L675">
        <f>COUNTIF(K$2:K675,K675)</f>
        <v>1</v>
      </c>
    </row>
    <row r="676" spans="1:12" hidden="1" x14ac:dyDescent="0.3">
      <c r="A676" t="s">
        <v>153</v>
      </c>
      <c r="B676" t="s">
        <v>122</v>
      </c>
      <c r="C676" t="s">
        <v>126</v>
      </c>
      <c r="D676" t="s">
        <v>123</v>
      </c>
      <c r="E676" t="s">
        <v>840</v>
      </c>
      <c r="F676" t="s">
        <v>841</v>
      </c>
      <c r="G676" t="str">
        <f t="shared" si="56"/>
        <v>2018-04-15</v>
      </c>
      <c r="H676" t="str">
        <f t="shared" si="57"/>
        <v>2018-04-15</v>
      </c>
      <c r="I676" t="str">
        <f t="shared" si="54"/>
        <v>2018</v>
      </c>
      <c r="J676">
        <f t="shared" si="58"/>
        <v>4</v>
      </c>
      <c r="K676" t="str">
        <f t="shared" si="55"/>
        <v>충남주의보2018-04-15</v>
      </c>
      <c r="L676">
        <f>COUNTIF(K$2:K676,K676)</f>
        <v>1</v>
      </c>
    </row>
    <row r="677" spans="1:12" hidden="1" x14ac:dyDescent="0.3">
      <c r="A677" t="s">
        <v>34</v>
      </c>
      <c r="B677" t="s">
        <v>140</v>
      </c>
      <c r="C677" t="s">
        <v>126</v>
      </c>
      <c r="D677" t="s">
        <v>123</v>
      </c>
      <c r="E677" t="s">
        <v>840</v>
      </c>
      <c r="F677" t="s">
        <v>782</v>
      </c>
      <c r="G677" t="str">
        <f t="shared" si="56"/>
        <v>2018-04-15</v>
      </c>
      <c r="H677" t="str">
        <f t="shared" si="57"/>
        <v>2018-04-15</v>
      </c>
      <c r="I677" t="str">
        <f t="shared" si="54"/>
        <v>2018</v>
      </c>
      <c r="J677">
        <f t="shared" si="58"/>
        <v>4</v>
      </c>
      <c r="K677" t="str">
        <f t="shared" si="55"/>
        <v>대전주의보2018-04-15</v>
      </c>
      <c r="L677">
        <f>COUNTIF(K$2:K677,K677)</f>
        <v>1</v>
      </c>
    </row>
    <row r="678" spans="1:12" hidden="1" x14ac:dyDescent="0.3">
      <c r="A678" t="s">
        <v>121</v>
      </c>
      <c r="B678" t="s">
        <v>122</v>
      </c>
      <c r="C678" t="s">
        <v>126</v>
      </c>
      <c r="D678" t="s">
        <v>123</v>
      </c>
      <c r="E678" t="s">
        <v>781</v>
      </c>
      <c r="F678" t="s">
        <v>826</v>
      </c>
      <c r="G678" t="str">
        <f t="shared" si="56"/>
        <v>2018-04-15</v>
      </c>
      <c r="H678" t="str">
        <f t="shared" si="57"/>
        <v>2018-04-15</v>
      </c>
      <c r="I678" t="str">
        <f t="shared" si="54"/>
        <v>2018</v>
      </c>
      <c r="J678">
        <f t="shared" si="58"/>
        <v>4</v>
      </c>
      <c r="K678" t="str">
        <f t="shared" si="55"/>
        <v>충북주의보2018-04-15</v>
      </c>
      <c r="L678">
        <f>COUNTIF(K$2:K678,K678)</f>
        <v>1</v>
      </c>
    </row>
    <row r="679" spans="1:12" hidden="1" x14ac:dyDescent="0.3">
      <c r="A679" t="s">
        <v>61</v>
      </c>
      <c r="B679" t="s">
        <v>171</v>
      </c>
      <c r="C679" t="s">
        <v>126</v>
      </c>
      <c r="D679" t="s">
        <v>123</v>
      </c>
      <c r="E679" t="s">
        <v>867</v>
      </c>
      <c r="F679" t="s">
        <v>843</v>
      </c>
      <c r="G679" t="str">
        <f t="shared" si="56"/>
        <v>2018-04-15</v>
      </c>
      <c r="H679" t="str">
        <f t="shared" si="57"/>
        <v>2018-04-15</v>
      </c>
      <c r="I679" t="str">
        <f t="shared" si="54"/>
        <v>2018</v>
      </c>
      <c r="J679">
        <f t="shared" si="58"/>
        <v>4</v>
      </c>
      <c r="K679" t="str">
        <f t="shared" si="55"/>
        <v>세종주의보2018-04-15</v>
      </c>
      <c r="L679">
        <f>COUNTIF(K$2:K679,K679)</f>
        <v>1</v>
      </c>
    </row>
    <row r="680" spans="1:12" x14ac:dyDescent="0.3">
      <c r="A680" t="s">
        <v>37</v>
      </c>
      <c r="B680" t="s">
        <v>152</v>
      </c>
      <c r="C680" t="s">
        <v>126</v>
      </c>
      <c r="D680" t="s">
        <v>1</v>
      </c>
      <c r="E680" t="s">
        <v>841</v>
      </c>
      <c r="F680" t="s">
        <v>870</v>
      </c>
      <c r="G680" t="str">
        <f t="shared" si="56"/>
        <v>2018-04-15</v>
      </c>
      <c r="H680" t="str">
        <f t="shared" si="57"/>
        <v>2018-04-16</v>
      </c>
      <c r="I680" t="str">
        <f t="shared" si="54"/>
        <v>2018</v>
      </c>
      <c r="J680">
        <f t="shared" si="58"/>
        <v>4</v>
      </c>
      <c r="K680" t="str">
        <f t="shared" si="55"/>
        <v>부산경보2018-04-15</v>
      </c>
      <c r="L680">
        <f>COUNTIF(K$2:K680,K680)</f>
        <v>1</v>
      </c>
    </row>
    <row r="681" spans="1:12" hidden="1" x14ac:dyDescent="0.3">
      <c r="A681" t="s">
        <v>37</v>
      </c>
      <c r="B681" t="s">
        <v>152</v>
      </c>
      <c r="C681" t="s">
        <v>126</v>
      </c>
      <c r="D681" t="s">
        <v>123</v>
      </c>
      <c r="E681" t="s">
        <v>871</v>
      </c>
      <c r="F681" t="s">
        <v>841</v>
      </c>
      <c r="G681" t="str">
        <f t="shared" si="56"/>
        <v>2018-04-15</v>
      </c>
      <c r="H681" t="str">
        <f t="shared" si="57"/>
        <v>2018-04-15</v>
      </c>
      <c r="I681" t="str">
        <f t="shared" si="54"/>
        <v>2018</v>
      </c>
      <c r="J681">
        <f t="shared" si="58"/>
        <v>4</v>
      </c>
      <c r="K681" t="str">
        <f t="shared" si="55"/>
        <v>부산주의보2018-04-15</v>
      </c>
      <c r="L681">
        <f>COUNTIF(K$2:K681,K681)</f>
        <v>1</v>
      </c>
    </row>
    <row r="682" spans="1:12" hidden="1" x14ac:dyDescent="0.3">
      <c r="A682" t="s">
        <v>38</v>
      </c>
      <c r="B682" t="s">
        <v>167</v>
      </c>
      <c r="C682" t="s">
        <v>126</v>
      </c>
      <c r="D682" t="s">
        <v>123</v>
      </c>
      <c r="E682" t="s">
        <v>871</v>
      </c>
      <c r="F682" t="s">
        <v>870</v>
      </c>
      <c r="G682" t="str">
        <f t="shared" si="56"/>
        <v>2018-04-15</v>
      </c>
      <c r="H682" t="str">
        <f t="shared" si="57"/>
        <v>2018-04-16</v>
      </c>
      <c r="I682" t="str">
        <f t="shared" si="54"/>
        <v>2018</v>
      </c>
      <c r="J682">
        <f t="shared" si="58"/>
        <v>4</v>
      </c>
      <c r="K682" t="str">
        <f t="shared" si="55"/>
        <v>울산주의보2018-04-15</v>
      </c>
      <c r="L682">
        <f>COUNTIF(K$2:K682,K682)</f>
        <v>1</v>
      </c>
    </row>
    <row r="683" spans="1:12" hidden="1" x14ac:dyDescent="0.3">
      <c r="A683" t="s">
        <v>36</v>
      </c>
      <c r="B683" t="s">
        <v>165</v>
      </c>
      <c r="C683" t="s">
        <v>126</v>
      </c>
      <c r="D683" t="s">
        <v>123</v>
      </c>
      <c r="E683" t="s">
        <v>840</v>
      </c>
      <c r="F683" t="s">
        <v>781</v>
      </c>
      <c r="G683" t="str">
        <f t="shared" si="56"/>
        <v>2018-04-15</v>
      </c>
      <c r="H683" t="str">
        <f t="shared" si="57"/>
        <v>2018-04-15</v>
      </c>
      <c r="I683" t="str">
        <f t="shared" si="54"/>
        <v>2018</v>
      </c>
      <c r="J683">
        <f t="shared" si="58"/>
        <v>4</v>
      </c>
      <c r="K683" t="str">
        <f t="shared" si="55"/>
        <v>대구주의보2018-04-15</v>
      </c>
      <c r="L683">
        <f>COUNTIF(K$2:K683,K683)</f>
        <v>1</v>
      </c>
    </row>
    <row r="684" spans="1:12" x14ac:dyDescent="0.3">
      <c r="A684" t="s">
        <v>36</v>
      </c>
      <c r="B684" t="s">
        <v>165</v>
      </c>
      <c r="C684" t="s">
        <v>126</v>
      </c>
      <c r="D684" t="s">
        <v>1</v>
      </c>
      <c r="E684" t="s">
        <v>781</v>
      </c>
      <c r="F684" t="s">
        <v>825</v>
      </c>
      <c r="G684" t="str">
        <f t="shared" si="56"/>
        <v>2018-04-15</v>
      </c>
      <c r="H684" t="str">
        <f t="shared" si="57"/>
        <v>2018-04-15</v>
      </c>
      <c r="I684" t="str">
        <f t="shared" si="54"/>
        <v>2018</v>
      </c>
      <c r="J684">
        <f t="shared" si="58"/>
        <v>4</v>
      </c>
      <c r="K684" t="str">
        <f t="shared" si="55"/>
        <v>대구경보2018-04-15</v>
      </c>
      <c r="L684">
        <f>COUNTIF(K$2:K684,K684)</f>
        <v>1</v>
      </c>
    </row>
    <row r="685" spans="1:12" x14ac:dyDescent="0.3">
      <c r="A685" t="s">
        <v>132</v>
      </c>
      <c r="B685" t="s">
        <v>140</v>
      </c>
      <c r="C685" t="s">
        <v>126</v>
      </c>
      <c r="D685" t="s">
        <v>1</v>
      </c>
      <c r="E685" t="s">
        <v>843</v>
      </c>
      <c r="F685" t="s">
        <v>824</v>
      </c>
      <c r="G685" t="str">
        <f t="shared" si="56"/>
        <v>2018-04-15</v>
      </c>
      <c r="H685" t="str">
        <f t="shared" si="57"/>
        <v>2018-04-16</v>
      </c>
      <c r="I685" t="str">
        <f t="shared" si="54"/>
        <v>2018</v>
      </c>
      <c r="J685">
        <f t="shared" si="58"/>
        <v>4</v>
      </c>
      <c r="K685" t="str">
        <f t="shared" si="55"/>
        <v>경북경보2018-04-15</v>
      </c>
      <c r="L685">
        <f>COUNTIF(K$2:K685,K685)</f>
        <v>1</v>
      </c>
    </row>
    <row r="686" spans="1:12" hidden="1" x14ac:dyDescent="0.3">
      <c r="A686" t="s">
        <v>132</v>
      </c>
      <c r="B686" t="s">
        <v>129</v>
      </c>
      <c r="C686" t="s">
        <v>126</v>
      </c>
      <c r="D686" t="s">
        <v>123</v>
      </c>
      <c r="E686" t="s">
        <v>840</v>
      </c>
      <c r="F686" t="s">
        <v>781</v>
      </c>
      <c r="G686" t="str">
        <f t="shared" si="56"/>
        <v>2018-04-15</v>
      </c>
      <c r="H686" t="str">
        <f t="shared" si="57"/>
        <v>2018-04-15</v>
      </c>
      <c r="I686" t="str">
        <f t="shared" si="54"/>
        <v>2018</v>
      </c>
      <c r="J686">
        <f t="shared" si="58"/>
        <v>4</v>
      </c>
      <c r="K686" t="str">
        <f t="shared" si="55"/>
        <v>경북주의보2018-04-15</v>
      </c>
      <c r="L686">
        <f>COUNTIF(K$2:K686,K686)</f>
        <v>1</v>
      </c>
    </row>
    <row r="687" spans="1:12" hidden="1" x14ac:dyDescent="0.3">
      <c r="A687" t="s">
        <v>133</v>
      </c>
      <c r="B687" t="s">
        <v>163</v>
      </c>
      <c r="C687" t="s">
        <v>126</v>
      </c>
      <c r="D687" t="s">
        <v>123</v>
      </c>
      <c r="E687" t="s">
        <v>885</v>
      </c>
      <c r="F687" t="s">
        <v>824</v>
      </c>
      <c r="G687" t="str">
        <f t="shared" si="56"/>
        <v>2018-04-15</v>
      </c>
      <c r="H687" t="str">
        <f t="shared" si="57"/>
        <v>2018-04-16</v>
      </c>
      <c r="I687" t="str">
        <f t="shared" si="54"/>
        <v>2018</v>
      </c>
      <c r="J687">
        <f t="shared" si="58"/>
        <v>4</v>
      </c>
      <c r="K687" t="str">
        <f t="shared" si="55"/>
        <v>경남주의보2018-04-15</v>
      </c>
      <c r="L687">
        <f>COUNTIF(K$2:K687,K687)</f>
        <v>1</v>
      </c>
    </row>
    <row r="688" spans="1:12" x14ac:dyDescent="0.3">
      <c r="A688" t="s">
        <v>133</v>
      </c>
      <c r="B688" t="s">
        <v>145</v>
      </c>
      <c r="C688" t="s">
        <v>126</v>
      </c>
      <c r="D688" t="s">
        <v>1</v>
      </c>
      <c r="E688" t="s">
        <v>781</v>
      </c>
      <c r="F688" t="s">
        <v>885</v>
      </c>
      <c r="G688" t="str">
        <f t="shared" si="56"/>
        <v>2018-04-15</v>
      </c>
      <c r="H688" t="str">
        <f t="shared" si="57"/>
        <v>2018-04-15</v>
      </c>
      <c r="I688" t="str">
        <f t="shared" si="54"/>
        <v>2018</v>
      </c>
      <c r="J688">
        <f t="shared" si="58"/>
        <v>4</v>
      </c>
      <c r="K688" t="str">
        <f t="shared" si="55"/>
        <v>경남경보2018-04-15</v>
      </c>
      <c r="L688">
        <f>COUNTIF(K$2:K688,K688)</f>
        <v>1</v>
      </c>
    </row>
    <row r="689" spans="1:12" hidden="1" x14ac:dyDescent="0.3">
      <c r="A689" t="s">
        <v>130</v>
      </c>
      <c r="B689" t="s">
        <v>157</v>
      </c>
      <c r="C689" t="s">
        <v>126</v>
      </c>
      <c r="D689" t="s">
        <v>123</v>
      </c>
      <c r="E689" t="s">
        <v>840</v>
      </c>
      <c r="F689" t="s">
        <v>842</v>
      </c>
      <c r="G689" t="str">
        <f t="shared" si="56"/>
        <v>2018-04-15</v>
      </c>
      <c r="H689" t="str">
        <f t="shared" si="57"/>
        <v>2018-04-15</v>
      </c>
      <c r="I689" t="str">
        <f t="shared" si="54"/>
        <v>2018</v>
      </c>
      <c r="J689">
        <f t="shared" si="58"/>
        <v>4</v>
      </c>
      <c r="K689" t="str">
        <f t="shared" si="55"/>
        <v>전남주의보2018-04-15</v>
      </c>
      <c r="L689">
        <f>COUNTIF(K$2:K689,K689)</f>
        <v>1</v>
      </c>
    </row>
    <row r="690" spans="1:12" x14ac:dyDescent="0.3">
      <c r="A690" t="s">
        <v>130</v>
      </c>
      <c r="B690" t="s">
        <v>157</v>
      </c>
      <c r="C690" t="s">
        <v>126</v>
      </c>
      <c r="D690" t="s">
        <v>1</v>
      </c>
      <c r="E690" t="s">
        <v>842</v>
      </c>
      <c r="F690" t="s">
        <v>843</v>
      </c>
      <c r="G690" t="str">
        <f t="shared" si="56"/>
        <v>2018-04-15</v>
      </c>
      <c r="H690" t="str">
        <f t="shared" si="57"/>
        <v>2018-04-15</v>
      </c>
      <c r="I690" t="str">
        <f t="shared" si="54"/>
        <v>2018</v>
      </c>
      <c r="J690">
        <f t="shared" si="58"/>
        <v>4</v>
      </c>
      <c r="K690" t="str">
        <f t="shared" si="55"/>
        <v>전남경보2018-04-15</v>
      </c>
      <c r="L690">
        <f>COUNTIF(K$2:K690,K690)</f>
        <v>1</v>
      </c>
    </row>
    <row r="691" spans="1:12" x14ac:dyDescent="0.3">
      <c r="A691" t="s">
        <v>39</v>
      </c>
      <c r="B691" t="s">
        <v>139</v>
      </c>
      <c r="C691" t="s">
        <v>126</v>
      </c>
      <c r="D691" t="s">
        <v>1</v>
      </c>
      <c r="E691" t="s">
        <v>842</v>
      </c>
      <c r="F691" t="s">
        <v>782</v>
      </c>
      <c r="G691" t="str">
        <f t="shared" si="56"/>
        <v>2018-04-15</v>
      </c>
      <c r="H691" t="str">
        <f t="shared" si="57"/>
        <v>2018-04-15</v>
      </c>
      <c r="I691" t="str">
        <f t="shared" si="54"/>
        <v>2018</v>
      </c>
      <c r="J691">
        <f t="shared" si="58"/>
        <v>4</v>
      </c>
      <c r="K691" t="str">
        <f t="shared" si="55"/>
        <v>광주경보2018-04-15</v>
      </c>
      <c r="L691">
        <f>COUNTIF(K$2:K691,K691)</f>
        <v>1</v>
      </c>
    </row>
    <row r="692" spans="1:12" hidden="1" x14ac:dyDescent="0.3">
      <c r="A692" t="s">
        <v>39</v>
      </c>
      <c r="B692" t="s">
        <v>139</v>
      </c>
      <c r="C692" t="s">
        <v>126</v>
      </c>
      <c r="D692" t="s">
        <v>123</v>
      </c>
      <c r="E692" t="s">
        <v>840</v>
      </c>
      <c r="F692" t="s">
        <v>842</v>
      </c>
      <c r="G692" t="str">
        <f t="shared" si="56"/>
        <v>2018-04-15</v>
      </c>
      <c r="H692" t="str">
        <f t="shared" si="57"/>
        <v>2018-04-15</v>
      </c>
      <c r="I692" t="str">
        <f t="shared" si="54"/>
        <v>2018</v>
      </c>
      <c r="J692">
        <f t="shared" si="58"/>
        <v>4</v>
      </c>
      <c r="K692" t="str">
        <f t="shared" si="55"/>
        <v>광주주의보2018-04-15</v>
      </c>
      <c r="L692">
        <f>COUNTIF(K$2:K692,K692)</f>
        <v>1</v>
      </c>
    </row>
    <row r="693" spans="1:12" x14ac:dyDescent="0.3">
      <c r="A693" t="s">
        <v>142</v>
      </c>
      <c r="B693" t="s">
        <v>185</v>
      </c>
      <c r="C693" t="s">
        <v>126</v>
      </c>
      <c r="D693" t="s">
        <v>1</v>
      </c>
      <c r="E693" t="s">
        <v>867</v>
      </c>
      <c r="F693" t="s">
        <v>928</v>
      </c>
      <c r="G693" t="str">
        <f t="shared" si="56"/>
        <v>2018-04-15</v>
      </c>
      <c r="H693" t="str">
        <f t="shared" si="57"/>
        <v>2018-04-15</v>
      </c>
      <c r="I693" t="str">
        <f t="shared" si="54"/>
        <v>2018</v>
      </c>
      <c r="J693">
        <f t="shared" si="58"/>
        <v>4</v>
      </c>
      <c r="K693" t="str">
        <f t="shared" si="55"/>
        <v>전북경보2018-04-15</v>
      </c>
      <c r="L693">
        <f>COUNTIF(K$2:K693,K693)</f>
        <v>1</v>
      </c>
    </row>
    <row r="694" spans="1:12" hidden="1" x14ac:dyDescent="0.3">
      <c r="A694" t="s">
        <v>142</v>
      </c>
      <c r="B694" t="s">
        <v>175</v>
      </c>
      <c r="C694" t="s">
        <v>126</v>
      </c>
      <c r="D694" t="s">
        <v>123</v>
      </c>
      <c r="E694" t="s">
        <v>842</v>
      </c>
      <c r="F694" t="s">
        <v>841</v>
      </c>
      <c r="G694" t="str">
        <f t="shared" si="56"/>
        <v>2018-04-15</v>
      </c>
      <c r="H694" t="str">
        <f t="shared" si="57"/>
        <v>2018-04-15</v>
      </c>
      <c r="I694" t="str">
        <f t="shared" si="54"/>
        <v>2018</v>
      </c>
      <c r="J694">
        <f t="shared" si="58"/>
        <v>4</v>
      </c>
      <c r="K694" t="str">
        <f t="shared" si="55"/>
        <v>전북주의보2018-04-15</v>
      </c>
      <c r="L694">
        <f>COUNTIF(K$2:K694,K694)</f>
        <v>1</v>
      </c>
    </row>
    <row r="695" spans="1:12" hidden="1" x14ac:dyDescent="0.3">
      <c r="A695" t="s">
        <v>41</v>
      </c>
      <c r="B695" t="s">
        <v>162</v>
      </c>
      <c r="C695" t="s">
        <v>126</v>
      </c>
      <c r="D695" t="s">
        <v>123</v>
      </c>
      <c r="E695" t="s">
        <v>890</v>
      </c>
      <c r="F695" t="s">
        <v>867</v>
      </c>
      <c r="G695" t="str">
        <f t="shared" si="56"/>
        <v>2018-04-15</v>
      </c>
      <c r="H695" t="str">
        <f t="shared" si="57"/>
        <v>2018-04-15</v>
      </c>
      <c r="I695" t="str">
        <f t="shared" si="54"/>
        <v>2018</v>
      </c>
      <c r="J695">
        <f t="shared" si="58"/>
        <v>4</v>
      </c>
      <c r="K695" t="str">
        <f t="shared" si="55"/>
        <v>제주주의보2018-04-15</v>
      </c>
      <c r="L695">
        <f>COUNTIF(K$2:K695,K695)</f>
        <v>1</v>
      </c>
    </row>
    <row r="696" spans="1:12" x14ac:dyDescent="0.3">
      <c r="A696" t="s">
        <v>41</v>
      </c>
      <c r="B696" t="s">
        <v>162</v>
      </c>
      <c r="C696" t="s">
        <v>126</v>
      </c>
      <c r="D696" t="s">
        <v>1</v>
      </c>
      <c r="E696" t="s">
        <v>867</v>
      </c>
      <c r="F696" t="s">
        <v>782</v>
      </c>
      <c r="G696" t="str">
        <f t="shared" si="56"/>
        <v>2018-04-15</v>
      </c>
      <c r="H696" t="str">
        <f t="shared" si="57"/>
        <v>2018-04-15</v>
      </c>
      <c r="I696" t="str">
        <f t="shared" si="54"/>
        <v>2018</v>
      </c>
      <c r="J696">
        <f t="shared" si="58"/>
        <v>4</v>
      </c>
      <c r="K696" t="str">
        <f t="shared" si="55"/>
        <v>제주경보2018-04-15</v>
      </c>
      <c r="L696">
        <f>COUNTIF(K$2:K696,K696)</f>
        <v>1</v>
      </c>
    </row>
    <row r="697" spans="1:12" hidden="1" x14ac:dyDescent="0.3">
      <c r="A697" t="s">
        <v>37</v>
      </c>
      <c r="B697" t="s">
        <v>152</v>
      </c>
      <c r="C697" t="s">
        <v>126</v>
      </c>
      <c r="D697" t="s">
        <v>123</v>
      </c>
      <c r="E697" t="s">
        <v>870</v>
      </c>
      <c r="F697" t="s">
        <v>872</v>
      </c>
      <c r="G697" t="str">
        <f t="shared" si="56"/>
        <v>2018-04-16</v>
      </c>
      <c r="H697" t="str">
        <f t="shared" si="57"/>
        <v>2018-04-16</v>
      </c>
      <c r="I697" t="str">
        <f t="shared" si="54"/>
        <v>2018</v>
      </c>
      <c r="J697">
        <f t="shared" si="58"/>
        <v>4</v>
      </c>
      <c r="K697" t="str">
        <f t="shared" si="55"/>
        <v>부산주의보2018-04-16</v>
      </c>
      <c r="L697">
        <f>COUNTIF(K$2:K697,K697)</f>
        <v>1</v>
      </c>
    </row>
    <row r="698" spans="1:12" hidden="1" x14ac:dyDescent="0.3">
      <c r="A698" t="s">
        <v>132</v>
      </c>
      <c r="B698" t="s">
        <v>140</v>
      </c>
      <c r="C698" t="s">
        <v>126</v>
      </c>
      <c r="D698" t="s">
        <v>123</v>
      </c>
      <c r="E698" t="s">
        <v>824</v>
      </c>
      <c r="F698" t="s">
        <v>886</v>
      </c>
      <c r="G698" t="str">
        <f t="shared" si="56"/>
        <v>2018-04-16</v>
      </c>
      <c r="H698" t="str">
        <f t="shared" si="57"/>
        <v>2018-04-16</v>
      </c>
      <c r="I698" t="str">
        <f t="shared" si="54"/>
        <v>2018</v>
      </c>
      <c r="J698">
        <f t="shared" si="58"/>
        <v>4</v>
      </c>
      <c r="K698" t="str">
        <f t="shared" si="55"/>
        <v>경북주의보2018-04-16</v>
      </c>
      <c r="L698">
        <f>COUNTIF(K$2:K698,K698)</f>
        <v>1</v>
      </c>
    </row>
    <row r="699" spans="1:12" hidden="1" x14ac:dyDescent="0.3">
      <c r="A699" t="s">
        <v>133</v>
      </c>
      <c r="B699" t="s">
        <v>155</v>
      </c>
      <c r="C699" t="s">
        <v>126</v>
      </c>
      <c r="D699" t="s">
        <v>123</v>
      </c>
      <c r="E699" t="s">
        <v>891</v>
      </c>
      <c r="F699" t="s">
        <v>892</v>
      </c>
      <c r="G699" t="str">
        <f t="shared" si="56"/>
        <v>2018-04-16</v>
      </c>
      <c r="H699" t="str">
        <f t="shared" si="57"/>
        <v>2018-04-16</v>
      </c>
      <c r="I699" t="str">
        <f t="shared" si="54"/>
        <v>2018</v>
      </c>
      <c r="J699">
        <f t="shared" si="58"/>
        <v>4</v>
      </c>
      <c r="K699" t="str">
        <f t="shared" si="55"/>
        <v>경남주의보2018-04-16</v>
      </c>
      <c r="L699">
        <f>COUNTIF(K$2:K699,K699)</f>
        <v>1</v>
      </c>
    </row>
    <row r="700" spans="1:12" hidden="1" x14ac:dyDescent="0.3">
      <c r="A700" t="s">
        <v>133</v>
      </c>
      <c r="B700" t="s">
        <v>138</v>
      </c>
      <c r="C700" t="s">
        <v>126</v>
      </c>
      <c r="D700" t="s">
        <v>123</v>
      </c>
      <c r="E700" t="s">
        <v>893</v>
      </c>
      <c r="F700" t="s">
        <v>894</v>
      </c>
      <c r="G700" t="str">
        <f t="shared" si="56"/>
        <v>2018-04-17</v>
      </c>
      <c r="H700" t="str">
        <f t="shared" si="57"/>
        <v>2018-04-18</v>
      </c>
      <c r="I700" t="str">
        <f t="shared" si="54"/>
        <v>2018</v>
      </c>
      <c r="J700">
        <f t="shared" si="58"/>
        <v>4</v>
      </c>
      <c r="K700" t="str">
        <f t="shared" si="55"/>
        <v>경남주의보2018-04-17</v>
      </c>
      <c r="L700">
        <f>COUNTIF(K$2:K700,K700)</f>
        <v>1</v>
      </c>
    </row>
    <row r="701" spans="1:12" hidden="1" x14ac:dyDescent="0.3">
      <c r="A701" t="s">
        <v>130</v>
      </c>
      <c r="B701" t="s">
        <v>131</v>
      </c>
      <c r="C701" t="s">
        <v>126</v>
      </c>
      <c r="D701" t="s">
        <v>123</v>
      </c>
      <c r="E701" t="s">
        <v>903</v>
      </c>
      <c r="F701" t="s">
        <v>904</v>
      </c>
      <c r="G701" t="str">
        <f t="shared" si="56"/>
        <v>2018-04-17</v>
      </c>
      <c r="H701" t="str">
        <f t="shared" si="57"/>
        <v>2018-04-18</v>
      </c>
      <c r="I701" t="str">
        <f t="shared" ref="I701:I757" si="59">LEFT(G701,4)</f>
        <v>2018</v>
      </c>
      <c r="J701">
        <f t="shared" si="58"/>
        <v>4</v>
      </c>
      <c r="K701" t="str">
        <f t="shared" ref="K701:K757" si="60">A701&amp;D701&amp;G701</f>
        <v>전남주의보2018-04-17</v>
      </c>
      <c r="L701">
        <f>COUNTIF(K$2:K701,K701)</f>
        <v>1</v>
      </c>
    </row>
    <row r="702" spans="1:12" hidden="1" x14ac:dyDescent="0.3">
      <c r="A702" t="s">
        <v>41</v>
      </c>
      <c r="B702" t="s">
        <v>162</v>
      </c>
      <c r="C702" t="s">
        <v>126</v>
      </c>
      <c r="D702" t="s">
        <v>123</v>
      </c>
      <c r="E702" t="s">
        <v>895</v>
      </c>
      <c r="F702" t="s">
        <v>894</v>
      </c>
      <c r="G702" t="str">
        <f t="shared" si="56"/>
        <v>2018-04-17</v>
      </c>
      <c r="H702" t="str">
        <f t="shared" si="57"/>
        <v>2018-04-18</v>
      </c>
      <c r="I702" t="str">
        <f t="shared" si="59"/>
        <v>2018</v>
      </c>
      <c r="J702">
        <f t="shared" si="58"/>
        <v>4</v>
      </c>
      <c r="K702" t="str">
        <f t="shared" si="60"/>
        <v>제주주의보2018-04-17</v>
      </c>
      <c r="L702">
        <f>COUNTIF(K$2:K702,K702)</f>
        <v>1</v>
      </c>
    </row>
    <row r="703" spans="1:12" hidden="1" x14ac:dyDescent="0.3">
      <c r="A703" t="s">
        <v>124</v>
      </c>
      <c r="B703" t="s">
        <v>131</v>
      </c>
      <c r="C703" t="s">
        <v>126</v>
      </c>
      <c r="D703" t="s">
        <v>123</v>
      </c>
      <c r="E703" t="s">
        <v>783</v>
      </c>
      <c r="F703" t="s">
        <v>784</v>
      </c>
      <c r="G703" t="str">
        <f t="shared" si="56"/>
        <v>2018-04-20</v>
      </c>
      <c r="H703" t="str">
        <f t="shared" si="57"/>
        <v>2018-04-21</v>
      </c>
      <c r="I703" t="str">
        <f t="shared" si="59"/>
        <v>2018</v>
      </c>
      <c r="J703">
        <f t="shared" si="58"/>
        <v>4</v>
      </c>
      <c r="K703" t="str">
        <f t="shared" si="60"/>
        <v>경기주의보2018-04-20</v>
      </c>
      <c r="L703">
        <f>COUNTIF(K$2:K703,K703)</f>
        <v>1</v>
      </c>
    </row>
    <row r="704" spans="1:12" hidden="1" x14ac:dyDescent="0.3">
      <c r="A704" t="s">
        <v>127</v>
      </c>
      <c r="B704" t="s">
        <v>187</v>
      </c>
      <c r="C704" t="s">
        <v>126</v>
      </c>
      <c r="D704" t="s">
        <v>123</v>
      </c>
      <c r="E704" t="s">
        <v>827</v>
      </c>
      <c r="F704" t="s">
        <v>828</v>
      </c>
      <c r="G704" t="str">
        <f t="shared" si="56"/>
        <v>2018-04-20</v>
      </c>
      <c r="H704" t="str">
        <f t="shared" si="57"/>
        <v>2018-04-21</v>
      </c>
      <c r="I704" t="str">
        <f t="shared" si="59"/>
        <v>2018</v>
      </c>
      <c r="J704">
        <f t="shared" si="58"/>
        <v>4</v>
      </c>
      <c r="K704" t="str">
        <f t="shared" si="60"/>
        <v>강원주의보2018-04-20</v>
      </c>
      <c r="L704">
        <f>COUNTIF(K$2:K704,K704)</f>
        <v>1</v>
      </c>
    </row>
    <row r="705" spans="1:12" hidden="1" x14ac:dyDescent="0.3">
      <c r="A705" t="s">
        <v>34</v>
      </c>
      <c r="B705" t="s">
        <v>140</v>
      </c>
      <c r="C705" t="s">
        <v>126</v>
      </c>
      <c r="D705" t="s">
        <v>123</v>
      </c>
      <c r="E705" t="s">
        <v>853</v>
      </c>
      <c r="F705" t="s">
        <v>827</v>
      </c>
      <c r="G705" t="str">
        <f t="shared" si="56"/>
        <v>2018-04-20</v>
      </c>
      <c r="H705" t="str">
        <f t="shared" si="57"/>
        <v>2018-04-20</v>
      </c>
      <c r="I705" t="str">
        <f t="shared" si="59"/>
        <v>2018</v>
      </c>
      <c r="J705">
        <f t="shared" si="58"/>
        <v>4</v>
      </c>
      <c r="K705" t="str">
        <f t="shared" si="60"/>
        <v>대전주의보2018-04-20</v>
      </c>
      <c r="L705">
        <f>COUNTIF(K$2:K705,K705)</f>
        <v>1</v>
      </c>
    </row>
    <row r="706" spans="1:12" hidden="1" x14ac:dyDescent="0.3">
      <c r="A706" t="s">
        <v>133</v>
      </c>
      <c r="B706" t="s">
        <v>168</v>
      </c>
      <c r="C706" t="s">
        <v>126</v>
      </c>
      <c r="D706" t="s">
        <v>123</v>
      </c>
      <c r="E706" t="s">
        <v>896</v>
      </c>
      <c r="F706" t="s">
        <v>897</v>
      </c>
      <c r="G706" t="str">
        <f t="shared" ref="G706:G769" si="61">LEFT(E706,10)</f>
        <v>2018-04-20</v>
      </c>
      <c r="H706" t="str">
        <f t="shared" ref="H706:H769" si="62">LEFT(F706,10)</f>
        <v>2018-04-20</v>
      </c>
      <c r="I706" t="str">
        <f t="shared" si="59"/>
        <v>2018</v>
      </c>
      <c r="J706">
        <f t="shared" si="58"/>
        <v>4</v>
      </c>
      <c r="K706" t="str">
        <f t="shared" si="60"/>
        <v>경남주의보2018-04-20</v>
      </c>
      <c r="L706">
        <f>COUNTIF(K$2:K706,K706)</f>
        <v>1</v>
      </c>
    </row>
    <row r="707" spans="1:12" hidden="1" x14ac:dyDescent="0.3">
      <c r="A707" t="s">
        <v>142</v>
      </c>
      <c r="B707" t="s">
        <v>175</v>
      </c>
      <c r="C707" t="s">
        <v>1794</v>
      </c>
      <c r="D707" t="s">
        <v>123</v>
      </c>
      <c r="E707" t="s">
        <v>2187</v>
      </c>
      <c r="F707" t="s">
        <v>2188</v>
      </c>
      <c r="G707" t="str">
        <f t="shared" si="61"/>
        <v>2018-04-21</v>
      </c>
      <c r="H707" t="str">
        <f t="shared" si="62"/>
        <v>2018-04-21</v>
      </c>
      <c r="I707" t="str">
        <f t="shared" si="59"/>
        <v>2018</v>
      </c>
      <c r="J707">
        <f t="shared" ref="J707:J770" si="63">MONTH(G707)</f>
        <v>4</v>
      </c>
      <c r="K707" t="str">
        <f t="shared" si="60"/>
        <v>전북주의보2018-04-21</v>
      </c>
      <c r="L707">
        <f>COUNTIF(K$2:K707,K707)</f>
        <v>1</v>
      </c>
    </row>
    <row r="708" spans="1:12" hidden="1" x14ac:dyDescent="0.3">
      <c r="A708" t="s">
        <v>142</v>
      </c>
      <c r="B708" t="s">
        <v>173</v>
      </c>
      <c r="C708" t="s">
        <v>126</v>
      </c>
      <c r="D708" t="s">
        <v>123</v>
      </c>
      <c r="E708" t="s">
        <v>929</v>
      </c>
      <c r="F708" t="s">
        <v>930</v>
      </c>
      <c r="G708" t="str">
        <f t="shared" si="61"/>
        <v>2018-05-26</v>
      </c>
      <c r="H708" t="str">
        <f t="shared" si="62"/>
        <v>2018-05-26</v>
      </c>
      <c r="I708" t="str">
        <f t="shared" si="59"/>
        <v>2018</v>
      </c>
      <c r="J708">
        <f t="shared" si="63"/>
        <v>5</v>
      </c>
      <c r="K708" t="str">
        <f t="shared" si="60"/>
        <v>전북주의보2018-05-26</v>
      </c>
      <c r="L708">
        <f>COUNTIF(K$2:K708,K708)</f>
        <v>1</v>
      </c>
    </row>
    <row r="709" spans="1:12" hidden="1" x14ac:dyDescent="0.3">
      <c r="A709" t="s">
        <v>127</v>
      </c>
      <c r="B709" t="s">
        <v>190</v>
      </c>
      <c r="C709" t="s">
        <v>126</v>
      </c>
      <c r="D709" t="s">
        <v>123</v>
      </c>
      <c r="E709" t="s">
        <v>829</v>
      </c>
      <c r="F709" t="s">
        <v>830</v>
      </c>
      <c r="G709" t="str">
        <f t="shared" si="61"/>
        <v>2018-05-29</v>
      </c>
      <c r="H709" t="str">
        <f t="shared" si="62"/>
        <v>2018-05-29</v>
      </c>
      <c r="I709" t="str">
        <f t="shared" si="59"/>
        <v>2018</v>
      </c>
      <c r="J709">
        <f t="shared" si="63"/>
        <v>5</v>
      </c>
      <c r="K709" t="str">
        <f t="shared" si="60"/>
        <v>강원주의보2018-05-29</v>
      </c>
      <c r="L709">
        <f>COUNTIF(K$2:K709,K709)</f>
        <v>1</v>
      </c>
    </row>
    <row r="710" spans="1:12" hidden="1" x14ac:dyDescent="0.3">
      <c r="A710" t="s">
        <v>142</v>
      </c>
      <c r="B710" t="s">
        <v>173</v>
      </c>
      <c r="C710" t="s">
        <v>126</v>
      </c>
      <c r="D710" t="s">
        <v>123</v>
      </c>
      <c r="E710" t="s">
        <v>931</v>
      </c>
      <c r="F710" t="s">
        <v>932</v>
      </c>
      <c r="G710" t="str">
        <f t="shared" si="61"/>
        <v>2018-06-07</v>
      </c>
      <c r="H710" t="str">
        <f t="shared" si="62"/>
        <v>2018-06-07</v>
      </c>
      <c r="I710" t="str">
        <f t="shared" si="59"/>
        <v>2018</v>
      </c>
      <c r="J710">
        <f t="shared" si="63"/>
        <v>6</v>
      </c>
      <c r="K710" t="str">
        <f t="shared" si="60"/>
        <v>전북주의보2018-06-07</v>
      </c>
      <c r="L710">
        <f>COUNTIF(K$2:K710,K710)</f>
        <v>1</v>
      </c>
    </row>
    <row r="711" spans="1:12" hidden="1" x14ac:dyDescent="0.3">
      <c r="A711" t="s">
        <v>142</v>
      </c>
      <c r="B711" t="s">
        <v>178</v>
      </c>
      <c r="C711" t="s">
        <v>1794</v>
      </c>
      <c r="D711" t="s">
        <v>123</v>
      </c>
      <c r="E711" t="s">
        <v>2189</v>
      </c>
      <c r="F711" t="s">
        <v>2190</v>
      </c>
      <c r="G711" t="str">
        <f t="shared" si="61"/>
        <v>2018-06-08</v>
      </c>
      <c r="H711" t="str">
        <f t="shared" si="62"/>
        <v>2018-06-09</v>
      </c>
      <c r="I711" t="str">
        <f t="shared" si="59"/>
        <v>2018</v>
      </c>
      <c r="J711">
        <f t="shared" si="63"/>
        <v>6</v>
      </c>
      <c r="K711" t="str">
        <f t="shared" si="60"/>
        <v>전북주의보2018-06-08</v>
      </c>
      <c r="L711">
        <f>COUNTIF(K$2:K711,K711)</f>
        <v>1</v>
      </c>
    </row>
    <row r="712" spans="1:12" hidden="1" x14ac:dyDescent="0.3">
      <c r="A712" t="s">
        <v>142</v>
      </c>
      <c r="B712" t="s">
        <v>178</v>
      </c>
      <c r="C712" t="s">
        <v>126</v>
      </c>
      <c r="D712" t="s">
        <v>123</v>
      </c>
      <c r="E712" t="s">
        <v>933</v>
      </c>
      <c r="F712" t="s">
        <v>934</v>
      </c>
      <c r="G712" t="str">
        <f t="shared" si="61"/>
        <v>2018-06-09</v>
      </c>
      <c r="H712" t="str">
        <f t="shared" si="62"/>
        <v>2018-06-09</v>
      </c>
      <c r="I712" t="str">
        <f t="shared" si="59"/>
        <v>2018</v>
      </c>
      <c r="J712">
        <f t="shared" si="63"/>
        <v>6</v>
      </c>
      <c r="K712" t="str">
        <f t="shared" si="60"/>
        <v>전북주의보2018-06-09</v>
      </c>
      <c r="L712">
        <f>COUNTIF(K$2:K712,K712)</f>
        <v>1</v>
      </c>
    </row>
    <row r="713" spans="1:12" hidden="1" x14ac:dyDescent="0.3">
      <c r="A713" t="s">
        <v>37</v>
      </c>
      <c r="B713" t="s">
        <v>159</v>
      </c>
      <c r="C713" t="s">
        <v>1794</v>
      </c>
      <c r="D713" t="s">
        <v>123</v>
      </c>
      <c r="E713" t="s">
        <v>2151</v>
      </c>
      <c r="F713" t="s">
        <v>2152</v>
      </c>
      <c r="G713" t="str">
        <f t="shared" si="61"/>
        <v>2018-07-19</v>
      </c>
      <c r="H713" t="str">
        <f t="shared" si="62"/>
        <v>2018-07-21</v>
      </c>
      <c r="I713" t="str">
        <f t="shared" si="59"/>
        <v>2018</v>
      </c>
      <c r="J713">
        <f t="shared" si="63"/>
        <v>7</v>
      </c>
      <c r="K713" t="str">
        <f t="shared" si="60"/>
        <v>부산주의보2018-07-19</v>
      </c>
      <c r="L713">
        <f>COUNTIF(K$2:K713,K713)</f>
        <v>1</v>
      </c>
    </row>
    <row r="714" spans="1:12" hidden="1" x14ac:dyDescent="0.3">
      <c r="A714" t="s">
        <v>38</v>
      </c>
      <c r="B714" t="s">
        <v>167</v>
      </c>
      <c r="C714" t="s">
        <v>1794</v>
      </c>
      <c r="D714" t="s">
        <v>123</v>
      </c>
      <c r="E714" t="s">
        <v>2157</v>
      </c>
      <c r="F714" t="s">
        <v>2158</v>
      </c>
      <c r="G714" t="str">
        <f t="shared" si="61"/>
        <v>2018-07-19</v>
      </c>
      <c r="H714" t="str">
        <f t="shared" si="62"/>
        <v>2018-07-21</v>
      </c>
      <c r="I714" t="str">
        <f t="shared" si="59"/>
        <v>2018</v>
      </c>
      <c r="J714">
        <f t="shared" si="63"/>
        <v>7</v>
      </c>
      <c r="K714" t="str">
        <f t="shared" si="60"/>
        <v>울산주의보2018-07-19</v>
      </c>
      <c r="L714">
        <f>COUNTIF(K$2:K714,K714)</f>
        <v>1</v>
      </c>
    </row>
    <row r="715" spans="1:12" hidden="1" x14ac:dyDescent="0.3">
      <c r="A715" t="s">
        <v>132</v>
      </c>
      <c r="B715" t="s">
        <v>140</v>
      </c>
      <c r="C715" t="s">
        <v>1794</v>
      </c>
      <c r="D715" t="s">
        <v>123</v>
      </c>
      <c r="E715" t="s">
        <v>2162</v>
      </c>
      <c r="F715" t="s">
        <v>2163</v>
      </c>
      <c r="G715" t="str">
        <f t="shared" si="61"/>
        <v>2018-07-20</v>
      </c>
      <c r="H715" t="str">
        <f t="shared" si="62"/>
        <v>2018-07-21</v>
      </c>
      <c r="I715" t="str">
        <f t="shared" si="59"/>
        <v>2018</v>
      </c>
      <c r="J715">
        <f t="shared" si="63"/>
        <v>7</v>
      </c>
      <c r="K715" t="str">
        <f t="shared" si="60"/>
        <v>경북주의보2018-07-20</v>
      </c>
      <c r="L715">
        <f>COUNTIF(K$2:K715,K715)</f>
        <v>1</v>
      </c>
    </row>
    <row r="716" spans="1:12" hidden="1" x14ac:dyDescent="0.3">
      <c r="A716" t="s">
        <v>124</v>
      </c>
      <c r="B716" t="s">
        <v>164</v>
      </c>
      <c r="C716" t="s">
        <v>1794</v>
      </c>
      <c r="D716" t="s">
        <v>123</v>
      </c>
      <c r="E716" t="s">
        <v>2081</v>
      </c>
      <c r="F716" t="s">
        <v>2082</v>
      </c>
      <c r="G716" t="str">
        <f t="shared" si="61"/>
        <v>2018-10-15</v>
      </c>
      <c r="H716" t="str">
        <f t="shared" si="62"/>
        <v>2018-10-16</v>
      </c>
      <c r="I716" t="str">
        <f t="shared" si="59"/>
        <v>2018</v>
      </c>
      <c r="J716">
        <f t="shared" si="63"/>
        <v>10</v>
      </c>
      <c r="K716" t="str">
        <f t="shared" si="60"/>
        <v>경기주의보2018-10-15</v>
      </c>
      <c r="L716">
        <f>COUNTIF(K$2:K716,K716)</f>
        <v>1</v>
      </c>
    </row>
    <row r="717" spans="1:12" hidden="1" x14ac:dyDescent="0.3">
      <c r="A717" t="s">
        <v>153</v>
      </c>
      <c r="B717" t="s">
        <v>122</v>
      </c>
      <c r="C717" t="s">
        <v>1794</v>
      </c>
      <c r="D717" t="s">
        <v>123</v>
      </c>
      <c r="E717" t="s">
        <v>2112</v>
      </c>
      <c r="F717" t="s">
        <v>2113</v>
      </c>
      <c r="G717" t="str">
        <f t="shared" si="61"/>
        <v>2018-10-15</v>
      </c>
      <c r="H717" t="str">
        <f t="shared" si="62"/>
        <v>2018-10-16</v>
      </c>
      <c r="I717" t="str">
        <f t="shared" si="59"/>
        <v>2018</v>
      </c>
      <c r="J717">
        <f t="shared" si="63"/>
        <v>10</v>
      </c>
      <c r="K717" t="str">
        <f t="shared" si="60"/>
        <v>충남주의보2018-10-15</v>
      </c>
      <c r="L717">
        <f>COUNTIF(K$2:K717,K717)</f>
        <v>1</v>
      </c>
    </row>
    <row r="718" spans="1:12" hidden="1" x14ac:dyDescent="0.3">
      <c r="A718" t="s">
        <v>121</v>
      </c>
      <c r="B718" t="s">
        <v>152</v>
      </c>
      <c r="C718" t="s">
        <v>1794</v>
      </c>
      <c r="D718" t="s">
        <v>123</v>
      </c>
      <c r="E718" t="s">
        <v>2112</v>
      </c>
      <c r="F718" t="s">
        <v>2133</v>
      </c>
      <c r="G718" t="str">
        <f t="shared" si="61"/>
        <v>2018-10-15</v>
      </c>
      <c r="H718" t="str">
        <f t="shared" si="62"/>
        <v>2018-10-17</v>
      </c>
      <c r="I718" t="str">
        <f t="shared" si="59"/>
        <v>2018</v>
      </c>
      <c r="J718">
        <f t="shared" si="63"/>
        <v>10</v>
      </c>
      <c r="K718" t="str">
        <f t="shared" si="60"/>
        <v>충북주의보2018-10-15</v>
      </c>
      <c r="L718">
        <f>COUNTIF(K$2:K718,K718)</f>
        <v>1</v>
      </c>
    </row>
    <row r="719" spans="1:12" hidden="1" x14ac:dyDescent="0.3">
      <c r="A719" t="s">
        <v>142</v>
      </c>
      <c r="B719" t="s">
        <v>181</v>
      </c>
      <c r="C719" t="s">
        <v>1794</v>
      </c>
      <c r="D719" t="s">
        <v>123</v>
      </c>
      <c r="E719" t="s">
        <v>2191</v>
      </c>
      <c r="F719" t="s">
        <v>2192</v>
      </c>
      <c r="G719" t="str">
        <f t="shared" si="61"/>
        <v>2018-10-15</v>
      </c>
      <c r="H719" t="str">
        <f t="shared" si="62"/>
        <v>2018-10-16</v>
      </c>
      <c r="I719" t="str">
        <f t="shared" si="59"/>
        <v>2018</v>
      </c>
      <c r="J719">
        <f t="shared" si="63"/>
        <v>10</v>
      </c>
      <c r="K719" t="str">
        <f t="shared" si="60"/>
        <v>전북주의보2018-10-15</v>
      </c>
      <c r="L719">
        <f>COUNTIF(K$2:K719,K719)</f>
        <v>1</v>
      </c>
    </row>
    <row r="720" spans="1:12" hidden="1" x14ac:dyDescent="0.3">
      <c r="A720" t="s">
        <v>142</v>
      </c>
      <c r="B720" t="s">
        <v>180</v>
      </c>
      <c r="C720" t="s">
        <v>126</v>
      </c>
      <c r="D720" t="s">
        <v>123</v>
      </c>
      <c r="E720" t="s">
        <v>935</v>
      </c>
      <c r="F720" t="s">
        <v>936</v>
      </c>
      <c r="G720" t="str">
        <f t="shared" si="61"/>
        <v>2018-10-16</v>
      </c>
      <c r="H720" t="str">
        <f t="shared" si="62"/>
        <v>2018-10-16</v>
      </c>
      <c r="I720" t="str">
        <f t="shared" si="59"/>
        <v>2018</v>
      </c>
      <c r="J720">
        <f t="shared" si="63"/>
        <v>10</v>
      </c>
      <c r="K720" t="str">
        <f t="shared" si="60"/>
        <v>전북주의보2018-10-16</v>
      </c>
      <c r="L720">
        <f>COUNTIF(K$2:K720,K720)</f>
        <v>1</v>
      </c>
    </row>
    <row r="721" spans="1:12" hidden="1" x14ac:dyDescent="0.3">
      <c r="A721" t="s">
        <v>121</v>
      </c>
      <c r="B721" t="s">
        <v>122</v>
      </c>
      <c r="C721" t="s">
        <v>1794</v>
      </c>
      <c r="D721" t="s">
        <v>123</v>
      </c>
      <c r="E721" t="s">
        <v>2134</v>
      </c>
      <c r="F721" t="s">
        <v>2135</v>
      </c>
      <c r="G721" t="str">
        <f t="shared" si="61"/>
        <v>2018-10-16</v>
      </c>
      <c r="H721" t="str">
        <f t="shared" si="62"/>
        <v>2018-10-17</v>
      </c>
      <c r="I721" t="str">
        <f t="shared" si="59"/>
        <v>2018</v>
      </c>
      <c r="J721">
        <f t="shared" si="63"/>
        <v>10</v>
      </c>
      <c r="K721" t="str">
        <f t="shared" si="60"/>
        <v>충북주의보2018-10-16</v>
      </c>
      <c r="L721">
        <f>COUNTIF(K$2:K721,K721)</f>
        <v>1</v>
      </c>
    </row>
    <row r="722" spans="1:12" hidden="1" x14ac:dyDescent="0.3">
      <c r="A722" t="s">
        <v>132</v>
      </c>
      <c r="B722" t="s">
        <v>140</v>
      </c>
      <c r="C722" t="s">
        <v>1794</v>
      </c>
      <c r="D722" t="s">
        <v>123</v>
      </c>
      <c r="E722" t="s">
        <v>2164</v>
      </c>
      <c r="F722" t="s">
        <v>2165</v>
      </c>
      <c r="G722" t="str">
        <f t="shared" si="61"/>
        <v>2018-10-16</v>
      </c>
      <c r="H722" t="str">
        <f t="shared" si="62"/>
        <v>2018-10-17</v>
      </c>
      <c r="I722" t="str">
        <f t="shared" si="59"/>
        <v>2018</v>
      </c>
      <c r="J722">
        <f t="shared" si="63"/>
        <v>10</v>
      </c>
      <c r="K722" t="str">
        <f t="shared" si="60"/>
        <v>경북주의보2018-10-16</v>
      </c>
      <c r="L722">
        <f>COUNTIF(K$2:K722,K722)</f>
        <v>1</v>
      </c>
    </row>
    <row r="723" spans="1:12" hidden="1" x14ac:dyDescent="0.3">
      <c r="A723" t="s">
        <v>142</v>
      </c>
      <c r="B723" t="s">
        <v>175</v>
      </c>
      <c r="C723" t="s">
        <v>1794</v>
      </c>
      <c r="D723" t="s">
        <v>123</v>
      </c>
      <c r="E723" t="s">
        <v>2193</v>
      </c>
      <c r="F723" t="s">
        <v>2194</v>
      </c>
      <c r="G723" t="str">
        <f t="shared" si="61"/>
        <v>2018-10-22</v>
      </c>
      <c r="H723" t="str">
        <f t="shared" si="62"/>
        <v>2018-10-23</v>
      </c>
      <c r="I723" t="str">
        <f t="shared" si="59"/>
        <v>2018</v>
      </c>
      <c r="J723">
        <f t="shared" si="63"/>
        <v>10</v>
      </c>
      <c r="K723" t="str">
        <f t="shared" si="60"/>
        <v>전북주의보2018-10-22</v>
      </c>
      <c r="L723">
        <f>COUNTIF(K$2:K723,K723)</f>
        <v>1</v>
      </c>
    </row>
    <row r="724" spans="1:12" hidden="1" x14ac:dyDescent="0.3">
      <c r="A724" t="s">
        <v>142</v>
      </c>
      <c r="B724" t="s">
        <v>175</v>
      </c>
      <c r="C724" t="s">
        <v>1794</v>
      </c>
      <c r="D724" t="s">
        <v>123</v>
      </c>
      <c r="E724" t="s">
        <v>2195</v>
      </c>
      <c r="F724" t="s">
        <v>2196</v>
      </c>
      <c r="G724" t="str">
        <f t="shared" si="61"/>
        <v>2018-10-25</v>
      </c>
      <c r="H724" t="str">
        <f t="shared" si="62"/>
        <v>2018-10-26</v>
      </c>
      <c r="I724" t="str">
        <f t="shared" si="59"/>
        <v>2018</v>
      </c>
      <c r="J724">
        <f t="shared" si="63"/>
        <v>10</v>
      </c>
      <c r="K724" t="str">
        <f t="shared" si="60"/>
        <v>전북주의보2018-10-25</v>
      </c>
      <c r="L724">
        <f>COUNTIF(K$2:K724,K724)</f>
        <v>1</v>
      </c>
    </row>
    <row r="725" spans="1:12" hidden="1" x14ac:dyDescent="0.3">
      <c r="A725" t="s">
        <v>142</v>
      </c>
      <c r="B725" t="s">
        <v>175</v>
      </c>
      <c r="C725" t="s">
        <v>1794</v>
      </c>
      <c r="D725" t="s">
        <v>123</v>
      </c>
      <c r="E725" t="s">
        <v>2197</v>
      </c>
      <c r="F725" t="s">
        <v>2198</v>
      </c>
      <c r="G725" t="str">
        <f t="shared" si="61"/>
        <v>2018-11-03</v>
      </c>
      <c r="H725" t="str">
        <f t="shared" si="62"/>
        <v>2018-11-04</v>
      </c>
      <c r="I725" t="str">
        <f t="shared" si="59"/>
        <v>2018</v>
      </c>
      <c r="J725">
        <f t="shared" si="63"/>
        <v>11</v>
      </c>
      <c r="K725" t="str">
        <f t="shared" si="60"/>
        <v>전북주의보2018-11-03</v>
      </c>
      <c r="L725">
        <f>COUNTIF(K$2:K725,K725)</f>
        <v>1</v>
      </c>
    </row>
    <row r="726" spans="1:12" hidden="1" x14ac:dyDescent="0.3">
      <c r="A726" t="s">
        <v>124</v>
      </c>
      <c r="B726" t="s">
        <v>164</v>
      </c>
      <c r="C726" t="s">
        <v>1794</v>
      </c>
      <c r="D726" t="s">
        <v>123</v>
      </c>
      <c r="E726" t="s">
        <v>2083</v>
      </c>
      <c r="F726" t="s">
        <v>2084</v>
      </c>
      <c r="G726" t="str">
        <f t="shared" si="61"/>
        <v>2018-11-04</v>
      </c>
      <c r="H726" t="str">
        <f t="shared" si="62"/>
        <v>2018-11-04</v>
      </c>
      <c r="I726" t="str">
        <f t="shared" si="59"/>
        <v>2018</v>
      </c>
      <c r="J726">
        <f t="shared" si="63"/>
        <v>11</v>
      </c>
      <c r="K726" t="str">
        <f t="shared" si="60"/>
        <v>경기주의보2018-11-04</v>
      </c>
      <c r="L726">
        <f>COUNTIF(K$2:K726,K726)</f>
        <v>1</v>
      </c>
    </row>
    <row r="727" spans="1:12" hidden="1" x14ac:dyDescent="0.3">
      <c r="A727" t="s">
        <v>153</v>
      </c>
      <c r="B727" t="s">
        <v>122</v>
      </c>
      <c r="C727" t="s">
        <v>1794</v>
      </c>
      <c r="D727" t="s">
        <v>123</v>
      </c>
      <c r="E727" t="s">
        <v>2114</v>
      </c>
      <c r="F727" t="s">
        <v>2115</v>
      </c>
      <c r="G727" t="str">
        <f t="shared" si="61"/>
        <v>2018-11-04</v>
      </c>
      <c r="H727" t="str">
        <f t="shared" si="62"/>
        <v>2018-11-04</v>
      </c>
      <c r="I727" t="str">
        <f t="shared" si="59"/>
        <v>2018</v>
      </c>
      <c r="J727">
        <f t="shared" si="63"/>
        <v>11</v>
      </c>
      <c r="K727" t="str">
        <f t="shared" si="60"/>
        <v>충남주의보2018-11-04</v>
      </c>
      <c r="L727">
        <f>COUNTIF(K$2:K727,K727)</f>
        <v>1</v>
      </c>
    </row>
    <row r="728" spans="1:12" hidden="1" x14ac:dyDescent="0.3">
      <c r="A728" t="s">
        <v>121</v>
      </c>
      <c r="B728" t="s">
        <v>152</v>
      </c>
      <c r="C728" t="s">
        <v>1794</v>
      </c>
      <c r="D728" t="s">
        <v>123</v>
      </c>
      <c r="E728" t="s">
        <v>2136</v>
      </c>
      <c r="F728" t="s">
        <v>2084</v>
      </c>
      <c r="G728" t="str">
        <f t="shared" si="61"/>
        <v>2018-11-04</v>
      </c>
      <c r="H728" t="str">
        <f t="shared" si="62"/>
        <v>2018-11-04</v>
      </c>
      <c r="I728" t="str">
        <f t="shared" si="59"/>
        <v>2018</v>
      </c>
      <c r="J728">
        <f t="shared" si="63"/>
        <v>11</v>
      </c>
      <c r="K728" t="str">
        <f t="shared" si="60"/>
        <v>충북주의보2018-11-04</v>
      </c>
      <c r="L728">
        <f>COUNTIF(K$2:K728,K728)</f>
        <v>1</v>
      </c>
    </row>
    <row r="729" spans="1:12" hidden="1" x14ac:dyDescent="0.3">
      <c r="A729" t="s">
        <v>142</v>
      </c>
      <c r="B729" t="s">
        <v>181</v>
      </c>
      <c r="C729" t="s">
        <v>1794</v>
      </c>
      <c r="D729" t="s">
        <v>123</v>
      </c>
      <c r="E729" t="s">
        <v>2199</v>
      </c>
      <c r="F729" t="s">
        <v>2084</v>
      </c>
      <c r="G729" t="str">
        <f t="shared" si="61"/>
        <v>2018-11-04</v>
      </c>
      <c r="H729" t="str">
        <f t="shared" si="62"/>
        <v>2018-11-04</v>
      </c>
      <c r="I729" t="str">
        <f t="shared" si="59"/>
        <v>2018</v>
      </c>
      <c r="J729">
        <f t="shared" si="63"/>
        <v>11</v>
      </c>
      <c r="K729" t="str">
        <f t="shared" si="60"/>
        <v>전북주의보2018-11-04</v>
      </c>
      <c r="L729">
        <f>COUNTIF(K$2:K729,K729)</f>
        <v>1</v>
      </c>
    </row>
    <row r="730" spans="1:12" hidden="1" x14ac:dyDescent="0.3">
      <c r="A730" t="s">
        <v>153</v>
      </c>
      <c r="B730" t="s">
        <v>122</v>
      </c>
      <c r="C730" t="s">
        <v>1794</v>
      </c>
      <c r="D730" t="s">
        <v>123</v>
      </c>
      <c r="E730" t="s">
        <v>2116</v>
      </c>
      <c r="F730" t="s">
        <v>2117</v>
      </c>
      <c r="G730" t="str">
        <f t="shared" si="61"/>
        <v>2018-11-05</v>
      </c>
      <c r="H730" t="str">
        <f t="shared" si="62"/>
        <v>2018-11-08</v>
      </c>
      <c r="I730" t="str">
        <f t="shared" si="59"/>
        <v>2018</v>
      </c>
      <c r="J730">
        <f t="shared" si="63"/>
        <v>11</v>
      </c>
      <c r="K730" t="str">
        <f t="shared" si="60"/>
        <v>충남주의보2018-11-05</v>
      </c>
      <c r="L730">
        <f>COUNTIF(K$2:K730,K730)</f>
        <v>1</v>
      </c>
    </row>
    <row r="731" spans="1:12" hidden="1" x14ac:dyDescent="0.3">
      <c r="A731" t="s">
        <v>142</v>
      </c>
      <c r="B731" t="s">
        <v>175</v>
      </c>
      <c r="C731" t="s">
        <v>1794</v>
      </c>
      <c r="D731" t="s">
        <v>123</v>
      </c>
      <c r="E731" t="s">
        <v>2200</v>
      </c>
      <c r="F731" t="s">
        <v>2201</v>
      </c>
      <c r="G731" t="str">
        <f t="shared" si="61"/>
        <v>2018-11-05</v>
      </c>
      <c r="H731" t="str">
        <f t="shared" si="62"/>
        <v>2018-11-05</v>
      </c>
      <c r="I731" t="str">
        <f t="shared" si="59"/>
        <v>2018</v>
      </c>
      <c r="J731">
        <f t="shared" si="63"/>
        <v>11</v>
      </c>
      <c r="K731" t="str">
        <f t="shared" si="60"/>
        <v>전북주의보2018-11-05</v>
      </c>
      <c r="L731">
        <f>COUNTIF(K$2:K731,K731)</f>
        <v>1</v>
      </c>
    </row>
    <row r="732" spans="1:12" hidden="1" x14ac:dyDescent="0.3">
      <c r="A732" t="s">
        <v>124</v>
      </c>
      <c r="B732" t="s">
        <v>125</v>
      </c>
      <c r="C732" t="s">
        <v>126</v>
      </c>
      <c r="D732" t="s">
        <v>123</v>
      </c>
      <c r="E732" t="s">
        <v>785</v>
      </c>
      <c r="F732" t="s">
        <v>786</v>
      </c>
      <c r="G732" t="str">
        <f t="shared" si="61"/>
        <v>2018-11-06</v>
      </c>
      <c r="H732" t="str">
        <f t="shared" si="62"/>
        <v>2018-11-07</v>
      </c>
      <c r="I732" t="str">
        <f t="shared" si="59"/>
        <v>2018</v>
      </c>
      <c r="J732">
        <f t="shared" si="63"/>
        <v>11</v>
      </c>
      <c r="K732" t="str">
        <f t="shared" si="60"/>
        <v>경기주의보2018-11-06</v>
      </c>
      <c r="L732">
        <f>COUNTIF(K$2:K732,K732)</f>
        <v>1</v>
      </c>
    </row>
    <row r="733" spans="1:12" hidden="1" x14ac:dyDescent="0.3">
      <c r="A733" t="s">
        <v>153</v>
      </c>
      <c r="B733" t="s">
        <v>122</v>
      </c>
      <c r="C733" t="s">
        <v>126</v>
      </c>
      <c r="D733" t="s">
        <v>123</v>
      </c>
      <c r="E733" t="s">
        <v>844</v>
      </c>
      <c r="F733" t="s">
        <v>845</v>
      </c>
      <c r="G733" t="str">
        <f t="shared" si="61"/>
        <v>2018-11-06</v>
      </c>
      <c r="H733" t="str">
        <f t="shared" si="62"/>
        <v>2018-11-08</v>
      </c>
      <c r="I733" t="str">
        <f t="shared" si="59"/>
        <v>2018</v>
      </c>
      <c r="J733">
        <f t="shared" si="63"/>
        <v>11</v>
      </c>
      <c r="K733" t="str">
        <f t="shared" si="60"/>
        <v>충남주의보2018-11-06</v>
      </c>
      <c r="L733">
        <f>COUNTIF(K$2:K733,K733)</f>
        <v>1</v>
      </c>
    </row>
    <row r="734" spans="1:12" hidden="1" x14ac:dyDescent="0.3">
      <c r="A734" t="s">
        <v>142</v>
      </c>
      <c r="B734" t="s">
        <v>178</v>
      </c>
      <c r="C734" t="s">
        <v>126</v>
      </c>
      <c r="D734" t="s">
        <v>123</v>
      </c>
      <c r="E734" t="s">
        <v>937</v>
      </c>
      <c r="F734" t="s">
        <v>845</v>
      </c>
      <c r="G734" t="str">
        <f t="shared" si="61"/>
        <v>2018-11-06</v>
      </c>
      <c r="H734" t="str">
        <f t="shared" si="62"/>
        <v>2018-11-08</v>
      </c>
      <c r="I734" t="str">
        <f t="shared" si="59"/>
        <v>2018</v>
      </c>
      <c r="J734">
        <f t="shared" si="63"/>
        <v>11</v>
      </c>
      <c r="K734" t="str">
        <f t="shared" si="60"/>
        <v>전북주의보2018-11-06</v>
      </c>
      <c r="L734">
        <f>COUNTIF(K$2:K734,K734)</f>
        <v>1</v>
      </c>
    </row>
    <row r="735" spans="1:12" hidden="1" x14ac:dyDescent="0.3">
      <c r="A735" t="s">
        <v>27</v>
      </c>
      <c r="B735" t="s">
        <v>135</v>
      </c>
      <c r="C735" t="s">
        <v>1794</v>
      </c>
      <c r="D735" t="s">
        <v>123</v>
      </c>
      <c r="E735" t="s">
        <v>2066</v>
      </c>
      <c r="F735" t="s">
        <v>2067</v>
      </c>
      <c r="G735" t="str">
        <f t="shared" si="61"/>
        <v>2018-11-06</v>
      </c>
      <c r="H735" t="str">
        <f t="shared" si="62"/>
        <v>2018-11-07</v>
      </c>
      <c r="I735" t="str">
        <f t="shared" si="59"/>
        <v>2018</v>
      </c>
      <c r="J735">
        <f t="shared" si="63"/>
        <v>11</v>
      </c>
      <c r="K735" t="str">
        <f t="shared" si="60"/>
        <v>서울주의보2018-11-06</v>
      </c>
      <c r="L735">
        <f>COUNTIF(K$2:K735,K735)</f>
        <v>1</v>
      </c>
    </row>
    <row r="736" spans="1:12" hidden="1" x14ac:dyDescent="0.3">
      <c r="A736" t="s">
        <v>30</v>
      </c>
      <c r="B736" t="s">
        <v>146</v>
      </c>
      <c r="C736" t="s">
        <v>1794</v>
      </c>
      <c r="D736" t="s">
        <v>123</v>
      </c>
      <c r="E736" t="s">
        <v>2097</v>
      </c>
      <c r="F736" t="s">
        <v>940</v>
      </c>
      <c r="G736" t="str">
        <f t="shared" si="61"/>
        <v>2018-11-06</v>
      </c>
      <c r="H736" t="str">
        <f t="shared" si="62"/>
        <v>2018-11-07</v>
      </c>
      <c r="I736" t="str">
        <f t="shared" si="59"/>
        <v>2018</v>
      </c>
      <c r="J736">
        <f t="shared" si="63"/>
        <v>11</v>
      </c>
      <c r="K736" t="str">
        <f t="shared" si="60"/>
        <v>인천주의보2018-11-06</v>
      </c>
      <c r="L736">
        <f>COUNTIF(K$2:K736,K736)</f>
        <v>1</v>
      </c>
    </row>
    <row r="737" spans="1:12" hidden="1" x14ac:dyDescent="0.3">
      <c r="A737" t="s">
        <v>34</v>
      </c>
      <c r="B737" t="s">
        <v>140</v>
      </c>
      <c r="C737" t="s">
        <v>1794</v>
      </c>
      <c r="D737" t="s">
        <v>123</v>
      </c>
      <c r="E737" t="s">
        <v>785</v>
      </c>
      <c r="F737" t="s">
        <v>2118</v>
      </c>
      <c r="G737" t="str">
        <f t="shared" si="61"/>
        <v>2018-11-06</v>
      </c>
      <c r="H737" t="str">
        <f t="shared" si="62"/>
        <v>2018-11-08</v>
      </c>
      <c r="I737" t="str">
        <f t="shared" si="59"/>
        <v>2018</v>
      </c>
      <c r="J737">
        <f t="shared" si="63"/>
        <v>11</v>
      </c>
      <c r="K737" t="str">
        <f t="shared" si="60"/>
        <v>대전주의보2018-11-06</v>
      </c>
      <c r="L737">
        <f>COUNTIF(K$2:K737,K737)</f>
        <v>1</v>
      </c>
    </row>
    <row r="738" spans="1:12" hidden="1" x14ac:dyDescent="0.3">
      <c r="A738" t="s">
        <v>121</v>
      </c>
      <c r="B738" t="s">
        <v>152</v>
      </c>
      <c r="C738" t="s">
        <v>1794</v>
      </c>
      <c r="D738" t="s">
        <v>123</v>
      </c>
      <c r="E738" t="s">
        <v>2085</v>
      </c>
      <c r="F738" t="s">
        <v>2118</v>
      </c>
      <c r="G738" t="str">
        <f t="shared" si="61"/>
        <v>2018-11-06</v>
      </c>
      <c r="H738" t="str">
        <f t="shared" si="62"/>
        <v>2018-11-08</v>
      </c>
      <c r="I738" t="str">
        <f t="shared" si="59"/>
        <v>2018</v>
      </c>
      <c r="J738">
        <f t="shared" si="63"/>
        <v>11</v>
      </c>
      <c r="K738" t="str">
        <f t="shared" si="60"/>
        <v>충북주의보2018-11-06</v>
      </c>
      <c r="L738">
        <f>COUNTIF(K$2:K738,K738)</f>
        <v>1</v>
      </c>
    </row>
    <row r="739" spans="1:12" hidden="1" x14ac:dyDescent="0.3">
      <c r="A739" t="s">
        <v>130</v>
      </c>
      <c r="B739" t="s">
        <v>157</v>
      </c>
      <c r="C739" t="s">
        <v>1794</v>
      </c>
      <c r="D739" t="s">
        <v>123</v>
      </c>
      <c r="E739" t="s">
        <v>937</v>
      </c>
      <c r="F739" t="s">
        <v>941</v>
      </c>
      <c r="G739" t="str">
        <f t="shared" si="61"/>
        <v>2018-11-06</v>
      </c>
      <c r="H739" t="str">
        <f t="shared" si="62"/>
        <v>2018-11-08</v>
      </c>
      <c r="I739" t="str">
        <f t="shared" si="59"/>
        <v>2018</v>
      </c>
      <c r="J739">
        <f t="shared" si="63"/>
        <v>11</v>
      </c>
      <c r="K739" t="str">
        <f t="shared" si="60"/>
        <v>전남주의보2018-11-06</v>
      </c>
      <c r="L739">
        <f>COUNTIF(K$2:K739,K739)</f>
        <v>1</v>
      </c>
    </row>
    <row r="740" spans="1:12" hidden="1" x14ac:dyDescent="0.3">
      <c r="A740" t="s">
        <v>39</v>
      </c>
      <c r="B740" t="s">
        <v>139</v>
      </c>
      <c r="C740" t="s">
        <v>1794</v>
      </c>
      <c r="D740" t="s">
        <v>123</v>
      </c>
      <c r="E740" t="s">
        <v>2173</v>
      </c>
      <c r="F740" t="s">
        <v>2174</v>
      </c>
      <c r="G740" t="str">
        <f t="shared" si="61"/>
        <v>2018-11-06</v>
      </c>
      <c r="H740" t="str">
        <f t="shared" si="62"/>
        <v>2018-11-08</v>
      </c>
      <c r="I740" t="str">
        <f t="shared" si="59"/>
        <v>2018</v>
      </c>
      <c r="J740">
        <f t="shared" si="63"/>
        <v>11</v>
      </c>
      <c r="K740" t="str">
        <f t="shared" si="60"/>
        <v>광주주의보2018-11-06</v>
      </c>
      <c r="L740">
        <f>COUNTIF(K$2:K740,K740)</f>
        <v>1</v>
      </c>
    </row>
    <row r="741" spans="1:12" hidden="1" x14ac:dyDescent="0.3">
      <c r="A741" t="s">
        <v>142</v>
      </c>
      <c r="B741" t="s">
        <v>175</v>
      </c>
      <c r="C741" t="s">
        <v>126</v>
      </c>
      <c r="D741" t="s">
        <v>123</v>
      </c>
      <c r="E741" t="s">
        <v>938</v>
      </c>
      <c r="F741" t="s">
        <v>939</v>
      </c>
      <c r="G741" t="str">
        <f t="shared" si="61"/>
        <v>2018-11-07</v>
      </c>
      <c r="H741" t="str">
        <f t="shared" si="62"/>
        <v>2018-11-08</v>
      </c>
      <c r="I741" t="str">
        <f t="shared" si="59"/>
        <v>2018</v>
      </c>
      <c r="J741">
        <f t="shared" si="63"/>
        <v>11</v>
      </c>
      <c r="K741" t="str">
        <f t="shared" si="60"/>
        <v>전북주의보2018-11-07</v>
      </c>
      <c r="L741">
        <f>COUNTIF(K$2:K741,K741)</f>
        <v>1</v>
      </c>
    </row>
    <row r="742" spans="1:12" hidden="1" x14ac:dyDescent="0.3">
      <c r="A742" t="s">
        <v>34</v>
      </c>
      <c r="B742" t="s">
        <v>129</v>
      </c>
      <c r="C742" t="s">
        <v>1794</v>
      </c>
      <c r="D742" t="s">
        <v>123</v>
      </c>
      <c r="E742" t="s">
        <v>786</v>
      </c>
      <c r="F742" t="s">
        <v>941</v>
      </c>
      <c r="G742" t="str">
        <f t="shared" si="61"/>
        <v>2018-11-07</v>
      </c>
      <c r="H742" t="str">
        <f t="shared" si="62"/>
        <v>2018-11-08</v>
      </c>
      <c r="I742" t="str">
        <f t="shared" si="59"/>
        <v>2018</v>
      </c>
      <c r="J742">
        <f t="shared" si="63"/>
        <v>11</v>
      </c>
      <c r="K742" t="str">
        <f t="shared" si="60"/>
        <v>대전주의보2018-11-07</v>
      </c>
      <c r="L742">
        <f>COUNTIF(K$2:K742,K742)</f>
        <v>1</v>
      </c>
    </row>
    <row r="743" spans="1:12" hidden="1" x14ac:dyDescent="0.3">
      <c r="A743" t="s">
        <v>121</v>
      </c>
      <c r="B743" t="s">
        <v>159</v>
      </c>
      <c r="C743" t="s">
        <v>1794</v>
      </c>
      <c r="D743" t="s">
        <v>123</v>
      </c>
      <c r="E743" t="s">
        <v>2137</v>
      </c>
      <c r="F743" t="s">
        <v>2138</v>
      </c>
      <c r="G743" t="str">
        <f t="shared" si="61"/>
        <v>2018-11-07</v>
      </c>
      <c r="H743" t="str">
        <f t="shared" si="62"/>
        <v>2018-11-08</v>
      </c>
      <c r="I743" t="str">
        <f t="shared" si="59"/>
        <v>2018</v>
      </c>
      <c r="J743">
        <f t="shared" si="63"/>
        <v>11</v>
      </c>
      <c r="K743" t="str">
        <f t="shared" si="60"/>
        <v>충북주의보2018-11-07</v>
      </c>
      <c r="L743">
        <f>COUNTIF(K$2:K743,K743)</f>
        <v>1</v>
      </c>
    </row>
    <row r="744" spans="1:12" hidden="1" x14ac:dyDescent="0.3">
      <c r="A744" t="s">
        <v>153</v>
      </c>
      <c r="B744" t="s">
        <v>122</v>
      </c>
      <c r="C744" t="s">
        <v>1794</v>
      </c>
      <c r="D744" t="s">
        <v>123</v>
      </c>
      <c r="E744" t="s">
        <v>2119</v>
      </c>
      <c r="F744" t="s">
        <v>2120</v>
      </c>
      <c r="G744" t="str">
        <f t="shared" si="61"/>
        <v>2018-11-11</v>
      </c>
      <c r="H744" t="str">
        <f t="shared" si="62"/>
        <v>2018-11-12</v>
      </c>
      <c r="I744" t="str">
        <f t="shared" si="59"/>
        <v>2018</v>
      </c>
      <c r="J744">
        <f t="shared" si="63"/>
        <v>11</v>
      </c>
      <c r="K744" t="str">
        <f t="shared" si="60"/>
        <v>충남주의보2018-11-11</v>
      </c>
      <c r="L744">
        <f>COUNTIF(K$2:K744,K744)</f>
        <v>1</v>
      </c>
    </row>
    <row r="745" spans="1:12" hidden="1" x14ac:dyDescent="0.3">
      <c r="A745" t="s">
        <v>121</v>
      </c>
      <c r="B745" t="s">
        <v>159</v>
      </c>
      <c r="C745" t="s">
        <v>1794</v>
      </c>
      <c r="D745" t="s">
        <v>123</v>
      </c>
      <c r="E745" t="s">
        <v>2139</v>
      </c>
      <c r="F745" t="s">
        <v>2140</v>
      </c>
      <c r="G745" t="str">
        <f t="shared" si="61"/>
        <v>2018-11-11</v>
      </c>
      <c r="H745" t="str">
        <f t="shared" si="62"/>
        <v>2018-11-12</v>
      </c>
      <c r="I745" t="str">
        <f t="shared" si="59"/>
        <v>2018</v>
      </c>
      <c r="J745">
        <f t="shared" si="63"/>
        <v>11</v>
      </c>
      <c r="K745" t="str">
        <f t="shared" si="60"/>
        <v>충북주의보2018-11-11</v>
      </c>
      <c r="L745">
        <f>COUNTIF(K$2:K745,K745)</f>
        <v>1</v>
      </c>
    </row>
    <row r="746" spans="1:12" hidden="1" x14ac:dyDescent="0.3">
      <c r="A746" t="s">
        <v>142</v>
      </c>
      <c r="B746" t="s">
        <v>178</v>
      </c>
      <c r="C746" t="s">
        <v>1794</v>
      </c>
      <c r="D746" t="s">
        <v>123</v>
      </c>
      <c r="E746" t="s">
        <v>2139</v>
      </c>
      <c r="F746" t="s">
        <v>2140</v>
      </c>
      <c r="G746" t="str">
        <f t="shared" si="61"/>
        <v>2018-11-11</v>
      </c>
      <c r="H746" t="str">
        <f t="shared" si="62"/>
        <v>2018-11-12</v>
      </c>
      <c r="I746" t="str">
        <f t="shared" si="59"/>
        <v>2018</v>
      </c>
      <c r="J746">
        <f t="shared" si="63"/>
        <v>11</v>
      </c>
      <c r="K746" t="str">
        <f t="shared" si="60"/>
        <v>전북주의보2018-11-11</v>
      </c>
      <c r="L746">
        <f>COUNTIF(K$2:K746,K746)</f>
        <v>1</v>
      </c>
    </row>
    <row r="747" spans="1:12" hidden="1" x14ac:dyDescent="0.3">
      <c r="A747" t="s">
        <v>34</v>
      </c>
      <c r="B747" t="s">
        <v>140</v>
      </c>
      <c r="C747" t="s">
        <v>1794</v>
      </c>
      <c r="D747" t="s">
        <v>123</v>
      </c>
      <c r="E747" t="s">
        <v>2126</v>
      </c>
      <c r="F747" t="s">
        <v>2127</v>
      </c>
      <c r="G747" t="str">
        <f t="shared" si="61"/>
        <v>2018-11-12</v>
      </c>
      <c r="H747" t="str">
        <f t="shared" si="62"/>
        <v>2018-11-12</v>
      </c>
      <c r="I747" t="str">
        <f t="shared" si="59"/>
        <v>2018</v>
      </c>
      <c r="J747">
        <f t="shared" si="63"/>
        <v>11</v>
      </c>
      <c r="K747" t="str">
        <f t="shared" si="60"/>
        <v>대전주의보2018-11-12</v>
      </c>
      <c r="L747">
        <f>COUNTIF(K$2:K747,K747)</f>
        <v>1</v>
      </c>
    </row>
    <row r="748" spans="1:12" hidden="1" x14ac:dyDescent="0.3">
      <c r="A748" t="s">
        <v>142</v>
      </c>
      <c r="B748" t="s">
        <v>185</v>
      </c>
      <c r="C748" t="s">
        <v>1794</v>
      </c>
      <c r="D748" t="s">
        <v>123</v>
      </c>
      <c r="E748" t="s">
        <v>2202</v>
      </c>
      <c r="F748" t="s">
        <v>2203</v>
      </c>
      <c r="G748" t="str">
        <f t="shared" si="61"/>
        <v>2018-11-12</v>
      </c>
      <c r="H748" t="str">
        <f t="shared" si="62"/>
        <v>2018-11-12</v>
      </c>
      <c r="I748" t="str">
        <f t="shared" si="59"/>
        <v>2018</v>
      </c>
      <c r="J748">
        <f t="shared" si="63"/>
        <v>11</v>
      </c>
      <c r="K748" t="str">
        <f t="shared" si="60"/>
        <v>전북주의보2018-11-12</v>
      </c>
      <c r="L748">
        <f>COUNTIF(K$2:K748,K748)</f>
        <v>1</v>
      </c>
    </row>
    <row r="749" spans="1:12" hidden="1" x14ac:dyDescent="0.3">
      <c r="A749" t="s">
        <v>142</v>
      </c>
      <c r="B749" t="s">
        <v>181</v>
      </c>
      <c r="C749" t="s">
        <v>1794</v>
      </c>
      <c r="D749" t="s">
        <v>123</v>
      </c>
      <c r="E749" t="s">
        <v>2204</v>
      </c>
      <c r="F749" t="s">
        <v>2205</v>
      </c>
      <c r="G749" t="str">
        <f t="shared" si="61"/>
        <v>2018-11-15</v>
      </c>
      <c r="H749" t="str">
        <f t="shared" si="62"/>
        <v>2018-11-15</v>
      </c>
      <c r="I749" t="str">
        <f t="shared" si="59"/>
        <v>2018</v>
      </c>
      <c r="J749">
        <f t="shared" si="63"/>
        <v>11</v>
      </c>
      <c r="K749" t="str">
        <f t="shared" si="60"/>
        <v>전북주의보2018-11-15</v>
      </c>
      <c r="L749">
        <f>COUNTIF(K$2:K749,K749)</f>
        <v>1</v>
      </c>
    </row>
    <row r="750" spans="1:12" hidden="1" x14ac:dyDescent="0.3">
      <c r="A750" t="s">
        <v>124</v>
      </c>
      <c r="B750" t="s">
        <v>164</v>
      </c>
      <c r="C750" t="s">
        <v>1794</v>
      </c>
      <c r="D750" t="s">
        <v>123</v>
      </c>
      <c r="E750" t="s">
        <v>2086</v>
      </c>
      <c r="F750" t="s">
        <v>2087</v>
      </c>
      <c r="G750" t="str">
        <f t="shared" si="61"/>
        <v>2018-11-16</v>
      </c>
      <c r="H750" t="str">
        <f t="shared" si="62"/>
        <v>2018-11-17</v>
      </c>
      <c r="I750" t="str">
        <f t="shared" si="59"/>
        <v>2018</v>
      </c>
      <c r="J750">
        <f t="shared" si="63"/>
        <v>11</v>
      </c>
      <c r="K750" t="str">
        <f t="shared" si="60"/>
        <v>경기주의보2018-11-16</v>
      </c>
      <c r="L750">
        <f>COUNTIF(K$2:K750,K750)</f>
        <v>1</v>
      </c>
    </row>
    <row r="751" spans="1:12" hidden="1" x14ac:dyDescent="0.3">
      <c r="A751" t="s">
        <v>153</v>
      </c>
      <c r="B751" t="s">
        <v>122</v>
      </c>
      <c r="C751" t="s">
        <v>1794</v>
      </c>
      <c r="D751" t="s">
        <v>123</v>
      </c>
      <c r="E751" t="s">
        <v>2121</v>
      </c>
      <c r="F751" t="s">
        <v>2122</v>
      </c>
      <c r="G751" t="str">
        <f t="shared" si="61"/>
        <v>2018-11-16</v>
      </c>
      <c r="H751" t="str">
        <f t="shared" si="62"/>
        <v>2018-11-16</v>
      </c>
      <c r="I751" t="str">
        <f t="shared" si="59"/>
        <v>2018</v>
      </c>
      <c r="J751">
        <f t="shared" si="63"/>
        <v>11</v>
      </c>
      <c r="K751" t="str">
        <f t="shared" si="60"/>
        <v>충남주의보2018-11-16</v>
      </c>
      <c r="L751">
        <f>COUNTIF(K$2:K751,K751)</f>
        <v>1</v>
      </c>
    </row>
    <row r="752" spans="1:12" hidden="1" x14ac:dyDescent="0.3">
      <c r="A752" t="s">
        <v>142</v>
      </c>
      <c r="B752" t="s">
        <v>182</v>
      </c>
      <c r="C752" t="s">
        <v>1794</v>
      </c>
      <c r="D752" t="s">
        <v>123</v>
      </c>
      <c r="E752" t="s">
        <v>2206</v>
      </c>
      <c r="F752" t="s">
        <v>2207</v>
      </c>
      <c r="G752" t="str">
        <f t="shared" si="61"/>
        <v>2018-11-16</v>
      </c>
      <c r="H752" t="str">
        <f t="shared" si="62"/>
        <v>2018-11-17</v>
      </c>
      <c r="I752" t="str">
        <f t="shared" si="59"/>
        <v>2018</v>
      </c>
      <c r="J752">
        <f t="shared" si="63"/>
        <v>11</v>
      </c>
      <c r="K752" t="str">
        <f t="shared" si="60"/>
        <v>전북주의보2018-11-16</v>
      </c>
      <c r="L752">
        <f>COUNTIF(K$2:K752,K752)</f>
        <v>1</v>
      </c>
    </row>
    <row r="753" spans="1:12" hidden="1" x14ac:dyDescent="0.3">
      <c r="A753" t="s">
        <v>132</v>
      </c>
      <c r="B753" t="s">
        <v>140</v>
      </c>
      <c r="C753" t="s">
        <v>1794</v>
      </c>
      <c r="D753" t="s">
        <v>123</v>
      </c>
      <c r="E753" t="s">
        <v>2166</v>
      </c>
      <c r="F753" t="s">
        <v>2167</v>
      </c>
      <c r="G753" t="str">
        <f t="shared" si="61"/>
        <v>2018-11-17</v>
      </c>
      <c r="H753" t="str">
        <f t="shared" si="62"/>
        <v>2018-11-17</v>
      </c>
      <c r="I753" t="str">
        <f t="shared" si="59"/>
        <v>2018</v>
      </c>
      <c r="J753">
        <f t="shared" si="63"/>
        <v>11</v>
      </c>
      <c r="K753" t="str">
        <f t="shared" si="60"/>
        <v>경북주의보2018-11-17</v>
      </c>
      <c r="L753">
        <f>COUNTIF(K$2:K753,K753)</f>
        <v>1</v>
      </c>
    </row>
    <row r="754" spans="1:12" hidden="1" x14ac:dyDescent="0.3">
      <c r="A754" t="s">
        <v>142</v>
      </c>
      <c r="B754" t="s">
        <v>175</v>
      </c>
      <c r="C754" t="s">
        <v>1794</v>
      </c>
      <c r="D754" t="s">
        <v>123</v>
      </c>
      <c r="E754" t="s">
        <v>2208</v>
      </c>
      <c r="F754" t="s">
        <v>2209</v>
      </c>
      <c r="G754" t="str">
        <f t="shared" si="61"/>
        <v>2018-11-20</v>
      </c>
      <c r="H754" t="str">
        <f t="shared" si="62"/>
        <v>2018-11-21</v>
      </c>
      <c r="I754" t="str">
        <f t="shared" si="59"/>
        <v>2018</v>
      </c>
      <c r="J754">
        <f t="shared" si="63"/>
        <v>11</v>
      </c>
      <c r="K754" t="str">
        <f t="shared" si="60"/>
        <v>전북주의보2018-11-20</v>
      </c>
      <c r="L754">
        <f>COUNTIF(K$2:K754,K754)</f>
        <v>1</v>
      </c>
    </row>
    <row r="755" spans="1:12" hidden="1" x14ac:dyDescent="0.3">
      <c r="A755" t="s">
        <v>153</v>
      </c>
      <c r="B755" t="s">
        <v>122</v>
      </c>
      <c r="C755" t="s">
        <v>1794</v>
      </c>
      <c r="D755" t="s">
        <v>123</v>
      </c>
      <c r="E755" t="s">
        <v>2123</v>
      </c>
      <c r="F755" t="s">
        <v>762</v>
      </c>
      <c r="G755" t="str">
        <f t="shared" si="61"/>
        <v>2018-11-26</v>
      </c>
      <c r="H755" t="str">
        <f t="shared" si="62"/>
        <v>2018-11-28</v>
      </c>
      <c r="I755" t="str">
        <f t="shared" si="59"/>
        <v>2018</v>
      </c>
      <c r="J755">
        <f t="shared" si="63"/>
        <v>11</v>
      </c>
      <c r="K755" t="str">
        <f t="shared" si="60"/>
        <v>충남주의보2018-11-26</v>
      </c>
      <c r="L755">
        <f>COUNTIF(K$2:K755,K755)</f>
        <v>1</v>
      </c>
    </row>
    <row r="756" spans="1:12" hidden="1" x14ac:dyDescent="0.3">
      <c r="A756" t="s">
        <v>121</v>
      </c>
      <c r="B756" t="s">
        <v>122</v>
      </c>
      <c r="C756" t="s">
        <v>1794</v>
      </c>
      <c r="D756" t="s">
        <v>123</v>
      </c>
      <c r="E756" t="s">
        <v>2141</v>
      </c>
      <c r="F756" t="s">
        <v>2142</v>
      </c>
      <c r="G756" t="str">
        <f t="shared" si="61"/>
        <v>2018-11-26</v>
      </c>
      <c r="H756" t="str">
        <f t="shared" si="62"/>
        <v>2018-11-27</v>
      </c>
      <c r="I756" t="str">
        <f t="shared" si="59"/>
        <v>2018</v>
      </c>
      <c r="J756">
        <f t="shared" si="63"/>
        <v>11</v>
      </c>
      <c r="K756" t="str">
        <f t="shared" si="60"/>
        <v>충북주의보2018-11-26</v>
      </c>
      <c r="L756">
        <f>COUNTIF(K$2:K756,K756)</f>
        <v>1</v>
      </c>
    </row>
    <row r="757" spans="1:12" hidden="1" x14ac:dyDescent="0.3">
      <c r="A757" t="s">
        <v>142</v>
      </c>
      <c r="B757" t="s">
        <v>175</v>
      </c>
      <c r="C757" t="s">
        <v>1794</v>
      </c>
      <c r="D757" t="s">
        <v>123</v>
      </c>
      <c r="E757" t="s">
        <v>2210</v>
      </c>
      <c r="F757" t="s">
        <v>804</v>
      </c>
      <c r="G757" t="str">
        <f t="shared" si="61"/>
        <v>2018-11-26</v>
      </c>
      <c r="H757" t="str">
        <f t="shared" si="62"/>
        <v>2018-11-27</v>
      </c>
      <c r="I757" t="str">
        <f t="shared" si="59"/>
        <v>2018</v>
      </c>
      <c r="J757">
        <f t="shared" si="63"/>
        <v>11</v>
      </c>
      <c r="K757" t="str">
        <f t="shared" si="60"/>
        <v>전북주의보2018-11-26</v>
      </c>
      <c r="L757">
        <f>COUNTIF(K$2:K757,K757)</f>
        <v>1</v>
      </c>
    </row>
    <row r="758" spans="1:12" hidden="1" x14ac:dyDescent="0.3">
      <c r="A758" t="s">
        <v>27</v>
      </c>
      <c r="B758" t="s">
        <v>135</v>
      </c>
      <c r="C758" t="s">
        <v>126</v>
      </c>
      <c r="D758" t="s">
        <v>123</v>
      </c>
      <c r="E758" t="s">
        <v>761</v>
      </c>
      <c r="F758" t="s">
        <v>762</v>
      </c>
      <c r="G758" t="str">
        <f t="shared" si="61"/>
        <v>2018-11-27</v>
      </c>
      <c r="H758" t="str">
        <f t="shared" si="62"/>
        <v>2018-11-28</v>
      </c>
      <c r="I758" t="str">
        <f t="shared" ref="I758:I809" si="64">LEFT(G758,4)</f>
        <v>2018</v>
      </c>
      <c r="J758">
        <f t="shared" si="63"/>
        <v>11</v>
      </c>
      <c r="K758" t="str">
        <f t="shared" ref="K758:K809" si="65">A758&amp;D758&amp;G758</f>
        <v>서울주의보2018-11-27</v>
      </c>
      <c r="L758">
        <f>COUNTIF(K$2:K758,K758)</f>
        <v>1</v>
      </c>
    </row>
    <row r="759" spans="1:12" x14ac:dyDescent="0.3">
      <c r="A759" t="s">
        <v>124</v>
      </c>
      <c r="B759" t="s">
        <v>144</v>
      </c>
      <c r="C759" t="s">
        <v>126</v>
      </c>
      <c r="D759" t="s">
        <v>1</v>
      </c>
      <c r="E759" t="s">
        <v>761</v>
      </c>
      <c r="F759" t="s">
        <v>762</v>
      </c>
      <c r="G759" t="str">
        <f t="shared" si="61"/>
        <v>2018-11-27</v>
      </c>
      <c r="H759" t="str">
        <f t="shared" si="62"/>
        <v>2018-11-28</v>
      </c>
      <c r="I759" t="str">
        <f t="shared" si="64"/>
        <v>2018</v>
      </c>
      <c r="J759">
        <f t="shared" si="63"/>
        <v>11</v>
      </c>
      <c r="K759" t="str">
        <f t="shared" si="65"/>
        <v>경기경보2018-11-27</v>
      </c>
      <c r="L759">
        <f>COUNTIF(K$2:K759,K759)</f>
        <v>1</v>
      </c>
    </row>
    <row r="760" spans="1:12" hidden="1" x14ac:dyDescent="0.3">
      <c r="A760" t="s">
        <v>124</v>
      </c>
      <c r="B760" t="s">
        <v>131</v>
      </c>
      <c r="C760" t="s">
        <v>126</v>
      </c>
      <c r="D760" t="s">
        <v>123</v>
      </c>
      <c r="E760" t="s">
        <v>787</v>
      </c>
      <c r="F760" t="s">
        <v>788</v>
      </c>
      <c r="G760" t="str">
        <f t="shared" si="61"/>
        <v>2018-11-27</v>
      </c>
      <c r="H760" t="str">
        <f t="shared" si="62"/>
        <v>2018-11-28</v>
      </c>
      <c r="I760" t="str">
        <f t="shared" si="64"/>
        <v>2018</v>
      </c>
      <c r="J760">
        <f t="shared" si="63"/>
        <v>11</v>
      </c>
      <c r="K760" t="str">
        <f t="shared" si="65"/>
        <v>경기주의보2018-11-27</v>
      </c>
      <c r="L760">
        <f>COUNTIF(K$2:K760,K760)</f>
        <v>1</v>
      </c>
    </row>
    <row r="761" spans="1:12" hidden="1" x14ac:dyDescent="0.3">
      <c r="A761" t="s">
        <v>30</v>
      </c>
      <c r="B761" t="s">
        <v>146</v>
      </c>
      <c r="C761" t="s">
        <v>126</v>
      </c>
      <c r="D761" t="s">
        <v>123</v>
      </c>
      <c r="E761" t="s">
        <v>790</v>
      </c>
      <c r="F761" t="s">
        <v>762</v>
      </c>
      <c r="G761" t="str">
        <f t="shared" si="61"/>
        <v>2018-11-27</v>
      </c>
      <c r="H761" t="str">
        <f t="shared" si="62"/>
        <v>2018-11-28</v>
      </c>
      <c r="I761" t="str">
        <f t="shared" si="64"/>
        <v>2018</v>
      </c>
      <c r="J761">
        <f t="shared" si="63"/>
        <v>11</v>
      </c>
      <c r="K761" t="str">
        <f t="shared" si="65"/>
        <v>인천주의보2018-11-27</v>
      </c>
      <c r="L761">
        <f>COUNTIF(K$2:K761,K761)</f>
        <v>1</v>
      </c>
    </row>
    <row r="762" spans="1:12" x14ac:dyDescent="0.3">
      <c r="A762" t="s">
        <v>30</v>
      </c>
      <c r="B762" t="s">
        <v>129</v>
      </c>
      <c r="C762" t="s">
        <v>126</v>
      </c>
      <c r="D762" t="s">
        <v>1</v>
      </c>
      <c r="E762" t="s">
        <v>761</v>
      </c>
      <c r="F762" t="s">
        <v>791</v>
      </c>
      <c r="G762" t="str">
        <f t="shared" si="61"/>
        <v>2018-11-27</v>
      </c>
      <c r="H762" t="str">
        <f t="shared" si="62"/>
        <v>2018-11-28</v>
      </c>
      <c r="I762" t="str">
        <f t="shared" si="64"/>
        <v>2018</v>
      </c>
      <c r="J762">
        <f t="shared" si="63"/>
        <v>11</v>
      </c>
      <c r="K762" t="str">
        <f t="shared" si="65"/>
        <v>인천경보2018-11-27</v>
      </c>
      <c r="L762">
        <f>COUNTIF(K$2:K762,K762)</f>
        <v>1</v>
      </c>
    </row>
    <row r="763" spans="1:12" hidden="1" x14ac:dyDescent="0.3">
      <c r="A763" t="s">
        <v>127</v>
      </c>
      <c r="B763" t="s">
        <v>190</v>
      </c>
      <c r="C763" t="s">
        <v>126</v>
      </c>
      <c r="D763" t="s">
        <v>123</v>
      </c>
      <c r="E763" t="s">
        <v>831</v>
      </c>
      <c r="F763" t="s">
        <v>832</v>
      </c>
      <c r="G763" t="str">
        <f t="shared" si="61"/>
        <v>2018-11-27</v>
      </c>
      <c r="H763" t="str">
        <f t="shared" si="62"/>
        <v>2018-11-28</v>
      </c>
      <c r="I763" t="str">
        <f t="shared" si="64"/>
        <v>2018</v>
      </c>
      <c r="J763">
        <f t="shared" si="63"/>
        <v>11</v>
      </c>
      <c r="K763" t="str">
        <f t="shared" si="65"/>
        <v>강원주의보2018-11-27</v>
      </c>
      <c r="L763">
        <f>COUNTIF(K$2:K763,K763)</f>
        <v>1</v>
      </c>
    </row>
    <row r="764" spans="1:12" hidden="1" x14ac:dyDescent="0.3">
      <c r="A764" t="s">
        <v>153</v>
      </c>
      <c r="B764" t="s">
        <v>129</v>
      </c>
      <c r="C764" t="s">
        <v>126</v>
      </c>
      <c r="D764" t="s">
        <v>123</v>
      </c>
      <c r="E764" t="s">
        <v>846</v>
      </c>
      <c r="F764" t="s">
        <v>792</v>
      </c>
      <c r="G764" t="str">
        <f t="shared" si="61"/>
        <v>2018-11-27</v>
      </c>
      <c r="H764" t="str">
        <f t="shared" si="62"/>
        <v>2018-11-28</v>
      </c>
      <c r="I764" t="str">
        <f t="shared" si="64"/>
        <v>2018</v>
      </c>
      <c r="J764">
        <f t="shared" si="63"/>
        <v>11</v>
      </c>
      <c r="K764" t="str">
        <f t="shared" si="65"/>
        <v>충남주의보2018-11-27</v>
      </c>
      <c r="L764">
        <f>COUNTIF(K$2:K764,K764)</f>
        <v>1</v>
      </c>
    </row>
    <row r="765" spans="1:12" hidden="1" x14ac:dyDescent="0.3">
      <c r="A765" t="s">
        <v>121</v>
      </c>
      <c r="B765" t="s">
        <v>152</v>
      </c>
      <c r="C765" t="s">
        <v>1794</v>
      </c>
      <c r="D765" t="s">
        <v>123</v>
      </c>
      <c r="E765" t="s">
        <v>831</v>
      </c>
      <c r="F765" t="s">
        <v>788</v>
      </c>
      <c r="G765" t="str">
        <f t="shared" si="61"/>
        <v>2018-11-27</v>
      </c>
      <c r="H765" t="str">
        <f t="shared" si="62"/>
        <v>2018-11-28</v>
      </c>
      <c r="I765" t="str">
        <f t="shared" si="64"/>
        <v>2018</v>
      </c>
      <c r="J765">
        <f t="shared" si="63"/>
        <v>11</v>
      </c>
      <c r="K765" t="str">
        <f t="shared" si="65"/>
        <v>충북주의보2018-11-27</v>
      </c>
      <c r="L765">
        <f>COUNTIF(K$2:K765,K765)</f>
        <v>1</v>
      </c>
    </row>
    <row r="766" spans="1:12" hidden="1" x14ac:dyDescent="0.3">
      <c r="A766" t="s">
        <v>124</v>
      </c>
      <c r="B766" t="s">
        <v>144</v>
      </c>
      <c r="C766" t="s">
        <v>126</v>
      </c>
      <c r="D766" t="s">
        <v>123</v>
      </c>
      <c r="E766" t="s">
        <v>762</v>
      </c>
      <c r="F766" t="s">
        <v>788</v>
      </c>
      <c r="G766" t="str">
        <f t="shared" si="61"/>
        <v>2018-11-28</v>
      </c>
      <c r="H766" t="str">
        <f t="shared" si="62"/>
        <v>2018-11-28</v>
      </c>
      <c r="I766" t="str">
        <f t="shared" si="64"/>
        <v>2018</v>
      </c>
      <c r="J766">
        <f t="shared" si="63"/>
        <v>11</v>
      </c>
      <c r="K766" t="str">
        <f t="shared" si="65"/>
        <v>경기주의보2018-11-28</v>
      </c>
      <c r="L766">
        <f>COUNTIF(K$2:K766,K766)</f>
        <v>1</v>
      </c>
    </row>
    <row r="767" spans="1:12" hidden="1" x14ac:dyDescent="0.3">
      <c r="A767" t="s">
        <v>30</v>
      </c>
      <c r="B767" t="s">
        <v>129</v>
      </c>
      <c r="C767" t="s">
        <v>126</v>
      </c>
      <c r="D767" t="s">
        <v>123</v>
      </c>
      <c r="E767" t="s">
        <v>791</v>
      </c>
      <c r="F767" t="s">
        <v>792</v>
      </c>
      <c r="G767" t="str">
        <f t="shared" si="61"/>
        <v>2018-11-28</v>
      </c>
      <c r="H767" t="str">
        <f t="shared" si="62"/>
        <v>2018-11-28</v>
      </c>
      <c r="I767" t="str">
        <f t="shared" si="64"/>
        <v>2018</v>
      </c>
      <c r="J767">
        <f t="shared" si="63"/>
        <v>11</v>
      </c>
      <c r="K767" t="str">
        <f t="shared" si="65"/>
        <v>인천주의보2018-11-28</v>
      </c>
      <c r="L767">
        <f>COUNTIF(K$2:K767,K767)</f>
        <v>1</v>
      </c>
    </row>
    <row r="768" spans="1:12" hidden="1" x14ac:dyDescent="0.3">
      <c r="A768" t="s">
        <v>127</v>
      </c>
      <c r="B768" t="s">
        <v>192</v>
      </c>
      <c r="C768" t="s">
        <v>126</v>
      </c>
      <c r="D768" t="s">
        <v>123</v>
      </c>
      <c r="E768" t="s">
        <v>792</v>
      </c>
      <c r="F768" t="s">
        <v>789</v>
      </c>
      <c r="G768" t="str">
        <f t="shared" si="61"/>
        <v>2018-11-28</v>
      </c>
      <c r="H768" t="str">
        <f t="shared" si="62"/>
        <v>2018-11-28</v>
      </c>
      <c r="I768" t="str">
        <f t="shared" si="64"/>
        <v>2018</v>
      </c>
      <c r="J768">
        <f t="shared" si="63"/>
        <v>11</v>
      </c>
      <c r="K768" t="str">
        <f t="shared" si="65"/>
        <v>강원주의보2018-11-28</v>
      </c>
      <c r="L768">
        <f>COUNTIF(K$2:K768,K768)</f>
        <v>1</v>
      </c>
    </row>
    <row r="769" spans="1:12" x14ac:dyDescent="0.3">
      <c r="A769" t="s">
        <v>127</v>
      </c>
      <c r="B769" t="s">
        <v>189</v>
      </c>
      <c r="C769" t="s">
        <v>126</v>
      </c>
      <c r="D769" t="s">
        <v>1</v>
      </c>
      <c r="E769" t="s">
        <v>833</v>
      </c>
      <c r="F769" t="s">
        <v>834</v>
      </c>
      <c r="G769" t="str">
        <f t="shared" si="61"/>
        <v>2018-11-28</v>
      </c>
      <c r="H769" t="str">
        <f t="shared" si="62"/>
        <v>2018-11-28</v>
      </c>
      <c r="I769" t="str">
        <f t="shared" si="64"/>
        <v>2018</v>
      </c>
      <c r="J769">
        <f t="shared" si="63"/>
        <v>11</v>
      </c>
      <c r="K769" t="str">
        <f t="shared" si="65"/>
        <v>강원경보2018-11-28</v>
      </c>
      <c r="L769">
        <f>COUNTIF(K$2:K769,K769)</f>
        <v>1</v>
      </c>
    </row>
    <row r="770" spans="1:12" hidden="1" x14ac:dyDescent="0.3">
      <c r="A770" t="s">
        <v>153</v>
      </c>
      <c r="B770" t="s">
        <v>146</v>
      </c>
      <c r="C770" t="s">
        <v>126</v>
      </c>
      <c r="D770" t="s">
        <v>123</v>
      </c>
      <c r="E770" t="s">
        <v>847</v>
      </c>
      <c r="F770" t="s">
        <v>789</v>
      </c>
      <c r="G770" t="str">
        <f t="shared" ref="G770:G833" si="66">LEFT(E770,10)</f>
        <v>2018-11-28</v>
      </c>
      <c r="H770" t="str">
        <f t="shared" ref="H770:H833" si="67">LEFT(F770,10)</f>
        <v>2018-11-28</v>
      </c>
      <c r="I770" t="str">
        <f t="shared" si="64"/>
        <v>2018</v>
      </c>
      <c r="J770">
        <f t="shared" si="63"/>
        <v>11</v>
      </c>
      <c r="K770" t="str">
        <f t="shared" si="65"/>
        <v>충남주의보2018-11-28</v>
      </c>
      <c r="L770">
        <f>COUNTIF(K$2:K770,K770)</f>
        <v>1</v>
      </c>
    </row>
    <row r="771" spans="1:12" x14ac:dyDescent="0.3">
      <c r="A771" t="s">
        <v>34</v>
      </c>
      <c r="B771" t="s">
        <v>129</v>
      </c>
      <c r="C771" t="s">
        <v>126</v>
      </c>
      <c r="D771" t="s">
        <v>1</v>
      </c>
      <c r="E771" t="s">
        <v>833</v>
      </c>
      <c r="F771" t="s">
        <v>792</v>
      </c>
      <c r="G771" t="str">
        <f t="shared" si="66"/>
        <v>2018-11-28</v>
      </c>
      <c r="H771" t="str">
        <f t="shared" si="67"/>
        <v>2018-11-28</v>
      </c>
      <c r="I771" t="str">
        <f t="shared" si="64"/>
        <v>2018</v>
      </c>
      <c r="J771">
        <f t="shared" ref="J771:J834" si="68">MONTH(G771)</f>
        <v>11</v>
      </c>
      <c r="K771" t="str">
        <f t="shared" si="65"/>
        <v>대전경보2018-11-28</v>
      </c>
      <c r="L771">
        <f>COUNTIF(K$2:K771,K771)</f>
        <v>1</v>
      </c>
    </row>
    <row r="772" spans="1:12" hidden="1" x14ac:dyDescent="0.3">
      <c r="A772" t="s">
        <v>34</v>
      </c>
      <c r="B772" t="s">
        <v>129</v>
      </c>
      <c r="C772" t="s">
        <v>126</v>
      </c>
      <c r="D772" t="s">
        <v>123</v>
      </c>
      <c r="E772" t="s">
        <v>792</v>
      </c>
      <c r="F772" t="s">
        <v>854</v>
      </c>
      <c r="G772" t="str">
        <f t="shared" si="66"/>
        <v>2018-11-28</v>
      </c>
      <c r="H772" t="str">
        <f t="shared" si="67"/>
        <v>2018-11-28</v>
      </c>
      <c r="I772" t="str">
        <f t="shared" si="64"/>
        <v>2018</v>
      </c>
      <c r="J772">
        <f t="shared" si="68"/>
        <v>11</v>
      </c>
      <c r="K772" t="str">
        <f t="shared" si="65"/>
        <v>대전주의보2018-11-28</v>
      </c>
      <c r="L772">
        <f>COUNTIF(K$2:K772,K772)</f>
        <v>1</v>
      </c>
    </row>
    <row r="773" spans="1:12" x14ac:dyDescent="0.3">
      <c r="A773" t="s">
        <v>121</v>
      </c>
      <c r="B773" t="s">
        <v>159</v>
      </c>
      <c r="C773" t="s">
        <v>126</v>
      </c>
      <c r="D773" t="s">
        <v>1</v>
      </c>
      <c r="E773" t="s">
        <v>835</v>
      </c>
      <c r="F773" t="s">
        <v>788</v>
      </c>
      <c r="G773" t="str">
        <f t="shared" si="66"/>
        <v>2018-11-28</v>
      </c>
      <c r="H773" t="str">
        <f t="shared" si="67"/>
        <v>2018-11-28</v>
      </c>
      <c r="I773" t="str">
        <f t="shared" si="64"/>
        <v>2018</v>
      </c>
      <c r="J773">
        <f t="shared" si="68"/>
        <v>11</v>
      </c>
      <c r="K773" t="str">
        <f t="shared" si="65"/>
        <v>충북경보2018-11-28</v>
      </c>
      <c r="L773">
        <f>COUNTIF(K$2:K773,K773)</f>
        <v>1</v>
      </c>
    </row>
    <row r="774" spans="1:12" hidden="1" x14ac:dyDescent="0.3">
      <c r="A774" t="s">
        <v>121</v>
      </c>
      <c r="B774" t="s">
        <v>159</v>
      </c>
      <c r="C774" t="s">
        <v>126</v>
      </c>
      <c r="D774" t="s">
        <v>123</v>
      </c>
      <c r="E774" t="s">
        <v>833</v>
      </c>
      <c r="F774" t="s">
        <v>835</v>
      </c>
      <c r="G774" t="str">
        <f t="shared" si="66"/>
        <v>2018-11-28</v>
      </c>
      <c r="H774" t="str">
        <f t="shared" si="67"/>
        <v>2018-11-28</v>
      </c>
      <c r="I774" t="str">
        <f t="shared" si="64"/>
        <v>2018</v>
      </c>
      <c r="J774">
        <f t="shared" si="68"/>
        <v>11</v>
      </c>
      <c r="K774" t="str">
        <f t="shared" si="65"/>
        <v>충북주의보2018-11-28</v>
      </c>
      <c r="L774">
        <f>COUNTIF(K$2:K774,K774)</f>
        <v>1</v>
      </c>
    </row>
    <row r="775" spans="1:12" hidden="1" x14ac:dyDescent="0.3">
      <c r="A775" t="s">
        <v>61</v>
      </c>
      <c r="B775" t="s">
        <v>171</v>
      </c>
      <c r="C775" t="s">
        <v>126</v>
      </c>
      <c r="D775" t="s">
        <v>123</v>
      </c>
      <c r="E775" t="s">
        <v>847</v>
      </c>
      <c r="F775" t="s">
        <v>863</v>
      </c>
      <c r="G775" t="str">
        <f t="shared" si="66"/>
        <v>2018-11-28</v>
      </c>
      <c r="H775" t="str">
        <f t="shared" si="67"/>
        <v>2018-11-28</v>
      </c>
      <c r="I775" t="str">
        <f t="shared" si="64"/>
        <v>2018</v>
      </c>
      <c r="J775">
        <f t="shared" si="68"/>
        <v>11</v>
      </c>
      <c r="K775" t="str">
        <f t="shared" si="65"/>
        <v>세종주의보2018-11-28</v>
      </c>
      <c r="L775">
        <f>COUNTIF(K$2:K775,K775)</f>
        <v>1</v>
      </c>
    </row>
    <row r="776" spans="1:12" hidden="1" x14ac:dyDescent="0.3">
      <c r="A776" t="s">
        <v>37</v>
      </c>
      <c r="B776" t="s">
        <v>140</v>
      </c>
      <c r="C776" t="s">
        <v>126</v>
      </c>
      <c r="D776" t="s">
        <v>123</v>
      </c>
      <c r="E776" t="s">
        <v>805</v>
      </c>
      <c r="F776" t="s">
        <v>873</v>
      </c>
      <c r="G776" t="str">
        <f t="shared" si="66"/>
        <v>2018-11-28</v>
      </c>
      <c r="H776" t="str">
        <f t="shared" si="67"/>
        <v>2018-11-28</v>
      </c>
      <c r="I776" t="str">
        <f t="shared" si="64"/>
        <v>2018</v>
      </c>
      <c r="J776">
        <f t="shared" si="68"/>
        <v>11</v>
      </c>
      <c r="K776" t="str">
        <f t="shared" si="65"/>
        <v>부산주의보2018-11-28</v>
      </c>
      <c r="L776">
        <f>COUNTIF(K$2:K776,K776)</f>
        <v>1</v>
      </c>
    </row>
    <row r="777" spans="1:12" hidden="1" x14ac:dyDescent="0.3">
      <c r="A777" t="s">
        <v>38</v>
      </c>
      <c r="B777" t="s">
        <v>167</v>
      </c>
      <c r="C777" t="s">
        <v>126</v>
      </c>
      <c r="D777" t="s">
        <v>123</v>
      </c>
      <c r="E777" t="s">
        <v>832</v>
      </c>
      <c r="F777" t="s">
        <v>854</v>
      </c>
      <c r="G777" t="str">
        <f t="shared" si="66"/>
        <v>2018-11-28</v>
      </c>
      <c r="H777" t="str">
        <f t="shared" si="67"/>
        <v>2018-11-28</v>
      </c>
      <c r="I777" t="str">
        <f t="shared" si="64"/>
        <v>2018</v>
      </c>
      <c r="J777">
        <f t="shared" si="68"/>
        <v>11</v>
      </c>
      <c r="K777" t="str">
        <f t="shared" si="65"/>
        <v>울산주의보2018-11-28</v>
      </c>
      <c r="L777">
        <f>COUNTIF(K$2:K777,K777)</f>
        <v>1</v>
      </c>
    </row>
    <row r="778" spans="1:12" hidden="1" x14ac:dyDescent="0.3">
      <c r="A778" t="s">
        <v>36</v>
      </c>
      <c r="B778" t="s">
        <v>165</v>
      </c>
      <c r="C778" t="s">
        <v>126</v>
      </c>
      <c r="D778" t="s">
        <v>123</v>
      </c>
      <c r="E778" t="s">
        <v>880</v>
      </c>
      <c r="F778" t="s">
        <v>873</v>
      </c>
      <c r="G778" t="str">
        <f t="shared" si="66"/>
        <v>2018-11-28</v>
      </c>
      <c r="H778" t="str">
        <f t="shared" si="67"/>
        <v>2018-11-28</v>
      </c>
      <c r="I778" t="str">
        <f t="shared" si="64"/>
        <v>2018</v>
      </c>
      <c r="J778">
        <f t="shared" si="68"/>
        <v>11</v>
      </c>
      <c r="K778" t="str">
        <f t="shared" si="65"/>
        <v>대구주의보2018-11-28</v>
      </c>
      <c r="L778">
        <f>COUNTIF(K$2:K778,K778)</f>
        <v>1</v>
      </c>
    </row>
    <row r="779" spans="1:12" hidden="1" x14ac:dyDescent="0.3">
      <c r="A779" t="s">
        <v>132</v>
      </c>
      <c r="B779" t="s">
        <v>129</v>
      </c>
      <c r="C779" t="s">
        <v>126</v>
      </c>
      <c r="D779" t="s">
        <v>123</v>
      </c>
      <c r="E779" t="s">
        <v>835</v>
      </c>
      <c r="F779" t="s">
        <v>887</v>
      </c>
      <c r="G779" t="str">
        <f t="shared" si="66"/>
        <v>2018-11-28</v>
      </c>
      <c r="H779" t="str">
        <f t="shared" si="67"/>
        <v>2018-11-29</v>
      </c>
      <c r="I779" t="str">
        <f t="shared" si="64"/>
        <v>2018</v>
      </c>
      <c r="J779">
        <f t="shared" si="68"/>
        <v>11</v>
      </c>
      <c r="K779" t="str">
        <f t="shared" si="65"/>
        <v>경북주의보2018-11-28</v>
      </c>
      <c r="L779">
        <f>COUNTIF(K$2:K779,K779)</f>
        <v>1</v>
      </c>
    </row>
    <row r="780" spans="1:12" hidden="1" x14ac:dyDescent="0.3">
      <c r="A780" t="s">
        <v>133</v>
      </c>
      <c r="B780" t="s">
        <v>170</v>
      </c>
      <c r="C780" t="s">
        <v>126</v>
      </c>
      <c r="D780" t="s">
        <v>123</v>
      </c>
      <c r="E780" t="s">
        <v>805</v>
      </c>
      <c r="F780" t="s">
        <v>898</v>
      </c>
      <c r="G780" t="str">
        <f t="shared" si="66"/>
        <v>2018-11-28</v>
      </c>
      <c r="H780" t="str">
        <f t="shared" si="67"/>
        <v>2018-11-29</v>
      </c>
      <c r="I780" t="str">
        <f t="shared" si="64"/>
        <v>2018</v>
      </c>
      <c r="J780">
        <f t="shared" si="68"/>
        <v>11</v>
      </c>
      <c r="K780" t="str">
        <f t="shared" si="65"/>
        <v>경남주의보2018-11-28</v>
      </c>
      <c r="L780">
        <f>COUNTIF(K$2:K780,K780)</f>
        <v>1</v>
      </c>
    </row>
    <row r="781" spans="1:12" hidden="1" x14ac:dyDescent="0.3">
      <c r="A781" t="s">
        <v>130</v>
      </c>
      <c r="B781" t="s">
        <v>157</v>
      </c>
      <c r="C781" t="s">
        <v>126</v>
      </c>
      <c r="D781" t="s">
        <v>123</v>
      </c>
      <c r="E781" t="s">
        <v>880</v>
      </c>
      <c r="F781" t="s">
        <v>789</v>
      </c>
      <c r="G781" t="str">
        <f t="shared" si="66"/>
        <v>2018-11-28</v>
      </c>
      <c r="H781" t="str">
        <f t="shared" si="67"/>
        <v>2018-11-28</v>
      </c>
      <c r="I781" t="str">
        <f t="shared" si="64"/>
        <v>2018</v>
      </c>
      <c r="J781">
        <f t="shared" si="68"/>
        <v>11</v>
      </c>
      <c r="K781" t="str">
        <f t="shared" si="65"/>
        <v>전남주의보2018-11-28</v>
      </c>
      <c r="L781">
        <f>COUNTIF(K$2:K781,K781)</f>
        <v>1</v>
      </c>
    </row>
    <row r="782" spans="1:12" hidden="1" x14ac:dyDescent="0.3">
      <c r="A782" t="s">
        <v>39</v>
      </c>
      <c r="B782" t="s">
        <v>139</v>
      </c>
      <c r="C782" t="s">
        <v>126</v>
      </c>
      <c r="D782" t="s">
        <v>123</v>
      </c>
      <c r="E782" t="s">
        <v>792</v>
      </c>
      <c r="F782" t="s">
        <v>873</v>
      </c>
      <c r="G782" t="str">
        <f t="shared" si="66"/>
        <v>2018-11-28</v>
      </c>
      <c r="H782" t="str">
        <f t="shared" si="67"/>
        <v>2018-11-28</v>
      </c>
      <c r="I782" t="str">
        <f t="shared" si="64"/>
        <v>2018</v>
      </c>
      <c r="J782">
        <f t="shared" si="68"/>
        <v>11</v>
      </c>
      <c r="K782" t="str">
        <f t="shared" si="65"/>
        <v>광주주의보2018-11-28</v>
      </c>
      <c r="L782">
        <f>COUNTIF(K$2:K782,K782)</f>
        <v>1</v>
      </c>
    </row>
    <row r="783" spans="1:12" x14ac:dyDescent="0.3">
      <c r="A783" t="s">
        <v>39</v>
      </c>
      <c r="B783" t="s">
        <v>139</v>
      </c>
      <c r="C783" t="s">
        <v>126</v>
      </c>
      <c r="D783" t="s">
        <v>1</v>
      </c>
      <c r="E783" t="s">
        <v>834</v>
      </c>
      <c r="F783" t="s">
        <v>792</v>
      </c>
      <c r="G783" t="str">
        <f t="shared" si="66"/>
        <v>2018-11-28</v>
      </c>
      <c r="H783" t="str">
        <f t="shared" si="67"/>
        <v>2018-11-28</v>
      </c>
      <c r="I783" t="str">
        <f t="shared" si="64"/>
        <v>2018</v>
      </c>
      <c r="J783">
        <f t="shared" si="68"/>
        <v>11</v>
      </c>
      <c r="K783" t="str">
        <f t="shared" si="65"/>
        <v>광주경보2018-11-28</v>
      </c>
      <c r="L783">
        <f>COUNTIF(K$2:K783,K783)</f>
        <v>1</v>
      </c>
    </row>
    <row r="784" spans="1:12" hidden="1" x14ac:dyDescent="0.3">
      <c r="A784" t="s">
        <v>142</v>
      </c>
      <c r="B784" t="s">
        <v>180</v>
      </c>
      <c r="C784" t="s">
        <v>126</v>
      </c>
      <c r="D784" t="s">
        <v>123</v>
      </c>
      <c r="E784" t="s">
        <v>942</v>
      </c>
      <c r="F784" t="s">
        <v>873</v>
      </c>
      <c r="G784" t="str">
        <f t="shared" si="66"/>
        <v>2018-11-28</v>
      </c>
      <c r="H784" t="str">
        <f t="shared" si="67"/>
        <v>2018-11-28</v>
      </c>
      <c r="I784" t="str">
        <f t="shared" si="64"/>
        <v>2018</v>
      </c>
      <c r="J784">
        <f t="shared" si="68"/>
        <v>11</v>
      </c>
      <c r="K784" t="str">
        <f t="shared" si="65"/>
        <v>전북주의보2018-11-28</v>
      </c>
      <c r="L784">
        <f>COUNTIF(K$2:K784,K784)</f>
        <v>1</v>
      </c>
    </row>
    <row r="785" spans="1:12" hidden="1" x14ac:dyDescent="0.3">
      <c r="A785" t="s">
        <v>41</v>
      </c>
      <c r="B785" t="s">
        <v>162</v>
      </c>
      <c r="C785" t="s">
        <v>126</v>
      </c>
      <c r="D785" t="s">
        <v>123</v>
      </c>
      <c r="E785" t="s">
        <v>791</v>
      </c>
      <c r="F785" t="s">
        <v>864</v>
      </c>
      <c r="G785" t="str">
        <f t="shared" si="66"/>
        <v>2018-11-28</v>
      </c>
      <c r="H785" t="str">
        <f t="shared" si="67"/>
        <v>2018-11-28</v>
      </c>
      <c r="I785" t="str">
        <f t="shared" si="64"/>
        <v>2018</v>
      </c>
      <c r="J785">
        <f t="shared" si="68"/>
        <v>11</v>
      </c>
      <c r="K785" t="str">
        <f t="shared" si="65"/>
        <v>제주주의보2018-11-28</v>
      </c>
      <c r="L785">
        <f>COUNTIF(K$2:K785,K785)</f>
        <v>1</v>
      </c>
    </row>
    <row r="786" spans="1:12" hidden="1" x14ac:dyDescent="0.3">
      <c r="A786" t="s">
        <v>127</v>
      </c>
      <c r="B786" t="s">
        <v>189</v>
      </c>
      <c r="C786" t="s">
        <v>126</v>
      </c>
      <c r="D786" t="s">
        <v>123</v>
      </c>
      <c r="E786" t="s">
        <v>836</v>
      </c>
      <c r="F786" t="s">
        <v>837</v>
      </c>
      <c r="G786" t="str">
        <f t="shared" si="66"/>
        <v>2018-11-29</v>
      </c>
      <c r="H786" t="str">
        <f t="shared" si="67"/>
        <v>2018-11-30</v>
      </c>
      <c r="I786" t="str">
        <f t="shared" si="64"/>
        <v>2018</v>
      </c>
      <c r="J786">
        <f t="shared" si="68"/>
        <v>11</v>
      </c>
      <c r="K786" t="str">
        <f t="shared" si="65"/>
        <v>강원주의보2018-11-29</v>
      </c>
      <c r="L786">
        <f>COUNTIF(K$2:K786,K786)</f>
        <v>1</v>
      </c>
    </row>
    <row r="787" spans="1:12" hidden="1" x14ac:dyDescent="0.3">
      <c r="A787" t="s">
        <v>153</v>
      </c>
      <c r="B787" t="s">
        <v>146</v>
      </c>
      <c r="C787" t="s">
        <v>126</v>
      </c>
      <c r="D787" t="s">
        <v>123</v>
      </c>
      <c r="E787" t="s">
        <v>848</v>
      </c>
      <c r="F787" t="s">
        <v>849</v>
      </c>
      <c r="G787" t="str">
        <f t="shared" si="66"/>
        <v>2018-11-29</v>
      </c>
      <c r="H787" t="str">
        <f t="shared" si="67"/>
        <v>2018-11-30</v>
      </c>
      <c r="I787" t="str">
        <f t="shared" si="64"/>
        <v>2018</v>
      </c>
      <c r="J787">
        <f t="shared" si="68"/>
        <v>11</v>
      </c>
      <c r="K787" t="str">
        <f t="shared" si="65"/>
        <v>충남주의보2018-11-29</v>
      </c>
      <c r="L787">
        <f>COUNTIF(K$2:K787,K787)</f>
        <v>1</v>
      </c>
    </row>
    <row r="788" spans="1:12" hidden="1" x14ac:dyDescent="0.3">
      <c r="A788" t="s">
        <v>34</v>
      </c>
      <c r="B788" t="s">
        <v>129</v>
      </c>
      <c r="C788" t="s">
        <v>126</v>
      </c>
      <c r="D788" t="s">
        <v>123</v>
      </c>
      <c r="E788" t="s">
        <v>848</v>
      </c>
      <c r="F788" t="s">
        <v>855</v>
      </c>
      <c r="G788" t="str">
        <f t="shared" si="66"/>
        <v>2018-11-29</v>
      </c>
      <c r="H788" t="str">
        <f t="shared" si="67"/>
        <v>2018-11-30</v>
      </c>
      <c r="I788" t="str">
        <f t="shared" si="64"/>
        <v>2018</v>
      </c>
      <c r="J788">
        <f t="shared" si="68"/>
        <v>11</v>
      </c>
      <c r="K788" t="str">
        <f t="shared" si="65"/>
        <v>대전주의보2018-11-29</v>
      </c>
      <c r="L788">
        <f>COUNTIF(K$2:K788,K788)</f>
        <v>1</v>
      </c>
    </row>
    <row r="789" spans="1:12" hidden="1" x14ac:dyDescent="0.3">
      <c r="A789" t="s">
        <v>121</v>
      </c>
      <c r="B789" t="s">
        <v>122</v>
      </c>
      <c r="C789" t="s">
        <v>126</v>
      </c>
      <c r="D789" t="s">
        <v>123</v>
      </c>
      <c r="E789" t="s">
        <v>848</v>
      </c>
      <c r="F789" t="s">
        <v>865</v>
      </c>
      <c r="G789" t="str">
        <f t="shared" si="66"/>
        <v>2018-11-29</v>
      </c>
      <c r="H789" t="str">
        <f t="shared" si="67"/>
        <v>2018-11-30</v>
      </c>
      <c r="I789" t="str">
        <f t="shared" si="64"/>
        <v>2018</v>
      </c>
      <c r="J789">
        <f t="shared" si="68"/>
        <v>11</v>
      </c>
      <c r="K789" t="str">
        <f t="shared" si="65"/>
        <v>충북주의보2018-11-29</v>
      </c>
      <c r="L789">
        <f>COUNTIF(K$2:K789,K789)</f>
        <v>1</v>
      </c>
    </row>
    <row r="790" spans="1:12" hidden="1" x14ac:dyDescent="0.3">
      <c r="A790" t="s">
        <v>61</v>
      </c>
      <c r="B790" t="s">
        <v>171</v>
      </c>
      <c r="C790" t="s">
        <v>126</v>
      </c>
      <c r="D790" t="s">
        <v>123</v>
      </c>
      <c r="E790" t="s">
        <v>866</v>
      </c>
      <c r="F790" t="s">
        <v>855</v>
      </c>
      <c r="G790" t="str">
        <f t="shared" si="66"/>
        <v>2018-11-29</v>
      </c>
      <c r="H790" t="str">
        <f t="shared" si="67"/>
        <v>2018-11-30</v>
      </c>
      <c r="I790" t="str">
        <f t="shared" si="64"/>
        <v>2018</v>
      </c>
      <c r="J790">
        <f t="shared" si="68"/>
        <v>11</v>
      </c>
      <c r="K790" t="str">
        <f t="shared" si="65"/>
        <v>세종주의보2018-11-29</v>
      </c>
      <c r="L790">
        <f>COUNTIF(K$2:K790,K790)</f>
        <v>1</v>
      </c>
    </row>
    <row r="791" spans="1:12" hidden="1" x14ac:dyDescent="0.3">
      <c r="A791" t="s">
        <v>36</v>
      </c>
      <c r="B791" t="s">
        <v>165</v>
      </c>
      <c r="C791" t="s">
        <v>126</v>
      </c>
      <c r="D791" t="s">
        <v>123</v>
      </c>
      <c r="E791" t="s">
        <v>838</v>
      </c>
      <c r="F791" t="s">
        <v>881</v>
      </c>
      <c r="G791" t="str">
        <f t="shared" si="66"/>
        <v>2018-11-29</v>
      </c>
      <c r="H791" t="str">
        <f t="shared" si="67"/>
        <v>2018-11-30</v>
      </c>
      <c r="I791" t="str">
        <f t="shared" si="64"/>
        <v>2018</v>
      </c>
      <c r="J791">
        <f t="shared" si="68"/>
        <v>11</v>
      </c>
      <c r="K791" t="str">
        <f t="shared" si="65"/>
        <v>대구주의보2018-11-29</v>
      </c>
      <c r="L791">
        <f>COUNTIF(K$2:K791,K791)</f>
        <v>1</v>
      </c>
    </row>
    <row r="792" spans="1:12" hidden="1" x14ac:dyDescent="0.3">
      <c r="A792" t="s">
        <v>132</v>
      </c>
      <c r="B792" t="s">
        <v>140</v>
      </c>
      <c r="C792" t="s">
        <v>126</v>
      </c>
      <c r="D792" t="s">
        <v>123</v>
      </c>
      <c r="E792" t="s">
        <v>888</v>
      </c>
      <c r="F792" t="s">
        <v>879</v>
      </c>
      <c r="G792" t="str">
        <f t="shared" si="66"/>
        <v>2018-11-29</v>
      </c>
      <c r="H792" t="str">
        <f t="shared" si="67"/>
        <v>2018-11-30</v>
      </c>
      <c r="I792" t="str">
        <f t="shared" si="64"/>
        <v>2018</v>
      </c>
      <c r="J792">
        <f t="shared" si="68"/>
        <v>11</v>
      </c>
      <c r="K792" t="str">
        <f t="shared" si="65"/>
        <v>경북주의보2018-11-29</v>
      </c>
      <c r="L792">
        <f>COUNTIF(K$2:K792,K792)</f>
        <v>1</v>
      </c>
    </row>
    <row r="793" spans="1:12" hidden="1" x14ac:dyDescent="0.3">
      <c r="A793" t="s">
        <v>130</v>
      </c>
      <c r="B793" t="s">
        <v>157</v>
      </c>
      <c r="C793" t="s">
        <v>126</v>
      </c>
      <c r="D793" t="s">
        <v>123</v>
      </c>
      <c r="E793" t="s">
        <v>866</v>
      </c>
      <c r="F793" t="s">
        <v>905</v>
      </c>
      <c r="G793" t="str">
        <f t="shared" si="66"/>
        <v>2018-11-29</v>
      </c>
      <c r="H793" t="str">
        <f t="shared" si="67"/>
        <v>2018-11-30</v>
      </c>
      <c r="I793" t="str">
        <f t="shared" si="64"/>
        <v>2018</v>
      </c>
      <c r="J793">
        <f t="shared" si="68"/>
        <v>11</v>
      </c>
      <c r="K793" t="str">
        <f t="shared" si="65"/>
        <v>전남주의보2018-11-29</v>
      </c>
      <c r="L793">
        <f>COUNTIF(K$2:K793,K793)</f>
        <v>1</v>
      </c>
    </row>
    <row r="794" spans="1:12" hidden="1" x14ac:dyDescent="0.3">
      <c r="A794" t="s">
        <v>39</v>
      </c>
      <c r="B794" t="s">
        <v>139</v>
      </c>
      <c r="C794" t="s">
        <v>126</v>
      </c>
      <c r="D794" t="s">
        <v>123</v>
      </c>
      <c r="E794" t="s">
        <v>866</v>
      </c>
      <c r="F794" t="s">
        <v>879</v>
      </c>
      <c r="G794" t="str">
        <f t="shared" si="66"/>
        <v>2018-11-29</v>
      </c>
      <c r="H794" t="str">
        <f t="shared" si="67"/>
        <v>2018-11-30</v>
      </c>
      <c r="I794" t="str">
        <f t="shared" si="64"/>
        <v>2018</v>
      </c>
      <c r="J794">
        <f t="shared" si="68"/>
        <v>11</v>
      </c>
      <c r="K794" t="str">
        <f t="shared" si="65"/>
        <v>광주주의보2018-11-29</v>
      </c>
      <c r="L794">
        <f>COUNTIF(K$2:K794,K794)</f>
        <v>1</v>
      </c>
    </row>
    <row r="795" spans="1:12" hidden="1" x14ac:dyDescent="0.3">
      <c r="A795" t="s">
        <v>142</v>
      </c>
      <c r="B795" t="s">
        <v>175</v>
      </c>
      <c r="C795" t="s">
        <v>126</v>
      </c>
      <c r="D795" t="s">
        <v>123</v>
      </c>
      <c r="E795" t="s">
        <v>848</v>
      </c>
      <c r="F795" t="s">
        <v>900</v>
      </c>
      <c r="G795" t="str">
        <f t="shared" si="66"/>
        <v>2018-11-29</v>
      </c>
      <c r="H795" t="str">
        <f t="shared" si="67"/>
        <v>2018-11-30</v>
      </c>
      <c r="I795" t="str">
        <f t="shared" si="64"/>
        <v>2018</v>
      </c>
      <c r="J795">
        <f t="shared" si="68"/>
        <v>11</v>
      </c>
      <c r="K795" t="str">
        <f t="shared" si="65"/>
        <v>전북주의보2018-11-29</v>
      </c>
      <c r="L795">
        <f>COUNTIF(K$2:K795,K795)</f>
        <v>1</v>
      </c>
    </row>
    <row r="796" spans="1:12" hidden="1" x14ac:dyDescent="0.3">
      <c r="A796" t="s">
        <v>37</v>
      </c>
      <c r="B796" t="s">
        <v>129</v>
      </c>
      <c r="C796" t="s">
        <v>126</v>
      </c>
      <c r="D796" t="s">
        <v>123</v>
      </c>
      <c r="E796" t="s">
        <v>874</v>
      </c>
      <c r="F796" t="s">
        <v>875</v>
      </c>
      <c r="G796" t="str">
        <f t="shared" si="66"/>
        <v>2018-11-30</v>
      </c>
      <c r="H796" t="str">
        <f t="shared" si="67"/>
        <v>2018-12-01</v>
      </c>
      <c r="I796" t="str">
        <f t="shared" si="64"/>
        <v>2018</v>
      </c>
      <c r="J796">
        <f t="shared" si="68"/>
        <v>11</v>
      </c>
      <c r="K796" t="str">
        <f t="shared" si="65"/>
        <v>부산주의보2018-11-30</v>
      </c>
      <c r="L796">
        <f>COUNTIF(K$2:K796,K796)</f>
        <v>1</v>
      </c>
    </row>
    <row r="797" spans="1:12" hidden="1" x14ac:dyDescent="0.3">
      <c r="A797" t="s">
        <v>38</v>
      </c>
      <c r="B797" t="s">
        <v>167</v>
      </c>
      <c r="C797" t="s">
        <v>126</v>
      </c>
      <c r="D797" t="s">
        <v>123</v>
      </c>
      <c r="E797" t="s">
        <v>837</v>
      </c>
      <c r="F797" t="s">
        <v>879</v>
      </c>
      <c r="G797" t="str">
        <f t="shared" si="66"/>
        <v>2018-11-30</v>
      </c>
      <c r="H797" t="str">
        <f t="shared" si="67"/>
        <v>2018-11-30</v>
      </c>
      <c r="I797" t="str">
        <f t="shared" si="64"/>
        <v>2018</v>
      </c>
      <c r="J797">
        <f t="shared" si="68"/>
        <v>11</v>
      </c>
      <c r="K797" t="str">
        <f t="shared" si="65"/>
        <v>울산주의보2018-11-30</v>
      </c>
      <c r="L797">
        <f>COUNTIF(K$2:K797,K797)</f>
        <v>1</v>
      </c>
    </row>
    <row r="798" spans="1:12" hidden="1" x14ac:dyDescent="0.3">
      <c r="A798" t="s">
        <v>133</v>
      </c>
      <c r="B798" t="s">
        <v>158</v>
      </c>
      <c r="C798" t="s">
        <v>126</v>
      </c>
      <c r="D798" t="s">
        <v>123</v>
      </c>
      <c r="E798" t="s">
        <v>874</v>
      </c>
      <c r="F798" t="s">
        <v>877</v>
      </c>
      <c r="G798" t="str">
        <f t="shared" si="66"/>
        <v>2018-11-30</v>
      </c>
      <c r="H798" t="str">
        <f t="shared" si="67"/>
        <v>2018-12-01</v>
      </c>
      <c r="I798" t="str">
        <f t="shared" si="64"/>
        <v>2018</v>
      </c>
      <c r="J798">
        <f t="shared" si="68"/>
        <v>11</v>
      </c>
      <c r="K798" t="str">
        <f t="shared" si="65"/>
        <v>경남주의보2018-11-30</v>
      </c>
      <c r="L798">
        <f>COUNTIF(K$2:K798,K798)</f>
        <v>1</v>
      </c>
    </row>
    <row r="799" spans="1:12" hidden="1" x14ac:dyDescent="0.3">
      <c r="A799" t="s">
        <v>130</v>
      </c>
      <c r="B799" t="s">
        <v>131</v>
      </c>
      <c r="C799" t="s">
        <v>126</v>
      </c>
      <c r="D799" t="s">
        <v>123</v>
      </c>
      <c r="E799" t="s">
        <v>876</v>
      </c>
      <c r="F799" t="s">
        <v>906</v>
      </c>
      <c r="G799" t="str">
        <f t="shared" si="66"/>
        <v>2018-11-30</v>
      </c>
      <c r="H799" t="str">
        <f t="shared" si="67"/>
        <v>2018-11-30</v>
      </c>
      <c r="I799" t="str">
        <f t="shared" si="64"/>
        <v>2018</v>
      </c>
      <c r="J799">
        <f t="shared" si="68"/>
        <v>11</v>
      </c>
      <c r="K799" t="str">
        <f t="shared" si="65"/>
        <v>전남주의보2018-11-30</v>
      </c>
      <c r="L799">
        <f>COUNTIF(K$2:K799,K799)</f>
        <v>1</v>
      </c>
    </row>
    <row r="800" spans="1:12" hidden="1" x14ac:dyDescent="0.3">
      <c r="A800" t="s">
        <v>41</v>
      </c>
      <c r="B800" t="s">
        <v>162</v>
      </c>
      <c r="C800" t="s">
        <v>126</v>
      </c>
      <c r="D800" t="s">
        <v>123</v>
      </c>
      <c r="E800" t="s">
        <v>855</v>
      </c>
      <c r="F800" t="s">
        <v>899</v>
      </c>
      <c r="G800" t="str">
        <f t="shared" si="66"/>
        <v>2018-11-30</v>
      </c>
      <c r="H800" t="str">
        <f t="shared" si="67"/>
        <v>2018-12-01</v>
      </c>
      <c r="I800" t="str">
        <f t="shared" si="64"/>
        <v>2018</v>
      </c>
      <c r="J800">
        <f t="shared" si="68"/>
        <v>11</v>
      </c>
      <c r="K800" t="str">
        <f t="shared" si="65"/>
        <v>제주주의보2018-11-30</v>
      </c>
      <c r="L800">
        <f>COUNTIF(K$2:K800,K800)</f>
        <v>1</v>
      </c>
    </row>
    <row r="801" spans="1:12" hidden="1" x14ac:dyDescent="0.3">
      <c r="A801" t="s">
        <v>142</v>
      </c>
      <c r="B801" t="s">
        <v>177</v>
      </c>
      <c r="C801" t="s">
        <v>1794</v>
      </c>
      <c r="D801" t="s">
        <v>123</v>
      </c>
      <c r="E801" t="s">
        <v>2211</v>
      </c>
      <c r="F801" t="s">
        <v>2212</v>
      </c>
      <c r="G801" t="str">
        <f t="shared" si="66"/>
        <v>2018-12-01</v>
      </c>
      <c r="H801" t="str">
        <f t="shared" si="67"/>
        <v>2018-12-03</v>
      </c>
      <c r="I801" t="str">
        <f t="shared" si="64"/>
        <v>2018</v>
      </c>
      <c r="J801">
        <f t="shared" si="68"/>
        <v>12</v>
      </c>
      <c r="K801" t="str">
        <f t="shared" si="65"/>
        <v>전북주의보2018-12-01</v>
      </c>
      <c r="L801">
        <f>COUNTIF(K$2:K801,K801)</f>
        <v>1</v>
      </c>
    </row>
    <row r="802" spans="1:12" hidden="1" x14ac:dyDescent="0.3">
      <c r="A802" t="s">
        <v>127</v>
      </c>
      <c r="B802" t="s">
        <v>188</v>
      </c>
      <c r="C802" t="s">
        <v>1794</v>
      </c>
      <c r="D802" t="s">
        <v>123</v>
      </c>
      <c r="E802" t="s">
        <v>2106</v>
      </c>
      <c r="F802" t="s">
        <v>2107</v>
      </c>
      <c r="G802" t="str">
        <f t="shared" si="66"/>
        <v>2018-12-02</v>
      </c>
      <c r="H802" t="str">
        <f t="shared" si="67"/>
        <v>2018-12-04</v>
      </c>
      <c r="I802" t="str">
        <f t="shared" si="64"/>
        <v>2018</v>
      </c>
      <c r="J802">
        <f t="shared" si="68"/>
        <v>12</v>
      </c>
      <c r="K802" t="str">
        <f t="shared" si="65"/>
        <v>강원주의보2018-12-02</v>
      </c>
      <c r="L802">
        <f>COUNTIF(K$2:K802,K802)</f>
        <v>1</v>
      </c>
    </row>
    <row r="803" spans="1:12" hidden="1" x14ac:dyDescent="0.3">
      <c r="A803" t="s">
        <v>124</v>
      </c>
      <c r="B803" t="s">
        <v>131</v>
      </c>
      <c r="C803" t="s">
        <v>1794</v>
      </c>
      <c r="D803" t="s">
        <v>123</v>
      </c>
      <c r="E803" t="s">
        <v>2088</v>
      </c>
      <c r="F803" t="s">
        <v>2089</v>
      </c>
      <c r="G803" t="str">
        <f t="shared" si="66"/>
        <v>2018-12-17</v>
      </c>
      <c r="H803" t="str">
        <f t="shared" si="67"/>
        <v>2018-12-17</v>
      </c>
      <c r="I803" t="str">
        <f t="shared" si="64"/>
        <v>2018</v>
      </c>
      <c r="J803">
        <f t="shared" si="68"/>
        <v>12</v>
      </c>
      <c r="K803" t="str">
        <f t="shared" si="65"/>
        <v>경기주의보2018-12-17</v>
      </c>
      <c r="L803">
        <f>COUNTIF(K$2:K803,K803)</f>
        <v>1</v>
      </c>
    </row>
    <row r="804" spans="1:12" hidden="1" x14ac:dyDescent="0.3">
      <c r="A804" t="s">
        <v>30</v>
      </c>
      <c r="B804" t="s">
        <v>149</v>
      </c>
      <c r="C804" t="s">
        <v>1794</v>
      </c>
      <c r="D804" t="s">
        <v>123</v>
      </c>
      <c r="E804" t="s">
        <v>2098</v>
      </c>
      <c r="F804" t="s">
        <v>2099</v>
      </c>
      <c r="G804" t="str">
        <f t="shared" si="66"/>
        <v>2018-12-17</v>
      </c>
      <c r="H804" t="str">
        <f t="shared" si="67"/>
        <v>2018-12-18</v>
      </c>
      <c r="I804" t="str">
        <f t="shared" si="64"/>
        <v>2018</v>
      </c>
      <c r="J804">
        <f t="shared" si="68"/>
        <v>12</v>
      </c>
      <c r="K804" t="str">
        <f t="shared" si="65"/>
        <v>인천주의보2018-12-17</v>
      </c>
      <c r="L804">
        <f>COUNTIF(K$2:K804,K804)</f>
        <v>1</v>
      </c>
    </row>
    <row r="805" spans="1:12" hidden="1" x14ac:dyDescent="0.3">
      <c r="A805" t="s">
        <v>127</v>
      </c>
      <c r="B805" t="s">
        <v>187</v>
      </c>
      <c r="C805" t="s">
        <v>1794</v>
      </c>
      <c r="D805" t="s">
        <v>123</v>
      </c>
      <c r="E805" t="s">
        <v>2088</v>
      </c>
      <c r="F805" t="s">
        <v>2108</v>
      </c>
      <c r="G805" t="str">
        <f t="shared" si="66"/>
        <v>2018-12-17</v>
      </c>
      <c r="H805" t="str">
        <f t="shared" si="67"/>
        <v>2018-12-17</v>
      </c>
      <c r="I805" t="str">
        <f t="shared" si="64"/>
        <v>2018</v>
      </c>
      <c r="J805">
        <f t="shared" si="68"/>
        <v>12</v>
      </c>
      <c r="K805" t="str">
        <f t="shared" si="65"/>
        <v>강원주의보2018-12-17</v>
      </c>
      <c r="L805">
        <f>COUNTIF(K$2:K805,K805)</f>
        <v>1</v>
      </c>
    </row>
    <row r="806" spans="1:12" hidden="1" x14ac:dyDescent="0.3">
      <c r="A806" t="s">
        <v>130</v>
      </c>
      <c r="B806" t="s">
        <v>157</v>
      </c>
      <c r="C806" t="s">
        <v>126</v>
      </c>
      <c r="D806" t="s">
        <v>123</v>
      </c>
      <c r="E806" t="s">
        <v>907</v>
      </c>
      <c r="F806" t="s">
        <v>908</v>
      </c>
      <c r="G806" t="str">
        <f t="shared" si="66"/>
        <v>2018-12-19</v>
      </c>
      <c r="H806" t="str">
        <f t="shared" si="67"/>
        <v>2018-12-21</v>
      </c>
      <c r="I806" t="str">
        <f t="shared" si="64"/>
        <v>2018</v>
      </c>
      <c r="J806">
        <f t="shared" si="68"/>
        <v>12</v>
      </c>
      <c r="K806" t="str">
        <f t="shared" si="65"/>
        <v>전남주의보2018-12-19</v>
      </c>
      <c r="L806">
        <f>COUNTIF(K$2:K806,K806)</f>
        <v>1</v>
      </c>
    </row>
    <row r="807" spans="1:12" hidden="1" x14ac:dyDescent="0.3">
      <c r="A807" t="s">
        <v>39</v>
      </c>
      <c r="B807" t="s">
        <v>139</v>
      </c>
      <c r="C807" t="s">
        <v>126</v>
      </c>
      <c r="D807" t="s">
        <v>123</v>
      </c>
      <c r="E807" t="s">
        <v>909</v>
      </c>
      <c r="F807" t="s">
        <v>910</v>
      </c>
      <c r="G807" t="str">
        <f t="shared" si="66"/>
        <v>2018-12-19</v>
      </c>
      <c r="H807" t="str">
        <f t="shared" si="67"/>
        <v>2018-12-20</v>
      </c>
      <c r="I807" t="str">
        <f t="shared" si="64"/>
        <v>2018</v>
      </c>
      <c r="J807">
        <f t="shared" si="68"/>
        <v>12</v>
      </c>
      <c r="K807" t="str">
        <f t="shared" si="65"/>
        <v>광주주의보2018-12-19</v>
      </c>
      <c r="L807">
        <f>COUNTIF(K$2:K807,K807)</f>
        <v>1</v>
      </c>
    </row>
    <row r="808" spans="1:12" hidden="1" x14ac:dyDescent="0.3">
      <c r="A808" t="s">
        <v>142</v>
      </c>
      <c r="B808" t="s">
        <v>180</v>
      </c>
      <c r="C808" t="s">
        <v>126</v>
      </c>
      <c r="D808" t="s">
        <v>123</v>
      </c>
      <c r="E808" t="s">
        <v>943</v>
      </c>
      <c r="F808" t="s">
        <v>944</v>
      </c>
      <c r="G808" t="str">
        <f t="shared" si="66"/>
        <v>2018-12-19</v>
      </c>
      <c r="H808" t="str">
        <f t="shared" si="67"/>
        <v>2018-12-21</v>
      </c>
      <c r="I808" t="str">
        <f t="shared" si="64"/>
        <v>2018</v>
      </c>
      <c r="J808">
        <f t="shared" si="68"/>
        <v>12</v>
      </c>
      <c r="K808" t="str">
        <f t="shared" si="65"/>
        <v>전북주의보2018-12-19</v>
      </c>
      <c r="L808">
        <f>COUNTIF(K$2:K808,K808)</f>
        <v>1</v>
      </c>
    </row>
    <row r="809" spans="1:12" hidden="1" x14ac:dyDescent="0.3">
      <c r="A809" t="s">
        <v>37</v>
      </c>
      <c r="B809" t="s">
        <v>129</v>
      </c>
      <c r="C809" t="s">
        <v>1794</v>
      </c>
      <c r="D809" t="s">
        <v>123</v>
      </c>
      <c r="E809" t="s">
        <v>943</v>
      </c>
      <c r="F809" t="s">
        <v>2153</v>
      </c>
      <c r="G809" t="str">
        <f t="shared" si="66"/>
        <v>2018-12-19</v>
      </c>
      <c r="H809" t="str">
        <f t="shared" si="67"/>
        <v>2018-12-22</v>
      </c>
      <c r="I809" t="str">
        <f t="shared" si="64"/>
        <v>2018</v>
      </c>
      <c r="J809">
        <f t="shared" si="68"/>
        <v>12</v>
      </c>
      <c r="K809" t="str">
        <f t="shared" si="65"/>
        <v>부산주의보2018-12-19</v>
      </c>
      <c r="L809">
        <f>COUNTIF(K$2:K809,K809)</f>
        <v>1</v>
      </c>
    </row>
    <row r="810" spans="1:12" hidden="1" x14ac:dyDescent="0.3">
      <c r="A810" t="s">
        <v>142</v>
      </c>
      <c r="B810" t="s">
        <v>178</v>
      </c>
      <c r="C810" t="s">
        <v>126</v>
      </c>
      <c r="D810" t="s">
        <v>123</v>
      </c>
      <c r="E810" t="s">
        <v>945</v>
      </c>
      <c r="F810" t="s">
        <v>946</v>
      </c>
      <c r="G810" t="str">
        <f t="shared" si="66"/>
        <v>2018-12-20</v>
      </c>
      <c r="H810" t="str">
        <f t="shared" si="67"/>
        <v>2018-12-21</v>
      </c>
      <c r="I810" t="str">
        <f t="shared" ref="I810:I869" si="69">LEFT(G810,4)</f>
        <v>2018</v>
      </c>
      <c r="J810">
        <f t="shared" si="68"/>
        <v>12</v>
      </c>
      <c r="K810" t="str">
        <f t="shared" ref="K810:K869" si="70">A810&amp;D810&amp;G810</f>
        <v>전북주의보2018-12-20</v>
      </c>
      <c r="L810">
        <f>COUNTIF(K$2:K810,K810)</f>
        <v>1</v>
      </c>
    </row>
    <row r="811" spans="1:12" hidden="1" x14ac:dyDescent="0.3">
      <c r="A811" t="s">
        <v>124</v>
      </c>
      <c r="B811" t="s">
        <v>144</v>
      </c>
      <c r="C811" t="s">
        <v>1794</v>
      </c>
      <c r="D811" t="s">
        <v>123</v>
      </c>
      <c r="E811" t="s">
        <v>2090</v>
      </c>
      <c r="F811" t="s">
        <v>2091</v>
      </c>
      <c r="G811" t="str">
        <f t="shared" si="66"/>
        <v>2018-12-20</v>
      </c>
      <c r="H811" t="str">
        <f t="shared" si="67"/>
        <v>2018-12-20</v>
      </c>
      <c r="I811" t="str">
        <f t="shared" si="69"/>
        <v>2018</v>
      </c>
      <c r="J811">
        <f t="shared" si="68"/>
        <v>12</v>
      </c>
      <c r="K811" t="str">
        <f t="shared" si="70"/>
        <v>경기주의보2018-12-20</v>
      </c>
      <c r="L811">
        <f>COUNTIF(K$2:K811,K811)</f>
        <v>1</v>
      </c>
    </row>
    <row r="812" spans="1:12" hidden="1" x14ac:dyDescent="0.3">
      <c r="A812" t="s">
        <v>153</v>
      </c>
      <c r="B812" t="s">
        <v>122</v>
      </c>
      <c r="C812" t="s">
        <v>1794</v>
      </c>
      <c r="D812" t="s">
        <v>123</v>
      </c>
      <c r="E812" t="s">
        <v>2090</v>
      </c>
      <c r="F812" t="s">
        <v>2092</v>
      </c>
      <c r="G812" t="str">
        <f t="shared" si="66"/>
        <v>2018-12-20</v>
      </c>
      <c r="H812" t="str">
        <f t="shared" si="67"/>
        <v>2018-12-23</v>
      </c>
      <c r="I812" t="str">
        <f t="shared" si="69"/>
        <v>2018</v>
      </c>
      <c r="J812">
        <f t="shared" si="68"/>
        <v>12</v>
      </c>
      <c r="K812" t="str">
        <f t="shared" si="70"/>
        <v>충남주의보2018-12-20</v>
      </c>
      <c r="L812">
        <f>COUNTIF(K$2:K812,K812)</f>
        <v>1</v>
      </c>
    </row>
    <row r="813" spans="1:12" hidden="1" x14ac:dyDescent="0.3">
      <c r="A813" t="s">
        <v>34</v>
      </c>
      <c r="B813" t="s">
        <v>140</v>
      </c>
      <c r="C813" t="s">
        <v>1794</v>
      </c>
      <c r="D813" t="s">
        <v>123</v>
      </c>
      <c r="E813" t="s">
        <v>2090</v>
      </c>
      <c r="F813" t="s">
        <v>2094</v>
      </c>
      <c r="G813" t="str">
        <f t="shared" si="66"/>
        <v>2018-12-20</v>
      </c>
      <c r="H813" t="str">
        <f t="shared" si="67"/>
        <v>2018-12-23</v>
      </c>
      <c r="I813" t="str">
        <f t="shared" si="69"/>
        <v>2018</v>
      </c>
      <c r="J813">
        <f t="shared" si="68"/>
        <v>12</v>
      </c>
      <c r="K813" t="str">
        <f t="shared" si="70"/>
        <v>대전주의보2018-12-20</v>
      </c>
      <c r="L813">
        <f>COUNTIF(K$2:K813,K813)</f>
        <v>1</v>
      </c>
    </row>
    <row r="814" spans="1:12" hidden="1" x14ac:dyDescent="0.3">
      <c r="A814" t="s">
        <v>121</v>
      </c>
      <c r="B814" t="s">
        <v>152</v>
      </c>
      <c r="C814" t="s">
        <v>1794</v>
      </c>
      <c r="D814" t="s">
        <v>123</v>
      </c>
      <c r="E814" t="s">
        <v>2143</v>
      </c>
      <c r="F814" t="s">
        <v>2092</v>
      </c>
      <c r="G814" t="str">
        <f t="shared" si="66"/>
        <v>2018-12-20</v>
      </c>
      <c r="H814" t="str">
        <f t="shared" si="67"/>
        <v>2018-12-23</v>
      </c>
      <c r="I814" t="str">
        <f t="shared" si="69"/>
        <v>2018</v>
      </c>
      <c r="J814">
        <f t="shared" si="68"/>
        <v>12</v>
      </c>
      <c r="K814" t="str">
        <f t="shared" si="70"/>
        <v>충북주의보2018-12-20</v>
      </c>
      <c r="L814">
        <f>COUNTIF(K$2:K814,K814)</f>
        <v>1</v>
      </c>
    </row>
    <row r="815" spans="1:12" hidden="1" x14ac:dyDescent="0.3">
      <c r="A815" t="s">
        <v>61</v>
      </c>
      <c r="B815" t="s">
        <v>171</v>
      </c>
      <c r="C815" t="s">
        <v>1794</v>
      </c>
      <c r="D815" t="s">
        <v>123</v>
      </c>
      <c r="E815" t="s">
        <v>945</v>
      </c>
      <c r="F815" t="s">
        <v>2094</v>
      </c>
      <c r="G815" t="str">
        <f t="shared" si="66"/>
        <v>2018-12-20</v>
      </c>
      <c r="H815" t="str">
        <f t="shared" si="67"/>
        <v>2018-12-23</v>
      </c>
      <c r="I815" t="str">
        <f t="shared" si="69"/>
        <v>2018</v>
      </c>
      <c r="J815">
        <f t="shared" si="68"/>
        <v>12</v>
      </c>
      <c r="K815" t="str">
        <f t="shared" si="70"/>
        <v>세종주의보2018-12-20</v>
      </c>
      <c r="L815">
        <f>COUNTIF(K$2:K815,K815)</f>
        <v>1</v>
      </c>
    </row>
    <row r="816" spans="1:12" hidden="1" x14ac:dyDescent="0.3">
      <c r="A816" t="s">
        <v>37</v>
      </c>
      <c r="B816" t="s">
        <v>159</v>
      </c>
      <c r="C816" t="s">
        <v>1794</v>
      </c>
      <c r="D816" t="s">
        <v>123</v>
      </c>
      <c r="E816" t="s">
        <v>2154</v>
      </c>
      <c r="F816" t="s">
        <v>2155</v>
      </c>
      <c r="G816" t="str">
        <f t="shared" si="66"/>
        <v>2018-12-20</v>
      </c>
      <c r="H816" t="str">
        <f t="shared" si="67"/>
        <v>2018-12-21</v>
      </c>
      <c r="I816" t="str">
        <f t="shared" si="69"/>
        <v>2018</v>
      </c>
      <c r="J816">
        <f t="shared" si="68"/>
        <v>12</v>
      </c>
      <c r="K816" t="str">
        <f t="shared" si="70"/>
        <v>부산주의보2018-12-20</v>
      </c>
      <c r="L816">
        <f>COUNTIF(K$2:K816,K816)</f>
        <v>1</v>
      </c>
    </row>
    <row r="817" spans="1:12" hidden="1" x14ac:dyDescent="0.3">
      <c r="A817" t="s">
        <v>36</v>
      </c>
      <c r="B817" t="s">
        <v>165</v>
      </c>
      <c r="C817" t="s">
        <v>1794</v>
      </c>
      <c r="D817" t="s">
        <v>123</v>
      </c>
      <c r="E817" t="s">
        <v>945</v>
      </c>
      <c r="F817" t="s">
        <v>2159</v>
      </c>
      <c r="G817" t="str">
        <f t="shared" si="66"/>
        <v>2018-12-20</v>
      </c>
      <c r="H817" t="str">
        <f t="shared" si="67"/>
        <v>2018-12-22</v>
      </c>
      <c r="I817" t="str">
        <f t="shared" si="69"/>
        <v>2018</v>
      </c>
      <c r="J817">
        <f t="shared" si="68"/>
        <v>12</v>
      </c>
      <c r="K817" t="str">
        <f t="shared" si="70"/>
        <v>대구주의보2018-12-20</v>
      </c>
      <c r="L817">
        <f>COUNTIF(K$2:K817,K817)</f>
        <v>1</v>
      </c>
    </row>
    <row r="818" spans="1:12" hidden="1" x14ac:dyDescent="0.3">
      <c r="A818" t="s">
        <v>133</v>
      </c>
      <c r="B818" t="s">
        <v>168</v>
      </c>
      <c r="C818" t="s">
        <v>1794</v>
      </c>
      <c r="D818" t="s">
        <v>123</v>
      </c>
      <c r="E818" t="s">
        <v>2143</v>
      </c>
      <c r="F818" t="s">
        <v>944</v>
      </c>
      <c r="G818" t="str">
        <f t="shared" si="66"/>
        <v>2018-12-20</v>
      </c>
      <c r="H818" t="str">
        <f t="shared" si="67"/>
        <v>2018-12-21</v>
      </c>
      <c r="I818" t="str">
        <f t="shared" si="69"/>
        <v>2018</v>
      </c>
      <c r="J818">
        <f t="shared" si="68"/>
        <v>12</v>
      </c>
      <c r="K818" t="str">
        <f t="shared" si="70"/>
        <v>경남주의보2018-12-20</v>
      </c>
      <c r="L818">
        <f>COUNTIF(K$2:K818,K818)</f>
        <v>1</v>
      </c>
    </row>
    <row r="819" spans="1:12" hidden="1" x14ac:dyDescent="0.3">
      <c r="A819" t="s">
        <v>61</v>
      </c>
      <c r="B819" t="s">
        <v>171</v>
      </c>
      <c r="C819" t="s">
        <v>126</v>
      </c>
      <c r="D819" t="s">
        <v>123</v>
      </c>
      <c r="E819" t="s">
        <v>868</v>
      </c>
      <c r="F819" t="s">
        <v>869</v>
      </c>
      <c r="G819" t="str">
        <f t="shared" si="66"/>
        <v>2018-12-21</v>
      </c>
      <c r="H819" t="str">
        <f t="shared" si="67"/>
        <v>2018-12-22</v>
      </c>
      <c r="I819" t="str">
        <f t="shared" si="69"/>
        <v>2018</v>
      </c>
      <c r="J819">
        <f t="shared" si="68"/>
        <v>12</v>
      </c>
      <c r="K819" t="str">
        <f t="shared" si="70"/>
        <v>세종주의보2018-12-21</v>
      </c>
      <c r="L819">
        <f>COUNTIF(K$2:K819,K819)</f>
        <v>1</v>
      </c>
    </row>
    <row r="820" spans="1:12" hidden="1" x14ac:dyDescent="0.3">
      <c r="A820" t="s">
        <v>37</v>
      </c>
      <c r="B820" t="s">
        <v>129</v>
      </c>
      <c r="C820" t="s">
        <v>126</v>
      </c>
      <c r="D820" t="s">
        <v>123</v>
      </c>
      <c r="E820" t="s">
        <v>868</v>
      </c>
      <c r="F820" t="s">
        <v>878</v>
      </c>
      <c r="G820" t="str">
        <f t="shared" si="66"/>
        <v>2018-12-21</v>
      </c>
      <c r="H820" t="str">
        <f t="shared" si="67"/>
        <v>2018-12-22</v>
      </c>
      <c r="I820" t="str">
        <f t="shared" si="69"/>
        <v>2018</v>
      </c>
      <c r="J820">
        <f t="shared" si="68"/>
        <v>12</v>
      </c>
      <c r="K820" t="str">
        <f t="shared" si="70"/>
        <v>부산주의보2018-12-21</v>
      </c>
      <c r="L820">
        <f>COUNTIF(K$2:K820,K820)</f>
        <v>1</v>
      </c>
    </row>
    <row r="821" spans="1:12" hidden="1" x14ac:dyDescent="0.3">
      <c r="A821" t="s">
        <v>27</v>
      </c>
      <c r="B821" t="s">
        <v>135</v>
      </c>
      <c r="C821" t="s">
        <v>1794</v>
      </c>
      <c r="D821" t="s">
        <v>123</v>
      </c>
      <c r="E821" t="s">
        <v>2068</v>
      </c>
      <c r="F821" t="s">
        <v>2069</v>
      </c>
      <c r="G821" t="str">
        <f t="shared" si="66"/>
        <v>2018-12-21</v>
      </c>
      <c r="H821" t="str">
        <f t="shared" si="67"/>
        <v>2018-12-23</v>
      </c>
      <c r="I821" t="str">
        <f t="shared" si="69"/>
        <v>2018</v>
      </c>
      <c r="J821">
        <f t="shared" si="68"/>
        <v>12</v>
      </c>
      <c r="K821" t="str">
        <f t="shared" si="70"/>
        <v>서울주의보2018-12-21</v>
      </c>
      <c r="L821">
        <f>COUNTIF(K$2:K821,K821)</f>
        <v>1</v>
      </c>
    </row>
    <row r="822" spans="1:12" hidden="1" x14ac:dyDescent="0.3">
      <c r="A822" t="s">
        <v>124</v>
      </c>
      <c r="B822" t="s">
        <v>125</v>
      </c>
      <c r="C822" t="s">
        <v>1794</v>
      </c>
      <c r="D822" t="s">
        <v>123</v>
      </c>
      <c r="E822" t="s">
        <v>2068</v>
      </c>
      <c r="F822" t="s">
        <v>2069</v>
      </c>
      <c r="G822" t="str">
        <f t="shared" si="66"/>
        <v>2018-12-21</v>
      </c>
      <c r="H822" t="str">
        <f t="shared" si="67"/>
        <v>2018-12-23</v>
      </c>
      <c r="I822" t="str">
        <f t="shared" si="69"/>
        <v>2018</v>
      </c>
      <c r="J822">
        <f t="shared" si="68"/>
        <v>12</v>
      </c>
      <c r="K822" t="str">
        <f t="shared" si="70"/>
        <v>경기주의보2018-12-21</v>
      </c>
      <c r="L822">
        <f>COUNTIF(K$2:K822,K822)</f>
        <v>1</v>
      </c>
    </row>
    <row r="823" spans="1:12" hidden="1" x14ac:dyDescent="0.3">
      <c r="A823" t="s">
        <v>30</v>
      </c>
      <c r="B823" t="s">
        <v>149</v>
      </c>
      <c r="C823" t="s">
        <v>1794</v>
      </c>
      <c r="D823" t="s">
        <v>123</v>
      </c>
      <c r="E823" t="s">
        <v>2100</v>
      </c>
      <c r="F823" t="s">
        <v>2101</v>
      </c>
      <c r="G823" t="str">
        <f t="shared" si="66"/>
        <v>2018-12-21</v>
      </c>
      <c r="H823" t="str">
        <f t="shared" si="67"/>
        <v>2018-12-23</v>
      </c>
      <c r="I823" t="str">
        <f t="shared" si="69"/>
        <v>2018</v>
      </c>
      <c r="J823">
        <f t="shared" si="68"/>
        <v>12</v>
      </c>
      <c r="K823" t="str">
        <f t="shared" si="70"/>
        <v>인천주의보2018-12-21</v>
      </c>
      <c r="L823">
        <f>COUNTIF(K$2:K823,K823)</f>
        <v>1</v>
      </c>
    </row>
    <row r="824" spans="1:12" hidden="1" x14ac:dyDescent="0.3">
      <c r="A824" t="s">
        <v>133</v>
      </c>
      <c r="B824" t="s">
        <v>138</v>
      </c>
      <c r="C824" t="s">
        <v>1794</v>
      </c>
      <c r="D824" t="s">
        <v>123</v>
      </c>
      <c r="E824" t="s">
        <v>2168</v>
      </c>
      <c r="F824" t="s">
        <v>869</v>
      </c>
      <c r="G824" t="str">
        <f t="shared" si="66"/>
        <v>2018-12-21</v>
      </c>
      <c r="H824" t="str">
        <f t="shared" si="67"/>
        <v>2018-12-22</v>
      </c>
      <c r="I824" t="str">
        <f t="shared" si="69"/>
        <v>2018</v>
      </c>
      <c r="J824">
        <f t="shared" si="68"/>
        <v>12</v>
      </c>
      <c r="K824" t="str">
        <f t="shared" si="70"/>
        <v>경남주의보2018-12-21</v>
      </c>
      <c r="L824">
        <f>COUNTIF(K$2:K824,K824)</f>
        <v>1</v>
      </c>
    </row>
    <row r="825" spans="1:12" hidden="1" x14ac:dyDescent="0.3">
      <c r="A825" t="s">
        <v>142</v>
      </c>
      <c r="B825" t="s">
        <v>181</v>
      </c>
      <c r="C825" t="s">
        <v>1794</v>
      </c>
      <c r="D825" t="s">
        <v>123</v>
      </c>
      <c r="E825" t="s">
        <v>2213</v>
      </c>
      <c r="F825" t="s">
        <v>2214</v>
      </c>
      <c r="G825" t="str">
        <f t="shared" si="66"/>
        <v>2018-12-21</v>
      </c>
      <c r="H825" t="str">
        <f t="shared" si="67"/>
        <v>2018-12-23</v>
      </c>
      <c r="I825" t="str">
        <f t="shared" si="69"/>
        <v>2018</v>
      </c>
      <c r="J825">
        <f t="shared" si="68"/>
        <v>12</v>
      </c>
      <c r="K825" t="str">
        <f t="shared" si="70"/>
        <v>전북주의보2018-12-21</v>
      </c>
      <c r="L825">
        <f>COUNTIF(K$2:K825,K825)</f>
        <v>1</v>
      </c>
    </row>
    <row r="826" spans="1:12" hidden="1" x14ac:dyDescent="0.3">
      <c r="A826" t="s">
        <v>124</v>
      </c>
      <c r="B826" t="s">
        <v>144</v>
      </c>
      <c r="C826" t="s">
        <v>1794</v>
      </c>
      <c r="D826" t="s">
        <v>123</v>
      </c>
      <c r="E826" t="s">
        <v>2093</v>
      </c>
      <c r="F826" t="s">
        <v>2094</v>
      </c>
      <c r="G826" t="str">
        <f t="shared" si="66"/>
        <v>2018-12-22</v>
      </c>
      <c r="H826" t="str">
        <f t="shared" si="67"/>
        <v>2018-12-23</v>
      </c>
      <c r="I826" t="str">
        <f t="shared" si="69"/>
        <v>2018</v>
      </c>
      <c r="J826">
        <f t="shared" si="68"/>
        <v>12</v>
      </c>
      <c r="K826" t="str">
        <f t="shared" si="70"/>
        <v>경기주의보2018-12-22</v>
      </c>
      <c r="L826">
        <f>COUNTIF(K$2:K826,K826)</f>
        <v>1</v>
      </c>
    </row>
    <row r="827" spans="1:12" hidden="1" x14ac:dyDescent="0.3">
      <c r="A827" t="s">
        <v>127</v>
      </c>
      <c r="B827" t="s">
        <v>187</v>
      </c>
      <c r="C827" t="s">
        <v>1794</v>
      </c>
      <c r="D827" t="s">
        <v>123</v>
      </c>
      <c r="E827" t="s">
        <v>2109</v>
      </c>
      <c r="F827" t="s">
        <v>2110</v>
      </c>
      <c r="G827" t="str">
        <f t="shared" si="66"/>
        <v>2018-12-22</v>
      </c>
      <c r="H827" t="str">
        <f t="shared" si="67"/>
        <v>2018-12-23</v>
      </c>
      <c r="I827" t="str">
        <f t="shared" si="69"/>
        <v>2018</v>
      </c>
      <c r="J827">
        <f t="shared" si="68"/>
        <v>12</v>
      </c>
      <c r="K827" t="str">
        <f t="shared" si="70"/>
        <v>강원주의보2018-12-22</v>
      </c>
      <c r="L827">
        <f>COUNTIF(K$2:K827,K827)</f>
        <v>1</v>
      </c>
    </row>
    <row r="828" spans="1:12" hidden="1" x14ac:dyDescent="0.3">
      <c r="A828" t="s">
        <v>34</v>
      </c>
      <c r="B828" t="s">
        <v>129</v>
      </c>
      <c r="C828" t="s">
        <v>1794</v>
      </c>
      <c r="D828" t="s">
        <v>123</v>
      </c>
      <c r="E828" t="s">
        <v>2109</v>
      </c>
      <c r="F828" t="s">
        <v>2094</v>
      </c>
      <c r="G828" t="str">
        <f t="shared" si="66"/>
        <v>2018-12-22</v>
      </c>
      <c r="H828" t="str">
        <f t="shared" si="67"/>
        <v>2018-12-23</v>
      </c>
      <c r="I828" t="str">
        <f t="shared" si="69"/>
        <v>2018</v>
      </c>
      <c r="J828">
        <f t="shared" si="68"/>
        <v>12</v>
      </c>
      <c r="K828" t="str">
        <f t="shared" si="70"/>
        <v>대전주의보2018-12-22</v>
      </c>
      <c r="L828">
        <f>COUNTIF(K$2:K828,K828)</f>
        <v>1</v>
      </c>
    </row>
    <row r="829" spans="1:12" hidden="1" x14ac:dyDescent="0.3">
      <c r="A829" t="s">
        <v>142</v>
      </c>
      <c r="B829" t="s">
        <v>185</v>
      </c>
      <c r="C829" t="s">
        <v>1794</v>
      </c>
      <c r="D829" t="s">
        <v>123</v>
      </c>
      <c r="E829" t="s">
        <v>2215</v>
      </c>
      <c r="F829" t="s">
        <v>2144</v>
      </c>
      <c r="G829" t="str">
        <f t="shared" si="66"/>
        <v>2018-12-22</v>
      </c>
      <c r="H829" t="str">
        <f t="shared" si="67"/>
        <v>2018-12-23</v>
      </c>
      <c r="I829" t="str">
        <f t="shared" si="69"/>
        <v>2018</v>
      </c>
      <c r="J829">
        <f t="shared" si="68"/>
        <v>12</v>
      </c>
      <c r="K829" t="str">
        <f t="shared" si="70"/>
        <v>전북주의보2018-12-22</v>
      </c>
      <c r="L829">
        <f>COUNTIF(K$2:K829,K829)</f>
        <v>1</v>
      </c>
    </row>
    <row r="830" spans="1:12" hidden="1" x14ac:dyDescent="0.3">
      <c r="A830" t="s">
        <v>121</v>
      </c>
      <c r="B830" t="s">
        <v>122</v>
      </c>
      <c r="C830" t="s">
        <v>1794</v>
      </c>
      <c r="D830" t="s">
        <v>123</v>
      </c>
      <c r="E830" t="s">
        <v>2145</v>
      </c>
      <c r="F830" t="s">
        <v>2110</v>
      </c>
      <c r="G830" t="str">
        <f t="shared" si="66"/>
        <v>2018-12-23</v>
      </c>
      <c r="H830" t="str">
        <f t="shared" si="67"/>
        <v>2018-12-23</v>
      </c>
      <c r="I830" t="str">
        <f t="shared" si="69"/>
        <v>2018</v>
      </c>
      <c r="J830">
        <f t="shared" si="68"/>
        <v>12</v>
      </c>
      <c r="K830" t="str">
        <f t="shared" si="70"/>
        <v>충북주의보2018-12-23</v>
      </c>
      <c r="L830">
        <f>COUNTIF(K$2:K830,K830)</f>
        <v>1</v>
      </c>
    </row>
    <row r="831" spans="1:12" hidden="1" x14ac:dyDescent="0.3">
      <c r="A831" t="s">
        <v>142</v>
      </c>
      <c r="B831" t="s">
        <v>184</v>
      </c>
      <c r="C831" t="s">
        <v>1794</v>
      </c>
      <c r="D831" t="s">
        <v>123</v>
      </c>
      <c r="E831" t="s">
        <v>2216</v>
      </c>
      <c r="F831" t="s">
        <v>2092</v>
      </c>
      <c r="G831" t="str">
        <f t="shared" si="66"/>
        <v>2018-12-23</v>
      </c>
      <c r="H831" t="str">
        <f t="shared" si="67"/>
        <v>2018-12-23</v>
      </c>
      <c r="I831" t="str">
        <f t="shared" si="69"/>
        <v>2018</v>
      </c>
      <c r="J831">
        <f t="shared" si="68"/>
        <v>12</v>
      </c>
      <c r="K831" t="str">
        <f t="shared" si="70"/>
        <v>전북주의보2018-12-23</v>
      </c>
      <c r="L831">
        <f>COUNTIF(K$2:K831,K831)</f>
        <v>1</v>
      </c>
    </row>
    <row r="832" spans="1:12" hidden="1" x14ac:dyDescent="0.3">
      <c r="A832" t="s">
        <v>142</v>
      </c>
      <c r="B832" t="s">
        <v>177</v>
      </c>
      <c r="C832" t="s">
        <v>1794</v>
      </c>
      <c r="D832" t="s">
        <v>123</v>
      </c>
      <c r="E832" t="s">
        <v>2455</v>
      </c>
      <c r="F832" t="s">
        <v>2357</v>
      </c>
      <c r="G832" t="str">
        <f t="shared" si="66"/>
        <v>2019-01-04</v>
      </c>
      <c r="H832" t="str">
        <f t="shared" si="67"/>
        <v>2019-01-05</v>
      </c>
      <c r="I832" t="str">
        <f t="shared" si="69"/>
        <v>2019</v>
      </c>
      <c r="J832">
        <f t="shared" si="68"/>
        <v>1</v>
      </c>
      <c r="K832" t="str">
        <f t="shared" si="70"/>
        <v>전북주의보2019-01-04</v>
      </c>
      <c r="L832">
        <f>COUNTIF(K$2:K832,K832)</f>
        <v>1</v>
      </c>
    </row>
    <row r="833" spans="1:12" hidden="1" x14ac:dyDescent="0.3">
      <c r="A833" t="s">
        <v>132</v>
      </c>
      <c r="B833" t="s">
        <v>129</v>
      </c>
      <c r="C833" t="s">
        <v>126</v>
      </c>
      <c r="D833" t="s">
        <v>123</v>
      </c>
      <c r="E833" t="s">
        <v>1093</v>
      </c>
      <c r="F833" t="s">
        <v>1094</v>
      </c>
      <c r="G833" t="str">
        <f t="shared" si="66"/>
        <v>2019-01-05</v>
      </c>
      <c r="H833" t="str">
        <f t="shared" si="67"/>
        <v>2019-01-05</v>
      </c>
      <c r="I833" t="str">
        <f t="shared" si="69"/>
        <v>2019</v>
      </c>
      <c r="J833">
        <f t="shared" si="68"/>
        <v>1</v>
      </c>
      <c r="K833" t="str">
        <f t="shared" si="70"/>
        <v>경북주의보2019-01-05</v>
      </c>
      <c r="L833">
        <f>COUNTIF(K$2:K833,K833)</f>
        <v>1</v>
      </c>
    </row>
    <row r="834" spans="1:12" hidden="1" x14ac:dyDescent="0.3">
      <c r="A834" t="s">
        <v>27</v>
      </c>
      <c r="B834" t="s">
        <v>135</v>
      </c>
      <c r="C834" t="s">
        <v>1794</v>
      </c>
      <c r="D834" t="s">
        <v>123</v>
      </c>
      <c r="E834" t="s">
        <v>2217</v>
      </c>
      <c r="F834" t="s">
        <v>1093</v>
      </c>
      <c r="G834" t="str">
        <f t="shared" ref="G834:G897" si="71">LEFT(E834,10)</f>
        <v>2019-01-05</v>
      </c>
      <c r="H834" t="str">
        <f t="shared" ref="H834:H897" si="72">LEFT(F834,10)</f>
        <v>2019-01-05</v>
      </c>
      <c r="I834" t="str">
        <f t="shared" si="69"/>
        <v>2019</v>
      </c>
      <c r="J834">
        <f t="shared" si="68"/>
        <v>1</v>
      </c>
      <c r="K834" t="str">
        <f t="shared" si="70"/>
        <v>서울주의보2019-01-05</v>
      </c>
      <c r="L834">
        <f>COUNTIF(K$2:K834,K834)</f>
        <v>1</v>
      </c>
    </row>
    <row r="835" spans="1:12" hidden="1" x14ac:dyDescent="0.3">
      <c r="A835" t="s">
        <v>124</v>
      </c>
      <c r="B835" t="s">
        <v>131</v>
      </c>
      <c r="C835" t="s">
        <v>1794</v>
      </c>
      <c r="D835" t="s">
        <v>123</v>
      </c>
      <c r="E835" t="s">
        <v>2242</v>
      </c>
      <c r="F835" t="s">
        <v>2243</v>
      </c>
      <c r="G835" t="str">
        <f t="shared" si="71"/>
        <v>2019-01-05</v>
      </c>
      <c r="H835" t="str">
        <f t="shared" si="72"/>
        <v>2019-01-05</v>
      </c>
      <c r="I835" t="str">
        <f t="shared" si="69"/>
        <v>2019</v>
      </c>
      <c r="J835">
        <f t="shared" ref="J835:J898" si="73">MONTH(G835)</f>
        <v>1</v>
      </c>
      <c r="K835" t="str">
        <f t="shared" si="70"/>
        <v>경기주의보2019-01-05</v>
      </c>
      <c r="L835">
        <f>COUNTIF(K$2:K835,K835)</f>
        <v>1</v>
      </c>
    </row>
    <row r="836" spans="1:12" hidden="1" x14ac:dyDescent="0.3">
      <c r="A836" t="s">
        <v>30</v>
      </c>
      <c r="B836" t="s">
        <v>149</v>
      </c>
      <c r="C836" t="s">
        <v>1794</v>
      </c>
      <c r="D836" t="s">
        <v>123</v>
      </c>
      <c r="E836" t="s">
        <v>2298</v>
      </c>
      <c r="F836" t="s">
        <v>2299</v>
      </c>
      <c r="G836" t="str">
        <f t="shared" si="71"/>
        <v>2019-01-05</v>
      </c>
      <c r="H836" t="str">
        <f t="shared" si="72"/>
        <v>2019-01-05</v>
      </c>
      <c r="I836" t="str">
        <f t="shared" si="69"/>
        <v>2019</v>
      </c>
      <c r="J836">
        <f t="shared" si="73"/>
        <v>1</v>
      </c>
      <c r="K836" t="str">
        <f t="shared" si="70"/>
        <v>인천주의보2019-01-05</v>
      </c>
      <c r="L836">
        <f>COUNTIF(K$2:K836,K836)</f>
        <v>1</v>
      </c>
    </row>
    <row r="837" spans="1:12" hidden="1" x14ac:dyDescent="0.3">
      <c r="A837" t="s">
        <v>127</v>
      </c>
      <c r="B837" t="s">
        <v>128</v>
      </c>
      <c r="C837" t="s">
        <v>1794</v>
      </c>
      <c r="D837" t="s">
        <v>123</v>
      </c>
      <c r="E837" t="s">
        <v>2299</v>
      </c>
      <c r="F837" t="s">
        <v>1094</v>
      </c>
      <c r="G837" t="str">
        <f t="shared" si="71"/>
        <v>2019-01-05</v>
      </c>
      <c r="H837" t="str">
        <f t="shared" si="72"/>
        <v>2019-01-05</v>
      </c>
      <c r="I837" t="str">
        <f t="shared" si="69"/>
        <v>2019</v>
      </c>
      <c r="J837">
        <f t="shared" si="73"/>
        <v>1</v>
      </c>
      <c r="K837" t="str">
        <f t="shared" si="70"/>
        <v>강원주의보2019-01-05</v>
      </c>
      <c r="L837">
        <f>COUNTIF(K$2:K837,K837)</f>
        <v>1</v>
      </c>
    </row>
    <row r="838" spans="1:12" hidden="1" x14ac:dyDescent="0.3">
      <c r="A838" t="s">
        <v>153</v>
      </c>
      <c r="B838" t="s">
        <v>122</v>
      </c>
      <c r="C838" t="s">
        <v>1794</v>
      </c>
      <c r="D838" t="s">
        <v>123</v>
      </c>
      <c r="E838" t="s">
        <v>2245</v>
      </c>
      <c r="F838" t="s">
        <v>2244</v>
      </c>
      <c r="G838" t="str">
        <f t="shared" si="71"/>
        <v>2019-01-05</v>
      </c>
      <c r="H838" t="str">
        <f t="shared" si="72"/>
        <v>2019-01-05</v>
      </c>
      <c r="I838" t="str">
        <f t="shared" si="69"/>
        <v>2019</v>
      </c>
      <c r="J838">
        <f t="shared" si="73"/>
        <v>1</v>
      </c>
      <c r="K838" t="str">
        <f t="shared" si="70"/>
        <v>충남주의보2019-01-05</v>
      </c>
      <c r="L838">
        <f>COUNTIF(K$2:K838,K838)</f>
        <v>1</v>
      </c>
    </row>
    <row r="839" spans="1:12" hidden="1" x14ac:dyDescent="0.3">
      <c r="A839" t="s">
        <v>34</v>
      </c>
      <c r="B839" t="s">
        <v>129</v>
      </c>
      <c r="C839" t="s">
        <v>1794</v>
      </c>
      <c r="D839" t="s">
        <v>123</v>
      </c>
      <c r="E839" t="s">
        <v>2355</v>
      </c>
      <c r="F839" t="s">
        <v>2356</v>
      </c>
      <c r="G839" t="str">
        <f t="shared" si="71"/>
        <v>2019-01-05</v>
      </c>
      <c r="H839" t="str">
        <f t="shared" si="72"/>
        <v>2019-01-05</v>
      </c>
      <c r="I839" t="str">
        <f t="shared" si="69"/>
        <v>2019</v>
      </c>
      <c r="J839">
        <f t="shared" si="73"/>
        <v>1</v>
      </c>
      <c r="K839" t="str">
        <f t="shared" si="70"/>
        <v>대전주의보2019-01-05</v>
      </c>
      <c r="L839">
        <f>COUNTIF(K$2:K839,K839)</f>
        <v>1</v>
      </c>
    </row>
    <row r="840" spans="1:12" hidden="1" x14ac:dyDescent="0.3">
      <c r="A840" t="s">
        <v>121</v>
      </c>
      <c r="B840" t="s">
        <v>122</v>
      </c>
      <c r="C840" t="s">
        <v>1794</v>
      </c>
      <c r="D840" t="s">
        <v>123</v>
      </c>
      <c r="E840" t="s">
        <v>2299</v>
      </c>
      <c r="F840" t="s">
        <v>2356</v>
      </c>
      <c r="G840" t="str">
        <f t="shared" si="71"/>
        <v>2019-01-05</v>
      </c>
      <c r="H840" t="str">
        <f t="shared" si="72"/>
        <v>2019-01-05</v>
      </c>
      <c r="I840" t="str">
        <f t="shared" si="69"/>
        <v>2019</v>
      </c>
      <c r="J840">
        <f t="shared" si="73"/>
        <v>1</v>
      </c>
      <c r="K840" t="str">
        <f t="shared" si="70"/>
        <v>충북주의보2019-01-05</v>
      </c>
      <c r="L840">
        <f>COUNTIF(K$2:K840,K840)</f>
        <v>1</v>
      </c>
    </row>
    <row r="841" spans="1:12" hidden="1" x14ac:dyDescent="0.3">
      <c r="A841" t="s">
        <v>37</v>
      </c>
      <c r="B841" t="s">
        <v>129</v>
      </c>
      <c r="C841" t="s">
        <v>1794</v>
      </c>
      <c r="D841" t="s">
        <v>123</v>
      </c>
      <c r="E841" t="s">
        <v>2320</v>
      </c>
      <c r="F841" t="s">
        <v>2321</v>
      </c>
      <c r="G841" t="str">
        <f t="shared" si="71"/>
        <v>2019-01-05</v>
      </c>
      <c r="H841" t="str">
        <f t="shared" si="72"/>
        <v>2019-01-05</v>
      </c>
      <c r="I841" t="str">
        <f t="shared" si="69"/>
        <v>2019</v>
      </c>
      <c r="J841">
        <f t="shared" si="73"/>
        <v>1</v>
      </c>
      <c r="K841" t="str">
        <f t="shared" si="70"/>
        <v>부산주의보2019-01-05</v>
      </c>
      <c r="L841">
        <f>COUNTIF(K$2:K841,K841)</f>
        <v>1</v>
      </c>
    </row>
    <row r="842" spans="1:12" hidden="1" x14ac:dyDescent="0.3">
      <c r="A842" t="s">
        <v>38</v>
      </c>
      <c r="B842" t="s">
        <v>167</v>
      </c>
      <c r="C842" t="s">
        <v>1794</v>
      </c>
      <c r="D842" t="s">
        <v>123</v>
      </c>
      <c r="E842" t="s">
        <v>2300</v>
      </c>
      <c r="F842" t="s">
        <v>2417</v>
      </c>
      <c r="G842" t="str">
        <f t="shared" si="71"/>
        <v>2019-01-05</v>
      </c>
      <c r="H842" t="str">
        <f t="shared" si="72"/>
        <v>2019-01-05</v>
      </c>
      <c r="I842" t="str">
        <f t="shared" si="69"/>
        <v>2019</v>
      </c>
      <c r="J842">
        <f t="shared" si="73"/>
        <v>1</v>
      </c>
      <c r="K842" t="str">
        <f t="shared" si="70"/>
        <v>울산주의보2019-01-05</v>
      </c>
      <c r="L842">
        <f>COUNTIF(K$2:K842,K842)</f>
        <v>1</v>
      </c>
    </row>
    <row r="843" spans="1:12" hidden="1" x14ac:dyDescent="0.3">
      <c r="A843" t="s">
        <v>36</v>
      </c>
      <c r="B843" t="s">
        <v>165</v>
      </c>
      <c r="C843" t="s">
        <v>1794</v>
      </c>
      <c r="D843" t="s">
        <v>123</v>
      </c>
      <c r="E843" t="s">
        <v>2320</v>
      </c>
      <c r="F843" t="s">
        <v>2356</v>
      </c>
      <c r="G843" t="str">
        <f t="shared" si="71"/>
        <v>2019-01-05</v>
      </c>
      <c r="H843" t="str">
        <f t="shared" si="72"/>
        <v>2019-01-05</v>
      </c>
      <c r="I843" t="str">
        <f t="shared" si="69"/>
        <v>2019</v>
      </c>
      <c r="J843">
        <f t="shared" si="73"/>
        <v>1</v>
      </c>
      <c r="K843" t="str">
        <f t="shared" si="70"/>
        <v>대구주의보2019-01-05</v>
      </c>
      <c r="L843">
        <f>COUNTIF(K$2:K843,K843)</f>
        <v>1</v>
      </c>
    </row>
    <row r="844" spans="1:12" hidden="1" x14ac:dyDescent="0.3">
      <c r="A844" t="s">
        <v>133</v>
      </c>
      <c r="B844" t="s">
        <v>168</v>
      </c>
      <c r="C844" t="s">
        <v>1794</v>
      </c>
      <c r="D844" t="s">
        <v>123</v>
      </c>
      <c r="E844" t="s">
        <v>2244</v>
      </c>
      <c r="F844" t="s">
        <v>2439</v>
      </c>
      <c r="G844" t="str">
        <f t="shared" si="71"/>
        <v>2019-01-05</v>
      </c>
      <c r="H844" t="str">
        <f t="shared" si="72"/>
        <v>2019-01-05</v>
      </c>
      <c r="I844" t="str">
        <f t="shared" si="69"/>
        <v>2019</v>
      </c>
      <c r="J844">
        <f t="shared" si="73"/>
        <v>1</v>
      </c>
      <c r="K844" t="str">
        <f t="shared" si="70"/>
        <v>경남주의보2019-01-05</v>
      </c>
      <c r="L844">
        <f>COUNTIF(K$2:K844,K844)</f>
        <v>1</v>
      </c>
    </row>
    <row r="845" spans="1:12" hidden="1" x14ac:dyDescent="0.3">
      <c r="A845" t="s">
        <v>142</v>
      </c>
      <c r="B845" t="s">
        <v>186</v>
      </c>
      <c r="C845" t="s">
        <v>1794</v>
      </c>
      <c r="D845" t="s">
        <v>123</v>
      </c>
      <c r="E845" t="s">
        <v>2244</v>
      </c>
      <c r="F845" t="s">
        <v>2456</v>
      </c>
      <c r="G845" t="str">
        <f t="shared" si="71"/>
        <v>2019-01-05</v>
      </c>
      <c r="H845" t="str">
        <f t="shared" si="72"/>
        <v>2019-01-06</v>
      </c>
      <c r="I845" t="str">
        <f t="shared" si="69"/>
        <v>2019</v>
      </c>
      <c r="J845">
        <f t="shared" si="73"/>
        <v>1</v>
      </c>
      <c r="K845" t="str">
        <f t="shared" si="70"/>
        <v>전북주의보2019-01-05</v>
      </c>
      <c r="L845">
        <f>COUNTIF(K$2:K845,K845)</f>
        <v>1</v>
      </c>
    </row>
    <row r="846" spans="1:12" hidden="1" x14ac:dyDescent="0.3">
      <c r="A846" t="s">
        <v>41</v>
      </c>
      <c r="B846" t="s">
        <v>162</v>
      </c>
      <c r="C846" t="s">
        <v>1794</v>
      </c>
      <c r="D846" t="s">
        <v>123</v>
      </c>
      <c r="E846" t="s">
        <v>2244</v>
      </c>
      <c r="F846" t="s">
        <v>2457</v>
      </c>
      <c r="G846" t="str">
        <f t="shared" si="71"/>
        <v>2019-01-05</v>
      </c>
      <c r="H846" t="str">
        <f t="shared" si="72"/>
        <v>2019-01-05</v>
      </c>
      <c r="I846" t="str">
        <f t="shared" si="69"/>
        <v>2019</v>
      </c>
      <c r="J846">
        <f t="shared" si="73"/>
        <v>1</v>
      </c>
      <c r="K846" t="str">
        <f t="shared" si="70"/>
        <v>제주주의보2019-01-05</v>
      </c>
      <c r="L846">
        <f>COUNTIF(K$2:K846,K846)</f>
        <v>1</v>
      </c>
    </row>
    <row r="847" spans="1:12" hidden="1" x14ac:dyDescent="0.3">
      <c r="A847" t="s">
        <v>142</v>
      </c>
      <c r="B847" t="s">
        <v>175</v>
      </c>
      <c r="C847" t="s">
        <v>1794</v>
      </c>
      <c r="D847" t="s">
        <v>123</v>
      </c>
      <c r="E847" t="s">
        <v>2458</v>
      </c>
      <c r="F847" t="s">
        <v>2361</v>
      </c>
      <c r="G847" t="str">
        <f t="shared" si="71"/>
        <v>2019-01-07</v>
      </c>
      <c r="H847" t="str">
        <f t="shared" si="72"/>
        <v>2019-01-08</v>
      </c>
      <c r="I847" t="str">
        <f t="shared" si="69"/>
        <v>2019</v>
      </c>
      <c r="J847">
        <f t="shared" si="73"/>
        <v>1</v>
      </c>
      <c r="K847" t="str">
        <f t="shared" si="70"/>
        <v>전북주의보2019-01-07</v>
      </c>
      <c r="L847">
        <f>COUNTIF(K$2:K847,K847)</f>
        <v>1</v>
      </c>
    </row>
    <row r="848" spans="1:12" hidden="1" x14ac:dyDescent="0.3">
      <c r="A848" t="s">
        <v>121</v>
      </c>
      <c r="B848" t="s">
        <v>122</v>
      </c>
      <c r="C848" t="s">
        <v>1794</v>
      </c>
      <c r="D848" t="s">
        <v>123</v>
      </c>
      <c r="E848" t="s">
        <v>2360</v>
      </c>
      <c r="F848" t="s">
        <v>2361</v>
      </c>
      <c r="G848" t="str">
        <f t="shared" si="71"/>
        <v>2019-01-08</v>
      </c>
      <c r="H848" t="str">
        <f t="shared" si="72"/>
        <v>2019-01-08</v>
      </c>
      <c r="I848" t="str">
        <f t="shared" si="69"/>
        <v>2019</v>
      </c>
      <c r="J848">
        <f t="shared" si="73"/>
        <v>1</v>
      </c>
      <c r="K848" t="str">
        <f t="shared" si="70"/>
        <v>충북주의보2019-01-08</v>
      </c>
      <c r="L848">
        <f>COUNTIF(K$2:K848,K848)</f>
        <v>1</v>
      </c>
    </row>
    <row r="849" spans="1:12" hidden="1" x14ac:dyDescent="0.3">
      <c r="A849" t="s">
        <v>142</v>
      </c>
      <c r="B849" t="s">
        <v>177</v>
      </c>
      <c r="C849" t="s">
        <v>1794</v>
      </c>
      <c r="D849" t="s">
        <v>123</v>
      </c>
      <c r="E849" t="s">
        <v>2459</v>
      </c>
      <c r="F849" t="s">
        <v>2460</v>
      </c>
      <c r="G849" t="str">
        <f t="shared" si="71"/>
        <v>2019-01-08</v>
      </c>
      <c r="H849" t="str">
        <f t="shared" si="72"/>
        <v>2019-01-08</v>
      </c>
      <c r="I849" t="str">
        <f t="shared" si="69"/>
        <v>2019</v>
      </c>
      <c r="J849">
        <f t="shared" si="73"/>
        <v>1</v>
      </c>
      <c r="K849" t="str">
        <f t="shared" si="70"/>
        <v>전북주의보2019-01-08</v>
      </c>
      <c r="L849">
        <f>COUNTIF(K$2:K849,K849)</f>
        <v>1</v>
      </c>
    </row>
    <row r="850" spans="1:12" hidden="1" x14ac:dyDescent="0.3">
      <c r="A850" t="s">
        <v>124</v>
      </c>
      <c r="B850" t="s">
        <v>164</v>
      </c>
      <c r="C850" t="s">
        <v>1794</v>
      </c>
      <c r="D850" t="s">
        <v>123</v>
      </c>
      <c r="E850" t="s">
        <v>2246</v>
      </c>
      <c r="F850" t="s">
        <v>1004</v>
      </c>
      <c r="G850" t="str">
        <f t="shared" si="71"/>
        <v>2019-01-11</v>
      </c>
      <c r="H850" t="str">
        <f t="shared" si="72"/>
        <v>2019-01-14</v>
      </c>
      <c r="I850" t="str">
        <f t="shared" si="69"/>
        <v>2019</v>
      </c>
      <c r="J850">
        <f t="shared" si="73"/>
        <v>1</v>
      </c>
      <c r="K850" t="str">
        <f t="shared" si="70"/>
        <v>경기주의보2019-01-11</v>
      </c>
      <c r="L850">
        <f>COUNTIF(K$2:K850,K850)</f>
        <v>1</v>
      </c>
    </row>
    <row r="851" spans="1:12" hidden="1" x14ac:dyDescent="0.3">
      <c r="A851" t="s">
        <v>153</v>
      </c>
      <c r="B851" t="s">
        <v>122</v>
      </c>
      <c r="C851" t="s">
        <v>1794</v>
      </c>
      <c r="D851" t="s">
        <v>123</v>
      </c>
      <c r="E851" t="s">
        <v>2247</v>
      </c>
      <c r="F851" t="s">
        <v>1041</v>
      </c>
      <c r="G851" t="str">
        <f t="shared" si="71"/>
        <v>2019-01-11</v>
      </c>
      <c r="H851" t="str">
        <f t="shared" si="72"/>
        <v>2019-01-14</v>
      </c>
      <c r="I851" t="str">
        <f t="shared" si="69"/>
        <v>2019</v>
      </c>
      <c r="J851">
        <f t="shared" si="73"/>
        <v>1</v>
      </c>
      <c r="K851" t="str">
        <f t="shared" si="70"/>
        <v>충남주의보2019-01-11</v>
      </c>
      <c r="L851">
        <f>COUNTIF(K$2:K851,K851)</f>
        <v>1</v>
      </c>
    </row>
    <row r="852" spans="1:12" hidden="1" x14ac:dyDescent="0.3">
      <c r="A852" t="s">
        <v>121</v>
      </c>
      <c r="B852" t="s">
        <v>152</v>
      </c>
      <c r="C852" t="s">
        <v>1794</v>
      </c>
      <c r="D852" t="s">
        <v>123</v>
      </c>
      <c r="E852" t="s">
        <v>2362</v>
      </c>
      <c r="F852" t="s">
        <v>1025</v>
      </c>
      <c r="G852" t="str">
        <f t="shared" si="71"/>
        <v>2019-01-11</v>
      </c>
      <c r="H852" t="str">
        <f t="shared" si="72"/>
        <v>2019-01-14</v>
      </c>
      <c r="I852" t="str">
        <f t="shared" si="69"/>
        <v>2019</v>
      </c>
      <c r="J852">
        <f t="shared" si="73"/>
        <v>1</v>
      </c>
      <c r="K852" t="str">
        <f t="shared" si="70"/>
        <v>충북주의보2019-01-11</v>
      </c>
      <c r="L852">
        <f>COUNTIF(K$2:K852,K852)</f>
        <v>1</v>
      </c>
    </row>
    <row r="853" spans="1:12" hidden="1" x14ac:dyDescent="0.3">
      <c r="A853" t="s">
        <v>61</v>
      </c>
      <c r="B853" t="s">
        <v>171</v>
      </c>
      <c r="C853" t="s">
        <v>1794</v>
      </c>
      <c r="D853" t="s">
        <v>123</v>
      </c>
      <c r="E853" t="s">
        <v>2392</v>
      </c>
      <c r="F853" t="s">
        <v>2322</v>
      </c>
      <c r="G853" t="str">
        <f t="shared" si="71"/>
        <v>2019-01-11</v>
      </c>
      <c r="H853" t="str">
        <f t="shared" si="72"/>
        <v>2019-01-15</v>
      </c>
      <c r="I853" t="str">
        <f t="shared" si="69"/>
        <v>2019</v>
      </c>
      <c r="J853">
        <f t="shared" si="73"/>
        <v>1</v>
      </c>
      <c r="K853" t="str">
        <f t="shared" si="70"/>
        <v>세종주의보2019-01-11</v>
      </c>
      <c r="L853">
        <f>COUNTIF(K$2:K853,K853)</f>
        <v>1</v>
      </c>
    </row>
    <row r="854" spans="1:12" hidden="1" x14ac:dyDescent="0.3">
      <c r="A854" t="s">
        <v>142</v>
      </c>
      <c r="B854" t="s">
        <v>178</v>
      </c>
      <c r="C854" t="s">
        <v>1794</v>
      </c>
      <c r="D854" t="s">
        <v>123</v>
      </c>
      <c r="E854" t="s">
        <v>2247</v>
      </c>
      <c r="F854" t="s">
        <v>1042</v>
      </c>
      <c r="G854" t="str">
        <f t="shared" si="71"/>
        <v>2019-01-11</v>
      </c>
      <c r="H854" t="str">
        <f t="shared" si="72"/>
        <v>2019-01-14</v>
      </c>
      <c r="I854" t="str">
        <f t="shared" si="69"/>
        <v>2019</v>
      </c>
      <c r="J854">
        <f t="shared" si="73"/>
        <v>1</v>
      </c>
      <c r="K854" t="str">
        <f t="shared" si="70"/>
        <v>전북주의보2019-01-11</v>
      </c>
      <c r="L854">
        <f>COUNTIF(K$2:K854,K854)</f>
        <v>1</v>
      </c>
    </row>
    <row r="855" spans="1:12" hidden="1" x14ac:dyDescent="0.3">
      <c r="A855" t="s">
        <v>153</v>
      </c>
      <c r="B855" t="s">
        <v>122</v>
      </c>
      <c r="C855" t="s">
        <v>126</v>
      </c>
      <c r="D855" t="s">
        <v>123</v>
      </c>
      <c r="E855" t="s">
        <v>1039</v>
      </c>
      <c r="F855" t="s">
        <v>1040</v>
      </c>
      <c r="G855" t="str">
        <f t="shared" si="71"/>
        <v>2019-01-12</v>
      </c>
      <c r="H855" t="str">
        <f t="shared" si="72"/>
        <v>2019-01-12</v>
      </c>
      <c r="I855" t="str">
        <f t="shared" si="69"/>
        <v>2019</v>
      </c>
      <c r="J855">
        <f t="shared" si="73"/>
        <v>1</v>
      </c>
      <c r="K855" t="str">
        <f t="shared" si="70"/>
        <v>충남주의보2019-01-12</v>
      </c>
      <c r="L855">
        <f>COUNTIF(K$2:K855,K855)</f>
        <v>1</v>
      </c>
    </row>
    <row r="856" spans="1:12" hidden="1" x14ac:dyDescent="0.3">
      <c r="A856" t="s">
        <v>27</v>
      </c>
      <c r="B856" t="s">
        <v>135</v>
      </c>
      <c r="C856" t="s">
        <v>1794</v>
      </c>
      <c r="D856" t="s">
        <v>123</v>
      </c>
      <c r="E856" t="s">
        <v>2218</v>
      </c>
      <c r="F856" t="s">
        <v>2219</v>
      </c>
      <c r="G856" t="str">
        <f t="shared" si="71"/>
        <v>2019-01-12</v>
      </c>
      <c r="H856" t="str">
        <f t="shared" si="72"/>
        <v>2019-01-14</v>
      </c>
      <c r="I856" t="str">
        <f t="shared" si="69"/>
        <v>2019</v>
      </c>
      <c r="J856">
        <f t="shared" si="73"/>
        <v>1</v>
      </c>
      <c r="K856" t="str">
        <f t="shared" si="70"/>
        <v>서울주의보2019-01-12</v>
      </c>
      <c r="L856">
        <f>COUNTIF(K$2:K856,K856)</f>
        <v>1</v>
      </c>
    </row>
    <row r="857" spans="1:12" hidden="1" x14ac:dyDescent="0.3">
      <c r="A857" t="s">
        <v>124</v>
      </c>
      <c r="B857" t="s">
        <v>144</v>
      </c>
      <c r="C857" t="s">
        <v>1794</v>
      </c>
      <c r="D857" t="s">
        <v>123</v>
      </c>
      <c r="E857" t="s">
        <v>2248</v>
      </c>
      <c r="F857" t="s">
        <v>2219</v>
      </c>
      <c r="G857" t="str">
        <f t="shared" si="71"/>
        <v>2019-01-12</v>
      </c>
      <c r="H857" t="str">
        <f t="shared" si="72"/>
        <v>2019-01-14</v>
      </c>
      <c r="I857" t="str">
        <f t="shared" si="69"/>
        <v>2019</v>
      </c>
      <c r="J857">
        <f t="shared" si="73"/>
        <v>1</v>
      </c>
      <c r="K857" t="str">
        <f t="shared" si="70"/>
        <v>경기주의보2019-01-12</v>
      </c>
      <c r="L857">
        <f>COUNTIF(K$2:K857,K857)</f>
        <v>1</v>
      </c>
    </row>
    <row r="858" spans="1:12" hidden="1" x14ac:dyDescent="0.3">
      <c r="A858" t="s">
        <v>121</v>
      </c>
      <c r="B858" t="s">
        <v>122</v>
      </c>
      <c r="C858" t="s">
        <v>1794</v>
      </c>
      <c r="D858" t="s">
        <v>123</v>
      </c>
      <c r="E858" t="s">
        <v>2363</v>
      </c>
      <c r="F858" t="s">
        <v>2322</v>
      </c>
      <c r="G858" t="str">
        <f t="shared" si="71"/>
        <v>2019-01-12</v>
      </c>
      <c r="H858" t="str">
        <f t="shared" si="72"/>
        <v>2019-01-15</v>
      </c>
      <c r="I858" t="str">
        <f t="shared" si="69"/>
        <v>2019</v>
      </c>
      <c r="J858">
        <f t="shared" si="73"/>
        <v>1</v>
      </c>
      <c r="K858" t="str">
        <f t="shared" si="70"/>
        <v>충북주의보2019-01-12</v>
      </c>
      <c r="L858">
        <f>COUNTIF(K$2:K858,K858)</f>
        <v>1</v>
      </c>
    </row>
    <row r="859" spans="1:12" hidden="1" x14ac:dyDescent="0.3">
      <c r="A859" t="s">
        <v>39</v>
      </c>
      <c r="B859" t="s">
        <v>139</v>
      </c>
      <c r="C859" t="s">
        <v>1794</v>
      </c>
      <c r="D859" t="s">
        <v>123</v>
      </c>
      <c r="E859" t="s">
        <v>2449</v>
      </c>
      <c r="F859" t="s">
        <v>2322</v>
      </c>
      <c r="G859" t="str">
        <f t="shared" si="71"/>
        <v>2019-01-12</v>
      </c>
      <c r="H859" t="str">
        <f t="shared" si="72"/>
        <v>2019-01-15</v>
      </c>
      <c r="I859" t="str">
        <f t="shared" si="69"/>
        <v>2019</v>
      </c>
      <c r="J859">
        <f t="shared" si="73"/>
        <v>1</v>
      </c>
      <c r="K859" t="str">
        <f t="shared" si="70"/>
        <v>광주주의보2019-01-12</v>
      </c>
      <c r="L859">
        <f>COUNTIF(K$2:K859,K859)</f>
        <v>1</v>
      </c>
    </row>
    <row r="860" spans="1:12" hidden="1" x14ac:dyDescent="0.3">
      <c r="A860" t="s">
        <v>142</v>
      </c>
      <c r="B860" t="s">
        <v>186</v>
      </c>
      <c r="C860" t="s">
        <v>1794</v>
      </c>
      <c r="D860" t="s">
        <v>123</v>
      </c>
      <c r="E860" t="s">
        <v>2449</v>
      </c>
      <c r="F860" t="s">
        <v>2429</v>
      </c>
      <c r="G860" t="str">
        <f t="shared" si="71"/>
        <v>2019-01-12</v>
      </c>
      <c r="H860" t="str">
        <f t="shared" si="72"/>
        <v>2019-01-13</v>
      </c>
      <c r="I860" t="str">
        <f t="shared" si="69"/>
        <v>2019</v>
      </c>
      <c r="J860">
        <f t="shared" si="73"/>
        <v>1</v>
      </c>
      <c r="K860" t="str">
        <f t="shared" si="70"/>
        <v>전북주의보2019-01-12</v>
      </c>
      <c r="L860">
        <f>COUNTIF(K$2:K860,K860)</f>
        <v>1</v>
      </c>
    </row>
    <row r="861" spans="1:12" hidden="1" x14ac:dyDescent="0.3">
      <c r="A861" t="s">
        <v>30</v>
      </c>
      <c r="B861" t="s">
        <v>149</v>
      </c>
      <c r="C861" t="s">
        <v>126</v>
      </c>
      <c r="D861" t="s">
        <v>123</v>
      </c>
      <c r="E861" t="s">
        <v>1001</v>
      </c>
      <c r="F861" t="s">
        <v>1002</v>
      </c>
      <c r="G861" t="str">
        <f t="shared" si="71"/>
        <v>2019-01-13</v>
      </c>
      <c r="H861" t="str">
        <f t="shared" si="72"/>
        <v>2019-01-14</v>
      </c>
      <c r="I861" t="str">
        <f t="shared" si="69"/>
        <v>2019</v>
      </c>
      <c r="J861">
        <f t="shared" si="73"/>
        <v>1</v>
      </c>
      <c r="K861" t="str">
        <f t="shared" si="70"/>
        <v>인천주의보2019-01-13</v>
      </c>
      <c r="L861">
        <f>COUNTIF(K$2:K861,K861)</f>
        <v>1</v>
      </c>
    </row>
    <row r="862" spans="1:12" hidden="1" x14ac:dyDescent="0.3">
      <c r="A862" t="s">
        <v>127</v>
      </c>
      <c r="B862" t="s">
        <v>147</v>
      </c>
      <c r="C862" t="s">
        <v>1794</v>
      </c>
      <c r="D862" t="s">
        <v>123</v>
      </c>
      <c r="E862" t="s">
        <v>2301</v>
      </c>
      <c r="F862" t="s">
        <v>2322</v>
      </c>
      <c r="G862" t="str">
        <f t="shared" si="71"/>
        <v>2019-01-13</v>
      </c>
      <c r="H862" t="str">
        <f t="shared" si="72"/>
        <v>2019-01-15</v>
      </c>
      <c r="I862" t="str">
        <f t="shared" si="69"/>
        <v>2019</v>
      </c>
      <c r="J862">
        <f t="shared" si="73"/>
        <v>1</v>
      </c>
      <c r="K862" t="str">
        <f t="shared" si="70"/>
        <v>강원주의보2019-01-13</v>
      </c>
      <c r="L862">
        <f>COUNTIF(K$2:K862,K862)</f>
        <v>1</v>
      </c>
    </row>
    <row r="863" spans="1:12" hidden="1" x14ac:dyDescent="0.3">
      <c r="A863" t="s">
        <v>37</v>
      </c>
      <c r="B863" t="s">
        <v>129</v>
      </c>
      <c r="C863" t="s">
        <v>1794</v>
      </c>
      <c r="D863" t="s">
        <v>123</v>
      </c>
      <c r="E863" t="s">
        <v>2404</v>
      </c>
      <c r="F863" t="s">
        <v>2405</v>
      </c>
      <c r="G863" t="str">
        <f t="shared" si="71"/>
        <v>2019-01-13</v>
      </c>
      <c r="H863" t="str">
        <f t="shared" si="72"/>
        <v>2019-01-16</v>
      </c>
      <c r="I863" t="str">
        <f t="shared" si="69"/>
        <v>2019</v>
      </c>
      <c r="J863">
        <f t="shared" si="73"/>
        <v>1</v>
      </c>
      <c r="K863" t="str">
        <f t="shared" si="70"/>
        <v>부산주의보2019-01-13</v>
      </c>
      <c r="L863">
        <f>COUNTIF(K$2:K863,K863)</f>
        <v>1</v>
      </c>
    </row>
    <row r="864" spans="1:12" hidden="1" x14ac:dyDescent="0.3">
      <c r="A864" t="s">
        <v>38</v>
      </c>
      <c r="B864" t="s">
        <v>167</v>
      </c>
      <c r="C864" t="s">
        <v>1794</v>
      </c>
      <c r="D864" t="s">
        <v>123</v>
      </c>
      <c r="E864" t="s">
        <v>2404</v>
      </c>
      <c r="F864" t="s">
        <v>1025</v>
      </c>
      <c r="G864" t="str">
        <f t="shared" si="71"/>
        <v>2019-01-13</v>
      </c>
      <c r="H864" t="str">
        <f t="shared" si="72"/>
        <v>2019-01-14</v>
      </c>
      <c r="I864" t="str">
        <f t="shared" si="69"/>
        <v>2019</v>
      </c>
      <c r="J864">
        <f t="shared" si="73"/>
        <v>1</v>
      </c>
      <c r="K864" t="str">
        <f t="shared" si="70"/>
        <v>울산주의보2019-01-13</v>
      </c>
      <c r="L864">
        <f>COUNTIF(K$2:K864,K864)</f>
        <v>1</v>
      </c>
    </row>
    <row r="865" spans="1:12" hidden="1" x14ac:dyDescent="0.3">
      <c r="A865" t="s">
        <v>132</v>
      </c>
      <c r="B865" t="s">
        <v>129</v>
      </c>
      <c r="C865" t="s">
        <v>1794</v>
      </c>
      <c r="D865" t="s">
        <v>123</v>
      </c>
      <c r="E865" t="s">
        <v>2428</v>
      </c>
      <c r="F865" t="s">
        <v>2422</v>
      </c>
      <c r="G865" t="str">
        <f t="shared" si="71"/>
        <v>2019-01-13</v>
      </c>
      <c r="H865" t="str">
        <f t="shared" si="72"/>
        <v>2019-01-15</v>
      </c>
      <c r="I865" t="str">
        <f t="shared" si="69"/>
        <v>2019</v>
      </c>
      <c r="J865">
        <f t="shared" si="73"/>
        <v>1</v>
      </c>
      <c r="K865" t="str">
        <f t="shared" si="70"/>
        <v>경북주의보2019-01-13</v>
      </c>
      <c r="L865">
        <f>COUNTIF(K$2:K865,K865)</f>
        <v>1</v>
      </c>
    </row>
    <row r="866" spans="1:12" hidden="1" x14ac:dyDescent="0.3">
      <c r="A866" t="s">
        <v>142</v>
      </c>
      <c r="B866" t="s">
        <v>184</v>
      </c>
      <c r="C866" t="s">
        <v>1794</v>
      </c>
      <c r="D866" t="s">
        <v>123</v>
      </c>
      <c r="E866" t="s">
        <v>2463</v>
      </c>
      <c r="F866" t="s">
        <v>1004</v>
      </c>
      <c r="G866" t="str">
        <f t="shared" si="71"/>
        <v>2019-01-13</v>
      </c>
      <c r="H866" t="str">
        <f t="shared" si="72"/>
        <v>2019-01-14</v>
      </c>
      <c r="I866" t="str">
        <f t="shared" si="69"/>
        <v>2019</v>
      </c>
      <c r="J866">
        <f t="shared" si="73"/>
        <v>1</v>
      </c>
      <c r="K866" t="str">
        <f t="shared" si="70"/>
        <v>전북주의보2019-01-13</v>
      </c>
      <c r="L866">
        <f>COUNTIF(K$2:K866,K866)</f>
        <v>1</v>
      </c>
    </row>
    <row r="867" spans="1:12" hidden="1" x14ac:dyDescent="0.3">
      <c r="A867" t="s">
        <v>27</v>
      </c>
      <c r="B867" t="s">
        <v>135</v>
      </c>
      <c r="C867" t="s">
        <v>126</v>
      </c>
      <c r="D867" t="s">
        <v>123</v>
      </c>
      <c r="E867" t="s">
        <v>951</v>
      </c>
      <c r="F867" t="s">
        <v>952</v>
      </c>
      <c r="G867" t="str">
        <f t="shared" si="71"/>
        <v>2019-01-14</v>
      </c>
      <c r="H867" t="str">
        <f t="shared" si="72"/>
        <v>2019-01-15</v>
      </c>
      <c r="I867" t="str">
        <f t="shared" si="69"/>
        <v>2019</v>
      </c>
      <c r="J867">
        <f t="shared" si="73"/>
        <v>1</v>
      </c>
      <c r="K867" t="str">
        <f t="shared" si="70"/>
        <v>서울주의보2019-01-14</v>
      </c>
      <c r="L867">
        <f>COUNTIF(K$2:K867,K867)</f>
        <v>1</v>
      </c>
    </row>
    <row r="868" spans="1:12" hidden="1" x14ac:dyDescent="0.3">
      <c r="A868" t="s">
        <v>124</v>
      </c>
      <c r="B868" t="s">
        <v>164</v>
      </c>
      <c r="C868" t="s">
        <v>126</v>
      </c>
      <c r="D868" t="s">
        <v>123</v>
      </c>
      <c r="E868" t="s">
        <v>951</v>
      </c>
      <c r="F868" t="s">
        <v>967</v>
      </c>
      <c r="G868" t="str">
        <f t="shared" si="71"/>
        <v>2019-01-14</v>
      </c>
      <c r="H868" t="str">
        <f t="shared" si="72"/>
        <v>2019-01-15</v>
      </c>
      <c r="I868" t="str">
        <f t="shared" si="69"/>
        <v>2019</v>
      </c>
      <c r="J868">
        <f t="shared" si="73"/>
        <v>1</v>
      </c>
      <c r="K868" t="str">
        <f t="shared" si="70"/>
        <v>경기주의보2019-01-14</v>
      </c>
      <c r="L868">
        <f>COUNTIF(K$2:K868,K868)</f>
        <v>1</v>
      </c>
    </row>
    <row r="869" spans="1:12" hidden="1" x14ac:dyDescent="0.3">
      <c r="A869" t="s">
        <v>30</v>
      </c>
      <c r="B869" t="s">
        <v>129</v>
      </c>
      <c r="C869" t="s">
        <v>126</v>
      </c>
      <c r="D869" t="s">
        <v>123</v>
      </c>
      <c r="E869" t="s">
        <v>968</v>
      </c>
      <c r="F869" t="s">
        <v>1003</v>
      </c>
      <c r="G869" t="str">
        <f t="shared" si="71"/>
        <v>2019-01-14</v>
      </c>
      <c r="H869" t="str">
        <f t="shared" si="72"/>
        <v>2019-01-15</v>
      </c>
      <c r="I869" t="str">
        <f t="shared" si="69"/>
        <v>2019</v>
      </c>
      <c r="J869">
        <f t="shared" si="73"/>
        <v>1</v>
      </c>
      <c r="K869" t="str">
        <f t="shared" si="70"/>
        <v>인천주의보2019-01-14</v>
      </c>
      <c r="L869">
        <f>COUNTIF(K$2:K869,K869)</f>
        <v>1</v>
      </c>
    </row>
    <row r="870" spans="1:12" hidden="1" x14ac:dyDescent="0.3">
      <c r="A870" t="s">
        <v>127</v>
      </c>
      <c r="B870" t="s">
        <v>128</v>
      </c>
      <c r="C870" t="s">
        <v>126</v>
      </c>
      <c r="D870" t="s">
        <v>123</v>
      </c>
      <c r="E870" t="s">
        <v>1004</v>
      </c>
      <c r="F870" t="s">
        <v>967</v>
      </c>
      <c r="G870" t="str">
        <f t="shared" si="71"/>
        <v>2019-01-14</v>
      </c>
      <c r="H870" t="str">
        <f t="shared" si="72"/>
        <v>2019-01-15</v>
      </c>
      <c r="I870" t="str">
        <f t="shared" ref="I870:I925" si="74">LEFT(G870,4)</f>
        <v>2019</v>
      </c>
      <c r="J870">
        <f t="shared" si="73"/>
        <v>1</v>
      </c>
      <c r="K870" t="str">
        <f t="shared" ref="K870:K925" si="75">A870&amp;D870&amp;G870</f>
        <v>강원주의보2019-01-14</v>
      </c>
      <c r="L870">
        <f>COUNTIF(K$2:K870,K870)</f>
        <v>1</v>
      </c>
    </row>
    <row r="871" spans="1:12" hidden="1" x14ac:dyDescent="0.3">
      <c r="A871" t="s">
        <v>153</v>
      </c>
      <c r="B871" t="s">
        <v>146</v>
      </c>
      <c r="C871" t="s">
        <v>126</v>
      </c>
      <c r="D871" t="s">
        <v>123</v>
      </c>
      <c r="E871" t="s">
        <v>1041</v>
      </c>
      <c r="F871" t="s">
        <v>1003</v>
      </c>
      <c r="G871" t="str">
        <f t="shared" si="71"/>
        <v>2019-01-14</v>
      </c>
      <c r="H871" t="str">
        <f t="shared" si="72"/>
        <v>2019-01-15</v>
      </c>
      <c r="I871" t="str">
        <f t="shared" si="74"/>
        <v>2019</v>
      </c>
      <c r="J871">
        <f t="shared" si="73"/>
        <v>1</v>
      </c>
      <c r="K871" t="str">
        <f t="shared" si="75"/>
        <v>충남주의보2019-01-14</v>
      </c>
      <c r="L871">
        <f>COUNTIF(K$2:K871,K871)</f>
        <v>1</v>
      </c>
    </row>
    <row r="872" spans="1:12" hidden="1" x14ac:dyDescent="0.3">
      <c r="A872" t="s">
        <v>34</v>
      </c>
      <c r="B872" t="s">
        <v>129</v>
      </c>
      <c r="C872" t="s">
        <v>126</v>
      </c>
      <c r="D872" t="s">
        <v>123</v>
      </c>
      <c r="E872" t="s">
        <v>1004</v>
      </c>
      <c r="F872" t="s">
        <v>952</v>
      </c>
      <c r="G872" t="str">
        <f t="shared" si="71"/>
        <v>2019-01-14</v>
      </c>
      <c r="H872" t="str">
        <f t="shared" si="72"/>
        <v>2019-01-15</v>
      </c>
      <c r="I872" t="str">
        <f t="shared" si="74"/>
        <v>2019</v>
      </c>
      <c r="J872">
        <f t="shared" si="73"/>
        <v>1</v>
      </c>
      <c r="K872" t="str">
        <f t="shared" si="75"/>
        <v>대전주의보2019-01-14</v>
      </c>
      <c r="L872">
        <f>COUNTIF(K$2:K872,K872)</f>
        <v>1</v>
      </c>
    </row>
    <row r="873" spans="1:12" hidden="1" x14ac:dyDescent="0.3">
      <c r="A873" t="s">
        <v>121</v>
      </c>
      <c r="B873" t="s">
        <v>152</v>
      </c>
      <c r="C873" t="s">
        <v>126</v>
      </c>
      <c r="D873" t="s">
        <v>123</v>
      </c>
      <c r="E873" t="s">
        <v>951</v>
      </c>
      <c r="F873" t="s">
        <v>1026</v>
      </c>
      <c r="G873" t="str">
        <f t="shared" si="71"/>
        <v>2019-01-14</v>
      </c>
      <c r="H873" t="str">
        <f t="shared" si="72"/>
        <v>2019-01-15</v>
      </c>
      <c r="I873" t="str">
        <f t="shared" si="74"/>
        <v>2019</v>
      </c>
      <c r="J873">
        <f t="shared" si="73"/>
        <v>1</v>
      </c>
      <c r="K873" t="str">
        <f t="shared" si="75"/>
        <v>충북주의보2019-01-14</v>
      </c>
      <c r="L873">
        <f>COUNTIF(K$2:K873,K873)</f>
        <v>1</v>
      </c>
    </row>
    <row r="874" spans="1:12" hidden="1" x14ac:dyDescent="0.3">
      <c r="A874" t="s">
        <v>61</v>
      </c>
      <c r="B874" t="s">
        <v>171</v>
      </c>
      <c r="C874" t="s">
        <v>126</v>
      </c>
      <c r="D874" t="s">
        <v>123</v>
      </c>
      <c r="E874" t="s">
        <v>968</v>
      </c>
      <c r="F874" t="s">
        <v>1026</v>
      </c>
      <c r="G874" t="str">
        <f t="shared" si="71"/>
        <v>2019-01-14</v>
      </c>
      <c r="H874" t="str">
        <f t="shared" si="72"/>
        <v>2019-01-15</v>
      </c>
      <c r="I874" t="str">
        <f t="shared" si="74"/>
        <v>2019</v>
      </c>
      <c r="J874">
        <f t="shared" si="73"/>
        <v>1</v>
      </c>
      <c r="K874" t="str">
        <f t="shared" si="75"/>
        <v>세종주의보2019-01-14</v>
      </c>
      <c r="L874">
        <f>COUNTIF(K$2:K874,K874)</f>
        <v>1</v>
      </c>
    </row>
    <row r="875" spans="1:12" hidden="1" x14ac:dyDescent="0.3">
      <c r="A875" t="s">
        <v>132</v>
      </c>
      <c r="B875" t="s">
        <v>129</v>
      </c>
      <c r="C875" t="s">
        <v>126</v>
      </c>
      <c r="D875" t="s">
        <v>123</v>
      </c>
      <c r="E875" t="s">
        <v>1054</v>
      </c>
      <c r="F875" t="s">
        <v>1026</v>
      </c>
      <c r="G875" t="str">
        <f t="shared" si="71"/>
        <v>2019-01-14</v>
      </c>
      <c r="H875" t="str">
        <f t="shared" si="72"/>
        <v>2019-01-15</v>
      </c>
      <c r="I875" t="str">
        <f t="shared" si="74"/>
        <v>2019</v>
      </c>
      <c r="J875">
        <f t="shared" si="73"/>
        <v>1</v>
      </c>
      <c r="K875" t="str">
        <f t="shared" si="75"/>
        <v>경북주의보2019-01-14</v>
      </c>
      <c r="L875">
        <f>COUNTIF(K$2:K875,K875)</f>
        <v>1</v>
      </c>
    </row>
    <row r="876" spans="1:12" hidden="1" x14ac:dyDescent="0.3">
      <c r="A876" t="s">
        <v>142</v>
      </c>
      <c r="B876" t="s">
        <v>177</v>
      </c>
      <c r="C876" t="s">
        <v>126</v>
      </c>
      <c r="D876" t="s">
        <v>123</v>
      </c>
      <c r="E876" t="s">
        <v>1042</v>
      </c>
      <c r="F876" t="s">
        <v>1003</v>
      </c>
      <c r="G876" t="str">
        <f t="shared" si="71"/>
        <v>2019-01-14</v>
      </c>
      <c r="H876" t="str">
        <f t="shared" si="72"/>
        <v>2019-01-15</v>
      </c>
      <c r="I876" t="str">
        <f t="shared" si="74"/>
        <v>2019</v>
      </c>
      <c r="J876">
        <f t="shared" si="73"/>
        <v>1</v>
      </c>
      <c r="K876" t="str">
        <f t="shared" si="75"/>
        <v>전북주의보2019-01-14</v>
      </c>
      <c r="L876">
        <f>COUNTIF(K$2:K876,K876)</f>
        <v>1</v>
      </c>
    </row>
    <row r="877" spans="1:12" x14ac:dyDescent="0.3">
      <c r="A877" t="s">
        <v>27</v>
      </c>
      <c r="B877" t="s">
        <v>135</v>
      </c>
      <c r="C877" t="s">
        <v>1794</v>
      </c>
      <c r="D877" t="s">
        <v>1</v>
      </c>
      <c r="E877" t="s">
        <v>2219</v>
      </c>
      <c r="F877" t="s">
        <v>1003</v>
      </c>
      <c r="G877" t="str">
        <f t="shared" si="71"/>
        <v>2019-01-14</v>
      </c>
      <c r="H877" t="str">
        <f t="shared" si="72"/>
        <v>2019-01-15</v>
      </c>
      <c r="I877" t="str">
        <f t="shared" si="74"/>
        <v>2019</v>
      </c>
      <c r="J877">
        <f t="shared" si="73"/>
        <v>1</v>
      </c>
      <c r="K877" t="str">
        <f t="shared" si="75"/>
        <v>서울경보2019-01-14</v>
      </c>
      <c r="L877">
        <f>COUNTIF(K$2:K877,K877)</f>
        <v>1</v>
      </c>
    </row>
    <row r="878" spans="1:12" x14ac:dyDescent="0.3">
      <c r="A878" t="s">
        <v>124</v>
      </c>
      <c r="B878" t="s">
        <v>125</v>
      </c>
      <c r="C878" t="s">
        <v>1794</v>
      </c>
      <c r="D878" t="s">
        <v>1</v>
      </c>
      <c r="E878" t="s">
        <v>1004</v>
      </c>
      <c r="F878" t="s">
        <v>952</v>
      </c>
      <c r="G878" t="str">
        <f t="shared" si="71"/>
        <v>2019-01-14</v>
      </c>
      <c r="H878" t="str">
        <f t="shared" si="72"/>
        <v>2019-01-15</v>
      </c>
      <c r="I878" t="str">
        <f t="shared" si="74"/>
        <v>2019</v>
      </c>
      <c r="J878">
        <f t="shared" si="73"/>
        <v>1</v>
      </c>
      <c r="K878" t="str">
        <f t="shared" si="75"/>
        <v>경기경보2019-01-14</v>
      </c>
      <c r="L878">
        <f>COUNTIF(K$2:K878,K878)</f>
        <v>1</v>
      </c>
    </row>
    <row r="879" spans="1:12" x14ac:dyDescent="0.3">
      <c r="A879" t="s">
        <v>30</v>
      </c>
      <c r="B879" t="s">
        <v>149</v>
      </c>
      <c r="C879" t="s">
        <v>1794</v>
      </c>
      <c r="D879" t="s">
        <v>1</v>
      </c>
      <c r="E879" t="s">
        <v>1129</v>
      </c>
      <c r="F879" t="s">
        <v>1090</v>
      </c>
      <c r="G879" t="str">
        <f t="shared" si="71"/>
        <v>2019-01-14</v>
      </c>
      <c r="H879" t="str">
        <f t="shared" si="72"/>
        <v>2019-01-15</v>
      </c>
      <c r="I879" t="str">
        <f t="shared" si="74"/>
        <v>2019</v>
      </c>
      <c r="J879">
        <f t="shared" si="73"/>
        <v>1</v>
      </c>
      <c r="K879" t="str">
        <f t="shared" si="75"/>
        <v>인천경보2019-01-14</v>
      </c>
      <c r="L879">
        <f>COUNTIF(K$2:K879,K879)</f>
        <v>1</v>
      </c>
    </row>
    <row r="880" spans="1:12" x14ac:dyDescent="0.3">
      <c r="A880" t="s">
        <v>153</v>
      </c>
      <c r="B880" t="s">
        <v>122</v>
      </c>
      <c r="C880" t="s">
        <v>1794</v>
      </c>
      <c r="D880" t="s">
        <v>1</v>
      </c>
      <c r="E880" t="s">
        <v>1041</v>
      </c>
      <c r="F880" t="s">
        <v>967</v>
      </c>
      <c r="G880" t="str">
        <f t="shared" si="71"/>
        <v>2019-01-14</v>
      </c>
      <c r="H880" t="str">
        <f t="shared" si="72"/>
        <v>2019-01-15</v>
      </c>
      <c r="I880" t="str">
        <f t="shared" si="74"/>
        <v>2019</v>
      </c>
      <c r="J880">
        <f t="shared" si="73"/>
        <v>1</v>
      </c>
      <c r="K880" t="str">
        <f t="shared" si="75"/>
        <v>충남경보2019-01-14</v>
      </c>
      <c r="L880">
        <f>COUNTIF(K$2:K880,K880)</f>
        <v>1</v>
      </c>
    </row>
    <row r="881" spans="1:12" x14ac:dyDescent="0.3">
      <c r="A881" t="s">
        <v>121</v>
      </c>
      <c r="B881" t="s">
        <v>152</v>
      </c>
      <c r="C881" t="s">
        <v>1794</v>
      </c>
      <c r="D881" t="s">
        <v>1</v>
      </c>
      <c r="E881" t="s">
        <v>1025</v>
      </c>
      <c r="F881" t="s">
        <v>1026</v>
      </c>
      <c r="G881" t="str">
        <f t="shared" si="71"/>
        <v>2019-01-14</v>
      </c>
      <c r="H881" t="str">
        <f t="shared" si="72"/>
        <v>2019-01-15</v>
      </c>
      <c r="I881" t="str">
        <f t="shared" si="74"/>
        <v>2019</v>
      </c>
      <c r="J881">
        <f t="shared" si="73"/>
        <v>1</v>
      </c>
      <c r="K881" t="str">
        <f t="shared" si="75"/>
        <v>충북경보2019-01-14</v>
      </c>
      <c r="L881">
        <f>COUNTIF(K$2:K881,K881)</f>
        <v>1</v>
      </c>
    </row>
    <row r="882" spans="1:12" hidden="1" x14ac:dyDescent="0.3">
      <c r="A882" t="s">
        <v>36</v>
      </c>
      <c r="B882" t="s">
        <v>165</v>
      </c>
      <c r="C882" t="s">
        <v>1794</v>
      </c>
      <c r="D882" t="s">
        <v>123</v>
      </c>
      <c r="E882" t="s">
        <v>2421</v>
      </c>
      <c r="F882" t="s">
        <v>2422</v>
      </c>
      <c r="G882" t="str">
        <f t="shared" si="71"/>
        <v>2019-01-14</v>
      </c>
      <c r="H882" t="str">
        <f t="shared" si="72"/>
        <v>2019-01-15</v>
      </c>
      <c r="I882" t="str">
        <f t="shared" si="74"/>
        <v>2019</v>
      </c>
      <c r="J882">
        <f t="shared" si="73"/>
        <v>1</v>
      </c>
      <c r="K882" t="str">
        <f t="shared" si="75"/>
        <v>대구주의보2019-01-14</v>
      </c>
      <c r="L882">
        <f>COUNTIF(K$2:K882,K882)</f>
        <v>1</v>
      </c>
    </row>
    <row r="883" spans="1:12" hidden="1" x14ac:dyDescent="0.3">
      <c r="A883" t="s">
        <v>133</v>
      </c>
      <c r="B883" t="s">
        <v>158</v>
      </c>
      <c r="C883" t="s">
        <v>1794</v>
      </c>
      <c r="D883" t="s">
        <v>123</v>
      </c>
      <c r="E883" t="s">
        <v>951</v>
      </c>
      <c r="F883" t="s">
        <v>1004</v>
      </c>
      <c r="G883" t="str">
        <f t="shared" si="71"/>
        <v>2019-01-14</v>
      </c>
      <c r="H883" t="str">
        <f t="shared" si="72"/>
        <v>2019-01-14</v>
      </c>
      <c r="I883" t="str">
        <f t="shared" si="74"/>
        <v>2019</v>
      </c>
      <c r="J883">
        <f t="shared" si="73"/>
        <v>1</v>
      </c>
      <c r="K883" t="str">
        <f t="shared" si="75"/>
        <v>경남주의보2019-01-14</v>
      </c>
      <c r="L883">
        <f>COUNTIF(K$2:K883,K883)</f>
        <v>1</v>
      </c>
    </row>
    <row r="884" spans="1:12" hidden="1" x14ac:dyDescent="0.3">
      <c r="A884" t="s">
        <v>130</v>
      </c>
      <c r="B884" t="s">
        <v>157</v>
      </c>
      <c r="C884" t="s">
        <v>1794</v>
      </c>
      <c r="D884" t="s">
        <v>123</v>
      </c>
      <c r="E884" t="s">
        <v>2446</v>
      </c>
      <c r="F884" t="s">
        <v>2322</v>
      </c>
      <c r="G884" t="str">
        <f t="shared" si="71"/>
        <v>2019-01-14</v>
      </c>
      <c r="H884" t="str">
        <f t="shared" si="72"/>
        <v>2019-01-15</v>
      </c>
      <c r="I884" t="str">
        <f t="shared" si="74"/>
        <v>2019</v>
      </c>
      <c r="J884">
        <f t="shared" si="73"/>
        <v>1</v>
      </c>
      <c r="K884" t="str">
        <f t="shared" si="75"/>
        <v>전남주의보2019-01-14</v>
      </c>
      <c r="L884">
        <f>COUNTIF(K$2:K884,K884)</f>
        <v>1</v>
      </c>
    </row>
    <row r="885" spans="1:12" x14ac:dyDescent="0.3">
      <c r="A885" t="s">
        <v>142</v>
      </c>
      <c r="B885" t="s">
        <v>177</v>
      </c>
      <c r="C885" t="s">
        <v>1794</v>
      </c>
      <c r="D885" t="s">
        <v>1</v>
      </c>
      <c r="E885" t="s">
        <v>2461</v>
      </c>
      <c r="F885" t="s">
        <v>1003</v>
      </c>
      <c r="G885" t="str">
        <f t="shared" si="71"/>
        <v>2019-01-14</v>
      </c>
      <c r="H885" t="str">
        <f t="shared" si="72"/>
        <v>2019-01-15</v>
      </c>
      <c r="I885" t="str">
        <f t="shared" si="74"/>
        <v>2019</v>
      </c>
      <c r="J885">
        <f t="shared" si="73"/>
        <v>1</v>
      </c>
      <c r="K885" t="str">
        <f t="shared" si="75"/>
        <v>전북경보2019-01-14</v>
      </c>
      <c r="L885">
        <f>COUNTIF(K$2:K885,K885)</f>
        <v>1</v>
      </c>
    </row>
    <row r="886" spans="1:12" hidden="1" x14ac:dyDescent="0.3">
      <c r="A886" t="s">
        <v>36</v>
      </c>
      <c r="B886" t="s">
        <v>165</v>
      </c>
      <c r="C886" t="s">
        <v>126</v>
      </c>
      <c r="D886" t="s">
        <v>123</v>
      </c>
      <c r="E886" t="s">
        <v>1089</v>
      </c>
      <c r="F886" t="s">
        <v>1090</v>
      </c>
      <c r="G886" t="str">
        <f t="shared" si="71"/>
        <v>2019-01-15</v>
      </c>
      <c r="H886" t="str">
        <f t="shared" si="72"/>
        <v>2019-01-15</v>
      </c>
      <c r="I886" t="str">
        <f t="shared" si="74"/>
        <v>2019</v>
      </c>
      <c r="J886">
        <f t="shared" si="73"/>
        <v>1</v>
      </c>
      <c r="K886" t="str">
        <f t="shared" si="75"/>
        <v>대구주의보2019-01-15</v>
      </c>
      <c r="L886">
        <f>COUNTIF(K$2:K886,K886)</f>
        <v>1</v>
      </c>
    </row>
    <row r="887" spans="1:12" hidden="1" x14ac:dyDescent="0.3">
      <c r="A887" t="s">
        <v>39</v>
      </c>
      <c r="B887" t="s">
        <v>139</v>
      </c>
      <c r="C887" t="s">
        <v>126</v>
      </c>
      <c r="D887" t="s">
        <v>123</v>
      </c>
      <c r="E887" t="s">
        <v>1122</v>
      </c>
      <c r="F887" t="s">
        <v>1003</v>
      </c>
      <c r="G887" t="str">
        <f t="shared" si="71"/>
        <v>2019-01-15</v>
      </c>
      <c r="H887" t="str">
        <f t="shared" si="72"/>
        <v>2019-01-15</v>
      </c>
      <c r="I887" t="str">
        <f t="shared" si="74"/>
        <v>2019</v>
      </c>
      <c r="J887">
        <f t="shared" si="73"/>
        <v>1</v>
      </c>
      <c r="K887" t="str">
        <f t="shared" si="75"/>
        <v>광주주의보2019-01-15</v>
      </c>
      <c r="L887">
        <f>COUNTIF(K$2:K887,K887)</f>
        <v>1</v>
      </c>
    </row>
    <row r="888" spans="1:12" hidden="1" x14ac:dyDescent="0.3">
      <c r="A888" t="s">
        <v>142</v>
      </c>
      <c r="B888" t="s">
        <v>185</v>
      </c>
      <c r="C888" t="s">
        <v>126</v>
      </c>
      <c r="D888" t="s">
        <v>123</v>
      </c>
      <c r="E888" t="s">
        <v>1130</v>
      </c>
      <c r="F888" t="s">
        <v>1003</v>
      </c>
      <c r="G888" t="str">
        <f t="shared" si="71"/>
        <v>2019-01-15</v>
      </c>
      <c r="H888" t="str">
        <f t="shared" si="72"/>
        <v>2019-01-15</v>
      </c>
      <c r="I888" t="str">
        <f t="shared" si="74"/>
        <v>2019</v>
      </c>
      <c r="J888">
        <f t="shared" si="73"/>
        <v>1</v>
      </c>
      <c r="K888" t="str">
        <f t="shared" si="75"/>
        <v>전북주의보2019-01-15</v>
      </c>
      <c r="L888">
        <f>COUNTIF(K$2:K888,K888)</f>
        <v>1</v>
      </c>
    </row>
    <row r="889" spans="1:12" hidden="1" x14ac:dyDescent="0.3">
      <c r="A889" t="s">
        <v>27</v>
      </c>
      <c r="B889" t="s">
        <v>135</v>
      </c>
      <c r="C889" t="s">
        <v>1794</v>
      </c>
      <c r="D889" t="s">
        <v>123</v>
      </c>
      <c r="E889" t="s">
        <v>1003</v>
      </c>
      <c r="F889" t="s">
        <v>967</v>
      </c>
      <c r="G889" t="str">
        <f t="shared" si="71"/>
        <v>2019-01-15</v>
      </c>
      <c r="H889" t="str">
        <f t="shared" si="72"/>
        <v>2019-01-15</v>
      </c>
      <c r="I889" t="str">
        <f t="shared" si="74"/>
        <v>2019</v>
      </c>
      <c r="J889">
        <f t="shared" si="73"/>
        <v>1</v>
      </c>
      <c r="K889" t="str">
        <f t="shared" si="75"/>
        <v>서울주의보2019-01-15</v>
      </c>
      <c r="L889">
        <f>COUNTIF(K$2:K889,K889)</f>
        <v>1</v>
      </c>
    </row>
    <row r="890" spans="1:12" hidden="1" x14ac:dyDescent="0.3">
      <c r="A890" t="s">
        <v>124</v>
      </c>
      <c r="B890" t="s">
        <v>131</v>
      </c>
      <c r="C890" t="s">
        <v>1794</v>
      </c>
      <c r="D890" t="s">
        <v>123</v>
      </c>
      <c r="E890" t="s">
        <v>952</v>
      </c>
      <c r="F890" t="s">
        <v>1026</v>
      </c>
      <c r="G890" t="str">
        <f t="shared" si="71"/>
        <v>2019-01-15</v>
      </c>
      <c r="H890" t="str">
        <f t="shared" si="72"/>
        <v>2019-01-15</v>
      </c>
      <c r="I890" t="str">
        <f t="shared" si="74"/>
        <v>2019</v>
      </c>
      <c r="J890">
        <f t="shared" si="73"/>
        <v>1</v>
      </c>
      <c r="K890" t="str">
        <f t="shared" si="75"/>
        <v>경기주의보2019-01-15</v>
      </c>
      <c r="L890">
        <f>COUNTIF(K$2:K890,K890)</f>
        <v>1</v>
      </c>
    </row>
    <row r="891" spans="1:12" hidden="1" x14ac:dyDescent="0.3">
      <c r="A891" t="s">
        <v>30</v>
      </c>
      <c r="B891" t="s">
        <v>149</v>
      </c>
      <c r="C891" t="s">
        <v>1794</v>
      </c>
      <c r="D891" t="s">
        <v>123</v>
      </c>
      <c r="E891" t="s">
        <v>1090</v>
      </c>
      <c r="F891" t="s">
        <v>952</v>
      </c>
      <c r="G891" t="str">
        <f t="shared" si="71"/>
        <v>2019-01-15</v>
      </c>
      <c r="H891" t="str">
        <f t="shared" si="72"/>
        <v>2019-01-15</v>
      </c>
      <c r="I891" t="str">
        <f t="shared" si="74"/>
        <v>2019</v>
      </c>
      <c r="J891">
        <f t="shared" si="73"/>
        <v>1</v>
      </c>
      <c r="K891" t="str">
        <f t="shared" si="75"/>
        <v>인천주의보2019-01-15</v>
      </c>
      <c r="L891">
        <f>COUNTIF(K$2:K891,K891)</f>
        <v>1</v>
      </c>
    </row>
    <row r="892" spans="1:12" hidden="1" x14ac:dyDescent="0.3">
      <c r="A892" t="s">
        <v>127</v>
      </c>
      <c r="B892" t="s">
        <v>143</v>
      </c>
      <c r="C892" t="s">
        <v>1794</v>
      </c>
      <c r="D892" t="s">
        <v>123</v>
      </c>
      <c r="E892" t="s">
        <v>2323</v>
      </c>
      <c r="F892" t="s">
        <v>2324</v>
      </c>
      <c r="G892" t="str">
        <f t="shared" si="71"/>
        <v>2019-01-15</v>
      </c>
      <c r="H892" t="str">
        <f t="shared" si="72"/>
        <v>2019-01-15</v>
      </c>
      <c r="I892" t="str">
        <f t="shared" si="74"/>
        <v>2019</v>
      </c>
      <c r="J892">
        <f t="shared" si="73"/>
        <v>1</v>
      </c>
      <c r="K892" t="str">
        <f t="shared" si="75"/>
        <v>강원주의보2019-01-15</v>
      </c>
      <c r="L892">
        <f>COUNTIF(K$2:K892,K892)</f>
        <v>1</v>
      </c>
    </row>
    <row r="893" spans="1:12" hidden="1" x14ac:dyDescent="0.3">
      <c r="A893" t="s">
        <v>153</v>
      </c>
      <c r="B893" t="s">
        <v>122</v>
      </c>
      <c r="C893" t="s">
        <v>1794</v>
      </c>
      <c r="D893" t="s">
        <v>123</v>
      </c>
      <c r="E893" t="s">
        <v>967</v>
      </c>
      <c r="F893" t="s">
        <v>1026</v>
      </c>
      <c r="G893" t="str">
        <f t="shared" si="71"/>
        <v>2019-01-15</v>
      </c>
      <c r="H893" t="str">
        <f t="shared" si="72"/>
        <v>2019-01-15</v>
      </c>
      <c r="I893" t="str">
        <f t="shared" si="74"/>
        <v>2019</v>
      </c>
      <c r="J893">
        <f t="shared" si="73"/>
        <v>1</v>
      </c>
      <c r="K893" t="str">
        <f t="shared" si="75"/>
        <v>충남주의보2019-01-15</v>
      </c>
      <c r="L893">
        <f>COUNTIF(K$2:K893,K893)</f>
        <v>1</v>
      </c>
    </row>
    <row r="894" spans="1:12" hidden="1" x14ac:dyDescent="0.3">
      <c r="A894" t="s">
        <v>121</v>
      </c>
      <c r="B894" t="s">
        <v>159</v>
      </c>
      <c r="C894" t="s">
        <v>1794</v>
      </c>
      <c r="D894" t="s">
        <v>123</v>
      </c>
      <c r="E894" t="s">
        <v>969</v>
      </c>
      <c r="F894" t="s">
        <v>2324</v>
      </c>
      <c r="G894" t="str">
        <f t="shared" si="71"/>
        <v>2019-01-15</v>
      </c>
      <c r="H894" t="str">
        <f t="shared" si="72"/>
        <v>2019-01-15</v>
      </c>
      <c r="I894" t="str">
        <f t="shared" si="74"/>
        <v>2019</v>
      </c>
      <c r="J894">
        <f t="shared" si="73"/>
        <v>1</v>
      </c>
      <c r="K894" t="str">
        <f t="shared" si="75"/>
        <v>충북주의보2019-01-15</v>
      </c>
      <c r="L894">
        <f>COUNTIF(K$2:K894,K894)</f>
        <v>1</v>
      </c>
    </row>
    <row r="895" spans="1:12" hidden="1" x14ac:dyDescent="0.3">
      <c r="A895" t="s">
        <v>37</v>
      </c>
      <c r="B895" t="s">
        <v>152</v>
      </c>
      <c r="C895" t="s">
        <v>1794</v>
      </c>
      <c r="D895" t="s">
        <v>123</v>
      </c>
      <c r="E895" t="s">
        <v>2406</v>
      </c>
      <c r="F895" t="s">
        <v>2407</v>
      </c>
      <c r="G895" t="str">
        <f t="shared" si="71"/>
        <v>2019-01-15</v>
      </c>
      <c r="H895" t="str">
        <f t="shared" si="72"/>
        <v>2019-01-16</v>
      </c>
      <c r="I895" t="str">
        <f t="shared" si="74"/>
        <v>2019</v>
      </c>
      <c r="J895">
        <f t="shared" si="73"/>
        <v>1</v>
      </c>
      <c r="K895" t="str">
        <f t="shared" si="75"/>
        <v>부산주의보2019-01-15</v>
      </c>
      <c r="L895">
        <f>COUNTIF(K$2:K895,K895)</f>
        <v>1</v>
      </c>
    </row>
    <row r="896" spans="1:12" hidden="1" x14ac:dyDescent="0.3">
      <c r="A896" t="s">
        <v>38</v>
      </c>
      <c r="B896" t="s">
        <v>167</v>
      </c>
      <c r="C896" t="s">
        <v>1794</v>
      </c>
      <c r="D896" t="s">
        <v>123</v>
      </c>
      <c r="E896" t="s">
        <v>1131</v>
      </c>
      <c r="F896" t="s">
        <v>2408</v>
      </c>
      <c r="G896" t="str">
        <f t="shared" si="71"/>
        <v>2019-01-15</v>
      </c>
      <c r="H896" t="str">
        <f t="shared" si="72"/>
        <v>2019-01-16</v>
      </c>
      <c r="I896" t="str">
        <f t="shared" si="74"/>
        <v>2019</v>
      </c>
      <c r="J896">
        <f t="shared" si="73"/>
        <v>1</v>
      </c>
      <c r="K896" t="str">
        <f t="shared" si="75"/>
        <v>울산주의보2019-01-15</v>
      </c>
      <c r="L896">
        <f>COUNTIF(K$2:K896,K896)</f>
        <v>1</v>
      </c>
    </row>
    <row r="897" spans="1:12" hidden="1" x14ac:dyDescent="0.3">
      <c r="A897" t="s">
        <v>132</v>
      </c>
      <c r="B897" t="s">
        <v>140</v>
      </c>
      <c r="C897" t="s">
        <v>1794</v>
      </c>
      <c r="D897" t="s">
        <v>123</v>
      </c>
      <c r="E897" t="s">
        <v>2430</v>
      </c>
      <c r="F897" t="s">
        <v>2431</v>
      </c>
      <c r="G897" t="str">
        <f t="shared" si="71"/>
        <v>2019-01-15</v>
      </c>
      <c r="H897" t="str">
        <f t="shared" si="72"/>
        <v>2019-01-15</v>
      </c>
      <c r="I897" t="str">
        <f t="shared" si="74"/>
        <v>2019</v>
      </c>
      <c r="J897">
        <f t="shared" si="73"/>
        <v>1</v>
      </c>
      <c r="K897" t="str">
        <f t="shared" si="75"/>
        <v>경북주의보2019-01-15</v>
      </c>
      <c r="L897">
        <f>COUNTIF(K$2:K897,K897)</f>
        <v>1</v>
      </c>
    </row>
    <row r="898" spans="1:12" hidden="1" x14ac:dyDescent="0.3">
      <c r="A898" t="s">
        <v>133</v>
      </c>
      <c r="B898" t="s">
        <v>148</v>
      </c>
      <c r="C898" t="s">
        <v>1794</v>
      </c>
      <c r="D898" t="s">
        <v>123</v>
      </c>
      <c r="E898" t="s">
        <v>1122</v>
      </c>
      <c r="F898" t="s">
        <v>2322</v>
      </c>
      <c r="G898" t="str">
        <f t="shared" ref="G898:G961" si="76">LEFT(E898,10)</f>
        <v>2019-01-15</v>
      </c>
      <c r="H898" t="str">
        <f t="shared" ref="H898:H961" si="77">LEFT(F898,10)</f>
        <v>2019-01-15</v>
      </c>
      <c r="I898" t="str">
        <f t="shared" si="74"/>
        <v>2019</v>
      </c>
      <c r="J898">
        <f t="shared" si="73"/>
        <v>1</v>
      </c>
      <c r="K898" t="str">
        <f t="shared" si="75"/>
        <v>경남주의보2019-01-15</v>
      </c>
      <c r="L898">
        <f>COUNTIF(K$2:K898,K898)</f>
        <v>1</v>
      </c>
    </row>
    <row r="899" spans="1:12" hidden="1" x14ac:dyDescent="0.3">
      <c r="A899" t="s">
        <v>130</v>
      </c>
      <c r="B899" t="s">
        <v>131</v>
      </c>
      <c r="C899" t="s">
        <v>1794</v>
      </c>
      <c r="D899" t="s">
        <v>123</v>
      </c>
      <c r="E899" t="s">
        <v>2430</v>
      </c>
      <c r="F899" t="s">
        <v>2324</v>
      </c>
      <c r="G899" t="str">
        <f t="shared" si="76"/>
        <v>2019-01-15</v>
      </c>
      <c r="H899" t="str">
        <f t="shared" si="77"/>
        <v>2019-01-15</v>
      </c>
      <c r="I899" t="str">
        <f t="shared" si="74"/>
        <v>2019</v>
      </c>
      <c r="J899">
        <f t="shared" ref="J899:J962" si="78">MONTH(G899)</f>
        <v>1</v>
      </c>
      <c r="K899" t="str">
        <f t="shared" si="75"/>
        <v>전남주의보2019-01-15</v>
      </c>
      <c r="L899">
        <f>COUNTIF(K$2:K899,K899)</f>
        <v>1</v>
      </c>
    </row>
    <row r="900" spans="1:12" x14ac:dyDescent="0.3">
      <c r="A900" t="s">
        <v>142</v>
      </c>
      <c r="B900" t="s">
        <v>175</v>
      </c>
      <c r="C900" t="s">
        <v>1794</v>
      </c>
      <c r="D900" t="s">
        <v>1</v>
      </c>
      <c r="E900" t="s">
        <v>2462</v>
      </c>
      <c r="F900" t="s">
        <v>952</v>
      </c>
      <c r="G900" t="str">
        <f t="shared" si="76"/>
        <v>2019-01-15</v>
      </c>
      <c r="H900" t="str">
        <f t="shared" si="77"/>
        <v>2019-01-15</v>
      </c>
      <c r="I900" t="str">
        <f t="shared" si="74"/>
        <v>2019</v>
      </c>
      <c r="J900">
        <f t="shared" si="78"/>
        <v>1</v>
      </c>
      <c r="K900" t="str">
        <f t="shared" si="75"/>
        <v>전북경보2019-01-15</v>
      </c>
      <c r="L900">
        <f>COUNTIF(K$2:K900,K900)</f>
        <v>1</v>
      </c>
    </row>
    <row r="901" spans="1:12" hidden="1" x14ac:dyDescent="0.3">
      <c r="A901" t="s">
        <v>124</v>
      </c>
      <c r="B901" t="s">
        <v>125</v>
      </c>
      <c r="C901" t="s">
        <v>1794</v>
      </c>
      <c r="D901" t="s">
        <v>123</v>
      </c>
      <c r="E901" t="s">
        <v>2249</v>
      </c>
      <c r="F901" t="s">
        <v>2250</v>
      </c>
      <c r="G901" t="str">
        <f t="shared" si="76"/>
        <v>2019-01-18</v>
      </c>
      <c r="H901" t="str">
        <f t="shared" si="77"/>
        <v>2019-01-20</v>
      </c>
      <c r="I901" t="str">
        <f t="shared" si="74"/>
        <v>2019</v>
      </c>
      <c r="J901">
        <f t="shared" si="78"/>
        <v>1</v>
      </c>
      <c r="K901" t="str">
        <f t="shared" si="75"/>
        <v>경기주의보2019-01-18</v>
      </c>
      <c r="L901">
        <f>COUNTIF(K$2:K901,K901)</f>
        <v>1</v>
      </c>
    </row>
    <row r="902" spans="1:12" hidden="1" x14ac:dyDescent="0.3">
      <c r="A902" t="s">
        <v>30</v>
      </c>
      <c r="B902" t="s">
        <v>149</v>
      </c>
      <c r="C902" t="s">
        <v>1794</v>
      </c>
      <c r="D902" t="s">
        <v>123</v>
      </c>
      <c r="E902" t="s">
        <v>2302</v>
      </c>
      <c r="F902" t="s">
        <v>2303</v>
      </c>
      <c r="G902" t="str">
        <f t="shared" si="76"/>
        <v>2019-01-18</v>
      </c>
      <c r="H902" t="str">
        <f t="shared" si="77"/>
        <v>2019-01-20</v>
      </c>
      <c r="I902" t="str">
        <f t="shared" si="74"/>
        <v>2019</v>
      </c>
      <c r="J902">
        <f t="shared" si="78"/>
        <v>1</v>
      </c>
      <c r="K902" t="str">
        <f t="shared" si="75"/>
        <v>인천주의보2019-01-18</v>
      </c>
      <c r="L902">
        <f>COUNTIF(K$2:K902,K902)</f>
        <v>1</v>
      </c>
    </row>
    <row r="903" spans="1:12" hidden="1" x14ac:dyDescent="0.3">
      <c r="A903" t="s">
        <v>153</v>
      </c>
      <c r="B903" t="s">
        <v>122</v>
      </c>
      <c r="C903" t="s">
        <v>1794</v>
      </c>
      <c r="D903" t="s">
        <v>123</v>
      </c>
      <c r="E903" t="s">
        <v>2251</v>
      </c>
      <c r="F903" t="s">
        <v>2252</v>
      </c>
      <c r="G903" t="str">
        <f t="shared" si="76"/>
        <v>2019-01-18</v>
      </c>
      <c r="H903" t="str">
        <f t="shared" si="77"/>
        <v>2019-01-20</v>
      </c>
      <c r="I903" t="str">
        <f t="shared" si="74"/>
        <v>2019</v>
      </c>
      <c r="J903">
        <f t="shared" si="78"/>
        <v>1</v>
      </c>
      <c r="K903" t="str">
        <f t="shared" si="75"/>
        <v>충남주의보2019-01-18</v>
      </c>
      <c r="L903">
        <f>COUNTIF(K$2:K903,K903)</f>
        <v>1</v>
      </c>
    </row>
    <row r="904" spans="1:12" hidden="1" x14ac:dyDescent="0.3">
      <c r="A904" t="s">
        <v>121</v>
      </c>
      <c r="B904" t="s">
        <v>152</v>
      </c>
      <c r="C904" t="s">
        <v>1794</v>
      </c>
      <c r="D904" t="s">
        <v>123</v>
      </c>
      <c r="E904" t="s">
        <v>2249</v>
      </c>
      <c r="F904" t="s">
        <v>2364</v>
      </c>
      <c r="G904" t="str">
        <f t="shared" si="76"/>
        <v>2019-01-18</v>
      </c>
      <c r="H904" t="str">
        <f t="shared" si="77"/>
        <v>2019-01-20</v>
      </c>
      <c r="I904" t="str">
        <f t="shared" si="74"/>
        <v>2019</v>
      </c>
      <c r="J904">
        <f t="shared" si="78"/>
        <v>1</v>
      </c>
      <c r="K904" t="str">
        <f t="shared" si="75"/>
        <v>충북주의보2019-01-18</v>
      </c>
      <c r="L904">
        <f>COUNTIF(K$2:K904,K904)</f>
        <v>1</v>
      </c>
    </row>
    <row r="905" spans="1:12" hidden="1" x14ac:dyDescent="0.3">
      <c r="A905" t="s">
        <v>142</v>
      </c>
      <c r="B905" t="s">
        <v>178</v>
      </c>
      <c r="C905" t="s">
        <v>1794</v>
      </c>
      <c r="D905" t="s">
        <v>123</v>
      </c>
      <c r="E905" t="s">
        <v>2249</v>
      </c>
      <c r="F905" t="s">
        <v>2364</v>
      </c>
      <c r="G905" t="str">
        <f t="shared" si="76"/>
        <v>2019-01-18</v>
      </c>
      <c r="H905" t="str">
        <f t="shared" si="77"/>
        <v>2019-01-20</v>
      </c>
      <c r="I905" t="str">
        <f t="shared" si="74"/>
        <v>2019</v>
      </c>
      <c r="J905">
        <f t="shared" si="78"/>
        <v>1</v>
      </c>
      <c r="K905" t="str">
        <f t="shared" si="75"/>
        <v>전북주의보2019-01-18</v>
      </c>
      <c r="L905">
        <f>COUNTIF(K$2:K905,K905)</f>
        <v>1</v>
      </c>
    </row>
    <row r="906" spans="1:12" hidden="1" x14ac:dyDescent="0.3">
      <c r="A906" t="s">
        <v>27</v>
      </c>
      <c r="B906" t="s">
        <v>135</v>
      </c>
      <c r="C906" t="s">
        <v>1794</v>
      </c>
      <c r="D906" t="s">
        <v>123</v>
      </c>
      <c r="E906" t="s">
        <v>2220</v>
      </c>
      <c r="F906" t="s">
        <v>2221</v>
      </c>
      <c r="G906" t="str">
        <f t="shared" si="76"/>
        <v>2019-01-19</v>
      </c>
      <c r="H906" t="str">
        <f t="shared" si="77"/>
        <v>2019-01-20</v>
      </c>
      <c r="I906" t="str">
        <f t="shared" si="74"/>
        <v>2019</v>
      </c>
      <c r="J906">
        <f t="shared" si="78"/>
        <v>1</v>
      </c>
      <c r="K906" t="str">
        <f t="shared" si="75"/>
        <v>서울주의보2019-01-19</v>
      </c>
      <c r="L906">
        <f>COUNTIF(K$2:K906,K906)</f>
        <v>1</v>
      </c>
    </row>
    <row r="907" spans="1:12" hidden="1" x14ac:dyDescent="0.3">
      <c r="A907" t="s">
        <v>124</v>
      </c>
      <c r="B907" t="s">
        <v>144</v>
      </c>
      <c r="C907" t="s">
        <v>1794</v>
      </c>
      <c r="D907" t="s">
        <v>123</v>
      </c>
      <c r="E907" t="s">
        <v>2253</v>
      </c>
      <c r="F907" t="s">
        <v>2250</v>
      </c>
      <c r="G907" t="str">
        <f t="shared" si="76"/>
        <v>2019-01-19</v>
      </c>
      <c r="H907" t="str">
        <f t="shared" si="77"/>
        <v>2019-01-20</v>
      </c>
      <c r="I907" t="str">
        <f t="shared" si="74"/>
        <v>2019</v>
      </c>
      <c r="J907">
        <f t="shared" si="78"/>
        <v>1</v>
      </c>
      <c r="K907" t="str">
        <f t="shared" si="75"/>
        <v>경기주의보2019-01-19</v>
      </c>
      <c r="L907">
        <f>COUNTIF(K$2:K907,K907)</f>
        <v>1</v>
      </c>
    </row>
    <row r="908" spans="1:12" hidden="1" x14ac:dyDescent="0.3">
      <c r="A908" t="s">
        <v>127</v>
      </c>
      <c r="B908" t="s">
        <v>128</v>
      </c>
      <c r="C908" t="s">
        <v>1794</v>
      </c>
      <c r="D908" t="s">
        <v>123</v>
      </c>
      <c r="E908" t="s">
        <v>2325</v>
      </c>
      <c r="F908" t="s">
        <v>2252</v>
      </c>
      <c r="G908" t="str">
        <f t="shared" si="76"/>
        <v>2019-01-19</v>
      </c>
      <c r="H908" t="str">
        <f t="shared" si="77"/>
        <v>2019-01-20</v>
      </c>
      <c r="I908" t="str">
        <f t="shared" si="74"/>
        <v>2019</v>
      </c>
      <c r="J908">
        <f t="shared" si="78"/>
        <v>1</v>
      </c>
      <c r="K908" t="str">
        <f t="shared" si="75"/>
        <v>강원주의보2019-01-19</v>
      </c>
      <c r="L908">
        <f>COUNTIF(K$2:K908,K908)</f>
        <v>1</v>
      </c>
    </row>
    <row r="909" spans="1:12" hidden="1" x14ac:dyDescent="0.3">
      <c r="A909" t="s">
        <v>61</v>
      </c>
      <c r="B909" t="s">
        <v>171</v>
      </c>
      <c r="C909" t="s">
        <v>1794</v>
      </c>
      <c r="D909" t="s">
        <v>123</v>
      </c>
      <c r="E909" t="s">
        <v>2393</v>
      </c>
      <c r="F909" t="s">
        <v>2364</v>
      </c>
      <c r="G909" t="str">
        <f t="shared" si="76"/>
        <v>2019-01-19</v>
      </c>
      <c r="H909" t="str">
        <f t="shared" si="77"/>
        <v>2019-01-20</v>
      </c>
      <c r="I909" t="str">
        <f t="shared" si="74"/>
        <v>2019</v>
      </c>
      <c r="J909">
        <f t="shared" si="78"/>
        <v>1</v>
      </c>
      <c r="K909" t="str">
        <f t="shared" si="75"/>
        <v>세종주의보2019-01-19</v>
      </c>
      <c r="L909">
        <f>COUNTIF(K$2:K909,K909)</f>
        <v>1</v>
      </c>
    </row>
    <row r="910" spans="1:12" hidden="1" x14ac:dyDescent="0.3">
      <c r="A910" t="s">
        <v>132</v>
      </c>
      <c r="B910" t="s">
        <v>129</v>
      </c>
      <c r="C910" t="s">
        <v>1794</v>
      </c>
      <c r="D910" t="s">
        <v>123</v>
      </c>
      <c r="E910" t="s">
        <v>2393</v>
      </c>
      <c r="F910" t="s">
        <v>2365</v>
      </c>
      <c r="G910" t="str">
        <f t="shared" si="76"/>
        <v>2019-01-19</v>
      </c>
      <c r="H910" t="str">
        <f t="shared" si="77"/>
        <v>2019-01-20</v>
      </c>
      <c r="I910" t="str">
        <f t="shared" si="74"/>
        <v>2019</v>
      </c>
      <c r="J910">
        <f t="shared" si="78"/>
        <v>1</v>
      </c>
      <c r="K910" t="str">
        <f t="shared" si="75"/>
        <v>경북주의보2019-01-19</v>
      </c>
      <c r="L910">
        <f>COUNTIF(K$2:K910,K910)</f>
        <v>1</v>
      </c>
    </row>
    <row r="911" spans="1:12" hidden="1" x14ac:dyDescent="0.3">
      <c r="A911" t="s">
        <v>142</v>
      </c>
      <c r="B911" t="s">
        <v>173</v>
      </c>
      <c r="C911" t="s">
        <v>1794</v>
      </c>
      <c r="D911" t="s">
        <v>123</v>
      </c>
      <c r="E911" t="s">
        <v>2393</v>
      </c>
      <c r="F911" t="s">
        <v>2250</v>
      </c>
      <c r="G911" t="str">
        <f t="shared" si="76"/>
        <v>2019-01-19</v>
      </c>
      <c r="H911" t="str">
        <f t="shared" si="77"/>
        <v>2019-01-20</v>
      </c>
      <c r="I911" t="str">
        <f t="shared" si="74"/>
        <v>2019</v>
      </c>
      <c r="J911">
        <f t="shared" si="78"/>
        <v>1</v>
      </c>
      <c r="K911" t="str">
        <f t="shared" si="75"/>
        <v>전북주의보2019-01-19</v>
      </c>
      <c r="L911">
        <f>COUNTIF(K$2:K911,K911)</f>
        <v>1</v>
      </c>
    </row>
    <row r="912" spans="1:12" hidden="1" x14ac:dyDescent="0.3">
      <c r="A912" t="s">
        <v>121</v>
      </c>
      <c r="B912" t="s">
        <v>122</v>
      </c>
      <c r="C912" t="s">
        <v>1794</v>
      </c>
      <c r="D912" t="s">
        <v>123</v>
      </c>
      <c r="E912" t="s">
        <v>2303</v>
      </c>
      <c r="F912" t="s">
        <v>2365</v>
      </c>
      <c r="G912" t="str">
        <f t="shared" si="76"/>
        <v>2019-01-20</v>
      </c>
      <c r="H912" t="str">
        <f t="shared" si="77"/>
        <v>2019-01-20</v>
      </c>
      <c r="I912" t="str">
        <f t="shared" si="74"/>
        <v>2019</v>
      </c>
      <c r="J912">
        <f t="shared" si="78"/>
        <v>1</v>
      </c>
      <c r="K912" t="str">
        <f t="shared" si="75"/>
        <v>충북주의보2019-01-20</v>
      </c>
      <c r="L912">
        <f>COUNTIF(K$2:K912,K912)</f>
        <v>1</v>
      </c>
    </row>
    <row r="913" spans="1:12" hidden="1" x14ac:dyDescent="0.3">
      <c r="A913" t="s">
        <v>124</v>
      </c>
      <c r="B913" t="s">
        <v>144</v>
      </c>
      <c r="C913" t="s">
        <v>126</v>
      </c>
      <c r="D913" t="s">
        <v>123</v>
      </c>
      <c r="E913" t="s">
        <v>970</v>
      </c>
      <c r="F913" t="s">
        <v>971</v>
      </c>
      <c r="G913" t="str">
        <f t="shared" si="76"/>
        <v>2019-01-23</v>
      </c>
      <c r="H913" t="str">
        <f t="shared" si="77"/>
        <v>2019-01-23</v>
      </c>
      <c r="I913" t="str">
        <f t="shared" si="74"/>
        <v>2019</v>
      </c>
      <c r="J913">
        <f t="shared" si="78"/>
        <v>1</v>
      </c>
      <c r="K913" t="str">
        <f t="shared" si="75"/>
        <v>경기주의보2019-01-23</v>
      </c>
      <c r="L913">
        <f>COUNTIF(K$2:K913,K913)</f>
        <v>1</v>
      </c>
    </row>
    <row r="914" spans="1:12" hidden="1" x14ac:dyDescent="0.3">
      <c r="A914" t="s">
        <v>27</v>
      </c>
      <c r="B914" t="s">
        <v>135</v>
      </c>
      <c r="C914" t="s">
        <v>1794</v>
      </c>
      <c r="D914" t="s">
        <v>123</v>
      </c>
      <c r="E914" t="s">
        <v>2222</v>
      </c>
      <c r="F914" t="s">
        <v>2223</v>
      </c>
      <c r="G914" t="str">
        <f t="shared" si="76"/>
        <v>2019-01-23</v>
      </c>
      <c r="H914" t="str">
        <f t="shared" si="77"/>
        <v>2019-01-23</v>
      </c>
      <c r="I914" t="str">
        <f t="shared" si="74"/>
        <v>2019</v>
      </c>
      <c r="J914">
        <f t="shared" si="78"/>
        <v>1</v>
      </c>
      <c r="K914" t="str">
        <f t="shared" si="75"/>
        <v>서울주의보2019-01-23</v>
      </c>
      <c r="L914">
        <f>COUNTIF(K$2:K914,K914)</f>
        <v>1</v>
      </c>
    </row>
    <row r="915" spans="1:12" hidden="1" x14ac:dyDescent="0.3">
      <c r="A915" t="s">
        <v>30</v>
      </c>
      <c r="B915" t="s">
        <v>146</v>
      </c>
      <c r="C915" t="s">
        <v>1794</v>
      </c>
      <c r="D915" t="s">
        <v>123</v>
      </c>
      <c r="E915" t="s">
        <v>2222</v>
      </c>
      <c r="F915" t="s">
        <v>971</v>
      </c>
      <c r="G915" t="str">
        <f t="shared" si="76"/>
        <v>2019-01-23</v>
      </c>
      <c r="H915" t="str">
        <f t="shared" si="77"/>
        <v>2019-01-23</v>
      </c>
      <c r="I915" t="str">
        <f t="shared" si="74"/>
        <v>2019</v>
      </c>
      <c r="J915">
        <f t="shared" si="78"/>
        <v>1</v>
      </c>
      <c r="K915" t="str">
        <f t="shared" si="75"/>
        <v>인천주의보2019-01-23</v>
      </c>
      <c r="L915">
        <f>COUNTIF(K$2:K915,K915)</f>
        <v>1</v>
      </c>
    </row>
    <row r="916" spans="1:12" hidden="1" x14ac:dyDescent="0.3">
      <c r="A916" t="s">
        <v>127</v>
      </c>
      <c r="B916" t="s">
        <v>147</v>
      </c>
      <c r="C916" t="s">
        <v>1794</v>
      </c>
      <c r="D916" t="s">
        <v>123</v>
      </c>
      <c r="E916" t="s">
        <v>2326</v>
      </c>
      <c r="F916" t="s">
        <v>2255</v>
      </c>
      <c r="G916" t="str">
        <f t="shared" si="76"/>
        <v>2019-01-23</v>
      </c>
      <c r="H916" t="str">
        <f t="shared" si="77"/>
        <v>2019-01-23</v>
      </c>
      <c r="I916" t="str">
        <f t="shared" si="74"/>
        <v>2019</v>
      </c>
      <c r="J916">
        <f t="shared" si="78"/>
        <v>1</v>
      </c>
      <c r="K916" t="str">
        <f t="shared" si="75"/>
        <v>강원주의보2019-01-23</v>
      </c>
      <c r="L916">
        <f>COUNTIF(K$2:K916,K916)</f>
        <v>1</v>
      </c>
    </row>
    <row r="917" spans="1:12" hidden="1" x14ac:dyDescent="0.3">
      <c r="A917" t="s">
        <v>153</v>
      </c>
      <c r="B917" t="s">
        <v>122</v>
      </c>
      <c r="C917" t="s">
        <v>1794</v>
      </c>
      <c r="D917" t="s">
        <v>123</v>
      </c>
      <c r="E917" t="s">
        <v>2337</v>
      </c>
      <c r="F917" t="s">
        <v>2255</v>
      </c>
      <c r="G917" t="str">
        <f t="shared" si="76"/>
        <v>2019-01-23</v>
      </c>
      <c r="H917" t="str">
        <f t="shared" si="77"/>
        <v>2019-01-23</v>
      </c>
      <c r="I917" t="str">
        <f t="shared" si="74"/>
        <v>2019</v>
      </c>
      <c r="J917">
        <f t="shared" si="78"/>
        <v>1</v>
      </c>
      <c r="K917" t="str">
        <f t="shared" si="75"/>
        <v>충남주의보2019-01-23</v>
      </c>
      <c r="L917">
        <f>COUNTIF(K$2:K917,K917)</f>
        <v>1</v>
      </c>
    </row>
    <row r="918" spans="1:12" hidden="1" x14ac:dyDescent="0.3">
      <c r="A918" t="s">
        <v>121</v>
      </c>
      <c r="B918" t="s">
        <v>159</v>
      </c>
      <c r="C918" t="s">
        <v>1794</v>
      </c>
      <c r="D918" t="s">
        <v>123</v>
      </c>
      <c r="E918" t="s">
        <v>2366</v>
      </c>
      <c r="F918" t="s">
        <v>2367</v>
      </c>
      <c r="G918" t="str">
        <f t="shared" si="76"/>
        <v>2019-01-23</v>
      </c>
      <c r="H918" t="str">
        <f t="shared" si="77"/>
        <v>2019-01-23</v>
      </c>
      <c r="I918" t="str">
        <f t="shared" si="74"/>
        <v>2019</v>
      </c>
      <c r="J918">
        <f t="shared" si="78"/>
        <v>1</v>
      </c>
      <c r="K918" t="str">
        <f t="shared" si="75"/>
        <v>충북주의보2019-01-23</v>
      </c>
      <c r="L918">
        <f>COUNTIF(K$2:K918,K918)</f>
        <v>1</v>
      </c>
    </row>
    <row r="919" spans="1:12" hidden="1" x14ac:dyDescent="0.3">
      <c r="A919" t="s">
        <v>61</v>
      </c>
      <c r="B919" t="s">
        <v>171</v>
      </c>
      <c r="C919" t="s">
        <v>1794</v>
      </c>
      <c r="D919" t="s">
        <v>123</v>
      </c>
      <c r="E919" t="s">
        <v>970</v>
      </c>
      <c r="F919" t="s">
        <v>2394</v>
      </c>
      <c r="G919" t="str">
        <f t="shared" si="76"/>
        <v>2019-01-23</v>
      </c>
      <c r="H919" t="str">
        <f t="shared" si="77"/>
        <v>2019-01-23</v>
      </c>
      <c r="I919" t="str">
        <f t="shared" si="74"/>
        <v>2019</v>
      </c>
      <c r="J919">
        <f t="shared" si="78"/>
        <v>1</v>
      </c>
      <c r="K919" t="str">
        <f t="shared" si="75"/>
        <v>세종주의보2019-01-23</v>
      </c>
      <c r="L919">
        <f>COUNTIF(K$2:K919,K919)</f>
        <v>1</v>
      </c>
    </row>
    <row r="920" spans="1:12" hidden="1" x14ac:dyDescent="0.3">
      <c r="A920" t="s">
        <v>37</v>
      </c>
      <c r="B920" t="s">
        <v>129</v>
      </c>
      <c r="C920" t="s">
        <v>1794</v>
      </c>
      <c r="D920" t="s">
        <v>123</v>
      </c>
      <c r="E920" t="s">
        <v>2254</v>
      </c>
      <c r="F920" t="s">
        <v>2409</v>
      </c>
      <c r="G920" t="str">
        <f t="shared" si="76"/>
        <v>2019-01-23</v>
      </c>
      <c r="H920" t="str">
        <f t="shared" si="77"/>
        <v>2019-01-24</v>
      </c>
      <c r="I920" t="str">
        <f t="shared" si="74"/>
        <v>2019</v>
      </c>
      <c r="J920">
        <f t="shared" si="78"/>
        <v>1</v>
      </c>
      <c r="K920" t="str">
        <f t="shared" si="75"/>
        <v>부산주의보2019-01-23</v>
      </c>
      <c r="L920">
        <f>COUNTIF(K$2:K920,K920)</f>
        <v>1</v>
      </c>
    </row>
    <row r="921" spans="1:12" hidden="1" x14ac:dyDescent="0.3">
      <c r="A921" t="s">
        <v>36</v>
      </c>
      <c r="B921" t="s">
        <v>165</v>
      </c>
      <c r="C921" t="s">
        <v>1794</v>
      </c>
      <c r="D921" t="s">
        <v>123</v>
      </c>
      <c r="E921" t="s">
        <v>2222</v>
      </c>
      <c r="F921" t="s">
        <v>2423</v>
      </c>
      <c r="G921" t="str">
        <f t="shared" si="76"/>
        <v>2019-01-23</v>
      </c>
      <c r="H921" t="str">
        <f t="shared" si="77"/>
        <v>2019-01-23</v>
      </c>
      <c r="I921" t="str">
        <f t="shared" si="74"/>
        <v>2019</v>
      </c>
      <c r="J921">
        <f t="shared" si="78"/>
        <v>1</v>
      </c>
      <c r="K921" t="str">
        <f t="shared" si="75"/>
        <v>대구주의보2019-01-23</v>
      </c>
      <c r="L921">
        <f>COUNTIF(K$2:K921,K921)</f>
        <v>1</v>
      </c>
    </row>
    <row r="922" spans="1:12" hidden="1" x14ac:dyDescent="0.3">
      <c r="A922" t="s">
        <v>132</v>
      </c>
      <c r="B922" t="s">
        <v>129</v>
      </c>
      <c r="C922" t="s">
        <v>1794</v>
      </c>
      <c r="D922" t="s">
        <v>123</v>
      </c>
      <c r="E922" t="s">
        <v>2222</v>
      </c>
      <c r="F922" t="s">
        <v>2423</v>
      </c>
      <c r="G922" t="str">
        <f t="shared" si="76"/>
        <v>2019-01-23</v>
      </c>
      <c r="H922" t="str">
        <f t="shared" si="77"/>
        <v>2019-01-23</v>
      </c>
      <c r="I922" t="str">
        <f t="shared" si="74"/>
        <v>2019</v>
      </c>
      <c r="J922">
        <f t="shared" si="78"/>
        <v>1</v>
      </c>
      <c r="K922" t="str">
        <f t="shared" si="75"/>
        <v>경북주의보2019-01-23</v>
      </c>
      <c r="L922">
        <f>COUNTIF(K$2:K922,K922)</f>
        <v>1</v>
      </c>
    </row>
    <row r="923" spans="1:12" hidden="1" x14ac:dyDescent="0.3">
      <c r="A923" t="s">
        <v>39</v>
      </c>
      <c r="B923" t="s">
        <v>139</v>
      </c>
      <c r="C923" t="s">
        <v>1794</v>
      </c>
      <c r="D923" t="s">
        <v>123</v>
      </c>
      <c r="E923" t="s">
        <v>2254</v>
      </c>
      <c r="F923" t="s">
        <v>2367</v>
      </c>
      <c r="G923" t="str">
        <f t="shared" si="76"/>
        <v>2019-01-23</v>
      </c>
      <c r="H923" t="str">
        <f t="shared" si="77"/>
        <v>2019-01-23</v>
      </c>
      <c r="I923" t="str">
        <f t="shared" si="74"/>
        <v>2019</v>
      </c>
      <c r="J923">
        <f t="shared" si="78"/>
        <v>1</v>
      </c>
      <c r="K923" t="str">
        <f t="shared" si="75"/>
        <v>광주주의보2019-01-23</v>
      </c>
      <c r="L923">
        <f>COUNTIF(K$2:K923,K923)</f>
        <v>1</v>
      </c>
    </row>
    <row r="924" spans="1:12" hidden="1" x14ac:dyDescent="0.3">
      <c r="A924" t="s">
        <v>142</v>
      </c>
      <c r="B924" t="s">
        <v>178</v>
      </c>
      <c r="C924" t="s">
        <v>1794</v>
      </c>
      <c r="D924" t="s">
        <v>123</v>
      </c>
      <c r="E924" t="s">
        <v>2337</v>
      </c>
      <c r="F924" t="s">
        <v>2367</v>
      </c>
      <c r="G924" t="str">
        <f t="shared" si="76"/>
        <v>2019-01-23</v>
      </c>
      <c r="H924" t="str">
        <f t="shared" si="77"/>
        <v>2019-01-23</v>
      </c>
      <c r="I924" t="str">
        <f t="shared" si="74"/>
        <v>2019</v>
      </c>
      <c r="J924">
        <f t="shared" si="78"/>
        <v>1</v>
      </c>
      <c r="K924" t="str">
        <f t="shared" si="75"/>
        <v>전북주의보2019-01-23</v>
      </c>
      <c r="L924">
        <f>COUNTIF(K$2:K924,K924)</f>
        <v>1</v>
      </c>
    </row>
    <row r="925" spans="1:12" hidden="1" x14ac:dyDescent="0.3">
      <c r="A925" t="s">
        <v>142</v>
      </c>
      <c r="B925" t="s">
        <v>181</v>
      </c>
      <c r="C925" t="s">
        <v>126</v>
      </c>
      <c r="D925" t="s">
        <v>123</v>
      </c>
      <c r="E925" t="s">
        <v>1132</v>
      </c>
      <c r="F925" t="s">
        <v>1133</v>
      </c>
      <c r="G925" t="str">
        <f t="shared" si="76"/>
        <v>2019-01-28</v>
      </c>
      <c r="H925" t="str">
        <f t="shared" si="77"/>
        <v>2019-01-28</v>
      </c>
      <c r="I925" t="str">
        <f t="shared" si="74"/>
        <v>2019</v>
      </c>
      <c r="J925">
        <f t="shared" si="78"/>
        <v>1</v>
      </c>
      <c r="K925" t="str">
        <f t="shared" si="75"/>
        <v>전북주의보2019-01-28</v>
      </c>
      <c r="L925">
        <f>COUNTIF(K$2:K925,K925)</f>
        <v>1</v>
      </c>
    </row>
    <row r="926" spans="1:12" hidden="1" x14ac:dyDescent="0.3">
      <c r="A926" t="s">
        <v>132</v>
      </c>
      <c r="B926" t="s">
        <v>140</v>
      </c>
      <c r="C926" t="s">
        <v>1794</v>
      </c>
      <c r="D926" t="s">
        <v>123</v>
      </c>
      <c r="E926" t="s">
        <v>2432</v>
      </c>
      <c r="F926" t="s">
        <v>2433</v>
      </c>
      <c r="G926" t="str">
        <f t="shared" si="76"/>
        <v>2019-01-31</v>
      </c>
      <c r="H926" t="str">
        <f t="shared" si="77"/>
        <v>2019-01-31</v>
      </c>
      <c r="I926" t="str">
        <f t="shared" ref="I926:I989" si="79">LEFT(G926,4)</f>
        <v>2019</v>
      </c>
      <c r="J926">
        <f t="shared" si="78"/>
        <v>1</v>
      </c>
      <c r="K926" t="str">
        <f t="shared" ref="K926:K989" si="80">A926&amp;D926&amp;G926</f>
        <v>경북주의보2019-01-31</v>
      </c>
      <c r="L926">
        <f>COUNTIF(K$2:K926,K926)</f>
        <v>1</v>
      </c>
    </row>
    <row r="927" spans="1:12" hidden="1" x14ac:dyDescent="0.3">
      <c r="A927" t="s">
        <v>142</v>
      </c>
      <c r="B927" t="s">
        <v>183</v>
      </c>
      <c r="C927" t="s">
        <v>1794</v>
      </c>
      <c r="D927" t="s">
        <v>123</v>
      </c>
      <c r="E927" t="s">
        <v>2464</v>
      </c>
      <c r="F927" t="s">
        <v>2465</v>
      </c>
      <c r="G927" t="str">
        <f t="shared" si="76"/>
        <v>2019-01-31</v>
      </c>
      <c r="H927" t="str">
        <f t="shared" si="77"/>
        <v>2019-01-31</v>
      </c>
      <c r="I927" t="str">
        <f t="shared" si="79"/>
        <v>2019</v>
      </c>
      <c r="J927">
        <f t="shared" si="78"/>
        <v>1</v>
      </c>
      <c r="K927" t="str">
        <f t="shared" si="80"/>
        <v>전북주의보2019-01-31</v>
      </c>
      <c r="L927">
        <f>COUNTIF(K$2:K927,K927)</f>
        <v>1</v>
      </c>
    </row>
    <row r="928" spans="1:12" hidden="1" x14ac:dyDescent="0.3">
      <c r="A928" t="s">
        <v>153</v>
      </c>
      <c r="B928" t="s">
        <v>122</v>
      </c>
      <c r="C928" t="s">
        <v>126</v>
      </c>
      <c r="D928" t="s">
        <v>123</v>
      </c>
      <c r="E928" t="s">
        <v>1043</v>
      </c>
      <c r="F928" t="s">
        <v>1044</v>
      </c>
      <c r="G928" t="str">
        <f t="shared" si="76"/>
        <v>2019-02-04</v>
      </c>
      <c r="H928" t="str">
        <f t="shared" si="77"/>
        <v>2019-02-04</v>
      </c>
      <c r="I928" t="str">
        <f t="shared" si="79"/>
        <v>2019</v>
      </c>
      <c r="J928">
        <f t="shared" si="78"/>
        <v>2</v>
      </c>
      <c r="K928" t="str">
        <f t="shared" si="80"/>
        <v>충남주의보2019-02-04</v>
      </c>
      <c r="L928">
        <f>COUNTIF(K$2:K928,K928)</f>
        <v>1</v>
      </c>
    </row>
    <row r="929" spans="1:12" hidden="1" x14ac:dyDescent="0.3">
      <c r="A929" t="s">
        <v>133</v>
      </c>
      <c r="B929" t="s">
        <v>170</v>
      </c>
      <c r="C929" t="s">
        <v>126</v>
      </c>
      <c r="D929" t="s">
        <v>123</v>
      </c>
      <c r="E929" t="s">
        <v>1100</v>
      </c>
      <c r="F929" t="s">
        <v>1101</v>
      </c>
      <c r="G929" t="str">
        <f t="shared" si="76"/>
        <v>2019-02-04</v>
      </c>
      <c r="H929" t="str">
        <f t="shared" si="77"/>
        <v>2019-02-04</v>
      </c>
      <c r="I929" t="str">
        <f t="shared" si="79"/>
        <v>2019</v>
      </c>
      <c r="J929">
        <f t="shared" si="78"/>
        <v>2</v>
      </c>
      <c r="K929" t="str">
        <f t="shared" si="80"/>
        <v>경남주의보2019-02-04</v>
      </c>
      <c r="L929">
        <f>COUNTIF(K$2:K929,K929)</f>
        <v>1</v>
      </c>
    </row>
    <row r="930" spans="1:12" hidden="1" x14ac:dyDescent="0.3">
      <c r="A930" t="s">
        <v>142</v>
      </c>
      <c r="B930" t="s">
        <v>185</v>
      </c>
      <c r="C930" t="s">
        <v>126</v>
      </c>
      <c r="D930" t="s">
        <v>123</v>
      </c>
      <c r="E930" t="s">
        <v>1134</v>
      </c>
      <c r="F930" t="s">
        <v>1135</v>
      </c>
      <c r="G930" t="str">
        <f t="shared" si="76"/>
        <v>2019-02-04</v>
      </c>
      <c r="H930" t="str">
        <f t="shared" si="77"/>
        <v>2019-02-05</v>
      </c>
      <c r="I930" t="str">
        <f t="shared" si="79"/>
        <v>2019</v>
      </c>
      <c r="J930">
        <f t="shared" si="78"/>
        <v>2</v>
      </c>
      <c r="K930" t="str">
        <f t="shared" si="80"/>
        <v>전북주의보2019-02-04</v>
      </c>
      <c r="L930">
        <f>COUNTIF(K$2:K930,K930)</f>
        <v>1</v>
      </c>
    </row>
    <row r="931" spans="1:12" hidden="1" x14ac:dyDescent="0.3">
      <c r="A931" t="s">
        <v>124</v>
      </c>
      <c r="B931" t="s">
        <v>125</v>
      </c>
      <c r="C931" t="s">
        <v>1794</v>
      </c>
      <c r="D931" t="s">
        <v>123</v>
      </c>
      <c r="E931" t="s">
        <v>1043</v>
      </c>
      <c r="F931" t="s">
        <v>2256</v>
      </c>
      <c r="G931" t="str">
        <f t="shared" si="76"/>
        <v>2019-02-04</v>
      </c>
      <c r="H931" t="str">
        <f t="shared" si="77"/>
        <v>2019-02-04</v>
      </c>
      <c r="I931" t="str">
        <f t="shared" si="79"/>
        <v>2019</v>
      </c>
      <c r="J931">
        <f t="shared" si="78"/>
        <v>2</v>
      </c>
      <c r="K931" t="str">
        <f t="shared" si="80"/>
        <v>경기주의보2019-02-04</v>
      </c>
      <c r="L931">
        <f>COUNTIF(K$2:K931,K931)</f>
        <v>1</v>
      </c>
    </row>
    <row r="932" spans="1:12" hidden="1" x14ac:dyDescent="0.3">
      <c r="A932" t="s">
        <v>30</v>
      </c>
      <c r="B932" t="s">
        <v>146</v>
      </c>
      <c r="C932" t="s">
        <v>1794</v>
      </c>
      <c r="D932" t="s">
        <v>123</v>
      </c>
      <c r="E932" t="s">
        <v>2304</v>
      </c>
      <c r="F932" t="s">
        <v>1100</v>
      </c>
      <c r="G932" t="str">
        <f t="shared" si="76"/>
        <v>2019-02-04</v>
      </c>
      <c r="H932" t="str">
        <f t="shared" si="77"/>
        <v>2019-02-04</v>
      </c>
      <c r="I932" t="str">
        <f t="shared" si="79"/>
        <v>2019</v>
      </c>
      <c r="J932">
        <f t="shared" si="78"/>
        <v>2</v>
      </c>
      <c r="K932" t="str">
        <f t="shared" si="80"/>
        <v>인천주의보2019-02-04</v>
      </c>
      <c r="L932">
        <f>COUNTIF(K$2:K932,K932)</f>
        <v>1</v>
      </c>
    </row>
    <row r="933" spans="1:12" hidden="1" x14ac:dyDescent="0.3">
      <c r="A933" t="s">
        <v>30</v>
      </c>
      <c r="B933" t="s">
        <v>149</v>
      </c>
      <c r="C933" t="s">
        <v>126</v>
      </c>
      <c r="D933" t="s">
        <v>123</v>
      </c>
      <c r="E933" t="s">
        <v>1005</v>
      </c>
      <c r="F933" t="s">
        <v>1006</v>
      </c>
      <c r="G933" t="str">
        <f t="shared" si="76"/>
        <v>2019-02-05</v>
      </c>
      <c r="H933" t="str">
        <f t="shared" si="77"/>
        <v>2019-02-06</v>
      </c>
      <c r="I933" t="str">
        <f t="shared" si="79"/>
        <v>2019</v>
      </c>
      <c r="J933">
        <f t="shared" si="78"/>
        <v>2</v>
      </c>
      <c r="K933" t="str">
        <f t="shared" si="80"/>
        <v>인천주의보2019-02-05</v>
      </c>
      <c r="L933">
        <f>COUNTIF(K$2:K933,K933)</f>
        <v>1</v>
      </c>
    </row>
    <row r="934" spans="1:12" hidden="1" x14ac:dyDescent="0.3">
      <c r="A934" t="s">
        <v>132</v>
      </c>
      <c r="B934" t="s">
        <v>129</v>
      </c>
      <c r="C934" t="s">
        <v>126</v>
      </c>
      <c r="D934" t="s">
        <v>123</v>
      </c>
      <c r="E934" t="s">
        <v>1095</v>
      </c>
      <c r="F934" t="s">
        <v>1096</v>
      </c>
      <c r="G934" t="str">
        <f t="shared" si="76"/>
        <v>2019-02-05</v>
      </c>
      <c r="H934" t="str">
        <f t="shared" si="77"/>
        <v>2019-02-06</v>
      </c>
      <c r="I934" t="str">
        <f t="shared" si="79"/>
        <v>2019</v>
      </c>
      <c r="J934">
        <f t="shared" si="78"/>
        <v>2</v>
      </c>
      <c r="K934" t="str">
        <f t="shared" si="80"/>
        <v>경북주의보2019-02-05</v>
      </c>
      <c r="L934">
        <f>COUNTIF(K$2:K934,K934)</f>
        <v>1</v>
      </c>
    </row>
    <row r="935" spans="1:12" hidden="1" x14ac:dyDescent="0.3">
      <c r="A935" t="s">
        <v>142</v>
      </c>
      <c r="B935" t="s">
        <v>175</v>
      </c>
      <c r="C935" t="s">
        <v>126</v>
      </c>
      <c r="D935" t="s">
        <v>123</v>
      </c>
      <c r="E935" t="s">
        <v>1136</v>
      </c>
      <c r="F935" t="s">
        <v>1137</v>
      </c>
      <c r="G935" t="str">
        <f t="shared" si="76"/>
        <v>2019-02-05</v>
      </c>
      <c r="H935" t="str">
        <f t="shared" si="77"/>
        <v>2019-02-06</v>
      </c>
      <c r="I935" t="str">
        <f t="shared" si="79"/>
        <v>2019</v>
      </c>
      <c r="J935">
        <f t="shared" si="78"/>
        <v>2</v>
      </c>
      <c r="K935" t="str">
        <f t="shared" si="80"/>
        <v>전북주의보2019-02-05</v>
      </c>
      <c r="L935">
        <f>COUNTIF(K$2:K935,K935)</f>
        <v>1</v>
      </c>
    </row>
    <row r="936" spans="1:12" hidden="1" x14ac:dyDescent="0.3">
      <c r="A936" t="s">
        <v>142</v>
      </c>
      <c r="B936" t="s">
        <v>175</v>
      </c>
      <c r="C936" t="s">
        <v>1794</v>
      </c>
      <c r="D936" t="s">
        <v>123</v>
      </c>
      <c r="E936" t="s">
        <v>2466</v>
      </c>
      <c r="F936" t="s">
        <v>1096</v>
      </c>
      <c r="G936" t="str">
        <f t="shared" si="76"/>
        <v>2019-02-06</v>
      </c>
      <c r="H936" t="str">
        <f t="shared" si="77"/>
        <v>2019-02-06</v>
      </c>
      <c r="I936" t="str">
        <f t="shared" si="79"/>
        <v>2019</v>
      </c>
      <c r="J936">
        <f t="shared" si="78"/>
        <v>2</v>
      </c>
      <c r="K936" t="str">
        <f t="shared" si="80"/>
        <v>전북주의보2019-02-06</v>
      </c>
      <c r="L936">
        <f>COUNTIF(K$2:K936,K936)</f>
        <v>1</v>
      </c>
    </row>
    <row r="937" spans="1:12" hidden="1" x14ac:dyDescent="0.3">
      <c r="A937" t="s">
        <v>27</v>
      </c>
      <c r="B937" t="s">
        <v>135</v>
      </c>
      <c r="C937" t="s">
        <v>1794</v>
      </c>
      <c r="D937" t="s">
        <v>123</v>
      </c>
      <c r="E937" t="s">
        <v>2224</v>
      </c>
      <c r="F937" t="s">
        <v>2225</v>
      </c>
      <c r="G937" t="str">
        <f t="shared" si="76"/>
        <v>2019-02-07</v>
      </c>
      <c r="H937" t="str">
        <f t="shared" si="77"/>
        <v>2019-02-07</v>
      </c>
      <c r="I937" t="str">
        <f t="shared" si="79"/>
        <v>2019</v>
      </c>
      <c r="J937">
        <f t="shared" si="78"/>
        <v>2</v>
      </c>
      <c r="K937" t="str">
        <f t="shared" si="80"/>
        <v>서울주의보2019-02-07</v>
      </c>
      <c r="L937">
        <f>COUNTIF(K$2:K937,K937)</f>
        <v>1</v>
      </c>
    </row>
    <row r="938" spans="1:12" hidden="1" x14ac:dyDescent="0.3">
      <c r="A938" t="s">
        <v>124</v>
      </c>
      <c r="B938" t="s">
        <v>144</v>
      </c>
      <c r="C938" t="s">
        <v>1794</v>
      </c>
      <c r="D938" t="s">
        <v>123</v>
      </c>
      <c r="E938" t="s">
        <v>2224</v>
      </c>
      <c r="F938" t="s">
        <v>2257</v>
      </c>
      <c r="G938" t="str">
        <f t="shared" si="76"/>
        <v>2019-02-07</v>
      </c>
      <c r="H938" t="str">
        <f t="shared" si="77"/>
        <v>2019-02-07</v>
      </c>
      <c r="I938" t="str">
        <f t="shared" si="79"/>
        <v>2019</v>
      </c>
      <c r="J938">
        <f t="shared" si="78"/>
        <v>2</v>
      </c>
      <c r="K938" t="str">
        <f t="shared" si="80"/>
        <v>경기주의보2019-02-07</v>
      </c>
      <c r="L938">
        <f>COUNTIF(K$2:K938,K938)</f>
        <v>1</v>
      </c>
    </row>
    <row r="939" spans="1:12" hidden="1" x14ac:dyDescent="0.3">
      <c r="A939" t="s">
        <v>127</v>
      </c>
      <c r="B939" t="s">
        <v>147</v>
      </c>
      <c r="C939" t="s">
        <v>1794</v>
      </c>
      <c r="D939" t="s">
        <v>123</v>
      </c>
      <c r="E939" t="s">
        <v>2225</v>
      </c>
      <c r="F939" t="s">
        <v>2327</v>
      </c>
      <c r="G939" t="str">
        <f t="shared" si="76"/>
        <v>2019-02-07</v>
      </c>
      <c r="H939" t="str">
        <f t="shared" si="77"/>
        <v>2019-02-07</v>
      </c>
      <c r="I939" t="str">
        <f t="shared" si="79"/>
        <v>2019</v>
      </c>
      <c r="J939">
        <f t="shared" si="78"/>
        <v>2</v>
      </c>
      <c r="K939" t="str">
        <f t="shared" si="80"/>
        <v>강원주의보2019-02-07</v>
      </c>
      <c r="L939">
        <f>COUNTIF(K$2:K939,K939)</f>
        <v>1</v>
      </c>
    </row>
    <row r="940" spans="1:12" hidden="1" x14ac:dyDescent="0.3">
      <c r="A940" t="s">
        <v>153</v>
      </c>
      <c r="B940" t="s">
        <v>122</v>
      </c>
      <c r="C940" t="s">
        <v>1794</v>
      </c>
      <c r="D940" t="s">
        <v>123</v>
      </c>
      <c r="E940" t="s">
        <v>2224</v>
      </c>
      <c r="F940" t="s">
        <v>2225</v>
      </c>
      <c r="G940" t="str">
        <f t="shared" si="76"/>
        <v>2019-02-07</v>
      </c>
      <c r="H940" t="str">
        <f t="shared" si="77"/>
        <v>2019-02-07</v>
      </c>
      <c r="I940" t="str">
        <f t="shared" si="79"/>
        <v>2019</v>
      </c>
      <c r="J940">
        <f t="shared" si="78"/>
        <v>2</v>
      </c>
      <c r="K940" t="str">
        <f t="shared" si="80"/>
        <v>충남주의보2019-02-07</v>
      </c>
      <c r="L940">
        <f>COUNTIF(K$2:K940,K940)</f>
        <v>1</v>
      </c>
    </row>
    <row r="941" spans="1:12" hidden="1" x14ac:dyDescent="0.3">
      <c r="A941" t="s">
        <v>34</v>
      </c>
      <c r="B941" t="s">
        <v>140</v>
      </c>
      <c r="C941" t="s">
        <v>1794</v>
      </c>
      <c r="D941" t="s">
        <v>123</v>
      </c>
      <c r="E941" t="s">
        <v>2257</v>
      </c>
      <c r="F941" t="s">
        <v>2259</v>
      </c>
      <c r="G941" t="str">
        <f t="shared" si="76"/>
        <v>2019-02-07</v>
      </c>
      <c r="H941" t="str">
        <f t="shared" si="77"/>
        <v>2019-02-07</v>
      </c>
      <c r="I941" t="str">
        <f t="shared" si="79"/>
        <v>2019</v>
      </c>
      <c r="J941">
        <f t="shared" si="78"/>
        <v>2</v>
      </c>
      <c r="K941" t="str">
        <f t="shared" si="80"/>
        <v>대전주의보2019-02-07</v>
      </c>
      <c r="L941">
        <f>COUNTIF(K$2:K941,K941)</f>
        <v>1</v>
      </c>
    </row>
    <row r="942" spans="1:12" hidden="1" x14ac:dyDescent="0.3">
      <c r="A942" t="s">
        <v>121</v>
      </c>
      <c r="B942" t="s">
        <v>159</v>
      </c>
      <c r="C942" t="s">
        <v>1794</v>
      </c>
      <c r="D942" t="s">
        <v>123</v>
      </c>
      <c r="E942" t="s">
        <v>2257</v>
      </c>
      <c r="F942" t="s">
        <v>2368</v>
      </c>
      <c r="G942" t="str">
        <f t="shared" si="76"/>
        <v>2019-02-07</v>
      </c>
      <c r="H942" t="str">
        <f t="shared" si="77"/>
        <v>2019-02-07</v>
      </c>
      <c r="I942" t="str">
        <f t="shared" si="79"/>
        <v>2019</v>
      </c>
      <c r="J942">
        <f t="shared" si="78"/>
        <v>2</v>
      </c>
      <c r="K942" t="str">
        <f t="shared" si="80"/>
        <v>충북주의보2019-02-07</v>
      </c>
      <c r="L942">
        <f>COUNTIF(K$2:K942,K942)</f>
        <v>1</v>
      </c>
    </row>
    <row r="943" spans="1:12" hidden="1" x14ac:dyDescent="0.3">
      <c r="A943" t="s">
        <v>142</v>
      </c>
      <c r="B943" t="s">
        <v>175</v>
      </c>
      <c r="C943" t="s">
        <v>1794</v>
      </c>
      <c r="D943" t="s">
        <v>123</v>
      </c>
      <c r="E943" t="s">
        <v>2258</v>
      </c>
      <c r="F943" t="s">
        <v>2368</v>
      </c>
      <c r="G943" t="str">
        <f t="shared" si="76"/>
        <v>2019-02-07</v>
      </c>
      <c r="H943" t="str">
        <f t="shared" si="77"/>
        <v>2019-02-07</v>
      </c>
      <c r="I943" t="str">
        <f t="shared" si="79"/>
        <v>2019</v>
      </c>
      <c r="J943">
        <f t="shared" si="78"/>
        <v>2</v>
      </c>
      <c r="K943" t="str">
        <f t="shared" si="80"/>
        <v>전북주의보2019-02-07</v>
      </c>
      <c r="L943">
        <f>COUNTIF(K$2:K943,K943)</f>
        <v>1</v>
      </c>
    </row>
    <row r="944" spans="1:12" hidden="1" x14ac:dyDescent="0.3">
      <c r="A944" t="s">
        <v>121</v>
      </c>
      <c r="B944" t="s">
        <v>159</v>
      </c>
      <c r="C944" t="s">
        <v>1794</v>
      </c>
      <c r="D944" t="s">
        <v>123</v>
      </c>
      <c r="E944" t="s">
        <v>2369</v>
      </c>
      <c r="F944" t="s">
        <v>2370</v>
      </c>
      <c r="G944" t="str">
        <f t="shared" si="76"/>
        <v>2019-02-13</v>
      </c>
      <c r="H944" t="str">
        <f t="shared" si="77"/>
        <v>2019-02-14</v>
      </c>
      <c r="I944" t="str">
        <f t="shared" si="79"/>
        <v>2019</v>
      </c>
      <c r="J944">
        <f t="shared" si="78"/>
        <v>2</v>
      </c>
      <c r="K944" t="str">
        <f t="shared" si="80"/>
        <v>충북주의보2019-02-13</v>
      </c>
      <c r="L944">
        <f>COUNTIF(K$2:K944,K944)</f>
        <v>1</v>
      </c>
    </row>
    <row r="945" spans="1:12" hidden="1" x14ac:dyDescent="0.3">
      <c r="A945" t="s">
        <v>124</v>
      </c>
      <c r="B945" t="s">
        <v>131</v>
      </c>
      <c r="C945" t="s">
        <v>1794</v>
      </c>
      <c r="D945" t="s">
        <v>123</v>
      </c>
      <c r="E945" t="s">
        <v>2260</v>
      </c>
      <c r="F945" t="s">
        <v>2261</v>
      </c>
      <c r="G945" t="str">
        <f t="shared" si="76"/>
        <v>2019-02-20</v>
      </c>
      <c r="H945" t="str">
        <f t="shared" si="77"/>
        <v>2019-02-23</v>
      </c>
      <c r="I945" t="str">
        <f t="shared" si="79"/>
        <v>2019</v>
      </c>
      <c r="J945">
        <f t="shared" si="78"/>
        <v>2</v>
      </c>
      <c r="K945" t="str">
        <f t="shared" si="80"/>
        <v>경기주의보2019-02-20</v>
      </c>
      <c r="L945">
        <f>COUNTIF(K$2:K945,K945)</f>
        <v>1</v>
      </c>
    </row>
    <row r="946" spans="1:12" hidden="1" x14ac:dyDescent="0.3">
      <c r="A946" t="s">
        <v>153</v>
      </c>
      <c r="B946" t="s">
        <v>122</v>
      </c>
      <c r="C946" t="s">
        <v>1794</v>
      </c>
      <c r="D946" t="s">
        <v>123</v>
      </c>
      <c r="E946" t="s">
        <v>2262</v>
      </c>
      <c r="F946" t="s">
        <v>2338</v>
      </c>
      <c r="G946" t="str">
        <f t="shared" si="76"/>
        <v>2019-02-20</v>
      </c>
      <c r="H946" t="str">
        <f t="shared" si="77"/>
        <v>2019-02-26</v>
      </c>
      <c r="I946" t="str">
        <f t="shared" si="79"/>
        <v>2019</v>
      </c>
      <c r="J946">
        <f t="shared" si="78"/>
        <v>2</v>
      </c>
      <c r="K946" t="str">
        <f t="shared" si="80"/>
        <v>충남주의보2019-02-20</v>
      </c>
      <c r="L946">
        <f>COUNTIF(K$2:K946,K946)</f>
        <v>1</v>
      </c>
    </row>
    <row r="947" spans="1:12" hidden="1" x14ac:dyDescent="0.3">
      <c r="A947" t="s">
        <v>121</v>
      </c>
      <c r="B947" t="s">
        <v>159</v>
      </c>
      <c r="C947" t="s">
        <v>1794</v>
      </c>
      <c r="D947" t="s">
        <v>123</v>
      </c>
      <c r="E947" t="s">
        <v>2371</v>
      </c>
      <c r="F947" t="s">
        <v>2263</v>
      </c>
      <c r="G947" t="str">
        <f t="shared" si="76"/>
        <v>2019-02-20</v>
      </c>
      <c r="H947" t="str">
        <f t="shared" si="77"/>
        <v>2019-02-23</v>
      </c>
      <c r="I947" t="str">
        <f t="shared" si="79"/>
        <v>2019</v>
      </c>
      <c r="J947">
        <f t="shared" si="78"/>
        <v>2</v>
      </c>
      <c r="K947" t="str">
        <f t="shared" si="80"/>
        <v>충북주의보2019-02-20</v>
      </c>
      <c r="L947">
        <f>COUNTIF(K$2:K947,K947)</f>
        <v>1</v>
      </c>
    </row>
    <row r="948" spans="1:12" hidden="1" x14ac:dyDescent="0.3">
      <c r="A948" t="s">
        <v>142</v>
      </c>
      <c r="B948" t="s">
        <v>181</v>
      </c>
      <c r="C948" t="s">
        <v>1794</v>
      </c>
      <c r="D948" t="s">
        <v>123</v>
      </c>
      <c r="E948" t="s">
        <v>2467</v>
      </c>
      <c r="F948" t="s">
        <v>2410</v>
      </c>
      <c r="G948" t="str">
        <f t="shared" si="76"/>
        <v>2019-02-20</v>
      </c>
      <c r="H948" t="str">
        <f t="shared" si="77"/>
        <v>2019-02-22</v>
      </c>
      <c r="I948" t="str">
        <f t="shared" si="79"/>
        <v>2019</v>
      </c>
      <c r="J948">
        <f t="shared" si="78"/>
        <v>2</v>
      </c>
      <c r="K948" t="str">
        <f t="shared" si="80"/>
        <v>전북주의보2019-02-20</v>
      </c>
      <c r="L948">
        <f>COUNTIF(K$2:K948,K948)</f>
        <v>1</v>
      </c>
    </row>
    <row r="949" spans="1:12" hidden="1" x14ac:dyDescent="0.3">
      <c r="A949" t="s">
        <v>124</v>
      </c>
      <c r="B949" t="s">
        <v>144</v>
      </c>
      <c r="C949" t="s">
        <v>1794</v>
      </c>
      <c r="D949" t="s">
        <v>123</v>
      </c>
      <c r="E949" t="s">
        <v>2264</v>
      </c>
      <c r="F949" t="s">
        <v>2265</v>
      </c>
      <c r="G949" t="str">
        <f t="shared" si="76"/>
        <v>2019-02-21</v>
      </c>
      <c r="H949" t="str">
        <f t="shared" si="77"/>
        <v>2019-02-22</v>
      </c>
      <c r="I949" t="str">
        <f t="shared" si="79"/>
        <v>2019</v>
      </c>
      <c r="J949">
        <f t="shared" si="78"/>
        <v>2</v>
      </c>
      <c r="K949" t="str">
        <f t="shared" si="80"/>
        <v>경기주의보2019-02-21</v>
      </c>
      <c r="L949">
        <f>COUNTIF(K$2:K949,K949)</f>
        <v>1</v>
      </c>
    </row>
    <row r="950" spans="1:12" hidden="1" x14ac:dyDescent="0.3">
      <c r="A950" t="s">
        <v>34</v>
      </c>
      <c r="B950" t="s">
        <v>140</v>
      </c>
      <c r="C950" t="s">
        <v>1794</v>
      </c>
      <c r="D950" t="s">
        <v>123</v>
      </c>
      <c r="E950" t="s">
        <v>2358</v>
      </c>
      <c r="F950" t="s">
        <v>2339</v>
      </c>
      <c r="G950" t="str">
        <f t="shared" si="76"/>
        <v>2019-02-21</v>
      </c>
      <c r="H950" t="str">
        <f t="shared" si="77"/>
        <v>2019-02-23</v>
      </c>
      <c r="I950" t="str">
        <f t="shared" si="79"/>
        <v>2019</v>
      </c>
      <c r="J950">
        <f t="shared" si="78"/>
        <v>2</v>
      </c>
      <c r="K950" t="str">
        <f t="shared" si="80"/>
        <v>대전주의보2019-02-21</v>
      </c>
      <c r="L950">
        <f>COUNTIF(K$2:K950,K950)</f>
        <v>1</v>
      </c>
    </row>
    <row r="951" spans="1:12" hidden="1" x14ac:dyDescent="0.3">
      <c r="A951" t="s">
        <v>121</v>
      </c>
      <c r="B951" t="s">
        <v>122</v>
      </c>
      <c r="C951" t="s">
        <v>1794</v>
      </c>
      <c r="D951" t="s">
        <v>123</v>
      </c>
      <c r="E951" t="s">
        <v>2372</v>
      </c>
      <c r="F951" t="s">
        <v>2266</v>
      </c>
      <c r="G951" t="str">
        <f t="shared" si="76"/>
        <v>2019-02-21</v>
      </c>
      <c r="H951" t="str">
        <f t="shared" si="77"/>
        <v>2019-02-23</v>
      </c>
      <c r="I951" t="str">
        <f t="shared" si="79"/>
        <v>2019</v>
      </c>
      <c r="J951">
        <f t="shared" si="78"/>
        <v>2</v>
      </c>
      <c r="K951" t="str">
        <f t="shared" si="80"/>
        <v>충북주의보2019-02-21</v>
      </c>
      <c r="L951">
        <f>COUNTIF(K$2:K951,K951)</f>
        <v>1</v>
      </c>
    </row>
    <row r="952" spans="1:12" hidden="1" x14ac:dyDescent="0.3">
      <c r="A952" t="s">
        <v>61</v>
      </c>
      <c r="B952" t="s">
        <v>171</v>
      </c>
      <c r="C952" t="s">
        <v>1794</v>
      </c>
      <c r="D952" t="s">
        <v>123</v>
      </c>
      <c r="E952" t="s">
        <v>2395</v>
      </c>
      <c r="F952" t="s">
        <v>2396</v>
      </c>
      <c r="G952" t="str">
        <f t="shared" si="76"/>
        <v>2019-02-21</v>
      </c>
      <c r="H952" t="str">
        <f t="shared" si="77"/>
        <v>2019-02-23</v>
      </c>
      <c r="I952" t="str">
        <f t="shared" si="79"/>
        <v>2019</v>
      </c>
      <c r="J952">
        <f t="shared" si="78"/>
        <v>2</v>
      </c>
      <c r="K952" t="str">
        <f t="shared" si="80"/>
        <v>세종주의보2019-02-21</v>
      </c>
      <c r="L952">
        <f>COUNTIF(K$2:K952,K952)</f>
        <v>1</v>
      </c>
    </row>
    <row r="953" spans="1:12" hidden="1" x14ac:dyDescent="0.3">
      <c r="A953" t="s">
        <v>37</v>
      </c>
      <c r="B953" t="s">
        <v>129</v>
      </c>
      <c r="C953" t="s">
        <v>1794</v>
      </c>
      <c r="D953" t="s">
        <v>123</v>
      </c>
      <c r="E953" t="s">
        <v>2264</v>
      </c>
      <c r="F953" t="s">
        <v>2410</v>
      </c>
      <c r="G953" t="str">
        <f t="shared" si="76"/>
        <v>2019-02-21</v>
      </c>
      <c r="H953" t="str">
        <f t="shared" si="77"/>
        <v>2019-02-22</v>
      </c>
      <c r="I953" t="str">
        <f t="shared" si="79"/>
        <v>2019</v>
      </c>
      <c r="J953">
        <f t="shared" si="78"/>
        <v>2</v>
      </c>
      <c r="K953" t="str">
        <f t="shared" si="80"/>
        <v>부산주의보2019-02-21</v>
      </c>
      <c r="L953">
        <f>COUNTIF(K$2:K953,K953)</f>
        <v>1</v>
      </c>
    </row>
    <row r="954" spans="1:12" hidden="1" x14ac:dyDescent="0.3">
      <c r="A954" t="s">
        <v>36</v>
      </c>
      <c r="B954" t="s">
        <v>165</v>
      </c>
      <c r="C954" t="s">
        <v>1794</v>
      </c>
      <c r="D954" t="s">
        <v>123</v>
      </c>
      <c r="E954" t="s">
        <v>2424</v>
      </c>
      <c r="F954" t="s">
        <v>1064</v>
      </c>
      <c r="G954" t="str">
        <f t="shared" si="76"/>
        <v>2019-02-21</v>
      </c>
      <c r="H954" t="str">
        <f t="shared" si="77"/>
        <v>2019-02-22</v>
      </c>
      <c r="I954" t="str">
        <f t="shared" si="79"/>
        <v>2019</v>
      </c>
      <c r="J954">
        <f t="shared" si="78"/>
        <v>2</v>
      </c>
      <c r="K954" t="str">
        <f t="shared" si="80"/>
        <v>대구주의보2019-02-21</v>
      </c>
      <c r="L954">
        <f>COUNTIF(K$2:K954,K954)</f>
        <v>1</v>
      </c>
    </row>
    <row r="955" spans="1:12" hidden="1" x14ac:dyDescent="0.3">
      <c r="A955" t="s">
        <v>132</v>
      </c>
      <c r="B955" t="s">
        <v>129</v>
      </c>
      <c r="C955" t="s">
        <v>1794</v>
      </c>
      <c r="D955" t="s">
        <v>123</v>
      </c>
      <c r="E955" t="s">
        <v>2434</v>
      </c>
      <c r="F955" t="s">
        <v>2263</v>
      </c>
      <c r="G955" t="str">
        <f t="shared" si="76"/>
        <v>2019-02-21</v>
      </c>
      <c r="H955" t="str">
        <f t="shared" si="77"/>
        <v>2019-02-23</v>
      </c>
      <c r="I955" t="str">
        <f t="shared" si="79"/>
        <v>2019</v>
      </c>
      <c r="J955">
        <f t="shared" si="78"/>
        <v>2</v>
      </c>
      <c r="K955" t="str">
        <f t="shared" si="80"/>
        <v>경북주의보2019-02-21</v>
      </c>
      <c r="L955">
        <f>COUNTIF(K$2:K955,K955)</f>
        <v>1</v>
      </c>
    </row>
    <row r="956" spans="1:12" hidden="1" x14ac:dyDescent="0.3">
      <c r="A956" t="s">
        <v>142</v>
      </c>
      <c r="B956" t="s">
        <v>174</v>
      </c>
      <c r="C956" t="s">
        <v>1794</v>
      </c>
      <c r="D956" t="s">
        <v>123</v>
      </c>
      <c r="E956" t="s">
        <v>2468</v>
      </c>
      <c r="F956" t="s">
        <v>2469</v>
      </c>
      <c r="G956" t="str">
        <f t="shared" si="76"/>
        <v>2019-02-21</v>
      </c>
      <c r="H956" t="str">
        <f t="shared" si="77"/>
        <v>2019-02-22</v>
      </c>
      <c r="I956" t="str">
        <f t="shared" si="79"/>
        <v>2019</v>
      </c>
      <c r="J956">
        <f t="shared" si="78"/>
        <v>2</v>
      </c>
      <c r="K956" t="str">
        <f t="shared" si="80"/>
        <v>전북주의보2019-02-21</v>
      </c>
      <c r="L956">
        <f>COUNTIF(K$2:K956,K956)</f>
        <v>1</v>
      </c>
    </row>
    <row r="957" spans="1:12" hidden="1" x14ac:dyDescent="0.3">
      <c r="A957" t="s">
        <v>121</v>
      </c>
      <c r="B957" t="s">
        <v>122</v>
      </c>
      <c r="C957" t="s">
        <v>126</v>
      </c>
      <c r="D957" t="s">
        <v>123</v>
      </c>
      <c r="E957" t="s">
        <v>1063</v>
      </c>
      <c r="F957" t="s">
        <v>1064</v>
      </c>
      <c r="G957" t="str">
        <f t="shared" si="76"/>
        <v>2019-02-22</v>
      </c>
      <c r="H957" t="str">
        <f t="shared" si="77"/>
        <v>2019-02-22</v>
      </c>
      <c r="I957" t="str">
        <f t="shared" si="79"/>
        <v>2019</v>
      </c>
      <c r="J957">
        <f t="shared" si="78"/>
        <v>2</v>
      </c>
      <c r="K957" t="str">
        <f t="shared" si="80"/>
        <v>충북주의보2019-02-22</v>
      </c>
      <c r="L957">
        <f>COUNTIF(K$2:K957,K957)</f>
        <v>1</v>
      </c>
    </row>
    <row r="958" spans="1:12" hidden="1" x14ac:dyDescent="0.3">
      <c r="A958" t="s">
        <v>27</v>
      </c>
      <c r="B958" t="s">
        <v>135</v>
      </c>
      <c r="C958" t="s">
        <v>1794</v>
      </c>
      <c r="D958" t="s">
        <v>123</v>
      </c>
      <c r="E958" t="s">
        <v>2226</v>
      </c>
      <c r="F958" t="s">
        <v>2227</v>
      </c>
      <c r="G958" t="str">
        <f t="shared" si="76"/>
        <v>2019-02-22</v>
      </c>
      <c r="H958" t="str">
        <f t="shared" si="77"/>
        <v>2019-02-23</v>
      </c>
      <c r="I958" t="str">
        <f t="shared" si="79"/>
        <v>2019</v>
      </c>
      <c r="J958">
        <f t="shared" si="78"/>
        <v>2</v>
      </c>
      <c r="K958" t="str">
        <f t="shared" si="80"/>
        <v>서울주의보2019-02-22</v>
      </c>
      <c r="L958">
        <f>COUNTIF(K$2:K958,K958)</f>
        <v>1</v>
      </c>
    </row>
    <row r="959" spans="1:12" hidden="1" x14ac:dyDescent="0.3">
      <c r="A959" t="s">
        <v>124</v>
      </c>
      <c r="B959" t="s">
        <v>125</v>
      </c>
      <c r="C959" t="s">
        <v>1794</v>
      </c>
      <c r="D959" t="s">
        <v>123</v>
      </c>
      <c r="E959" t="s">
        <v>2226</v>
      </c>
      <c r="F959" t="s">
        <v>2266</v>
      </c>
      <c r="G959" t="str">
        <f t="shared" si="76"/>
        <v>2019-02-22</v>
      </c>
      <c r="H959" t="str">
        <f t="shared" si="77"/>
        <v>2019-02-23</v>
      </c>
      <c r="I959" t="str">
        <f t="shared" si="79"/>
        <v>2019</v>
      </c>
      <c r="J959">
        <f t="shared" si="78"/>
        <v>2</v>
      </c>
      <c r="K959" t="str">
        <f t="shared" si="80"/>
        <v>경기주의보2019-02-22</v>
      </c>
      <c r="L959">
        <f>COUNTIF(K$2:K959,K959)</f>
        <v>1</v>
      </c>
    </row>
    <row r="960" spans="1:12" hidden="1" x14ac:dyDescent="0.3">
      <c r="A960" t="s">
        <v>127</v>
      </c>
      <c r="B960" t="s">
        <v>147</v>
      </c>
      <c r="C960" t="s">
        <v>1794</v>
      </c>
      <c r="D960" t="s">
        <v>123</v>
      </c>
      <c r="E960" t="s">
        <v>2328</v>
      </c>
      <c r="F960" t="s">
        <v>2261</v>
      </c>
      <c r="G960" t="str">
        <f t="shared" si="76"/>
        <v>2019-02-22</v>
      </c>
      <c r="H960" t="str">
        <f t="shared" si="77"/>
        <v>2019-02-23</v>
      </c>
      <c r="I960" t="str">
        <f t="shared" si="79"/>
        <v>2019</v>
      </c>
      <c r="J960">
        <f t="shared" si="78"/>
        <v>2</v>
      </c>
      <c r="K960" t="str">
        <f t="shared" si="80"/>
        <v>강원주의보2019-02-22</v>
      </c>
      <c r="L960">
        <f>COUNTIF(K$2:K960,K960)</f>
        <v>1</v>
      </c>
    </row>
    <row r="961" spans="1:12" hidden="1" x14ac:dyDescent="0.3">
      <c r="A961" t="s">
        <v>153</v>
      </c>
      <c r="B961" t="s">
        <v>146</v>
      </c>
      <c r="C961" t="s">
        <v>1794</v>
      </c>
      <c r="D961" t="s">
        <v>123</v>
      </c>
      <c r="E961" t="s">
        <v>1063</v>
      </c>
      <c r="F961" t="s">
        <v>2339</v>
      </c>
      <c r="G961" t="str">
        <f t="shared" si="76"/>
        <v>2019-02-22</v>
      </c>
      <c r="H961" t="str">
        <f t="shared" si="77"/>
        <v>2019-02-23</v>
      </c>
      <c r="I961" t="str">
        <f t="shared" si="79"/>
        <v>2019</v>
      </c>
      <c r="J961">
        <f t="shared" si="78"/>
        <v>2</v>
      </c>
      <c r="K961" t="str">
        <f t="shared" si="80"/>
        <v>충남주의보2019-02-22</v>
      </c>
      <c r="L961">
        <f>COUNTIF(K$2:K961,K961)</f>
        <v>1</v>
      </c>
    </row>
    <row r="962" spans="1:12" hidden="1" x14ac:dyDescent="0.3">
      <c r="A962" t="s">
        <v>34</v>
      </c>
      <c r="B962" t="s">
        <v>129</v>
      </c>
      <c r="C962" t="s">
        <v>1794</v>
      </c>
      <c r="D962" t="s">
        <v>123</v>
      </c>
      <c r="E962" t="s">
        <v>2359</v>
      </c>
      <c r="F962" t="s">
        <v>2339</v>
      </c>
      <c r="G962" t="str">
        <f t="shared" ref="G962:G1025" si="81">LEFT(E962,10)</f>
        <v>2019-02-22</v>
      </c>
      <c r="H962" t="str">
        <f t="shared" ref="H962:H1025" si="82">LEFT(F962,10)</f>
        <v>2019-02-23</v>
      </c>
      <c r="I962" t="str">
        <f t="shared" si="79"/>
        <v>2019</v>
      </c>
      <c r="J962">
        <f t="shared" si="78"/>
        <v>2</v>
      </c>
      <c r="K962" t="str">
        <f t="shared" si="80"/>
        <v>대전주의보2019-02-22</v>
      </c>
      <c r="L962">
        <f>COUNTIF(K$2:K962,K962)</f>
        <v>1</v>
      </c>
    </row>
    <row r="963" spans="1:12" hidden="1" x14ac:dyDescent="0.3">
      <c r="A963" t="s">
        <v>39</v>
      </c>
      <c r="B963" t="s">
        <v>139</v>
      </c>
      <c r="C963" t="s">
        <v>1794</v>
      </c>
      <c r="D963" t="s">
        <v>123</v>
      </c>
      <c r="E963" t="s">
        <v>2450</v>
      </c>
      <c r="F963" t="s">
        <v>2451</v>
      </c>
      <c r="G963" t="str">
        <f t="shared" si="81"/>
        <v>2019-02-22</v>
      </c>
      <c r="H963" t="str">
        <f t="shared" si="82"/>
        <v>2019-02-24</v>
      </c>
      <c r="I963" t="str">
        <f t="shared" si="79"/>
        <v>2019</v>
      </c>
      <c r="J963">
        <f t="shared" ref="J963:J1026" si="83">MONTH(G963)</f>
        <v>2</v>
      </c>
      <c r="K963" t="str">
        <f t="shared" si="80"/>
        <v>광주주의보2019-02-22</v>
      </c>
      <c r="L963">
        <f>COUNTIF(K$2:K963,K963)</f>
        <v>1</v>
      </c>
    </row>
    <row r="964" spans="1:12" hidden="1" x14ac:dyDescent="0.3">
      <c r="A964" t="s">
        <v>142</v>
      </c>
      <c r="B964" t="s">
        <v>184</v>
      </c>
      <c r="C964" t="s">
        <v>1794</v>
      </c>
      <c r="D964" t="s">
        <v>123</v>
      </c>
      <c r="E964" t="s">
        <v>2470</v>
      </c>
      <c r="F964" t="s">
        <v>2266</v>
      </c>
      <c r="G964" t="str">
        <f t="shared" si="81"/>
        <v>2019-02-22</v>
      </c>
      <c r="H964" t="str">
        <f t="shared" si="82"/>
        <v>2019-02-23</v>
      </c>
      <c r="I964" t="str">
        <f t="shared" si="79"/>
        <v>2019</v>
      </c>
      <c r="J964">
        <f t="shared" si="83"/>
        <v>2</v>
      </c>
      <c r="K964" t="str">
        <f t="shared" si="80"/>
        <v>전북주의보2019-02-22</v>
      </c>
      <c r="L964">
        <f>COUNTIF(K$2:K964,K964)</f>
        <v>1</v>
      </c>
    </row>
    <row r="965" spans="1:12" hidden="1" x14ac:dyDescent="0.3">
      <c r="A965" t="s">
        <v>36</v>
      </c>
      <c r="B965" t="s">
        <v>165</v>
      </c>
      <c r="C965" t="s">
        <v>1794</v>
      </c>
      <c r="D965" t="s">
        <v>123</v>
      </c>
      <c r="E965" t="s">
        <v>2425</v>
      </c>
      <c r="F965" t="s">
        <v>2266</v>
      </c>
      <c r="G965" t="str">
        <f t="shared" si="81"/>
        <v>2019-02-23</v>
      </c>
      <c r="H965" t="str">
        <f t="shared" si="82"/>
        <v>2019-02-23</v>
      </c>
      <c r="I965" t="str">
        <f t="shared" si="79"/>
        <v>2019</v>
      </c>
      <c r="J965">
        <f t="shared" si="83"/>
        <v>2</v>
      </c>
      <c r="K965" t="str">
        <f t="shared" si="80"/>
        <v>대구주의보2019-02-23</v>
      </c>
      <c r="L965">
        <f>COUNTIF(K$2:K965,K965)</f>
        <v>1</v>
      </c>
    </row>
    <row r="966" spans="1:12" hidden="1" x14ac:dyDescent="0.3">
      <c r="A966" t="s">
        <v>142</v>
      </c>
      <c r="B966" t="s">
        <v>176</v>
      </c>
      <c r="C966" t="s">
        <v>1794</v>
      </c>
      <c r="D966" t="s">
        <v>123</v>
      </c>
      <c r="E966" t="s">
        <v>2266</v>
      </c>
      <c r="F966" t="s">
        <v>2471</v>
      </c>
      <c r="G966" t="str">
        <f t="shared" si="81"/>
        <v>2019-02-23</v>
      </c>
      <c r="H966" t="str">
        <f t="shared" si="82"/>
        <v>2019-02-24</v>
      </c>
      <c r="I966" t="str">
        <f t="shared" si="79"/>
        <v>2019</v>
      </c>
      <c r="J966">
        <f t="shared" si="83"/>
        <v>2</v>
      </c>
      <c r="K966" t="str">
        <f t="shared" si="80"/>
        <v>전북주의보2019-02-23</v>
      </c>
      <c r="L966">
        <f>COUNTIF(K$2:K966,K966)</f>
        <v>1</v>
      </c>
    </row>
    <row r="967" spans="1:12" hidden="1" x14ac:dyDescent="0.3">
      <c r="A967" t="s">
        <v>27</v>
      </c>
      <c r="B967" t="s">
        <v>135</v>
      </c>
      <c r="C967" t="s">
        <v>1794</v>
      </c>
      <c r="D967" t="s">
        <v>123</v>
      </c>
      <c r="E967" t="s">
        <v>2228</v>
      </c>
      <c r="F967" t="s">
        <v>2229</v>
      </c>
      <c r="G967" t="str">
        <f t="shared" si="81"/>
        <v>2019-02-24</v>
      </c>
      <c r="H967" t="str">
        <f t="shared" si="82"/>
        <v>2019-02-25</v>
      </c>
      <c r="I967" t="str">
        <f t="shared" si="79"/>
        <v>2019</v>
      </c>
      <c r="J967">
        <f t="shared" si="83"/>
        <v>2</v>
      </c>
      <c r="K967" t="str">
        <f t="shared" si="80"/>
        <v>서울주의보2019-02-24</v>
      </c>
      <c r="L967">
        <f>COUNTIF(K$2:K967,K967)</f>
        <v>1</v>
      </c>
    </row>
    <row r="968" spans="1:12" hidden="1" x14ac:dyDescent="0.3">
      <c r="A968" t="s">
        <v>124</v>
      </c>
      <c r="B968" t="s">
        <v>164</v>
      </c>
      <c r="C968" t="s">
        <v>1794</v>
      </c>
      <c r="D968" t="s">
        <v>123</v>
      </c>
      <c r="E968" t="s">
        <v>2267</v>
      </c>
      <c r="F968" t="s">
        <v>2268</v>
      </c>
      <c r="G968" t="str">
        <f t="shared" si="81"/>
        <v>2019-02-24</v>
      </c>
      <c r="H968" t="str">
        <f t="shared" si="82"/>
        <v>2019-02-26</v>
      </c>
      <c r="I968" t="str">
        <f t="shared" si="79"/>
        <v>2019</v>
      </c>
      <c r="J968">
        <f t="shared" si="83"/>
        <v>2</v>
      </c>
      <c r="K968" t="str">
        <f t="shared" si="80"/>
        <v>경기주의보2019-02-24</v>
      </c>
      <c r="L968">
        <f>COUNTIF(K$2:K968,K968)</f>
        <v>1</v>
      </c>
    </row>
    <row r="969" spans="1:12" hidden="1" x14ac:dyDescent="0.3">
      <c r="A969" t="s">
        <v>30</v>
      </c>
      <c r="B969" t="s">
        <v>149</v>
      </c>
      <c r="C969" t="s">
        <v>1794</v>
      </c>
      <c r="D969" t="s">
        <v>123</v>
      </c>
      <c r="E969" t="s">
        <v>2305</v>
      </c>
      <c r="F969" t="s">
        <v>2306</v>
      </c>
      <c r="G969" t="str">
        <f t="shared" si="81"/>
        <v>2019-02-24</v>
      </c>
      <c r="H969" t="str">
        <f t="shared" si="82"/>
        <v>2019-02-25</v>
      </c>
      <c r="I969" t="str">
        <f t="shared" si="79"/>
        <v>2019</v>
      </c>
      <c r="J969">
        <f t="shared" si="83"/>
        <v>2</v>
      </c>
      <c r="K969" t="str">
        <f t="shared" si="80"/>
        <v>인천주의보2019-02-24</v>
      </c>
      <c r="L969">
        <f>COUNTIF(K$2:K969,K969)</f>
        <v>1</v>
      </c>
    </row>
    <row r="970" spans="1:12" hidden="1" x14ac:dyDescent="0.3">
      <c r="A970" t="s">
        <v>142</v>
      </c>
      <c r="B970" t="s">
        <v>177</v>
      </c>
      <c r="C970" t="s">
        <v>1794</v>
      </c>
      <c r="D970" t="s">
        <v>123</v>
      </c>
      <c r="E970" t="s">
        <v>2228</v>
      </c>
      <c r="F970" t="s">
        <v>2472</v>
      </c>
      <c r="G970" t="str">
        <f t="shared" si="81"/>
        <v>2019-02-24</v>
      </c>
      <c r="H970" t="str">
        <f t="shared" si="82"/>
        <v>2019-02-25</v>
      </c>
      <c r="I970" t="str">
        <f t="shared" si="79"/>
        <v>2019</v>
      </c>
      <c r="J970">
        <f t="shared" si="83"/>
        <v>2</v>
      </c>
      <c r="K970" t="str">
        <f t="shared" si="80"/>
        <v>전북주의보2019-02-24</v>
      </c>
      <c r="L970">
        <f>COUNTIF(K$2:K970,K970)</f>
        <v>1</v>
      </c>
    </row>
    <row r="971" spans="1:12" hidden="1" x14ac:dyDescent="0.3">
      <c r="A971" t="s">
        <v>124</v>
      </c>
      <c r="B971" t="s">
        <v>131</v>
      </c>
      <c r="C971" t="s">
        <v>1794</v>
      </c>
      <c r="D971" t="s">
        <v>123</v>
      </c>
      <c r="E971" t="s">
        <v>2270</v>
      </c>
      <c r="F971" t="s">
        <v>2271</v>
      </c>
      <c r="G971" t="str">
        <f t="shared" si="81"/>
        <v>2019-02-25</v>
      </c>
      <c r="H971" t="str">
        <f t="shared" si="82"/>
        <v>2019-02-25</v>
      </c>
      <c r="I971" t="str">
        <f t="shared" si="79"/>
        <v>2019</v>
      </c>
      <c r="J971">
        <f t="shared" si="83"/>
        <v>2</v>
      </c>
      <c r="K971" t="str">
        <f t="shared" si="80"/>
        <v>경기주의보2019-02-25</v>
      </c>
      <c r="L971">
        <f>COUNTIF(K$2:K971,K971)</f>
        <v>1</v>
      </c>
    </row>
    <row r="972" spans="1:12" hidden="1" x14ac:dyDescent="0.3">
      <c r="A972" t="s">
        <v>121</v>
      </c>
      <c r="B972" t="s">
        <v>152</v>
      </c>
      <c r="C972" t="s">
        <v>1794</v>
      </c>
      <c r="D972" t="s">
        <v>123</v>
      </c>
      <c r="E972" t="s">
        <v>2373</v>
      </c>
      <c r="F972" t="s">
        <v>2374</v>
      </c>
      <c r="G972" t="str">
        <f t="shared" si="81"/>
        <v>2019-02-25</v>
      </c>
      <c r="H972" t="str">
        <f t="shared" si="82"/>
        <v>2019-02-26</v>
      </c>
      <c r="I972" t="str">
        <f t="shared" si="79"/>
        <v>2019</v>
      </c>
      <c r="J972">
        <f t="shared" si="83"/>
        <v>2</v>
      </c>
      <c r="K972" t="str">
        <f t="shared" si="80"/>
        <v>충북주의보2019-02-25</v>
      </c>
      <c r="L972">
        <f>COUNTIF(K$2:K972,K972)</f>
        <v>1</v>
      </c>
    </row>
    <row r="973" spans="1:12" hidden="1" x14ac:dyDescent="0.3">
      <c r="A973" t="s">
        <v>61</v>
      </c>
      <c r="B973" t="s">
        <v>171</v>
      </c>
      <c r="C973" t="s">
        <v>1794</v>
      </c>
      <c r="D973" t="s">
        <v>123</v>
      </c>
      <c r="E973" t="s">
        <v>2397</v>
      </c>
      <c r="F973" t="s">
        <v>2269</v>
      </c>
      <c r="G973" t="str">
        <f t="shared" si="81"/>
        <v>2019-02-25</v>
      </c>
      <c r="H973" t="str">
        <f t="shared" si="82"/>
        <v>2019-02-25</v>
      </c>
      <c r="I973" t="str">
        <f t="shared" si="79"/>
        <v>2019</v>
      </c>
      <c r="J973">
        <f t="shared" si="83"/>
        <v>2</v>
      </c>
      <c r="K973" t="str">
        <f t="shared" si="80"/>
        <v>세종주의보2019-02-25</v>
      </c>
      <c r="L973">
        <f>COUNTIF(K$2:K973,K973)</f>
        <v>1</v>
      </c>
    </row>
    <row r="974" spans="1:12" hidden="1" x14ac:dyDescent="0.3">
      <c r="A974" t="s">
        <v>142</v>
      </c>
      <c r="B974" t="s">
        <v>179</v>
      </c>
      <c r="C974" t="s">
        <v>1794</v>
      </c>
      <c r="D974" t="s">
        <v>123</v>
      </c>
      <c r="E974" t="s">
        <v>2229</v>
      </c>
      <c r="F974" t="s">
        <v>2441</v>
      </c>
      <c r="G974" t="str">
        <f t="shared" si="81"/>
        <v>2019-02-25</v>
      </c>
      <c r="H974" t="str">
        <f t="shared" si="82"/>
        <v>2019-02-26</v>
      </c>
      <c r="I974" t="str">
        <f t="shared" si="79"/>
        <v>2019</v>
      </c>
      <c r="J974">
        <f t="shared" si="83"/>
        <v>2</v>
      </c>
      <c r="K974" t="str">
        <f t="shared" si="80"/>
        <v>전북주의보2019-02-25</v>
      </c>
      <c r="L974">
        <f>COUNTIF(K$2:K974,K974)</f>
        <v>1</v>
      </c>
    </row>
    <row r="975" spans="1:12" hidden="1" x14ac:dyDescent="0.3">
      <c r="A975" t="s">
        <v>127</v>
      </c>
      <c r="B975" t="s">
        <v>147</v>
      </c>
      <c r="C975" t="s">
        <v>1794</v>
      </c>
      <c r="D975" t="s">
        <v>123</v>
      </c>
      <c r="E975" t="s">
        <v>2329</v>
      </c>
      <c r="F975" t="s">
        <v>2268</v>
      </c>
      <c r="G975" t="str">
        <f t="shared" si="81"/>
        <v>2019-02-26</v>
      </c>
      <c r="H975" t="str">
        <f t="shared" si="82"/>
        <v>2019-02-26</v>
      </c>
      <c r="I975" t="str">
        <f t="shared" si="79"/>
        <v>2019</v>
      </c>
      <c r="J975">
        <f t="shared" si="83"/>
        <v>2</v>
      </c>
      <c r="K975" t="str">
        <f t="shared" si="80"/>
        <v>강원주의보2019-02-26</v>
      </c>
      <c r="L975">
        <f>COUNTIF(K$2:K975,K975)</f>
        <v>1</v>
      </c>
    </row>
    <row r="976" spans="1:12" hidden="1" x14ac:dyDescent="0.3">
      <c r="A976" t="s">
        <v>133</v>
      </c>
      <c r="B976" t="s">
        <v>170</v>
      </c>
      <c r="C976" t="s">
        <v>1794</v>
      </c>
      <c r="D976" t="s">
        <v>123</v>
      </c>
      <c r="E976" t="s">
        <v>2440</v>
      </c>
      <c r="F976" t="s">
        <v>2441</v>
      </c>
      <c r="G976" t="str">
        <f t="shared" si="81"/>
        <v>2019-02-26</v>
      </c>
      <c r="H976" t="str">
        <f t="shared" si="82"/>
        <v>2019-02-26</v>
      </c>
      <c r="I976" t="str">
        <f t="shared" si="79"/>
        <v>2019</v>
      </c>
      <c r="J976">
        <f t="shared" si="83"/>
        <v>2</v>
      </c>
      <c r="K976" t="str">
        <f t="shared" si="80"/>
        <v>경남주의보2019-02-26</v>
      </c>
      <c r="L976">
        <f>COUNTIF(K$2:K976,K976)</f>
        <v>1</v>
      </c>
    </row>
    <row r="977" spans="1:12" hidden="1" x14ac:dyDescent="0.3">
      <c r="A977" t="s">
        <v>142</v>
      </c>
      <c r="B977" t="s">
        <v>175</v>
      </c>
      <c r="C977" t="s">
        <v>1794</v>
      </c>
      <c r="D977" t="s">
        <v>123</v>
      </c>
      <c r="E977" t="s">
        <v>2473</v>
      </c>
      <c r="F977" t="s">
        <v>972</v>
      </c>
      <c r="G977" t="str">
        <f t="shared" si="81"/>
        <v>2019-02-27</v>
      </c>
      <c r="H977" t="str">
        <f t="shared" si="82"/>
        <v>2019-02-28</v>
      </c>
      <c r="I977" t="str">
        <f t="shared" si="79"/>
        <v>2019</v>
      </c>
      <c r="J977">
        <f t="shared" si="83"/>
        <v>2</v>
      </c>
      <c r="K977" t="str">
        <f t="shared" si="80"/>
        <v>전북주의보2019-02-27</v>
      </c>
      <c r="L977">
        <f>COUNTIF(K$2:K977,K977)</f>
        <v>1</v>
      </c>
    </row>
    <row r="978" spans="1:12" hidden="1" x14ac:dyDescent="0.3">
      <c r="A978" t="s">
        <v>124</v>
      </c>
      <c r="B978" t="s">
        <v>164</v>
      </c>
      <c r="C978" t="s">
        <v>126</v>
      </c>
      <c r="D978" t="s">
        <v>123</v>
      </c>
      <c r="E978" t="s">
        <v>972</v>
      </c>
      <c r="F978" t="s">
        <v>973</v>
      </c>
      <c r="G978" t="str">
        <f t="shared" si="81"/>
        <v>2019-02-28</v>
      </c>
      <c r="H978" t="str">
        <f t="shared" si="82"/>
        <v>2019-03-03</v>
      </c>
      <c r="I978" t="str">
        <f t="shared" si="79"/>
        <v>2019</v>
      </c>
      <c r="J978">
        <f t="shared" si="83"/>
        <v>2</v>
      </c>
      <c r="K978" t="str">
        <f t="shared" si="80"/>
        <v>경기주의보2019-02-28</v>
      </c>
      <c r="L978">
        <f>COUNTIF(K$2:K978,K978)</f>
        <v>1</v>
      </c>
    </row>
    <row r="979" spans="1:12" hidden="1" x14ac:dyDescent="0.3">
      <c r="A979" t="s">
        <v>153</v>
      </c>
      <c r="B979" t="s">
        <v>122</v>
      </c>
      <c r="C979" t="s">
        <v>126</v>
      </c>
      <c r="D979" t="s">
        <v>123</v>
      </c>
      <c r="E979" t="s">
        <v>1045</v>
      </c>
      <c r="F979" t="s">
        <v>1030</v>
      </c>
      <c r="G979" t="str">
        <f t="shared" si="81"/>
        <v>2019-02-28</v>
      </c>
      <c r="H979" t="str">
        <f t="shared" si="82"/>
        <v>2019-03-07</v>
      </c>
      <c r="I979" t="str">
        <f t="shared" si="79"/>
        <v>2019</v>
      </c>
      <c r="J979">
        <f t="shared" si="83"/>
        <v>2</v>
      </c>
      <c r="K979" t="str">
        <f t="shared" si="80"/>
        <v>충남주의보2019-02-28</v>
      </c>
      <c r="L979">
        <f>COUNTIF(K$2:K979,K979)</f>
        <v>1</v>
      </c>
    </row>
    <row r="980" spans="1:12" hidden="1" x14ac:dyDescent="0.3">
      <c r="A980" t="s">
        <v>34</v>
      </c>
      <c r="B980" t="s">
        <v>129</v>
      </c>
      <c r="C980" t="s">
        <v>126</v>
      </c>
      <c r="D980" t="s">
        <v>123</v>
      </c>
      <c r="E980" t="s">
        <v>1055</v>
      </c>
      <c r="F980" t="s">
        <v>1046</v>
      </c>
      <c r="G980" t="str">
        <f t="shared" si="81"/>
        <v>2019-02-28</v>
      </c>
      <c r="H980" t="str">
        <f t="shared" si="82"/>
        <v>2019-03-01</v>
      </c>
      <c r="I980" t="str">
        <f t="shared" si="79"/>
        <v>2019</v>
      </c>
      <c r="J980">
        <f t="shared" si="83"/>
        <v>2</v>
      </c>
      <c r="K980" t="str">
        <f t="shared" si="80"/>
        <v>대전주의보2019-02-28</v>
      </c>
      <c r="L980">
        <f>COUNTIF(K$2:K980,K980)</f>
        <v>1</v>
      </c>
    </row>
    <row r="981" spans="1:12" hidden="1" x14ac:dyDescent="0.3">
      <c r="A981" t="s">
        <v>121</v>
      </c>
      <c r="B981" t="s">
        <v>152</v>
      </c>
      <c r="C981" t="s">
        <v>126</v>
      </c>
      <c r="D981" t="s">
        <v>123</v>
      </c>
      <c r="E981" t="s">
        <v>1055</v>
      </c>
      <c r="F981" t="s">
        <v>1065</v>
      </c>
      <c r="G981" t="str">
        <f t="shared" si="81"/>
        <v>2019-02-28</v>
      </c>
      <c r="H981" t="str">
        <f t="shared" si="82"/>
        <v>2019-03-01</v>
      </c>
      <c r="I981" t="str">
        <f t="shared" si="79"/>
        <v>2019</v>
      </c>
      <c r="J981">
        <f t="shared" si="83"/>
        <v>2</v>
      </c>
      <c r="K981" t="str">
        <f t="shared" si="80"/>
        <v>충북주의보2019-02-28</v>
      </c>
      <c r="L981">
        <f>COUNTIF(K$2:K981,K981)</f>
        <v>1</v>
      </c>
    </row>
    <row r="982" spans="1:12" hidden="1" x14ac:dyDescent="0.3">
      <c r="A982" t="s">
        <v>61</v>
      </c>
      <c r="B982" t="s">
        <v>171</v>
      </c>
      <c r="C982" t="s">
        <v>126</v>
      </c>
      <c r="D982" t="s">
        <v>123</v>
      </c>
      <c r="E982" t="s">
        <v>1080</v>
      </c>
      <c r="F982" t="s">
        <v>1081</v>
      </c>
      <c r="G982" t="str">
        <f t="shared" si="81"/>
        <v>2019-02-28</v>
      </c>
      <c r="H982" t="str">
        <f t="shared" si="82"/>
        <v>2019-03-01</v>
      </c>
      <c r="I982" t="str">
        <f t="shared" si="79"/>
        <v>2019</v>
      </c>
      <c r="J982">
        <f t="shared" si="83"/>
        <v>2</v>
      </c>
      <c r="K982" t="str">
        <f t="shared" si="80"/>
        <v>세종주의보2019-02-28</v>
      </c>
      <c r="L982">
        <f>COUNTIF(K$2:K982,K982)</f>
        <v>1</v>
      </c>
    </row>
    <row r="983" spans="1:12" hidden="1" x14ac:dyDescent="0.3">
      <c r="A983" t="s">
        <v>132</v>
      </c>
      <c r="B983" t="s">
        <v>129</v>
      </c>
      <c r="C983" t="s">
        <v>126</v>
      </c>
      <c r="D983" t="s">
        <v>123</v>
      </c>
      <c r="E983" t="s">
        <v>1097</v>
      </c>
      <c r="F983" t="s">
        <v>1046</v>
      </c>
      <c r="G983" t="str">
        <f t="shared" si="81"/>
        <v>2019-02-28</v>
      </c>
      <c r="H983" t="str">
        <f t="shared" si="82"/>
        <v>2019-03-01</v>
      </c>
      <c r="I983" t="str">
        <f t="shared" si="79"/>
        <v>2019</v>
      </c>
      <c r="J983">
        <f t="shared" si="83"/>
        <v>2</v>
      </c>
      <c r="K983" t="str">
        <f t="shared" si="80"/>
        <v>경북주의보2019-02-28</v>
      </c>
      <c r="L983">
        <f>COUNTIF(K$2:K983,K983)</f>
        <v>1</v>
      </c>
    </row>
    <row r="984" spans="1:12" hidden="1" x14ac:dyDescent="0.3">
      <c r="A984" t="s">
        <v>133</v>
      </c>
      <c r="B984" t="s">
        <v>170</v>
      </c>
      <c r="C984" t="s">
        <v>126</v>
      </c>
      <c r="D984" t="s">
        <v>123</v>
      </c>
      <c r="E984" t="s">
        <v>1097</v>
      </c>
      <c r="F984" t="s">
        <v>1068</v>
      </c>
      <c r="G984" t="str">
        <f t="shared" si="81"/>
        <v>2019-02-28</v>
      </c>
      <c r="H984" t="str">
        <f t="shared" si="82"/>
        <v>2019-03-01</v>
      </c>
      <c r="I984" t="str">
        <f t="shared" si="79"/>
        <v>2019</v>
      </c>
      <c r="J984">
        <f t="shared" si="83"/>
        <v>2</v>
      </c>
      <c r="K984" t="str">
        <f t="shared" si="80"/>
        <v>경남주의보2019-02-28</v>
      </c>
      <c r="L984">
        <f>COUNTIF(K$2:K984,K984)</f>
        <v>1</v>
      </c>
    </row>
    <row r="985" spans="1:12" hidden="1" x14ac:dyDescent="0.3">
      <c r="A985" t="s">
        <v>130</v>
      </c>
      <c r="B985" t="s">
        <v>157</v>
      </c>
      <c r="C985" t="s">
        <v>126</v>
      </c>
      <c r="D985" t="s">
        <v>123</v>
      </c>
      <c r="E985" t="s">
        <v>1045</v>
      </c>
      <c r="F985" t="s">
        <v>1115</v>
      </c>
      <c r="G985" t="str">
        <f t="shared" si="81"/>
        <v>2019-02-28</v>
      </c>
      <c r="H985" t="str">
        <f t="shared" si="82"/>
        <v>2019-03-02</v>
      </c>
      <c r="I985" t="str">
        <f t="shared" si="79"/>
        <v>2019</v>
      </c>
      <c r="J985">
        <f t="shared" si="83"/>
        <v>2</v>
      </c>
      <c r="K985" t="str">
        <f t="shared" si="80"/>
        <v>전남주의보2019-02-28</v>
      </c>
      <c r="L985">
        <f>COUNTIF(K$2:K985,K985)</f>
        <v>1</v>
      </c>
    </row>
    <row r="986" spans="1:12" hidden="1" x14ac:dyDescent="0.3">
      <c r="A986" t="s">
        <v>39</v>
      </c>
      <c r="B986" t="s">
        <v>139</v>
      </c>
      <c r="C986" t="s">
        <v>126</v>
      </c>
      <c r="D986" t="s">
        <v>123</v>
      </c>
      <c r="E986" t="s">
        <v>972</v>
      </c>
      <c r="F986" t="s">
        <v>1046</v>
      </c>
      <c r="G986" t="str">
        <f t="shared" si="81"/>
        <v>2019-02-28</v>
      </c>
      <c r="H986" t="str">
        <f t="shared" si="82"/>
        <v>2019-03-01</v>
      </c>
      <c r="I986" t="str">
        <f t="shared" si="79"/>
        <v>2019</v>
      </c>
      <c r="J986">
        <f t="shared" si="83"/>
        <v>2</v>
      </c>
      <c r="K986" t="str">
        <f t="shared" si="80"/>
        <v>광주주의보2019-02-28</v>
      </c>
      <c r="L986">
        <f>COUNTIF(K$2:K986,K986)</f>
        <v>1</v>
      </c>
    </row>
    <row r="987" spans="1:12" hidden="1" x14ac:dyDescent="0.3">
      <c r="A987" t="s">
        <v>142</v>
      </c>
      <c r="B987" t="s">
        <v>179</v>
      </c>
      <c r="C987" t="s">
        <v>126</v>
      </c>
      <c r="D987" t="s">
        <v>123</v>
      </c>
      <c r="E987" t="s">
        <v>1080</v>
      </c>
      <c r="F987" t="s">
        <v>1067</v>
      </c>
      <c r="G987" t="str">
        <f t="shared" si="81"/>
        <v>2019-02-28</v>
      </c>
      <c r="H987" t="str">
        <f t="shared" si="82"/>
        <v>2019-03-01</v>
      </c>
      <c r="I987" t="str">
        <f t="shared" si="79"/>
        <v>2019</v>
      </c>
      <c r="J987">
        <f t="shared" si="83"/>
        <v>2</v>
      </c>
      <c r="K987" t="str">
        <f t="shared" si="80"/>
        <v>전북주의보2019-02-28</v>
      </c>
      <c r="L987">
        <f>COUNTIF(K$2:K987,K987)</f>
        <v>1</v>
      </c>
    </row>
    <row r="988" spans="1:12" hidden="1" x14ac:dyDescent="0.3">
      <c r="A988" t="s">
        <v>41</v>
      </c>
      <c r="B988" t="s">
        <v>162</v>
      </c>
      <c r="C988" t="s">
        <v>126</v>
      </c>
      <c r="D988" t="s">
        <v>123</v>
      </c>
      <c r="E988" t="s">
        <v>1055</v>
      </c>
      <c r="F988" t="s">
        <v>1068</v>
      </c>
      <c r="G988" t="str">
        <f t="shared" si="81"/>
        <v>2019-02-28</v>
      </c>
      <c r="H988" t="str">
        <f t="shared" si="82"/>
        <v>2019-03-01</v>
      </c>
      <c r="I988" t="str">
        <f t="shared" si="79"/>
        <v>2019</v>
      </c>
      <c r="J988">
        <f t="shared" si="83"/>
        <v>2</v>
      </c>
      <c r="K988" t="str">
        <f t="shared" si="80"/>
        <v>제주주의보2019-02-28</v>
      </c>
      <c r="L988">
        <f>COUNTIF(K$2:K988,K988)</f>
        <v>1</v>
      </c>
    </row>
    <row r="989" spans="1:12" hidden="1" x14ac:dyDescent="0.3">
      <c r="A989" t="s">
        <v>27</v>
      </c>
      <c r="B989" t="s">
        <v>135</v>
      </c>
      <c r="C989" t="s">
        <v>1794</v>
      </c>
      <c r="D989" t="s">
        <v>123</v>
      </c>
      <c r="E989" t="s">
        <v>2230</v>
      </c>
      <c r="F989" t="s">
        <v>2231</v>
      </c>
      <c r="G989" t="str">
        <f t="shared" si="81"/>
        <v>2019-02-28</v>
      </c>
      <c r="H989" t="str">
        <f t="shared" si="82"/>
        <v>2019-03-05</v>
      </c>
      <c r="I989" t="str">
        <f t="shared" si="79"/>
        <v>2019</v>
      </c>
      <c r="J989">
        <f t="shared" si="83"/>
        <v>2</v>
      </c>
      <c r="K989" t="str">
        <f t="shared" si="80"/>
        <v>서울주의보2019-02-28</v>
      </c>
      <c r="L989">
        <f>COUNTIF(K$2:K989,K989)</f>
        <v>1</v>
      </c>
    </row>
    <row r="990" spans="1:12" hidden="1" x14ac:dyDescent="0.3">
      <c r="A990" t="s">
        <v>30</v>
      </c>
      <c r="B990" t="s">
        <v>149</v>
      </c>
      <c r="C990" t="s">
        <v>1794</v>
      </c>
      <c r="D990" t="s">
        <v>123</v>
      </c>
      <c r="E990" t="s">
        <v>1055</v>
      </c>
      <c r="F990" t="s">
        <v>2307</v>
      </c>
      <c r="G990" t="str">
        <f t="shared" si="81"/>
        <v>2019-02-28</v>
      </c>
      <c r="H990" t="str">
        <f t="shared" si="82"/>
        <v>2019-03-01</v>
      </c>
      <c r="I990" t="str">
        <f t="shared" ref="I990:I1034" si="84">LEFT(G990,4)</f>
        <v>2019</v>
      </c>
      <c r="J990">
        <f t="shared" si="83"/>
        <v>2</v>
      </c>
      <c r="K990" t="str">
        <f t="shared" ref="K990:K1034" si="85">A990&amp;D990&amp;G990</f>
        <v>인천주의보2019-02-28</v>
      </c>
      <c r="L990">
        <f>COUNTIF(K$2:K990,K990)</f>
        <v>1</v>
      </c>
    </row>
    <row r="991" spans="1:12" hidden="1" x14ac:dyDescent="0.3">
      <c r="A991" t="s">
        <v>127</v>
      </c>
      <c r="B991" t="s">
        <v>147</v>
      </c>
      <c r="C991" t="s">
        <v>1794</v>
      </c>
      <c r="D991" t="s">
        <v>123</v>
      </c>
      <c r="E991" t="s">
        <v>2273</v>
      </c>
      <c r="F991" t="s">
        <v>977</v>
      </c>
      <c r="G991" t="str">
        <f t="shared" si="81"/>
        <v>2019-02-28</v>
      </c>
      <c r="H991" t="str">
        <f t="shared" si="82"/>
        <v>2019-03-04</v>
      </c>
      <c r="I991" t="str">
        <f t="shared" si="84"/>
        <v>2019</v>
      </c>
      <c r="J991">
        <f t="shared" si="83"/>
        <v>2</v>
      </c>
      <c r="K991" t="str">
        <f t="shared" si="85"/>
        <v>강원주의보2019-02-28</v>
      </c>
      <c r="L991">
        <f>COUNTIF(K$2:K991,K991)</f>
        <v>1</v>
      </c>
    </row>
    <row r="992" spans="1:12" x14ac:dyDescent="0.3">
      <c r="A992" t="s">
        <v>153</v>
      </c>
      <c r="B992" t="s">
        <v>122</v>
      </c>
      <c r="C992" t="s">
        <v>1794</v>
      </c>
      <c r="D992" t="s">
        <v>1</v>
      </c>
      <c r="E992" t="s">
        <v>1055</v>
      </c>
      <c r="F992" t="s">
        <v>1030</v>
      </c>
      <c r="G992" t="str">
        <f t="shared" si="81"/>
        <v>2019-02-28</v>
      </c>
      <c r="H992" t="str">
        <f t="shared" si="82"/>
        <v>2019-03-07</v>
      </c>
      <c r="I992" t="str">
        <f t="shared" si="84"/>
        <v>2019</v>
      </c>
      <c r="J992">
        <f t="shared" si="83"/>
        <v>2</v>
      </c>
      <c r="K992" t="str">
        <f t="shared" si="85"/>
        <v>충남경보2019-02-28</v>
      </c>
      <c r="L992">
        <f>COUNTIF(K$2:K992,K992)</f>
        <v>1</v>
      </c>
    </row>
    <row r="993" spans="1:12" x14ac:dyDescent="0.3">
      <c r="A993" t="s">
        <v>121</v>
      </c>
      <c r="B993" t="s">
        <v>152</v>
      </c>
      <c r="C993" t="s">
        <v>1794</v>
      </c>
      <c r="D993" t="s">
        <v>1</v>
      </c>
      <c r="E993" t="s">
        <v>1097</v>
      </c>
      <c r="F993" t="s">
        <v>1065</v>
      </c>
      <c r="G993" t="str">
        <f t="shared" si="81"/>
        <v>2019-02-28</v>
      </c>
      <c r="H993" t="str">
        <f t="shared" si="82"/>
        <v>2019-03-01</v>
      </c>
      <c r="I993" t="str">
        <f t="shared" si="84"/>
        <v>2019</v>
      </c>
      <c r="J993">
        <f t="shared" si="83"/>
        <v>2</v>
      </c>
      <c r="K993" t="str">
        <f t="shared" si="85"/>
        <v>충북경보2019-02-28</v>
      </c>
      <c r="L993">
        <f>COUNTIF(K$2:K993,K993)</f>
        <v>1</v>
      </c>
    </row>
    <row r="994" spans="1:12" x14ac:dyDescent="0.3">
      <c r="A994" t="s">
        <v>61</v>
      </c>
      <c r="B994" t="s">
        <v>171</v>
      </c>
      <c r="C994" t="s">
        <v>1794</v>
      </c>
      <c r="D994" t="s">
        <v>1</v>
      </c>
      <c r="E994" t="s">
        <v>1097</v>
      </c>
      <c r="F994" t="s">
        <v>1081</v>
      </c>
      <c r="G994" t="str">
        <f t="shared" si="81"/>
        <v>2019-02-28</v>
      </c>
      <c r="H994" t="str">
        <f t="shared" si="82"/>
        <v>2019-03-01</v>
      </c>
      <c r="I994" t="str">
        <f t="shared" si="84"/>
        <v>2019</v>
      </c>
      <c r="J994">
        <f t="shared" si="83"/>
        <v>2</v>
      </c>
      <c r="K994" t="str">
        <f t="shared" si="85"/>
        <v>세종경보2019-02-28</v>
      </c>
      <c r="L994">
        <f>COUNTIF(K$2:K994,K994)</f>
        <v>1</v>
      </c>
    </row>
    <row r="995" spans="1:12" x14ac:dyDescent="0.3">
      <c r="A995" t="s">
        <v>130</v>
      </c>
      <c r="B995" t="s">
        <v>157</v>
      </c>
      <c r="C995" t="s">
        <v>1794</v>
      </c>
      <c r="D995" t="s">
        <v>1</v>
      </c>
      <c r="E995" t="s">
        <v>972</v>
      </c>
      <c r="F995" t="s">
        <v>1103</v>
      </c>
      <c r="G995" t="str">
        <f t="shared" si="81"/>
        <v>2019-02-28</v>
      </c>
      <c r="H995" t="str">
        <f t="shared" si="82"/>
        <v>2019-03-01</v>
      </c>
      <c r="I995" t="str">
        <f t="shared" si="84"/>
        <v>2019</v>
      </c>
      <c r="J995">
        <f t="shared" si="83"/>
        <v>2</v>
      </c>
      <c r="K995" t="str">
        <f t="shared" si="85"/>
        <v>전남경보2019-02-28</v>
      </c>
      <c r="L995">
        <f>COUNTIF(K$2:K995,K995)</f>
        <v>1</v>
      </c>
    </row>
    <row r="996" spans="1:12" x14ac:dyDescent="0.3">
      <c r="A996" t="s">
        <v>39</v>
      </c>
      <c r="B996" t="s">
        <v>139</v>
      </c>
      <c r="C996" t="s">
        <v>1794</v>
      </c>
      <c r="D996" t="s">
        <v>1</v>
      </c>
      <c r="E996" t="s">
        <v>2308</v>
      </c>
      <c r="F996" t="s">
        <v>1067</v>
      </c>
      <c r="G996" t="str">
        <f t="shared" si="81"/>
        <v>2019-02-28</v>
      </c>
      <c r="H996" t="str">
        <f t="shared" si="82"/>
        <v>2019-03-01</v>
      </c>
      <c r="I996" t="str">
        <f t="shared" si="84"/>
        <v>2019</v>
      </c>
      <c r="J996">
        <f t="shared" si="83"/>
        <v>2</v>
      </c>
      <c r="K996" t="str">
        <f t="shared" si="85"/>
        <v>광주경보2019-02-28</v>
      </c>
      <c r="L996">
        <f>COUNTIF(K$2:K996,K996)</f>
        <v>1</v>
      </c>
    </row>
    <row r="997" spans="1:12" x14ac:dyDescent="0.3">
      <c r="A997" t="s">
        <v>142</v>
      </c>
      <c r="B997" t="s">
        <v>180</v>
      </c>
      <c r="C997" t="s">
        <v>1794</v>
      </c>
      <c r="D997" t="s">
        <v>1</v>
      </c>
      <c r="E997" t="s">
        <v>972</v>
      </c>
      <c r="F997" t="s">
        <v>2412</v>
      </c>
      <c r="G997" t="str">
        <f t="shared" si="81"/>
        <v>2019-02-28</v>
      </c>
      <c r="H997" t="str">
        <f t="shared" si="82"/>
        <v>2019-03-02</v>
      </c>
      <c r="I997" t="str">
        <f t="shared" si="84"/>
        <v>2019</v>
      </c>
      <c r="J997">
        <f t="shared" si="83"/>
        <v>2</v>
      </c>
      <c r="K997" t="str">
        <f t="shared" si="85"/>
        <v>전북경보2019-02-28</v>
      </c>
      <c r="L997">
        <f>COUNTIF(K$2:K997,K997)</f>
        <v>1</v>
      </c>
    </row>
    <row r="998" spans="1:12" hidden="1" x14ac:dyDescent="0.3">
      <c r="A998" t="s">
        <v>124</v>
      </c>
      <c r="B998" t="s">
        <v>125</v>
      </c>
      <c r="C998" t="s">
        <v>126</v>
      </c>
      <c r="D998" t="s">
        <v>123</v>
      </c>
      <c r="E998" t="s">
        <v>974</v>
      </c>
      <c r="F998" t="s">
        <v>975</v>
      </c>
      <c r="G998" t="str">
        <f t="shared" si="81"/>
        <v>2019-03-01</v>
      </c>
      <c r="H998" t="str">
        <f t="shared" si="82"/>
        <v>2019-03-03</v>
      </c>
      <c r="I998" t="str">
        <f t="shared" si="84"/>
        <v>2019</v>
      </c>
      <c r="J998">
        <f t="shared" si="83"/>
        <v>3</v>
      </c>
      <c r="K998" t="str">
        <f t="shared" si="85"/>
        <v>경기주의보2019-03-01</v>
      </c>
      <c r="L998">
        <f>COUNTIF(K$2:K998,K998)</f>
        <v>1</v>
      </c>
    </row>
    <row r="999" spans="1:12" hidden="1" x14ac:dyDescent="0.3">
      <c r="A999" t="s">
        <v>30</v>
      </c>
      <c r="B999" t="s">
        <v>129</v>
      </c>
      <c r="C999" t="s">
        <v>126</v>
      </c>
      <c r="D999" t="s">
        <v>123</v>
      </c>
      <c r="E999" t="s">
        <v>1007</v>
      </c>
      <c r="F999" t="s">
        <v>1008</v>
      </c>
      <c r="G999" t="str">
        <f t="shared" si="81"/>
        <v>2019-03-01</v>
      </c>
      <c r="H999" t="str">
        <f t="shared" si="82"/>
        <v>2019-03-03</v>
      </c>
      <c r="I999" t="str">
        <f t="shared" si="84"/>
        <v>2019</v>
      </c>
      <c r="J999">
        <f t="shared" si="83"/>
        <v>3</v>
      </c>
      <c r="K999" t="str">
        <f t="shared" si="85"/>
        <v>인천주의보2019-03-01</v>
      </c>
      <c r="L999">
        <f>COUNTIF(K$2:K999,K999)</f>
        <v>1</v>
      </c>
    </row>
    <row r="1000" spans="1:12" hidden="1" x14ac:dyDescent="0.3">
      <c r="A1000" t="s">
        <v>121</v>
      </c>
      <c r="B1000" t="s">
        <v>159</v>
      </c>
      <c r="C1000" t="s">
        <v>126</v>
      </c>
      <c r="D1000" t="s">
        <v>123</v>
      </c>
      <c r="E1000" t="s">
        <v>1066</v>
      </c>
      <c r="F1000" t="s">
        <v>1067</v>
      </c>
      <c r="G1000" t="str">
        <f t="shared" si="81"/>
        <v>2019-03-01</v>
      </c>
      <c r="H1000" t="str">
        <f t="shared" si="82"/>
        <v>2019-03-01</v>
      </c>
      <c r="I1000" t="str">
        <f t="shared" si="84"/>
        <v>2019</v>
      </c>
      <c r="J1000">
        <f t="shared" si="83"/>
        <v>3</v>
      </c>
      <c r="K1000" t="str">
        <f t="shared" si="85"/>
        <v>충북주의보2019-03-01</v>
      </c>
      <c r="L1000">
        <f>COUNTIF(K$2:K1000,K1000)</f>
        <v>1</v>
      </c>
    </row>
    <row r="1001" spans="1:12" hidden="1" x14ac:dyDescent="0.3">
      <c r="A1001" t="s">
        <v>133</v>
      </c>
      <c r="B1001" t="s">
        <v>148</v>
      </c>
      <c r="C1001" t="s">
        <v>126</v>
      </c>
      <c r="D1001" t="s">
        <v>123</v>
      </c>
      <c r="E1001" t="s">
        <v>1102</v>
      </c>
      <c r="F1001" t="s">
        <v>1103</v>
      </c>
      <c r="G1001" t="str">
        <f t="shared" si="81"/>
        <v>2019-03-01</v>
      </c>
      <c r="H1001" t="str">
        <f t="shared" si="82"/>
        <v>2019-03-01</v>
      </c>
      <c r="I1001" t="str">
        <f t="shared" si="84"/>
        <v>2019</v>
      </c>
      <c r="J1001">
        <f t="shared" si="83"/>
        <v>3</v>
      </c>
      <c r="K1001" t="str">
        <f t="shared" si="85"/>
        <v>경남주의보2019-03-01</v>
      </c>
      <c r="L1001">
        <f>COUNTIF(K$2:K1001,K1001)</f>
        <v>1</v>
      </c>
    </row>
    <row r="1002" spans="1:12" hidden="1" x14ac:dyDescent="0.3">
      <c r="A1002" t="s">
        <v>130</v>
      </c>
      <c r="B1002" t="s">
        <v>131</v>
      </c>
      <c r="C1002" t="s">
        <v>126</v>
      </c>
      <c r="D1002" t="s">
        <v>123</v>
      </c>
      <c r="E1002" t="s">
        <v>1116</v>
      </c>
      <c r="F1002" t="s">
        <v>1103</v>
      </c>
      <c r="G1002" t="str">
        <f t="shared" si="81"/>
        <v>2019-03-01</v>
      </c>
      <c r="H1002" t="str">
        <f t="shared" si="82"/>
        <v>2019-03-01</v>
      </c>
      <c r="I1002" t="str">
        <f t="shared" si="84"/>
        <v>2019</v>
      </c>
      <c r="J1002">
        <f t="shared" si="83"/>
        <v>3</v>
      </c>
      <c r="K1002" t="str">
        <f t="shared" si="85"/>
        <v>전남주의보2019-03-01</v>
      </c>
      <c r="L1002">
        <f>COUNTIF(K$2:K1002,K1002)</f>
        <v>1</v>
      </c>
    </row>
    <row r="1003" spans="1:12" hidden="1" x14ac:dyDescent="0.3">
      <c r="A1003" t="s">
        <v>142</v>
      </c>
      <c r="B1003" t="s">
        <v>178</v>
      </c>
      <c r="C1003" t="s">
        <v>126</v>
      </c>
      <c r="D1003" t="s">
        <v>123</v>
      </c>
      <c r="E1003" t="s">
        <v>1139</v>
      </c>
      <c r="F1003" t="s">
        <v>1140</v>
      </c>
      <c r="G1003" t="str">
        <f t="shared" si="81"/>
        <v>2019-03-01</v>
      </c>
      <c r="H1003" t="str">
        <f t="shared" si="82"/>
        <v>2019-03-02</v>
      </c>
      <c r="I1003" t="str">
        <f t="shared" si="84"/>
        <v>2019</v>
      </c>
      <c r="J1003">
        <f t="shared" si="83"/>
        <v>3</v>
      </c>
      <c r="K1003" t="str">
        <f t="shared" si="85"/>
        <v>전북주의보2019-03-01</v>
      </c>
      <c r="L1003">
        <f>COUNTIF(K$2:K1003,K1003)</f>
        <v>1</v>
      </c>
    </row>
    <row r="1004" spans="1:12" hidden="1" x14ac:dyDescent="0.3">
      <c r="A1004" t="s">
        <v>127</v>
      </c>
      <c r="B1004" t="s">
        <v>160</v>
      </c>
      <c r="C1004" t="s">
        <v>1794</v>
      </c>
      <c r="D1004" t="s">
        <v>123</v>
      </c>
      <c r="E1004" t="s">
        <v>2330</v>
      </c>
      <c r="F1004" t="s">
        <v>1046</v>
      </c>
      <c r="G1004" t="str">
        <f t="shared" si="81"/>
        <v>2019-03-01</v>
      </c>
      <c r="H1004" t="str">
        <f t="shared" si="82"/>
        <v>2019-03-01</v>
      </c>
      <c r="I1004" t="str">
        <f t="shared" si="84"/>
        <v>2019</v>
      </c>
      <c r="J1004">
        <f t="shared" si="83"/>
        <v>3</v>
      </c>
      <c r="K1004" t="str">
        <f t="shared" si="85"/>
        <v>강원주의보2019-03-01</v>
      </c>
      <c r="L1004">
        <f>COUNTIF(K$2:K1004,K1004)</f>
        <v>1</v>
      </c>
    </row>
    <row r="1005" spans="1:12" hidden="1" x14ac:dyDescent="0.3">
      <c r="A1005" t="s">
        <v>153</v>
      </c>
      <c r="B1005" t="s">
        <v>146</v>
      </c>
      <c r="C1005" t="s">
        <v>1794</v>
      </c>
      <c r="D1005" t="s">
        <v>123</v>
      </c>
      <c r="E1005" t="s">
        <v>1046</v>
      </c>
      <c r="F1005" t="s">
        <v>2341</v>
      </c>
      <c r="G1005" t="str">
        <f t="shared" si="81"/>
        <v>2019-03-01</v>
      </c>
      <c r="H1005" t="str">
        <f t="shared" si="82"/>
        <v>2019-03-08</v>
      </c>
      <c r="I1005" t="str">
        <f t="shared" si="84"/>
        <v>2019</v>
      </c>
      <c r="J1005">
        <f t="shared" si="83"/>
        <v>3</v>
      </c>
      <c r="K1005" t="str">
        <f t="shared" si="85"/>
        <v>충남주의보2019-03-01</v>
      </c>
      <c r="L1005">
        <f>COUNTIF(K$2:K1005,K1005)</f>
        <v>1</v>
      </c>
    </row>
    <row r="1006" spans="1:12" x14ac:dyDescent="0.3">
      <c r="A1006" t="s">
        <v>153</v>
      </c>
      <c r="B1006" t="s">
        <v>146</v>
      </c>
      <c r="C1006" t="s">
        <v>1794</v>
      </c>
      <c r="D1006" t="s">
        <v>1</v>
      </c>
      <c r="E1006" t="s">
        <v>1066</v>
      </c>
      <c r="F1006" t="s">
        <v>1046</v>
      </c>
      <c r="G1006" t="str">
        <f t="shared" si="81"/>
        <v>2019-03-01</v>
      </c>
      <c r="H1006" t="str">
        <f t="shared" si="82"/>
        <v>2019-03-01</v>
      </c>
      <c r="I1006" t="str">
        <f t="shared" si="84"/>
        <v>2019</v>
      </c>
      <c r="J1006">
        <f t="shared" si="83"/>
        <v>3</v>
      </c>
      <c r="K1006" t="str">
        <f t="shared" si="85"/>
        <v>충남경보2019-03-01</v>
      </c>
      <c r="L1006">
        <f>COUNTIF(K$2:K1006,K1006)</f>
        <v>1</v>
      </c>
    </row>
    <row r="1007" spans="1:12" hidden="1" x14ac:dyDescent="0.3">
      <c r="A1007" t="s">
        <v>34</v>
      </c>
      <c r="B1007" t="s">
        <v>129</v>
      </c>
      <c r="C1007" t="s">
        <v>1794</v>
      </c>
      <c r="D1007" t="s">
        <v>123</v>
      </c>
      <c r="E1007" t="s">
        <v>1046</v>
      </c>
      <c r="F1007" t="s">
        <v>2278</v>
      </c>
      <c r="G1007" t="str">
        <f t="shared" si="81"/>
        <v>2019-03-01</v>
      </c>
      <c r="H1007" t="str">
        <f t="shared" si="82"/>
        <v>2019-03-07</v>
      </c>
      <c r="I1007" t="str">
        <f t="shared" si="84"/>
        <v>2019</v>
      </c>
      <c r="J1007">
        <f t="shared" si="83"/>
        <v>3</v>
      </c>
      <c r="K1007" t="str">
        <f t="shared" si="85"/>
        <v>대전주의보2019-03-01</v>
      </c>
      <c r="L1007">
        <f>COUNTIF(K$2:K1007,K1007)</f>
        <v>1</v>
      </c>
    </row>
    <row r="1008" spans="1:12" x14ac:dyDescent="0.3">
      <c r="A1008" t="s">
        <v>34</v>
      </c>
      <c r="B1008" t="s">
        <v>129</v>
      </c>
      <c r="C1008" t="s">
        <v>1794</v>
      </c>
      <c r="D1008" t="s">
        <v>1</v>
      </c>
      <c r="E1008" t="s">
        <v>1066</v>
      </c>
      <c r="F1008" t="s">
        <v>1046</v>
      </c>
      <c r="G1008" t="str">
        <f t="shared" si="81"/>
        <v>2019-03-01</v>
      </c>
      <c r="H1008" t="str">
        <f t="shared" si="82"/>
        <v>2019-03-01</v>
      </c>
      <c r="I1008" t="str">
        <f t="shared" si="84"/>
        <v>2019</v>
      </c>
      <c r="J1008">
        <f t="shared" si="83"/>
        <v>3</v>
      </c>
      <c r="K1008" t="str">
        <f t="shared" si="85"/>
        <v>대전경보2019-03-01</v>
      </c>
      <c r="L1008">
        <f>COUNTIF(K$2:K1008,K1008)</f>
        <v>1</v>
      </c>
    </row>
    <row r="1009" spans="1:12" x14ac:dyDescent="0.3">
      <c r="A1009" t="s">
        <v>121</v>
      </c>
      <c r="B1009" t="s">
        <v>159</v>
      </c>
      <c r="C1009" t="s">
        <v>1794</v>
      </c>
      <c r="D1009" t="s">
        <v>1</v>
      </c>
      <c r="E1009" t="s">
        <v>2375</v>
      </c>
      <c r="F1009" t="s">
        <v>1067</v>
      </c>
      <c r="G1009" t="str">
        <f t="shared" si="81"/>
        <v>2019-03-01</v>
      </c>
      <c r="H1009" t="str">
        <f t="shared" si="82"/>
        <v>2019-03-01</v>
      </c>
      <c r="I1009" t="str">
        <f t="shared" si="84"/>
        <v>2019</v>
      </c>
      <c r="J1009">
        <f t="shared" si="83"/>
        <v>3</v>
      </c>
      <c r="K1009" t="str">
        <f t="shared" si="85"/>
        <v>충북경보2019-03-01</v>
      </c>
      <c r="L1009">
        <f>COUNTIF(K$2:K1009,K1009)</f>
        <v>1</v>
      </c>
    </row>
    <row r="1010" spans="1:12" hidden="1" x14ac:dyDescent="0.3">
      <c r="A1010" t="s">
        <v>61</v>
      </c>
      <c r="B1010" t="s">
        <v>171</v>
      </c>
      <c r="C1010" t="s">
        <v>1794</v>
      </c>
      <c r="D1010" t="s">
        <v>123</v>
      </c>
      <c r="E1010" t="s">
        <v>1065</v>
      </c>
      <c r="F1010" t="s">
        <v>2331</v>
      </c>
      <c r="G1010" t="str">
        <f t="shared" si="81"/>
        <v>2019-03-01</v>
      </c>
      <c r="H1010" t="str">
        <f t="shared" si="82"/>
        <v>2019-03-05</v>
      </c>
      <c r="I1010" t="str">
        <f t="shared" si="84"/>
        <v>2019</v>
      </c>
      <c r="J1010">
        <f t="shared" si="83"/>
        <v>3</v>
      </c>
      <c r="K1010" t="str">
        <f t="shared" si="85"/>
        <v>세종주의보2019-03-01</v>
      </c>
      <c r="L1010">
        <f>COUNTIF(K$2:K1010,K1010)</f>
        <v>1</v>
      </c>
    </row>
    <row r="1011" spans="1:12" hidden="1" x14ac:dyDescent="0.3">
      <c r="A1011" t="s">
        <v>37</v>
      </c>
      <c r="B1011" t="s">
        <v>140</v>
      </c>
      <c r="C1011" t="s">
        <v>1794</v>
      </c>
      <c r="D1011" t="s">
        <v>123</v>
      </c>
      <c r="E1011" t="s">
        <v>1102</v>
      </c>
      <c r="F1011" t="s">
        <v>2411</v>
      </c>
      <c r="G1011" t="str">
        <f t="shared" si="81"/>
        <v>2019-03-01</v>
      </c>
      <c r="H1011" t="str">
        <f t="shared" si="82"/>
        <v>2019-03-02</v>
      </c>
      <c r="I1011" t="str">
        <f t="shared" si="84"/>
        <v>2019</v>
      </c>
      <c r="J1011">
        <f t="shared" si="83"/>
        <v>3</v>
      </c>
      <c r="K1011" t="str">
        <f t="shared" si="85"/>
        <v>부산주의보2019-03-01</v>
      </c>
      <c r="L1011">
        <f>COUNTIF(K$2:K1011,K1011)</f>
        <v>1</v>
      </c>
    </row>
    <row r="1012" spans="1:12" hidden="1" x14ac:dyDescent="0.3">
      <c r="A1012" t="s">
        <v>38</v>
      </c>
      <c r="B1012" t="s">
        <v>167</v>
      </c>
      <c r="C1012" t="s">
        <v>1794</v>
      </c>
      <c r="D1012" t="s">
        <v>123</v>
      </c>
      <c r="E1012" t="s">
        <v>1102</v>
      </c>
      <c r="F1012" t="s">
        <v>2418</v>
      </c>
      <c r="G1012" t="str">
        <f t="shared" si="81"/>
        <v>2019-03-01</v>
      </c>
      <c r="H1012" t="str">
        <f t="shared" si="82"/>
        <v>2019-03-02</v>
      </c>
      <c r="I1012" t="str">
        <f t="shared" si="84"/>
        <v>2019</v>
      </c>
      <c r="J1012">
        <f t="shared" si="83"/>
        <v>3</v>
      </c>
      <c r="K1012" t="str">
        <f t="shared" si="85"/>
        <v>울산주의보2019-03-01</v>
      </c>
      <c r="L1012">
        <f>COUNTIF(K$2:K1012,K1012)</f>
        <v>1</v>
      </c>
    </row>
    <row r="1013" spans="1:12" hidden="1" x14ac:dyDescent="0.3">
      <c r="A1013" t="s">
        <v>36</v>
      </c>
      <c r="B1013" t="s">
        <v>165</v>
      </c>
      <c r="C1013" t="s">
        <v>1794</v>
      </c>
      <c r="D1013" t="s">
        <v>123</v>
      </c>
      <c r="E1013" t="s">
        <v>1066</v>
      </c>
      <c r="F1013" t="s">
        <v>2426</v>
      </c>
      <c r="G1013" t="str">
        <f t="shared" si="81"/>
        <v>2019-03-01</v>
      </c>
      <c r="H1013" t="str">
        <f t="shared" si="82"/>
        <v>2019-03-02</v>
      </c>
      <c r="I1013" t="str">
        <f t="shared" si="84"/>
        <v>2019</v>
      </c>
      <c r="J1013">
        <f t="shared" si="83"/>
        <v>3</v>
      </c>
      <c r="K1013" t="str">
        <f t="shared" si="85"/>
        <v>대구주의보2019-03-01</v>
      </c>
      <c r="L1013">
        <f>COUNTIF(K$2:K1013,K1013)</f>
        <v>1</v>
      </c>
    </row>
    <row r="1014" spans="1:12" hidden="1" x14ac:dyDescent="0.3">
      <c r="A1014" t="s">
        <v>132</v>
      </c>
      <c r="B1014" t="s">
        <v>140</v>
      </c>
      <c r="C1014" t="s">
        <v>1794</v>
      </c>
      <c r="D1014" t="s">
        <v>123</v>
      </c>
      <c r="E1014" t="s">
        <v>2435</v>
      </c>
      <c r="F1014" t="s">
        <v>2436</v>
      </c>
      <c r="G1014" t="str">
        <f t="shared" si="81"/>
        <v>2019-03-01</v>
      </c>
      <c r="H1014" t="str">
        <f t="shared" si="82"/>
        <v>2019-03-02</v>
      </c>
      <c r="I1014" t="str">
        <f t="shared" si="84"/>
        <v>2019</v>
      </c>
      <c r="J1014">
        <f t="shared" si="83"/>
        <v>3</v>
      </c>
      <c r="K1014" t="str">
        <f t="shared" si="85"/>
        <v>경북주의보2019-03-01</v>
      </c>
      <c r="L1014">
        <f>COUNTIF(K$2:K1014,K1014)</f>
        <v>1</v>
      </c>
    </row>
    <row r="1015" spans="1:12" hidden="1" x14ac:dyDescent="0.3">
      <c r="A1015" t="s">
        <v>39</v>
      </c>
      <c r="B1015" t="s">
        <v>139</v>
      </c>
      <c r="C1015" t="s">
        <v>1794</v>
      </c>
      <c r="D1015" t="s">
        <v>123</v>
      </c>
      <c r="E1015" t="s">
        <v>1067</v>
      </c>
      <c r="F1015" t="s">
        <v>1058</v>
      </c>
      <c r="G1015" t="str">
        <f t="shared" si="81"/>
        <v>2019-03-01</v>
      </c>
      <c r="H1015" t="str">
        <f t="shared" si="82"/>
        <v>2019-03-07</v>
      </c>
      <c r="I1015" t="str">
        <f t="shared" si="84"/>
        <v>2019</v>
      </c>
      <c r="J1015">
        <f t="shared" si="83"/>
        <v>3</v>
      </c>
      <c r="K1015" t="str">
        <f t="shared" si="85"/>
        <v>광주주의보2019-03-01</v>
      </c>
      <c r="L1015">
        <f>COUNTIF(K$2:K1015,K1015)</f>
        <v>1</v>
      </c>
    </row>
    <row r="1016" spans="1:12" x14ac:dyDescent="0.3">
      <c r="A1016" t="s">
        <v>142</v>
      </c>
      <c r="B1016" t="s">
        <v>184</v>
      </c>
      <c r="C1016" t="s">
        <v>1794</v>
      </c>
      <c r="D1016" t="s">
        <v>1</v>
      </c>
      <c r="E1016" t="s">
        <v>1116</v>
      </c>
      <c r="F1016" t="s">
        <v>1103</v>
      </c>
      <c r="G1016" t="str">
        <f t="shared" si="81"/>
        <v>2019-03-01</v>
      </c>
      <c r="H1016" t="str">
        <f t="shared" si="82"/>
        <v>2019-03-01</v>
      </c>
      <c r="I1016" t="str">
        <f t="shared" si="84"/>
        <v>2019</v>
      </c>
      <c r="J1016">
        <f t="shared" si="83"/>
        <v>3</v>
      </c>
      <c r="K1016" t="str">
        <f t="shared" si="85"/>
        <v>전북경보2019-03-01</v>
      </c>
      <c r="L1016">
        <f>COUNTIF(K$2:K1016,K1016)</f>
        <v>1</v>
      </c>
    </row>
    <row r="1017" spans="1:12" hidden="1" x14ac:dyDescent="0.3">
      <c r="A1017" t="s">
        <v>30</v>
      </c>
      <c r="B1017" t="s">
        <v>146</v>
      </c>
      <c r="C1017" t="s">
        <v>126</v>
      </c>
      <c r="D1017" t="s">
        <v>123</v>
      </c>
      <c r="E1017" t="s">
        <v>1009</v>
      </c>
      <c r="F1017" t="s">
        <v>1008</v>
      </c>
      <c r="G1017" t="str">
        <f t="shared" si="81"/>
        <v>2019-03-02</v>
      </c>
      <c r="H1017" t="str">
        <f t="shared" si="82"/>
        <v>2019-03-03</v>
      </c>
      <c r="I1017" t="str">
        <f t="shared" si="84"/>
        <v>2019</v>
      </c>
      <c r="J1017">
        <f t="shared" si="83"/>
        <v>3</v>
      </c>
      <c r="K1017" t="str">
        <f t="shared" si="85"/>
        <v>인천주의보2019-03-02</v>
      </c>
      <c r="L1017">
        <f>COUNTIF(K$2:K1017,K1017)</f>
        <v>1</v>
      </c>
    </row>
    <row r="1018" spans="1:12" hidden="1" x14ac:dyDescent="0.3">
      <c r="A1018" t="s">
        <v>133</v>
      </c>
      <c r="B1018" t="s">
        <v>158</v>
      </c>
      <c r="C1018" t="s">
        <v>126</v>
      </c>
      <c r="D1018" t="s">
        <v>123</v>
      </c>
      <c r="E1018" t="s">
        <v>1104</v>
      </c>
      <c r="F1018" t="s">
        <v>1105</v>
      </c>
      <c r="G1018" t="str">
        <f t="shared" si="81"/>
        <v>2019-03-02</v>
      </c>
      <c r="H1018" t="str">
        <f t="shared" si="82"/>
        <v>2019-03-02</v>
      </c>
      <c r="I1018" t="str">
        <f t="shared" si="84"/>
        <v>2019</v>
      </c>
      <c r="J1018">
        <f t="shared" si="83"/>
        <v>3</v>
      </c>
      <c r="K1018" t="str">
        <f t="shared" si="85"/>
        <v>경남주의보2019-03-02</v>
      </c>
      <c r="L1018">
        <f>COUNTIF(K$2:K1018,K1018)</f>
        <v>1</v>
      </c>
    </row>
    <row r="1019" spans="1:12" hidden="1" x14ac:dyDescent="0.3">
      <c r="A1019" t="s">
        <v>153</v>
      </c>
      <c r="B1019" t="s">
        <v>129</v>
      </c>
      <c r="C1019" t="s">
        <v>1794</v>
      </c>
      <c r="D1019" t="s">
        <v>123</v>
      </c>
      <c r="E1019" t="s">
        <v>2340</v>
      </c>
      <c r="F1019" t="s">
        <v>1070</v>
      </c>
      <c r="G1019" t="str">
        <f t="shared" si="81"/>
        <v>2019-03-02</v>
      </c>
      <c r="H1019" t="str">
        <f t="shared" si="82"/>
        <v>2019-03-07</v>
      </c>
      <c r="I1019" t="str">
        <f t="shared" si="84"/>
        <v>2019</v>
      </c>
      <c r="J1019">
        <f t="shared" si="83"/>
        <v>3</v>
      </c>
      <c r="K1019" t="str">
        <f t="shared" si="85"/>
        <v>충남주의보2019-03-02</v>
      </c>
      <c r="L1019">
        <f>COUNTIF(K$2:K1019,K1019)</f>
        <v>1</v>
      </c>
    </row>
    <row r="1020" spans="1:12" hidden="1" x14ac:dyDescent="0.3">
      <c r="A1020" t="s">
        <v>37</v>
      </c>
      <c r="B1020" t="s">
        <v>152</v>
      </c>
      <c r="C1020" t="s">
        <v>1794</v>
      </c>
      <c r="D1020" t="s">
        <v>123</v>
      </c>
      <c r="E1020" t="s">
        <v>2413</v>
      </c>
      <c r="F1020" t="s">
        <v>2411</v>
      </c>
      <c r="G1020" t="str">
        <f t="shared" si="81"/>
        <v>2019-03-02</v>
      </c>
      <c r="H1020" t="str">
        <f t="shared" si="82"/>
        <v>2019-03-02</v>
      </c>
      <c r="I1020" t="str">
        <f t="shared" si="84"/>
        <v>2019</v>
      </c>
      <c r="J1020">
        <f t="shared" si="83"/>
        <v>3</v>
      </c>
      <c r="K1020" t="str">
        <f t="shared" si="85"/>
        <v>부산주의보2019-03-02</v>
      </c>
      <c r="L1020">
        <f>COUNTIF(K$2:K1020,K1020)</f>
        <v>1</v>
      </c>
    </row>
    <row r="1021" spans="1:12" hidden="1" x14ac:dyDescent="0.3">
      <c r="A1021" t="s">
        <v>142</v>
      </c>
      <c r="B1021" t="s">
        <v>175</v>
      </c>
      <c r="C1021" t="s">
        <v>1794</v>
      </c>
      <c r="D1021" t="s">
        <v>123</v>
      </c>
      <c r="E1021" t="s">
        <v>1138</v>
      </c>
      <c r="F1021" t="s">
        <v>2442</v>
      </c>
      <c r="G1021" t="str">
        <f t="shared" si="81"/>
        <v>2019-03-02</v>
      </c>
      <c r="H1021" t="str">
        <f t="shared" si="82"/>
        <v>2019-03-04</v>
      </c>
      <c r="I1021" t="str">
        <f t="shared" si="84"/>
        <v>2019</v>
      </c>
      <c r="J1021">
        <f t="shared" si="83"/>
        <v>3</v>
      </c>
      <c r="K1021" t="str">
        <f t="shared" si="85"/>
        <v>전북주의보2019-03-02</v>
      </c>
      <c r="L1021">
        <f>COUNTIF(K$2:K1021,K1021)</f>
        <v>1</v>
      </c>
    </row>
    <row r="1022" spans="1:12" hidden="1" x14ac:dyDescent="0.3">
      <c r="A1022" t="s">
        <v>27</v>
      </c>
      <c r="B1022" t="s">
        <v>135</v>
      </c>
      <c r="C1022" t="s">
        <v>126</v>
      </c>
      <c r="D1022" t="s">
        <v>123</v>
      </c>
      <c r="E1022" t="s">
        <v>953</v>
      </c>
      <c r="F1022" t="s">
        <v>954</v>
      </c>
      <c r="G1022" t="str">
        <f t="shared" si="81"/>
        <v>2019-03-03</v>
      </c>
      <c r="H1022" t="str">
        <f t="shared" si="82"/>
        <v>2019-03-06</v>
      </c>
      <c r="I1022" t="str">
        <f t="shared" si="84"/>
        <v>2019</v>
      </c>
      <c r="J1022">
        <f t="shared" si="83"/>
        <v>3</v>
      </c>
      <c r="K1022" t="str">
        <f t="shared" si="85"/>
        <v>서울주의보2019-03-03</v>
      </c>
      <c r="L1022">
        <f>COUNTIF(K$2:K1022,K1022)</f>
        <v>1</v>
      </c>
    </row>
    <row r="1023" spans="1:12" hidden="1" x14ac:dyDescent="0.3">
      <c r="A1023" t="s">
        <v>124</v>
      </c>
      <c r="B1023" t="s">
        <v>125</v>
      </c>
      <c r="C1023" t="s">
        <v>126</v>
      </c>
      <c r="D1023" t="s">
        <v>123</v>
      </c>
      <c r="E1023" t="s">
        <v>953</v>
      </c>
      <c r="F1023" t="s">
        <v>976</v>
      </c>
      <c r="G1023" t="str">
        <f t="shared" si="81"/>
        <v>2019-03-03</v>
      </c>
      <c r="H1023" t="str">
        <f t="shared" si="82"/>
        <v>2019-03-07</v>
      </c>
      <c r="I1023" t="str">
        <f t="shared" si="84"/>
        <v>2019</v>
      </c>
      <c r="J1023">
        <f t="shared" si="83"/>
        <v>3</v>
      </c>
      <c r="K1023" t="str">
        <f t="shared" si="85"/>
        <v>경기주의보2019-03-03</v>
      </c>
      <c r="L1023">
        <f>COUNTIF(K$2:K1023,K1023)</f>
        <v>1</v>
      </c>
    </row>
    <row r="1024" spans="1:12" hidden="1" x14ac:dyDescent="0.3">
      <c r="A1024" t="s">
        <v>30</v>
      </c>
      <c r="B1024" t="s">
        <v>149</v>
      </c>
      <c r="C1024" t="s">
        <v>126</v>
      </c>
      <c r="D1024" t="s">
        <v>123</v>
      </c>
      <c r="E1024" t="s">
        <v>1010</v>
      </c>
      <c r="F1024" t="s">
        <v>1011</v>
      </c>
      <c r="G1024" t="str">
        <f t="shared" si="81"/>
        <v>2019-03-03</v>
      </c>
      <c r="H1024" t="str">
        <f t="shared" si="82"/>
        <v>2019-03-06</v>
      </c>
      <c r="I1024" t="str">
        <f t="shared" si="84"/>
        <v>2019</v>
      </c>
      <c r="J1024">
        <f t="shared" si="83"/>
        <v>3</v>
      </c>
      <c r="K1024" t="str">
        <f t="shared" si="85"/>
        <v>인천주의보2019-03-03</v>
      </c>
      <c r="L1024">
        <f>COUNTIF(K$2:K1024,K1024)</f>
        <v>1</v>
      </c>
    </row>
    <row r="1025" spans="1:12" hidden="1" x14ac:dyDescent="0.3">
      <c r="A1025" t="s">
        <v>61</v>
      </c>
      <c r="B1025" t="s">
        <v>171</v>
      </c>
      <c r="C1025" t="s">
        <v>126</v>
      </c>
      <c r="D1025" t="s">
        <v>123</v>
      </c>
      <c r="E1025" t="s">
        <v>1082</v>
      </c>
      <c r="F1025" t="s">
        <v>973</v>
      </c>
      <c r="G1025" t="str">
        <f t="shared" si="81"/>
        <v>2019-03-03</v>
      </c>
      <c r="H1025" t="str">
        <f t="shared" si="82"/>
        <v>2019-03-03</v>
      </c>
      <c r="I1025" t="str">
        <f t="shared" si="84"/>
        <v>2019</v>
      </c>
      <c r="J1025">
        <f t="shared" si="83"/>
        <v>3</v>
      </c>
      <c r="K1025" t="str">
        <f t="shared" si="85"/>
        <v>세종주의보2019-03-03</v>
      </c>
      <c r="L1025">
        <f>COUNTIF(K$2:K1025,K1025)</f>
        <v>1</v>
      </c>
    </row>
    <row r="1026" spans="1:12" hidden="1" x14ac:dyDescent="0.3">
      <c r="A1026" t="s">
        <v>142</v>
      </c>
      <c r="B1026" t="s">
        <v>178</v>
      </c>
      <c r="C1026" t="s">
        <v>126</v>
      </c>
      <c r="D1026" t="s">
        <v>123</v>
      </c>
      <c r="E1026" t="s">
        <v>953</v>
      </c>
      <c r="F1026" t="s">
        <v>1057</v>
      </c>
      <c r="G1026" t="str">
        <f t="shared" ref="G1026:G1089" si="86">LEFT(E1026,10)</f>
        <v>2019-03-03</v>
      </c>
      <c r="H1026" t="str">
        <f t="shared" ref="H1026:H1089" si="87">LEFT(F1026,10)</f>
        <v>2019-03-07</v>
      </c>
      <c r="I1026" t="str">
        <f t="shared" si="84"/>
        <v>2019</v>
      </c>
      <c r="J1026">
        <f t="shared" si="83"/>
        <v>3</v>
      </c>
      <c r="K1026" t="str">
        <f t="shared" si="85"/>
        <v>전북주의보2019-03-03</v>
      </c>
      <c r="L1026">
        <f>COUNTIF(K$2:K1026,K1026)</f>
        <v>1</v>
      </c>
    </row>
    <row r="1027" spans="1:12" hidden="1" x14ac:dyDescent="0.3">
      <c r="A1027" t="s">
        <v>124</v>
      </c>
      <c r="B1027" t="s">
        <v>164</v>
      </c>
      <c r="C1027" t="s">
        <v>126</v>
      </c>
      <c r="D1027" t="s">
        <v>123</v>
      </c>
      <c r="E1027" t="s">
        <v>978</v>
      </c>
      <c r="F1027" t="s">
        <v>979</v>
      </c>
      <c r="G1027" t="str">
        <f t="shared" si="86"/>
        <v>2019-03-04</v>
      </c>
      <c r="H1027" t="str">
        <f t="shared" si="87"/>
        <v>2019-03-07</v>
      </c>
      <c r="I1027" t="str">
        <f t="shared" si="84"/>
        <v>2019</v>
      </c>
      <c r="J1027">
        <f t="shared" ref="J1027:J1090" si="88">MONTH(G1027)</f>
        <v>3</v>
      </c>
      <c r="K1027" t="str">
        <f t="shared" si="85"/>
        <v>경기주의보2019-03-04</v>
      </c>
      <c r="L1027">
        <f>COUNTIF(K$2:K1027,K1027)</f>
        <v>1</v>
      </c>
    </row>
    <row r="1028" spans="1:12" hidden="1" x14ac:dyDescent="0.3">
      <c r="A1028" t="s">
        <v>30</v>
      </c>
      <c r="B1028" t="s">
        <v>137</v>
      </c>
      <c r="C1028" t="s">
        <v>126</v>
      </c>
      <c r="D1028" t="s">
        <v>123</v>
      </c>
      <c r="E1028" t="s">
        <v>1013</v>
      </c>
      <c r="F1028" t="s">
        <v>1014</v>
      </c>
      <c r="G1028" t="str">
        <f t="shared" si="86"/>
        <v>2019-03-04</v>
      </c>
      <c r="H1028" t="str">
        <f t="shared" si="87"/>
        <v>2019-03-05</v>
      </c>
      <c r="I1028" t="str">
        <f t="shared" si="84"/>
        <v>2019</v>
      </c>
      <c r="J1028">
        <f t="shared" si="88"/>
        <v>3</v>
      </c>
      <c r="K1028" t="str">
        <f t="shared" si="85"/>
        <v>인천주의보2019-03-04</v>
      </c>
      <c r="L1028">
        <f>COUNTIF(K$2:K1028,K1028)</f>
        <v>1</v>
      </c>
    </row>
    <row r="1029" spans="1:12" hidden="1" x14ac:dyDescent="0.3">
      <c r="A1029" t="s">
        <v>153</v>
      </c>
      <c r="B1029" t="s">
        <v>146</v>
      </c>
      <c r="C1029" t="s">
        <v>126</v>
      </c>
      <c r="D1029" t="s">
        <v>123</v>
      </c>
      <c r="E1029" t="s">
        <v>1047</v>
      </c>
      <c r="F1029" t="s">
        <v>1029</v>
      </c>
      <c r="G1029" t="str">
        <f t="shared" si="86"/>
        <v>2019-03-04</v>
      </c>
      <c r="H1029" t="str">
        <f t="shared" si="87"/>
        <v>2019-03-06</v>
      </c>
      <c r="I1029" t="str">
        <f t="shared" si="84"/>
        <v>2019</v>
      </c>
      <c r="J1029">
        <f t="shared" si="88"/>
        <v>3</v>
      </c>
      <c r="K1029" t="str">
        <f t="shared" si="85"/>
        <v>충남주의보2019-03-04</v>
      </c>
      <c r="L1029">
        <f>COUNTIF(K$2:K1029,K1029)</f>
        <v>1</v>
      </c>
    </row>
    <row r="1030" spans="1:12" hidden="1" x14ac:dyDescent="0.3">
      <c r="A1030" t="s">
        <v>34</v>
      </c>
      <c r="B1030" t="s">
        <v>129</v>
      </c>
      <c r="C1030" t="s">
        <v>126</v>
      </c>
      <c r="D1030" t="s">
        <v>123</v>
      </c>
      <c r="E1030" t="s">
        <v>1056</v>
      </c>
      <c r="F1030" t="s">
        <v>1057</v>
      </c>
      <c r="G1030" t="str">
        <f t="shared" si="86"/>
        <v>2019-03-04</v>
      </c>
      <c r="H1030" t="str">
        <f t="shared" si="87"/>
        <v>2019-03-07</v>
      </c>
      <c r="I1030" t="str">
        <f t="shared" si="84"/>
        <v>2019</v>
      </c>
      <c r="J1030">
        <f t="shared" si="88"/>
        <v>3</v>
      </c>
      <c r="K1030" t="str">
        <f t="shared" si="85"/>
        <v>대전주의보2019-03-04</v>
      </c>
      <c r="L1030">
        <f>COUNTIF(K$2:K1030,K1030)</f>
        <v>1</v>
      </c>
    </row>
    <row r="1031" spans="1:12" hidden="1" x14ac:dyDescent="0.3">
      <c r="A1031" t="s">
        <v>121</v>
      </c>
      <c r="B1031" t="s">
        <v>159</v>
      </c>
      <c r="C1031" t="s">
        <v>126</v>
      </c>
      <c r="D1031" t="s">
        <v>123</v>
      </c>
      <c r="E1031" t="s">
        <v>1069</v>
      </c>
      <c r="F1031" t="s">
        <v>1029</v>
      </c>
      <c r="G1031" t="str">
        <f t="shared" si="86"/>
        <v>2019-03-04</v>
      </c>
      <c r="H1031" t="str">
        <f t="shared" si="87"/>
        <v>2019-03-06</v>
      </c>
      <c r="I1031" t="str">
        <f t="shared" si="84"/>
        <v>2019</v>
      </c>
      <c r="J1031">
        <f t="shared" si="88"/>
        <v>3</v>
      </c>
      <c r="K1031" t="str">
        <f t="shared" si="85"/>
        <v>충북주의보2019-03-04</v>
      </c>
      <c r="L1031">
        <f>COUNTIF(K$2:K1031,K1031)</f>
        <v>1</v>
      </c>
    </row>
    <row r="1032" spans="1:12" hidden="1" x14ac:dyDescent="0.3">
      <c r="A1032" t="s">
        <v>61</v>
      </c>
      <c r="B1032" t="s">
        <v>171</v>
      </c>
      <c r="C1032" t="s">
        <v>126</v>
      </c>
      <c r="D1032" t="s">
        <v>123</v>
      </c>
      <c r="E1032" t="s">
        <v>1083</v>
      </c>
      <c r="F1032" t="s">
        <v>979</v>
      </c>
      <c r="G1032" t="str">
        <f t="shared" si="86"/>
        <v>2019-03-04</v>
      </c>
      <c r="H1032" t="str">
        <f t="shared" si="87"/>
        <v>2019-03-07</v>
      </c>
      <c r="I1032" t="str">
        <f t="shared" si="84"/>
        <v>2019</v>
      </c>
      <c r="J1032">
        <f t="shared" si="88"/>
        <v>3</v>
      </c>
      <c r="K1032" t="str">
        <f t="shared" si="85"/>
        <v>세종주의보2019-03-04</v>
      </c>
      <c r="L1032">
        <f>COUNTIF(K$2:K1032,K1032)</f>
        <v>1</v>
      </c>
    </row>
    <row r="1033" spans="1:12" hidden="1" x14ac:dyDescent="0.3">
      <c r="A1033" t="s">
        <v>133</v>
      </c>
      <c r="B1033" t="s">
        <v>161</v>
      </c>
      <c r="C1033" t="s">
        <v>126</v>
      </c>
      <c r="D1033" t="s">
        <v>123</v>
      </c>
      <c r="E1033" t="s">
        <v>981</v>
      </c>
      <c r="F1033" t="s">
        <v>1106</v>
      </c>
      <c r="G1033" t="str">
        <f t="shared" si="86"/>
        <v>2019-03-04</v>
      </c>
      <c r="H1033" t="str">
        <f t="shared" si="87"/>
        <v>2019-03-06</v>
      </c>
      <c r="I1033" t="str">
        <f t="shared" si="84"/>
        <v>2019</v>
      </c>
      <c r="J1033">
        <f t="shared" si="88"/>
        <v>3</v>
      </c>
      <c r="K1033" t="str">
        <f t="shared" si="85"/>
        <v>경남주의보2019-03-04</v>
      </c>
      <c r="L1033">
        <f>COUNTIF(K$2:K1033,K1033)</f>
        <v>1</v>
      </c>
    </row>
    <row r="1034" spans="1:12" hidden="1" x14ac:dyDescent="0.3">
      <c r="A1034" t="s">
        <v>130</v>
      </c>
      <c r="B1034" t="s">
        <v>157</v>
      </c>
      <c r="C1034" t="s">
        <v>126</v>
      </c>
      <c r="D1034" t="s">
        <v>123</v>
      </c>
      <c r="E1034" t="s">
        <v>1047</v>
      </c>
      <c r="F1034" t="s">
        <v>1117</v>
      </c>
      <c r="G1034" t="str">
        <f t="shared" si="86"/>
        <v>2019-03-04</v>
      </c>
      <c r="H1034" t="str">
        <f t="shared" si="87"/>
        <v>2019-03-06</v>
      </c>
      <c r="I1034" t="str">
        <f t="shared" si="84"/>
        <v>2019</v>
      </c>
      <c r="J1034">
        <f t="shared" si="88"/>
        <v>3</v>
      </c>
      <c r="K1034" t="str">
        <f t="shared" si="85"/>
        <v>전남주의보2019-03-04</v>
      </c>
      <c r="L1034">
        <f>COUNTIF(K$2:K1034,K1034)</f>
        <v>1</v>
      </c>
    </row>
    <row r="1035" spans="1:12" hidden="1" x14ac:dyDescent="0.3">
      <c r="A1035" t="s">
        <v>39</v>
      </c>
      <c r="B1035" t="s">
        <v>139</v>
      </c>
      <c r="C1035" t="s">
        <v>126</v>
      </c>
      <c r="D1035" t="s">
        <v>123</v>
      </c>
      <c r="E1035" t="s">
        <v>1123</v>
      </c>
      <c r="F1035" t="s">
        <v>1029</v>
      </c>
      <c r="G1035" t="str">
        <f t="shared" si="86"/>
        <v>2019-03-04</v>
      </c>
      <c r="H1035" t="str">
        <f t="shared" si="87"/>
        <v>2019-03-06</v>
      </c>
      <c r="I1035" t="str">
        <f t="shared" ref="I1035:I1091" si="89">LEFT(G1035,4)</f>
        <v>2019</v>
      </c>
      <c r="J1035">
        <f t="shared" si="88"/>
        <v>3</v>
      </c>
      <c r="K1035" t="str">
        <f t="shared" ref="K1035:K1091" si="90">A1035&amp;D1035&amp;G1035</f>
        <v>광주주의보2019-03-04</v>
      </c>
      <c r="L1035">
        <f>COUNTIF(K$2:K1035,K1035)</f>
        <v>1</v>
      </c>
    </row>
    <row r="1036" spans="1:12" hidden="1" x14ac:dyDescent="0.3">
      <c r="A1036" t="s">
        <v>142</v>
      </c>
      <c r="B1036" t="s">
        <v>176</v>
      </c>
      <c r="C1036" t="s">
        <v>126</v>
      </c>
      <c r="D1036" t="s">
        <v>123</v>
      </c>
      <c r="E1036" t="s">
        <v>1048</v>
      </c>
      <c r="F1036" t="s">
        <v>1028</v>
      </c>
      <c r="G1036" t="str">
        <f t="shared" si="86"/>
        <v>2019-03-04</v>
      </c>
      <c r="H1036" t="str">
        <f t="shared" si="87"/>
        <v>2019-03-06</v>
      </c>
      <c r="I1036" t="str">
        <f t="shared" si="89"/>
        <v>2019</v>
      </c>
      <c r="J1036">
        <f t="shared" si="88"/>
        <v>3</v>
      </c>
      <c r="K1036" t="str">
        <f t="shared" si="90"/>
        <v>전북주의보2019-03-04</v>
      </c>
      <c r="L1036">
        <f>COUNTIF(K$2:K1036,K1036)</f>
        <v>1</v>
      </c>
    </row>
    <row r="1037" spans="1:12" hidden="1" x14ac:dyDescent="0.3">
      <c r="A1037" t="s">
        <v>41</v>
      </c>
      <c r="B1037" t="s">
        <v>162</v>
      </c>
      <c r="C1037" t="s">
        <v>126</v>
      </c>
      <c r="D1037" t="s">
        <v>123</v>
      </c>
      <c r="E1037" t="s">
        <v>1056</v>
      </c>
      <c r="F1037" t="s">
        <v>1152</v>
      </c>
      <c r="G1037" t="str">
        <f t="shared" si="86"/>
        <v>2019-03-04</v>
      </c>
      <c r="H1037" t="str">
        <f t="shared" si="87"/>
        <v>2019-03-05</v>
      </c>
      <c r="I1037" t="str">
        <f t="shared" si="89"/>
        <v>2019</v>
      </c>
      <c r="J1037">
        <f t="shared" si="88"/>
        <v>3</v>
      </c>
      <c r="K1037" t="str">
        <f t="shared" si="90"/>
        <v>제주주의보2019-03-04</v>
      </c>
      <c r="L1037">
        <f>COUNTIF(K$2:K1037,K1037)</f>
        <v>1</v>
      </c>
    </row>
    <row r="1038" spans="1:12" x14ac:dyDescent="0.3">
      <c r="A1038" t="s">
        <v>124</v>
      </c>
      <c r="B1038" t="s">
        <v>164</v>
      </c>
      <c r="C1038" t="s">
        <v>1794</v>
      </c>
      <c r="D1038" t="s">
        <v>1</v>
      </c>
      <c r="E1038" t="s">
        <v>2272</v>
      </c>
      <c r="F1038" t="s">
        <v>979</v>
      </c>
      <c r="G1038" t="str">
        <f t="shared" si="86"/>
        <v>2019-03-04</v>
      </c>
      <c r="H1038" t="str">
        <f t="shared" si="87"/>
        <v>2019-03-07</v>
      </c>
      <c r="I1038" t="str">
        <f t="shared" si="89"/>
        <v>2019</v>
      </c>
      <c r="J1038">
        <f t="shared" si="88"/>
        <v>3</v>
      </c>
      <c r="K1038" t="str">
        <f t="shared" si="90"/>
        <v>경기경보2019-03-04</v>
      </c>
      <c r="L1038">
        <f>COUNTIF(K$2:K1038,K1038)</f>
        <v>1</v>
      </c>
    </row>
    <row r="1039" spans="1:12" hidden="1" x14ac:dyDescent="0.3">
      <c r="A1039" t="s">
        <v>127</v>
      </c>
      <c r="B1039" t="s">
        <v>147</v>
      </c>
      <c r="C1039" t="s">
        <v>1794</v>
      </c>
      <c r="D1039" t="s">
        <v>123</v>
      </c>
      <c r="E1039" t="s">
        <v>981</v>
      </c>
      <c r="F1039" t="s">
        <v>1070</v>
      </c>
      <c r="G1039" t="str">
        <f t="shared" si="86"/>
        <v>2019-03-04</v>
      </c>
      <c r="H1039" t="str">
        <f t="shared" si="87"/>
        <v>2019-03-07</v>
      </c>
      <c r="I1039" t="str">
        <f t="shared" si="89"/>
        <v>2019</v>
      </c>
      <c r="J1039">
        <f t="shared" si="88"/>
        <v>3</v>
      </c>
      <c r="K1039" t="str">
        <f t="shared" si="90"/>
        <v>강원주의보2019-03-04</v>
      </c>
      <c r="L1039">
        <f>COUNTIF(K$2:K1039,K1039)</f>
        <v>1</v>
      </c>
    </row>
    <row r="1040" spans="1:12" x14ac:dyDescent="0.3">
      <c r="A1040" t="s">
        <v>142</v>
      </c>
      <c r="B1040" t="s">
        <v>179</v>
      </c>
      <c r="C1040" t="s">
        <v>1794</v>
      </c>
      <c r="D1040" t="s">
        <v>1</v>
      </c>
      <c r="E1040" t="s">
        <v>1141</v>
      </c>
      <c r="F1040" t="s">
        <v>1106</v>
      </c>
      <c r="G1040" t="str">
        <f t="shared" si="86"/>
        <v>2019-03-04</v>
      </c>
      <c r="H1040" t="str">
        <f t="shared" si="87"/>
        <v>2019-03-06</v>
      </c>
      <c r="I1040" t="str">
        <f t="shared" si="89"/>
        <v>2019</v>
      </c>
      <c r="J1040">
        <f t="shared" si="88"/>
        <v>3</v>
      </c>
      <c r="K1040" t="str">
        <f t="shared" si="90"/>
        <v>전북경보2019-03-04</v>
      </c>
      <c r="L1040">
        <f>COUNTIF(K$2:K1040,K1040)</f>
        <v>1</v>
      </c>
    </row>
    <row r="1041" spans="1:12" hidden="1" x14ac:dyDescent="0.3">
      <c r="A1041" t="s">
        <v>127</v>
      </c>
      <c r="B1041" t="s">
        <v>128</v>
      </c>
      <c r="C1041" t="s">
        <v>126</v>
      </c>
      <c r="D1041" t="s">
        <v>123</v>
      </c>
      <c r="E1041" t="s">
        <v>1027</v>
      </c>
      <c r="F1041" t="s">
        <v>1028</v>
      </c>
      <c r="G1041" t="str">
        <f t="shared" si="86"/>
        <v>2019-03-05</v>
      </c>
      <c r="H1041" t="str">
        <f t="shared" si="87"/>
        <v>2019-03-06</v>
      </c>
      <c r="I1041" t="str">
        <f t="shared" si="89"/>
        <v>2019</v>
      </c>
      <c r="J1041">
        <f t="shared" si="88"/>
        <v>3</v>
      </c>
      <c r="K1041" t="str">
        <f t="shared" si="90"/>
        <v>강원주의보2019-03-05</v>
      </c>
      <c r="L1041">
        <f>COUNTIF(K$2:K1041,K1041)</f>
        <v>1</v>
      </c>
    </row>
    <row r="1042" spans="1:12" hidden="1" x14ac:dyDescent="0.3">
      <c r="A1042" t="s">
        <v>121</v>
      </c>
      <c r="B1042" t="s">
        <v>122</v>
      </c>
      <c r="C1042" t="s">
        <v>126</v>
      </c>
      <c r="D1042" t="s">
        <v>123</v>
      </c>
      <c r="E1042" t="s">
        <v>1071</v>
      </c>
      <c r="F1042" t="s">
        <v>979</v>
      </c>
      <c r="G1042" t="str">
        <f t="shared" si="86"/>
        <v>2019-03-05</v>
      </c>
      <c r="H1042" t="str">
        <f t="shared" si="87"/>
        <v>2019-03-07</v>
      </c>
      <c r="I1042" t="str">
        <f t="shared" si="89"/>
        <v>2019</v>
      </c>
      <c r="J1042">
        <f t="shared" si="88"/>
        <v>3</v>
      </c>
      <c r="K1042" t="str">
        <f t="shared" si="90"/>
        <v>충북주의보2019-03-05</v>
      </c>
      <c r="L1042">
        <f>COUNTIF(K$2:K1042,K1042)</f>
        <v>1</v>
      </c>
    </row>
    <row r="1043" spans="1:12" hidden="1" x14ac:dyDescent="0.3">
      <c r="A1043" t="s">
        <v>132</v>
      </c>
      <c r="B1043" t="s">
        <v>129</v>
      </c>
      <c r="C1043" t="s">
        <v>126</v>
      </c>
      <c r="D1043" t="s">
        <v>123</v>
      </c>
      <c r="E1043" t="s">
        <v>1027</v>
      </c>
      <c r="F1043" t="s">
        <v>1029</v>
      </c>
      <c r="G1043" t="str">
        <f t="shared" si="86"/>
        <v>2019-03-05</v>
      </c>
      <c r="H1043" t="str">
        <f t="shared" si="87"/>
        <v>2019-03-06</v>
      </c>
      <c r="I1043" t="str">
        <f t="shared" si="89"/>
        <v>2019</v>
      </c>
      <c r="J1043">
        <f t="shared" si="88"/>
        <v>3</v>
      </c>
      <c r="K1043" t="str">
        <f t="shared" si="90"/>
        <v>경북주의보2019-03-05</v>
      </c>
      <c r="L1043">
        <f>COUNTIF(K$2:K1043,K1043)</f>
        <v>1</v>
      </c>
    </row>
    <row r="1044" spans="1:12" x14ac:dyDescent="0.3">
      <c r="A1044" t="s">
        <v>27</v>
      </c>
      <c r="B1044" t="s">
        <v>135</v>
      </c>
      <c r="C1044" t="s">
        <v>1794</v>
      </c>
      <c r="D1044" t="s">
        <v>1</v>
      </c>
      <c r="E1044" t="s">
        <v>2231</v>
      </c>
      <c r="F1044" t="s">
        <v>954</v>
      </c>
      <c r="G1044" t="str">
        <f t="shared" si="86"/>
        <v>2019-03-05</v>
      </c>
      <c r="H1044" t="str">
        <f t="shared" si="87"/>
        <v>2019-03-06</v>
      </c>
      <c r="I1044" t="str">
        <f t="shared" si="89"/>
        <v>2019</v>
      </c>
      <c r="J1044">
        <f t="shared" si="88"/>
        <v>3</v>
      </c>
      <c r="K1044" t="str">
        <f t="shared" si="90"/>
        <v>서울경보2019-03-05</v>
      </c>
      <c r="L1044">
        <f>COUNTIF(K$2:K1044,K1044)</f>
        <v>1</v>
      </c>
    </row>
    <row r="1045" spans="1:12" x14ac:dyDescent="0.3">
      <c r="A1045" t="s">
        <v>124</v>
      </c>
      <c r="B1045" t="s">
        <v>131</v>
      </c>
      <c r="C1045" t="s">
        <v>1794</v>
      </c>
      <c r="D1045" t="s">
        <v>1</v>
      </c>
      <c r="E1045" t="s">
        <v>2274</v>
      </c>
      <c r="F1045" t="s">
        <v>976</v>
      </c>
      <c r="G1045" t="str">
        <f t="shared" si="86"/>
        <v>2019-03-05</v>
      </c>
      <c r="H1045" t="str">
        <f t="shared" si="87"/>
        <v>2019-03-07</v>
      </c>
      <c r="I1045" t="str">
        <f t="shared" si="89"/>
        <v>2019</v>
      </c>
      <c r="J1045">
        <f t="shared" si="88"/>
        <v>3</v>
      </c>
      <c r="K1045" t="str">
        <f t="shared" si="90"/>
        <v>경기경보2019-03-05</v>
      </c>
      <c r="L1045">
        <f>COUNTIF(K$2:K1045,K1045)</f>
        <v>1</v>
      </c>
    </row>
    <row r="1046" spans="1:12" x14ac:dyDescent="0.3">
      <c r="A1046" t="s">
        <v>127</v>
      </c>
      <c r="B1046" t="s">
        <v>128</v>
      </c>
      <c r="C1046" t="s">
        <v>1794</v>
      </c>
      <c r="D1046" t="s">
        <v>1</v>
      </c>
      <c r="E1046" t="s">
        <v>2332</v>
      </c>
      <c r="F1046" t="s">
        <v>2333</v>
      </c>
      <c r="G1046" t="str">
        <f t="shared" si="86"/>
        <v>2019-03-05</v>
      </c>
      <c r="H1046" t="str">
        <f t="shared" si="87"/>
        <v>2019-03-06</v>
      </c>
      <c r="I1046" t="str">
        <f t="shared" si="89"/>
        <v>2019</v>
      </c>
      <c r="J1046">
        <f t="shared" si="88"/>
        <v>3</v>
      </c>
      <c r="K1046" t="str">
        <f t="shared" si="90"/>
        <v>강원경보2019-03-05</v>
      </c>
      <c r="L1046">
        <f>COUNTIF(K$2:K1046,K1046)</f>
        <v>1</v>
      </c>
    </row>
    <row r="1047" spans="1:12" x14ac:dyDescent="0.3">
      <c r="A1047" t="s">
        <v>121</v>
      </c>
      <c r="B1047" t="s">
        <v>152</v>
      </c>
      <c r="C1047" t="s">
        <v>1794</v>
      </c>
      <c r="D1047" t="s">
        <v>1</v>
      </c>
      <c r="E1047" t="s">
        <v>1071</v>
      </c>
      <c r="F1047" t="s">
        <v>1057</v>
      </c>
      <c r="G1047" t="str">
        <f t="shared" si="86"/>
        <v>2019-03-05</v>
      </c>
      <c r="H1047" t="str">
        <f t="shared" si="87"/>
        <v>2019-03-07</v>
      </c>
      <c r="I1047" t="str">
        <f t="shared" si="89"/>
        <v>2019</v>
      </c>
      <c r="J1047">
        <f t="shared" si="88"/>
        <v>3</v>
      </c>
      <c r="K1047" t="str">
        <f t="shared" si="90"/>
        <v>충북경보2019-03-05</v>
      </c>
      <c r="L1047">
        <f>COUNTIF(K$2:K1047,K1047)</f>
        <v>1</v>
      </c>
    </row>
    <row r="1048" spans="1:12" x14ac:dyDescent="0.3">
      <c r="A1048" t="s">
        <v>61</v>
      </c>
      <c r="B1048" t="s">
        <v>171</v>
      </c>
      <c r="C1048" t="s">
        <v>1794</v>
      </c>
      <c r="D1048" t="s">
        <v>1</v>
      </c>
      <c r="E1048" t="s">
        <v>2331</v>
      </c>
      <c r="F1048" t="s">
        <v>1057</v>
      </c>
      <c r="G1048" t="str">
        <f t="shared" si="86"/>
        <v>2019-03-05</v>
      </c>
      <c r="H1048" t="str">
        <f t="shared" si="87"/>
        <v>2019-03-07</v>
      </c>
      <c r="I1048" t="str">
        <f t="shared" si="89"/>
        <v>2019</v>
      </c>
      <c r="J1048">
        <f t="shared" si="88"/>
        <v>3</v>
      </c>
      <c r="K1048" t="str">
        <f t="shared" si="90"/>
        <v>세종경보2019-03-05</v>
      </c>
      <c r="L1048">
        <f>COUNTIF(K$2:K1048,K1048)</f>
        <v>1</v>
      </c>
    </row>
    <row r="1049" spans="1:12" hidden="1" x14ac:dyDescent="0.3">
      <c r="A1049" t="s">
        <v>37</v>
      </c>
      <c r="B1049" t="s">
        <v>129</v>
      </c>
      <c r="C1049" t="s">
        <v>1794</v>
      </c>
      <c r="D1049" t="s">
        <v>123</v>
      </c>
      <c r="E1049" t="s">
        <v>2414</v>
      </c>
      <c r="F1049" t="s">
        <v>2415</v>
      </c>
      <c r="G1049" t="str">
        <f t="shared" si="86"/>
        <v>2019-03-05</v>
      </c>
      <c r="H1049" t="str">
        <f t="shared" si="87"/>
        <v>2019-03-07</v>
      </c>
      <c r="I1049" t="str">
        <f t="shared" si="89"/>
        <v>2019</v>
      </c>
      <c r="J1049">
        <f t="shared" si="88"/>
        <v>3</v>
      </c>
      <c r="K1049" t="str">
        <f t="shared" si="90"/>
        <v>부산주의보2019-03-05</v>
      </c>
      <c r="L1049">
        <f>COUNTIF(K$2:K1049,K1049)</f>
        <v>1</v>
      </c>
    </row>
    <row r="1050" spans="1:12" hidden="1" x14ac:dyDescent="0.3">
      <c r="A1050" t="s">
        <v>38</v>
      </c>
      <c r="B1050" t="s">
        <v>167</v>
      </c>
      <c r="C1050" t="s">
        <v>1794</v>
      </c>
      <c r="D1050" t="s">
        <v>123</v>
      </c>
      <c r="E1050" t="s">
        <v>2419</v>
      </c>
      <c r="F1050" t="s">
        <v>2277</v>
      </c>
      <c r="G1050" t="str">
        <f t="shared" si="86"/>
        <v>2019-03-05</v>
      </c>
      <c r="H1050" t="str">
        <f t="shared" si="87"/>
        <v>2019-03-07</v>
      </c>
      <c r="I1050" t="str">
        <f t="shared" si="89"/>
        <v>2019</v>
      </c>
      <c r="J1050">
        <f t="shared" si="88"/>
        <v>3</v>
      </c>
      <c r="K1050" t="str">
        <f t="shared" si="90"/>
        <v>울산주의보2019-03-05</v>
      </c>
      <c r="L1050">
        <f>COUNTIF(K$2:K1050,K1050)</f>
        <v>1</v>
      </c>
    </row>
    <row r="1051" spans="1:12" hidden="1" x14ac:dyDescent="0.3">
      <c r="A1051" t="s">
        <v>36</v>
      </c>
      <c r="B1051" t="s">
        <v>165</v>
      </c>
      <c r="C1051" t="s">
        <v>1794</v>
      </c>
      <c r="D1051" t="s">
        <v>123</v>
      </c>
      <c r="E1051" t="s">
        <v>2427</v>
      </c>
      <c r="F1051" t="s">
        <v>2376</v>
      </c>
      <c r="G1051" t="str">
        <f t="shared" si="86"/>
        <v>2019-03-05</v>
      </c>
      <c r="H1051" t="str">
        <f t="shared" si="87"/>
        <v>2019-03-08</v>
      </c>
      <c r="I1051" t="str">
        <f t="shared" si="89"/>
        <v>2019</v>
      </c>
      <c r="J1051">
        <f t="shared" si="88"/>
        <v>3</v>
      </c>
      <c r="K1051" t="str">
        <f t="shared" si="90"/>
        <v>대구주의보2019-03-05</v>
      </c>
      <c r="L1051">
        <f>COUNTIF(K$2:K1051,K1051)</f>
        <v>1</v>
      </c>
    </row>
    <row r="1052" spans="1:12" hidden="1" x14ac:dyDescent="0.3">
      <c r="A1052" t="s">
        <v>133</v>
      </c>
      <c r="B1052" t="s">
        <v>158</v>
      </c>
      <c r="C1052" t="s">
        <v>1794</v>
      </c>
      <c r="D1052" t="s">
        <v>123</v>
      </c>
      <c r="E1052" t="s">
        <v>2416</v>
      </c>
      <c r="F1052" t="s">
        <v>1070</v>
      </c>
      <c r="G1052" t="str">
        <f t="shared" si="86"/>
        <v>2019-03-05</v>
      </c>
      <c r="H1052" t="str">
        <f t="shared" si="87"/>
        <v>2019-03-07</v>
      </c>
      <c r="I1052" t="str">
        <f t="shared" si="89"/>
        <v>2019</v>
      </c>
      <c r="J1052">
        <f t="shared" si="88"/>
        <v>3</v>
      </c>
      <c r="K1052" t="str">
        <f t="shared" si="90"/>
        <v>경남주의보2019-03-05</v>
      </c>
      <c r="L1052">
        <f>COUNTIF(K$2:K1052,K1052)</f>
        <v>1</v>
      </c>
    </row>
    <row r="1053" spans="1:12" hidden="1" x14ac:dyDescent="0.3">
      <c r="A1053" t="s">
        <v>142</v>
      </c>
      <c r="B1053" t="s">
        <v>173</v>
      </c>
      <c r="C1053" t="s">
        <v>1794</v>
      </c>
      <c r="D1053" t="s">
        <v>123</v>
      </c>
      <c r="E1053" t="s">
        <v>2332</v>
      </c>
      <c r="F1053" t="s">
        <v>2416</v>
      </c>
      <c r="G1053" t="str">
        <f t="shared" si="86"/>
        <v>2019-03-05</v>
      </c>
      <c r="H1053" t="str">
        <f t="shared" si="87"/>
        <v>2019-03-05</v>
      </c>
      <c r="I1053" t="str">
        <f t="shared" si="89"/>
        <v>2019</v>
      </c>
      <c r="J1053">
        <f t="shared" si="88"/>
        <v>3</v>
      </c>
      <c r="K1053" t="str">
        <f t="shared" si="90"/>
        <v>전북주의보2019-03-05</v>
      </c>
      <c r="L1053">
        <f>COUNTIF(K$2:K1053,K1053)</f>
        <v>1</v>
      </c>
    </row>
    <row r="1054" spans="1:12" x14ac:dyDescent="0.3">
      <c r="A1054" t="s">
        <v>142</v>
      </c>
      <c r="B1054" t="s">
        <v>178</v>
      </c>
      <c r="C1054" t="s">
        <v>1794</v>
      </c>
      <c r="D1054" t="s">
        <v>1</v>
      </c>
      <c r="E1054" t="s">
        <v>2231</v>
      </c>
      <c r="F1054" t="s">
        <v>2415</v>
      </c>
      <c r="G1054" t="str">
        <f t="shared" si="86"/>
        <v>2019-03-05</v>
      </c>
      <c r="H1054" t="str">
        <f t="shared" si="87"/>
        <v>2019-03-07</v>
      </c>
      <c r="I1054" t="str">
        <f t="shared" si="89"/>
        <v>2019</v>
      </c>
      <c r="J1054">
        <f t="shared" si="88"/>
        <v>3</v>
      </c>
      <c r="K1054" t="str">
        <f t="shared" si="90"/>
        <v>전북경보2019-03-05</v>
      </c>
      <c r="L1054">
        <f>COUNTIF(K$2:K1054,K1054)</f>
        <v>1</v>
      </c>
    </row>
    <row r="1055" spans="1:12" hidden="1" x14ac:dyDescent="0.3">
      <c r="A1055" t="s">
        <v>121</v>
      </c>
      <c r="B1055" t="s">
        <v>159</v>
      </c>
      <c r="C1055" t="s">
        <v>126</v>
      </c>
      <c r="D1055" t="s">
        <v>123</v>
      </c>
      <c r="E1055" t="s">
        <v>1072</v>
      </c>
      <c r="F1055" t="s">
        <v>1057</v>
      </c>
      <c r="G1055" t="str">
        <f t="shared" si="86"/>
        <v>2019-03-06</v>
      </c>
      <c r="H1055" t="str">
        <f t="shared" si="87"/>
        <v>2019-03-07</v>
      </c>
      <c r="I1055" t="str">
        <f t="shared" si="89"/>
        <v>2019</v>
      </c>
      <c r="J1055">
        <f t="shared" si="88"/>
        <v>3</v>
      </c>
      <c r="K1055" t="str">
        <f t="shared" si="90"/>
        <v>충북주의보2019-03-06</v>
      </c>
      <c r="L1055">
        <f>COUNTIF(K$2:K1055,K1055)</f>
        <v>1</v>
      </c>
    </row>
    <row r="1056" spans="1:12" hidden="1" x14ac:dyDescent="0.3">
      <c r="A1056" t="s">
        <v>27</v>
      </c>
      <c r="B1056" t="s">
        <v>135</v>
      </c>
      <c r="C1056" t="s">
        <v>1794</v>
      </c>
      <c r="D1056" t="s">
        <v>123</v>
      </c>
      <c r="E1056" t="s">
        <v>954</v>
      </c>
      <c r="F1056" t="s">
        <v>2232</v>
      </c>
      <c r="G1056" t="str">
        <f t="shared" si="86"/>
        <v>2019-03-06</v>
      </c>
      <c r="H1056" t="str">
        <f t="shared" si="87"/>
        <v>2019-03-07</v>
      </c>
      <c r="I1056" t="str">
        <f t="shared" si="89"/>
        <v>2019</v>
      </c>
      <c r="J1056">
        <f t="shared" si="88"/>
        <v>3</v>
      </c>
      <c r="K1056" t="str">
        <f t="shared" si="90"/>
        <v>서울주의보2019-03-06</v>
      </c>
      <c r="L1056">
        <f>COUNTIF(K$2:K1056,K1056)</f>
        <v>1</v>
      </c>
    </row>
    <row r="1057" spans="1:12" hidden="1" x14ac:dyDescent="0.3">
      <c r="A1057" t="s">
        <v>124</v>
      </c>
      <c r="B1057" t="s">
        <v>144</v>
      </c>
      <c r="C1057" t="s">
        <v>1794</v>
      </c>
      <c r="D1057" t="s">
        <v>123</v>
      </c>
      <c r="E1057" t="s">
        <v>982</v>
      </c>
      <c r="F1057" t="s">
        <v>2275</v>
      </c>
      <c r="G1057" t="str">
        <f t="shared" si="86"/>
        <v>2019-03-06</v>
      </c>
      <c r="H1057" t="str">
        <f t="shared" si="87"/>
        <v>2019-03-07</v>
      </c>
      <c r="I1057" t="str">
        <f t="shared" si="89"/>
        <v>2019</v>
      </c>
      <c r="J1057">
        <f t="shared" si="88"/>
        <v>3</v>
      </c>
      <c r="K1057" t="str">
        <f t="shared" si="90"/>
        <v>경기주의보2019-03-06</v>
      </c>
      <c r="L1057">
        <f>COUNTIF(K$2:K1057,K1057)</f>
        <v>1</v>
      </c>
    </row>
    <row r="1058" spans="1:12" hidden="1" x14ac:dyDescent="0.3">
      <c r="A1058" t="s">
        <v>127</v>
      </c>
      <c r="B1058" t="s">
        <v>128</v>
      </c>
      <c r="C1058" t="s">
        <v>1794</v>
      </c>
      <c r="D1058" t="s">
        <v>123</v>
      </c>
      <c r="E1058" t="s">
        <v>2333</v>
      </c>
      <c r="F1058" t="s">
        <v>1030</v>
      </c>
      <c r="G1058" t="str">
        <f t="shared" si="86"/>
        <v>2019-03-06</v>
      </c>
      <c r="H1058" t="str">
        <f t="shared" si="87"/>
        <v>2019-03-07</v>
      </c>
      <c r="I1058" t="str">
        <f t="shared" si="89"/>
        <v>2019</v>
      </c>
      <c r="J1058">
        <f t="shared" si="88"/>
        <v>3</v>
      </c>
      <c r="K1058" t="str">
        <f t="shared" si="90"/>
        <v>강원주의보2019-03-06</v>
      </c>
      <c r="L1058">
        <f>COUNTIF(K$2:K1058,K1058)</f>
        <v>1</v>
      </c>
    </row>
    <row r="1059" spans="1:12" hidden="1" x14ac:dyDescent="0.3">
      <c r="A1059" t="s">
        <v>133</v>
      </c>
      <c r="B1059" t="s">
        <v>161</v>
      </c>
      <c r="C1059" t="s">
        <v>1794</v>
      </c>
      <c r="D1059" t="s">
        <v>123</v>
      </c>
      <c r="E1059" t="s">
        <v>1072</v>
      </c>
      <c r="F1059" t="s">
        <v>1057</v>
      </c>
      <c r="G1059" t="str">
        <f t="shared" si="86"/>
        <v>2019-03-06</v>
      </c>
      <c r="H1059" t="str">
        <f t="shared" si="87"/>
        <v>2019-03-07</v>
      </c>
      <c r="I1059" t="str">
        <f t="shared" si="89"/>
        <v>2019</v>
      </c>
      <c r="J1059">
        <f t="shared" si="88"/>
        <v>3</v>
      </c>
      <c r="K1059" t="str">
        <f t="shared" si="90"/>
        <v>경남주의보2019-03-06</v>
      </c>
      <c r="L1059">
        <f>COUNTIF(K$2:K1059,K1059)</f>
        <v>1</v>
      </c>
    </row>
    <row r="1060" spans="1:12" hidden="1" x14ac:dyDescent="0.3">
      <c r="A1060" t="s">
        <v>130</v>
      </c>
      <c r="B1060" t="s">
        <v>157</v>
      </c>
      <c r="C1060" t="s">
        <v>1794</v>
      </c>
      <c r="D1060" t="s">
        <v>123</v>
      </c>
      <c r="E1060" t="s">
        <v>2447</v>
      </c>
      <c r="F1060" t="s">
        <v>2448</v>
      </c>
      <c r="G1060" t="str">
        <f t="shared" si="86"/>
        <v>2019-03-06</v>
      </c>
      <c r="H1060" t="str">
        <f t="shared" si="87"/>
        <v>2019-03-07</v>
      </c>
      <c r="I1060" t="str">
        <f t="shared" si="89"/>
        <v>2019</v>
      </c>
      <c r="J1060">
        <f t="shared" si="88"/>
        <v>3</v>
      </c>
      <c r="K1060" t="str">
        <f t="shared" si="90"/>
        <v>전남주의보2019-03-06</v>
      </c>
      <c r="L1060">
        <f>COUNTIF(K$2:K1060,K1060)</f>
        <v>1</v>
      </c>
    </row>
    <row r="1061" spans="1:12" hidden="1" x14ac:dyDescent="0.3">
      <c r="A1061" t="s">
        <v>142</v>
      </c>
      <c r="B1061" t="s">
        <v>186</v>
      </c>
      <c r="C1061" t="s">
        <v>1794</v>
      </c>
      <c r="D1061" t="s">
        <v>123</v>
      </c>
      <c r="E1061" t="s">
        <v>1012</v>
      </c>
      <c r="F1061" t="s">
        <v>2474</v>
      </c>
      <c r="G1061" t="str">
        <f t="shared" si="86"/>
        <v>2019-03-06</v>
      </c>
      <c r="H1061" t="str">
        <f t="shared" si="87"/>
        <v>2019-03-08</v>
      </c>
      <c r="I1061" t="str">
        <f t="shared" si="89"/>
        <v>2019</v>
      </c>
      <c r="J1061">
        <f t="shared" si="88"/>
        <v>3</v>
      </c>
      <c r="K1061" t="str">
        <f t="shared" si="90"/>
        <v>전북주의보2019-03-06</v>
      </c>
      <c r="L1061">
        <f>COUNTIF(K$2:K1061,K1061)</f>
        <v>1</v>
      </c>
    </row>
    <row r="1062" spans="1:12" hidden="1" x14ac:dyDescent="0.3">
      <c r="A1062" t="s">
        <v>41</v>
      </c>
      <c r="B1062" t="s">
        <v>162</v>
      </c>
      <c r="C1062" t="s">
        <v>1794</v>
      </c>
      <c r="D1062" t="s">
        <v>123</v>
      </c>
      <c r="E1062" t="s">
        <v>2333</v>
      </c>
      <c r="F1062" t="s">
        <v>1030</v>
      </c>
      <c r="G1062" t="str">
        <f t="shared" si="86"/>
        <v>2019-03-06</v>
      </c>
      <c r="H1062" t="str">
        <f t="shared" si="87"/>
        <v>2019-03-07</v>
      </c>
      <c r="I1062" t="str">
        <f t="shared" si="89"/>
        <v>2019</v>
      </c>
      <c r="J1062">
        <f t="shared" si="88"/>
        <v>3</v>
      </c>
      <c r="K1062" t="str">
        <f t="shared" si="90"/>
        <v>제주주의보2019-03-06</v>
      </c>
      <c r="L1062">
        <f>COUNTIF(K$2:K1062,K1062)</f>
        <v>1</v>
      </c>
    </row>
    <row r="1063" spans="1:12" hidden="1" x14ac:dyDescent="0.3">
      <c r="A1063" t="s">
        <v>132</v>
      </c>
      <c r="B1063" t="s">
        <v>129</v>
      </c>
      <c r="C1063" t="s">
        <v>126</v>
      </c>
      <c r="D1063" t="s">
        <v>123</v>
      </c>
      <c r="E1063" t="s">
        <v>980</v>
      </c>
      <c r="F1063" t="s">
        <v>1057</v>
      </c>
      <c r="G1063" t="str">
        <f t="shared" si="86"/>
        <v>2019-03-07</v>
      </c>
      <c r="H1063" t="str">
        <f t="shared" si="87"/>
        <v>2019-03-07</v>
      </c>
      <c r="I1063" t="str">
        <f t="shared" si="89"/>
        <v>2019</v>
      </c>
      <c r="J1063">
        <f t="shared" si="88"/>
        <v>3</v>
      </c>
      <c r="K1063" t="str">
        <f t="shared" si="90"/>
        <v>경북주의보2019-03-07</v>
      </c>
      <c r="L1063">
        <f>COUNTIF(K$2:K1063,K1063)</f>
        <v>1</v>
      </c>
    </row>
    <row r="1064" spans="1:12" hidden="1" x14ac:dyDescent="0.3">
      <c r="A1064" t="s">
        <v>124</v>
      </c>
      <c r="B1064" t="s">
        <v>164</v>
      </c>
      <c r="C1064" t="s">
        <v>1794</v>
      </c>
      <c r="D1064" t="s">
        <v>123</v>
      </c>
      <c r="E1064" t="s">
        <v>979</v>
      </c>
      <c r="F1064" t="s">
        <v>2276</v>
      </c>
      <c r="G1064" t="str">
        <f t="shared" si="86"/>
        <v>2019-03-07</v>
      </c>
      <c r="H1064" t="str">
        <f t="shared" si="87"/>
        <v>2019-03-07</v>
      </c>
      <c r="I1064" t="str">
        <f t="shared" si="89"/>
        <v>2019</v>
      </c>
      <c r="J1064">
        <f t="shared" si="88"/>
        <v>3</v>
      </c>
      <c r="K1064" t="str">
        <f t="shared" si="90"/>
        <v>경기주의보2019-03-07</v>
      </c>
      <c r="L1064">
        <f>COUNTIF(K$2:K1064,K1064)</f>
        <v>1</v>
      </c>
    </row>
    <row r="1065" spans="1:12" hidden="1" x14ac:dyDescent="0.3">
      <c r="A1065" t="s">
        <v>153</v>
      </c>
      <c r="B1065" t="s">
        <v>122</v>
      </c>
      <c r="C1065" t="s">
        <v>1794</v>
      </c>
      <c r="D1065" t="s">
        <v>123</v>
      </c>
      <c r="E1065" t="s">
        <v>1030</v>
      </c>
      <c r="F1065" t="s">
        <v>2342</v>
      </c>
      <c r="G1065" t="str">
        <f t="shared" si="86"/>
        <v>2019-03-07</v>
      </c>
      <c r="H1065" t="str">
        <f t="shared" si="87"/>
        <v>2019-03-08</v>
      </c>
      <c r="I1065" t="str">
        <f t="shared" si="89"/>
        <v>2019</v>
      </c>
      <c r="J1065">
        <f t="shared" si="88"/>
        <v>3</v>
      </c>
      <c r="K1065" t="str">
        <f t="shared" si="90"/>
        <v>충남주의보2019-03-07</v>
      </c>
      <c r="L1065">
        <f>COUNTIF(K$2:K1065,K1065)</f>
        <v>1</v>
      </c>
    </row>
    <row r="1066" spans="1:12" hidden="1" x14ac:dyDescent="0.3">
      <c r="A1066" t="s">
        <v>121</v>
      </c>
      <c r="B1066" t="s">
        <v>152</v>
      </c>
      <c r="C1066" t="s">
        <v>1794</v>
      </c>
      <c r="D1066" t="s">
        <v>123</v>
      </c>
      <c r="E1066" t="s">
        <v>1057</v>
      </c>
      <c r="F1066" t="s">
        <v>2377</v>
      </c>
      <c r="G1066" t="str">
        <f t="shared" si="86"/>
        <v>2019-03-07</v>
      </c>
      <c r="H1066" t="str">
        <f t="shared" si="87"/>
        <v>2019-03-08</v>
      </c>
      <c r="I1066" t="str">
        <f t="shared" si="89"/>
        <v>2019</v>
      </c>
      <c r="J1066">
        <f t="shared" si="88"/>
        <v>3</v>
      </c>
      <c r="K1066" t="str">
        <f t="shared" si="90"/>
        <v>충북주의보2019-03-07</v>
      </c>
      <c r="L1066">
        <f>COUNTIF(K$2:K1066,K1066)</f>
        <v>1</v>
      </c>
    </row>
    <row r="1067" spans="1:12" hidden="1" x14ac:dyDescent="0.3">
      <c r="A1067" t="s">
        <v>61</v>
      </c>
      <c r="B1067" t="s">
        <v>171</v>
      </c>
      <c r="C1067" t="s">
        <v>1794</v>
      </c>
      <c r="D1067" t="s">
        <v>123</v>
      </c>
      <c r="E1067" t="s">
        <v>1057</v>
      </c>
      <c r="F1067" t="s">
        <v>2341</v>
      </c>
      <c r="G1067" t="str">
        <f t="shared" si="86"/>
        <v>2019-03-07</v>
      </c>
      <c r="H1067" t="str">
        <f t="shared" si="87"/>
        <v>2019-03-08</v>
      </c>
      <c r="I1067" t="str">
        <f t="shared" si="89"/>
        <v>2019</v>
      </c>
      <c r="J1067">
        <f t="shared" si="88"/>
        <v>3</v>
      </c>
      <c r="K1067" t="str">
        <f t="shared" si="90"/>
        <v>세종주의보2019-03-07</v>
      </c>
      <c r="L1067">
        <f>COUNTIF(K$2:K1067,K1067)</f>
        <v>1</v>
      </c>
    </row>
    <row r="1068" spans="1:12" hidden="1" x14ac:dyDescent="0.3">
      <c r="A1068" t="s">
        <v>133</v>
      </c>
      <c r="B1068" t="s">
        <v>170</v>
      </c>
      <c r="C1068" t="s">
        <v>1794</v>
      </c>
      <c r="D1068" t="s">
        <v>123</v>
      </c>
      <c r="E1068" t="s">
        <v>980</v>
      </c>
      <c r="F1068" t="s">
        <v>1058</v>
      </c>
      <c r="G1068" t="str">
        <f t="shared" si="86"/>
        <v>2019-03-07</v>
      </c>
      <c r="H1068" t="str">
        <f t="shared" si="87"/>
        <v>2019-03-07</v>
      </c>
      <c r="I1068" t="str">
        <f t="shared" si="89"/>
        <v>2019</v>
      </c>
      <c r="J1068">
        <f t="shared" si="88"/>
        <v>3</v>
      </c>
      <c r="K1068" t="str">
        <f t="shared" si="90"/>
        <v>경남주의보2019-03-07</v>
      </c>
      <c r="L1068">
        <f>COUNTIF(K$2:K1068,K1068)</f>
        <v>1</v>
      </c>
    </row>
    <row r="1069" spans="1:12" hidden="1" x14ac:dyDescent="0.3">
      <c r="A1069" t="s">
        <v>142</v>
      </c>
      <c r="B1069" t="s">
        <v>175</v>
      </c>
      <c r="C1069" t="s">
        <v>1794</v>
      </c>
      <c r="D1069" t="s">
        <v>123</v>
      </c>
      <c r="E1069" t="s">
        <v>1070</v>
      </c>
      <c r="F1069" t="s">
        <v>2275</v>
      </c>
      <c r="G1069" t="str">
        <f t="shared" si="86"/>
        <v>2019-03-07</v>
      </c>
      <c r="H1069" t="str">
        <f t="shared" si="87"/>
        <v>2019-03-07</v>
      </c>
      <c r="I1069" t="str">
        <f t="shared" si="89"/>
        <v>2019</v>
      </c>
      <c r="J1069">
        <f t="shared" si="88"/>
        <v>3</v>
      </c>
      <c r="K1069" t="str">
        <f t="shared" si="90"/>
        <v>전북주의보2019-03-07</v>
      </c>
      <c r="L1069">
        <f>COUNTIF(K$2:K1069,K1069)</f>
        <v>1</v>
      </c>
    </row>
    <row r="1070" spans="1:12" hidden="1" x14ac:dyDescent="0.3">
      <c r="A1070" t="s">
        <v>142</v>
      </c>
      <c r="B1070" t="s">
        <v>175</v>
      </c>
      <c r="C1070" t="s">
        <v>1794</v>
      </c>
      <c r="D1070" t="s">
        <v>123</v>
      </c>
      <c r="E1070" t="s">
        <v>2475</v>
      </c>
      <c r="F1070" t="s">
        <v>2476</v>
      </c>
      <c r="G1070" t="str">
        <f t="shared" si="86"/>
        <v>2019-03-09</v>
      </c>
      <c r="H1070" t="str">
        <f t="shared" si="87"/>
        <v>2019-03-09</v>
      </c>
      <c r="I1070" t="str">
        <f t="shared" si="89"/>
        <v>2019</v>
      </c>
      <c r="J1070">
        <f t="shared" si="88"/>
        <v>3</v>
      </c>
      <c r="K1070" t="str">
        <f t="shared" si="90"/>
        <v>전북주의보2019-03-09</v>
      </c>
      <c r="L1070">
        <f>COUNTIF(K$2:K1070,K1070)</f>
        <v>1</v>
      </c>
    </row>
    <row r="1071" spans="1:12" hidden="1" x14ac:dyDescent="0.3">
      <c r="A1071" t="s">
        <v>27</v>
      </c>
      <c r="B1071" t="s">
        <v>135</v>
      </c>
      <c r="C1071" t="s">
        <v>1794</v>
      </c>
      <c r="D1071" t="s">
        <v>123</v>
      </c>
      <c r="E1071" t="s">
        <v>2233</v>
      </c>
      <c r="F1071" t="s">
        <v>2234</v>
      </c>
      <c r="G1071" t="str">
        <f t="shared" si="86"/>
        <v>2019-03-12</v>
      </c>
      <c r="H1071" t="str">
        <f t="shared" si="87"/>
        <v>2019-03-12</v>
      </c>
      <c r="I1071" t="str">
        <f t="shared" si="89"/>
        <v>2019</v>
      </c>
      <c r="J1071">
        <f t="shared" si="88"/>
        <v>3</v>
      </c>
      <c r="K1071" t="str">
        <f t="shared" si="90"/>
        <v>서울주의보2019-03-12</v>
      </c>
      <c r="L1071">
        <f>COUNTIF(K$2:K1071,K1071)</f>
        <v>1</v>
      </c>
    </row>
    <row r="1072" spans="1:12" hidden="1" x14ac:dyDescent="0.3">
      <c r="A1072" t="s">
        <v>124</v>
      </c>
      <c r="B1072" t="s">
        <v>144</v>
      </c>
      <c r="C1072" t="s">
        <v>1794</v>
      </c>
      <c r="D1072" t="s">
        <v>123</v>
      </c>
      <c r="E1072" t="s">
        <v>2279</v>
      </c>
      <c r="F1072" t="s">
        <v>2234</v>
      </c>
      <c r="G1072" t="str">
        <f t="shared" si="86"/>
        <v>2019-03-12</v>
      </c>
      <c r="H1072" t="str">
        <f t="shared" si="87"/>
        <v>2019-03-12</v>
      </c>
      <c r="I1072" t="str">
        <f t="shared" si="89"/>
        <v>2019</v>
      </c>
      <c r="J1072">
        <f t="shared" si="88"/>
        <v>3</v>
      </c>
      <c r="K1072" t="str">
        <f t="shared" si="90"/>
        <v>경기주의보2019-03-12</v>
      </c>
      <c r="L1072">
        <f>COUNTIF(K$2:K1072,K1072)</f>
        <v>1</v>
      </c>
    </row>
    <row r="1073" spans="1:12" hidden="1" x14ac:dyDescent="0.3">
      <c r="A1073" t="s">
        <v>30</v>
      </c>
      <c r="B1073" t="s">
        <v>149</v>
      </c>
      <c r="C1073" t="s">
        <v>1794</v>
      </c>
      <c r="D1073" t="s">
        <v>123</v>
      </c>
      <c r="E1073" t="s">
        <v>2233</v>
      </c>
      <c r="F1073" t="s">
        <v>2309</v>
      </c>
      <c r="G1073" t="str">
        <f t="shared" si="86"/>
        <v>2019-03-12</v>
      </c>
      <c r="H1073" t="str">
        <f t="shared" si="87"/>
        <v>2019-03-12</v>
      </c>
      <c r="I1073" t="str">
        <f t="shared" si="89"/>
        <v>2019</v>
      </c>
      <c r="J1073">
        <f t="shared" si="88"/>
        <v>3</v>
      </c>
      <c r="K1073" t="str">
        <f t="shared" si="90"/>
        <v>인천주의보2019-03-12</v>
      </c>
      <c r="L1073">
        <f>COUNTIF(K$2:K1073,K1073)</f>
        <v>1</v>
      </c>
    </row>
    <row r="1074" spans="1:12" hidden="1" x14ac:dyDescent="0.3">
      <c r="A1074" t="s">
        <v>127</v>
      </c>
      <c r="B1074" t="s">
        <v>147</v>
      </c>
      <c r="C1074" t="s">
        <v>1794</v>
      </c>
      <c r="D1074" t="s">
        <v>123</v>
      </c>
      <c r="E1074" t="s">
        <v>2334</v>
      </c>
      <c r="F1074" t="s">
        <v>2280</v>
      </c>
      <c r="G1074" t="str">
        <f t="shared" si="86"/>
        <v>2019-03-12</v>
      </c>
      <c r="H1074" t="str">
        <f t="shared" si="87"/>
        <v>2019-03-12</v>
      </c>
      <c r="I1074" t="str">
        <f t="shared" si="89"/>
        <v>2019</v>
      </c>
      <c r="J1074">
        <f t="shared" si="88"/>
        <v>3</v>
      </c>
      <c r="K1074" t="str">
        <f t="shared" si="90"/>
        <v>강원주의보2019-03-12</v>
      </c>
      <c r="L1074">
        <f>COUNTIF(K$2:K1074,K1074)</f>
        <v>1</v>
      </c>
    </row>
    <row r="1075" spans="1:12" hidden="1" x14ac:dyDescent="0.3">
      <c r="A1075" t="s">
        <v>153</v>
      </c>
      <c r="B1075" t="s">
        <v>122</v>
      </c>
      <c r="C1075" t="s">
        <v>1794</v>
      </c>
      <c r="D1075" t="s">
        <v>123</v>
      </c>
      <c r="E1075" t="s">
        <v>2281</v>
      </c>
      <c r="F1075" t="s">
        <v>2280</v>
      </c>
      <c r="G1075" t="str">
        <f t="shared" si="86"/>
        <v>2019-03-12</v>
      </c>
      <c r="H1075" t="str">
        <f t="shared" si="87"/>
        <v>2019-03-12</v>
      </c>
      <c r="I1075" t="str">
        <f t="shared" si="89"/>
        <v>2019</v>
      </c>
      <c r="J1075">
        <f t="shared" si="88"/>
        <v>3</v>
      </c>
      <c r="K1075" t="str">
        <f t="shared" si="90"/>
        <v>충남주의보2019-03-12</v>
      </c>
      <c r="L1075">
        <f>COUNTIF(K$2:K1075,K1075)</f>
        <v>1</v>
      </c>
    </row>
    <row r="1076" spans="1:12" hidden="1" x14ac:dyDescent="0.3">
      <c r="A1076" t="s">
        <v>121</v>
      </c>
      <c r="B1076" t="s">
        <v>122</v>
      </c>
      <c r="C1076" t="s">
        <v>1794</v>
      </c>
      <c r="D1076" t="s">
        <v>123</v>
      </c>
      <c r="E1076" t="s">
        <v>2334</v>
      </c>
      <c r="F1076" t="s">
        <v>2378</v>
      </c>
      <c r="G1076" t="str">
        <f t="shared" si="86"/>
        <v>2019-03-12</v>
      </c>
      <c r="H1076" t="str">
        <f t="shared" si="87"/>
        <v>2019-03-12</v>
      </c>
      <c r="I1076" t="str">
        <f t="shared" si="89"/>
        <v>2019</v>
      </c>
      <c r="J1076">
        <f t="shared" si="88"/>
        <v>3</v>
      </c>
      <c r="K1076" t="str">
        <f t="shared" si="90"/>
        <v>충북주의보2019-03-12</v>
      </c>
      <c r="L1076">
        <f>COUNTIF(K$2:K1076,K1076)</f>
        <v>1</v>
      </c>
    </row>
    <row r="1077" spans="1:12" hidden="1" x14ac:dyDescent="0.3">
      <c r="A1077" t="s">
        <v>142</v>
      </c>
      <c r="B1077" t="s">
        <v>181</v>
      </c>
      <c r="C1077" t="s">
        <v>1794</v>
      </c>
      <c r="D1077" t="s">
        <v>123</v>
      </c>
      <c r="E1077" t="s">
        <v>2477</v>
      </c>
      <c r="F1077" t="s">
        <v>2378</v>
      </c>
      <c r="G1077" t="str">
        <f t="shared" si="86"/>
        <v>2019-03-12</v>
      </c>
      <c r="H1077" t="str">
        <f t="shared" si="87"/>
        <v>2019-03-12</v>
      </c>
      <c r="I1077" t="str">
        <f t="shared" si="89"/>
        <v>2019</v>
      </c>
      <c r="J1077">
        <f t="shared" si="88"/>
        <v>3</v>
      </c>
      <c r="K1077" t="str">
        <f t="shared" si="90"/>
        <v>전북주의보2019-03-12</v>
      </c>
      <c r="L1077">
        <f>COUNTIF(K$2:K1077,K1077)</f>
        <v>1</v>
      </c>
    </row>
    <row r="1078" spans="1:12" hidden="1" x14ac:dyDescent="0.3">
      <c r="A1078" t="s">
        <v>121</v>
      </c>
      <c r="B1078" t="s">
        <v>159</v>
      </c>
      <c r="C1078" t="s">
        <v>1794</v>
      </c>
      <c r="D1078" t="s">
        <v>123</v>
      </c>
      <c r="E1078" t="s">
        <v>2379</v>
      </c>
      <c r="F1078" t="s">
        <v>2380</v>
      </c>
      <c r="G1078" t="str">
        <f t="shared" si="86"/>
        <v>2019-03-19</v>
      </c>
      <c r="H1078" t="str">
        <f t="shared" si="87"/>
        <v>2019-03-20</v>
      </c>
      <c r="I1078" t="str">
        <f t="shared" si="89"/>
        <v>2019</v>
      </c>
      <c r="J1078">
        <f t="shared" si="88"/>
        <v>3</v>
      </c>
      <c r="K1078" t="str">
        <f t="shared" si="90"/>
        <v>충북주의보2019-03-19</v>
      </c>
      <c r="L1078">
        <f>COUNTIF(K$2:K1078,K1078)</f>
        <v>1</v>
      </c>
    </row>
    <row r="1079" spans="1:12" hidden="1" x14ac:dyDescent="0.3">
      <c r="A1079" t="s">
        <v>142</v>
      </c>
      <c r="B1079" t="s">
        <v>184</v>
      </c>
      <c r="C1079" t="s">
        <v>1794</v>
      </c>
      <c r="D1079" t="s">
        <v>123</v>
      </c>
      <c r="E1079" t="s">
        <v>2379</v>
      </c>
      <c r="F1079" t="s">
        <v>2380</v>
      </c>
      <c r="G1079" t="str">
        <f t="shared" si="86"/>
        <v>2019-03-19</v>
      </c>
      <c r="H1079" t="str">
        <f t="shared" si="87"/>
        <v>2019-03-20</v>
      </c>
      <c r="I1079" t="str">
        <f t="shared" si="89"/>
        <v>2019</v>
      </c>
      <c r="J1079">
        <f t="shared" si="88"/>
        <v>3</v>
      </c>
      <c r="K1079" t="str">
        <f t="shared" si="90"/>
        <v>전북주의보2019-03-19</v>
      </c>
      <c r="L1079">
        <f>COUNTIF(K$2:K1079,K1079)</f>
        <v>1</v>
      </c>
    </row>
    <row r="1080" spans="1:12" hidden="1" x14ac:dyDescent="0.3">
      <c r="A1080" t="s">
        <v>27</v>
      </c>
      <c r="B1080" t="s">
        <v>135</v>
      </c>
      <c r="C1080" t="s">
        <v>1794</v>
      </c>
      <c r="D1080" t="s">
        <v>123</v>
      </c>
      <c r="E1080" t="s">
        <v>2235</v>
      </c>
      <c r="F1080" t="s">
        <v>2236</v>
      </c>
      <c r="G1080" t="str">
        <f t="shared" si="86"/>
        <v>2019-03-20</v>
      </c>
      <c r="H1080" t="str">
        <f t="shared" si="87"/>
        <v>2019-03-21</v>
      </c>
      <c r="I1080" t="str">
        <f t="shared" si="89"/>
        <v>2019</v>
      </c>
      <c r="J1080">
        <f t="shared" si="88"/>
        <v>3</v>
      </c>
      <c r="K1080" t="str">
        <f t="shared" si="90"/>
        <v>서울주의보2019-03-20</v>
      </c>
      <c r="L1080">
        <f>COUNTIF(K$2:K1080,K1080)</f>
        <v>1</v>
      </c>
    </row>
    <row r="1081" spans="1:12" hidden="1" x14ac:dyDescent="0.3">
      <c r="A1081" t="s">
        <v>124</v>
      </c>
      <c r="B1081" t="s">
        <v>164</v>
      </c>
      <c r="C1081" t="s">
        <v>1794</v>
      </c>
      <c r="D1081" t="s">
        <v>123</v>
      </c>
      <c r="E1081" t="s">
        <v>2282</v>
      </c>
      <c r="F1081" t="s">
        <v>2236</v>
      </c>
      <c r="G1081" t="str">
        <f t="shared" si="86"/>
        <v>2019-03-20</v>
      </c>
      <c r="H1081" t="str">
        <f t="shared" si="87"/>
        <v>2019-03-21</v>
      </c>
      <c r="I1081" t="str">
        <f t="shared" si="89"/>
        <v>2019</v>
      </c>
      <c r="J1081">
        <f t="shared" si="88"/>
        <v>3</v>
      </c>
      <c r="K1081" t="str">
        <f t="shared" si="90"/>
        <v>경기주의보2019-03-20</v>
      </c>
      <c r="L1081">
        <f>COUNTIF(K$2:K1081,K1081)</f>
        <v>1</v>
      </c>
    </row>
    <row r="1082" spans="1:12" hidden="1" x14ac:dyDescent="0.3">
      <c r="A1082" t="s">
        <v>30</v>
      </c>
      <c r="B1082" t="s">
        <v>149</v>
      </c>
      <c r="C1082" t="s">
        <v>1794</v>
      </c>
      <c r="D1082" t="s">
        <v>123</v>
      </c>
      <c r="E1082" t="s">
        <v>2310</v>
      </c>
      <c r="F1082" t="s">
        <v>2236</v>
      </c>
      <c r="G1082" t="str">
        <f t="shared" si="86"/>
        <v>2019-03-20</v>
      </c>
      <c r="H1082" t="str">
        <f t="shared" si="87"/>
        <v>2019-03-21</v>
      </c>
      <c r="I1082" t="str">
        <f t="shared" si="89"/>
        <v>2019</v>
      </c>
      <c r="J1082">
        <f t="shared" si="88"/>
        <v>3</v>
      </c>
      <c r="K1082" t="str">
        <f t="shared" si="90"/>
        <v>인천주의보2019-03-20</v>
      </c>
      <c r="L1082">
        <f>COUNTIF(K$2:K1082,K1082)</f>
        <v>1</v>
      </c>
    </row>
    <row r="1083" spans="1:12" hidden="1" x14ac:dyDescent="0.3">
      <c r="A1083" t="s">
        <v>127</v>
      </c>
      <c r="B1083" t="s">
        <v>128</v>
      </c>
      <c r="C1083" t="s">
        <v>1794</v>
      </c>
      <c r="D1083" t="s">
        <v>123</v>
      </c>
      <c r="E1083" t="s">
        <v>2284</v>
      </c>
      <c r="F1083" t="s">
        <v>2285</v>
      </c>
      <c r="G1083" t="str">
        <f t="shared" si="86"/>
        <v>2019-03-20</v>
      </c>
      <c r="H1083" t="str">
        <f t="shared" si="87"/>
        <v>2019-03-21</v>
      </c>
      <c r="I1083" t="str">
        <f t="shared" si="89"/>
        <v>2019</v>
      </c>
      <c r="J1083">
        <f t="shared" si="88"/>
        <v>3</v>
      </c>
      <c r="K1083" t="str">
        <f t="shared" si="90"/>
        <v>강원주의보2019-03-20</v>
      </c>
      <c r="L1083">
        <f>COUNTIF(K$2:K1083,K1083)</f>
        <v>1</v>
      </c>
    </row>
    <row r="1084" spans="1:12" hidden="1" x14ac:dyDescent="0.3">
      <c r="A1084" t="s">
        <v>153</v>
      </c>
      <c r="B1084" t="s">
        <v>122</v>
      </c>
      <c r="C1084" t="s">
        <v>1794</v>
      </c>
      <c r="D1084" t="s">
        <v>123</v>
      </c>
      <c r="E1084" t="s">
        <v>2284</v>
      </c>
      <c r="F1084" t="s">
        <v>2283</v>
      </c>
      <c r="G1084" t="str">
        <f t="shared" si="86"/>
        <v>2019-03-20</v>
      </c>
      <c r="H1084" t="str">
        <f t="shared" si="87"/>
        <v>2019-03-20</v>
      </c>
      <c r="I1084" t="str">
        <f t="shared" si="89"/>
        <v>2019</v>
      </c>
      <c r="J1084">
        <f t="shared" si="88"/>
        <v>3</v>
      </c>
      <c r="K1084" t="str">
        <f t="shared" si="90"/>
        <v>충남주의보2019-03-20</v>
      </c>
      <c r="L1084">
        <f>COUNTIF(K$2:K1084,K1084)</f>
        <v>1</v>
      </c>
    </row>
    <row r="1085" spans="1:12" hidden="1" x14ac:dyDescent="0.3">
      <c r="A1085" t="s">
        <v>121</v>
      </c>
      <c r="B1085" t="s">
        <v>152</v>
      </c>
      <c r="C1085" t="s">
        <v>1794</v>
      </c>
      <c r="D1085" t="s">
        <v>123</v>
      </c>
      <c r="E1085" t="s">
        <v>2284</v>
      </c>
      <c r="F1085" t="s">
        <v>2381</v>
      </c>
      <c r="G1085" t="str">
        <f t="shared" si="86"/>
        <v>2019-03-20</v>
      </c>
      <c r="H1085" t="str">
        <f t="shared" si="87"/>
        <v>2019-03-20</v>
      </c>
      <c r="I1085" t="str">
        <f t="shared" si="89"/>
        <v>2019</v>
      </c>
      <c r="J1085">
        <f t="shared" si="88"/>
        <v>3</v>
      </c>
      <c r="K1085" t="str">
        <f t="shared" si="90"/>
        <v>충북주의보2019-03-20</v>
      </c>
      <c r="L1085">
        <f>COUNTIF(K$2:K1085,K1085)</f>
        <v>1</v>
      </c>
    </row>
    <row r="1086" spans="1:12" hidden="1" x14ac:dyDescent="0.3">
      <c r="A1086" t="s">
        <v>61</v>
      </c>
      <c r="B1086" t="s">
        <v>171</v>
      </c>
      <c r="C1086" t="s">
        <v>1794</v>
      </c>
      <c r="D1086" t="s">
        <v>123</v>
      </c>
      <c r="E1086" t="s">
        <v>2282</v>
      </c>
      <c r="F1086" t="s">
        <v>2283</v>
      </c>
      <c r="G1086" t="str">
        <f t="shared" si="86"/>
        <v>2019-03-20</v>
      </c>
      <c r="H1086" t="str">
        <f t="shared" si="87"/>
        <v>2019-03-20</v>
      </c>
      <c r="I1086" t="str">
        <f t="shared" si="89"/>
        <v>2019</v>
      </c>
      <c r="J1086">
        <f t="shared" si="88"/>
        <v>3</v>
      </c>
      <c r="K1086" t="str">
        <f t="shared" si="90"/>
        <v>세종주의보2019-03-20</v>
      </c>
      <c r="L1086">
        <f>COUNTIF(K$2:K1086,K1086)</f>
        <v>1</v>
      </c>
    </row>
    <row r="1087" spans="1:12" hidden="1" x14ac:dyDescent="0.3">
      <c r="A1087" t="s">
        <v>37</v>
      </c>
      <c r="B1087" t="s">
        <v>129</v>
      </c>
      <c r="C1087" t="s">
        <v>1794</v>
      </c>
      <c r="D1087" t="s">
        <v>123</v>
      </c>
      <c r="E1087" t="s">
        <v>2284</v>
      </c>
      <c r="F1087" t="s">
        <v>2311</v>
      </c>
      <c r="G1087" t="str">
        <f t="shared" si="86"/>
        <v>2019-03-20</v>
      </c>
      <c r="H1087" t="str">
        <f t="shared" si="87"/>
        <v>2019-03-20</v>
      </c>
      <c r="I1087" t="str">
        <f t="shared" si="89"/>
        <v>2019</v>
      </c>
      <c r="J1087">
        <f t="shared" si="88"/>
        <v>3</v>
      </c>
      <c r="K1087" t="str">
        <f t="shared" si="90"/>
        <v>부산주의보2019-03-20</v>
      </c>
      <c r="L1087">
        <f>COUNTIF(K$2:K1087,K1087)</f>
        <v>1</v>
      </c>
    </row>
    <row r="1088" spans="1:12" hidden="1" x14ac:dyDescent="0.3">
      <c r="A1088" t="s">
        <v>38</v>
      </c>
      <c r="B1088" t="s">
        <v>167</v>
      </c>
      <c r="C1088" t="s">
        <v>1794</v>
      </c>
      <c r="D1088" t="s">
        <v>123</v>
      </c>
      <c r="E1088" t="s">
        <v>2310</v>
      </c>
      <c r="F1088" t="s">
        <v>2420</v>
      </c>
      <c r="G1088" t="str">
        <f t="shared" si="86"/>
        <v>2019-03-20</v>
      </c>
      <c r="H1088" t="str">
        <f t="shared" si="87"/>
        <v>2019-03-20</v>
      </c>
      <c r="I1088" t="str">
        <f t="shared" si="89"/>
        <v>2019</v>
      </c>
      <c r="J1088">
        <f t="shared" si="88"/>
        <v>3</v>
      </c>
      <c r="K1088" t="str">
        <f t="shared" si="90"/>
        <v>울산주의보2019-03-20</v>
      </c>
      <c r="L1088">
        <f>COUNTIF(K$2:K1088,K1088)</f>
        <v>1</v>
      </c>
    </row>
    <row r="1089" spans="1:12" hidden="1" x14ac:dyDescent="0.3">
      <c r="A1089" t="s">
        <v>36</v>
      </c>
      <c r="B1089" t="s">
        <v>165</v>
      </c>
      <c r="C1089" t="s">
        <v>1794</v>
      </c>
      <c r="D1089" t="s">
        <v>123</v>
      </c>
      <c r="E1089" t="s">
        <v>2313</v>
      </c>
      <c r="F1089" t="s">
        <v>2311</v>
      </c>
      <c r="G1089" t="str">
        <f t="shared" si="86"/>
        <v>2019-03-20</v>
      </c>
      <c r="H1089" t="str">
        <f t="shared" si="87"/>
        <v>2019-03-20</v>
      </c>
      <c r="I1089" t="str">
        <f t="shared" si="89"/>
        <v>2019</v>
      </c>
      <c r="J1089">
        <f t="shared" si="88"/>
        <v>3</v>
      </c>
      <c r="K1089" t="str">
        <f t="shared" si="90"/>
        <v>대구주의보2019-03-20</v>
      </c>
      <c r="L1089">
        <f>COUNTIF(K$2:K1089,K1089)</f>
        <v>1</v>
      </c>
    </row>
    <row r="1090" spans="1:12" hidden="1" x14ac:dyDescent="0.3">
      <c r="A1090" t="s">
        <v>133</v>
      </c>
      <c r="B1090" t="s">
        <v>168</v>
      </c>
      <c r="C1090" t="s">
        <v>1794</v>
      </c>
      <c r="D1090" t="s">
        <v>123</v>
      </c>
      <c r="E1090" t="s">
        <v>2313</v>
      </c>
      <c r="F1090" t="s">
        <v>2443</v>
      </c>
      <c r="G1090" t="str">
        <f t="shared" ref="G1090:G1153" si="91">LEFT(E1090,10)</f>
        <v>2019-03-20</v>
      </c>
      <c r="H1090" t="str">
        <f t="shared" ref="H1090:H1153" si="92">LEFT(F1090,10)</f>
        <v>2019-03-20</v>
      </c>
      <c r="I1090" t="str">
        <f t="shared" si="89"/>
        <v>2019</v>
      </c>
      <c r="J1090">
        <f t="shared" si="88"/>
        <v>3</v>
      </c>
      <c r="K1090" t="str">
        <f t="shared" si="90"/>
        <v>경남주의보2019-03-20</v>
      </c>
      <c r="L1090">
        <f>COUNTIF(K$2:K1090,K1090)</f>
        <v>1</v>
      </c>
    </row>
    <row r="1091" spans="1:12" hidden="1" x14ac:dyDescent="0.3">
      <c r="A1091" t="s">
        <v>39</v>
      </c>
      <c r="B1091" t="s">
        <v>139</v>
      </c>
      <c r="C1091" t="s">
        <v>1794</v>
      </c>
      <c r="D1091" t="s">
        <v>123</v>
      </c>
      <c r="E1091" t="s">
        <v>2312</v>
      </c>
      <c r="F1091" t="s">
        <v>2452</v>
      </c>
      <c r="G1091" t="str">
        <f t="shared" si="91"/>
        <v>2019-03-20</v>
      </c>
      <c r="H1091" t="str">
        <f t="shared" si="92"/>
        <v>2019-03-20</v>
      </c>
      <c r="I1091" t="str">
        <f t="shared" si="89"/>
        <v>2019</v>
      </c>
      <c r="J1091">
        <f t="shared" ref="J1091:J1154" si="93">MONTH(G1091)</f>
        <v>3</v>
      </c>
      <c r="K1091" t="str">
        <f t="shared" si="90"/>
        <v>광주주의보2019-03-20</v>
      </c>
      <c r="L1091">
        <f>COUNTIF(K$2:K1091,K1091)</f>
        <v>1</v>
      </c>
    </row>
    <row r="1092" spans="1:12" hidden="1" x14ac:dyDescent="0.3">
      <c r="A1092" t="s">
        <v>142</v>
      </c>
      <c r="B1092" t="s">
        <v>173</v>
      </c>
      <c r="C1092" t="s">
        <v>1794</v>
      </c>
      <c r="D1092" t="s">
        <v>123</v>
      </c>
      <c r="E1092" t="s">
        <v>2312</v>
      </c>
      <c r="F1092" t="s">
        <v>2380</v>
      </c>
      <c r="G1092" t="str">
        <f t="shared" si="91"/>
        <v>2019-03-20</v>
      </c>
      <c r="H1092" t="str">
        <f t="shared" si="92"/>
        <v>2019-03-20</v>
      </c>
      <c r="I1092" t="str">
        <f t="shared" ref="I1092:I1153" si="94">LEFT(G1092,4)</f>
        <v>2019</v>
      </c>
      <c r="J1092">
        <f t="shared" si="93"/>
        <v>3</v>
      </c>
      <c r="K1092" t="str">
        <f t="shared" ref="K1092:K1153" si="95">A1092&amp;D1092&amp;G1092</f>
        <v>전북주의보2019-03-20</v>
      </c>
      <c r="L1092">
        <f>COUNTIF(K$2:K1092,K1092)</f>
        <v>1</v>
      </c>
    </row>
    <row r="1093" spans="1:12" hidden="1" x14ac:dyDescent="0.3">
      <c r="A1093" t="s">
        <v>142</v>
      </c>
      <c r="B1093" t="s">
        <v>184</v>
      </c>
      <c r="C1093" t="s">
        <v>1794</v>
      </c>
      <c r="D1093" t="s">
        <v>123</v>
      </c>
      <c r="E1093" t="s">
        <v>2478</v>
      </c>
      <c r="F1093" t="s">
        <v>2479</v>
      </c>
      <c r="G1093" t="str">
        <f t="shared" si="91"/>
        <v>2019-03-25</v>
      </c>
      <c r="H1093" t="str">
        <f t="shared" si="92"/>
        <v>2019-03-26</v>
      </c>
      <c r="I1093" t="str">
        <f t="shared" si="94"/>
        <v>2019</v>
      </c>
      <c r="J1093">
        <f t="shared" si="93"/>
        <v>3</v>
      </c>
      <c r="K1093" t="str">
        <f t="shared" si="95"/>
        <v>전북주의보2019-03-25</v>
      </c>
      <c r="L1093">
        <f>COUNTIF(K$2:K1093,K1093)</f>
        <v>1</v>
      </c>
    </row>
    <row r="1094" spans="1:12" hidden="1" x14ac:dyDescent="0.3">
      <c r="A1094" t="s">
        <v>142</v>
      </c>
      <c r="B1094" t="s">
        <v>175</v>
      </c>
      <c r="C1094" t="s">
        <v>1794</v>
      </c>
      <c r="D1094" t="s">
        <v>123</v>
      </c>
      <c r="E1094" t="s">
        <v>2480</v>
      </c>
      <c r="F1094" t="s">
        <v>2481</v>
      </c>
      <c r="G1094" t="str">
        <f t="shared" si="91"/>
        <v>2019-03-26</v>
      </c>
      <c r="H1094" t="str">
        <f t="shared" si="92"/>
        <v>2019-03-27</v>
      </c>
      <c r="I1094" t="str">
        <f t="shared" si="94"/>
        <v>2019</v>
      </c>
      <c r="J1094">
        <f t="shared" si="93"/>
        <v>3</v>
      </c>
      <c r="K1094" t="str">
        <f t="shared" si="95"/>
        <v>전북주의보2019-03-26</v>
      </c>
      <c r="L1094">
        <f>COUNTIF(K$2:K1094,K1094)</f>
        <v>1</v>
      </c>
    </row>
    <row r="1095" spans="1:12" hidden="1" x14ac:dyDescent="0.3">
      <c r="A1095" t="s">
        <v>27</v>
      </c>
      <c r="B1095" t="s">
        <v>135</v>
      </c>
      <c r="C1095" t="s">
        <v>1794</v>
      </c>
      <c r="D1095" t="s">
        <v>123</v>
      </c>
      <c r="E1095" t="s">
        <v>2237</v>
      </c>
      <c r="F1095" t="s">
        <v>2238</v>
      </c>
      <c r="G1095" t="str">
        <f t="shared" si="91"/>
        <v>2019-03-27</v>
      </c>
      <c r="H1095" t="str">
        <f t="shared" si="92"/>
        <v>2019-03-28</v>
      </c>
      <c r="I1095" t="str">
        <f t="shared" si="94"/>
        <v>2019</v>
      </c>
      <c r="J1095">
        <f t="shared" si="93"/>
        <v>3</v>
      </c>
      <c r="K1095" t="str">
        <f t="shared" si="95"/>
        <v>서울주의보2019-03-27</v>
      </c>
      <c r="L1095">
        <f>COUNTIF(K$2:K1095,K1095)</f>
        <v>1</v>
      </c>
    </row>
    <row r="1096" spans="1:12" hidden="1" x14ac:dyDescent="0.3">
      <c r="A1096" t="s">
        <v>124</v>
      </c>
      <c r="B1096" t="s">
        <v>144</v>
      </c>
      <c r="C1096" t="s">
        <v>1794</v>
      </c>
      <c r="D1096" t="s">
        <v>123</v>
      </c>
      <c r="E1096" t="s">
        <v>2286</v>
      </c>
      <c r="F1096" t="s">
        <v>2238</v>
      </c>
      <c r="G1096" t="str">
        <f t="shared" si="91"/>
        <v>2019-03-27</v>
      </c>
      <c r="H1096" t="str">
        <f t="shared" si="92"/>
        <v>2019-03-28</v>
      </c>
      <c r="I1096" t="str">
        <f t="shared" si="94"/>
        <v>2019</v>
      </c>
      <c r="J1096">
        <f t="shared" si="93"/>
        <v>3</v>
      </c>
      <c r="K1096" t="str">
        <f t="shared" si="95"/>
        <v>경기주의보2019-03-27</v>
      </c>
      <c r="L1096">
        <f>COUNTIF(K$2:K1096,K1096)</f>
        <v>1</v>
      </c>
    </row>
    <row r="1097" spans="1:12" hidden="1" x14ac:dyDescent="0.3">
      <c r="A1097" t="s">
        <v>124</v>
      </c>
      <c r="B1097" t="s">
        <v>164</v>
      </c>
      <c r="C1097" t="s">
        <v>1794</v>
      </c>
      <c r="D1097" t="s">
        <v>123</v>
      </c>
      <c r="E1097" t="s">
        <v>2288</v>
      </c>
      <c r="F1097" t="s">
        <v>2289</v>
      </c>
      <c r="G1097" t="str">
        <f t="shared" si="91"/>
        <v>2019-03-28</v>
      </c>
      <c r="H1097" t="str">
        <f t="shared" si="92"/>
        <v>2019-03-28</v>
      </c>
      <c r="I1097" t="str">
        <f t="shared" si="94"/>
        <v>2019</v>
      </c>
      <c r="J1097">
        <f t="shared" si="93"/>
        <v>3</v>
      </c>
      <c r="K1097" t="str">
        <f t="shared" si="95"/>
        <v>경기주의보2019-03-28</v>
      </c>
      <c r="L1097">
        <f>COUNTIF(K$2:K1097,K1097)</f>
        <v>1</v>
      </c>
    </row>
    <row r="1098" spans="1:12" hidden="1" x14ac:dyDescent="0.3">
      <c r="A1098" t="s">
        <v>127</v>
      </c>
      <c r="B1098" t="s">
        <v>128</v>
      </c>
      <c r="C1098" t="s">
        <v>1794</v>
      </c>
      <c r="D1098" t="s">
        <v>123</v>
      </c>
      <c r="E1098" t="s">
        <v>2288</v>
      </c>
      <c r="F1098" t="s">
        <v>2335</v>
      </c>
      <c r="G1098" t="str">
        <f t="shared" si="91"/>
        <v>2019-03-28</v>
      </c>
      <c r="H1098" t="str">
        <f t="shared" si="92"/>
        <v>2019-03-28</v>
      </c>
      <c r="I1098" t="str">
        <f t="shared" si="94"/>
        <v>2019</v>
      </c>
      <c r="J1098">
        <f t="shared" si="93"/>
        <v>3</v>
      </c>
      <c r="K1098" t="str">
        <f t="shared" si="95"/>
        <v>강원주의보2019-03-28</v>
      </c>
      <c r="L1098">
        <f>COUNTIF(K$2:K1098,K1098)</f>
        <v>1</v>
      </c>
    </row>
    <row r="1099" spans="1:12" hidden="1" x14ac:dyDescent="0.3">
      <c r="A1099" t="s">
        <v>153</v>
      </c>
      <c r="B1099" t="s">
        <v>122</v>
      </c>
      <c r="C1099" t="s">
        <v>1794</v>
      </c>
      <c r="D1099" t="s">
        <v>123</v>
      </c>
      <c r="E1099" t="s">
        <v>2288</v>
      </c>
      <c r="F1099" t="s">
        <v>2287</v>
      </c>
      <c r="G1099" t="str">
        <f t="shared" si="91"/>
        <v>2019-03-28</v>
      </c>
      <c r="H1099" t="str">
        <f t="shared" si="92"/>
        <v>2019-03-28</v>
      </c>
      <c r="I1099" t="str">
        <f t="shared" si="94"/>
        <v>2019</v>
      </c>
      <c r="J1099">
        <f t="shared" si="93"/>
        <v>3</v>
      </c>
      <c r="K1099" t="str">
        <f t="shared" si="95"/>
        <v>충남주의보2019-03-28</v>
      </c>
      <c r="L1099">
        <f>COUNTIF(K$2:K1099,K1099)</f>
        <v>1</v>
      </c>
    </row>
    <row r="1100" spans="1:12" hidden="1" x14ac:dyDescent="0.3">
      <c r="A1100" t="s">
        <v>121</v>
      </c>
      <c r="B1100" t="s">
        <v>159</v>
      </c>
      <c r="C1100" t="s">
        <v>1794</v>
      </c>
      <c r="D1100" t="s">
        <v>123</v>
      </c>
      <c r="E1100" t="s">
        <v>2382</v>
      </c>
      <c r="F1100" t="s">
        <v>2383</v>
      </c>
      <c r="G1100" t="str">
        <f t="shared" si="91"/>
        <v>2019-03-28</v>
      </c>
      <c r="H1100" t="str">
        <f t="shared" si="92"/>
        <v>2019-03-29</v>
      </c>
      <c r="I1100" t="str">
        <f t="shared" si="94"/>
        <v>2019</v>
      </c>
      <c r="J1100">
        <f t="shared" si="93"/>
        <v>3</v>
      </c>
      <c r="K1100" t="str">
        <f t="shared" si="95"/>
        <v>충북주의보2019-03-28</v>
      </c>
      <c r="L1100">
        <f>COUNTIF(K$2:K1100,K1100)</f>
        <v>1</v>
      </c>
    </row>
    <row r="1101" spans="1:12" hidden="1" x14ac:dyDescent="0.3">
      <c r="A1101" t="s">
        <v>61</v>
      </c>
      <c r="B1101" t="s">
        <v>171</v>
      </c>
      <c r="C1101" t="s">
        <v>1794</v>
      </c>
      <c r="D1101" t="s">
        <v>123</v>
      </c>
      <c r="E1101" t="s">
        <v>2398</v>
      </c>
      <c r="F1101" t="s">
        <v>2287</v>
      </c>
      <c r="G1101" t="str">
        <f t="shared" si="91"/>
        <v>2019-03-28</v>
      </c>
      <c r="H1101" t="str">
        <f t="shared" si="92"/>
        <v>2019-03-28</v>
      </c>
      <c r="I1101" t="str">
        <f t="shared" si="94"/>
        <v>2019</v>
      </c>
      <c r="J1101">
        <f t="shared" si="93"/>
        <v>3</v>
      </c>
      <c r="K1101" t="str">
        <f t="shared" si="95"/>
        <v>세종주의보2019-03-28</v>
      </c>
      <c r="L1101">
        <f>COUNTIF(K$2:K1101,K1101)</f>
        <v>1</v>
      </c>
    </row>
    <row r="1102" spans="1:12" hidden="1" x14ac:dyDescent="0.3">
      <c r="A1102" t="s">
        <v>132</v>
      </c>
      <c r="B1102" t="s">
        <v>129</v>
      </c>
      <c r="C1102" t="s">
        <v>1794</v>
      </c>
      <c r="D1102" t="s">
        <v>123</v>
      </c>
      <c r="E1102" t="s">
        <v>2437</v>
      </c>
      <c r="F1102" t="s">
        <v>2238</v>
      </c>
      <c r="G1102" t="str">
        <f t="shared" si="91"/>
        <v>2019-03-28</v>
      </c>
      <c r="H1102" t="str">
        <f t="shared" si="92"/>
        <v>2019-03-28</v>
      </c>
      <c r="I1102" t="str">
        <f t="shared" si="94"/>
        <v>2019</v>
      </c>
      <c r="J1102">
        <f t="shared" si="93"/>
        <v>3</v>
      </c>
      <c r="K1102" t="str">
        <f t="shared" si="95"/>
        <v>경북주의보2019-03-28</v>
      </c>
      <c r="L1102">
        <f>COUNTIF(K$2:K1102,K1102)</f>
        <v>1</v>
      </c>
    </row>
    <row r="1103" spans="1:12" hidden="1" x14ac:dyDescent="0.3">
      <c r="A1103" t="s">
        <v>142</v>
      </c>
      <c r="B1103" t="s">
        <v>175</v>
      </c>
      <c r="C1103" t="s">
        <v>1794</v>
      </c>
      <c r="D1103" t="s">
        <v>123</v>
      </c>
      <c r="E1103" t="s">
        <v>2384</v>
      </c>
      <c r="F1103" t="s">
        <v>2482</v>
      </c>
      <c r="G1103" t="str">
        <f t="shared" si="91"/>
        <v>2019-03-28</v>
      </c>
      <c r="H1103" t="str">
        <f t="shared" si="92"/>
        <v>2019-03-28</v>
      </c>
      <c r="I1103" t="str">
        <f t="shared" si="94"/>
        <v>2019</v>
      </c>
      <c r="J1103">
        <f t="shared" si="93"/>
        <v>3</v>
      </c>
      <c r="K1103" t="str">
        <f t="shared" si="95"/>
        <v>전북주의보2019-03-28</v>
      </c>
      <c r="L1103">
        <f>COUNTIF(K$2:K1103,K1103)</f>
        <v>1</v>
      </c>
    </row>
    <row r="1104" spans="1:12" hidden="1" x14ac:dyDescent="0.3">
      <c r="A1104" t="s">
        <v>27</v>
      </c>
      <c r="B1104" t="s">
        <v>135</v>
      </c>
      <c r="C1104" t="s">
        <v>126</v>
      </c>
      <c r="D1104" t="s">
        <v>123</v>
      </c>
      <c r="E1104" t="s">
        <v>955</v>
      </c>
      <c r="F1104" t="s">
        <v>956</v>
      </c>
      <c r="G1104" t="str">
        <f t="shared" si="91"/>
        <v>2019-04-05</v>
      </c>
      <c r="H1104" t="str">
        <f t="shared" si="92"/>
        <v>2019-04-05</v>
      </c>
      <c r="I1104" t="str">
        <f t="shared" si="94"/>
        <v>2019</v>
      </c>
      <c r="J1104">
        <f t="shared" si="93"/>
        <v>4</v>
      </c>
      <c r="K1104" t="str">
        <f t="shared" si="95"/>
        <v>서울주의보2019-04-05</v>
      </c>
      <c r="L1104">
        <f>COUNTIF(K$2:K1104,K1104)</f>
        <v>1</v>
      </c>
    </row>
    <row r="1105" spans="1:12" hidden="1" x14ac:dyDescent="0.3">
      <c r="A1105" t="s">
        <v>124</v>
      </c>
      <c r="B1105" t="s">
        <v>125</v>
      </c>
      <c r="C1105" t="s">
        <v>126</v>
      </c>
      <c r="D1105" t="s">
        <v>123</v>
      </c>
      <c r="E1105" t="s">
        <v>983</v>
      </c>
      <c r="F1105" t="s">
        <v>984</v>
      </c>
      <c r="G1105" t="str">
        <f t="shared" si="91"/>
        <v>2019-04-05</v>
      </c>
      <c r="H1105" t="str">
        <f t="shared" si="92"/>
        <v>2019-04-05</v>
      </c>
      <c r="I1105" t="str">
        <f t="shared" si="94"/>
        <v>2019</v>
      </c>
      <c r="J1105">
        <f t="shared" si="93"/>
        <v>4</v>
      </c>
      <c r="K1105" t="str">
        <f t="shared" si="95"/>
        <v>경기주의보2019-04-05</v>
      </c>
      <c r="L1105">
        <f>COUNTIF(K$2:K1105,K1105)</f>
        <v>1</v>
      </c>
    </row>
    <row r="1106" spans="1:12" hidden="1" x14ac:dyDescent="0.3">
      <c r="A1106" t="s">
        <v>30</v>
      </c>
      <c r="B1106" t="s">
        <v>146</v>
      </c>
      <c r="C1106" t="s">
        <v>126</v>
      </c>
      <c r="D1106" t="s">
        <v>123</v>
      </c>
      <c r="E1106" t="s">
        <v>983</v>
      </c>
      <c r="F1106" t="s">
        <v>985</v>
      </c>
      <c r="G1106" t="str">
        <f t="shared" si="91"/>
        <v>2019-04-05</v>
      </c>
      <c r="H1106" t="str">
        <f t="shared" si="92"/>
        <v>2019-04-05</v>
      </c>
      <c r="I1106" t="str">
        <f t="shared" si="94"/>
        <v>2019</v>
      </c>
      <c r="J1106">
        <f t="shared" si="93"/>
        <v>4</v>
      </c>
      <c r="K1106" t="str">
        <f t="shared" si="95"/>
        <v>인천주의보2019-04-05</v>
      </c>
      <c r="L1106">
        <f>COUNTIF(K$2:K1106,K1106)</f>
        <v>1</v>
      </c>
    </row>
    <row r="1107" spans="1:12" hidden="1" x14ac:dyDescent="0.3">
      <c r="A1107" t="s">
        <v>127</v>
      </c>
      <c r="B1107" t="s">
        <v>147</v>
      </c>
      <c r="C1107" t="s">
        <v>126</v>
      </c>
      <c r="D1107" t="s">
        <v>123</v>
      </c>
      <c r="E1107" t="s">
        <v>1031</v>
      </c>
      <c r="F1107" t="s">
        <v>1032</v>
      </c>
      <c r="G1107" t="str">
        <f t="shared" si="91"/>
        <v>2019-04-05</v>
      </c>
      <c r="H1107" t="str">
        <f t="shared" si="92"/>
        <v>2019-04-05</v>
      </c>
      <c r="I1107" t="str">
        <f t="shared" si="94"/>
        <v>2019</v>
      </c>
      <c r="J1107">
        <f t="shared" si="93"/>
        <v>4</v>
      </c>
      <c r="K1107" t="str">
        <f t="shared" si="95"/>
        <v>강원주의보2019-04-05</v>
      </c>
      <c r="L1107">
        <f>COUNTIF(K$2:K1107,K1107)</f>
        <v>1</v>
      </c>
    </row>
    <row r="1108" spans="1:12" hidden="1" x14ac:dyDescent="0.3">
      <c r="A1108" t="s">
        <v>153</v>
      </c>
      <c r="B1108" t="s">
        <v>129</v>
      </c>
      <c r="C1108" t="s">
        <v>126</v>
      </c>
      <c r="D1108" t="s">
        <v>123</v>
      </c>
      <c r="E1108" t="s">
        <v>983</v>
      </c>
      <c r="F1108" t="s">
        <v>986</v>
      </c>
      <c r="G1108" t="str">
        <f t="shared" si="91"/>
        <v>2019-04-05</v>
      </c>
      <c r="H1108" t="str">
        <f t="shared" si="92"/>
        <v>2019-04-05</v>
      </c>
      <c r="I1108" t="str">
        <f t="shared" si="94"/>
        <v>2019</v>
      </c>
      <c r="J1108">
        <f t="shared" si="93"/>
        <v>4</v>
      </c>
      <c r="K1108" t="str">
        <f t="shared" si="95"/>
        <v>충남주의보2019-04-05</v>
      </c>
      <c r="L1108">
        <f>COUNTIF(K$2:K1108,K1108)</f>
        <v>1</v>
      </c>
    </row>
    <row r="1109" spans="1:12" hidden="1" x14ac:dyDescent="0.3">
      <c r="A1109" t="s">
        <v>34</v>
      </c>
      <c r="B1109" t="s">
        <v>129</v>
      </c>
      <c r="C1109" t="s">
        <v>126</v>
      </c>
      <c r="D1109" t="s">
        <v>123</v>
      </c>
      <c r="E1109" t="s">
        <v>1031</v>
      </c>
      <c r="F1109" t="s">
        <v>1059</v>
      </c>
      <c r="G1109" t="str">
        <f t="shared" si="91"/>
        <v>2019-04-05</v>
      </c>
      <c r="H1109" t="str">
        <f t="shared" si="92"/>
        <v>2019-04-06</v>
      </c>
      <c r="I1109" t="str">
        <f t="shared" si="94"/>
        <v>2019</v>
      </c>
      <c r="J1109">
        <f t="shared" si="93"/>
        <v>4</v>
      </c>
      <c r="K1109" t="str">
        <f t="shared" si="95"/>
        <v>대전주의보2019-04-05</v>
      </c>
      <c r="L1109">
        <f>COUNTIF(K$2:K1109,K1109)</f>
        <v>1</v>
      </c>
    </row>
    <row r="1110" spans="1:12" hidden="1" x14ac:dyDescent="0.3">
      <c r="A1110" t="s">
        <v>121</v>
      </c>
      <c r="B1110" t="s">
        <v>159</v>
      </c>
      <c r="C1110" t="s">
        <v>126</v>
      </c>
      <c r="D1110" t="s">
        <v>123</v>
      </c>
      <c r="E1110" t="s">
        <v>986</v>
      </c>
      <c r="F1110" t="s">
        <v>1059</v>
      </c>
      <c r="G1110" t="str">
        <f t="shared" si="91"/>
        <v>2019-04-05</v>
      </c>
      <c r="H1110" t="str">
        <f t="shared" si="92"/>
        <v>2019-04-06</v>
      </c>
      <c r="I1110" t="str">
        <f t="shared" si="94"/>
        <v>2019</v>
      </c>
      <c r="J1110">
        <f t="shared" si="93"/>
        <v>4</v>
      </c>
      <c r="K1110" t="str">
        <f t="shared" si="95"/>
        <v>충북주의보2019-04-05</v>
      </c>
      <c r="L1110">
        <f>COUNTIF(K$2:K1110,K1110)</f>
        <v>1</v>
      </c>
    </row>
    <row r="1111" spans="1:12" hidden="1" x14ac:dyDescent="0.3">
      <c r="A1111" t="s">
        <v>36</v>
      </c>
      <c r="B1111" t="s">
        <v>165</v>
      </c>
      <c r="C1111" t="s">
        <v>126</v>
      </c>
      <c r="D1111" t="s">
        <v>123</v>
      </c>
      <c r="E1111" t="s">
        <v>955</v>
      </c>
      <c r="F1111" t="s">
        <v>984</v>
      </c>
      <c r="G1111" t="str">
        <f t="shared" si="91"/>
        <v>2019-04-05</v>
      </c>
      <c r="H1111" t="str">
        <f t="shared" si="92"/>
        <v>2019-04-05</v>
      </c>
      <c r="I1111" t="str">
        <f t="shared" si="94"/>
        <v>2019</v>
      </c>
      <c r="J1111">
        <f t="shared" si="93"/>
        <v>4</v>
      </c>
      <c r="K1111" t="str">
        <f t="shared" si="95"/>
        <v>대구주의보2019-04-05</v>
      </c>
      <c r="L1111">
        <f>COUNTIF(K$2:K1111,K1111)</f>
        <v>1</v>
      </c>
    </row>
    <row r="1112" spans="1:12" hidden="1" x14ac:dyDescent="0.3">
      <c r="A1112" t="s">
        <v>132</v>
      </c>
      <c r="B1112" t="s">
        <v>129</v>
      </c>
      <c r="C1112" t="s">
        <v>126</v>
      </c>
      <c r="D1112" t="s">
        <v>123</v>
      </c>
      <c r="E1112" t="s">
        <v>955</v>
      </c>
      <c r="F1112" t="s">
        <v>984</v>
      </c>
      <c r="G1112" t="str">
        <f t="shared" si="91"/>
        <v>2019-04-05</v>
      </c>
      <c r="H1112" t="str">
        <f t="shared" si="92"/>
        <v>2019-04-05</v>
      </c>
      <c r="I1112" t="str">
        <f t="shared" si="94"/>
        <v>2019</v>
      </c>
      <c r="J1112">
        <f t="shared" si="93"/>
        <v>4</v>
      </c>
      <c r="K1112" t="str">
        <f t="shared" si="95"/>
        <v>경북주의보2019-04-05</v>
      </c>
      <c r="L1112">
        <f>COUNTIF(K$2:K1112,K1112)</f>
        <v>1</v>
      </c>
    </row>
    <row r="1113" spans="1:12" hidden="1" x14ac:dyDescent="0.3">
      <c r="A1113" t="s">
        <v>133</v>
      </c>
      <c r="B1113" t="s">
        <v>158</v>
      </c>
      <c r="C1113" t="s">
        <v>126</v>
      </c>
      <c r="D1113" t="s">
        <v>123</v>
      </c>
      <c r="E1113" t="s">
        <v>984</v>
      </c>
      <c r="F1113" t="s">
        <v>1107</v>
      </c>
      <c r="G1113" t="str">
        <f t="shared" si="91"/>
        <v>2019-04-05</v>
      </c>
      <c r="H1113" t="str">
        <f t="shared" si="92"/>
        <v>2019-04-05</v>
      </c>
      <c r="I1113" t="str">
        <f t="shared" si="94"/>
        <v>2019</v>
      </c>
      <c r="J1113">
        <f t="shared" si="93"/>
        <v>4</v>
      </c>
      <c r="K1113" t="str">
        <f t="shared" si="95"/>
        <v>경남주의보2019-04-05</v>
      </c>
      <c r="L1113">
        <f>COUNTIF(K$2:K1113,K1113)</f>
        <v>1</v>
      </c>
    </row>
    <row r="1114" spans="1:12" hidden="1" x14ac:dyDescent="0.3">
      <c r="A1114" t="s">
        <v>130</v>
      </c>
      <c r="B1114" t="s">
        <v>157</v>
      </c>
      <c r="C1114" t="s">
        <v>126</v>
      </c>
      <c r="D1114" t="s">
        <v>123</v>
      </c>
      <c r="E1114" t="s">
        <v>986</v>
      </c>
      <c r="F1114" t="s">
        <v>1118</v>
      </c>
      <c r="G1114" t="str">
        <f t="shared" si="91"/>
        <v>2019-04-05</v>
      </c>
      <c r="H1114" t="str">
        <f t="shared" si="92"/>
        <v>2019-04-06</v>
      </c>
      <c r="I1114" t="str">
        <f t="shared" si="94"/>
        <v>2019</v>
      </c>
      <c r="J1114">
        <f t="shared" si="93"/>
        <v>4</v>
      </c>
      <c r="K1114" t="str">
        <f t="shared" si="95"/>
        <v>전남주의보2019-04-05</v>
      </c>
      <c r="L1114">
        <f>COUNTIF(K$2:K1114,K1114)</f>
        <v>1</v>
      </c>
    </row>
    <row r="1115" spans="1:12" hidden="1" x14ac:dyDescent="0.3">
      <c r="A1115" t="s">
        <v>39</v>
      </c>
      <c r="B1115" t="s">
        <v>139</v>
      </c>
      <c r="C1115" t="s">
        <v>126</v>
      </c>
      <c r="D1115" t="s">
        <v>123</v>
      </c>
      <c r="E1115" t="s">
        <v>1031</v>
      </c>
      <c r="F1115" t="s">
        <v>1124</v>
      </c>
      <c r="G1115" t="str">
        <f t="shared" si="91"/>
        <v>2019-04-05</v>
      </c>
      <c r="H1115" t="str">
        <f t="shared" si="92"/>
        <v>2019-04-06</v>
      </c>
      <c r="I1115" t="str">
        <f t="shared" si="94"/>
        <v>2019</v>
      </c>
      <c r="J1115">
        <f t="shared" si="93"/>
        <v>4</v>
      </c>
      <c r="K1115" t="str">
        <f t="shared" si="95"/>
        <v>광주주의보2019-04-05</v>
      </c>
      <c r="L1115">
        <f>COUNTIF(K$2:K1115,K1115)</f>
        <v>1</v>
      </c>
    </row>
    <row r="1116" spans="1:12" hidden="1" x14ac:dyDescent="0.3">
      <c r="A1116" t="s">
        <v>142</v>
      </c>
      <c r="B1116" t="s">
        <v>176</v>
      </c>
      <c r="C1116" t="s">
        <v>126</v>
      </c>
      <c r="D1116" t="s">
        <v>123</v>
      </c>
      <c r="E1116" t="s">
        <v>956</v>
      </c>
      <c r="F1116" t="s">
        <v>1142</v>
      </c>
      <c r="G1116" t="str">
        <f t="shared" si="91"/>
        <v>2019-04-05</v>
      </c>
      <c r="H1116" t="str">
        <f t="shared" si="92"/>
        <v>2019-04-06</v>
      </c>
      <c r="I1116" t="str">
        <f t="shared" si="94"/>
        <v>2019</v>
      </c>
      <c r="J1116">
        <f t="shared" si="93"/>
        <v>4</v>
      </c>
      <c r="K1116" t="str">
        <f t="shared" si="95"/>
        <v>전북주의보2019-04-05</v>
      </c>
      <c r="L1116">
        <f>COUNTIF(K$2:K1116,K1116)</f>
        <v>1</v>
      </c>
    </row>
    <row r="1117" spans="1:12" hidden="1" x14ac:dyDescent="0.3">
      <c r="A1117" t="s">
        <v>41</v>
      </c>
      <c r="B1117" t="s">
        <v>162</v>
      </c>
      <c r="C1117" t="s">
        <v>1794</v>
      </c>
      <c r="D1117" t="s">
        <v>123</v>
      </c>
      <c r="E1117" t="s">
        <v>1073</v>
      </c>
      <c r="F1117" t="s">
        <v>2501</v>
      </c>
      <c r="G1117" t="str">
        <f t="shared" si="91"/>
        <v>2019-04-05</v>
      </c>
      <c r="H1117" t="str">
        <f t="shared" si="92"/>
        <v>2019-04-07</v>
      </c>
      <c r="I1117" t="str">
        <f t="shared" si="94"/>
        <v>2019</v>
      </c>
      <c r="J1117">
        <f t="shared" si="93"/>
        <v>4</v>
      </c>
      <c r="K1117" t="str">
        <f t="shared" si="95"/>
        <v>제주주의보2019-04-05</v>
      </c>
      <c r="L1117">
        <f>COUNTIF(K$2:K1117,K1117)</f>
        <v>1</v>
      </c>
    </row>
    <row r="1118" spans="1:12" hidden="1" x14ac:dyDescent="0.3">
      <c r="A1118" t="s">
        <v>142</v>
      </c>
      <c r="B1118" t="s">
        <v>178</v>
      </c>
      <c r="C1118" t="s">
        <v>1794</v>
      </c>
      <c r="D1118" t="s">
        <v>123</v>
      </c>
      <c r="E1118" t="s">
        <v>2483</v>
      </c>
      <c r="F1118" t="s">
        <v>2484</v>
      </c>
      <c r="G1118" t="str">
        <f t="shared" si="91"/>
        <v>2019-04-07</v>
      </c>
      <c r="H1118" t="str">
        <f t="shared" si="92"/>
        <v>2019-04-07</v>
      </c>
      <c r="I1118" t="str">
        <f t="shared" si="94"/>
        <v>2019</v>
      </c>
      <c r="J1118">
        <f t="shared" si="93"/>
        <v>4</v>
      </c>
      <c r="K1118" t="str">
        <f t="shared" si="95"/>
        <v>전북주의보2019-04-07</v>
      </c>
      <c r="L1118">
        <f>COUNTIF(K$2:K1118,K1118)</f>
        <v>1</v>
      </c>
    </row>
    <row r="1119" spans="1:12" hidden="1" x14ac:dyDescent="0.3">
      <c r="A1119" t="s">
        <v>27</v>
      </c>
      <c r="B1119" t="s">
        <v>135</v>
      </c>
      <c r="C1119" t="s">
        <v>126</v>
      </c>
      <c r="D1119" t="s">
        <v>123</v>
      </c>
      <c r="E1119" t="s">
        <v>957</v>
      </c>
      <c r="F1119" t="s">
        <v>958</v>
      </c>
      <c r="G1119" t="str">
        <f t="shared" si="91"/>
        <v>2019-04-22</v>
      </c>
      <c r="H1119" t="str">
        <f t="shared" si="92"/>
        <v>2019-04-23</v>
      </c>
      <c r="I1119" t="str">
        <f t="shared" si="94"/>
        <v>2019</v>
      </c>
      <c r="J1119">
        <f t="shared" si="93"/>
        <v>4</v>
      </c>
      <c r="K1119" t="str">
        <f t="shared" si="95"/>
        <v>서울주의보2019-04-22</v>
      </c>
      <c r="L1119">
        <f>COUNTIF(K$2:K1119,K1119)</f>
        <v>1</v>
      </c>
    </row>
    <row r="1120" spans="1:12" hidden="1" x14ac:dyDescent="0.3">
      <c r="A1120" t="s">
        <v>124</v>
      </c>
      <c r="B1120" t="s">
        <v>125</v>
      </c>
      <c r="C1120" t="s">
        <v>126</v>
      </c>
      <c r="D1120" t="s">
        <v>123</v>
      </c>
      <c r="E1120" t="s">
        <v>987</v>
      </c>
      <c r="F1120" t="s">
        <v>958</v>
      </c>
      <c r="G1120" t="str">
        <f t="shared" si="91"/>
        <v>2019-04-22</v>
      </c>
      <c r="H1120" t="str">
        <f t="shared" si="92"/>
        <v>2019-04-23</v>
      </c>
      <c r="I1120" t="str">
        <f t="shared" si="94"/>
        <v>2019</v>
      </c>
      <c r="J1120">
        <f t="shared" si="93"/>
        <v>4</v>
      </c>
      <c r="K1120" t="str">
        <f t="shared" si="95"/>
        <v>경기주의보2019-04-22</v>
      </c>
      <c r="L1120">
        <f>COUNTIF(K$2:K1120,K1120)</f>
        <v>1</v>
      </c>
    </row>
    <row r="1121" spans="1:12" hidden="1" x14ac:dyDescent="0.3">
      <c r="A1121" t="s">
        <v>30</v>
      </c>
      <c r="B1121" t="s">
        <v>149</v>
      </c>
      <c r="C1121" t="s">
        <v>126</v>
      </c>
      <c r="D1121" t="s">
        <v>123</v>
      </c>
      <c r="E1121" t="s">
        <v>1015</v>
      </c>
      <c r="F1121" t="s">
        <v>1016</v>
      </c>
      <c r="G1121" t="str">
        <f t="shared" si="91"/>
        <v>2019-04-22</v>
      </c>
      <c r="H1121" t="str">
        <f t="shared" si="92"/>
        <v>2019-04-23</v>
      </c>
      <c r="I1121" t="str">
        <f t="shared" si="94"/>
        <v>2019</v>
      </c>
      <c r="J1121">
        <f t="shared" si="93"/>
        <v>4</v>
      </c>
      <c r="K1121" t="str">
        <f t="shared" si="95"/>
        <v>인천주의보2019-04-22</v>
      </c>
      <c r="L1121">
        <f>COUNTIF(K$2:K1121,K1121)</f>
        <v>1</v>
      </c>
    </row>
    <row r="1122" spans="1:12" hidden="1" x14ac:dyDescent="0.3">
      <c r="A1122" t="s">
        <v>153</v>
      </c>
      <c r="B1122" t="s">
        <v>122</v>
      </c>
      <c r="C1122" t="s">
        <v>126</v>
      </c>
      <c r="D1122" t="s">
        <v>123</v>
      </c>
      <c r="E1122" t="s">
        <v>1049</v>
      </c>
      <c r="F1122" t="s">
        <v>1050</v>
      </c>
      <c r="G1122" t="str">
        <f t="shared" si="91"/>
        <v>2019-04-22</v>
      </c>
      <c r="H1122" t="str">
        <f t="shared" si="92"/>
        <v>2019-04-23</v>
      </c>
      <c r="I1122" t="str">
        <f t="shared" si="94"/>
        <v>2019</v>
      </c>
      <c r="J1122">
        <f t="shared" si="93"/>
        <v>4</v>
      </c>
      <c r="K1122" t="str">
        <f t="shared" si="95"/>
        <v>충남주의보2019-04-22</v>
      </c>
      <c r="L1122">
        <f>COUNTIF(K$2:K1122,K1122)</f>
        <v>1</v>
      </c>
    </row>
    <row r="1123" spans="1:12" hidden="1" x14ac:dyDescent="0.3">
      <c r="A1123" t="s">
        <v>153</v>
      </c>
      <c r="B1123" t="s">
        <v>122</v>
      </c>
      <c r="C1123" t="s">
        <v>1794</v>
      </c>
      <c r="D1123" t="s">
        <v>123</v>
      </c>
      <c r="E1123" t="s">
        <v>2343</v>
      </c>
      <c r="F1123" t="s">
        <v>1050</v>
      </c>
      <c r="G1123" t="str">
        <f t="shared" si="91"/>
        <v>2019-04-23</v>
      </c>
      <c r="H1123" t="str">
        <f t="shared" si="92"/>
        <v>2019-04-23</v>
      </c>
      <c r="I1123" t="str">
        <f t="shared" si="94"/>
        <v>2019</v>
      </c>
      <c r="J1123">
        <f t="shared" si="93"/>
        <v>4</v>
      </c>
      <c r="K1123" t="str">
        <f t="shared" si="95"/>
        <v>충남주의보2019-04-23</v>
      </c>
      <c r="L1123">
        <f>COUNTIF(K$2:K1123,K1123)</f>
        <v>1</v>
      </c>
    </row>
    <row r="1124" spans="1:12" hidden="1" x14ac:dyDescent="0.3">
      <c r="A1124" t="s">
        <v>127</v>
      </c>
      <c r="B1124" t="s">
        <v>143</v>
      </c>
      <c r="C1124" t="s">
        <v>126</v>
      </c>
      <c r="D1124" t="s">
        <v>123</v>
      </c>
      <c r="E1124" t="s">
        <v>1033</v>
      </c>
      <c r="F1124" t="s">
        <v>1034</v>
      </c>
      <c r="G1124" t="str">
        <f t="shared" si="91"/>
        <v>2019-04-25</v>
      </c>
      <c r="H1124" t="str">
        <f t="shared" si="92"/>
        <v>2019-04-25</v>
      </c>
      <c r="I1124" t="str">
        <f t="shared" si="94"/>
        <v>2019</v>
      </c>
      <c r="J1124">
        <f t="shared" si="93"/>
        <v>4</v>
      </c>
      <c r="K1124" t="str">
        <f t="shared" si="95"/>
        <v>강원주의보2019-04-25</v>
      </c>
      <c r="L1124">
        <f>COUNTIF(K$2:K1124,K1124)</f>
        <v>1</v>
      </c>
    </row>
    <row r="1125" spans="1:12" hidden="1" x14ac:dyDescent="0.3">
      <c r="A1125" t="s">
        <v>133</v>
      </c>
      <c r="B1125" t="s">
        <v>138</v>
      </c>
      <c r="C1125" t="s">
        <v>126</v>
      </c>
      <c r="D1125" t="s">
        <v>123</v>
      </c>
      <c r="E1125" t="s">
        <v>1108</v>
      </c>
      <c r="F1125" t="s">
        <v>1109</v>
      </c>
      <c r="G1125" t="str">
        <f t="shared" si="91"/>
        <v>2019-05-01</v>
      </c>
      <c r="H1125" t="str">
        <f t="shared" si="92"/>
        <v>2019-05-01</v>
      </c>
      <c r="I1125" t="str">
        <f t="shared" si="94"/>
        <v>2019</v>
      </c>
      <c r="J1125">
        <f t="shared" si="93"/>
        <v>5</v>
      </c>
      <c r="K1125" t="str">
        <f t="shared" si="95"/>
        <v>경남주의보2019-05-01</v>
      </c>
      <c r="L1125">
        <f>COUNTIF(K$2:K1125,K1125)</f>
        <v>1</v>
      </c>
    </row>
    <row r="1126" spans="1:12" hidden="1" x14ac:dyDescent="0.3">
      <c r="A1126" t="s">
        <v>41</v>
      </c>
      <c r="B1126" t="s">
        <v>162</v>
      </c>
      <c r="C1126" t="s">
        <v>1794</v>
      </c>
      <c r="D1126" t="s">
        <v>123</v>
      </c>
      <c r="E1126" t="s">
        <v>1110</v>
      </c>
      <c r="F1126" t="s">
        <v>1144</v>
      </c>
      <c r="G1126" t="str">
        <f t="shared" si="91"/>
        <v>2019-05-01</v>
      </c>
      <c r="H1126" t="str">
        <f t="shared" si="92"/>
        <v>2019-05-02</v>
      </c>
      <c r="I1126" t="str">
        <f t="shared" si="94"/>
        <v>2019</v>
      </c>
      <c r="J1126">
        <f t="shared" si="93"/>
        <v>5</v>
      </c>
      <c r="K1126" t="str">
        <f t="shared" si="95"/>
        <v>제주주의보2019-05-01</v>
      </c>
      <c r="L1126">
        <f>COUNTIF(K$2:K1126,K1126)</f>
        <v>1</v>
      </c>
    </row>
    <row r="1127" spans="1:12" hidden="1" x14ac:dyDescent="0.3">
      <c r="A1127" t="s">
        <v>130</v>
      </c>
      <c r="B1127" t="s">
        <v>157</v>
      </c>
      <c r="C1127" t="s">
        <v>126</v>
      </c>
      <c r="D1127" t="s">
        <v>123</v>
      </c>
      <c r="E1127" t="s">
        <v>1119</v>
      </c>
      <c r="F1127" t="s">
        <v>1120</v>
      </c>
      <c r="G1127" t="str">
        <f t="shared" si="91"/>
        <v>2019-05-02</v>
      </c>
      <c r="H1127" t="str">
        <f t="shared" si="92"/>
        <v>2019-05-02</v>
      </c>
      <c r="I1127" t="str">
        <f t="shared" si="94"/>
        <v>2019</v>
      </c>
      <c r="J1127">
        <f t="shared" si="93"/>
        <v>5</v>
      </c>
      <c r="K1127" t="str">
        <f t="shared" si="95"/>
        <v>전남주의보2019-05-02</v>
      </c>
      <c r="L1127">
        <f>COUNTIF(K$2:K1127,K1127)</f>
        <v>1</v>
      </c>
    </row>
    <row r="1128" spans="1:12" hidden="1" x14ac:dyDescent="0.3">
      <c r="A1128" t="s">
        <v>39</v>
      </c>
      <c r="B1128" t="s">
        <v>139</v>
      </c>
      <c r="C1128" t="s">
        <v>126</v>
      </c>
      <c r="D1128" t="s">
        <v>123</v>
      </c>
      <c r="E1128" t="s">
        <v>1125</v>
      </c>
      <c r="F1128" t="s">
        <v>1126</v>
      </c>
      <c r="G1128" t="str">
        <f t="shared" si="91"/>
        <v>2019-05-02</v>
      </c>
      <c r="H1128" t="str">
        <f t="shared" si="92"/>
        <v>2019-05-02</v>
      </c>
      <c r="I1128" t="str">
        <f t="shared" si="94"/>
        <v>2019</v>
      </c>
      <c r="J1128">
        <f t="shared" si="93"/>
        <v>5</v>
      </c>
      <c r="K1128" t="str">
        <f t="shared" si="95"/>
        <v>광주주의보2019-05-02</v>
      </c>
      <c r="L1128">
        <f>COUNTIF(K$2:K1128,K1128)</f>
        <v>1</v>
      </c>
    </row>
    <row r="1129" spans="1:12" hidden="1" x14ac:dyDescent="0.3">
      <c r="A1129" t="s">
        <v>142</v>
      </c>
      <c r="B1129" t="s">
        <v>175</v>
      </c>
      <c r="C1129" t="s">
        <v>126</v>
      </c>
      <c r="D1129" t="s">
        <v>123</v>
      </c>
      <c r="E1129" t="s">
        <v>1125</v>
      </c>
      <c r="F1129" t="s">
        <v>1143</v>
      </c>
      <c r="G1129" t="str">
        <f t="shared" si="91"/>
        <v>2019-05-02</v>
      </c>
      <c r="H1129" t="str">
        <f t="shared" si="92"/>
        <v>2019-05-02</v>
      </c>
      <c r="I1129" t="str">
        <f t="shared" si="94"/>
        <v>2019</v>
      </c>
      <c r="J1129">
        <f t="shared" si="93"/>
        <v>5</v>
      </c>
      <c r="K1129" t="str">
        <f t="shared" si="95"/>
        <v>전북주의보2019-05-02</v>
      </c>
      <c r="L1129">
        <f>COUNTIF(K$2:K1129,K1129)</f>
        <v>1</v>
      </c>
    </row>
    <row r="1130" spans="1:12" hidden="1" x14ac:dyDescent="0.3">
      <c r="A1130" t="s">
        <v>41</v>
      </c>
      <c r="B1130" t="s">
        <v>162</v>
      </c>
      <c r="C1130" t="s">
        <v>126</v>
      </c>
      <c r="D1130" t="s">
        <v>123</v>
      </c>
      <c r="E1130" t="s">
        <v>1153</v>
      </c>
      <c r="F1130" t="s">
        <v>1120</v>
      </c>
      <c r="G1130" t="str">
        <f t="shared" si="91"/>
        <v>2019-05-02</v>
      </c>
      <c r="H1130" t="str">
        <f t="shared" si="92"/>
        <v>2019-05-02</v>
      </c>
      <c r="I1130" t="str">
        <f t="shared" si="94"/>
        <v>2019</v>
      </c>
      <c r="J1130">
        <f t="shared" si="93"/>
        <v>5</v>
      </c>
      <c r="K1130" t="str">
        <f t="shared" si="95"/>
        <v>제주주의보2019-05-02</v>
      </c>
      <c r="L1130">
        <f>COUNTIF(K$2:K1130,K1130)</f>
        <v>1</v>
      </c>
    </row>
    <row r="1131" spans="1:12" hidden="1" x14ac:dyDescent="0.3">
      <c r="A1131" t="s">
        <v>124</v>
      </c>
      <c r="B1131" t="s">
        <v>144</v>
      </c>
      <c r="C1131" t="s">
        <v>1794</v>
      </c>
      <c r="D1131" t="s">
        <v>123</v>
      </c>
      <c r="E1131" t="s">
        <v>2290</v>
      </c>
      <c r="F1131" t="s">
        <v>2291</v>
      </c>
      <c r="G1131" t="str">
        <f t="shared" si="91"/>
        <v>2019-05-04</v>
      </c>
      <c r="H1131" t="str">
        <f t="shared" si="92"/>
        <v>2019-05-04</v>
      </c>
      <c r="I1131" t="str">
        <f t="shared" si="94"/>
        <v>2019</v>
      </c>
      <c r="J1131">
        <f t="shared" si="93"/>
        <v>5</v>
      </c>
      <c r="K1131" t="str">
        <f t="shared" si="95"/>
        <v>경기주의보2019-05-04</v>
      </c>
      <c r="L1131">
        <f>COUNTIF(K$2:K1131,K1131)</f>
        <v>1</v>
      </c>
    </row>
    <row r="1132" spans="1:12" hidden="1" x14ac:dyDescent="0.3">
      <c r="A1132" t="s">
        <v>30</v>
      </c>
      <c r="B1132" t="s">
        <v>149</v>
      </c>
      <c r="C1132" t="s">
        <v>1794</v>
      </c>
      <c r="D1132" t="s">
        <v>123</v>
      </c>
      <c r="E1132" t="s">
        <v>2314</v>
      </c>
      <c r="F1132" t="s">
        <v>2315</v>
      </c>
      <c r="G1132" t="str">
        <f t="shared" si="91"/>
        <v>2019-05-04</v>
      </c>
      <c r="H1132" t="str">
        <f t="shared" si="92"/>
        <v>2019-05-04</v>
      </c>
      <c r="I1132" t="str">
        <f t="shared" si="94"/>
        <v>2019</v>
      </c>
      <c r="J1132">
        <f t="shared" si="93"/>
        <v>5</v>
      </c>
      <c r="K1132" t="str">
        <f t="shared" si="95"/>
        <v>인천주의보2019-05-04</v>
      </c>
      <c r="L1132">
        <f>COUNTIF(K$2:K1132,K1132)</f>
        <v>1</v>
      </c>
    </row>
    <row r="1133" spans="1:12" hidden="1" x14ac:dyDescent="0.3">
      <c r="A1133" t="s">
        <v>153</v>
      </c>
      <c r="B1133" t="s">
        <v>122</v>
      </c>
      <c r="C1133" t="s">
        <v>1794</v>
      </c>
      <c r="D1133" t="s">
        <v>123</v>
      </c>
      <c r="E1133" t="s">
        <v>2344</v>
      </c>
      <c r="F1133" t="s">
        <v>2292</v>
      </c>
      <c r="G1133" t="str">
        <f t="shared" si="91"/>
        <v>2019-05-04</v>
      </c>
      <c r="H1133" t="str">
        <f t="shared" si="92"/>
        <v>2019-05-05</v>
      </c>
      <c r="I1133" t="str">
        <f t="shared" si="94"/>
        <v>2019</v>
      </c>
      <c r="J1133">
        <f t="shared" si="93"/>
        <v>5</v>
      </c>
      <c r="K1133" t="str">
        <f t="shared" si="95"/>
        <v>충남주의보2019-05-04</v>
      </c>
      <c r="L1133">
        <f>COUNTIF(K$2:K1133,K1133)</f>
        <v>1</v>
      </c>
    </row>
    <row r="1134" spans="1:12" hidden="1" x14ac:dyDescent="0.3">
      <c r="A1134" t="s">
        <v>142</v>
      </c>
      <c r="B1134" t="s">
        <v>177</v>
      </c>
      <c r="C1134" t="s">
        <v>1794</v>
      </c>
      <c r="D1134" t="s">
        <v>123</v>
      </c>
      <c r="E1134" t="s">
        <v>2485</v>
      </c>
      <c r="F1134" t="s">
        <v>2486</v>
      </c>
      <c r="G1134" t="str">
        <f t="shared" si="91"/>
        <v>2019-05-04</v>
      </c>
      <c r="H1134" t="str">
        <f t="shared" si="92"/>
        <v>2019-05-06</v>
      </c>
      <c r="I1134" t="str">
        <f t="shared" si="94"/>
        <v>2019</v>
      </c>
      <c r="J1134">
        <f t="shared" si="93"/>
        <v>5</v>
      </c>
      <c r="K1134" t="str">
        <f t="shared" si="95"/>
        <v>전북주의보2019-05-04</v>
      </c>
      <c r="L1134">
        <f>COUNTIF(K$2:K1134,K1134)</f>
        <v>1</v>
      </c>
    </row>
    <row r="1135" spans="1:12" hidden="1" x14ac:dyDescent="0.3">
      <c r="A1135" t="s">
        <v>121</v>
      </c>
      <c r="B1135" t="s">
        <v>122</v>
      </c>
      <c r="C1135" t="s">
        <v>1794</v>
      </c>
      <c r="D1135" t="s">
        <v>123</v>
      </c>
      <c r="E1135" t="s">
        <v>2385</v>
      </c>
      <c r="F1135" t="s">
        <v>2292</v>
      </c>
      <c r="G1135" t="str">
        <f t="shared" si="91"/>
        <v>2019-05-05</v>
      </c>
      <c r="H1135" t="str">
        <f t="shared" si="92"/>
        <v>2019-05-05</v>
      </c>
      <c r="I1135" t="str">
        <f t="shared" si="94"/>
        <v>2019</v>
      </c>
      <c r="J1135">
        <f t="shared" si="93"/>
        <v>5</v>
      </c>
      <c r="K1135" t="str">
        <f t="shared" si="95"/>
        <v>충북주의보2019-05-05</v>
      </c>
      <c r="L1135">
        <f>COUNTIF(K$2:K1135,K1135)</f>
        <v>1</v>
      </c>
    </row>
    <row r="1136" spans="1:12" hidden="1" x14ac:dyDescent="0.3">
      <c r="A1136" t="s">
        <v>142</v>
      </c>
      <c r="B1136" t="s">
        <v>177</v>
      </c>
      <c r="C1136" t="s">
        <v>126</v>
      </c>
      <c r="D1136" t="s">
        <v>123</v>
      </c>
      <c r="E1136" t="s">
        <v>1145</v>
      </c>
      <c r="F1136" t="s">
        <v>1146</v>
      </c>
      <c r="G1136" t="str">
        <f t="shared" si="91"/>
        <v>2019-05-06</v>
      </c>
      <c r="H1136" t="str">
        <f t="shared" si="92"/>
        <v>2019-05-06</v>
      </c>
      <c r="I1136" t="str">
        <f t="shared" si="94"/>
        <v>2019</v>
      </c>
      <c r="J1136">
        <f t="shared" si="93"/>
        <v>5</v>
      </c>
      <c r="K1136" t="str">
        <f t="shared" si="95"/>
        <v>전북주의보2019-05-06</v>
      </c>
      <c r="L1136">
        <f>COUNTIF(K$2:K1136,K1136)</f>
        <v>1</v>
      </c>
    </row>
    <row r="1137" spans="1:12" hidden="1" x14ac:dyDescent="0.3">
      <c r="A1137" t="s">
        <v>153</v>
      </c>
      <c r="B1137" t="s">
        <v>122</v>
      </c>
      <c r="C1137" t="s">
        <v>1794</v>
      </c>
      <c r="D1137" t="s">
        <v>123</v>
      </c>
      <c r="E1137" t="s">
        <v>2345</v>
      </c>
      <c r="F1137" t="s">
        <v>2346</v>
      </c>
      <c r="G1137" t="str">
        <f t="shared" si="91"/>
        <v>2019-05-16</v>
      </c>
      <c r="H1137" t="str">
        <f t="shared" si="92"/>
        <v>2019-05-16</v>
      </c>
      <c r="I1137" t="str">
        <f t="shared" si="94"/>
        <v>2019</v>
      </c>
      <c r="J1137">
        <f t="shared" si="93"/>
        <v>5</v>
      </c>
      <c r="K1137" t="str">
        <f t="shared" si="95"/>
        <v>충남주의보2019-05-16</v>
      </c>
      <c r="L1137">
        <f>COUNTIF(K$2:K1137,K1137)</f>
        <v>1</v>
      </c>
    </row>
    <row r="1138" spans="1:12" hidden="1" x14ac:dyDescent="0.3">
      <c r="A1138" t="s">
        <v>61</v>
      </c>
      <c r="B1138" t="s">
        <v>171</v>
      </c>
      <c r="C1138" t="s">
        <v>1794</v>
      </c>
      <c r="D1138" t="s">
        <v>123</v>
      </c>
      <c r="E1138" t="s">
        <v>2399</v>
      </c>
      <c r="F1138" t="s">
        <v>2400</v>
      </c>
      <c r="G1138" t="str">
        <f t="shared" si="91"/>
        <v>2019-05-16</v>
      </c>
      <c r="H1138" t="str">
        <f t="shared" si="92"/>
        <v>2019-05-16</v>
      </c>
      <c r="I1138" t="str">
        <f t="shared" si="94"/>
        <v>2019</v>
      </c>
      <c r="J1138">
        <f t="shared" si="93"/>
        <v>5</v>
      </c>
      <c r="K1138" t="str">
        <f t="shared" si="95"/>
        <v>세종주의보2019-05-16</v>
      </c>
      <c r="L1138">
        <f>COUNTIF(K$2:K1138,K1138)</f>
        <v>1</v>
      </c>
    </row>
    <row r="1139" spans="1:12" hidden="1" x14ac:dyDescent="0.3">
      <c r="A1139" t="s">
        <v>142</v>
      </c>
      <c r="B1139" t="s">
        <v>175</v>
      </c>
      <c r="C1139" t="s">
        <v>1794</v>
      </c>
      <c r="D1139" t="s">
        <v>123</v>
      </c>
      <c r="E1139" t="s">
        <v>2487</v>
      </c>
      <c r="F1139" t="s">
        <v>2488</v>
      </c>
      <c r="G1139" t="str">
        <f t="shared" si="91"/>
        <v>2019-05-16</v>
      </c>
      <c r="H1139" t="str">
        <f t="shared" si="92"/>
        <v>2019-05-16</v>
      </c>
      <c r="I1139" t="str">
        <f t="shared" si="94"/>
        <v>2019</v>
      </c>
      <c r="J1139">
        <f t="shared" si="93"/>
        <v>5</v>
      </c>
      <c r="K1139" t="str">
        <f t="shared" si="95"/>
        <v>전북주의보2019-05-16</v>
      </c>
      <c r="L1139">
        <f>COUNTIF(K$2:K1139,K1139)</f>
        <v>1</v>
      </c>
    </row>
    <row r="1140" spans="1:12" hidden="1" x14ac:dyDescent="0.3">
      <c r="A1140" t="s">
        <v>153</v>
      </c>
      <c r="B1140" t="s">
        <v>122</v>
      </c>
      <c r="C1140" t="s">
        <v>1794</v>
      </c>
      <c r="D1140" t="s">
        <v>123</v>
      </c>
      <c r="E1140" t="s">
        <v>2347</v>
      </c>
      <c r="F1140" t="s">
        <v>2348</v>
      </c>
      <c r="G1140" t="str">
        <f t="shared" si="91"/>
        <v>2019-05-17</v>
      </c>
      <c r="H1140" t="str">
        <f t="shared" si="92"/>
        <v>2019-05-18</v>
      </c>
      <c r="I1140" t="str">
        <f t="shared" si="94"/>
        <v>2019</v>
      </c>
      <c r="J1140">
        <f t="shared" si="93"/>
        <v>5</v>
      </c>
      <c r="K1140" t="str">
        <f t="shared" si="95"/>
        <v>충남주의보2019-05-17</v>
      </c>
      <c r="L1140">
        <f>COUNTIF(K$2:K1140,K1140)</f>
        <v>1</v>
      </c>
    </row>
    <row r="1141" spans="1:12" hidden="1" x14ac:dyDescent="0.3">
      <c r="A1141" t="s">
        <v>142</v>
      </c>
      <c r="B1141" t="s">
        <v>181</v>
      </c>
      <c r="C1141" t="s">
        <v>126</v>
      </c>
      <c r="D1141" t="s">
        <v>123</v>
      </c>
      <c r="E1141" t="s">
        <v>1147</v>
      </c>
      <c r="F1141" t="s">
        <v>1148</v>
      </c>
      <c r="G1141" t="str">
        <f t="shared" si="91"/>
        <v>2019-05-24</v>
      </c>
      <c r="H1141" t="str">
        <f t="shared" si="92"/>
        <v>2019-05-25</v>
      </c>
      <c r="I1141" t="str">
        <f t="shared" si="94"/>
        <v>2019</v>
      </c>
      <c r="J1141">
        <f t="shared" si="93"/>
        <v>5</v>
      </c>
      <c r="K1141" t="str">
        <f t="shared" si="95"/>
        <v>전북주의보2019-05-24</v>
      </c>
      <c r="L1141">
        <f>COUNTIF(K$2:K1141,K1141)</f>
        <v>1</v>
      </c>
    </row>
    <row r="1142" spans="1:12" hidden="1" x14ac:dyDescent="0.3">
      <c r="A1142" t="s">
        <v>153</v>
      </c>
      <c r="B1142" t="s">
        <v>146</v>
      </c>
      <c r="C1142" t="s">
        <v>1794</v>
      </c>
      <c r="D1142" t="s">
        <v>123</v>
      </c>
      <c r="E1142" t="s">
        <v>2349</v>
      </c>
      <c r="F1142" t="s">
        <v>2316</v>
      </c>
      <c r="G1142" t="str">
        <f t="shared" si="91"/>
        <v>2019-05-24</v>
      </c>
      <c r="H1142" t="str">
        <f t="shared" si="92"/>
        <v>2019-05-25</v>
      </c>
      <c r="I1142" t="str">
        <f t="shared" si="94"/>
        <v>2019</v>
      </c>
      <c r="J1142">
        <f t="shared" si="93"/>
        <v>5</v>
      </c>
      <c r="K1142" t="str">
        <f t="shared" si="95"/>
        <v>충남주의보2019-05-24</v>
      </c>
      <c r="L1142">
        <f>COUNTIF(K$2:K1142,K1142)</f>
        <v>1</v>
      </c>
    </row>
    <row r="1143" spans="1:12" hidden="1" x14ac:dyDescent="0.3">
      <c r="A1143" t="s">
        <v>133</v>
      </c>
      <c r="B1143" t="s">
        <v>168</v>
      </c>
      <c r="C1143" t="s">
        <v>1794</v>
      </c>
      <c r="D1143" t="s">
        <v>123</v>
      </c>
      <c r="E1143" t="s">
        <v>2444</v>
      </c>
      <c r="F1143" t="s">
        <v>2445</v>
      </c>
      <c r="G1143" t="str">
        <f t="shared" si="91"/>
        <v>2019-05-24</v>
      </c>
      <c r="H1143" t="str">
        <f t="shared" si="92"/>
        <v>2019-05-24</v>
      </c>
      <c r="I1143" t="str">
        <f t="shared" si="94"/>
        <v>2019</v>
      </c>
      <c r="J1143">
        <f t="shared" si="93"/>
        <v>5</v>
      </c>
      <c r="K1143" t="str">
        <f t="shared" si="95"/>
        <v>경남주의보2019-05-24</v>
      </c>
      <c r="L1143">
        <f>COUNTIF(K$2:K1143,K1143)</f>
        <v>1</v>
      </c>
    </row>
    <row r="1144" spans="1:12" hidden="1" x14ac:dyDescent="0.3">
      <c r="A1144" t="s">
        <v>27</v>
      </c>
      <c r="B1144" t="s">
        <v>135</v>
      </c>
      <c r="C1144" t="s">
        <v>1794</v>
      </c>
      <c r="D1144" t="s">
        <v>123</v>
      </c>
      <c r="E1144" t="s">
        <v>2239</v>
      </c>
      <c r="F1144" t="s">
        <v>2240</v>
      </c>
      <c r="G1144" t="str">
        <f t="shared" si="91"/>
        <v>2019-05-25</v>
      </c>
      <c r="H1144" t="str">
        <f t="shared" si="92"/>
        <v>2019-05-25</v>
      </c>
      <c r="I1144" t="str">
        <f t="shared" si="94"/>
        <v>2019</v>
      </c>
      <c r="J1144">
        <f t="shared" si="93"/>
        <v>5</v>
      </c>
      <c r="K1144" t="str">
        <f t="shared" si="95"/>
        <v>서울주의보2019-05-25</v>
      </c>
      <c r="L1144">
        <f>COUNTIF(K$2:K1144,K1144)</f>
        <v>1</v>
      </c>
    </row>
    <row r="1145" spans="1:12" hidden="1" x14ac:dyDescent="0.3">
      <c r="A1145" t="s">
        <v>124</v>
      </c>
      <c r="B1145" t="s">
        <v>125</v>
      </c>
      <c r="C1145" t="s">
        <v>1794</v>
      </c>
      <c r="D1145" t="s">
        <v>123</v>
      </c>
      <c r="E1145" t="s">
        <v>2239</v>
      </c>
      <c r="F1145" t="s">
        <v>2293</v>
      </c>
      <c r="G1145" t="str">
        <f t="shared" si="91"/>
        <v>2019-05-25</v>
      </c>
      <c r="H1145" t="str">
        <f t="shared" si="92"/>
        <v>2019-05-25</v>
      </c>
      <c r="I1145" t="str">
        <f t="shared" si="94"/>
        <v>2019</v>
      </c>
      <c r="J1145">
        <f t="shared" si="93"/>
        <v>5</v>
      </c>
      <c r="K1145" t="str">
        <f t="shared" si="95"/>
        <v>경기주의보2019-05-25</v>
      </c>
      <c r="L1145">
        <f>COUNTIF(K$2:K1145,K1145)</f>
        <v>1</v>
      </c>
    </row>
    <row r="1146" spans="1:12" hidden="1" x14ac:dyDescent="0.3">
      <c r="A1146" t="s">
        <v>30</v>
      </c>
      <c r="B1146" t="s">
        <v>129</v>
      </c>
      <c r="C1146" t="s">
        <v>1794</v>
      </c>
      <c r="D1146" t="s">
        <v>123</v>
      </c>
      <c r="E1146" t="s">
        <v>2294</v>
      </c>
      <c r="F1146" t="s">
        <v>2316</v>
      </c>
      <c r="G1146" t="str">
        <f t="shared" si="91"/>
        <v>2019-05-25</v>
      </c>
      <c r="H1146" t="str">
        <f t="shared" si="92"/>
        <v>2019-05-25</v>
      </c>
      <c r="I1146" t="str">
        <f t="shared" si="94"/>
        <v>2019</v>
      </c>
      <c r="J1146">
        <f t="shared" si="93"/>
        <v>5</v>
      </c>
      <c r="K1146" t="str">
        <f t="shared" si="95"/>
        <v>인천주의보2019-05-25</v>
      </c>
      <c r="L1146">
        <f>COUNTIF(K$2:K1146,K1146)</f>
        <v>1</v>
      </c>
    </row>
    <row r="1147" spans="1:12" hidden="1" x14ac:dyDescent="0.3">
      <c r="A1147" t="s">
        <v>121</v>
      </c>
      <c r="B1147" t="s">
        <v>152</v>
      </c>
      <c r="C1147" t="s">
        <v>1794</v>
      </c>
      <c r="D1147" t="s">
        <v>123</v>
      </c>
      <c r="E1147" t="s">
        <v>2386</v>
      </c>
      <c r="F1147" t="s">
        <v>2240</v>
      </c>
      <c r="G1147" t="str">
        <f t="shared" si="91"/>
        <v>2019-05-25</v>
      </c>
      <c r="H1147" t="str">
        <f t="shared" si="92"/>
        <v>2019-05-25</v>
      </c>
      <c r="I1147" t="str">
        <f t="shared" si="94"/>
        <v>2019</v>
      </c>
      <c r="J1147">
        <f t="shared" si="93"/>
        <v>5</v>
      </c>
      <c r="K1147" t="str">
        <f t="shared" si="95"/>
        <v>충북주의보2019-05-25</v>
      </c>
      <c r="L1147">
        <f>COUNTIF(K$2:K1147,K1147)</f>
        <v>1</v>
      </c>
    </row>
    <row r="1148" spans="1:12" hidden="1" x14ac:dyDescent="0.3">
      <c r="A1148" t="s">
        <v>61</v>
      </c>
      <c r="B1148" t="s">
        <v>171</v>
      </c>
      <c r="C1148" t="s">
        <v>1794</v>
      </c>
      <c r="D1148" t="s">
        <v>123</v>
      </c>
      <c r="E1148" t="s">
        <v>2239</v>
      </c>
      <c r="F1148" t="s">
        <v>2240</v>
      </c>
      <c r="G1148" t="str">
        <f t="shared" si="91"/>
        <v>2019-05-25</v>
      </c>
      <c r="H1148" t="str">
        <f t="shared" si="92"/>
        <v>2019-05-25</v>
      </c>
      <c r="I1148" t="str">
        <f t="shared" si="94"/>
        <v>2019</v>
      </c>
      <c r="J1148">
        <f t="shared" si="93"/>
        <v>5</v>
      </c>
      <c r="K1148" t="str">
        <f t="shared" si="95"/>
        <v>세종주의보2019-05-25</v>
      </c>
      <c r="L1148">
        <f>COUNTIF(K$2:K1148,K1148)</f>
        <v>1</v>
      </c>
    </row>
    <row r="1149" spans="1:12" hidden="1" x14ac:dyDescent="0.3">
      <c r="A1149" t="s">
        <v>142</v>
      </c>
      <c r="B1149" t="s">
        <v>182</v>
      </c>
      <c r="C1149" t="s">
        <v>1794</v>
      </c>
      <c r="D1149" t="s">
        <v>123</v>
      </c>
      <c r="E1149" t="s">
        <v>2239</v>
      </c>
      <c r="F1149" t="s">
        <v>2350</v>
      </c>
      <c r="G1149" t="str">
        <f t="shared" si="91"/>
        <v>2019-05-25</v>
      </c>
      <c r="H1149" t="str">
        <f t="shared" si="92"/>
        <v>2019-05-25</v>
      </c>
      <c r="I1149" t="str">
        <f t="shared" si="94"/>
        <v>2019</v>
      </c>
      <c r="J1149">
        <f t="shared" si="93"/>
        <v>5</v>
      </c>
      <c r="K1149" t="str">
        <f t="shared" si="95"/>
        <v>전북주의보2019-05-25</v>
      </c>
      <c r="L1149">
        <f>COUNTIF(K$2:K1149,K1149)</f>
        <v>1</v>
      </c>
    </row>
    <row r="1150" spans="1:12" hidden="1" x14ac:dyDescent="0.3">
      <c r="A1150" t="s">
        <v>39</v>
      </c>
      <c r="B1150" t="s">
        <v>139</v>
      </c>
      <c r="C1150" t="s">
        <v>1794</v>
      </c>
      <c r="D1150" t="s">
        <v>123</v>
      </c>
      <c r="E1150" t="s">
        <v>2453</v>
      </c>
      <c r="F1150" t="s">
        <v>2454</v>
      </c>
      <c r="G1150" t="str">
        <f t="shared" si="91"/>
        <v>2019-06-05</v>
      </c>
      <c r="H1150" t="str">
        <f t="shared" si="92"/>
        <v>2019-06-06</v>
      </c>
      <c r="I1150" t="str">
        <f t="shared" si="94"/>
        <v>2019</v>
      </c>
      <c r="J1150">
        <f t="shared" si="93"/>
        <v>6</v>
      </c>
      <c r="K1150" t="str">
        <f t="shared" si="95"/>
        <v>광주주의보2019-06-05</v>
      </c>
      <c r="L1150">
        <f>COUNTIF(K$2:K1150,K1150)</f>
        <v>1</v>
      </c>
    </row>
    <row r="1151" spans="1:12" hidden="1" x14ac:dyDescent="0.3">
      <c r="A1151" t="s">
        <v>142</v>
      </c>
      <c r="B1151" t="s">
        <v>173</v>
      </c>
      <c r="C1151" t="s">
        <v>1794</v>
      </c>
      <c r="D1151" t="s">
        <v>123</v>
      </c>
      <c r="E1151" t="s">
        <v>2489</v>
      </c>
      <c r="F1151" t="s">
        <v>2490</v>
      </c>
      <c r="G1151" t="str">
        <f t="shared" si="91"/>
        <v>2019-06-06</v>
      </c>
      <c r="H1151" t="str">
        <f t="shared" si="92"/>
        <v>2019-06-06</v>
      </c>
      <c r="I1151" t="str">
        <f t="shared" si="94"/>
        <v>2019</v>
      </c>
      <c r="J1151">
        <f t="shared" si="93"/>
        <v>6</v>
      </c>
      <c r="K1151" t="str">
        <f t="shared" si="95"/>
        <v>전북주의보2019-06-06</v>
      </c>
      <c r="L1151">
        <f>COUNTIF(K$2:K1151,K1151)</f>
        <v>1</v>
      </c>
    </row>
    <row r="1152" spans="1:12" hidden="1" x14ac:dyDescent="0.3">
      <c r="A1152" t="s">
        <v>142</v>
      </c>
      <c r="B1152" t="s">
        <v>183</v>
      </c>
      <c r="C1152" t="s">
        <v>1794</v>
      </c>
      <c r="D1152" t="s">
        <v>123</v>
      </c>
      <c r="E1152" t="s">
        <v>2491</v>
      </c>
      <c r="F1152" t="s">
        <v>2492</v>
      </c>
      <c r="G1152" t="str">
        <f t="shared" si="91"/>
        <v>2019-06-13</v>
      </c>
      <c r="H1152" t="str">
        <f t="shared" si="92"/>
        <v>2019-06-15</v>
      </c>
      <c r="I1152" t="str">
        <f t="shared" si="94"/>
        <v>2019</v>
      </c>
      <c r="J1152">
        <f t="shared" si="93"/>
        <v>6</v>
      </c>
      <c r="K1152" t="str">
        <f t="shared" si="95"/>
        <v>전북주의보2019-06-13</v>
      </c>
      <c r="L1152">
        <f>COUNTIF(K$2:K1152,K1152)</f>
        <v>1</v>
      </c>
    </row>
    <row r="1153" spans="1:12" hidden="1" x14ac:dyDescent="0.3">
      <c r="A1153" t="s">
        <v>142</v>
      </c>
      <c r="B1153" t="s">
        <v>176</v>
      </c>
      <c r="C1153" t="s">
        <v>1794</v>
      </c>
      <c r="D1153" t="s">
        <v>123</v>
      </c>
      <c r="E1153" t="s">
        <v>2493</v>
      </c>
      <c r="F1153" t="s">
        <v>2494</v>
      </c>
      <c r="G1153" t="str">
        <f t="shared" si="91"/>
        <v>2019-06-14</v>
      </c>
      <c r="H1153" t="str">
        <f t="shared" si="92"/>
        <v>2019-06-15</v>
      </c>
      <c r="I1153" t="str">
        <f t="shared" si="94"/>
        <v>2019</v>
      </c>
      <c r="J1153">
        <f t="shared" si="93"/>
        <v>6</v>
      </c>
      <c r="K1153" t="str">
        <f t="shared" si="95"/>
        <v>전북주의보2019-06-14</v>
      </c>
      <c r="L1153">
        <f>COUNTIF(K$2:K1153,K1153)</f>
        <v>1</v>
      </c>
    </row>
    <row r="1154" spans="1:12" hidden="1" x14ac:dyDescent="0.3">
      <c r="A1154" t="s">
        <v>30</v>
      </c>
      <c r="B1154" t="s">
        <v>137</v>
      </c>
      <c r="C1154" t="s">
        <v>1794</v>
      </c>
      <c r="D1154" t="s">
        <v>123</v>
      </c>
      <c r="E1154" t="s">
        <v>2317</v>
      </c>
      <c r="F1154" t="s">
        <v>2318</v>
      </c>
      <c r="G1154" t="str">
        <f t="shared" ref="G1154:G1217" si="96">LEFT(E1154,10)</f>
        <v>2019-07-15</v>
      </c>
      <c r="H1154" t="str">
        <f t="shared" ref="H1154:H1217" si="97">LEFT(F1154,10)</f>
        <v>2019-07-15</v>
      </c>
      <c r="I1154" t="str">
        <f t="shared" ref="I1154:I1213" si="98">LEFT(G1154,4)</f>
        <v>2019</v>
      </c>
      <c r="J1154">
        <f t="shared" si="93"/>
        <v>7</v>
      </c>
      <c r="K1154" t="str">
        <f t="shared" ref="K1154:K1213" si="99">A1154&amp;D1154&amp;G1154</f>
        <v>인천주의보2019-07-15</v>
      </c>
      <c r="L1154">
        <f>COUNTIF(K$2:K1154,K1154)</f>
        <v>1</v>
      </c>
    </row>
    <row r="1155" spans="1:12" hidden="1" x14ac:dyDescent="0.3">
      <c r="A1155" t="s">
        <v>142</v>
      </c>
      <c r="B1155" t="s">
        <v>178</v>
      </c>
      <c r="C1155" t="s">
        <v>1794</v>
      </c>
      <c r="D1155" t="s">
        <v>123</v>
      </c>
      <c r="E1155" t="s">
        <v>2495</v>
      </c>
      <c r="F1155" t="s">
        <v>2496</v>
      </c>
      <c r="G1155" t="str">
        <f t="shared" si="96"/>
        <v>2019-10-05</v>
      </c>
      <c r="H1155" t="str">
        <f t="shared" si="97"/>
        <v>2019-10-05</v>
      </c>
      <c r="I1155" t="str">
        <f t="shared" si="98"/>
        <v>2019</v>
      </c>
      <c r="J1155">
        <f t="shared" ref="J1155:J1218" si="100">MONTH(G1155)</f>
        <v>10</v>
      </c>
      <c r="K1155" t="str">
        <f t="shared" si="99"/>
        <v>전북주의보2019-10-05</v>
      </c>
      <c r="L1155">
        <f>COUNTIF(K$2:K1155,K1155)</f>
        <v>1</v>
      </c>
    </row>
    <row r="1156" spans="1:12" hidden="1" x14ac:dyDescent="0.3">
      <c r="A1156" t="s">
        <v>142</v>
      </c>
      <c r="B1156" t="s">
        <v>173</v>
      </c>
      <c r="C1156" t="s">
        <v>1794</v>
      </c>
      <c r="D1156" t="s">
        <v>123</v>
      </c>
      <c r="E1156" t="s">
        <v>2497</v>
      </c>
      <c r="F1156" t="s">
        <v>2498</v>
      </c>
      <c r="G1156" t="str">
        <f t="shared" si="96"/>
        <v>2019-10-17</v>
      </c>
      <c r="H1156" t="str">
        <f t="shared" si="97"/>
        <v>2019-10-18</v>
      </c>
      <c r="I1156" t="str">
        <f t="shared" si="98"/>
        <v>2019</v>
      </c>
      <c r="J1156">
        <f t="shared" si="100"/>
        <v>10</v>
      </c>
      <c r="K1156" t="str">
        <f t="shared" si="99"/>
        <v>전북주의보2019-10-17</v>
      </c>
      <c r="L1156">
        <f>COUNTIF(K$2:K1156,K1156)</f>
        <v>1</v>
      </c>
    </row>
    <row r="1157" spans="1:12" hidden="1" x14ac:dyDescent="0.3">
      <c r="A1157" t="s">
        <v>27</v>
      </c>
      <c r="B1157" t="s">
        <v>135</v>
      </c>
      <c r="C1157" t="s">
        <v>126</v>
      </c>
      <c r="D1157" t="s">
        <v>123</v>
      </c>
      <c r="E1157" t="s">
        <v>959</v>
      </c>
      <c r="F1157" t="s">
        <v>960</v>
      </c>
      <c r="G1157" t="str">
        <f t="shared" si="96"/>
        <v>2019-10-29</v>
      </c>
      <c r="H1157" t="str">
        <f t="shared" si="97"/>
        <v>2019-10-29</v>
      </c>
      <c r="I1157" t="str">
        <f t="shared" si="98"/>
        <v>2019</v>
      </c>
      <c r="J1157">
        <f t="shared" si="100"/>
        <v>10</v>
      </c>
      <c r="K1157" t="str">
        <f t="shared" si="99"/>
        <v>서울주의보2019-10-29</v>
      </c>
      <c r="L1157">
        <f>COUNTIF(K$2:K1157,K1157)</f>
        <v>1</v>
      </c>
    </row>
    <row r="1158" spans="1:12" hidden="1" x14ac:dyDescent="0.3">
      <c r="A1158" t="s">
        <v>124</v>
      </c>
      <c r="B1158" t="s">
        <v>144</v>
      </c>
      <c r="C1158" t="s">
        <v>126</v>
      </c>
      <c r="D1158" t="s">
        <v>123</v>
      </c>
      <c r="E1158" t="s">
        <v>988</v>
      </c>
      <c r="F1158" t="s">
        <v>960</v>
      </c>
      <c r="G1158" t="str">
        <f t="shared" si="96"/>
        <v>2019-10-29</v>
      </c>
      <c r="H1158" t="str">
        <f t="shared" si="97"/>
        <v>2019-10-29</v>
      </c>
      <c r="I1158" t="str">
        <f t="shared" si="98"/>
        <v>2019</v>
      </c>
      <c r="J1158">
        <f t="shared" si="100"/>
        <v>10</v>
      </c>
      <c r="K1158" t="str">
        <f t="shared" si="99"/>
        <v>경기주의보2019-10-29</v>
      </c>
      <c r="L1158">
        <f>COUNTIF(K$2:K1158,K1158)</f>
        <v>1</v>
      </c>
    </row>
    <row r="1159" spans="1:12" hidden="1" x14ac:dyDescent="0.3">
      <c r="A1159" t="s">
        <v>30</v>
      </c>
      <c r="B1159" t="s">
        <v>146</v>
      </c>
      <c r="C1159" t="s">
        <v>126</v>
      </c>
      <c r="D1159" t="s">
        <v>123</v>
      </c>
      <c r="E1159" t="s">
        <v>1017</v>
      </c>
      <c r="F1159" t="s">
        <v>960</v>
      </c>
      <c r="G1159" t="str">
        <f t="shared" si="96"/>
        <v>2019-10-29</v>
      </c>
      <c r="H1159" t="str">
        <f t="shared" si="97"/>
        <v>2019-10-29</v>
      </c>
      <c r="I1159" t="str">
        <f t="shared" si="98"/>
        <v>2019</v>
      </c>
      <c r="J1159">
        <f t="shared" si="100"/>
        <v>10</v>
      </c>
      <c r="K1159" t="str">
        <f t="shared" si="99"/>
        <v>인천주의보2019-10-29</v>
      </c>
      <c r="L1159">
        <f>COUNTIF(K$2:K1159,K1159)</f>
        <v>1</v>
      </c>
    </row>
    <row r="1160" spans="1:12" hidden="1" x14ac:dyDescent="0.3">
      <c r="A1160" t="s">
        <v>127</v>
      </c>
      <c r="B1160" t="s">
        <v>160</v>
      </c>
      <c r="C1160" t="s">
        <v>126</v>
      </c>
      <c r="D1160" t="s">
        <v>123</v>
      </c>
      <c r="E1160" t="s">
        <v>1035</v>
      </c>
      <c r="F1160" t="s">
        <v>960</v>
      </c>
      <c r="G1160" t="str">
        <f t="shared" si="96"/>
        <v>2019-10-29</v>
      </c>
      <c r="H1160" t="str">
        <f t="shared" si="97"/>
        <v>2019-10-29</v>
      </c>
      <c r="I1160" t="str">
        <f t="shared" si="98"/>
        <v>2019</v>
      </c>
      <c r="J1160">
        <f t="shared" si="100"/>
        <v>10</v>
      </c>
      <c r="K1160" t="str">
        <f t="shared" si="99"/>
        <v>강원주의보2019-10-29</v>
      </c>
      <c r="L1160">
        <f>COUNTIF(K$2:K1160,K1160)</f>
        <v>1</v>
      </c>
    </row>
    <row r="1161" spans="1:12" hidden="1" x14ac:dyDescent="0.3">
      <c r="A1161" t="s">
        <v>153</v>
      </c>
      <c r="B1161" t="s">
        <v>129</v>
      </c>
      <c r="C1161" t="s">
        <v>126</v>
      </c>
      <c r="D1161" t="s">
        <v>123</v>
      </c>
      <c r="E1161" t="s">
        <v>959</v>
      </c>
      <c r="F1161" t="s">
        <v>1051</v>
      </c>
      <c r="G1161" t="str">
        <f t="shared" si="96"/>
        <v>2019-10-29</v>
      </c>
      <c r="H1161" t="str">
        <f t="shared" si="97"/>
        <v>2019-10-29</v>
      </c>
      <c r="I1161" t="str">
        <f t="shared" si="98"/>
        <v>2019</v>
      </c>
      <c r="J1161">
        <f t="shared" si="100"/>
        <v>10</v>
      </c>
      <c r="K1161" t="str">
        <f t="shared" si="99"/>
        <v>충남주의보2019-10-29</v>
      </c>
      <c r="L1161">
        <f>COUNTIF(K$2:K1161,K1161)</f>
        <v>1</v>
      </c>
    </row>
    <row r="1162" spans="1:12" hidden="1" x14ac:dyDescent="0.3">
      <c r="A1162" t="s">
        <v>34</v>
      </c>
      <c r="B1162" t="s">
        <v>140</v>
      </c>
      <c r="C1162" t="s">
        <v>126</v>
      </c>
      <c r="D1162" t="s">
        <v>123</v>
      </c>
      <c r="E1162" t="s">
        <v>1051</v>
      </c>
      <c r="F1162" t="s">
        <v>1060</v>
      </c>
      <c r="G1162" t="str">
        <f t="shared" si="96"/>
        <v>2019-10-29</v>
      </c>
      <c r="H1162" t="str">
        <f t="shared" si="97"/>
        <v>2019-10-29</v>
      </c>
      <c r="I1162" t="str">
        <f t="shared" si="98"/>
        <v>2019</v>
      </c>
      <c r="J1162">
        <f t="shared" si="100"/>
        <v>10</v>
      </c>
      <c r="K1162" t="str">
        <f t="shared" si="99"/>
        <v>대전주의보2019-10-29</v>
      </c>
      <c r="L1162">
        <f>COUNTIF(K$2:K1162,K1162)</f>
        <v>1</v>
      </c>
    </row>
    <row r="1163" spans="1:12" hidden="1" x14ac:dyDescent="0.3">
      <c r="A1163" t="s">
        <v>121</v>
      </c>
      <c r="B1163" t="s">
        <v>122</v>
      </c>
      <c r="C1163" t="s">
        <v>126</v>
      </c>
      <c r="D1163" t="s">
        <v>123</v>
      </c>
      <c r="E1163" t="s">
        <v>988</v>
      </c>
      <c r="F1163" t="s">
        <v>1074</v>
      </c>
      <c r="G1163" t="str">
        <f t="shared" si="96"/>
        <v>2019-10-29</v>
      </c>
      <c r="H1163" t="str">
        <f t="shared" si="97"/>
        <v>2019-10-29</v>
      </c>
      <c r="I1163" t="str">
        <f t="shared" si="98"/>
        <v>2019</v>
      </c>
      <c r="J1163">
        <f t="shared" si="100"/>
        <v>10</v>
      </c>
      <c r="K1163" t="str">
        <f t="shared" si="99"/>
        <v>충북주의보2019-10-29</v>
      </c>
      <c r="L1163">
        <f>COUNTIF(K$2:K1163,K1163)</f>
        <v>1</v>
      </c>
    </row>
    <row r="1164" spans="1:12" hidden="1" x14ac:dyDescent="0.3">
      <c r="A1164" t="s">
        <v>37</v>
      </c>
      <c r="B1164" t="s">
        <v>159</v>
      </c>
      <c r="C1164" t="s">
        <v>126</v>
      </c>
      <c r="D1164" t="s">
        <v>123</v>
      </c>
      <c r="E1164" t="s">
        <v>1084</v>
      </c>
      <c r="F1164" t="s">
        <v>1085</v>
      </c>
      <c r="G1164" t="str">
        <f t="shared" si="96"/>
        <v>2019-10-29</v>
      </c>
      <c r="H1164" t="str">
        <f t="shared" si="97"/>
        <v>2019-10-29</v>
      </c>
      <c r="I1164" t="str">
        <f t="shared" si="98"/>
        <v>2019</v>
      </c>
      <c r="J1164">
        <f t="shared" si="100"/>
        <v>10</v>
      </c>
      <c r="K1164" t="str">
        <f t="shared" si="99"/>
        <v>부산주의보2019-10-29</v>
      </c>
      <c r="L1164">
        <f>COUNTIF(K$2:K1164,K1164)</f>
        <v>1</v>
      </c>
    </row>
    <row r="1165" spans="1:12" hidden="1" x14ac:dyDescent="0.3">
      <c r="A1165" t="s">
        <v>38</v>
      </c>
      <c r="B1165" t="s">
        <v>167</v>
      </c>
      <c r="C1165" t="s">
        <v>126</v>
      </c>
      <c r="D1165" t="s">
        <v>123</v>
      </c>
      <c r="E1165" t="s">
        <v>1060</v>
      </c>
      <c r="F1165" t="s">
        <v>1086</v>
      </c>
      <c r="G1165" t="str">
        <f t="shared" si="96"/>
        <v>2019-10-29</v>
      </c>
      <c r="H1165" t="str">
        <f t="shared" si="97"/>
        <v>2019-10-29</v>
      </c>
      <c r="I1165" t="str">
        <f t="shared" si="98"/>
        <v>2019</v>
      </c>
      <c r="J1165">
        <f t="shared" si="100"/>
        <v>10</v>
      </c>
      <c r="K1165" t="str">
        <f t="shared" si="99"/>
        <v>울산주의보2019-10-29</v>
      </c>
      <c r="L1165">
        <f>COUNTIF(K$2:K1165,K1165)</f>
        <v>1</v>
      </c>
    </row>
    <row r="1166" spans="1:12" hidden="1" x14ac:dyDescent="0.3">
      <c r="A1166" t="s">
        <v>36</v>
      </c>
      <c r="B1166" t="s">
        <v>165</v>
      </c>
      <c r="C1166" t="s">
        <v>126</v>
      </c>
      <c r="D1166" t="s">
        <v>123</v>
      </c>
      <c r="E1166" t="s">
        <v>1091</v>
      </c>
      <c r="F1166" t="s">
        <v>1074</v>
      </c>
      <c r="G1166" t="str">
        <f t="shared" si="96"/>
        <v>2019-10-29</v>
      </c>
      <c r="H1166" t="str">
        <f t="shared" si="97"/>
        <v>2019-10-29</v>
      </c>
      <c r="I1166" t="str">
        <f t="shared" si="98"/>
        <v>2019</v>
      </c>
      <c r="J1166">
        <f t="shared" si="100"/>
        <v>10</v>
      </c>
      <c r="K1166" t="str">
        <f t="shared" si="99"/>
        <v>대구주의보2019-10-29</v>
      </c>
      <c r="L1166">
        <f>COUNTIF(K$2:K1166,K1166)</f>
        <v>1</v>
      </c>
    </row>
    <row r="1167" spans="1:12" hidden="1" x14ac:dyDescent="0.3">
      <c r="A1167" t="s">
        <v>132</v>
      </c>
      <c r="B1167" t="s">
        <v>140</v>
      </c>
      <c r="C1167" t="s">
        <v>126</v>
      </c>
      <c r="D1167" t="s">
        <v>123</v>
      </c>
      <c r="E1167" t="s">
        <v>1091</v>
      </c>
      <c r="F1167" t="s">
        <v>1098</v>
      </c>
      <c r="G1167" t="str">
        <f t="shared" si="96"/>
        <v>2019-10-29</v>
      </c>
      <c r="H1167" t="str">
        <f t="shared" si="97"/>
        <v>2019-10-29</v>
      </c>
      <c r="I1167" t="str">
        <f t="shared" si="98"/>
        <v>2019</v>
      </c>
      <c r="J1167">
        <f t="shared" si="100"/>
        <v>10</v>
      </c>
      <c r="K1167" t="str">
        <f t="shared" si="99"/>
        <v>경북주의보2019-10-29</v>
      </c>
      <c r="L1167">
        <f>COUNTIF(K$2:K1167,K1167)</f>
        <v>1</v>
      </c>
    </row>
    <row r="1168" spans="1:12" hidden="1" x14ac:dyDescent="0.3">
      <c r="A1168" t="s">
        <v>133</v>
      </c>
      <c r="B1168" t="s">
        <v>168</v>
      </c>
      <c r="C1168" t="s">
        <v>126</v>
      </c>
      <c r="D1168" t="s">
        <v>123</v>
      </c>
      <c r="E1168" t="s">
        <v>1091</v>
      </c>
      <c r="F1168" t="s">
        <v>1098</v>
      </c>
      <c r="G1168" t="str">
        <f t="shared" si="96"/>
        <v>2019-10-29</v>
      </c>
      <c r="H1168" t="str">
        <f t="shared" si="97"/>
        <v>2019-10-29</v>
      </c>
      <c r="I1168" t="str">
        <f t="shared" si="98"/>
        <v>2019</v>
      </c>
      <c r="J1168">
        <f t="shared" si="100"/>
        <v>10</v>
      </c>
      <c r="K1168" t="str">
        <f t="shared" si="99"/>
        <v>경남주의보2019-10-29</v>
      </c>
      <c r="L1168">
        <f>COUNTIF(K$2:K1168,K1168)</f>
        <v>1</v>
      </c>
    </row>
    <row r="1169" spans="1:12" hidden="1" x14ac:dyDescent="0.3">
      <c r="A1169" t="s">
        <v>130</v>
      </c>
      <c r="B1169" t="s">
        <v>157</v>
      </c>
      <c r="C1169" t="s">
        <v>126</v>
      </c>
      <c r="D1169" t="s">
        <v>123</v>
      </c>
      <c r="E1169" t="s">
        <v>1051</v>
      </c>
      <c r="F1169" t="s">
        <v>1060</v>
      </c>
      <c r="G1169" t="str">
        <f t="shared" si="96"/>
        <v>2019-10-29</v>
      </c>
      <c r="H1169" t="str">
        <f t="shared" si="97"/>
        <v>2019-10-29</v>
      </c>
      <c r="I1169" t="str">
        <f t="shared" si="98"/>
        <v>2019</v>
      </c>
      <c r="J1169">
        <f t="shared" si="100"/>
        <v>10</v>
      </c>
      <c r="K1169" t="str">
        <f t="shared" si="99"/>
        <v>전남주의보2019-10-29</v>
      </c>
      <c r="L1169">
        <f>COUNTIF(K$2:K1169,K1169)</f>
        <v>1</v>
      </c>
    </row>
    <row r="1170" spans="1:12" hidden="1" x14ac:dyDescent="0.3">
      <c r="A1170" t="s">
        <v>39</v>
      </c>
      <c r="B1170" t="s">
        <v>139</v>
      </c>
      <c r="C1170" t="s">
        <v>126</v>
      </c>
      <c r="D1170" t="s">
        <v>123</v>
      </c>
      <c r="E1170" t="s">
        <v>988</v>
      </c>
      <c r="F1170" t="s">
        <v>960</v>
      </c>
      <c r="G1170" t="str">
        <f t="shared" si="96"/>
        <v>2019-10-29</v>
      </c>
      <c r="H1170" t="str">
        <f t="shared" si="97"/>
        <v>2019-10-29</v>
      </c>
      <c r="I1170" t="str">
        <f t="shared" si="98"/>
        <v>2019</v>
      </c>
      <c r="J1170">
        <f t="shared" si="100"/>
        <v>10</v>
      </c>
      <c r="K1170" t="str">
        <f t="shared" si="99"/>
        <v>광주주의보2019-10-29</v>
      </c>
      <c r="L1170">
        <f>COUNTIF(K$2:K1170,K1170)</f>
        <v>1</v>
      </c>
    </row>
    <row r="1171" spans="1:12" hidden="1" x14ac:dyDescent="0.3">
      <c r="A1171" t="s">
        <v>142</v>
      </c>
      <c r="B1171" t="s">
        <v>184</v>
      </c>
      <c r="C1171" t="s">
        <v>126</v>
      </c>
      <c r="D1171" t="s">
        <v>123</v>
      </c>
      <c r="E1171" t="s">
        <v>1149</v>
      </c>
      <c r="F1171" t="s">
        <v>1112</v>
      </c>
      <c r="G1171" t="str">
        <f t="shared" si="96"/>
        <v>2019-10-29</v>
      </c>
      <c r="H1171" t="str">
        <f t="shared" si="97"/>
        <v>2019-10-29</v>
      </c>
      <c r="I1171" t="str">
        <f t="shared" si="98"/>
        <v>2019</v>
      </c>
      <c r="J1171">
        <f t="shared" si="100"/>
        <v>10</v>
      </c>
      <c r="K1171" t="str">
        <f t="shared" si="99"/>
        <v>전북주의보2019-10-29</v>
      </c>
      <c r="L1171">
        <f>COUNTIF(K$2:K1171,K1171)</f>
        <v>1</v>
      </c>
    </row>
    <row r="1172" spans="1:12" hidden="1" x14ac:dyDescent="0.3">
      <c r="A1172" t="s">
        <v>41</v>
      </c>
      <c r="B1172" t="s">
        <v>162</v>
      </c>
      <c r="C1172" t="s">
        <v>126</v>
      </c>
      <c r="D1172" t="s">
        <v>123</v>
      </c>
      <c r="E1172" t="s">
        <v>988</v>
      </c>
      <c r="F1172" t="s">
        <v>1111</v>
      </c>
      <c r="G1172" t="str">
        <f t="shared" si="96"/>
        <v>2019-10-29</v>
      </c>
      <c r="H1172" t="str">
        <f t="shared" si="97"/>
        <v>2019-10-29</v>
      </c>
      <c r="I1172" t="str">
        <f t="shared" si="98"/>
        <v>2019</v>
      </c>
      <c r="J1172">
        <f t="shared" si="100"/>
        <v>10</v>
      </c>
      <c r="K1172" t="str">
        <f t="shared" si="99"/>
        <v>제주주의보2019-10-29</v>
      </c>
      <c r="L1172">
        <f>COUNTIF(K$2:K1172,K1172)</f>
        <v>1</v>
      </c>
    </row>
    <row r="1173" spans="1:12" hidden="1" x14ac:dyDescent="0.3">
      <c r="A1173" t="s">
        <v>27</v>
      </c>
      <c r="B1173" t="s">
        <v>135</v>
      </c>
      <c r="C1173" t="s">
        <v>126</v>
      </c>
      <c r="D1173" t="s">
        <v>123</v>
      </c>
      <c r="E1173" t="s">
        <v>961</v>
      </c>
      <c r="F1173" t="s">
        <v>962</v>
      </c>
      <c r="G1173" t="str">
        <f t="shared" si="96"/>
        <v>2019-10-31</v>
      </c>
      <c r="H1173" t="str">
        <f t="shared" si="97"/>
        <v>2019-11-01</v>
      </c>
      <c r="I1173" t="str">
        <f t="shared" si="98"/>
        <v>2019</v>
      </c>
      <c r="J1173">
        <f t="shared" si="100"/>
        <v>10</v>
      </c>
      <c r="K1173" t="str">
        <f t="shared" si="99"/>
        <v>서울주의보2019-10-31</v>
      </c>
      <c r="L1173">
        <f>COUNTIF(K$2:K1173,K1173)</f>
        <v>1</v>
      </c>
    </row>
    <row r="1174" spans="1:12" hidden="1" x14ac:dyDescent="0.3">
      <c r="A1174" t="s">
        <v>124</v>
      </c>
      <c r="B1174" t="s">
        <v>131</v>
      </c>
      <c r="C1174" t="s">
        <v>126</v>
      </c>
      <c r="D1174" t="s">
        <v>123</v>
      </c>
      <c r="E1174" t="s">
        <v>989</v>
      </c>
      <c r="F1174" t="s">
        <v>990</v>
      </c>
      <c r="G1174" t="str">
        <f t="shared" si="96"/>
        <v>2019-10-31</v>
      </c>
      <c r="H1174" t="str">
        <f t="shared" si="97"/>
        <v>2019-11-01</v>
      </c>
      <c r="I1174" t="str">
        <f t="shared" si="98"/>
        <v>2019</v>
      </c>
      <c r="J1174">
        <f t="shared" si="100"/>
        <v>10</v>
      </c>
      <c r="K1174" t="str">
        <f t="shared" si="99"/>
        <v>경기주의보2019-10-31</v>
      </c>
      <c r="L1174">
        <f>COUNTIF(K$2:K1174,K1174)</f>
        <v>1</v>
      </c>
    </row>
    <row r="1175" spans="1:12" hidden="1" x14ac:dyDescent="0.3">
      <c r="A1175" t="s">
        <v>30</v>
      </c>
      <c r="B1175" t="s">
        <v>149</v>
      </c>
      <c r="C1175" t="s">
        <v>126</v>
      </c>
      <c r="D1175" t="s">
        <v>123</v>
      </c>
      <c r="E1175" t="s">
        <v>991</v>
      </c>
      <c r="F1175" t="s">
        <v>992</v>
      </c>
      <c r="G1175" t="str">
        <f t="shared" si="96"/>
        <v>2019-10-31</v>
      </c>
      <c r="H1175" t="str">
        <f t="shared" si="97"/>
        <v>2019-11-01</v>
      </c>
      <c r="I1175" t="str">
        <f t="shared" si="98"/>
        <v>2019</v>
      </c>
      <c r="J1175">
        <f t="shared" si="100"/>
        <v>10</v>
      </c>
      <c r="K1175" t="str">
        <f t="shared" si="99"/>
        <v>인천주의보2019-10-31</v>
      </c>
      <c r="L1175">
        <f>COUNTIF(K$2:K1175,K1175)</f>
        <v>1</v>
      </c>
    </row>
    <row r="1176" spans="1:12" hidden="1" x14ac:dyDescent="0.3">
      <c r="A1176" t="s">
        <v>127</v>
      </c>
      <c r="B1176" t="s">
        <v>143</v>
      </c>
      <c r="C1176" t="s">
        <v>126</v>
      </c>
      <c r="D1176" t="s">
        <v>123</v>
      </c>
      <c r="E1176" t="s">
        <v>1036</v>
      </c>
      <c r="F1176" t="s">
        <v>993</v>
      </c>
      <c r="G1176" t="str">
        <f t="shared" si="96"/>
        <v>2019-10-31</v>
      </c>
      <c r="H1176" t="str">
        <f t="shared" si="97"/>
        <v>2019-11-01</v>
      </c>
      <c r="I1176" t="str">
        <f t="shared" si="98"/>
        <v>2019</v>
      </c>
      <c r="J1176">
        <f t="shared" si="100"/>
        <v>10</v>
      </c>
      <c r="K1176" t="str">
        <f t="shared" si="99"/>
        <v>강원주의보2019-10-31</v>
      </c>
      <c r="L1176">
        <f>COUNTIF(K$2:K1176,K1176)</f>
        <v>1</v>
      </c>
    </row>
    <row r="1177" spans="1:12" hidden="1" x14ac:dyDescent="0.3">
      <c r="A1177" t="s">
        <v>34</v>
      </c>
      <c r="B1177" t="s">
        <v>129</v>
      </c>
      <c r="C1177" t="s">
        <v>126</v>
      </c>
      <c r="D1177" t="s">
        <v>123</v>
      </c>
      <c r="E1177" t="s">
        <v>993</v>
      </c>
      <c r="F1177" t="s">
        <v>1061</v>
      </c>
      <c r="G1177" t="str">
        <f t="shared" si="96"/>
        <v>2019-11-01</v>
      </c>
      <c r="H1177" t="str">
        <f t="shared" si="97"/>
        <v>2019-11-01</v>
      </c>
      <c r="I1177" t="str">
        <f t="shared" si="98"/>
        <v>2019</v>
      </c>
      <c r="J1177">
        <f t="shared" si="100"/>
        <v>11</v>
      </c>
      <c r="K1177" t="str">
        <f t="shared" si="99"/>
        <v>대전주의보2019-11-01</v>
      </c>
      <c r="L1177">
        <f>COUNTIF(K$2:K1177,K1177)</f>
        <v>1</v>
      </c>
    </row>
    <row r="1178" spans="1:12" hidden="1" x14ac:dyDescent="0.3">
      <c r="A1178" t="s">
        <v>121</v>
      </c>
      <c r="B1178" t="s">
        <v>159</v>
      </c>
      <c r="C1178" t="s">
        <v>126</v>
      </c>
      <c r="D1178" t="s">
        <v>123</v>
      </c>
      <c r="E1178" t="s">
        <v>1075</v>
      </c>
      <c r="F1178" t="s">
        <v>1076</v>
      </c>
      <c r="G1178" t="str">
        <f t="shared" si="96"/>
        <v>2019-11-01</v>
      </c>
      <c r="H1178" t="str">
        <f t="shared" si="97"/>
        <v>2019-11-01</v>
      </c>
      <c r="I1178" t="str">
        <f t="shared" si="98"/>
        <v>2019</v>
      </c>
      <c r="J1178">
        <f t="shared" si="100"/>
        <v>11</v>
      </c>
      <c r="K1178" t="str">
        <f t="shared" si="99"/>
        <v>충북주의보2019-11-01</v>
      </c>
      <c r="L1178">
        <f>COUNTIF(K$2:K1178,K1178)</f>
        <v>1</v>
      </c>
    </row>
    <row r="1179" spans="1:12" hidden="1" x14ac:dyDescent="0.3">
      <c r="A1179" t="s">
        <v>37</v>
      </c>
      <c r="B1179" t="s">
        <v>159</v>
      </c>
      <c r="C1179" t="s">
        <v>126</v>
      </c>
      <c r="D1179" t="s">
        <v>123</v>
      </c>
      <c r="E1179" t="s">
        <v>1087</v>
      </c>
      <c r="F1179" t="s">
        <v>1088</v>
      </c>
      <c r="G1179" t="str">
        <f t="shared" si="96"/>
        <v>2019-11-01</v>
      </c>
      <c r="H1179" t="str">
        <f t="shared" si="97"/>
        <v>2019-11-01</v>
      </c>
      <c r="I1179" t="str">
        <f t="shared" si="98"/>
        <v>2019</v>
      </c>
      <c r="J1179">
        <f t="shared" si="100"/>
        <v>11</v>
      </c>
      <c r="K1179" t="str">
        <f t="shared" si="99"/>
        <v>부산주의보2019-11-01</v>
      </c>
      <c r="L1179">
        <f>COUNTIF(K$2:K1179,K1179)</f>
        <v>1</v>
      </c>
    </row>
    <row r="1180" spans="1:12" hidden="1" x14ac:dyDescent="0.3">
      <c r="A1180" t="s">
        <v>38</v>
      </c>
      <c r="B1180" t="s">
        <v>167</v>
      </c>
      <c r="C1180" t="s">
        <v>126</v>
      </c>
      <c r="D1180" t="s">
        <v>123</v>
      </c>
      <c r="E1180" t="s">
        <v>993</v>
      </c>
      <c r="F1180" t="s">
        <v>1088</v>
      </c>
      <c r="G1180" t="str">
        <f t="shared" si="96"/>
        <v>2019-11-01</v>
      </c>
      <c r="H1180" t="str">
        <f t="shared" si="97"/>
        <v>2019-11-01</v>
      </c>
      <c r="I1180" t="str">
        <f t="shared" si="98"/>
        <v>2019</v>
      </c>
      <c r="J1180">
        <f t="shared" si="100"/>
        <v>11</v>
      </c>
      <c r="K1180" t="str">
        <f t="shared" si="99"/>
        <v>울산주의보2019-11-01</v>
      </c>
      <c r="L1180">
        <f>COUNTIF(K$2:K1180,K1180)</f>
        <v>1</v>
      </c>
    </row>
    <row r="1181" spans="1:12" hidden="1" x14ac:dyDescent="0.3">
      <c r="A1181" t="s">
        <v>36</v>
      </c>
      <c r="B1181" t="s">
        <v>165</v>
      </c>
      <c r="C1181" t="s">
        <v>126</v>
      </c>
      <c r="D1181" t="s">
        <v>123</v>
      </c>
      <c r="E1181" t="s">
        <v>993</v>
      </c>
      <c r="F1181" t="s">
        <v>1092</v>
      </c>
      <c r="G1181" t="str">
        <f t="shared" si="96"/>
        <v>2019-11-01</v>
      </c>
      <c r="H1181" t="str">
        <f t="shared" si="97"/>
        <v>2019-11-01</v>
      </c>
      <c r="I1181" t="str">
        <f t="shared" si="98"/>
        <v>2019</v>
      </c>
      <c r="J1181">
        <f t="shared" si="100"/>
        <v>11</v>
      </c>
      <c r="K1181" t="str">
        <f t="shared" si="99"/>
        <v>대구주의보2019-11-01</v>
      </c>
      <c r="L1181">
        <f>COUNTIF(K$2:K1181,K1181)</f>
        <v>1</v>
      </c>
    </row>
    <row r="1182" spans="1:12" hidden="1" x14ac:dyDescent="0.3">
      <c r="A1182" t="s">
        <v>132</v>
      </c>
      <c r="B1182" t="s">
        <v>140</v>
      </c>
      <c r="C1182" t="s">
        <v>126</v>
      </c>
      <c r="D1182" t="s">
        <v>123</v>
      </c>
      <c r="E1182" t="s">
        <v>962</v>
      </c>
      <c r="F1182" t="s">
        <v>1099</v>
      </c>
      <c r="G1182" t="str">
        <f t="shared" si="96"/>
        <v>2019-11-01</v>
      </c>
      <c r="H1182" t="str">
        <f t="shared" si="97"/>
        <v>2019-11-01</v>
      </c>
      <c r="I1182" t="str">
        <f t="shared" si="98"/>
        <v>2019</v>
      </c>
      <c r="J1182">
        <f t="shared" si="100"/>
        <v>11</v>
      </c>
      <c r="K1182" t="str">
        <f t="shared" si="99"/>
        <v>경북주의보2019-11-01</v>
      </c>
      <c r="L1182">
        <f>COUNTIF(K$2:K1182,K1182)</f>
        <v>1</v>
      </c>
    </row>
    <row r="1183" spans="1:12" hidden="1" x14ac:dyDescent="0.3">
      <c r="A1183" t="s">
        <v>133</v>
      </c>
      <c r="B1183" t="s">
        <v>170</v>
      </c>
      <c r="C1183" t="s">
        <v>126</v>
      </c>
      <c r="D1183" t="s">
        <v>123</v>
      </c>
      <c r="E1183" t="s">
        <v>1018</v>
      </c>
      <c r="F1183" t="s">
        <v>1075</v>
      </c>
      <c r="G1183" t="str">
        <f t="shared" si="96"/>
        <v>2019-11-01</v>
      </c>
      <c r="H1183" t="str">
        <f t="shared" si="97"/>
        <v>2019-11-01</v>
      </c>
      <c r="I1183" t="str">
        <f t="shared" si="98"/>
        <v>2019</v>
      </c>
      <c r="J1183">
        <f t="shared" si="100"/>
        <v>11</v>
      </c>
      <c r="K1183" t="str">
        <f t="shared" si="99"/>
        <v>경남주의보2019-11-01</v>
      </c>
      <c r="L1183">
        <f>COUNTIF(K$2:K1183,K1183)</f>
        <v>1</v>
      </c>
    </row>
    <row r="1184" spans="1:12" hidden="1" x14ac:dyDescent="0.3">
      <c r="A1184" t="s">
        <v>130</v>
      </c>
      <c r="B1184" t="s">
        <v>131</v>
      </c>
      <c r="C1184" t="s">
        <v>126</v>
      </c>
      <c r="D1184" t="s">
        <v>123</v>
      </c>
      <c r="E1184" t="s">
        <v>993</v>
      </c>
      <c r="F1184" t="s">
        <v>1121</v>
      </c>
      <c r="G1184" t="str">
        <f t="shared" si="96"/>
        <v>2019-11-01</v>
      </c>
      <c r="H1184" t="str">
        <f t="shared" si="97"/>
        <v>2019-11-02</v>
      </c>
      <c r="I1184" t="str">
        <f t="shared" si="98"/>
        <v>2019</v>
      </c>
      <c r="J1184">
        <f t="shared" si="100"/>
        <v>11</v>
      </c>
      <c r="K1184" t="str">
        <f t="shared" si="99"/>
        <v>전남주의보2019-11-01</v>
      </c>
      <c r="L1184">
        <f>COUNTIF(K$2:K1184,K1184)</f>
        <v>1</v>
      </c>
    </row>
    <row r="1185" spans="1:12" hidden="1" x14ac:dyDescent="0.3">
      <c r="A1185" t="s">
        <v>39</v>
      </c>
      <c r="B1185" t="s">
        <v>139</v>
      </c>
      <c r="C1185" t="s">
        <v>126</v>
      </c>
      <c r="D1185" t="s">
        <v>123</v>
      </c>
      <c r="E1185" t="s">
        <v>1075</v>
      </c>
      <c r="F1185" t="s">
        <v>1127</v>
      </c>
      <c r="G1185" t="str">
        <f t="shared" si="96"/>
        <v>2019-11-01</v>
      </c>
      <c r="H1185" t="str">
        <f t="shared" si="97"/>
        <v>2019-11-01</v>
      </c>
      <c r="I1185" t="str">
        <f t="shared" si="98"/>
        <v>2019</v>
      </c>
      <c r="J1185">
        <f t="shared" si="100"/>
        <v>11</v>
      </c>
      <c r="K1185" t="str">
        <f t="shared" si="99"/>
        <v>광주주의보2019-11-01</v>
      </c>
      <c r="L1185">
        <f>COUNTIF(K$2:K1185,K1185)</f>
        <v>1</v>
      </c>
    </row>
    <row r="1186" spans="1:12" hidden="1" x14ac:dyDescent="0.3">
      <c r="A1186" t="s">
        <v>142</v>
      </c>
      <c r="B1186" t="s">
        <v>176</v>
      </c>
      <c r="C1186" t="s">
        <v>126</v>
      </c>
      <c r="D1186" t="s">
        <v>123</v>
      </c>
      <c r="E1186" t="s">
        <v>993</v>
      </c>
      <c r="F1186" t="s">
        <v>1099</v>
      </c>
      <c r="G1186" t="str">
        <f t="shared" si="96"/>
        <v>2019-11-01</v>
      </c>
      <c r="H1186" t="str">
        <f t="shared" si="97"/>
        <v>2019-11-01</v>
      </c>
      <c r="I1186" t="str">
        <f t="shared" si="98"/>
        <v>2019</v>
      </c>
      <c r="J1186">
        <f t="shared" si="100"/>
        <v>11</v>
      </c>
      <c r="K1186" t="str">
        <f t="shared" si="99"/>
        <v>전북주의보2019-11-01</v>
      </c>
      <c r="L1186">
        <f>COUNTIF(K$2:K1186,K1186)</f>
        <v>1</v>
      </c>
    </row>
    <row r="1187" spans="1:12" hidden="1" x14ac:dyDescent="0.3">
      <c r="A1187" t="s">
        <v>41</v>
      </c>
      <c r="B1187" t="s">
        <v>162</v>
      </c>
      <c r="C1187" t="s">
        <v>126</v>
      </c>
      <c r="D1187" t="s">
        <v>123</v>
      </c>
      <c r="E1187" t="s">
        <v>1037</v>
      </c>
      <c r="F1187" t="s">
        <v>1154</v>
      </c>
      <c r="G1187" t="str">
        <f t="shared" si="96"/>
        <v>2019-11-01</v>
      </c>
      <c r="H1187" t="str">
        <f t="shared" si="97"/>
        <v>2019-11-02</v>
      </c>
      <c r="I1187" t="str">
        <f t="shared" si="98"/>
        <v>2019</v>
      </c>
      <c r="J1187">
        <f t="shared" si="100"/>
        <v>11</v>
      </c>
      <c r="K1187" t="str">
        <f t="shared" si="99"/>
        <v>제주주의보2019-11-01</v>
      </c>
      <c r="L1187">
        <f>COUNTIF(K$2:K1187,K1187)</f>
        <v>1</v>
      </c>
    </row>
    <row r="1188" spans="1:12" hidden="1" x14ac:dyDescent="0.3">
      <c r="A1188" t="s">
        <v>124</v>
      </c>
      <c r="B1188" t="s">
        <v>164</v>
      </c>
      <c r="C1188" t="s">
        <v>1794</v>
      </c>
      <c r="D1188" t="s">
        <v>123</v>
      </c>
      <c r="E1188" t="s">
        <v>2295</v>
      </c>
      <c r="F1188" t="s">
        <v>2296</v>
      </c>
      <c r="G1188" t="str">
        <f t="shared" si="96"/>
        <v>2019-11-03</v>
      </c>
      <c r="H1188" t="str">
        <f t="shared" si="97"/>
        <v>2019-11-03</v>
      </c>
      <c r="I1188" t="str">
        <f t="shared" si="98"/>
        <v>2019</v>
      </c>
      <c r="J1188">
        <f t="shared" si="100"/>
        <v>11</v>
      </c>
      <c r="K1188" t="str">
        <f t="shared" si="99"/>
        <v>경기주의보2019-11-03</v>
      </c>
      <c r="L1188">
        <f>COUNTIF(K$2:K1188,K1188)</f>
        <v>1</v>
      </c>
    </row>
    <row r="1189" spans="1:12" hidden="1" x14ac:dyDescent="0.3">
      <c r="A1189" t="s">
        <v>153</v>
      </c>
      <c r="B1189" t="s">
        <v>122</v>
      </c>
      <c r="C1189" t="s">
        <v>1794</v>
      </c>
      <c r="D1189" t="s">
        <v>123</v>
      </c>
      <c r="E1189" t="s">
        <v>2295</v>
      </c>
      <c r="F1189" t="s">
        <v>2351</v>
      </c>
      <c r="G1189" t="str">
        <f t="shared" si="96"/>
        <v>2019-11-03</v>
      </c>
      <c r="H1189" t="str">
        <f t="shared" si="97"/>
        <v>2019-11-03</v>
      </c>
      <c r="I1189" t="str">
        <f t="shared" si="98"/>
        <v>2019</v>
      </c>
      <c r="J1189">
        <f t="shared" si="100"/>
        <v>11</v>
      </c>
      <c r="K1189" t="str">
        <f t="shared" si="99"/>
        <v>충남주의보2019-11-03</v>
      </c>
      <c r="L1189">
        <f>COUNTIF(K$2:K1189,K1189)</f>
        <v>1</v>
      </c>
    </row>
    <row r="1190" spans="1:12" hidden="1" x14ac:dyDescent="0.3">
      <c r="A1190" t="s">
        <v>121</v>
      </c>
      <c r="B1190" t="s">
        <v>152</v>
      </c>
      <c r="C1190" t="s">
        <v>1794</v>
      </c>
      <c r="D1190" t="s">
        <v>123</v>
      </c>
      <c r="E1190" t="s">
        <v>2295</v>
      </c>
      <c r="F1190" t="s">
        <v>2387</v>
      </c>
      <c r="G1190" t="str">
        <f t="shared" si="96"/>
        <v>2019-11-03</v>
      </c>
      <c r="H1190" t="str">
        <f t="shared" si="97"/>
        <v>2019-11-03</v>
      </c>
      <c r="I1190" t="str">
        <f t="shared" si="98"/>
        <v>2019</v>
      </c>
      <c r="J1190">
        <f t="shared" si="100"/>
        <v>11</v>
      </c>
      <c r="K1190" t="str">
        <f t="shared" si="99"/>
        <v>충북주의보2019-11-03</v>
      </c>
      <c r="L1190">
        <f>COUNTIF(K$2:K1190,K1190)</f>
        <v>1</v>
      </c>
    </row>
    <row r="1191" spans="1:12" hidden="1" x14ac:dyDescent="0.3">
      <c r="A1191" t="s">
        <v>121</v>
      </c>
      <c r="B1191" t="s">
        <v>122</v>
      </c>
      <c r="C1191" t="s">
        <v>126</v>
      </c>
      <c r="D1191" t="s">
        <v>123</v>
      </c>
      <c r="E1191" t="s">
        <v>1077</v>
      </c>
      <c r="F1191" t="s">
        <v>1078</v>
      </c>
      <c r="G1191" t="str">
        <f t="shared" si="96"/>
        <v>2019-11-06</v>
      </c>
      <c r="H1191" t="str">
        <f t="shared" si="97"/>
        <v>2019-11-06</v>
      </c>
      <c r="I1191" t="str">
        <f t="shared" si="98"/>
        <v>2019</v>
      </c>
      <c r="J1191">
        <f t="shared" si="100"/>
        <v>11</v>
      </c>
      <c r="K1191" t="str">
        <f t="shared" si="99"/>
        <v>충북주의보2019-11-06</v>
      </c>
      <c r="L1191">
        <f>COUNTIF(K$2:K1191,K1191)</f>
        <v>1</v>
      </c>
    </row>
    <row r="1192" spans="1:12" hidden="1" x14ac:dyDescent="0.3">
      <c r="A1192" t="s">
        <v>121</v>
      </c>
      <c r="B1192" t="s">
        <v>122</v>
      </c>
      <c r="C1192" t="s">
        <v>1794</v>
      </c>
      <c r="D1192" t="s">
        <v>123</v>
      </c>
      <c r="E1192" t="s">
        <v>2388</v>
      </c>
      <c r="F1192" t="s">
        <v>2389</v>
      </c>
      <c r="G1192" t="str">
        <f t="shared" si="96"/>
        <v>2019-11-09</v>
      </c>
      <c r="H1192" t="str">
        <f t="shared" si="97"/>
        <v>2019-11-09</v>
      </c>
      <c r="I1192" t="str">
        <f t="shared" si="98"/>
        <v>2019</v>
      </c>
      <c r="J1192">
        <f t="shared" si="100"/>
        <v>11</v>
      </c>
      <c r="K1192" t="str">
        <f t="shared" si="99"/>
        <v>충북주의보2019-11-09</v>
      </c>
      <c r="L1192">
        <f>COUNTIF(K$2:K1192,K1192)</f>
        <v>1</v>
      </c>
    </row>
    <row r="1193" spans="1:12" hidden="1" x14ac:dyDescent="0.3">
      <c r="A1193" t="s">
        <v>142</v>
      </c>
      <c r="B1193" t="s">
        <v>175</v>
      </c>
      <c r="C1193" t="s">
        <v>1794</v>
      </c>
      <c r="D1193" t="s">
        <v>123</v>
      </c>
      <c r="E1193" t="s">
        <v>2499</v>
      </c>
      <c r="F1193" t="s">
        <v>2500</v>
      </c>
      <c r="G1193" t="str">
        <f t="shared" si="96"/>
        <v>2019-11-09</v>
      </c>
      <c r="H1193" t="str">
        <f t="shared" si="97"/>
        <v>2019-11-10</v>
      </c>
      <c r="I1193" t="str">
        <f t="shared" si="98"/>
        <v>2019</v>
      </c>
      <c r="J1193">
        <f t="shared" si="100"/>
        <v>11</v>
      </c>
      <c r="K1193" t="str">
        <f t="shared" si="99"/>
        <v>전북주의보2019-11-09</v>
      </c>
      <c r="L1193">
        <f>COUNTIF(K$2:K1193,K1193)</f>
        <v>1</v>
      </c>
    </row>
    <row r="1194" spans="1:12" hidden="1" x14ac:dyDescent="0.3">
      <c r="A1194" t="s">
        <v>27</v>
      </c>
      <c r="B1194" t="s">
        <v>135</v>
      </c>
      <c r="C1194" t="s">
        <v>126</v>
      </c>
      <c r="D1194" t="s">
        <v>123</v>
      </c>
      <c r="E1194" t="s">
        <v>963</v>
      </c>
      <c r="F1194" t="s">
        <v>964</v>
      </c>
      <c r="G1194" t="str">
        <f t="shared" si="96"/>
        <v>2019-11-18</v>
      </c>
      <c r="H1194" t="str">
        <f t="shared" si="97"/>
        <v>2019-11-18</v>
      </c>
      <c r="I1194" t="str">
        <f t="shared" si="98"/>
        <v>2019</v>
      </c>
      <c r="J1194">
        <f t="shared" si="100"/>
        <v>11</v>
      </c>
      <c r="K1194" t="str">
        <f t="shared" si="99"/>
        <v>서울주의보2019-11-18</v>
      </c>
      <c r="L1194">
        <f>COUNTIF(K$2:K1194,K1194)</f>
        <v>1</v>
      </c>
    </row>
    <row r="1195" spans="1:12" hidden="1" x14ac:dyDescent="0.3">
      <c r="A1195" t="s">
        <v>124</v>
      </c>
      <c r="B1195" t="s">
        <v>164</v>
      </c>
      <c r="C1195" t="s">
        <v>126</v>
      </c>
      <c r="D1195" t="s">
        <v>123</v>
      </c>
      <c r="E1195" t="s">
        <v>994</v>
      </c>
      <c r="F1195" t="s">
        <v>995</v>
      </c>
      <c r="G1195" t="str">
        <f t="shared" si="96"/>
        <v>2019-11-18</v>
      </c>
      <c r="H1195" t="str">
        <f t="shared" si="97"/>
        <v>2019-11-18</v>
      </c>
      <c r="I1195" t="str">
        <f t="shared" si="98"/>
        <v>2019</v>
      </c>
      <c r="J1195">
        <f t="shared" si="100"/>
        <v>11</v>
      </c>
      <c r="K1195" t="str">
        <f t="shared" si="99"/>
        <v>경기주의보2019-11-18</v>
      </c>
      <c r="L1195">
        <f>COUNTIF(K$2:K1195,K1195)</f>
        <v>1</v>
      </c>
    </row>
    <row r="1196" spans="1:12" hidden="1" x14ac:dyDescent="0.3">
      <c r="A1196" t="s">
        <v>30</v>
      </c>
      <c r="B1196" t="s">
        <v>137</v>
      </c>
      <c r="C1196" t="s">
        <v>126</v>
      </c>
      <c r="D1196" t="s">
        <v>123</v>
      </c>
      <c r="E1196" t="s">
        <v>963</v>
      </c>
      <c r="F1196" t="s">
        <v>1019</v>
      </c>
      <c r="G1196" t="str">
        <f t="shared" si="96"/>
        <v>2019-11-18</v>
      </c>
      <c r="H1196" t="str">
        <f t="shared" si="97"/>
        <v>2019-11-18</v>
      </c>
      <c r="I1196" t="str">
        <f t="shared" si="98"/>
        <v>2019</v>
      </c>
      <c r="J1196">
        <f t="shared" si="100"/>
        <v>11</v>
      </c>
      <c r="K1196" t="str">
        <f t="shared" si="99"/>
        <v>인천주의보2019-11-18</v>
      </c>
      <c r="L1196">
        <f>COUNTIF(K$2:K1196,K1196)</f>
        <v>1</v>
      </c>
    </row>
    <row r="1197" spans="1:12" hidden="1" x14ac:dyDescent="0.3">
      <c r="A1197" t="s">
        <v>127</v>
      </c>
      <c r="B1197" t="s">
        <v>147</v>
      </c>
      <c r="C1197" t="s">
        <v>126</v>
      </c>
      <c r="D1197" t="s">
        <v>123</v>
      </c>
      <c r="E1197" t="s">
        <v>964</v>
      </c>
      <c r="F1197" t="s">
        <v>1038</v>
      </c>
      <c r="G1197" t="str">
        <f t="shared" si="96"/>
        <v>2019-11-18</v>
      </c>
      <c r="H1197" t="str">
        <f t="shared" si="97"/>
        <v>2019-11-18</v>
      </c>
      <c r="I1197" t="str">
        <f t="shared" si="98"/>
        <v>2019</v>
      </c>
      <c r="J1197">
        <f t="shared" si="100"/>
        <v>11</v>
      </c>
      <c r="K1197" t="str">
        <f t="shared" si="99"/>
        <v>강원주의보2019-11-18</v>
      </c>
      <c r="L1197">
        <f>COUNTIF(K$2:K1197,K1197)</f>
        <v>1</v>
      </c>
    </row>
    <row r="1198" spans="1:12" hidden="1" x14ac:dyDescent="0.3">
      <c r="A1198" t="s">
        <v>153</v>
      </c>
      <c r="B1198" t="s">
        <v>129</v>
      </c>
      <c r="C1198" t="s">
        <v>126</v>
      </c>
      <c r="D1198" t="s">
        <v>123</v>
      </c>
      <c r="E1198" t="s">
        <v>994</v>
      </c>
      <c r="F1198" t="s">
        <v>964</v>
      </c>
      <c r="G1198" t="str">
        <f t="shared" si="96"/>
        <v>2019-11-18</v>
      </c>
      <c r="H1198" t="str">
        <f t="shared" si="97"/>
        <v>2019-11-18</v>
      </c>
      <c r="I1198" t="str">
        <f t="shared" si="98"/>
        <v>2019</v>
      </c>
      <c r="J1198">
        <f t="shared" si="100"/>
        <v>11</v>
      </c>
      <c r="K1198" t="str">
        <f t="shared" si="99"/>
        <v>충남주의보2019-11-18</v>
      </c>
      <c r="L1198">
        <f>COUNTIF(K$2:K1198,K1198)</f>
        <v>1</v>
      </c>
    </row>
    <row r="1199" spans="1:12" hidden="1" x14ac:dyDescent="0.3">
      <c r="A1199" t="s">
        <v>34</v>
      </c>
      <c r="B1199" t="s">
        <v>129</v>
      </c>
      <c r="C1199" t="s">
        <v>126</v>
      </c>
      <c r="D1199" t="s">
        <v>123</v>
      </c>
      <c r="E1199" t="s">
        <v>1062</v>
      </c>
      <c r="F1199" t="s">
        <v>1038</v>
      </c>
      <c r="G1199" t="str">
        <f t="shared" si="96"/>
        <v>2019-11-18</v>
      </c>
      <c r="H1199" t="str">
        <f t="shared" si="97"/>
        <v>2019-11-18</v>
      </c>
      <c r="I1199" t="str">
        <f t="shared" si="98"/>
        <v>2019</v>
      </c>
      <c r="J1199">
        <f t="shared" si="100"/>
        <v>11</v>
      </c>
      <c r="K1199" t="str">
        <f t="shared" si="99"/>
        <v>대전주의보2019-11-18</v>
      </c>
      <c r="L1199">
        <f>COUNTIF(K$2:K1199,K1199)</f>
        <v>1</v>
      </c>
    </row>
    <row r="1200" spans="1:12" hidden="1" x14ac:dyDescent="0.3">
      <c r="A1200" t="s">
        <v>121</v>
      </c>
      <c r="B1200" t="s">
        <v>152</v>
      </c>
      <c r="C1200" t="s">
        <v>126</v>
      </c>
      <c r="D1200" t="s">
        <v>123</v>
      </c>
      <c r="E1200" t="s">
        <v>1062</v>
      </c>
      <c r="F1200" t="s">
        <v>1079</v>
      </c>
      <c r="G1200" t="str">
        <f t="shared" si="96"/>
        <v>2019-11-18</v>
      </c>
      <c r="H1200" t="str">
        <f t="shared" si="97"/>
        <v>2019-11-18</v>
      </c>
      <c r="I1200" t="str">
        <f t="shared" si="98"/>
        <v>2019</v>
      </c>
      <c r="J1200">
        <f t="shared" si="100"/>
        <v>11</v>
      </c>
      <c r="K1200" t="str">
        <f t="shared" si="99"/>
        <v>충북주의보2019-11-18</v>
      </c>
      <c r="L1200">
        <f>COUNTIF(K$2:K1200,K1200)</f>
        <v>1</v>
      </c>
    </row>
    <row r="1201" spans="1:12" hidden="1" x14ac:dyDescent="0.3">
      <c r="A1201" t="s">
        <v>61</v>
      </c>
      <c r="B1201" t="s">
        <v>171</v>
      </c>
      <c r="C1201" t="s">
        <v>126</v>
      </c>
      <c r="D1201" t="s">
        <v>123</v>
      </c>
      <c r="E1201" t="s">
        <v>1019</v>
      </c>
      <c r="F1201" t="s">
        <v>1079</v>
      </c>
      <c r="G1201" t="str">
        <f t="shared" si="96"/>
        <v>2019-11-18</v>
      </c>
      <c r="H1201" t="str">
        <f t="shared" si="97"/>
        <v>2019-11-18</v>
      </c>
      <c r="I1201" t="str">
        <f t="shared" si="98"/>
        <v>2019</v>
      </c>
      <c r="J1201">
        <f t="shared" si="100"/>
        <v>11</v>
      </c>
      <c r="K1201" t="str">
        <f t="shared" si="99"/>
        <v>세종주의보2019-11-18</v>
      </c>
      <c r="L1201">
        <f>COUNTIF(K$2:K1201,K1201)</f>
        <v>1</v>
      </c>
    </row>
    <row r="1202" spans="1:12" hidden="1" x14ac:dyDescent="0.3">
      <c r="A1202" t="s">
        <v>130</v>
      </c>
      <c r="B1202" t="s">
        <v>157</v>
      </c>
      <c r="C1202" t="s">
        <v>126</v>
      </c>
      <c r="D1202" t="s">
        <v>123</v>
      </c>
      <c r="E1202" t="s">
        <v>1062</v>
      </c>
      <c r="F1202" t="s">
        <v>1079</v>
      </c>
      <c r="G1202" t="str">
        <f t="shared" si="96"/>
        <v>2019-11-18</v>
      </c>
      <c r="H1202" t="str">
        <f t="shared" si="97"/>
        <v>2019-11-18</v>
      </c>
      <c r="I1202" t="str">
        <f t="shared" si="98"/>
        <v>2019</v>
      </c>
      <c r="J1202">
        <f t="shared" si="100"/>
        <v>11</v>
      </c>
      <c r="K1202" t="str">
        <f t="shared" si="99"/>
        <v>전남주의보2019-11-18</v>
      </c>
      <c r="L1202">
        <f>COUNTIF(K$2:K1202,K1202)</f>
        <v>1</v>
      </c>
    </row>
    <row r="1203" spans="1:12" hidden="1" x14ac:dyDescent="0.3">
      <c r="A1203" t="s">
        <v>39</v>
      </c>
      <c r="B1203" t="s">
        <v>139</v>
      </c>
      <c r="C1203" t="s">
        <v>126</v>
      </c>
      <c r="D1203" t="s">
        <v>123</v>
      </c>
      <c r="E1203" t="s">
        <v>1128</v>
      </c>
      <c r="F1203" t="s">
        <v>1079</v>
      </c>
      <c r="G1203" t="str">
        <f t="shared" si="96"/>
        <v>2019-11-18</v>
      </c>
      <c r="H1203" t="str">
        <f t="shared" si="97"/>
        <v>2019-11-18</v>
      </c>
      <c r="I1203" t="str">
        <f t="shared" si="98"/>
        <v>2019</v>
      </c>
      <c r="J1203">
        <f t="shared" si="100"/>
        <v>11</v>
      </c>
      <c r="K1203" t="str">
        <f t="shared" si="99"/>
        <v>광주주의보2019-11-18</v>
      </c>
      <c r="L1203">
        <f>COUNTIF(K$2:K1203,K1203)</f>
        <v>1</v>
      </c>
    </row>
    <row r="1204" spans="1:12" hidden="1" x14ac:dyDescent="0.3">
      <c r="A1204" t="s">
        <v>142</v>
      </c>
      <c r="B1204" t="s">
        <v>181</v>
      </c>
      <c r="C1204" t="s">
        <v>126</v>
      </c>
      <c r="D1204" t="s">
        <v>123</v>
      </c>
      <c r="E1204" t="s">
        <v>994</v>
      </c>
      <c r="F1204" t="s">
        <v>995</v>
      </c>
      <c r="G1204" t="str">
        <f t="shared" si="96"/>
        <v>2019-11-18</v>
      </c>
      <c r="H1204" t="str">
        <f t="shared" si="97"/>
        <v>2019-11-18</v>
      </c>
      <c r="I1204" t="str">
        <f t="shared" si="98"/>
        <v>2019</v>
      </c>
      <c r="J1204">
        <f t="shared" si="100"/>
        <v>11</v>
      </c>
      <c r="K1204" t="str">
        <f t="shared" si="99"/>
        <v>전북주의보2019-11-18</v>
      </c>
      <c r="L1204">
        <f>COUNTIF(K$2:K1204,K1204)</f>
        <v>1</v>
      </c>
    </row>
    <row r="1205" spans="1:12" hidden="1" x14ac:dyDescent="0.3">
      <c r="A1205" t="s">
        <v>41</v>
      </c>
      <c r="B1205" t="s">
        <v>162</v>
      </c>
      <c r="C1205" t="s">
        <v>126</v>
      </c>
      <c r="D1205" t="s">
        <v>123</v>
      </c>
      <c r="E1205" t="s">
        <v>1020</v>
      </c>
      <c r="F1205" t="s">
        <v>1038</v>
      </c>
      <c r="G1205" t="str">
        <f t="shared" si="96"/>
        <v>2019-11-18</v>
      </c>
      <c r="H1205" t="str">
        <f t="shared" si="97"/>
        <v>2019-11-18</v>
      </c>
      <c r="I1205" t="str">
        <f t="shared" si="98"/>
        <v>2019</v>
      </c>
      <c r="J1205">
        <f t="shared" si="100"/>
        <v>11</v>
      </c>
      <c r="K1205" t="str">
        <f t="shared" si="99"/>
        <v>제주주의보2019-11-18</v>
      </c>
      <c r="L1205">
        <f>COUNTIF(K$2:K1205,K1205)</f>
        <v>1</v>
      </c>
    </row>
    <row r="1206" spans="1:12" hidden="1" x14ac:dyDescent="0.3">
      <c r="A1206" t="s">
        <v>61</v>
      </c>
      <c r="B1206" t="s">
        <v>171</v>
      </c>
      <c r="C1206" t="s">
        <v>1794</v>
      </c>
      <c r="D1206" t="s">
        <v>123</v>
      </c>
      <c r="E1206" t="s">
        <v>2401</v>
      </c>
      <c r="F1206" t="s">
        <v>2402</v>
      </c>
      <c r="G1206" t="str">
        <f t="shared" si="96"/>
        <v>2019-12-01</v>
      </c>
      <c r="H1206" t="str">
        <f t="shared" si="97"/>
        <v>2019-12-02</v>
      </c>
      <c r="I1206" t="str">
        <f t="shared" si="98"/>
        <v>2019</v>
      </c>
      <c r="J1206">
        <f t="shared" si="100"/>
        <v>12</v>
      </c>
      <c r="K1206" t="str">
        <f t="shared" si="99"/>
        <v>세종주의보2019-12-01</v>
      </c>
      <c r="L1206">
        <f>COUNTIF(K$2:K1206,K1206)</f>
        <v>1</v>
      </c>
    </row>
    <row r="1207" spans="1:12" hidden="1" x14ac:dyDescent="0.3">
      <c r="A1207" t="s">
        <v>124</v>
      </c>
      <c r="B1207" t="s">
        <v>125</v>
      </c>
      <c r="C1207" t="s">
        <v>126</v>
      </c>
      <c r="D1207" t="s">
        <v>123</v>
      </c>
      <c r="E1207" t="s">
        <v>996</v>
      </c>
      <c r="F1207" t="s">
        <v>997</v>
      </c>
      <c r="G1207" t="str">
        <f t="shared" si="96"/>
        <v>2019-12-10</v>
      </c>
      <c r="H1207" t="str">
        <f t="shared" si="97"/>
        <v>2019-12-11</v>
      </c>
      <c r="I1207" t="str">
        <f t="shared" si="98"/>
        <v>2019</v>
      </c>
      <c r="J1207">
        <f t="shared" si="100"/>
        <v>12</v>
      </c>
      <c r="K1207" t="str">
        <f t="shared" si="99"/>
        <v>경기주의보2019-12-10</v>
      </c>
      <c r="L1207">
        <f>COUNTIF(K$2:K1207,K1207)</f>
        <v>1</v>
      </c>
    </row>
    <row r="1208" spans="1:12" hidden="1" x14ac:dyDescent="0.3">
      <c r="A1208" t="s">
        <v>30</v>
      </c>
      <c r="B1208" t="s">
        <v>129</v>
      </c>
      <c r="C1208" t="s">
        <v>126</v>
      </c>
      <c r="D1208" t="s">
        <v>123</v>
      </c>
      <c r="E1208" t="s">
        <v>1021</v>
      </c>
      <c r="F1208" t="s">
        <v>1022</v>
      </c>
      <c r="G1208" t="str">
        <f t="shared" si="96"/>
        <v>2019-12-10</v>
      </c>
      <c r="H1208" t="str">
        <f t="shared" si="97"/>
        <v>2019-12-11</v>
      </c>
      <c r="I1208" t="str">
        <f t="shared" si="98"/>
        <v>2019</v>
      </c>
      <c r="J1208">
        <f t="shared" si="100"/>
        <v>12</v>
      </c>
      <c r="K1208" t="str">
        <f t="shared" si="99"/>
        <v>인천주의보2019-12-10</v>
      </c>
      <c r="L1208">
        <f>COUNTIF(K$2:K1208,K1208)</f>
        <v>1</v>
      </c>
    </row>
    <row r="1209" spans="1:12" hidden="1" x14ac:dyDescent="0.3">
      <c r="A1209" t="s">
        <v>27</v>
      </c>
      <c r="B1209" t="s">
        <v>135</v>
      </c>
      <c r="C1209" t="s">
        <v>1794</v>
      </c>
      <c r="D1209" t="s">
        <v>123</v>
      </c>
      <c r="E1209" t="s">
        <v>2241</v>
      </c>
      <c r="F1209" t="s">
        <v>1150</v>
      </c>
      <c r="G1209" t="str">
        <f t="shared" si="96"/>
        <v>2019-12-10</v>
      </c>
      <c r="H1209" t="str">
        <f t="shared" si="97"/>
        <v>2019-12-11</v>
      </c>
      <c r="I1209" t="str">
        <f t="shared" si="98"/>
        <v>2019</v>
      </c>
      <c r="J1209">
        <f t="shared" si="100"/>
        <v>12</v>
      </c>
      <c r="K1209" t="str">
        <f t="shared" si="99"/>
        <v>서울주의보2019-12-10</v>
      </c>
      <c r="L1209">
        <f>COUNTIF(K$2:K1209,K1209)</f>
        <v>1</v>
      </c>
    </row>
    <row r="1210" spans="1:12" hidden="1" x14ac:dyDescent="0.3">
      <c r="A1210" t="s">
        <v>127</v>
      </c>
      <c r="B1210" t="s">
        <v>128</v>
      </c>
      <c r="C1210" t="s">
        <v>1794</v>
      </c>
      <c r="D1210" t="s">
        <v>123</v>
      </c>
      <c r="E1210" t="s">
        <v>998</v>
      </c>
      <c r="F1210" t="s">
        <v>2336</v>
      </c>
      <c r="G1210" t="str">
        <f t="shared" si="96"/>
        <v>2019-12-10</v>
      </c>
      <c r="H1210" t="str">
        <f t="shared" si="97"/>
        <v>2019-12-11</v>
      </c>
      <c r="I1210" t="str">
        <f t="shared" si="98"/>
        <v>2019</v>
      </c>
      <c r="J1210">
        <f t="shared" si="100"/>
        <v>12</v>
      </c>
      <c r="K1210" t="str">
        <f t="shared" si="99"/>
        <v>강원주의보2019-12-10</v>
      </c>
      <c r="L1210">
        <f>COUNTIF(K$2:K1210,K1210)</f>
        <v>1</v>
      </c>
    </row>
    <row r="1211" spans="1:12" hidden="1" x14ac:dyDescent="0.3">
      <c r="A1211" t="s">
        <v>153</v>
      </c>
      <c r="B1211" t="s">
        <v>122</v>
      </c>
      <c r="C1211" t="s">
        <v>1794</v>
      </c>
      <c r="D1211" t="s">
        <v>123</v>
      </c>
      <c r="E1211" t="s">
        <v>1021</v>
      </c>
      <c r="F1211" t="s">
        <v>1151</v>
      </c>
      <c r="G1211" t="str">
        <f t="shared" si="96"/>
        <v>2019-12-10</v>
      </c>
      <c r="H1211" t="str">
        <f t="shared" si="97"/>
        <v>2019-12-11</v>
      </c>
      <c r="I1211" t="str">
        <f t="shared" si="98"/>
        <v>2019</v>
      </c>
      <c r="J1211">
        <f t="shared" si="100"/>
        <v>12</v>
      </c>
      <c r="K1211" t="str">
        <f t="shared" si="99"/>
        <v>충남주의보2019-12-10</v>
      </c>
      <c r="L1211">
        <f>COUNTIF(K$2:K1211,K1211)</f>
        <v>1</v>
      </c>
    </row>
    <row r="1212" spans="1:12" hidden="1" x14ac:dyDescent="0.3">
      <c r="A1212" t="s">
        <v>121</v>
      </c>
      <c r="B1212" t="s">
        <v>122</v>
      </c>
      <c r="C1212" t="s">
        <v>1794</v>
      </c>
      <c r="D1212" t="s">
        <v>123</v>
      </c>
      <c r="E1212" t="s">
        <v>2297</v>
      </c>
      <c r="F1212" t="s">
        <v>2336</v>
      </c>
      <c r="G1212" t="str">
        <f t="shared" si="96"/>
        <v>2019-12-10</v>
      </c>
      <c r="H1212" t="str">
        <f t="shared" si="97"/>
        <v>2019-12-11</v>
      </c>
      <c r="I1212" t="str">
        <f t="shared" si="98"/>
        <v>2019</v>
      </c>
      <c r="J1212">
        <f t="shared" si="100"/>
        <v>12</v>
      </c>
      <c r="K1212" t="str">
        <f t="shared" si="99"/>
        <v>충북주의보2019-12-10</v>
      </c>
      <c r="L1212">
        <f>COUNTIF(K$2:K1212,K1212)</f>
        <v>1</v>
      </c>
    </row>
    <row r="1213" spans="1:12" hidden="1" x14ac:dyDescent="0.3">
      <c r="A1213" t="s">
        <v>61</v>
      </c>
      <c r="B1213" t="s">
        <v>171</v>
      </c>
      <c r="C1213" t="s">
        <v>1794</v>
      </c>
      <c r="D1213" t="s">
        <v>123</v>
      </c>
      <c r="E1213" t="s">
        <v>998</v>
      </c>
      <c r="F1213" t="s">
        <v>2336</v>
      </c>
      <c r="G1213" t="str">
        <f t="shared" si="96"/>
        <v>2019-12-10</v>
      </c>
      <c r="H1213" t="str">
        <f t="shared" si="97"/>
        <v>2019-12-11</v>
      </c>
      <c r="I1213" t="str">
        <f t="shared" si="98"/>
        <v>2019</v>
      </c>
      <c r="J1213">
        <f t="shared" si="100"/>
        <v>12</v>
      </c>
      <c r="K1213" t="str">
        <f t="shared" si="99"/>
        <v>세종주의보2019-12-10</v>
      </c>
      <c r="L1213">
        <f>COUNTIF(K$2:K1213,K1213)</f>
        <v>1</v>
      </c>
    </row>
    <row r="1214" spans="1:12" hidden="1" x14ac:dyDescent="0.3">
      <c r="A1214" t="s">
        <v>37</v>
      </c>
      <c r="B1214" t="s">
        <v>129</v>
      </c>
      <c r="C1214" t="s">
        <v>1794</v>
      </c>
      <c r="D1214" t="s">
        <v>123</v>
      </c>
      <c r="E1214" t="s">
        <v>2319</v>
      </c>
      <c r="F1214" t="s">
        <v>2297</v>
      </c>
      <c r="G1214" t="str">
        <f t="shared" si="96"/>
        <v>2019-12-10</v>
      </c>
      <c r="H1214" t="str">
        <f t="shared" si="97"/>
        <v>2019-12-10</v>
      </c>
      <c r="I1214" t="str">
        <f t="shared" ref="I1214:I1273" si="101">LEFT(G1214,4)</f>
        <v>2019</v>
      </c>
      <c r="J1214">
        <f t="shared" si="100"/>
        <v>12</v>
      </c>
      <c r="K1214" t="str">
        <f t="shared" ref="K1214:K1273" si="102">A1214&amp;D1214&amp;G1214</f>
        <v>부산주의보2019-12-10</v>
      </c>
      <c r="L1214">
        <f>COUNTIF(K$2:K1214,K1214)</f>
        <v>1</v>
      </c>
    </row>
    <row r="1215" spans="1:12" hidden="1" x14ac:dyDescent="0.3">
      <c r="A1215" t="s">
        <v>36</v>
      </c>
      <c r="B1215" t="s">
        <v>165</v>
      </c>
      <c r="C1215" t="s">
        <v>1794</v>
      </c>
      <c r="D1215" t="s">
        <v>123</v>
      </c>
      <c r="E1215" t="s">
        <v>2241</v>
      </c>
      <c r="F1215" t="s">
        <v>966</v>
      </c>
      <c r="G1215" t="str">
        <f t="shared" si="96"/>
        <v>2019-12-10</v>
      </c>
      <c r="H1215" t="str">
        <f t="shared" si="97"/>
        <v>2019-12-11</v>
      </c>
      <c r="I1215" t="str">
        <f t="shared" si="101"/>
        <v>2019</v>
      </c>
      <c r="J1215">
        <f t="shared" si="100"/>
        <v>12</v>
      </c>
      <c r="K1215" t="str">
        <f t="shared" si="102"/>
        <v>대구주의보2019-12-10</v>
      </c>
      <c r="L1215">
        <f>COUNTIF(K$2:K1215,K1215)</f>
        <v>1</v>
      </c>
    </row>
    <row r="1216" spans="1:12" hidden="1" x14ac:dyDescent="0.3">
      <c r="A1216" t="s">
        <v>142</v>
      </c>
      <c r="B1216" t="s">
        <v>175</v>
      </c>
      <c r="C1216" t="s">
        <v>1794</v>
      </c>
      <c r="D1216" t="s">
        <v>123</v>
      </c>
      <c r="E1216" t="s">
        <v>2352</v>
      </c>
      <c r="F1216" t="s">
        <v>1151</v>
      </c>
      <c r="G1216" t="str">
        <f t="shared" si="96"/>
        <v>2019-12-10</v>
      </c>
      <c r="H1216" t="str">
        <f t="shared" si="97"/>
        <v>2019-12-11</v>
      </c>
      <c r="I1216" t="str">
        <f t="shared" si="101"/>
        <v>2019</v>
      </c>
      <c r="J1216">
        <f t="shared" si="100"/>
        <v>12</v>
      </c>
      <c r="K1216" t="str">
        <f t="shared" si="102"/>
        <v>전북주의보2019-12-10</v>
      </c>
      <c r="L1216">
        <f>COUNTIF(K$2:K1216,K1216)</f>
        <v>1</v>
      </c>
    </row>
    <row r="1217" spans="1:12" hidden="1" x14ac:dyDescent="0.3">
      <c r="A1217" t="s">
        <v>27</v>
      </c>
      <c r="B1217" t="s">
        <v>135</v>
      </c>
      <c r="C1217" t="s">
        <v>126</v>
      </c>
      <c r="D1217" t="s">
        <v>123</v>
      </c>
      <c r="E1217" t="s">
        <v>965</v>
      </c>
      <c r="F1217" t="s">
        <v>966</v>
      </c>
      <c r="G1217" t="str">
        <f t="shared" si="96"/>
        <v>2019-12-11</v>
      </c>
      <c r="H1217" t="str">
        <f t="shared" si="97"/>
        <v>2019-12-11</v>
      </c>
      <c r="I1217" t="str">
        <f t="shared" si="101"/>
        <v>2019</v>
      </c>
      <c r="J1217">
        <f t="shared" si="100"/>
        <v>12</v>
      </c>
      <c r="K1217" t="str">
        <f t="shared" si="102"/>
        <v>서울주의보2019-12-11</v>
      </c>
      <c r="L1217">
        <f>COUNTIF(K$2:K1217,K1217)</f>
        <v>1</v>
      </c>
    </row>
    <row r="1218" spans="1:12" hidden="1" x14ac:dyDescent="0.3">
      <c r="A1218" t="s">
        <v>124</v>
      </c>
      <c r="B1218" t="s">
        <v>144</v>
      </c>
      <c r="C1218" t="s">
        <v>126</v>
      </c>
      <c r="D1218" t="s">
        <v>123</v>
      </c>
      <c r="E1218" t="s">
        <v>999</v>
      </c>
      <c r="F1218" t="s">
        <v>966</v>
      </c>
      <c r="G1218" t="str">
        <f t="shared" ref="G1218:G1281" si="103">LEFT(E1218,10)</f>
        <v>2019-12-11</v>
      </c>
      <c r="H1218" t="str">
        <f t="shared" ref="H1218:H1281" si="104">LEFT(F1218,10)</f>
        <v>2019-12-11</v>
      </c>
      <c r="I1218" t="str">
        <f t="shared" si="101"/>
        <v>2019</v>
      </c>
      <c r="J1218">
        <f t="shared" si="100"/>
        <v>12</v>
      </c>
      <c r="K1218" t="str">
        <f t="shared" si="102"/>
        <v>경기주의보2019-12-11</v>
      </c>
      <c r="L1218">
        <f>COUNTIF(K$2:K1218,K1218)</f>
        <v>1</v>
      </c>
    </row>
    <row r="1219" spans="1:12" hidden="1" x14ac:dyDescent="0.3">
      <c r="A1219" t="s">
        <v>30</v>
      </c>
      <c r="B1219" t="s">
        <v>129</v>
      </c>
      <c r="C1219" t="s">
        <v>126</v>
      </c>
      <c r="D1219" t="s">
        <v>123</v>
      </c>
      <c r="E1219" t="s">
        <v>1023</v>
      </c>
      <c r="F1219" t="s">
        <v>1024</v>
      </c>
      <c r="G1219" t="str">
        <f t="shared" si="103"/>
        <v>2019-12-11</v>
      </c>
      <c r="H1219" t="str">
        <f t="shared" si="104"/>
        <v>2019-12-11</v>
      </c>
      <c r="I1219" t="str">
        <f t="shared" si="101"/>
        <v>2019</v>
      </c>
      <c r="J1219">
        <f t="shared" ref="J1219:J1282" si="105">MONTH(G1219)</f>
        <v>12</v>
      </c>
      <c r="K1219" t="str">
        <f t="shared" si="102"/>
        <v>인천주의보2019-12-11</v>
      </c>
      <c r="L1219">
        <f>COUNTIF(K$2:K1219,K1219)</f>
        <v>1</v>
      </c>
    </row>
    <row r="1220" spans="1:12" hidden="1" x14ac:dyDescent="0.3">
      <c r="A1220" t="s">
        <v>153</v>
      </c>
      <c r="B1220" t="s">
        <v>122</v>
      </c>
      <c r="C1220" t="s">
        <v>126</v>
      </c>
      <c r="D1220" t="s">
        <v>123</v>
      </c>
      <c r="E1220" t="s">
        <v>1052</v>
      </c>
      <c r="F1220" t="s">
        <v>1053</v>
      </c>
      <c r="G1220" t="str">
        <f t="shared" si="103"/>
        <v>2019-12-11</v>
      </c>
      <c r="H1220" t="str">
        <f t="shared" si="104"/>
        <v>2019-12-11</v>
      </c>
      <c r="I1220" t="str">
        <f t="shared" si="101"/>
        <v>2019</v>
      </c>
      <c r="J1220">
        <f t="shared" si="105"/>
        <v>12</v>
      </c>
      <c r="K1220" t="str">
        <f t="shared" si="102"/>
        <v>충남주의보2019-12-11</v>
      </c>
      <c r="L1220">
        <f>COUNTIF(K$2:K1220,K1220)</f>
        <v>1</v>
      </c>
    </row>
    <row r="1221" spans="1:12" hidden="1" x14ac:dyDescent="0.3">
      <c r="A1221" t="s">
        <v>142</v>
      </c>
      <c r="B1221" t="s">
        <v>177</v>
      </c>
      <c r="C1221" t="s">
        <v>126</v>
      </c>
      <c r="D1221" t="s">
        <v>123</v>
      </c>
      <c r="E1221" t="s">
        <v>966</v>
      </c>
      <c r="F1221" t="s">
        <v>1150</v>
      </c>
      <c r="G1221" t="str">
        <f t="shared" si="103"/>
        <v>2019-12-11</v>
      </c>
      <c r="H1221" t="str">
        <f t="shared" si="104"/>
        <v>2019-12-11</v>
      </c>
      <c r="I1221" t="str">
        <f t="shared" si="101"/>
        <v>2019</v>
      </c>
      <c r="J1221">
        <f t="shared" si="105"/>
        <v>12</v>
      </c>
      <c r="K1221" t="str">
        <f t="shared" si="102"/>
        <v>전북주의보2019-12-11</v>
      </c>
      <c r="L1221">
        <f>COUNTIF(K$2:K1221,K1221)</f>
        <v>1</v>
      </c>
    </row>
    <row r="1222" spans="1:12" hidden="1" x14ac:dyDescent="0.3">
      <c r="A1222" t="s">
        <v>34</v>
      </c>
      <c r="B1222" t="s">
        <v>140</v>
      </c>
      <c r="C1222" t="s">
        <v>1794</v>
      </c>
      <c r="D1222" t="s">
        <v>123</v>
      </c>
      <c r="E1222" t="s">
        <v>1000</v>
      </c>
      <c r="F1222" t="s">
        <v>2336</v>
      </c>
      <c r="G1222" t="str">
        <f t="shared" si="103"/>
        <v>2019-12-11</v>
      </c>
      <c r="H1222" t="str">
        <f t="shared" si="104"/>
        <v>2019-12-11</v>
      </c>
      <c r="I1222" t="str">
        <f t="shared" si="101"/>
        <v>2019</v>
      </c>
      <c r="J1222">
        <f t="shared" si="105"/>
        <v>12</v>
      </c>
      <c r="K1222" t="str">
        <f t="shared" si="102"/>
        <v>대전주의보2019-12-11</v>
      </c>
      <c r="L1222">
        <f>COUNTIF(K$2:K1222,K1222)</f>
        <v>1</v>
      </c>
    </row>
    <row r="1223" spans="1:12" hidden="1" x14ac:dyDescent="0.3">
      <c r="A1223" t="s">
        <v>132</v>
      </c>
      <c r="B1223" t="s">
        <v>129</v>
      </c>
      <c r="C1223" t="s">
        <v>1794</v>
      </c>
      <c r="D1223" t="s">
        <v>123</v>
      </c>
      <c r="E1223" t="s">
        <v>1024</v>
      </c>
      <c r="F1223" t="s">
        <v>2438</v>
      </c>
      <c r="G1223" t="str">
        <f t="shared" si="103"/>
        <v>2019-12-11</v>
      </c>
      <c r="H1223" t="str">
        <f t="shared" si="104"/>
        <v>2019-12-11</v>
      </c>
      <c r="I1223" t="str">
        <f t="shared" si="101"/>
        <v>2019</v>
      </c>
      <c r="J1223">
        <f t="shared" si="105"/>
        <v>12</v>
      </c>
      <c r="K1223" t="str">
        <f t="shared" si="102"/>
        <v>경북주의보2019-12-11</v>
      </c>
      <c r="L1223">
        <f>COUNTIF(K$2:K1223,K1223)</f>
        <v>1</v>
      </c>
    </row>
    <row r="1224" spans="1:12" hidden="1" x14ac:dyDescent="0.3">
      <c r="A1224" t="s">
        <v>133</v>
      </c>
      <c r="B1224" t="s">
        <v>161</v>
      </c>
      <c r="C1224" t="s">
        <v>1794</v>
      </c>
      <c r="D1224" t="s">
        <v>123</v>
      </c>
      <c r="E1224" t="s">
        <v>1053</v>
      </c>
      <c r="F1224" t="s">
        <v>2390</v>
      </c>
      <c r="G1224" t="str">
        <f t="shared" si="103"/>
        <v>2019-12-11</v>
      </c>
      <c r="H1224" t="str">
        <f t="shared" si="104"/>
        <v>2019-12-11</v>
      </c>
      <c r="I1224" t="str">
        <f t="shared" si="101"/>
        <v>2019</v>
      </c>
      <c r="J1224">
        <f t="shared" si="105"/>
        <v>12</v>
      </c>
      <c r="K1224" t="str">
        <f t="shared" si="102"/>
        <v>경남주의보2019-12-11</v>
      </c>
      <c r="L1224">
        <f>COUNTIF(K$2:K1224,K1224)</f>
        <v>1</v>
      </c>
    </row>
    <row r="1225" spans="1:12" hidden="1" x14ac:dyDescent="0.3">
      <c r="A1225" t="s">
        <v>130</v>
      </c>
      <c r="B1225" t="s">
        <v>157</v>
      </c>
      <c r="C1225" t="s">
        <v>1794</v>
      </c>
      <c r="D1225" t="s">
        <v>123</v>
      </c>
      <c r="E1225" t="s">
        <v>1000</v>
      </c>
      <c r="F1225" t="s">
        <v>2390</v>
      </c>
      <c r="G1225" t="str">
        <f t="shared" si="103"/>
        <v>2019-12-11</v>
      </c>
      <c r="H1225" t="str">
        <f t="shared" si="104"/>
        <v>2019-12-11</v>
      </c>
      <c r="I1225" t="str">
        <f t="shared" si="101"/>
        <v>2019</v>
      </c>
      <c r="J1225">
        <f t="shared" si="105"/>
        <v>12</v>
      </c>
      <c r="K1225" t="str">
        <f t="shared" si="102"/>
        <v>전남주의보2019-12-11</v>
      </c>
      <c r="L1225">
        <f>COUNTIF(K$2:K1225,K1225)</f>
        <v>1</v>
      </c>
    </row>
    <row r="1226" spans="1:12" hidden="1" x14ac:dyDescent="0.3">
      <c r="A1226" t="s">
        <v>39</v>
      </c>
      <c r="B1226" t="s">
        <v>139</v>
      </c>
      <c r="C1226" t="s">
        <v>1794</v>
      </c>
      <c r="D1226" t="s">
        <v>123</v>
      </c>
      <c r="E1226" t="s">
        <v>1150</v>
      </c>
      <c r="F1226" t="s">
        <v>2390</v>
      </c>
      <c r="G1226" t="str">
        <f t="shared" si="103"/>
        <v>2019-12-11</v>
      </c>
      <c r="H1226" t="str">
        <f t="shared" si="104"/>
        <v>2019-12-11</v>
      </c>
      <c r="I1226" t="str">
        <f t="shared" si="101"/>
        <v>2019</v>
      </c>
      <c r="J1226">
        <f t="shared" si="105"/>
        <v>12</v>
      </c>
      <c r="K1226" t="str">
        <f t="shared" si="102"/>
        <v>광주주의보2019-12-11</v>
      </c>
      <c r="L1226">
        <f>COUNTIF(K$2:K1226,K1226)</f>
        <v>1</v>
      </c>
    </row>
    <row r="1227" spans="1:12" hidden="1" x14ac:dyDescent="0.3">
      <c r="A1227" t="s">
        <v>41</v>
      </c>
      <c r="B1227" t="s">
        <v>162</v>
      </c>
      <c r="C1227" t="s">
        <v>1794</v>
      </c>
      <c r="D1227" t="s">
        <v>123</v>
      </c>
      <c r="E1227" t="s">
        <v>1053</v>
      </c>
      <c r="F1227" t="s">
        <v>2502</v>
      </c>
      <c r="G1227" t="str">
        <f t="shared" si="103"/>
        <v>2019-12-11</v>
      </c>
      <c r="H1227" t="str">
        <f t="shared" si="104"/>
        <v>2019-12-11</v>
      </c>
      <c r="I1227" t="str">
        <f t="shared" si="101"/>
        <v>2019</v>
      </c>
      <c r="J1227">
        <f t="shared" si="105"/>
        <v>12</v>
      </c>
      <c r="K1227" t="str">
        <f t="shared" si="102"/>
        <v>제주주의보2019-12-11</v>
      </c>
      <c r="L1227">
        <f>COUNTIF(K$2:K1227,K1227)</f>
        <v>1</v>
      </c>
    </row>
    <row r="1228" spans="1:12" hidden="1" x14ac:dyDescent="0.3">
      <c r="A1228" t="s">
        <v>133</v>
      </c>
      <c r="B1228" t="s">
        <v>168</v>
      </c>
      <c r="C1228" t="s">
        <v>126</v>
      </c>
      <c r="D1228" t="s">
        <v>123</v>
      </c>
      <c r="E1228" t="s">
        <v>1113</v>
      </c>
      <c r="F1228" t="s">
        <v>1114</v>
      </c>
      <c r="G1228" t="str">
        <f t="shared" si="103"/>
        <v>2019-12-17</v>
      </c>
      <c r="H1228" t="str">
        <f t="shared" si="104"/>
        <v>2019-12-17</v>
      </c>
      <c r="I1228" t="str">
        <f t="shared" si="101"/>
        <v>2019</v>
      </c>
      <c r="J1228">
        <f t="shared" si="105"/>
        <v>12</v>
      </c>
      <c r="K1228" t="str">
        <f t="shared" si="102"/>
        <v>경남주의보2019-12-17</v>
      </c>
      <c r="L1228">
        <f>COUNTIF(K$2:K1228,K1228)</f>
        <v>1</v>
      </c>
    </row>
    <row r="1229" spans="1:12" hidden="1" x14ac:dyDescent="0.3">
      <c r="A1229" t="s">
        <v>153</v>
      </c>
      <c r="B1229" t="s">
        <v>122</v>
      </c>
      <c r="C1229" t="s">
        <v>1794</v>
      </c>
      <c r="D1229" t="s">
        <v>123</v>
      </c>
      <c r="E1229" t="s">
        <v>2353</v>
      </c>
      <c r="F1229" t="s">
        <v>2354</v>
      </c>
      <c r="G1229" t="str">
        <f t="shared" si="103"/>
        <v>2019-12-24</v>
      </c>
      <c r="H1229" t="str">
        <f t="shared" si="104"/>
        <v>2019-12-26</v>
      </c>
      <c r="I1229" t="str">
        <f t="shared" si="101"/>
        <v>2019</v>
      </c>
      <c r="J1229">
        <f t="shared" si="105"/>
        <v>12</v>
      </c>
      <c r="K1229" t="str">
        <f t="shared" si="102"/>
        <v>충남주의보2019-12-24</v>
      </c>
      <c r="L1229">
        <f>COUNTIF(K$2:K1229,K1229)</f>
        <v>1</v>
      </c>
    </row>
    <row r="1230" spans="1:12" hidden="1" x14ac:dyDescent="0.3">
      <c r="A1230" t="s">
        <v>121</v>
      </c>
      <c r="B1230" t="s">
        <v>152</v>
      </c>
      <c r="C1230" t="s">
        <v>1794</v>
      </c>
      <c r="D1230" t="s">
        <v>123</v>
      </c>
      <c r="E1230" t="s">
        <v>2391</v>
      </c>
      <c r="F1230" t="s">
        <v>2354</v>
      </c>
      <c r="G1230" t="str">
        <f t="shared" si="103"/>
        <v>2019-12-24</v>
      </c>
      <c r="H1230" t="str">
        <f t="shared" si="104"/>
        <v>2019-12-26</v>
      </c>
      <c r="I1230" t="str">
        <f t="shared" si="101"/>
        <v>2019</v>
      </c>
      <c r="J1230">
        <f t="shared" si="105"/>
        <v>12</v>
      </c>
      <c r="K1230" t="str">
        <f t="shared" si="102"/>
        <v>충북주의보2019-12-24</v>
      </c>
      <c r="L1230">
        <f>COUNTIF(K$2:K1230,K1230)</f>
        <v>1</v>
      </c>
    </row>
    <row r="1231" spans="1:12" hidden="1" x14ac:dyDescent="0.3">
      <c r="A1231" t="s">
        <v>61</v>
      </c>
      <c r="B1231" t="s">
        <v>171</v>
      </c>
      <c r="C1231" t="s">
        <v>1794</v>
      </c>
      <c r="D1231" t="s">
        <v>123</v>
      </c>
      <c r="E1231" t="s">
        <v>2391</v>
      </c>
      <c r="F1231" t="s">
        <v>2403</v>
      </c>
      <c r="G1231" t="str">
        <f t="shared" si="103"/>
        <v>2019-12-24</v>
      </c>
      <c r="H1231" t="str">
        <f t="shared" si="104"/>
        <v>2019-12-26</v>
      </c>
      <c r="I1231" t="str">
        <f t="shared" si="101"/>
        <v>2019</v>
      </c>
      <c r="J1231">
        <f t="shared" si="105"/>
        <v>12</v>
      </c>
      <c r="K1231" t="str">
        <f t="shared" si="102"/>
        <v>세종주의보2019-12-24</v>
      </c>
      <c r="L1231">
        <f>COUNTIF(K$2:K1231,K1231)</f>
        <v>1</v>
      </c>
    </row>
    <row r="1232" spans="1:12" hidden="1" x14ac:dyDescent="0.3">
      <c r="A1232" t="s">
        <v>124</v>
      </c>
      <c r="B1232" t="s">
        <v>164</v>
      </c>
      <c r="C1232" t="s">
        <v>1794</v>
      </c>
      <c r="D1232" t="s">
        <v>123</v>
      </c>
      <c r="E1232" t="s">
        <v>2511</v>
      </c>
      <c r="F1232" t="s">
        <v>2512</v>
      </c>
      <c r="G1232" t="str">
        <f t="shared" si="103"/>
        <v>2020-01-03</v>
      </c>
      <c r="H1232" t="str">
        <f t="shared" si="104"/>
        <v>2020-01-04</v>
      </c>
      <c r="I1232" t="str">
        <f t="shared" si="101"/>
        <v>2020</v>
      </c>
      <c r="J1232">
        <f t="shared" si="105"/>
        <v>1</v>
      </c>
      <c r="K1232" t="str">
        <f t="shared" si="102"/>
        <v>경기주의보2020-01-03</v>
      </c>
      <c r="L1232">
        <f>COUNTIF(K$2:K1232,K1232)</f>
        <v>1</v>
      </c>
    </row>
    <row r="1233" spans="1:12" hidden="1" x14ac:dyDescent="0.3">
      <c r="A1233" t="s">
        <v>153</v>
      </c>
      <c r="B1233" t="s">
        <v>122</v>
      </c>
      <c r="C1233" t="s">
        <v>1794</v>
      </c>
      <c r="D1233" t="s">
        <v>123</v>
      </c>
      <c r="E1233" t="s">
        <v>2511</v>
      </c>
      <c r="F1233" t="s">
        <v>2547</v>
      </c>
      <c r="G1233" t="str">
        <f t="shared" si="103"/>
        <v>2020-01-03</v>
      </c>
      <c r="H1233" t="str">
        <f t="shared" si="104"/>
        <v>2020-01-05</v>
      </c>
      <c r="I1233" t="str">
        <f t="shared" si="101"/>
        <v>2020</v>
      </c>
      <c r="J1233">
        <f t="shared" si="105"/>
        <v>1</v>
      </c>
      <c r="K1233" t="str">
        <f t="shared" si="102"/>
        <v>충남주의보2020-01-03</v>
      </c>
      <c r="L1233">
        <f>COUNTIF(K$2:K1233,K1233)</f>
        <v>1</v>
      </c>
    </row>
    <row r="1234" spans="1:12" hidden="1" x14ac:dyDescent="0.3">
      <c r="A1234" t="s">
        <v>121</v>
      </c>
      <c r="B1234" t="s">
        <v>152</v>
      </c>
      <c r="C1234" t="s">
        <v>1794</v>
      </c>
      <c r="D1234" t="s">
        <v>123</v>
      </c>
      <c r="E1234" t="s">
        <v>2573</v>
      </c>
      <c r="F1234" t="s">
        <v>2574</v>
      </c>
      <c r="G1234" t="str">
        <f t="shared" si="103"/>
        <v>2020-01-03</v>
      </c>
      <c r="H1234" t="str">
        <f t="shared" si="104"/>
        <v>2020-01-05</v>
      </c>
      <c r="I1234" t="str">
        <f t="shared" si="101"/>
        <v>2020</v>
      </c>
      <c r="J1234">
        <f t="shared" si="105"/>
        <v>1</v>
      </c>
      <c r="K1234" t="str">
        <f t="shared" si="102"/>
        <v>충북주의보2020-01-03</v>
      </c>
      <c r="L1234">
        <f>COUNTIF(K$2:K1234,K1234)</f>
        <v>1</v>
      </c>
    </row>
    <row r="1235" spans="1:12" hidden="1" x14ac:dyDescent="0.3">
      <c r="A1235" t="s">
        <v>142</v>
      </c>
      <c r="B1235" t="s">
        <v>178</v>
      </c>
      <c r="C1235" t="s">
        <v>1794</v>
      </c>
      <c r="D1235" t="s">
        <v>123</v>
      </c>
      <c r="E1235" t="s">
        <v>2619</v>
      </c>
      <c r="F1235" t="s">
        <v>2620</v>
      </c>
      <c r="G1235" t="str">
        <f t="shared" si="103"/>
        <v>2020-01-03</v>
      </c>
      <c r="H1235" t="str">
        <f t="shared" si="104"/>
        <v>2020-01-05</v>
      </c>
      <c r="I1235" t="str">
        <f t="shared" si="101"/>
        <v>2020</v>
      </c>
      <c r="J1235">
        <f t="shared" si="105"/>
        <v>1</v>
      </c>
      <c r="K1235" t="str">
        <f t="shared" si="102"/>
        <v>전북주의보2020-01-03</v>
      </c>
      <c r="L1235">
        <f>COUNTIF(K$2:K1235,K1235)</f>
        <v>1</v>
      </c>
    </row>
    <row r="1236" spans="1:12" hidden="1" x14ac:dyDescent="0.3">
      <c r="A1236" t="s">
        <v>142</v>
      </c>
      <c r="B1236" t="s">
        <v>173</v>
      </c>
      <c r="C1236" t="s">
        <v>1794</v>
      </c>
      <c r="D1236" t="s">
        <v>123</v>
      </c>
      <c r="E1236" t="s">
        <v>2621</v>
      </c>
      <c r="F1236" t="s">
        <v>2620</v>
      </c>
      <c r="G1236" t="str">
        <f t="shared" si="103"/>
        <v>2020-01-04</v>
      </c>
      <c r="H1236" t="str">
        <f t="shared" si="104"/>
        <v>2020-01-05</v>
      </c>
      <c r="I1236" t="str">
        <f t="shared" si="101"/>
        <v>2020</v>
      </c>
      <c r="J1236">
        <f t="shared" si="105"/>
        <v>1</v>
      </c>
      <c r="K1236" t="str">
        <f t="shared" si="102"/>
        <v>전북주의보2020-01-04</v>
      </c>
      <c r="L1236">
        <f>COUNTIF(K$2:K1236,K1236)</f>
        <v>1</v>
      </c>
    </row>
    <row r="1237" spans="1:12" hidden="1" x14ac:dyDescent="0.3">
      <c r="A1237" t="s">
        <v>30</v>
      </c>
      <c r="B1237" t="s">
        <v>129</v>
      </c>
      <c r="C1237" t="s">
        <v>1794</v>
      </c>
      <c r="D1237" t="s">
        <v>123</v>
      </c>
      <c r="E1237" t="s">
        <v>2539</v>
      </c>
      <c r="F1237" t="s">
        <v>2540</v>
      </c>
      <c r="G1237" t="str">
        <f t="shared" si="103"/>
        <v>2020-01-10</v>
      </c>
      <c r="H1237" t="str">
        <f t="shared" si="104"/>
        <v>2020-01-10</v>
      </c>
      <c r="I1237" t="str">
        <f t="shared" si="101"/>
        <v>2020</v>
      </c>
      <c r="J1237">
        <f t="shared" si="105"/>
        <v>1</v>
      </c>
      <c r="K1237" t="str">
        <f t="shared" si="102"/>
        <v>인천주의보2020-01-10</v>
      </c>
      <c r="L1237">
        <f>COUNTIF(K$2:K1237,K1237)</f>
        <v>1</v>
      </c>
    </row>
    <row r="1238" spans="1:12" hidden="1" x14ac:dyDescent="0.3">
      <c r="A1238" t="s">
        <v>121</v>
      </c>
      <c r="B1238" t="s">
        <v>122</v>
      </c>
      <c r="C1238" t="s">
        <v>1794</v>
      </c>
      <c r="D1238" t="s">
        <v>123</v>
      </c>
      <c r="E1238" t="s">
        <v>2575</v>
      </c>
      <c r="F1238" t="s">
        <v>2576</v>
      </c>
      <c r="G1238" t="str">
        <f t="shared" si="103"/>
        <v>2020-01-11</v>
      </c>
      <c r="H1238" t="str">
        <f t="shared" si="104"/>
        <v>2020-01-12</v>
      </c>
      <c r="I1238" t="str">
        <f t="shared" si="101"/>
        <v>2020</v>
      </c>
      <c r="J1238">
        <f t="shared" si="105"/>
        <v>1</v>
      </c>
      <c r="K1238" t="str">
        <f t="shared" si="102"/>
        <v>충북주의보2020-01-11</v>
      </c>
      <c r="L1238">
        <f>COUNTIF(K$2:K1238,K1238)</f>
        <v>1</v>
      </c>
    </row>
    <row r="1239" spans="1:12" hidden="1" x14ac:dyDescent="0.3">
      <c r="A1239" t="s">
        <v>124</v>
      </c>
      <c r="B1239" t="s">
        <v>164</v>
      </c>
      <c r="C1239" t="s">
        <v>1794</v>
      </c>
      <c r="D1239" t="s">
        <v>123</v>
      </c>
      <c r="E1239" t="s">
        <v>2513</v>
      </c>
      <c r="F1239" t="s">
        <v>2514</v>
      </c>
      <c r="G1239" t="str">
        <f t="shared" si="103"/>
        <v>2020-01-19</v>
      </c>
      <c r="H1239" t="str">
        <f t="shared" si="104"/>
        <v>2020-01-20</v>
      </c>
      <c r="I1239" t="str">
        <f t="shared" si="101"/>
        <v>2020</v>
      </c>
      <c r="J1239">
        <f t="shared" si="105"/>
        <v>1</v>
      </c>
      <c r="K1239" t="str">
        <f t="shared" si="102"/>
        <v>경기주의보2020-01-19</v>
      </c>
      <c r="L1239">
        <f>COUNTIF(K$2:K1239,K1239)</f>
        <v>1</v>
      </c>
    </row>
    <row r="1240" spans="1:12" hidden="1" x14ac:dyDescent="0.3">
      <c r="A1240" t="s">
        <v>153</v>
      </c>
      <c r="B1240" t="s">
        <v>122</v>
      </c>
      <c r="C1240" t="s">
        <v>1794</v>
      </c>
      <c r="D1240" t="s">
        <v>123</v>
      </c>
      <c r="E1240" t="s">
        <v>2513</v>
      </c>
      <c r="F1240" t="s">
        <v>2548</v>
      </c>
      <c r="G1240" t="str">
        <f t="shared" si="103"/>
        <v>2020-01-19</v>
      </c>
      <c r="H1240" t="str">
        <f t="shared" si="104"/>
        <v>2020-01-20</v>
      </c>
      <c r="I1240" t="str">
        <f t="shared" si="101"/>
        <v>2020</v>
      </c>
      <c r="J1240">
        <f t="shared" si="105"/>
        <v>1</v>
      </c>
      <c r="K1240" t="str">
        <f t="shared" si="102"/>
        <v>충남주의보2020-01-19</v>
      </c>
      <c r="L1240">
        <f>COUNTIF(K$2:K1240,K1240)</f>
        <v>1</v>
      </c>
    </row>
    <row r="1241" spans="1:12" hidden="1" x14ac:dyDescent="0.3">
      <c r="A1241" t="s">
        <v>121</v>
      </c>
      <c r="B1241" t="s">
        <v>152</v>
      </c>
      <c r="C1241" t="s">
        <v>1794</v>
      </c>
      <c r="D1241" t="s">
        <v>123</v>
      </c>
      <c r="E1241" t="s">
        <v>2577</v>
      </c>
      <c r="F1241" t="s">
        <v>2548</v>
      </c>
      <c r="G1241" t="str">
        <f t="shared" si="103"/>
        <v>2020-01-19</v>
      </c>
      <c r="H1241" t="str">
        <f t="shared" si="104"/>
        <v>2020-01-20</v>
      </c>
      <c r="I1241" t="str">
        <f t="shared" si="101"/>
        <v>2020</v>
      </c>
      <c r="J1241">
        <f t="shared" si="105"/>
        <v>1</v>
      </c>
      <c r="K1241" t="str">
        <f t="shared" si="102"/>
        <v>충북주의보2020-01-19</v>
      </c>
      <c r="L1241">
        <f>COUNTIF(K$2:K1241,K1241)</f>
        <v>1</v>
      </c>
    </row>
    <row r="1242" spans="1:12" hidden="1" x14ac:dyDescent="0.3">
      <c r="A1242" t="s">
        <v>133</v>
      </c>
      <c r="B1242" t="s">
        <v>170</v>
      </c>
      <c r="C1242" t="s">
        <v>1794</v>
      </c>
      <c r="D1242" t="s">
        <v>123</v>
      </c>
      <c r="E1242" t="s">
        <v>2605</v>
      </c>
      <c r="F1242" t="s">
        <v>2606</v>
      </c>
      <c r="G1242" t="str">
        <f t="shared" si="103"/>
        <v>2020-01-19</v>
      </c>
      <c r="H1242" t="str">
        <f t="shared" si="104"/>
        <v>2020-01-20</v>
      </c>
      <c r="I1242" t="str">
        <f t="shared" si="101"/>
        <v>2020</v>
      </c>
      <c r="J1242">
        <f t="shared" si="105"/>
        <v>1</v>
      </c>
      <c r="K1242" t="str">
        <f t="shared" si="102"/>
        <v>경남주의보2020-01-19</v>
      </c>
      <c r="L1242">
        <f>COUNTIF(K$2:K1242,K1242)</f>
        <v>1</v>
      </c>
    </row>
    <row r="1243" spans="1:12" hidden="1" x14ac:dyDescent="0.3">
      <c r="A1243" t="s">
        <v>130</v>
      </c>
      <c r="B1243" t="s">
        <v>157</v>
      </c>
      <c r="C1243" t="s">
        <v>1794</v>
      </c>
      <c r="D1243" t="s">
        <v>123</v>
      </c>
      <c r="E1243" t="s">
        <v>2615</v>
      </c>
      <c r="F1243" t="s">
        <v>2515</v>
      </c>
      <c r="G1243" t="str">
        <f t="shared" si="103"/>
        <v>2020-01-19</v>
      </c>
      <c r="H1243" t="str">
        <f t="shared" si="104"/>
        <v>2020-01-20</v>
      </c>
      <c r="I1243" t="str">
        <f t="shared" si="101"/>
        <v>2020</v>
      </c>
      <c r="J1243">
        <f t="shared" si="105"/>
        <v>1</v>
      </c>
      <c r="K1243" t="str">
        <f t="shared" si="102"/>
        <v>전남주의보2020-01-19</v>
      </c>
      <c r="L1243">
        <f>COUNTIF(K$2:K1243,K1243)</f>
        <v>1</v>
      </c>
    </row>
    <row r="1244" spans="1:12" hidden="1" x14ac:dyDescent="0.3">
      <c r="A1244" t="s">
        <v>39</v>
      </c>
      <c r="B1244" t="s">
        <v>139</v>
      </c>
      <c r="C1244" t="s">
        <v>1794</v>
      </c>
      <c r="D1244" t="s">
        <v>123</v>
      </c>
      <c r="E1244" t="s">
        <v>2615</v>
      </c>
      <c r="F1244" t="s">
        <v>2548</v>
      </c>
      <c r="G1244" t="str">
        <f t="shared" si="103"/>
        <v>2020-01-19</v>
      </c>
      <c r="H1244" t="str">
        <f t="shared" si="104"/>
        <v>2020-01-20</v>
      </c>
      <c r="I1244" t="str">
        <f t="shared" si="101"/>
        <v>2020</v>
      </c>
      <c r="J1244">
        <f t="shared" si="105"/>
        <v>1</v>
      </c>
      <c r="K1244" t="str">
        <f t="shared" si="102"/>
        <v>광주주의보2020-01-19</v>
      </c>
      <c r="L1244">
        <f>COUNTIF(K$2:K1244,K1244)</f>
        <v>1</v>
      </c>
    </row>
    <row r="1245" spans="1:12" hidden="1" x14ac:dyDescent="0.3">
      <c r="A1245" t="s">
        <v>142</v>
      </c>
      <c r="B1245" t="s">
        <v>184</v>
      </c>
      <c r="C1245" t="s">
        <v>1794</v>
      </c>
      <c r="D1245" t="s">
        <v>123</v>
      </c>
      <c r="E1245" t="s">
        <v>2622</v>
      </c>
      <c r="F1245" t="s">
        <v>2623</v>
      </c>
      <c r="G1245" t="str">
        <f t="shared" si="103"/>
        <v>2020-01-19</v>
      </c>
      <c r="H1245" t="str">
        <f t="shared" si="104"/>
        <v>2020-01-20</v>
      </c>
      <c r="I1245" t="str">
        <f t="shared" si="101"/>
        <v>2020</v>
      </c>
      <c r="J1245">
        <f t="shared" si="105"/>
        <v>1</v>
      </c>
      <c r="K1245" t="str">
        <f t="shared" si="102"/>
        <v>전북주의보2020-01-19</v>
      </c>
      <c r="L1245">
        <f>COUNTIF(K$2:K1245,K1245)</f>
        <v>1</v>
      </c>
    </row>
    <row r="1246" spans="1:12" hidden="1" x14ac:dyDescent="0.3">
      <c r="A1246" t="s">
        <v>41</v>
      </c>
      <c r="B1246" t="s">
        <v>162</v>
      </c>
      <c r="C1246" t="s">
        <v>1794</v>
      </c>
      <c r="D1246" t="s">
        <v>123</v>
      </c>
      <c r="E1246" t="s">
        <v>2624</v>
      </c>
      <c r="F1246" t="s">
        <v>2548</v>
      </c>
      <c r="G1246" t="str">
        <f t="shared" si="103"/>
        <v>2020-01-19</v>
      </c>
      <c r="H1246" t="str">
        <f t="shared" si="104"/>
        <v>2020-01-20</v>
      </c>
      <c r="I1246" t="str">
        <f t="shared" si="101"/>
        <v>2020</v>
      </c>
      <c r="J1246">
        <f t="shared" si="105"/>
        <v>1</v>
      </c>
      <c r="K1246" t="str">
        <f t="shared" si="102"/>
        <v>제주주의보2020-01-19</v>
      </c>
      <c r="L1246">
        <f>COUNTIF(K$2:K1246,K1246)</f>
        <v>1</v>
      </c>
    </row>
    <row r="1247" spans="1:12" hidden="1" x14ac:dyDescent="0.3">
      <c r="A1247" t="s">
        <v>121</v>
      </c>
      <c r="B1247" t="s">
        <v>152</v>
      </c>
      <c r="C1247" t="s">
        <v>1794</v>
      </c>
      <c r="D1247" t="s">
        <v>123</v>
      </c>
      <c r="E1247" t="s">
        <v>2578</v>
      </c>
      <c r="F1247" t="s">
        <v>2550</v>
      </c>
      <c r="G1247" t="str">
        <f t="shared" si="103"/>
        <v>2020-01-24</v>
      </c>
      <c r="H1247" t="str">
        <f t="shared" si="104"/>
        <v>2020-01-25</v>
      </c>
      <c r="I1247" t="str">
        <f t="shared" si="101"/>
        <v>2020</v>
      </c>
      <c r="J1247">
        <f t="shared" si="105"/>
        <v>1</v>
      </c>
      <c r="K1247" t="str">
        <f t="shared" si="102"/>
        <v>충북주의보2020-01-24</v>
      </c>
      <c r="L1247">
        <f>COUNTIF(K$2:K1247,K1247)</f>
        <v>1</v>
      </c>
    </row>
    <row r="1248" spans="1:12" hidden="1" x14ac:dyDescent="0.3">
      <c r="A1248" t="s">
        <v>142</v>
      </c>
      <c r="B1248" t="s">
        <v>174</v>
      </c>
      <c r="C1248" t="s">
        <v>1794</v>
      </c>
      <c r="D1248" t="s">
        <v>123</v>
      </c>
      <c r="E1248" t="s">
        <v>2625</v>
      </c>
      <c r="F1248" t="s">
        <v>2626</v>
      </c>
      <c r="G1248" t="str">
        <f t="shared" si="103"/>
        <v>2020-01-24</v>
      </c>
      <c r="H1248" t="str">
        <f t="shared" si="104"/>
        <v>2020-01-24</v>
      </c>
      <c r="I1248" t="str">
        <f t="shared" si="101"/>
        <v>2020</v>
      </c>
      <c r="J1248">
        <f t="shared" si="105"/>
        <v>1</v>
      </c>
      <c r="K1248" t="str">
        <f t="shared" si="102"/>
        <v>전북주의보2020-01-24</v>
      </c>
      <c r="L1248">
        <f>COUNTIF(K$2:K1248,K1248)</f>
        <v>1</v>
      </c>
    </row>
    <row r="1249" spans="1:12" hidden="1" x14ac:dyDescent="0.3">
      <c r="A1249" t="s">
        <v>153</v>
      </c>
      <c r="B1249" t="s">
        <v>146</v>
      </c>
      <c r="C1249" t="s">
        <v>1794</v>
      </c>
      <c r="D1249" t="s">
        <v>123</v>
      </c>
      <c r="E1249" t="s">
        <v>2549</v>
      </c>
      <c r="F1249" t="s">
        <v>2550</v>
      </c>
      <c r="G1249" t="str">
        <f t="shared" si="103"/>
        <v>2020-01-25</v>
      </c>
      <c r="H1249" t="str">
        <f t="shared" si="104"/>
        <v>2020-01-25</v>
      </c>
      <c r="I1249" t="str">
        <f t="shared" si="101"/>
        <v>2020</v>
      </c>
      <c r="J1249">
        <f t="shared" si="105"/>
        <v>1</v>
      </c>
      <c r="K1249" t="str">
        <f t="shared" si="102"/>
        <v>충남주의보2020-01-25</v>
      </c>
      <c r="L1249">
        <f>COUNTIF(K$2:K1249,K1249)</f>
        <v>1</v>
      </c>
    </row>
    <row r="1250" spans="1:12" hidden="1" x14ac:dyDescent="0.3">
      <c r="A1250" t="s">
        <v>61</v>
      </c>
      <c r="B1250" t="s">
        <v>171</v>
      </c>
      <c r="C1250" t="s">
        <v>1794</v>
      </c>
      <c r="D1250" t="s">
        <v>123</v>
      </c>
      <c r="E1250" t="s">
        <v>2592</v>
      </c>
      <c r="F1250" t="s">
        <v>2550</v>
      </c>
      <c r="G1250" t="str">
        <f t="shared" si="103"/>
        <v>2020-01-25</v>
      </c>
      <c r="H1250" t="str">
        <f t="shared" si="104"/>
        <v>2020-01-25</v>
      </c>
      <c r="I1250" t="str">
        <f t="shared" si="101"/>
        <v>2020</v>
      </c>
      <c r="J1250">
        <f t="shared" si="105"/>
        <v>1</v>
      </c>
      <c r="K1250" t="str">
        <f t="shared" si="102"/>
        <v>세종주의보2020-01-25</v>
      </c>
      <c r="L1250">
        <f>COUNTIF(K$2:K1250,K1250)</f>
        <v>1</v>
      </c>
    </row>
    <row r="1251" spans="1:12" hidden="1" x14ac:dyDescent="0.3">
      <c r="A1251" t="s">
        <v>142</v>
      </c>
      <c r="B1251" t="s">
        <v>175</v>
      </c>
      <c r="C1251" t="s">
        <v>1794</v>
      </c>
      <c r="D1251" t="s">
        <v>123</v>
      </c>
      <c r="E1251" t="s">
        <v>2627</v>
      </c>
      <c r="F1251" t="s">
        <v>2628</v>
      </c>
      <c r="G1251" t="str">
        <f t="shared" si="103"/>
        <v>2020-01-25</v>
      </c>
      <c r="H1251" t="str">
        <f t="shared" si="104"/>
        <v>2020-01-26</v>
      </c>
      <c r="I1251" t="str">
        <f t="shared" si="101"/>
        <v>2020</v>
      </c>
      <c r="J1251">
        <f t="shared" si="105"/>
        <v>1</v>
      </c>
      <c r="K1251" t="str">
        <f t="shared" si="102"/>
        <v>전북주의보2020-01-25</v>
      </c>
      <c r="L1251">
        <f>COUNTIF(K$2:K1251,K1251)</f>
        <v>1</v>
      </c>
    </row>
    <row r="1252" spans="1:12" hidden="1" x14ac:dyDescent="0.3">
      <c r="A1252" t="s">
        <v>124</v>
      </c>
      <c r="B1252" t="s">
        <v>164</v>
      </c>
      <c r="C1252" t="s">
        <v>1794</v>
      </c>
      <c r="D1252" t="s">
        <v>123</v>
      </c>
      <c r="E1252" t="s">
        <v>2516</v>
      </c>
      <c r="F1252" t="s">
        <v>2517</v>
      </c>
      <c r="G1252" t="str">
        <f t="shared" si="103"/>
        <v>2020-02-01</v>
      </c>
      <c r="H1252" t="str">
        <f t="shared" si="104"/>
        <v>2020-02-03</v>
      </c>
      <c r="I1252" t="str">
        <f t="shared" si="101"/>
        <v>2020</v>
      </c>
      <c r="J1252">
        <f t="shared" si="105"/>
        <v>2</v>
      </c>
      <c r="K1252" t="str">
        <f t="shared" si="102"/>
        <v>경기주의보2020-02-01</v>
      </c>
      <c r="L1252">
        <f>COUNTIF(K$2:K1252,K1252)</f>
        <v>1</v>
      </c>
    </row>
    <row r="1253" spans="1:12" hidden="1" x14ac:dyDescent="0.3">
      <c r="A1253" t="s">
        <v>153</v>
      </c>
      <c r="B1253" t="s">
        <v>146</v>
      </c>
      <c r="C1253" t="s">
        <v>1794</v>
      </c>
      <c r="D1253" t="s">
        <v>123</v>
      </c>
      <c r="E1253" t="s">
        <v>2516</v>
      </c>
      <c r="F1253" t="s">
        <v>2551</v>
      </c>
      <c r="G1253" t="str">
        <f t="shared" si="103"/>
        <v>2020-02-01</v>
      </c>
      <c r="H1253" t="str">
        <f t="shared" si="104"/>
        <v>2020-02-03</v>
      </c>
      <c r="I1253" t="str">
        <f t="shared" si="101"/>
        <v>2020</v>
      </c>
      <c r="J1253">
        <f t="shared" si="105"/>
        <v>2</v>
      </c>
      <c r="K1253" t="str">
        <f t="shared" si="102"/>
        <v>충남주의보2020-02-01</v>
      </c>
      <c r="L1253">
        <f>COUNTIF(K$2:K1253,K1253)</f>
        <v>1</v>
      </c>
    </row>
    <row r="1254" spans="1:12" hidden="1" x14ac:dyDescent="0.3">
      <c r="A1254" t="s">
        <v>121</v>
      </c>
      <c r="B1254" t="s">
        <v>159</v>
      </c>
      <c r="C1254" t="s">
        <v>1794</v>
      </c>
      <c r="D1254" t="s">
        <v>123</v>
      </c>
      <c r="E1254" t="s">
        <v>2579</v>
      </c>
      <c r="F1254" t="s">
        <v>2580</v>
      </c>
      <c r="G1254" t="str">
        <f t="shared" si="103"/>
        <v>2020-02-01</v>
      </c>
      <c r="H1254" t="str">
        <f t="shared" si="104"/>
        <v>2020-02-03</v>
      </c>
      <c r="I1254" t="str">
        <f t="shared" si="101"/>
        <v>2020</v>
      </c>
      <c r="J1254">
        <f t="shared" si="105"/>
        <v>2</v>
      </c>
      <c r="K1254" t="str">
        <f t="shared" si="102"/>
        <v>충북주의보2020-02-01</v>
      </c>
      <c r="L1254">
        <f>COUNTIF(K$2:K1254,K1254)</f>
        <v>1</v>
      </c>
    </row>
    <row r="1255" spans="1:12" hidden="1" x14ac:dyDescent="0.3">
      <c r="A1255" t="s">
        <v>61</v>
      </c>
      <c r="B1255" t="s">
        <v>171</v>
      </c>
      <c r="C1255" t="s">
        <v>1794</v>
      </c>
      <c r="D1255" t="s">
        <v>123</v>
      </c>
      <c r="E1255" t="s">
        <v>2593</v>
      </c>
      <c r="F1255" t="s">
        <v>2581</v>
      </c>
      <c r="G1255" t="str">
        <f t="shared" si="103"/>
        <v>2020-02-01</v>
      </c>
      <c r="H1255" t="str">
        <f t="shared" si="104"/>
        <v>2020-02-03</v>
      </c>
      <c r="I1255" t="str">
        <f t="shared" si="101"/>
        <v>2020</v>
      </c>
      <c r="J1255">
        <f t="shared" si="105"/>
        <v>2</v>
      </c>
      <c r="K1255" t="str">
        <f t="shared" si="102"/>
        <v>세종주의보2020-02-01</v>
      </c>
      <c r="L1255">
        <f>COUNTIF(K$2:K1255,K1255)</f>
        <v>1</v>
      </c>
    </row>
    <row r="1256" spans="1:12" hidden="1" x14ac:dyDescent="0.3">
      <c r="A1256" t="s">
        <v>36</v>
      </c>
      <c r="B1256" t="s">
        <v>165</v>
      </c>
      <c r="C1256" t="s">
        <v>1794</v>
      </c>
      <c r="D1256" t="s">
        <v>123</v>
      </c>
      <c r="E1256" t="s">
        <v>2600</v>
      </c>
      <c r="F1256" t="s">
        <v>2601</v>
      </c>
      <c r="G1256" t="str">
        <f t="shared" si="103"/>
        <v>2020-02-01</v>
      </c>
      <c r="H1256" t="str">
        <f t="shared" si="104"/>
        <v>2020-02-03</v>
      </c>
      <c r="I1256" t="str">
        <f t="shared" si="101"/>
        <v>2020</v>
      </c>
      <c r="J1256">
        <f t="shared" si="105"/>
        <v>2</v>
      </c>
      <c r="K1256" t="str">
        <f t="shared" si="102"/>
        <v>대구주의보2020-02-01</v>
      </c>
      <c r="L1256">
        <f>COUNTIF(K$2:K1256,K1256)</f>
        <v>1</v>
      </c>
    </row>
    <row r="1257" spans="1:12" hidden="1" x14ac:dyDescent="0.3">
      <c r="A1257" t="s">
        <v>133</v>
      </c>
      <c r="B1257" t="s">
        <v>161</v>
      </c>
      <c r="C1257" t="s">
        <v>1794</v>
      </c>
      <c r="D1257" t="s">
        <v>123</v>
      </c>
      <c r="E1257" t="s">
        <v>2600</v>
      </c>
      <c r="F1257" t="s">
        <v>2607</v>
      </c>
      <c r="G1257" t="str">
        <f t="shared" si="103"/>
        <v>2020-02-01</v>
      </c>
      <c r="H1257" t="str">
        <f t="shared" si="104"/>
        <v>2020-02-02</v>
      </c>
      <c r="I1257" t="str">
        <f t="shared" si="101"/>
        <v>2020</v>
      </c>
      <c r="J1257">
        <f t="shared" si="105"/>
        <v>2</v>
      </c>
      <c r="K1257" t="str">
        <f t="shared" si="102"/>
        <v>경남주의보2020-02-01</v>
      </c>
      <c r="L1257">
        <f>COUNTIF(K$2:K1257,K1257)</f>
        <v>1</v>
      </c>
    </row>
    <row r="1258" spans="1:12" hidden="1" x14ac:dyDescent="0.3">
      <c r="A1258" t="s">
        <v>142</v>
      </c>
      <c r="B1258" t="s">
        <v>185</v>
      </c>
      <c r="C1258" t="s">
        <v>1794</v>
      </c>
      <c r="D1258" t="s">
        <v>123</v>
      </c>
      <c r="E1258" t="s">
        <v>2593</v>
      </c>
      <c r="F1258" t="s">
        <v>2629</v>
      </c>
      <c r="G1258" t="str">
        <f t="shared" si="103"/>
        <v>2020-02-01</v>
      </c>
      <c r="H1258" t="str">
        <f t="shared" si="104"/>
        <v>2020-02-02</v>
      </c>
      <c r="I1258" t="str">
        <f t="shared" si="101"/>
        <v>2020</v>
      </c>
      <c r="J1258">
        <f t="shared" si="105"/>
        <v>2</v>
      </c>
      <c r="K1258" t="str">
        <f t="shared" si="102"/>
        <v>전북주의보2020-02-01</v>
      </c>
      <c r="L1258">
        <f>COUNTIF(K$2:K1258,K1258)</f>
        <v>1</v>
      </c>
    </row>
    <row r="1259" spans="1:12" hidden="1" x14ac:dyDescent="0.3">
      <c r="A1259" t="s">
        <v>27</v>
      </c>
      <c r="B1259" t="s">
        <v>135</v>
      </c>
      <c r="C1259" t="s">
        <v>1794</v>
      </c>
      <c r="D1259" t="s">
        <v>123</v>
      </c>
      <c r="E1259" t="s">
        <v>2503</v>
      </c>
      <c r="F1259" t="s">
        <v>2504</v>
      </c>
      <c r="G1259" t="str">
        <f t="shared" si="103"/>
        <v>2020-02-02</v>
      </c>
      <c r="H1259" t="str">
        <f t="shared" si="104"/>
        <v>2020-02-02</v>
      </c>
      <c r="I1259" t="str">
        <f t="shared" si="101"/>
        <v>2020</v>
      </c>
      <c r="J1259">
        <f t="shared" si="105"/>
        <v>2</v>
      </c>
      <c r="K1259" t="str">
        <f t="shared" si="102"/>
        <v>서울주의보2020-02-02</v>
      </c>
      <c r="L1259">
        <f>COUNTIF(K$2:K1259,K1259)</f>
        <v>1</v>
      </c>
    </row>
    <row r="1260" spans="1:12" hidden="1" x14ac:dyDescent="0.3">
      <c r="A1260" t="s">
        <v>124</v>
      </c>
      <c r="B1260" t="s">
        <v>131</v>
      </c>
      <c r="C1260" t="s">
        <v>1794</v>
      </c>
      <c r="D1260" t="s">
        <v>123</v>
      </c>
      <c r="E1260" t="s">
        <v>2503</v>
      </c>
      <c r="F1260" t="s">
        <v>2504</v>
      </c>
      <c r="G1260" t="str">
        <f t="shared" si="103"/>
        <v>2020-02-02</v>
      </c>
      <c r="H1260" t="str">
        <f t="shared" si="104"/>
        <v>2020-02-02</v>
      </c>
      <c r="I1260" t="str">
        <f t="shared" si="101"/>
        <v>2020</v>
      </c>
      <c r="J1260">
        <f t="shared" si="105"/>
        <v>2</v>
      </c>
      <c r="K1260" t="str">
        <f t="shared" si="102"/>
        <v>경기주의보2020-02-02</v>
      </c>
      <c r="L1260">
        <f>COUNTIF(K$2:K1260,K1260)</f>
        <v>1</v>
      </c>
    </row>
    <row r="1261" spans="1:12" hidden="1" x14ac:dyDescent="0.3">
      <c r="A1261" t="s">
        <v>127</v>
      </c>
      <c r="B1261" t="s">
        <v>147</v>
      </c>
      <c r="C1261" t="s">
        <v>1794</v>
      </c>
      <c r="D1261" t="s">
        <v>123</v>
      </c>
      <c r="E1261" t="s">
        <v>2545</v>
      </c>
      <c r="F1261" t="s">
        <v>2546</v>
      </c>
      <c r="G1261" t="str">
        <f t="shared" si="103"/>
        <v>2020-02-02</v>
      </c>
      <c r="H1261" t="str">
        <f t="shared" si="104"/>
        <v>2020-02-03</v>
      </c>
      <c r="I1261" t="str">
        <f t="shared" si="101"/>
        <v>2020</v>
      </c>
      <c r="J1261">
        <f t="shared" si="105"/>
        <v>2</v>
      </c>
      <c r="K1261" t="str">
        <f t="shared" si="102"/>
        <v>강원주의보2020-02-02</v>
      </c>
      <c r="L1261">
        <f>COUNTIF(K$2:K1261,K1261)</f>
        <v>1</v>
      </c>
    </row>
    <row r="1262" spans="1:12" hidden="1" x14ac:dyDescent="0.3">
      <c r="A1262" t="s">
        <v>153</v>
      </c>
      <c r="B1262" t="s">
        <v>129</v>
      </c>
      <c r="C1262" t="s">
        <v>1794</v>
      </c>
      <c r="D1262" t="s">
        <v>123</v>
      </c>
      <c r="E1262" t="s">
        <v>2552</v>
      </c>
      <c r="F1262" t="s">
        <v>2553</v>
      </c>
      <c r="G1262" t="str">
        <f t="shared" si="103"/>
        <v>2020-02-02</v>
      </c>
      <c r="H1262" t="str">
        <f t="shared" si="104"/>
        <v>2020-02-02</v>
      </c>
      <c r="I1262" t="str">
        <f t="shared" si="101"/>
        <v>2020</v>
      </c>
      <c r="J1262">
        <f t="shared" si="105"/>
        <v>2</v>
      </c>
      <c r="K1262" t="str">
        <f t="shared" si="102"/>
        <v>충남주의보2020-02-02</v>
      </c>
      <c r="L1262">
        <f>COUNTIF(K$2:K1262,K1262)</f>
        <v>1</v>
      </c>
    </row>
    <row r="1263" spans="1:12" hidden="1" x14ac:dyDescent="0.3">
      <c r="A1263" t="s">
        <v>121</v>
      </c>
      <c r="B1263" t="s">
        <v>122</v>
      </c>
      <c r="C1263" t="s">
        <v>1794</v>
      </c>
      <c r="D1263" t="s">
        <v>123</v>
      </c>
      <c r="E1263" t="s">
        <v>2582</v>
      </c>
      <c r="F1263" t="s">
        <v>2546</v>
      </c>
      <c r="G1263" t="str">
        <f t="shared" si="103"/>
        <v>2020-02-02</v>
      </c>
      <c r="H1263" t="str">
        <f t="shared" si="104"/>
        <v>2020-02-03</v>
      </c>
      <c r="I1263" t="str">
        <f t="shared" si="101"/>
        <v>2020</v>
      </c>
      <c r="J1263">
        <f t="shared" si="105"/>
        <v>2</v>
      </c>
      <c r="K1263" t="str">
        <f t="shared" si="102"/>
        <v>충북주의보2020-02-02</v>
      </c>
      <c r="L1263">
        <f>COUNTIF(K$2:K1263,K1263)</f>
        <v>1</v>
      </c>
    </row>
    <row r="1264" spans="1:12" hidden="1" x14ac:dyDescent="0.3">
      <c r="A1264" t="s">
        <v>37</v>
      </c>
      <c r="B1264" t="s">
        <v>129</v>
      </c>
      <c r="C1264" t="s">
        <v>1794</v>
      </c>
      <c r="D1264" t="s">
        <v>123</v>
      </c>
      <c r="E1264" t="s">
        <v>2598</v>
      </c>
      <c r="F1264" t="s">
        <v>2599</v>
      </c>
      <c r="G1264" t="str">
        <f t="shared" si="103"/>
        <v>2020-02-02</v>
      </c>
      <c r="H1264" t="str">
        <f t="shared" si="104"/>
        <v>2020-02-03</v>
      </c>
      <c r="I1264" t="str">
        <f t="shared" si="101"/>
        <v>2020</v>
      </c>
      <c r="J1264">
        <f t="shared" si="105"/>
        <v>2</v>
      </c>
      <c r="K1264" t="str">
        <f t="shared" si="102"/>
        <v>부산주의보2020-02-02</v>
      </c>
      <c r="L1264">
        <f>COUNTIF(K$2:K1264,K1264)</f>
        <v>1</v>
      </c>
    </row>
    <row r="1265" spans="1:12" hidden="1" x14ac:dyDescent="0.3">
      <c r="A1265" t="s">
        <v>133</v>
      </c>
      <c r="B1265" t="s">
        <v>155</v>
      </c>
      <c r="C1265" t="s">
        <v>1794</v>
      </c>
      <c r="D1265" t="s">
        <v>123</v>
      </c>
      <c r="E1265" t="s">
        <v>2608</v>
      </c>
      <c r="F1265" t="s">
        <v>2553</v>
      </c>
      <c r="G1265" t="str">
        <f t="shared" si="103"/>
        <v>2020-02-02</v>
      </c>
      <c r="H1265" t="str">
        <f t="shared" si="104"/>
        <v>2020-02-02</v>
      </c>
      <c r="I1265" t="str">
        <f t="shared" si="101"/>
        <v>2020</v>
      </c>
      <c r="J1265">
        <f t="shared" si="105"/>
        <v>2</v>
      </c>
      <c r="K1265" t="str">
        <f t="shared" si="102"/>
        <v>경남주의보2020-02-02</v>
      </c>
      <c r="L1265">
        <f>COUNTIF(K$2:K1265,K1265)</f>
        <v>1</v>
      </c>
    </row>
    <row r="1266" spans="1:12" hidden="1" x14ac:dyDescent="0.3">
      <c r="A1266" t="s">
        <v>39</v>
      </c>
      <c r="B1266" t="s">
        <v>139</v>
      </c>
      <c r="C1266" t="s">
        <v>1794</v>
      </c>
      <c r="D1266" t="s">
        <v>123</v>
      </c>
      <c r="E1266" t="s">
        <v>2582</v>
      </c>
      <c r="F1266" t="s">
        <v>2608</v>
      </c>
      <c r="G1266" t="str">
        <f t="shared" si="103"/>
        <v>2020-02-02</v>
      </c>
      <c r="H1266" t="str">
        <f t="shared" si="104"/>
        <v>2020-02-02</v>
      </c>
      <c r="I1266" t="str">
        <f t="shared" si="101"/>
        <v>2020</v>
      </c>
      <c r="J1266">
        <f t="shared" si="105"/>
        <v>2</v>
      </c>
      <c r="K1266" t="str">
        <f t="shared" si="102"/>
        <v>광주주의보2020-02-02</v>
      </c>
      <c r="L1266">
        <f>COUNTIF(K$2:K1266,K1266)</f>
        <v>1</v>
      </c>
    </row>
    <row r="1267" spans="1:12" hidden="1" x14ac:dyDescent="0.3">
      <c r="A1267" t="s">
        <v>133</v>
      </c>
      <c r="B1267" t="s">
        <v>148</v>
      </c>
      <c r="C1267" t="s">
        <v>1794</v>
      </c>
      <c r="D1267" t="s">
        <v>123</v>
      </c>
      <c r="E1267" t="s">
        <v>2609</v>
      </c>
      <c r="F1267" t="s">
        <v>2610</v>
      </c>
      <c r="G1267" t="str">
        <f t="shared" si="103"/>
        <v>2020-02-10</v>
      </c>
      <c r="H1267" t="str">
        <f t="shared" si="104"/>
        <v>2020-02-11</v>
      </c>
      <c r="I1267" t="str">
        <f t="shared" si="101"/>
        <v>2020</v>
      </c>
      <c r="J1267">
        <f t="shared" si="105"/>
        <v>2</v>
      </c>
      <c r="K1267" t="str">
        <f t="shared" si="102"/>
        <v>경남주의보2020-02-10</v>
      </c>
      <c r="L1267">
        <f>COUNTIF(K$2:K1267,K1267)</f>
        <v>1</v>
      </c>
    </row>
    <row r="1268" spans="1:12" hidden="1" x14ac:dyDescent="0.3">
      <c r="A1268" t="s">
        <v>130</v>
      </c>
      <c r="B1268" t="s">
        <v>157</v>
      </c>
      <c r="C1268" t="s">
        <v>1794</v>
      </c>
      <c r="D1268" t="s">
        <v>123</v>
      </c>
      <c r="E1268" t="s">
        <v>2616</v>
      </c>
      <c r="F1268" t="s">
        <v>2617</v>
      </c>
      <c r="G1268" t="str">
        <f t="shared" si="103"/>
        <v>2020-02-10</v>
      </c>
      <c r="H1268" t="str">
        <f t="shared" si="104"/>
        <v>2020-02-12</v>
      </c>
      <c r="I1268" t="str">
        <f t="shared" si="101"/>
        <v>2020</v>
      </c>
      <c r="J1268">
        <f t="shared" si="105"/>
        <v>2</v>
      </c>
      <c r="K1268" t="str">
        <f t="shared" si="102"/>
        <v>전남주의보2020-02-10</v>
      </c>
      <c r="L1268">
        <f>COUNTIF(K$2:K1268,K1268)</f>
        <v>1</v>
      </c>
    </row>
    <row r="1269" spans="1:12" hidden="1" x14ac:dyDescent="0.3">
      <c r="A1269" t="s">
        <v>142</v>
      </c>
      <c r="B1269" t="s">
        <v>178</v>
      </c>
      <c r="C1269" t="s">
        <v>1794</v>
      </c>
      <c r="D1269" t="s">
        <v>123</v>
      </c>
      <c r="E1269" t="s">
        <v>2630</v>
      </c>
      <c r="F1269" t="s">
        <v>2609</v>
      </c>
      <c r="G1269" t="str">
        <f t="shared" si="103"/>
        <v>2020-02-10</v>
      </c>
      <c r="H1269" t="str">
        <f t="shared" si="104"/>
        <v>2020-02-10</v>
      </c>
      <c r="I1269" t="str">
        <f t="shared" si="101"/>
        <v>2020</v>
      </c>
      <c r="J1269">
        <f t="shared" si="105"/>
        <v>2</v>
      </c>
      <c r="K1269" t="str">
        <f t="shared" si="102"/>
        <v>전북주의보2020-02-10</v>
      </c>
      <c r="L1269">
        <f>COUNTIF(K$2:K1269,K1269)</f>
        <v>1</v>
      </c>
    </row>
    <row r="1270" spans="1:12" hidden="1" x14ac:dyDescent="0.3">
      <c r="A1270" t="s">
        <v>41</v>
      </c>
      <c r="B1270" t="s">
        <v>162</v>
      </c>
      <c r="C1270" t="s">
        <v>1794</v>
      </c>
      <c r="D1270" t="s">
        <v>123</v>
      </c>
      <c r="E1270" t="s">
        <v>2661</v>
      </c>
      <c r="F1270" t="s">
        <v>2662</v>
      </c>
      <c r="G1270" t="str">
        <f t="shared" si="103"/>
        <v>2020-02-10</v>
      </c>
      <c r="H1270" t="str">
        <f t="shared" si="104"/>
        <v>2020-02-11</v>
      </c>
      <c r="I1270" t="str">
        <f t="shared" si="101"/>
        <v>2020</v>
      </c>
      <c r="J1270">
        <f t="shared" si="105"/>
        <v>2</v>
      </c>
      <c r="K1270" t="str">
        <f t="shared" si="102"/>
        <v>제주주의보2020-02-10</v>
      </c>
      <c r="L1270">
        <f>COUNTIF(K$2:K1270,K1270)</f>
        <v>1</v>
      </c>
    </row>
    <row r="1271" spans="1:12" hidden="1" x14ac:dyDescent="0.3">
      <c r="A1271" t="s">
        <v>142</v>
      </c>
      <c r="B1271" t="s">
        <v>173</v>
      </c>
      <c r="C1271" t="s">
        <v>1794</v>
      </c>
      <c r="D1271" t="s">
        <v>123</v>
      </c>
      <c r="E1271" t="s">
        <v>2631</v>
      </c>
      <c r="F1271" t="s">
        <v>2632</v>
      </c>
      <c r="G1271" t="str">
        <f t="shared" si="103"/>
        <v>2020-02-11</v>
      </c>
      <c r="H1271" t="str">
        <f t="shared" si="104"/>
        <v>2020-02-12</v>
      </c>
      <c r="I1271" t="str">
        <f t="shared" si="101"/>
        <v>2020</v>
      </c>
      <c r="J1271">
        <f t="shared" si="105"/>
        <v>2</v>
      </c>
      <c r="K1271" t="str">
        <f t="shared" si="102"/>
        <v>전북주의보2020-02-11</v>
      </c>
      <c r="L1271">
        <f>COUNTIF(K$2:K1271,K1271)</f>
        <v>1</v>
      </c>
    </row>
    <row r="1272" spans="1:12" hidden="1" x14ac:dyDescent="0.3">
      <c r="A1272" t="s">
        <v>124</v>
      </c>
      <c r="B1272" t="s">
        <v>164</v>
      </c>
      <c r="C1272" t="s">
        <v>1794</v>
      </c>
      <c r="D1272" t="s">
        <v>123</v>
      </c>
      <c r="E1272" t="s">
        <v>2518</v>
      </c>
      <c r="F1272" t="s">
        <v>2519</v>
      </c>
      <c r="G1272" t="str">
        <f t="shared" si="103"/>
        <v>2020-02-14</v>
      </c>
      <c r="H1272" t="str">
        <f t="shared" si="104"/>
        <v>2020-02-16</v>
      </c>
      <c r="I1272" t="str">
        <f t="shared" si="101"/>
        <v>2020</v>
      </c>
      <c r="J1272">
        <f t="shared" si="105"/>
        <v>2</v>
      </c>
      <c r="K1272" t="str">
        <f t="shared" si="102"/>
        <v>경기주의보2020-02-14</v>
      </c>
      <c r="L1272">
        <f>COUNTIF(K$2:K1272,K1272)</f>
        <v>1</v>
      </c>
    </row>
    <row r="1273" spans="1:12" hidden="1" x14ac:dyDescent="0.3">
      <c r="A1273" t="s">
        <v>153</v>
      </c>
      <c r="B1273" t="s">
        <v>146</v>
      </c>
      <c r="C1273" t="s">
        <v>1794</v>
      </c>
      <c r="D1273" t="s">
        <v>123</v>
      </c>
      <c r="E1273" t="s">
        <v>2554</v>
      </c>
      <c r="F1273" t="s">
        <v>2555</v>
      </c>
      <c r="G1273" t="str">
        <f t="shared" si="103"/>
        <v>2020-02-14</v>
      </c>
      <c r="H1273" t="str">
        <f t="shared" si="104"/>
        <v>2020-02-15</v>
      </c>
      <c r="I1273" t="str">
        <f t="shared" si="101"/>
        <v>2020</v>
      </c>
      <c r="J1273">
        <f t="shared" si="105"/>
        <v>2</v>
      </c>
      <c r="K1273" t="str">
        <f t="shared" si="102"/>
        <v>충남주의보2020-02-14</v>
      </c>
      <c r="L1273">
        <f>COUNTIF(K$2:K1273,K1273)</f>
        <v>1</v>
      </c>
    </row>
    <row r="1274" spans="1:12" hidden="1" x14ac:dyDescent="0.3">
      <c r="A1274" t="s">
        <v>121</v>
      </c>
      <c r="B1274" t="s">
        <v>152</v>
      </c>
      <c r="C1274" t="s">
        <v>1794</v>
      </c>
      <c r="D1274" t="s">
        <v>123</v>
      </c>
      <c r="E1274" t="s">
        <v>2520</v>
      </c>
      <c r="F1274" t="s">
        <v>2519</v>
      </c>
      <c r="G1274" t="str">
        <f t="shared" si="103"/>
        <v>2020-02-14</v>
      </c>
      <c r="H1274" t="str">
        <f t="shared" si="104"/>
        <v>2020-02-16</v>
      </c>
      <c r="I1274" t="str">
        <f t="shared" ref="I1274:I1330" si="106">LEFT(G1274,4)</f>
        <v>2020</v>
      </c>
      <c r="J1274">
        <f t="shared" si="105"/>
        <v>2</v>
      </c>
      <c r="K1274" t="str">
        <f t="shared" ref="K1274:K1330" si="107">A1274&amp;D1274&amp;G1274</f>
        <v>충북주의보2020-02-14</v>
      </c>
      <c r="L1274">
        <f>COUNTIF(K$2:K1274,K1274)</f>
        <v>1</v>
      </c>
    </row>
    <row r="1275" spans="1:12" hidden="1" x14ac:dyDescent="0.3">
      <c r="A1275" t="s">
        <v>61</v>
      </c>
      <c r="B1275" t="s">
        <v>171</v>
      </c>
      <c r="C1275" t="s">
        <v>1794</v>
      </c>
      <c r="D1275" t="s">
        <v>123</v>
      </c>
      <c r="E1275" t="s">
        <v>2556</v>
      </c>
      <c r="F1275" t="s">
        <v>2594</v>
      </c>
      <c r="G1275" t="str">
        <f t="shared" si="103"/>
        <v>2020-02-14</v>
      </c>
      <c r="H1275" t="str">
        <f t="shared" si="104"/>
        <v>2020-02-15</v>
      </c>
      <c r="I1275" t="str">
        <f t="shared" si="106"/>
        <v>2020</v>
      </c>
      <c r="J1275">
        <f t="shared" si="105"/>
        <v>2</v>
      </c>
      <c r="K1275" t="str">
        <f t="shared" si="107"/>
        <v>세종주의보2020-02-14</v>
      </c>
      <c r="L1275">
        <f>COUNTIF(K$2:K1275,K1275)</f>
        <v>1</v>
      </c>
    </row>
    <row r="1276" spans="1:12" hidden="1" x14ac:dyDescent="0.3">
      <c r="A1276" t="s">
        <v>142</v>
      </c>
      <c r="B1276" t="s">
        <v>178</v>
      </c>
      <c r="C1276" t="s">
        <v>1794</v>
      </c>
      <c r="D1276" t="s">
        <v>123</v>
      </c>
      <c r="E1276" t="s">
        <v>2633</v>
      </c>
      <c r="F1276" t="s">
        <v>2634</v>
      </c>
      <c r="G1276" t="str">
        <f t="shared" si="103"/>
        <v>2020-02-14</v>
      </c>
      <c r="H1276" t="str">
        <f t="shared" si="104"/>
        <v>2020-02-15</v>
      </c>
      <c r="I1276" t="str">
        <f t="shared" si="106"/>
        <v>2020</v>
      </c>
      <c r="J1276">
        <f t="shared" si="105"/>
        <v>2</v>
      </c>
      <c r="K1276" t="str">
        <f t="shared" si="107"/>
        <v>전북주의보2020-02-14</v>
      </c>
      <c r="L1276">
        <f>COUNTIF(K$2:K1276,K1276)</f>
        <v>1</v>
      </c>
    </row>
    <row r="1277" spans="1:12" hidden="1" x14ac:dyDescent="0.3">
      <c r="A1277" t="s">
        <v>27</v>
      </c>
      <c r="B1277" t="s">
        <v>135</v>
      </c>
      <c r="C1277" t="s">
        <v>1794</v>
      </c>
      <c r="D1277" t="s">
        <v>123</v>
      </c>
      <c r="E1277" t="s">
        <v>2505</v>
      </c>
      <c r="F1277" t="s">
        <v>2506</v>
      </c>
      <c r="G1277" t="str">
        <f t="shared" si="103"/>
        <v>2020-02-21</v>
      </c>
      <c r="H1277" t="str">
        <f t="shared" si="104"/>
        <v>2020-02-21</v>
      </c>
      <c r="I1277" t="str">
        <f t="shared" si="106"/>
        <v>2020</v>
      </c>
      <c r="J1277">
        <f t="shared" si="105"/>
        <v>2</v>
      </c>
      <c r="K1277" t="str">
        <f t="shared" si="107"/>
        <v>서울주의보2020-02-21</v>
      </c>
      <c r="L1277">
        <f>COUNTIF(K$2:K1277,K1277)</f>
        <v>1</v>
      </c>
    </row>
    <row r="1278" spans="1:12" hidden="1" x14ac:dyDescent="0.3">
      <c r="A1278" t="s">
        <v>124</v>
      </c>
      <c r="B1278" t="s">
        <v>144</v>
      </c>
      <c r="C1278" t="s">
        <v>1794</v>
      </c>
      <c r="D1278" t="s">
        <v>123</v>
      </c>
      <c r="E1278" t="s">
        <v>2505</v>
      </c>
      <c r="F1278" t="s">
        <v>2521</v>
      </c>
      <c r="G1278" t="str">
        <f t="shared" si="103"/>
        <v>2020-02-21</v>
      </c>
      <c r="H1278" t="str">
        <f t="shared" si="104"/>
        <v>2020-02-21</v>
      </c>
      <c r="I1278" t="str">
        <f t="shared" si="106"/>
        <v>2020</v>
      </c>
      <c r="J1278">
        <f t="shared" si="105"/>
        <v>2</v>
      </c>
      <c r="K1278" t="str">
        <f t="shared" si="107"/>
        <v>경기주의보2020-02-21</v>
      </c>
      <c r="L1278">
        <f>COUNTIF(K$2:K1278,K1278)</f>
        <v>1</v>
      </c>
    </row>
    <row r="1279" spans="1:12" hidden="1" x14ac:dyDescent="0.3">
      <c r="A1279" t="s">
        <v>27</v>
      </c>
      <c r="B1279" t="s">
        <v>135</v>
      </c>
      <c r="C1279" t="s">
        <v>126</v>
      </c>
      <c r="D1279" t="s">
        <v>123</v>
      </c>
      <c r="E1279" t="s">
        <v>1155</v>
      </c>
      <c r="F1279" t="s">
        <v>1156</v>
      </c>
      <c r="G1279" t="str">
        <f t="shared" si="103"/>
        <v>2020-02-22</v>
      </c>
      <c r="H1279" t="str">
        <f t="shared" si="104"/>
        <v>2020-02-22</v>
      </c>
      <c r="I1279" t="str">
        <f t="shared" si="106"/>
        <v>2020</v>
      </c>
      <c r="J1279">
        <f t="shared" si="105"/>
        <v>2</v>
      </c>
      <c r="K1279" t="str">
        <f t="shared" si="107"/>
        <v>서울주의보2020-02-22</v>
      </c>
      <c r="L1279">
        <f>COUNTIF(K$2:K1279,K1279)</f>
        <v>1</v>
      </c>
    </row>
    <row r="1280" spans="1:12" hidden="1" x14ac:dyDescent="0.3">
      <c r="A1280" t="s">
        <v>124</v>
      </c>
      <c r="B1280" t="s">
        <v>125</v>
      </c>
      <c r="C1280" t="s">
        <v>126</v>
      </c>
      <c r="D1280" t="s">
        <v>123</v>
      </c>
      <c r="E1280" t="s">
        <v>1155</v>
      </c>
      <c r="F1280" t="s">
        <v>1163</v>
      </c>
      <c r="G1280" t="str">
        <f t="shared" si="103"/>
        <v>2020-02-22</v>
      </c>
      <c r="H1280" t="str">
        <f t="shared" si="104"/>
        <v>2020-02-22</v>
      </c>
      <c r="I1280" t="str">
        <f t="shared" si="106"/>
        <v>2020</v>
      </c>
      <c r="J1280">
        <f t="shared" si="105"/>
        <v>2</v>
      </c>
      <c r="K1280" t="str">
        <f t="shared" si="107"/>
        <v>경기주의보2020-02-22</v>
      </c>
      <c r="L1280">
        <f>COUNTIF(K$2:K1280,K1280)</f>
        <v>1</v>
      </c>
    </row>
    <row r="1281" spans="1:12" hidden="1" x14ac:dyDescent="0.3">
      <c r="A1281" t="s">
        <v>30</v>
      </c>
      <c r="B1281" t="s">
        <v>129</v>
      </c>
      <c r="C1281" t="s">
        <v>126</v>
      </c>
      <c r="D1281" t="s">
        <v>123</v>
      </c>
      <c r="E1281" t="s">
        <v>1164</v>
      </c>
      <c r="F1281" t="s">
        <v>1165</v>
      </c>
      <c r="G1281" t="str">
        <f t="shared" si="103"/>
        <v>2020-02-22</v>
      </c>
      <c r="H1281" t="str">
        <f t="shared" si="104"/>
        <v>2020-02-22</v>
      </c>
      <c r="I1281" t="str">
        <f t="shared" si="106"/>
        <v>2020</v>
      </c>
      <c r="J1281">
        <f t="shared" si="105"/>
        <v>2</v>
      </c>
      <c r="K1281" t="str">
        <f t="shared" si="107"/>
        <v>인천주의보2020-02-22</v>
      </c>
      <c r="L1281">
        <f>COUNTIF(K$2:K1281,K1281)</f>
        <v>1</v>
      </c>
    </row>
    <row r="1282" spans="1:12" hidden="1" x14ac:dyDescent="0.3">
      <c r="A1282" t="s">
        <v>153</v>
      </c>
      <c r="B1282" t="s">
        <v>122</v>
      </c>
      <c r="C1282" t="s">
        <v>126</v>
      </c>
      <c r="D1282" t="s">
        <v>123</v>
      </c>
      <c r="E1282" t="s">
        <v>1177</v>
      </c>
      <c r="F1282" t="s">
        <v>1163</v>
      </c>
      <c r="G1282" t="str">
        <f t="shared" ref="G1282:G1345" si="108">LEFT(E1282,10)</f>
        <v>2020-02-22</v>
      </c>
      <c r="H1282" t="str">
        <f t="shared" ref="H1282:H1345" si="109">LEFT(F1282,10)</f>
        <v>2020-02-22</v>
      </c>
      <c r="I1282" t="str">
        <f t="shared" si="106"/>
        <v>2020</v>
      </c>
      <c r="J1282">
        <f t="shared" si="105"/>
        <v>2</v>
      </c>
      <c r="K1282" t="str">
        <f t="shared" si="107"/>
        <v>충남주의보2020-02-22</v>
      </c>
      <c r="L1282">
        <f>COUNTIF(K$2:K1282,K1282)</f>
        <v>1</v>
      </c>
    </row>
    <row r="1283" spans="1:12" hidden="1" x14ac:dyDescent="0.3">
      <c r="A1283" t="s">
        <v>142</v>
      </c>
      <c r="B1283" t="s">
        <v>184</v>
      </c>
      <c r="C1283" t="s">
        <v>126</v>
      </c>
      <c r="D1283" t="s">
        <v>123</v>
      </c>
      <c r="E1283" t="s">
        <v>1164</v>
      </c>
      <c r="F1283" t="s">
        <v>1201</v>
      </c>
      <c r="G1283" t="str">
        <f t="shared" si="108"/>
        <v>2020-02-22</v>
      </c>
      <c r="H1283" t="str">
        <f t="shared" si="109"/>
        <v>2020-02-22</v>
      </c>
      <c r="I1283" t="str">
        <f t="shared" si="106"/>
        <v>2020</v>
      </c>
      <c r="J1283">
        <f t="shared" ref="J1283:J1346" si="110">MONTH(G1283)</f>
        <v>2</v>
      </c>
      <c r="K1283" t="str">
        <f t="shared" si="107"/>
        <v>전북주의보2020-02-22</v>
      </c>
      <c r="L1283">
        <f>COUNTIF(K$2:K1283,K1283)</f>
        <v>1</v>
      </c>
    </row>
    <row r="1284" spans="1:12" hidden="1" x14ac:dyDescent="0.3">
      <c r="A1284" t="s">
        <v>153</v>
      </c>
      <c r="B1284" t="s">
        <v>122</v>
      </c>
      <c r="C1284" t="s">
        <v>1794</v>
      </c>
      <c r="D1284" t="s">
        <v>123</v>
      </c>
      <c r="E1284" t="s">
        <v>2557</v>
      </c>
      <c r="F1284" t="s">
        <v>2558</v>
      </c>
      <c r="G1284" t="str">
        <f t="shared" si="108"/>
        <v>2020-03-08</v>
      </c>
      <c r="H1284" t="str">
        <f t="shared" si="109"/>
        <v>2020-03-10</v>
      </c>
      <c r="I1284" t="str">
        <f t="shared" si="106"/>
        <v>2020</v>
      </c>
      <c r="J1284">
        <f t="shared" si="110"/>
        <v>3</v>
      </c>
      <c r="K1284" t="str">
        <f t="shared" si="107"/>
        <v>충남주의보2020-03-08</v>
      </c>
      <c r="L1284">
        <f>COUNTIF(K$2:K1284,K1284)</f>
        <v>1</v>
      </c>
    </row>
    <row r="1285" spans="1:12" hidden="1" x14ac:dyDescent="0.3">
      <c r="A1285" t="s">
        <v>142</v>
      </c>
      <c r="B1285" t="s">
        <v>175</v>
      </c>
      <c r="C1285" t="s">
        <v>1794</v>
      </c>
      <c r="D1285" t="s">
        <v>123</v>
      </c>
      <c r="E1285" t="s">
        <v>2635</v>
      </c>
      <c r="F1285" t="s">
        <v>2523</v>
      </c>
      <c r="G1285" t="str">
        <f t="shared" si="108"/>
        <v>2020-03-08</v>
      </c>
      <c r="H1285" t="str">
        <f t="shared" si="109"/>
        <v>2020-03-10</v>
      </c>
      <c r="I1285" t="str">
        <f t="shared" si="106"/>
        <v>2020</v>
      </c>
      <c r="J1285">
        <f t="shared" si="110"/>
        <v>3</v>
      </c>
      <c r="K1285" t="str">
        <f t="shared" si="107"/>
        <v>전북주의보2020-03-08</v>
      </c>
      <c r="L1285">
        <f>COUNTIF(K$2:K1285,K1285)</f>
        <v>1</v>
      </c>
    </row>
    <row r="1286" spans="1:12" hidden="1" x14ac:dyDescent="0.3">
      <c r="A1286" t="s">
        <v>124</v>
      </c>
      <c r="B1286" t="s">
        <v>164</v>
      </c>
      <c r="C1286" t="s">
        <v>1794</v>
      </c>
      <c r="D1286" t="s">
        <v>123</v>
      </c>
      <c r="E1286" t="s">
        <v>2522</v>
      </c>
      <c r="F1286" t="s">
        <v>2523</v>
      </c>
      <c r="G1286" t="str">
        <f t="shared" si="108"/>
        <v>2020-03-09</v>
      </c>
      <c r="H1286" t="str">
        <f t="shared" si="109"/>
        <v>2020-03-10</v>
      </c>
      <c r="I1286" t="str">
        <f t="shared" si="106"/>
        <v>2020</v>
      </c>
      <c r="J1286">
        <f t="shared" si="110"/>
        <v>3</v>
      </c>
      <c r="K1286" t="str">
        <f t="shared" si="107"/>
        <v>경기주의보2020-03-09</v>
      </c>
      <c r="L1286">
        <f>COUNTIF(K$2:K1286,K1286)</f>
        <v>1</v>
      </c>
    </row>
    <row r="1287" spans="1:12" hidden="1" x14ac:dyDescent="0.3">
      <c r="A1287" t="s">
        <v>142</v>
      </c>
      <c r="B1287" t="s">
        <v>180</v>
      </c>
      <c r="C1287" t="s">
        <v>1794</v>
      </c>
      <c r="D1287" t="s">
        <v>123</v>
      </c>
      <c r="E1287" t="s">
        <v>2636</v>
      </c>
      <c r="F1287" t="s">
        <v>2637</v>
      </c>
      <c r="G1287" t="str">
        <f t="shared" si="108"/>
        <v>2020-03-09</v>
      </c>
      <c r="H1287" t="str">
        <f t="shared" si="109"/>
        <v>2020-03-10</v>
      </c>
      <c r="I1287" t="str">
        <f t="shared" si="106"/>
        <v>2020</v>
      </c>
      <c r="J1287">
        <f t="shared" si="110"/>
        <v>3</v>
      </c>
      <c r="K1287" t="str">
        <f t="shared" si="107"/>
        <v>전북주의보2020-03-09</v>
      </c>
      <c r="L1287">
        <f>COUNTIF(K$2:K1287,K1287)</f>
        <v>1</v>
      </c>
    </row>
    <row r="1288" spans="1:12" hidden="1" x14ac:dyDescent="0.3">
      <c r="A1288" t="s">
        <v>121</v>
      </c>
      <c r="B1288" t="s">
        <v>159</v>
      </c>
      <c r="C1288" t="s">
        <v>126</v>
      </c>
      <c r="D1288" t="s">
        <v>123</v>
      </c>
      <c r="E1288" t="s">
        <v>1183</v>
      </c>
      <c r="F1288" t="s">
        <v>1184</v>
      </c>
      <c r="G1288" t="str">
        <f t="shared" si="108"/>
        <v>2020-03-19</v>
      </c>
      <c r="H1288" t="str">
        <f t="shared" si="109"/>
        <v>2020-03-19</v>
      </c>
      <c r="I1288" t="str">
        <f t="shared" si="106"/>
        <v>2020</v>
      </c>
      <c r="J1288">
        <f t="shared" si="110"/>
        <v>3</v>
      </c>
      <c r="K1288" t="str">
        <f t="shared" si="107"/>
        <v>충북주의보2020-03-19</v>
      </c>
      <c r="L1288">
        <f>COUNTIF(K$2:K1288,K1288)</f>
        <v>1</v>
      </c>
    </row>
    <row r="1289" spans="1:12" hidden="1" x14ac:dyDescent="0.3">
      <c r="A1289" t="s">
        <v>153</v>
      </c>
      <c r="B1289" t="s">
        <v>122</v>
      </c>
      <c r="C1289" t="s">
        <v>126</v>
      </c>
      <c r="D1289" t="s">
        <v>123</v>
      </c>
      <c r="E1289" t="s">
        <v>1178</v>
      </c>
      <c r="F1289" t="s">
        <v>1179</v>
      </c>
      <c r="G1289" t="str">
        <f t="shared" si="108"/>
        <v>2020-04-04</v>
      </c>
      <c r="H1289" t="str">
        <f t="shared" si="109"/>
        <v>2020-04-04</v>
      </c>
      <c r="I1289" t="str">
        <f t="shared" si="106"/>
        <v>2020</v>
      </c>
      <c r="J1289">
        <f t="shared" si="110"/>
        <v>4</v>
      </c>
      <c r="K1289" t="str">
        <f t="shared" si="107"/>
        <v>충남주의보2020-04-04</v>
      </c>
      <c r="L1289">
        <f>COUNTIF(K$2:K1289,K1289)</f>
        <v>1</v>
      </c>
    </row>
    <row r="1290" spans="1:12" hidden="1" x14ac:dyDescent="0.3">
      <c r="A1290" t="s">
        <v>34</v>
      </c>
      <c r="B1290" t="s">
        <v>129</v>
      </c>
      <c r="C1290" t="s">
        <v>126</v>
      </c>
      <c r="D1290" t="s">
        <v>123</v>
      </c>
      <c r="E1290" t="s">
        <v>1181</v>
      </c>
      <c r="F1290" t="s">
        <v>1182</v>
      </c>
      <c r="G1290" t="str">
        <f t="shared" si="108"/>
        <v>2020-04-04</v>
      </c>
      <c r="H1290" t="str">
        <f t="shared" si="109"/>
        <v>2020-04-04</v>
      </c>
      <c r="I1290" t="str">
        <f t="shared" si="106"/>
        <v>2020</v>
      </c>
      <c r="J1290">
        <f t="shared" si="110"/>
        <v>4</v>
      </c>
      <c r="K1290" t="str">
        <f t="shared" si="107"/>
        <v>대전주의보2020-04-04</v>
      </c>
      <c r="L1290">
        <f>COUNTIF(K$2:K1290,K1290)</f>
        <v>1</v>
      </c>
    </row>
    <row r="1291" spans="1:12" hidden="1" x14ac:dyDescent="0.3">
      <c r="A1291" t="s">
        <v>121</v>
      </c>
      <c r="B1291" t="s">
        <v>159</v>
      </c>
      <c r="C1291" t="s">
        <v>126</v>
      </c>
      <c r="D1291" t="s">
        <v>123</v>
      </c>
      <c r="E1291" t="s">
        <v>1179</v>
      </c>
      <c r="F1291" t="s">
        <v>1185</v>
      </c>
      <c r="G1291" t="str">
        <f t="shared" si="108"/>
        <v>2020-04-04</v>
      </c>
      <c r="H1291" t="str">
        <f t="shared" si="109"/>
        <v>2020-04-04</v>
      </c>
      <c r="I1291" t="str">
        <f t="shared" si="106"/>
        <v>2020</v>
      </c>
      <c r="J1291">
        <f t="shared" si="110"/>
        <v>4</v>
      </c>
      <c r="K1291" t="str">
        <f t="shared" si="107"/>
        <v>충북주의보2020-04-04</v>
      </c>
      <c r="L1291">
        <f>COUNTIF(K$2:K1291,K1291)</f>
        <v>1</v>
      </c>
    </row>
    <row r="1292" spans="1:12" hidden="1" x14ac:dyDescent="0.3">
      <c r="A1292" t="s">
        <v>61</v>
      </c>
      <c r="B1292" t="s">
        <v>171</v>
      </c>
      <c r="C1292" t="s">
        <v>126</v>
      </c>
      <c r="D1292" t="s">
        <v>123</v>
      </c>
      <c r="E1292" t="s">
        <v>1186</v>
      </c>
      <c r="F1292" t="s">
        <v>1179</v>
      </c>
      <c r="G1292" t="str">
        <f t="shared" si="108"/>
        <v>2020-04-04</v>
      </c>
      <c r="H1292" t="str">
        <f t="shared" si="109"/>
        <v>2020-04-04</v>
      </c>
      <c r="I1292" t="str">
        <f t="shared" si="106"/>
        <v>2020</v>
      </c>
      <c r="J1292">
        <f t="shared" si="110"/>
        <v>4</v>
      </c>
      <c r="K1292" t="str">
        <f t="shared" si="107"/>
        <v>세종주의보2020-04-04</v>
      </c>
      <c r="L1292">
        <f>COUNTIF(K$2:K1292,K1292)</f>
        <v>1</v>
      </c>
    </row>
    <row r="1293" spans="1:12" hidden="1" x14ac:dyDescent="0.3">
      <c r="A1293" t="s">
        <v>133</v>
      </c>
      <c r="B1293" t="s">
        <v>170</v>
      </c>
      <c r="C1293" t="s">
        <v>126</v>
      </c>
      <c r="D1293" t="s">
        <v>123</v>
      </c>
      <c r="E1293" t="s">
        <v>1179</v>
      </c>
      <c r="F1293" t="s">
        <v>1185</v>
      </c>
      <c r="G1293" t="str">
        <f t="shared" si="108"/>
        <v>2020-04-04</v>
      </c>
      <c r="H1293" t="str">
        <f t="shared" si="109"/>
        <v>2020-04-04</v>
      </c>
      <c r="I1293" t="str">
        <f t="shared" si="106"/>
        <v>2020</v>
      </c>
      <c r="J1293">
        <f t="shared" si="110"/>
        <v>4</v>
      </c>
      <c r="K1293" t="str">
        <f t="shared" si="107"/>
        <v>경남주의보2020-04-04</v>
      </c>
      <c r="L1293">
        <f>COUNTIF(K$2:K1293,K1293)</f>
        <v>1</v>
      </c>
    </row>
    <row r="1294" spans="1:12" hidden="1" x14ac:dyDescent="0.3">
      <c r="A1294" t="s">
        <v>39</v>
      </c>
      <c r="B1294" t="s">
        <v>139</v>
      </c>
      <c r="C1294" t="s">
        <v>126</v>
      </c>
      <c r="D1294" t="s">
        <v>123</v>
      </c>
      <c r="E1294" t="s">
        <v>1181</v>
      </c>
      <c r="F1294" t="s">
        <v>1182</v>
      </c>
      <c r="G1294" t="str">
        <f t="shared" si="108"/>
        <v>2020-04-04</v>
      </c>
      <c r="H1294" t="str">
        <f t="shared" si="109"/>
        <v>2020-04-04</v>
      </c>
      <c r="I1294" t="str">
        <f t="shared" si="106"/>
        <v>2020</v>
      </c>
      <c r="J1294">
        <f t="shared" si="110"/>
        <v>4</v>
      </c>
      <c r="K1294" t="str">
        <f t="shared" si="107"/>
        <v>광주주의보2020-04-04</v>
      </c>
      <c r="L1294">
        <f>COUNTIF(K$2:K1294,K1294)</f>
        <v>1</v>
      </c>
    </row>
    <row r="1295" spans="1:12" hidden="1" x14ac:dyDescent="0.3">
      <c r="A1295" t="s">
        <v>142</v>
      </c>
      <c r="B1295" t="s">
        <v>183</v>
      </c>
      <c r="C1295" t="s">
        <v>126</v>
      </c>
      <c r="D1295" t="s">
        <v>123</v>
      </c>
      <c r="E1295" t="s">
        <v>1181</v>
      </c>
      <c r="F1295" t="s">
        <v>1185</v>
      </c>
      <c r="G1295" t="str">
        <f t="shared" si="108"/>
        <v>2020-04-04</v>
      </c>
      <c r="H1295" t="str">
        <f t="shared" si="109"/>
        <v>2020-04-04</v>
      </c>
      <c r="I1295" t="str">
        <f t="shared" si="106"/>
        <v>2020</v>
      </c>
      <c r="J1295">
        <f t="shared" si="110"/>
        <v>4</v>
      </c>
      <c r="K1295" t="str">
        <f t="shared" si="107"/>
        <v>전북주의보2020-04-04</v>
      </c>
      <c r="L1295">
        <f>COUNTIF(K$2:K1295,K1295)</f>
        <v>1</v>
      </c>
    </row>
    <row r="1296" spans="1:12" hidden="1" x14ac:dyDescent="0.3">
      <c r="A1296" t="s">
        <v>27</v>
      </c>
      <c r="B1296" t="s">
        <v>135</v>
      </c>
      <c r="C1296" t="s">
        <v>126</v>
      </c>
      <c r="D1296" t="s">
        <v>123</v>
      </c>
      <c r="E1296" t="s">
        <v>1157</v>
      </c>
      <c r="F1296" t="s">
        <v>1158</v>
      </c>
      <c r="G1296" t="str">
        <f t="shared" si="108"/>
        <v>2020-04-22</v>
      </c>
      <c r="H1296" t="str">
        <f t="shared" si="109"/>
        <v>2020-04-22</v>
      </c>
      <c r="I1296" t="str">
        <f t="shared" si="106"/>
        <v>2020</v>
      </c>
      <c r="J1296">
        <f t="shared" si="110"/>
        <v>4</v>
      </c>
      <c r="K1296" t="str">
        <f t="shared" si="107"/>
        <v>서울주의보2020-04-22</v>
      </c>
      <c r="L1296">
        <f>COUNTIF(K$2:K1296,K1296)</f>
        <v>1</v>
      </c>
    </row>
    <row r="1297" spans="1:12" hidden="1" x14ac:dyDescent="0.3">
      <c r="A1297" t="s">
        <v>124</v>
      </c>
      <c r="B1297" t="s">
        <v>164</v>
      </c>
      <c r="C1297" t="s">
        <v>126</v>
      </c>
      <c r="D1297" t="s">
        <v>123</v>
      </c>
      <c r="E1297" t="s">
        <v>1166</v>
      </c>
      <c r="F1297" t="s">
        <v>1167</v>
      </c>
      <c r="G1297" t="str">
        <f t="shared" si="108"/>
        <v>2020-04-22</v>
      </c>
      <c r="H1297" t="str">
        <f t="shared" si="109"/>
        <v>2020-04-22</v>
      </c>
      <c r="I1297" t="str">
        <f t="shared" si="106"/>
        <v>2020</v>
      </c>
      <c r="J1297">
        <f t="shared" si="110"/>
        <v>4</v>
      </c>
      <c r="K1297" t="str">
        <f t="shared" si="107"/>
        <v>경기주의보2020-04-22</v>
      </c>
      <c r="L1297">
        <f>COUNTIF(K$2:K1297,K1297)</f>
        <v>1</v>
      </c>
    </row>
    <row r="1298" spans="1:12" hidden="1" x14ac:dyDescent="0.3">
      <c r="A1298" t="s">
        <v>30</v>
      </c>
      <c r="B1298" t="s">
        <v>149</v>
      </c>
      <c r="C1298" t="s">
        <v>126</v>
      </c>
      <c r="D1298" t="s">
        <v>123</v>
      </c>
      <c r="E1298" t="s">
        <v>1157</v>
      </c>
      <c r="F1298" t="s">
        <v>1173</v>
      </c>
      <c r="G1298" t="str">
        <f t="shared" si="108"/>
        <v>2020-04-22</v>
      </c>
      <c r="H1298" t="str">
        <f t="shared" si="109"/>
        <v>2020-04-22</v>
      </c>
      <c r="I1298" t="str">
        <f t="shared" si="106"/>
        <v>2020</v>
      </c>
      <c r="J1298">
        <f t="shared" si="110"/>
        <v>4</v>
      </c>
      <c r="K1298" t="str">
        <f t="shared" si="107"/>
        <v>인천주의보2020-04-22</v>
      </c>
      <c r="L1298">
        <f>COUNTIF(K$2:K1298,K1298)</f>
        <v>1</v>
      </c>
    </row>
    <row r="1299" spans="1:12" hidden="1" x14ac:dyDescent="0.3">
      <c r="A1299" t="s">
        <v>127</v>
      </c>
      <c r="B1299" t="s">
        <v>143</v>
      </c>
      <c r="C1299" t="s">
        <v>126</v>
      </c>
      <c r="D1299" t="s">
        <v>123</v>
      </c>
      <c r="E1299" t="s">
        <v>1157</v>
      </c>
      <c r="F1299" t="s">
        <v>1167</v>
      </c>
      <c r="G1299" t="str">
        <f t="shared" si="108"/>
        <v>2020-04-22</v>
      </c>
      <c r="H1299" t="str">
        <f t="shared" si="109"/>
        <v>2020-04-22</v>
      </c>
      <c r="I1299" t="str">
        <f t="shared" si="106"/>
        <v>2020</v>
      </c>
      <c r="J1299">
        <f t="shared" si="110"/>
        <v>4</v>
      </c>
      <c r="K1299" t="str">
        <f t="shared" si="107"/>
        <v>강원주의보2020-04-22</v>
      </c>
      <c r="L1299">
        <f>COUNTIF(K$2:K1299,K1299)</f>
        <v>1</v>
      </c>
    </row>
    <row r="1300" spans="1:12" hidden="1" x14ac:dyDescent="0.3">
      <c r="A1300" t="s">
        <v>153</v>
      </c>
      <c r="B1300" t="s">
        <v>122</v>
      </c>
      <c r="C1300" t="s">
        <v>126</v>
      </c>
      <c r="D1300" t="s">
        <v>123</v>
      </c>
      <c r="E1300" t="s">
        <v>1180</v>
      </c>
      <c r="F1300" t="s">
        <v>1158</v>
      </c>
      <c r="G1300" t="str">
        <f t="shared" si="108"/>
        <v>2020-04-22</v>
      </c>
      <c r="H1300" t="str">
        <f t="shared" si="109"/>
        <v>2020-04-22</v>
      </c>
      <c r="I1300" t="str">
        <f t="shared" si="106"/>
        <v>2020</v>
      </c>
      <c r="J1300">
        <f t="shared" si="110"/>
        <v>4</v>
      </c>
      <c r="K1300" t="str">
        <f t="shared" si="107"/>
        <v>충남주의보2020-04-22</v>
      </c>
      <c r="L1300">
        <f>COUNTIF(K$2:K1300,K1300)</f>
        <v>1</v>
      </c>
    </row>
    <row r="1301" spans="1:12" hidden="1" x14ac:dyDescent="0.3">
      <c r="A1301" t="s">
        <v>27</v>
      </c>
      <c r="B1301" t="s">
        <v>135</v>
      </c>
      <c r="C1301" t="s">
        <v>126</v>
      </c>
      <c r="D1301" t="s">
        <v>123</v>
      </c>
      <c r="E1301" t="s">
        <v>1159</v>
      </c>
      <c r="F1301" t="s">
        <v>1160</v>
      </c>
      <c r="G1301" t="str">
        <f t="shared" si="108"/>
        <v>2020-05-11</v>
      </c>
      <c r="H1301" t="str">
        <f t="shared" si="109"/>
        <v>2020-05-11</v>
      </c>
      <c r="I1301" t="str">
        <f t="shared" si="106"/>
        <v>2020</v>
      </c>
      <c r="J1301">
        <f t="shared" si="110"/>
        <v>5</v>
      </c>
      <c r="K1301" t="str">
        <f t="shared" si="107"/>
        <v>서울주의보2020-05-11</v>
      </c>
      <c r="L1301">
        <f>COUNTIF(K$2:K1301,K1301)</f>
        <v>1</v>
      </c>
    </row>
    <row r="1302" spans="1:12" hidden="1" x14ac:dyDescent="0.3">
      <c r="A1302" t="s">
        <v>124</v>
      </c>
      <c r="B1302" t="s">
        <v>164</v>
      </c>
      <c r="C1302" t="s">
        <v>126</v>
      </c>
      <c r="D1302" t="s">
        <v>123</v>
      </c>
      <c r="E1302" t="s">
        <v>1168</v>
      </c>
      <c r="F1302" t="s">
        <v>1169</v>
      </c>
      <c r="G1302" t="str">
        <f t="shared" si="108"/>
        <v>2020-05-11</v>
      </c>
      <c r="H1302" t="str">
        <f t="shared" si="109"/>
        <v>2020-05-12</v>
      </c>
      <c r="I1302" t="str">
        <f t="shared" si="106"/>
        <v>2020</v>
      </c>
      <c r="J1302">
        <f t="shared" si="110"/>
        <v>5</v>
      </c>
      <c r="K1302" t="str">
        <f t="shared" si="107"/>
        <v>경기주의보2020-05-11</v>
      </c>
      <c r="L1302">
        <f>COUNTIF(K$2:K1302,K1302)</f>
        <v>1</v>
      </c>
    </row>
    <row r="1303" spans="1:12" hidden="1" x14ac:dyDescent="0.3">
      <c r="A1303" t="s">
        <v>30</v>
      </c>
      <c r="B1303" t="s">
        <v>149</v>
      </c>
      <c r="C1303" t="s">
        <v>126</v>
      </c>
      <c r="D1303" t="s">
        <v>123</v>
      </c>
      <c r="E1303" t="s">
        <v>1174</v>
      </c>
      <c r="F1303" t="s">
        <v>1175</v>
      </c>
      <c r="G1303" t="str">
        <f t="shared" si="108"/>
        <v>2020-05-11</v>
      </c>
      <c r="H1303" t="str">
        <f t="shared" si="109"/>
        <v>2020-05-11</v>
      </c>
      <c r="I1303" t="str">
        <f t="shared" si="106"/>
        <v>2020</v>
      </c>
      <c r="J1303">
        <f t="shared" si="110"/>
        <v>5</v>
      </c>
      <c r="K1303" t="str">
        <f t="shared" si="107"/>
        <v>인천주의보2020-05-11</v>
      </c>
      <c r="L1303">
        <f>COUNTIF(K$2:K1303,K1303)</f>
        <v>1</v>
      </c>
    </row>
    <row r="1304" spans="1:12" hidden="1" x14ac:dyDescent="0.3">
      <c r="A1304" t="s">
        <v>127</v>
      </c>
      <c r="B1304" t="s">
        <v>128</v>
      </c>
      <c r="C1304" t="s">
        <v>126</v>
      </c>
      <c r="D1304" t="s">
        <v>123</v>
      </c>
      <c r="E1304" t="s">
        <v>1159</v>
      </c>
      <c r="F1304" t="s">
        <v>1176</v>
      </c>
      <c r="G1304" t="str">
        <f t="shared" si="108"/>
        <v>2020-05-11</v>
      </c>
      <c r="H1304" t="str">
        <f t="shared" si="109"/>
        <v>2020-05-11</v>
      </c>
      <c r="I1304" t="str">
        <f t="shared" si="106"/>
        <v>2020</v>
      </c>
      <c r="J1304">
        <f t="shared" si="110"/>
        <v>5</v>
      </c>
      <c r="K1304" t="str">
        <f t="shared" si="107"/>
        <v>강원주의보2020-05-11</v>
      </c>
      <c r="L1304">
        <f>COUNTIF(K$2:K1304,K1304)</f>
        <v>1</v>
      </c>
    </row>
    <row r="1305" spans="1:12" hidden="1" x14ac:dyDescent="0.3">
      <c r="A1305" t="s">
        <v>37</v>
      </c>
      <c r="B1305" t="s">
        <v>152</v>
      </c>
      <c r="C1305" t="s">
        <v>126</v>
      </c>
      <c r="D1305" t="s">
        <v>123</v>
      </c>
      <c r="E1305" t="s">
        <v>1187</v>
      </c>
      <c r="F1305" t="s">
        <v>1188</v>
      </c>
      <c r="G1305" t="str">
        <f t="shared" si="108"/>
        <v>2020-05-14</v>
      </c>
      <c r="H1305" t="str">
        <f t="shared" si="109"/>
        <v>2020-05-14</v>
      </c>
      <c r="I1305" t="str">
        <f t="shared" si="106"/>
        <v>2020</v>
      </c>
      <c r="J1305">
        <f t="shared" si="110"/>
        <v>5</v>
      </c>
      <c r="K1305" t="str">
        <f t="shared" si="107"/>
        <v>부산주의보2020-05-14</v>
      </c>
      <c r="L1305">
        <f>COUNTIF(K$2:K1305,K1305)</f>
        <v>1</v>
      </c>
    </row>
    <row r="1306" spans="1:12" hidden="1" x14ac:dyDescent="0.3">
      <c r="A1306" t="s">
        <v>38</v>
      </c>
      <c r="B1306" t="s">
        <v>167</v>
      </c>
      <c r="C1306" t="s">
        <v>126</v>
      </c>
      <c r="D1306" t="s">
        <v>123</v>
      </c>
      <c r="E1306" t="s">
        <v>1187</v>
      </c>
      <c r="F1306" t="s">
        <v>1190</v>
      </c>
      <c r="G1306" t="str">
        <f t="shared" si="108"/>
        <v>2020-05-14</v>
      </c>
      <c r="H1306" t="str">
        <f t="shared" si="109"/>
        <v>2020-05-15</v>
      </c>
      <c r="I1306" t="str">
        <f t="shared" si="106"/>
        <v>2020</v>
      </c>
      <c r="J1306">
        <f t="shared" si="110"/>
        <v>5</v>
      </c>
      <c r="K1306" t="str">
        <f t="shared" si="107"/>
        <v>울산주의보2020-05-14</v>
      </c>
      <c r="L1306">
        <f>COUNTIF(K$2:K1306,K1306)</f>
        <v>1</v>
      </c>
    </row>
    <row r="1307" spans="1:12" hidden="1" x14ac:dyDescent="0.3">
      <c r="A1307" t="s">
        <v>36</v>
      </c>
      <c r="B1307" t="s">
        <v>165</v>
      </c>
      <c r="C1307" t="s">
        <v>126</v>
      </c>
      <c r="D1307" t="s">
        <v>123</v>
      </c>
      <c r="E1307" t="s">
        <v>1191</v>
      </c>
      <c r="F1307" t="s">
        <v>1190</v>
      </c>
      <c r="G1307" t="str">
        <f t="shared" si="108"/>
        <v>2020-05-14</v>
      </c>
      <c r="H1307" t="str">
        <f t="shared" si="109"/>
        <v>2020-05-15</v>
      </c>
      <c r="I1307" t="str">
        <f t="shared" si="106"/>
        <v>2020</v>
      </c>
      <c r="J1307">
        <f t="shared" si="110"/>
        <v>5</v>
      </c>
      <c r="K1307" t="str">
        <f t="shared" si="107"/>
        <v>대구주의보2020-05-14</v>
      </c>
      <c r="L1307">
        <f>COUNTIF(K$2:K1307,K1307)</f>
        <v>1</v>
      </c>
    </row>
    <row r="1308" spans="1:12" hidden="1" x14ac:dyDescent="0.3">
      <c r="A1308" t="s">
        <v>132</v>
      </c>
      <c r="B1308" t="s">
        <v>172</v>
      </c>
      <c r="C1308" t="s">
        <v>126</v>
      </c>
      <c r="D1308" t="s">
        <v>123</v>
      </c>
      <c r="E1308" t="s">
        <v>1188</v>
      </c>
      <c r="F1308" t="s">
        <v>1192</v>
      </c>
      <c r="G1308" t="str">
        <f t="shared" si="108"/>
        <v>2020-05-14</v>
      </c>
      <c r="H1308" t="str">
        <f t="shared" si="109"/>
        <v>2020-05-15</v>
      </c>
      <c r="I1308" t="str">
        <f t="shared" si="106"/>
        <v>2020</v>
      </c>
      <c r="J1308">
        <f t="shared" si="110"/>
        <v>5</v>
      </c>
      <c r="K1308" t="str">
        <f t="shared" si="107"/>
        <v>경북주의보2020-05-14</v>
      </c>
      <c r="L1308">
        <f>COUNTIF(K$2:K1308,K1308)</f>
        <v>1</v>
      </c>
    </row>
    <row r="1309" spans="1:12" hidden="1" x14ac:dyDescent="0.3">
      <c r="A1309" t="s">
        <v>133</v>
      </c>
      <c r="B1309" t="s">
        <v>158</v>
      </c>
      <c r="C1309" t="s">
        <v>126</v>
      </c>
      <c r="D1309" t="s">
        <v>123</v>
      </c>
      <c r="E1309" t="s">
        <v>1189</v>
      </c>
      <c r="F1309" t="s">
        <v>1196</v>
      </c>
      <c r="G1309" t="str">
        <f t="shared" si="108"/>
        <v>2020-05-14</v>
      </c>
      <c r="H1309" t="str">
        <f t="shared" si="109"/>
        <v>2020-05-14</v>
      </c>
      <c r="I1309" t="str">
        <f t="shared" si="106"/>
        <v>2020</v>
      </c>
      <c r="J1309">
        <f t="shared" si="110"/>
        <v>5</v>
      </c>
      <c r="K1309" t="str">
        <f t="shared" si="107"/>
        <v>경남주의보2020-05-14</v>
      </c>
      <c r="L1309">
        <f>COUNTIF(K$2:K1309,K1309)</f>
        <v>1</v>
      </c>
    </row>
    <row r="1310" spans="1:12" hidden="1" x14ac:dyDescent="0.3">
      <c r="A1310" t="s">
        <v>39</v>
      </c>
      <c r="B1310" t="s">
        <v>139</v>
      </c>
      <c r="C1310" t="s">
        <v>126</v>
      </c>
      <c r="D1310" t="s">
        <v>123</v>
      </c>
      <c r="E1310" t="s">
        <v>1193</v>
      </c>
      <c r="F1310" t="s">
        <v>1197</v>
      </c>
      <c r="G1310" t="str">
        <f t="shared" si="108"/>
        <v>2020-05-14</v>
      </c>
      <c r="H1310" t="str">
        <f t="shared" si="109"/>
        <v>2020-05-14</v>
      </c>
      <c r="I1310" t="str">
        <f t="shared" si="106"/>
        <v>2020</v>
      </c>
      <c r="J1310">
        <f t="shared" si="110"/>
        <v>5</v>
      </c>
      <c r="K1310" t="str">
        <f t="shared" si="107"/>
        <v>광주주의보2020-05-14</v>
      </c>
      <c r="L1310">
        <f>COUNTIF(K$2:K1310,K1310)</f>
        <v>1</v>
      </c>
    </row>
    <row r="1311" spans="1:12" hidden="1" x14ac:dyDescent="0.3">
      <c r="A1311" t="s">
        <v>142</v>
      </c>
      <c r="B1311" t="s">
        <v>182</v>
      </c>
      <c r="C1311" t="s">
        <v>126</v>
      </c>
      <c r="D1311" t="s">
        <v>123</v>
      </c>
      <c r="E1311" t="s">
        <v>1193</v>
      </c>
      <c r="F1311" t="s">
        <v>1195</v>
      </c>
      <c r="G1311" t="str">
        <f t="shared" si="108"/>
        <v>2020-05-14</v>
      </c>
      <c r="H1311" t="str">
        <f t="shared" si="109"/>
        <v>2020-05-15</v>
      </c>
      <c r="I1311" t="str">
        <f t="shared" si="106"/>
        <v>2020</v>
      </c>
      <c r="J1311">
        <f t="shared" si="110"/>
        <v>5</v>
      </c>
      <c r="K1311" t="str">
        <f t="shared" si="107"/>
        <v>전북주의보2020-05-14</v>
      </c>
      <c r="L1311">
        <f>COUNTIF(K$2:K1311,K1311)</f>
        <v>1</v>
      </c>
    </row>
    <row r="1312" spans="1:12" x14ac:dyDescent="0.3">
      <c r="A1312" t="s">
        <v>142</v>
      </c>
      <c r="B1312" t="s">
        <v>174</v>
      </c>
      <c r="C1312" t="s">
        <v>126</v>
      </c>
      <c r="D1312" t="s">
        <v>1</v>
      </c>
      <c r="E1312" t="s">
        <v>1194</v>
      </c>
      <c r="F1312" t="s">
        <v>1198</v>
      </c>
      <c r="G1312" t="str">
        <f t="shared" si="108"/>
        <v>2020-05-14</v>
      </c>
      <c r="H1312" t="str">
        <f t="shared" si="109"/>
        <v>2020-05-14</v>
      </c>
      <c r="I1312" t="str">
        <f t="shared" si="106"/>
        <v>2020</v>
      </c>
      <c r="J1312">
        <f t="shared" si="110"/>
        <v>5</v>
      </c>
      <c r="K1312" t="str">
        <f t="shared" si="107"/>
        <v>전북경보2020-05-14</v>
      </c>
      <c r="L1312">
        <f>COUNTIF(K$2:K1312,K1312)</f>
        <v>1</v>
      </c>
    </row>
    <row r="1313" spans="1:12" hidden="1" x14ac:dyDescent="0.3">
      <c r="A1313" t="s">
        <v>142</v>
      </c>
      <c r="B1313" t="s">
        <v>182</v>
      </c>
      <c r="C1313" t="s">
        <v>1794</v>
      </c>
      <c r="D1313" t="s">
        <v>123</v>
      </c>
      <c r="E1313" t="s">
        <v>2638</v>
      </c>
      <c r="F1313" t="s">
        <v>2639</v>
      </c>
      <c r="G1313" t="str">
        <f t="shared" si="108"/>
        <v>2020-05-26</v>
      </c>
      <c r="H1313" t="str">
        <f t="shared" si="109"/>
        <v>2020-05-26</v>
      </c>
      <c r="I1313" t="str">
        <f t="shared" si="106"/>
        <v>2020</v>
      </c>
      <c r="J1313">
        <f t="shared" si="110"/>
        <v>5</v>
      </c>
      <c r="K1313" t="str">
        <f t="shared" si="107"/>
        <v>전북주의보2020-05-26</v>
      </c>
      <c r="L1313">
        <f>COUNTIF(K$2:K1313,K1313)</f>
        <v>1</v>
      </c>
    </row>
    <row r="1314" spans="1:12" hidden="1" x14ac:dyDescent="0.3">
      <c r="A1314" t="s">
        <v>142</v>
      </c>
      <c r="B1314" t="s">
        <v>178</v>
      </c>
      <c r="C1314" t="s">
        <v>126</v>
      </c>
      <c r="D1314" t="s">
        <v>123</v>
      </c>
      <c r="E1314" t="s">
        <v>1202</v>
      </c>
      <c r="F1314" t="s">
        <v>1203</v>
      </c>
      <c r="G1314" t="str">
        <f t="shared" si="108"/>
        <v>2020-06-05</v>
      </c>
      <c r="H1314" t="str">
        <f t="shared" si="109"/>
        <v>2020-06-05</v>
      </c>
      <c r="I1314" t="str">
        <f t="shared" si="106"/>
        <v>2020</v>
      </c>
      <c r="J1314">
        <f t="shared" si="110"/>
        <v>6</v>
      </c>
      <c r="K1314" t="str">
        <f t="shared" si="107"/>
        <v>전북주의보2020-06-05</v>
      </c>
      <c r="L1314">
        <f>COUNTIF(K$2:K1314,K1314)</f>
        <v>1</v>
      </c>
    </row>
    <row r="1315" spans="1:12" hidden="1" x14ac:dyDescent="0.3">
      <c r="A1315" t="s">
        <v>142</v>
      </c>
      <c r="B1315" t="s">
        <v>173</v>
      </c>
      <c r="C1315" t="s">
        <v>126</v>
      </c>
      <c r="D1315" t="s">
        <v>123</v>
      </c>
      <c r="E1315" t="s">
        <v>1204</v>
      </c>
      <c r="F1315" t="s">
        <v>1205</v>
      </c>
      <c r="G1315" t="str">
        <f t="shared" si="108"/>
        <v>2020-06-06</v>
      </c>
      <c r="H1315" t="str">
        <f t="shared" si="109"/>
        <v>2020-06-06</v>
      </c>
      <c r="I1315" t="str">
        <f t="shared" si="106"/>
        <v>2020</v>
      </c>
      <c r="J1315">
        <f t="shared" si="110"/>
        <v>6</v>
      </c>
      <c r="K1315" t="str">
        <f t="shared" si="107"/>
        <v>전북주의보2020-06-06</v>
      </c>
      <c r="L1315">
        <f>COUNTIF(K$2:K1315,K1315)</f>
        <v>1</v>
      </c>
    </row>
    <row r="1316" spans="1:12" hidden="1" x14ac:dyDescent="0.3">
      <c r="A1316" t="s">
        <v>142</v>
      </c>
      <c r="B1316" t="s">
        <v>182</v>
      </c>
      <c r="C1316" t="s">
        <v>1794</v>
      </c>
      <c r="D1316" t="s">
        <v>123</v>
      </c>
      <c r="E1316" t="s">
        <v>2640</v>
      </c>
      <c r="F1316" t="s">
        <v>2641</v>
      </c>
      <c r="G1316" t="str">
        <f t="shared" si="108"/>
        <v>2020-06-08</v>
      </c>
      <c r="H1316" t="str">
        <f t="shared" si="109"/>
        <v>2020-06-09</v>
      </c>
      <c r="I1316" t="str">
        <f t="shared" si="106"/>
        <v>2020</v>
      </c>
      <c r="J1316">
        <f t="shared" si="110"/>
        <v>6</v>
      </c>
      <c r="K1316" t="str">
        <f t="shared" si="107"/>
        <v>전북주의보2020-06-08</v>
      </c>
      <c r="L1316">
        <f>COUNTIF(K$2:K1316,K1316)</f>
        <v>1</v>
      </c>
    </row>
    <row r="1317" spans="1:12" hidden="1" x14ac:dyDescent="0.3">
      <c r="A1317" t="s">
        <v>142</v>
      </c>
      <c r="B1317" t="s">
        <v>173</v>
      </c>
      <c r="C1317" t="s">
        <v>1794</v>
      </c>
      <c r="D1317" t="s">
        <v>123</v>
      </c>
      <c r="E1317" t="s">
        <v>2642</v>
      </c>
      <c r="F1317" t="s">
        <v>2643</v>
      </c>
      <c r="G1317" t="str">
        <f t="shared" si="108"/>
        <v>2020-06-09</v>
      </c>
      <c r="H1317" t="str">
        <f t="shared" si="109"/>
        <v>2020-06-10</v>
      </c>
      <c r="I1317" t="str">
        <f t="shared" si="106"/>
        <v>2020</v>
      </c>
      <c r="J1317">
        <f t="shared" si="110"/>
        <v>6</v>
      </c>
      <c r="K1317" t="str">
        <f t="shared" si="107"/>
        <v>전북주의보2020-06-09</v>
      </c>
      <c r="L1317">
        <f>COUNTIF(K$2:K1317,K1317)</f>
        <v>1</v>
      </c>
    </row>
    <row r="1318" spans="1:12" hidden="1" x14ac:dyDescent="0.3">
      <c r="A1318" t="s">
        <v>133</v>
      </c>
      <c r="B1318" t="s">
        <v>168</v>
      </c>
      <c r="C1318" t="s">
        <v>1794</v>
      </c>
      <c r="D1318" t="s">
        <v>123</v>
      </c>
      <c r="E1318" t="s">
        <v>2611</v>
      </c>
      <c r="F1318" t="s">
        <v>2612</v>
      </c>
      <c r="G1318" t="str">
        <f t="shared" si="108"/>
        <v>2020-08-07</v>
      </c>
      <c r="H1318" t="str">
        <f t="shared" si="109"/>
        <v>2020-08-07</v>
      </c>
      <c r="I1318" t="str">
        <f t="shared" si="106"/>
        <v>2020</v>
      </c>
      <c r="J1318">
        <f t="shared" si="110"/>
        <v>8</v>
      </c>
      <c r="K1318" t="str">
        <f t="shared" si="107"/>
        <v>경남주의보2020-08-07</v>
      </c>
      <c r="L1318">
        <f>COUNTIF(K$2:K1318,K1318)</f>
        <v>1</v>
      </c>
    </row>
    <row r="1319" spans="1:12" hidden="1" x14ac:dyDescent="0.3">
      <c r="A1319" t="s">
        <v>153</v>
      </c>
      <c r="B1319" t="s">
        <v>122</v>
      </c>
      <c r="C1319" t="s">
        <v>1794</v>
      </c>
      <c r="D1319" t="s">
        <v>123</v>
      </c>
      <c r="E1319" t="s">
        <v>2559</v>
      </c>
      <c r="F1319" t="s">
        <v>2560</v>
      </c>
      <c r="G1319" t="str">
        <f t="shared" si="108"/>
        <v>2020-10-20</v>
      </c>
      <c r="H1319" t="str">
        <f t="shared" si="109"/>
        <v>2020-10-21</v>
      </c>
      <c r="I1319" t="str">
        <f t="shared" si="106"/>
        <v>2020</v>
      </c>
      <c r="J1319">
        <f t="shared" si="110"/>
        <v>10</v>
      </c>
      <c r="K1319" t="str">
        <f t="shared" si="107"/>
        <v>충남주의보2020-10-20</v>
      </c>
      <c r="L1319">
        <f>COUNTIF(K$2:K1319,K1319)</f>
        <v>1</v>
      </c>
    </row>
    <row r="1320" spans="1:12" hidden="1" x14ac:dyDescent="0.3">
      <c r="A1320" t="s">
        <v>142</v>
      </c>
      <c r="B1320" t="s">
        <v>173</v>
      </c>
      <c r="C1320" t="s">
        <v>1794</v>
      </c>
      <c r="D1320" t="s">
        <v>123</v>
      </c>
      <c r="E1320" t="s">
        <v>2644</v>
      </c>
      <c r="F1320" t="s">
        <v>2645</v>
      </c>
      <c r="G1320" t="str">
        <f t="shared" si="108"/>
        <v>2020-10-20</v>
      </c>
      <c r="H1320" t="str">
        <f t="shared" si="109"/>
        <v>2020-10-21</v>
      </c>
      <c r="I1320" t="str">
        <f t="shared" si="106"/>
        <v>2020</v>
      </c>
      <c r="J1320">
        <f t="shared" si="110"/>
        <v>10</v>
      </c>
      <c r="K1320" t="str">
        <f t="shared" si="107"/>
        <v>전북주의보2020-10-20</v>
      </c>
      <c r="L1320">
        <f>COUNTIF(K$2:K1320,K1320)</f>
        <v>1</v>
      </c>
    </row>
    <row r="1321" spans="1:12" hidden="1" x14ac:dyDescent="0.3">
      <c r="A1321" t="s">
        <v>27</v>
      </c>
      <c r="B1321" t="s">
        <v>135</v>
      </c>
      <c r="C1321" t="s">
        <v>126</v>
      </c>
      <c r="D1321" t="s">
        <v>123</v>
      </c>
      <c r="E1321" t="s">
        <v>1161</v>
      </c>
      <c r="F1321" t="s">
        <v>1162</v>
      </c>
      <c r="G1321" t="str">
        <f t="shared" si="108"/>
        <v>2020-10-22</v>
      </c>
      <c r="H1321" t="str">
        <f t="shared" si="109"/>
        <v>2020-10-22</v>
      </c>
      <c r="I1321" t="str">
        <f t="shared" si="106"/>
        <v>2020</v>
      </c>
      <c r="J1321">
        <f t="shared" si="110"/>
        <v>10</v>
      </c>
      <c r="K1321" t="str">
        <f t="shared" si="107"/>
        <v>서울주의보2020-10-22</v>
      </c>
      <c r="L1321">
        <f>COUNTIF(K$2:K1321,K1321)</f>
        <v>1</v>
      </c>
    </row>
    <row r="1322" spans="1:12" hidden="1" x14ac:dyDescent="0.3">
      <c r="A1322" t="s">
        <v>124</v>
      </c>
      <c r="B1322" t="s">
        <v>125</v>
      </c>
      <c r="C1322" t="s">
        <v>126</v>
      </c>
      <c r="D1322" t="s">
        <v>123</v>
      </c>
      <c r="E1322" t="s">
        <v>1161</v>
      </c>
      <c r="F1322" t="s">
        <v>1162</v>
      </c>
      <c r="G1322" t="str">
        <f t="shared" si="108"/>
        <v>2020-10-22</v>
      </c>
      <c r="H1322" t="str">
        <f t="shared" si="109"/>
        <v>2020-10-22</v>
      </c>
      <c r="I1322" t="str">
        <f t="shared" si="106"/>
        <v>2020</v>
      </c>
      <c r="J1322">
        <f t="shared" si="110"/>
        <v>10</v>
      </c>
      <c r="K1322" t="str">
        <f t="shared" si="107"/>
        <v>경기주의보2020-10-22</v>
      </c>
      <c r="L1322">
        <f>COUNTIF(K$2:K1322,K1322)</f>
        <v>1</v>
      </c>
    </row>
    <row r="1323" spans="1:12" hidden="1" x14ac:dyDescent="0.3">
      <c r="A1323" t="s">
        <v>153</v>
      </c>
      <c r="B1323" t="s">
        <v>122</v>
      </c>
      <c r="C1323" t="s">
        <v>126</v>
      </c>
      <c r="D1323" t="s">
        <v>123</v>
      </c>
      <c r="E1323" t="s">
        <v>1170</v>
      </c>
      <c r="F1323" t="s">
        <v>1172</v>
      </c>
      <c r="G1323" t="str">
        <f t="shared" si="108"/>
        <v>2020-10-22</v>
      </c>
      <c r="H1323" t="str">
        <f t="shared" si="109"/>
        <v>2020-10-22</v>
      </c>
      <c r="I1323" t="str">
        <f t="shared" si="106"/>
        <v>2020</v>
      </c>
      <c r="J1323">
        <f t="shared" si="110"/>
        <v>10</v>
      </c>
      <c r="K1323" t="str">
        <f t="shared" si="107"/>
        <v>충남주의보2020-10-22</v>
      </c>
      <c r="L1323">
        <f>COUNTIF(K$2:K1323,K1323)</f>
        <v>1</v>
      </c>
    </row>
    <row r="1324" spans="1:12" hidden="1" x14ac:dyDescent="0.3">
      <c r="A1324" t="s">
        <v>133</v>
      </c>
      <c r="B1324" t="s">
        <v>170</v>
      </c>
      <c r="C1324" t="s">
        <v>126</v>
      </c>
      <c r="D1324" t="s">
        <v>123</v>
      </c>
      <c r="E1324" t="s">
        <v>1171</v>
      </c>
      <c r="F1324" t="s">
        <v>1199</v>
      </c>
      <c r="G1324" t="str">
        <f t="shared" si="108"/>
        <v>2020-10-22</v>
      </c>
      <c r="H1324" t="str">
        <f t="shared" si="109"/>
        <v>2020-10-22</v>
      </c>
      <c r="I1324" t="str">
        <f t="shared" si="106"/>
        <v>2020</v>
      </c>
      <c r="J1324">
        <f t="shared" si="110"/>
        <v>10</v>
      </c>
      <c r="K1324" t="str">
        <f t="shared" si="107"/>
        <v>경남주의보2020-10-22</v>
      </c>
      <c r="L1324">
        <f>COUNTIF(K$2:K1324,K1324)</f>
        <v>1</v>
      </c>
    </row>
    <row r="1325" spans="1:12" hidden="1" x14ac:dyDescent="0.3">
      <c r="A1325" t="s">
        <v>130</v>
      </c>
      <c r="B1325" t="s">
        <v>157</v>
      </c>
      <c r="C1325" t="s">
        <v>126</v>
      </c>
      <c r="D1325" t="s">
        <v>123</v>
      </c>
      <c r="E1325" t="s">
        <v>1162</v>
      </c>
      <c r="F1325" t="s">
        <v>1171</v>
      </c>
      <c r="G1325" t="str">
        <f t="shared" si="108"/>
        <v>2020-10-22</v>
      </c>
      <c r="H1325" t="str">
        <f t="shared" si="109"/>
        <v>2020-10-22</v>
      </c>
      <c r="I1325" t="str">
        <f t="shared" si="106"/>
        <v>2020</v>
      </c>
      <c r="J1325">
        <f t="shared" si="110"/>
        <v>10</v>
      </c>
      <c r="K1325" t="str">
        <f t="shared" si="107"/>
        <v>전남주의보2020-10-22</v>
      </c>
      <c r="L1325">
        <f>COUNTIF(K$2:K1325,K1325)</f>
        <v>1</v>
      </c>
    </row>
    <row r="1326" spans="1:12" hidden="1" x14ac:dyDescent="0.3">
      <c r="A1326" t="s">
        <v>39</v>
      </c>
      <c r="B1326" t="s">
        <v>139</v>
      </c>
      <c r="C1326" t="s">
        <v>126</v>
      </c>
      <c r="D1326" t="s">
        <v>123</v>
      </c>
      <c r="E1326" t="s">
        <v>1162</v>
      </c>
      <c r="F1326" t="s">
        <v>1199</v>
      </c>
      <c r="G1326" t="str">
        <f t="shared" si="108"/>
        <v>2020-10-22</v>
      </c>
      <c r="H1326" t="str">
        <f t="shared" si="109"/>
        <v>2020-10-22</v>
      </c>
      <c r="I1326" t="str">
        <f t="shared" si="106"/>
        <v>2020</v>
      </c>
      <c r="J1326">
        <f t="shared" si="110"/>
        <v>10</v>
      </c>
      <c r="K1326" t="str">
        <f t="shared" si="107"/>
        <v>광주주의보2020-10-22</v>
      </c>
      <c r="L1326">
        <f>COUNTIF(K$2:K1326,K1326)</f>
        <v>1</v>
      </c>
    </row>
    <row r="1327" spans="1:12" hidden="1" x14ac:dyDescent="0.3">
      <c r="A1327" t="s">
        <v>142</v>
      </c>
      <c r="B1327" t="s">
        <v>183</v>
      </c>
      <c r="C1327" t="s">
        <v>126</v>
      </c>
      <c r="D1327" t="s">
        <v>123</v>
      </c>
      <c r="E1327" t="s">
        <v>1171</v>
      </c>
      <c r="F1327" t="s">
        <v>1199</v>
      </c>
      <c r="G1327" t="str">
        <f t="shared" si="108"/>
        <v>2020-10-22</v>
      </c>
      <c r="H1327" t="str">
        <f t="shared" si="109"/>
        <v>2020-10-22</v>
      </c>
      <c r="I1327" t="str">
        <f t="shared" si="106"/>
        <v>2020</v>
      </c>
      <c r="J1327">
        <f t="shared" si="110"/>
        <v>10</v>
      </c>
      <c r="K1327" t="str">
        <f t="shared" si="107"/>
        <v>전북주의보2020-10-22</v>
      </c>
      <c r="L1327">
        <f>COUNTIF(K$2:K1327,K1327)</f>
        <v>1</v>
      </c>
    </row>
    <row r="1328" spans="1:12" hidden="1" x14ac:dyDescent="0.3">
      <c r="A1328" t="s">
        <v>41</v>
      </c>
      <c r="B1328" t="s">
        <v>162</v>
      </c>
      <c r="C1328" t="s">
        <v>126</v>
      </c>
      <c r="D1328" t="s">
        <v>123</v>
      </c>
      <c r="E1328" t="s">
        <v>1171</v>
      </c>
      <c r="F1328" t="s">
        <v>1200</v>
      </c>
      <c r="G1328" t="str">
        <f t="shared" si="108"/>
        <v>2020-10-22</v>
      </c>
      <c r="H1328" t="str">
        <f t="shared" si="109"/>
        <v>2020-10-22</v>
      </c>
      <c r="I1328" t="str">
        <f t="shared" si="106"/>
        <v>2020</v>
      </c>
      <c r="J1328">
        <f t="shared" si="110"/>
        <v>10</v>
      </c>
      <c r="K1328" t="str">
        <f t="shared" si="107"/>
        <v>제주주의보2020-10-22</v>
      </c>
      <c r="L1328">
        <f>COUNTIF(K$2:K1328,K1328)</f>
        <v>1</v>
      </c>
    </row>
    <row r="1329" spans="1:12" hidden="1" x14ac:dyDescent="0.3">
      <c r="A1329" t="s">
        <v>124</v>
      </c>
      <c r="B1329" t="s">
        <v>164</v>
      </c>
      <c r="C1329" t="s">
        <v>1794</v>
      </c>
      <c r="D1329" t="s">
        <v>123</v>
      </c>
      <c r="E1329" t="s">
        <v>2524</v>
      </c>
      <c r="F1329" t="s">
        <v>2525</v>
      </c>
      <c r="G1329" t="str">
        <f t="shared" si="108"/>
        <v>2020-10-28</v>
      </c>
      <c r="H1329" t="str">
        <f t="shared" si="109"/>
        <v>2020-10-28</v>
      </c>
      <c r="I1329" t="str">
        <f t="shared" si="106"/>
        <v>2020</v>
      </c>
      <c r="J1329">
        <f t="shared" si="110"/>
        <v>10</v>
      </c>
      <c r="K1329" t="str">
        <f t="shared" si="107"/>
        <v>경기주의보2020-10-28</v>
      </c>
      <c r="L1329">
        <f>COUNTIF(K$2:K1329,K1329)</f>
        <v>1</v>
      </c>
    </row>
    <row r="1330" spans="1:12" hidden="1" x14ac:dyDescent="0.3">
      <c r="A1330" t="s">
        <v>121</v>
      </c>
      <c r="B1330" t="s">
        <v>152</v>
      </c>
      <c r="C1330" t="s">
        <v>1794</v>
      </c>
      <c r="D1330" t="s">
        <v>123</v>
      </c>
      <c r="E1330" t="s">
        <v>2583</v>
      </c>
      <c r="F1330" t="s">
        <v>2584</v>
      </c>
      <c r="G1330" t="str">
        <f t="shared" si="108"/>
        <v>2020-10-28</v>
      </c>
      <c r="H1330" t="str">
        <f t="shared" si="109"/>
        <v>2020-10-28</v>
      </c>
      <c r="I1330" t="str">
        <f t="shared" si="106"/>
        <v>2020</v>
      </c>
      <c r="J1330">
        <f t="shared" si="110"/>
        <v>10</v>
      </c>
      <c r="K1330" t="str">
        <f t="shared" si="107"/>
        <v>충북주의보2020-10-28</v>
      </c>
      <c r="L1330">
        <f>COUNTIF(K$2:K1330,K1330)</f>
        <v>1</v>
      </c>
    </row>
    <row r="1331" spans="1:12" hidden="1" x14ac:dyDescent="0.3">
      <c r="A1331" t="s">
        <v>142</v>
      </c>
      <c r="B1331" t="s">
        <v>173</v>
      </c>
      <c r="C1331" t="s">
        <v>1794</v>
      </c>
      <c r="D1331" t="s">
        <v>123</v>
      </c>
      <c r="E1331" t="s">
        <v>2646</v>
      </c>
      <c r="F1331" t="s">
        <v>2584</v>
      </c>
      <c r="G1331" t="str">
        <f t="shared" si="108"/>
        <v>2020-10-28</v>
      </c>
      <c r="H1331" t="str">
        <f t="shared" si="109"/>
        <v>2020-10-28</v>
      </c>
      <c r="I1331" t="str">
        <f t="shared" ref="I1331:I1392" si="111">LEFT(G1331,4)</f>
        <v>2020</v>
      </c>
      <c r="J1331">
        <f t="shared" si="110"/>
        <v>10</v>
      </c>
      <c r="K1331" t="str">
        <f t="shared" ref="K1331:K1392" si="112">A1331&amp;D1331&amp;G1331</f>
        <v>전북주의보2020-10-28</v>
      </c>
      <c r="L1331">
        <f>COUNTIF(K$2:K1331,K1331)</f>
        <v>1</v>
      </c>
    </row>
    <row r="1332" spans="1:12" hidden="1" x14ac:dyDescent="0.3">
      <c r="A1332" t="s">
        <v>142</v>
      </c>
      <c r="B1332" t="s">
        <v>173</v>
      </c>
      <c r="C1332" t="s">
        <v>1794</v>
      </c>
      <c r="D1332" t="s">
        <v>123</v>
      </c>
      <c r="E1332" t="s">
        <v>2647</v>
      </c>
      <c r="F1332" t="s">
        <v>2648</v>
      </c>
      <c r="G1332" t="str">
        <f t="shared" si="108"/>
        <v>2020-11-07</v>
      </c>
      <c r="H1332" t="str">
        <f t="shared" si="109"/>
        <v>2020-11-08</v>
      </c>
      <c r="I1332" t="str">
        <f t="shared" si="111"/>
        <v>2020</v>
      </c>
      <c r="J1332">
        <f t="shared" si="110"/>
        <v>11</v>
      </c>
      <c r="K1332" t="str">
        <f t="shared" si="112"/>
        <v>전북주의보2020-11-07</v>
      </c>
      <c r="L1332">
        <f>COUNTIF(K$2:K1332,K1332)</f>
        <v>1</v>
      </c>
    </row>
    <row r="1333" spans="1:12" hidden="1" x14ac:dyDescent="0.3">
      <c r="A1333" t="s">
        <v>124</v>
      </c>
      <c r="B1333" t="s">
        <v>164</v>
      </c>
      <c r="C1333" t="s">
        <v>1794</v>
      </c>
      <c r="D1333" t="s">
        <v>123</v>
      </c>
      <c r="E1333" t="s">
        <v>2526</v>
      </c>
      <c r="F1333" t="s">
        <v>2527</v>
      </c>
      <c r="G1333" t="str">
        <f t="shared" si="108"/>
        <v>2020-11-13</v>
      </c>
      <c r="H1333" t="str">
        <f t="shared" si="109"/>
        <v>2020-11-14</v>
      </c>
      <c r="I1333" t="str">
        <f t="shared" si="111"/>
        <v>2020</v>
      </c>
      <c r="J1333">
        <f t="shared" si="110"/>
        <v>11</v>
      </c>
      <c r="K1333" t="str">
        <f t="shared" si="112"/>
        <v>경기주의보2020-11-13</v>
      </c>
      <c r="L1333">
        <f>COUNTIF(K$2:K1333,K1333)</f>
        <v>1</v>
      </c>
    </row>
    <row r="1334" spans="1:12" hidden="1" x14ac:dyDescent="0.3">
      <c r="A1334" t="s">
        <v>30</v>
      </c>
      <c r="B1334" t="s">
        <v>137</v>
      </c>
      <c r="C1334" t="s">
        <v>1794</v>
      </c>
      <c r="D1334" t="s">
        <v>123</v>
      </c>
      <c r="E1334" t="s">
        <v>2541</v>
      </c>
      <c r="F1334" t="s">
        <v>2542</v>
      </c>
      <c r="G1334" t="str">
        <f t="shared" si="108"/>
        <v>2020-11-13</v>
      </c>
      <c r="H1334" t="str">
        <f t="shared" si="109"/>
        <v>2020-11-13</v>
      </c>
      <c r="I1334" t="str">
        <f t="shared" si="111"/>
        <v>2020</v>
      </c>
      <c r="J1334">
        <f t="shared" si="110"/>
        <v>11</v>
      </c>
      <c r="K1334" t="str">
        <f t="shared" si="112"/>
        <v>인천주의보2020-11-13</v>
      </c>
      <c r="L1334">
        <f>COUNTIF(K$2:K1334,K1334)</f>
        <v>1</v>
      </c>
    </row>
    <row r="1335" spans="1:12" hidden="1" x14ac:dyDescent="0.3">
      <c r="A1335" t="s">
        <v>153</v>
      </c>
      <c r="B1335" t="s">
        <v>122</v>
      </c>
      <c r="C1335" t="s">
        <v>1794</v>
      </c>
      <c r="D1335" t="s">
        <v>123</v>
      </c>
      <c r="E1335" t="s">
        <v>2561</v>
      </c>
      <c r="F1335" t="s">
        <v>2562</v>
      </c>
      <c r="G1335" t="str">
        <f t="shared" si="108"/>
        <v>2020-11-13</v>
      </c>
      <c r="H1335" t="str">
        <f t="shared" si="109"/>
        <v>2020-11-14</v>
      </c>
      <c r="I1335" t="str">
        <f t="shared" si="111"/>
        <v>2020</v>
      </c>
      <c r="J1335">
        <f t="shared" si="110"/>
        <v>11</v>
      </c>
      <c r="K1335" t="str">
        <f t="shared" si="112"/>
        <v>충남주의보2020-11-13</v>
      </c>
      <c r="L1335">
        <f>COUNTIF(K$2:K1335,K1335)</f>
        <v>1</v>
      </c>
    </row>
    <row r="1336" spans="1:12" hidden="1" x14ac:dyDescent="0.3">
      <c r="A1336" t="s">
        <v>142</v>
      </c>
      <c r="B1336" t="s">
        <v>173</v>
      </c>
      <c r="C1336" t="s">
        <v>1794</v>
      </c>
      <c r="D1336" t="s">
        <v>123</v>
      </c>
      <c r="E1336" t="s">
        <v>2649</v>
      </c>
      <c r="F1336" t="s">
        <v>2650</v>
      </c>
      <c r="G1336" t="str">
        <f t="shared" si="108"/>
        <v>2020-11-13</v>
      </c>
      <c r="H1336" t="str">
        <f t="shared" si="109"/>
        <v>2020-11-14</v>
      </c>
      <c r="I1336" t="str">
        <f t="shared" si="111"/>
        <v>2020</v>
      </c>
      <c r="J1336">
        <f t="shared" si="110"/>
        <v>11</v>
      </c>
      <c r="K1336" t="str">
        <f t="shared" si="112"/>
        <v>전북주의보2020-11-13</v>
      </c>
      <c r="L1336">
        <f>COUNTIF(K$2:K1336,K1336)</f>
        <v>1</v>
      </c>
    </row>
    <row r="1337" spans="1:12" hidden="1" x14ac:dyDescent="0.3">
      <c r="A1337" t="s">
        <v>153</v>
      </c>
      <c r="B1337" t="s">
        <v>122</v>
      </c>
      <c r="C1337" t="s">
        <v>1794</v>
      </c>
      <c r="D1337" t="s">
        <v>123</v>
      </c>
      <c r="E1337" t="s">
        <v>2563</v>
      </c>
      <c r="F1337" t="s">
        <v>2564</v>
      </c>
      <c r="G1337" t="str">
        <f t="shared" si="108"/>
        <v>2020-11-14</v>
      </c>
      <c r="H1337" t="str">
        <f t="shared" si="109"/>
        <v>2020-11-17</v>
      </c>
      <c r="I1337" t="str">
        <f t="shared" si="111"/>
        <v>2020</v>
      </c>
      <c r="J1337">
        <f t="shared" si="110"/>
        <v>11</v>
      </c>
      <c r="K1337" t="str">
        <f t="shared" si="112"/>
        <v>충남주의보2020-11-14</v>
      </c>
      <c r="L1337">
        <f>COUNTIF(K$2:K1337,K1337)</f>
        <v>1</v>
      </c>
    </row>
    <row r="1338" spans="1:12" hidden="1" x14ac:dyDescent="0.3">
      <c r="A1338" t="s">
        <v>142</v>
      </c>
      <c r="B1338" t="s">
        <v>175</v>
      </c>
      <c r="C1338" t="s">
        <v>1794</v>
      </c>
      <c r="D1338" t="s">
        <v>123</v>
      </c>
      <c r="E1338" t="s">
        <v>2651</v>
      </c>
      <c r="F1338" t="s">
        <v>2652</v>
      </c>
      <c r="G1338" t="str">
        <f t="shared" si="108"/>
        <v>2020-11-14</v>
      </c>
      <c r="H1338" t="str">
        <f t="shared" si="109"/>
        <v>2020-11-15</v>
      </c>
      <c r="I1338" t="str">
        <f t="shared" si="111"/>
        <v>2020</v>
      </c>
      <c r="J1338">
        <f t="shared" si="110"/>
        <v>11</v>
      </c>
      <c r="K1338" t="str">
        <f t="shared" si="112"/>
        <v>전북주의보2020-11-14</v>
      </c>
      <c r="L1338">
        <f>COUNTIF(K$2:K1338,K1338)</f>
        <v>1</v>
      </c>
    </row>
    <row r="1339" spans="1:12" hidden="1" x14ac:dyDescent="0.3">
      <c r="A1339" t="s">
        <v>27</v>
      </c>
      <c r="B1339" t="s">
        <v>135</v>
      </c>
      <c r="C1339" t="s">
        <v>1794</v>
      </c>
      <c r="D1339" t="s">
        <v>123</v>
      </c>
      <c r="E1339" t="s">
        <v>2507</v>
      </c>
      <c r="F1339" t="s">
        <v>2508</v>
      </c>
      <c r="G1339" t="str">
        <f t="shared" si="108"/>
        <v>2020-11-15</v>
      </c>
      <c r="H1339" t="str">
        <f t="shared" si="109"/>
        <v>2020-11-17</v>
      </c>
      <c r="I1339" t="str">
        <f t="shared" si="111"/>
        <v>2020</v>
      </c>
      <c r="J1339">
        <f t="shared" si="110"/>
        <v>11</v>
      </c>
      <c r="K1339" t="str">
        <f t="shared" si="112"/>
        <v>서울주의보2020-11-15</v>
      </c>
      <c r="L1339">
        <f>COUNTIF(K$2:K1339,K1339)</f>
        <v>1</v>
      </c>
    </row>
    <row r="1340" spans="1:12" hidden="1" x14ac:dyDescent="0.3">
      <c r="A1340" t="s">
        <v>124</v>
      </c>
      <c r="B1340" t="s">
        <v>125</v>
      </c>
      <c r="C1340" t="s">
        <v>1794</v>
      </c>
      <c r="D1340" t="s">
        <v>123</v>
      </c>
      <c r="E1340" t="s">
        <v>2528</v>
      </c>
      <c r="F1340" t="s">
        <v>2529</v>
      </c>
      <c r="G1340" t="str">
        <f t="shared" si="108"/>
        <v>2020-11-15</v>
      </c>
      <c r="H1340" t="str">
        <f t="shared" si="109"/>
        <v>2020-11-18</v>
      </c>
      <c r="I1340" t="str">
        <f t="shared" si="111"/>
        <v>2020</v>
      </c>
      <c r="J1340">
        <f t="shared" si="110"/>
        <v>11</v>
      </c>
      <c r="K1340" t="str">
        <f t="shared" si="112"/>
        <v>경기주의보2020-11-15</v>
      </c>
      <c r="L1340">
        <f>COUNTIF(K$2:K1340,K1340)</f>
        <v>1</v>
      </c>
    </row>
    <row r="1341" spans="1:12" hidden="1" x14ac:dyDescent="0.3">
      <c r="A1341" t="s">
        <v>30</v>
      </c>
      <c r="B1341" t="s">
        <v>146</v>
      </c>
      <c r="C1341" t="s">
        <v>1794</v>
      </c>
      <c r="D1341" t="s">
        <v>123</v>
      </c>
      <c r="E1341" t="s">
        <v>2528</v>
      </c>
      <c r="F1341" t="s">
        <v>2543</v>
      </c>
      <c r="G1341" t="str">
        <f t="shared" si="108"/>
        <v>2020-11-15</v>
      </c>
      <c r="H1341" t="str">
        <f t="shared" si="109"/>
        <v>2020-11-15</v>
      </c>
      <c r="I1341" t="str">
        <f t="shared" si="111"/>
        <v>2020</v>
      </c>
      <c r="J1341">
        <f t="shared" si="110"/>
        <v>11</v>
      </c>
      <c r="K1341" t="str">
        <f t="shared" si="112"/>
        <v>인천주의보2020-11-15</v>
      </c>
      <c r="L1341">
        <f>COUNTIF(K$2:K1341,K1341)</f>
        <v>1</v>
      </c>
    </row>
    <row r="1342" spans="1:12" hidden="1" x14ac:dyDescent="0.3">
      <c r="A1342" t="s">
        <v>142</v>
      </c>
      <c r="B1342" t="s">
        <v>181</v>
      </c>
      <c r="C1342" t="s">
        <v>1794</v>
      </c>
      <c r="D1342" t="s">
        <v>123</v>
      </c>
      <c r="E1342" t="s">
        <v>2653</v>
      </c>
      <c r="F1342" t="s">
        <v>2507</v>
      </c>
      <c r="G1342" t="str">
        <f t="shared" si="108"/>
        <v>2020-11-15</v>
      </c>
      <c r="H1342" t="str">
        <f t="shared" si="109"/>
        <v>2020-11-15</v>
      </c>
      <c r="I1342" t="str">
        <f t="shared" si="111"/>
        <v>2020</v>
      </c>
      <c r="J1342">
        <f t="shared" si="110"/>
        <v>11</v>
      </c>
      <c r="K1342" t="str">
        <f t="shared" si="112"/>
        <v>전북주의보2020-11-15</v>
      </c>
      <c r="L1342">
        <f>COUNTIF(K$2:K1342,K1342)</f>
        <v>1</v>
      </c>
    </row>
    <row r="1343" spans="1:12" hidden="1" x14ac:dyDescent="0.3">
      <c r="A1343" t="s">
        <v>124</v>
      </c>
      <c r="B1343" t="s">
        <v>164</v>
      </c>
      <c r="C1343" t="s">
        <v>1794</v>
      </c>
      <c r="D1343" t="s">
        <v>123</v>
      </c>
      <c r="E1343" t="s">
        <v>2531</v>
      </c>
      <c r="F1343" t="s">
        <v>2532</v>
      </c>
      <c r="G1343" t="str">
        <f t="shared" si="108"/>
        <v>2020-11-16</v>
      </c>
      <c r="H1343" t="str">
        <f t="shared" si="109"/>
        <v>2020-11-18</v>
      </c>
      <c r="I1343" t="str">
        <f t="shared" si="111"/>
        <v>2020</v>
      </c>
      <c r="J1343">
        <f t="shared" si="110"/>
        <v>11</v>
      </c>
      <c r="K1343" t="str">
        <f t="shared" si="112"/>
        <v>경기주의보2020-11-16</v>
      </c>
      <c r="L1343">
        <f>COUNTIF(K$2:K1343,K1343)</f>
        <v>1</v>
      </c>
    </row>
    <row r="1344" spans="1:12" hidden="1" x14ac:dyDescent="0.3">
      <c r="A1344" t="s">
        <v>153</v>
      </c>
      <c r="B1344" t="s">
        <v>129</v>
      </c>
      <c r="C1344" t="s">
        <v>1794</v>
      </c>
      <c r="D1344" t="s">
        <v>123</v>
      </c>
      <c r="E1344" t="s">
        <v>2565</v>
      </c>
      <c r="F1344" t="s">
        <v>2566</v>
      </c>
      <c r="G1344" t="str">
        <f t="shared" si="108"/>
        <v>2020-11-16</v>
      </c>
      <c r="H1344" t="str">
        <f t="shared" si="109"/>
        <v>2020-11-17</v>
      </c>
      <c r="I1344" t="str">
        <f t="shared" si="111"/>
        <v>2020</v>
      </c>
      <c r="J1344">
        <f t="shared" si="110"/>
        <v>11</v>
      </c>
      <c r="K1344" t="str">
        <f t="shared" si="112"/>
        <v>충남주의보2020-11-16</v>
      </c>
      <c r="L1344">
        <f>COUNTIF(K$2:K1344,K1344)</f>
        <v>1</v>
      </c>
    </row>
    <row r="1345" spans="1:12" hidden="1" x14ac:dyDescent="0.3">
      <c r="A1345" t="s">
        <v>121</v>
      </c>
      <c r="B1345" t="s">
        <v>159</v>
      </c>
      <c r="C1345" t="s">
        <v>1794</v>
      </c>
      <c r="D1345" t="s">
        <v>123</v>
      </c>
      <c r="E1345" t="s">
        <v>2565</v>
      </c>
      <c r="F1345" t="s">
        <v>2530</v>
      </c>
      <c r="G1345" t="str">
        <f t="shared" si="108"/>
        <v>2020-11-16</v>
      </c>
      <c r="H1345" t="str">
        <f t="shared" si="109"/>
        <v>2020-11-18</v>
      </c>
      <c r="I1345" t="str">
        <f t="shared" si="111"/>
        <v>2020</v>
      </c>
      <c r="J1345">
        <f t="shared" si="110"/>
        <v>11</v>
      </c>
      <c r="K1345" t="str">
        <f t="shared" si="112"/>
        <v>충북주의보2020-11-16</v>
      </c>
      <c r="L1345">
        <f>COUNTIF(K$2:K1345,K1345)</f>
        <v>1</v>
      </c>
    </row>
    <row r="1346" spans="1:12" hidden="1" x14ac:dyDescent="0.3">
      <c r="A1346" t="s">
        <v>61</v>
      </c>
      <c r="B1346" t="s">
        <v>171</v>
      </c>
      <c r="C1346" t="s">
        <v>1794</v>
      </c>
      <c r="D1346" t="s">
        <v>123</v>
      </c>
      <c r="E1346" t="s">
        <v>2595</v>
      </c>
      <c r="F1346" t="s">
        <v>2596</v>
      </c>
      <c r="G1346" t="str">
        <f t="shared" ref="G1346:G1409" si="113">LEFT(E1346,10)</f>
        <v>2020-11-16</v>
      </c>
      <c r="H1346" t="str">
        <f t="shared" ref="H1346:H1409" si="114">LEFT(F1346,10)</f>
        <v>2020-11-17</v>
      </c>
      <c r="I1346" t="str">
        <f t="shared" si="111"/>
        <v>2020</v>
      </c>
      <c r="J1346">
        <f t="shared" si="110"/>
        <v>11</v>
      </c>
      <c r="K1346" t="str">
        <f t="shared" si="112"/>
        <v>세종주의보2020-11-16</v>
      </c>
      <c r="L1346">
        <f>COUNTIF(K$2:K1346,K1346)</f>
        <v>1</v>
      </c>
    </row>
    <row r="1347" spans="1:12" hidden="1" x14ac:dyDescent="0.3">
      <c r="A1347" t="s">
        <v>142</v>
      </c>
      <c r="B1347" t="s">
        <v>177</v>
      </c>
      <c r="C1347" t="s">
        <v>1794</v>
      </c>
      <c r="D1347" t="s">
        <v>123</v>
      </c>
      <c r="E1347" t="s">
        <v>2565</v>
      </c>
      <c r="F1347" t="s">
        <v>2567</v>
      </c>
      <c r="G1347" t="str">
        <f t="shared" si="113"/>
        <v>2020-11-16</v>
      </c>
      <c r="H1347" t="str">
        <f t="shared" si="114"/>
        <v>2020-11-17</v>
      </c>
      <c r="I1347" t="str">
        <f t="shared" si="111"/>
        <v>2020</v>
      </c>
      <c r="J1347">
        <f t="shared" ref="J1347:J1410" si="115">MONTH(G1347)</f>
        <v>11</v>
      </c>
      <c r="K1347" t="str">
        <f t="shared" si="112"/>
        <v>전북주의보2020-11-16</v>
      </c>
      <c r="L1347">
        <f>COUNTIF(K$2:K1347,K1347)</f>
        <v>1</v>
      </c>
    </row>
    <row r="1348" spans="1:12" hidden="1" x14ac:dyDescent="0.3">
      <c r="A1348" t="s">
        <v>133</v>
      </c>
      <c r="B1348" t="s">
        <v>161</v>
      </c>
      <c r="C1348" t="s">
        <v>1794</v>
      </c>
      <c r="D1348" t="s">
        <v>123</v>
      </c>
      <c r="E1348" t="s">
        <v>2613</v>
      </c>
      <c r="F1348" t="s">
        <v>2614</v>
      </c>
      <c r="G1348" t="str">
        <f t="shared" si="113"/>
        <v>2020-11-17</v>
      </c>
      <c r="H1348" t="str">
        <f t="shared" si="114"/>
        <v>2020-11-18</v>
      </c>
      <c r="I1348" t="str">
        <f t="shared" si="111"/>
        <v>2020</v>
      </c>
      <c r="J1348">
        <f t="shared" si="115"/>
        <v>11</v>
      </c>
      <c r="K1348" t="str">
        <f t="shared" si="112"/>
        <v>경남주의보2020-11-17</v>
      </c>
      <c r="L1348">
        <f>COUNTIF(K$2:K1348,K1348)</f>
        <v>1</v>
      </c>
    </row>
    <row r="1349" spans="1:12" hidden="1" x14ac:dyDescent="0.3">
      <c r="A1349" t="s">
        <v>142</v>
      </c>
      <c r="B1349" t="s">
        <v>180</v>
      </c>
      <c r="C1349" t="s">
        <v>1794</v>
      </c>
      <c r="D1349" t="s">
        <v>123</v>
      </c>
      <c r="E1349" t="s">
        <v>2654</v>
      </c>
      <c r="F1349" t="s">
        <v>2655</v>
      </c>
      <c r="G1349" t="str">
        <f t="shared" si="113"/>
        <v>2020-11-17</v>
      </c>
      <c r="H1349" t="str">
        <f t="shared" si="114"/>
        <v>2020-11-17</v>
      </c>
      <c r="I1349" t="str">
        <f t="shared" si="111"/>
        <v>2020</v>
      </c>
      <c r="J1349">
        <f t="shared" si="115"/>
        <v>11</v>
      </c>
      <c r="K1349" t="str">
        <f t="shared" si="112"/>
        <v>전북주의보2020-11-17</v>
      </c>
      <c r="L1349">
        <f>COUNTIF(K$2:K1349,K1349)</f>
        <v>1</v>
      </c>
    </row>
    <row r="1350" spans="1:12" hidden="1" x14ac:dyDescent="0.3">
      <c r="A1350" t="s">
        <v>27</v>
      </c>
      <c r="B1350" t="s">
        <v>135</v>
      </c>
      <c r="C1350" t="s">
        <v>1794</v>
      </c>
      <c r="D1350" t="s">
        <v>123</v>
      </c>
      <c r="E1350" t="s">
        <v>2509</v>
      </c>
      <c r="F1350" t="s">
        <v>2510</v>
      </c>
      <c r="G1350" t="str">
        <f t="shared" si="113"/>
        <v>2020-12-10</v>
      </c>
      <c r="H1350" t="str">
        <f t="shared" si="114"/>
        <v>2020-12-12</v>
      </c>
      <c r="I1350" t="str">
        <f t="shared" si="111"/>
        <v>2020</v>
      </c>
      <c r="J1350">
        <f t="shared" si="115"/>
        <v>12</v>
      </c>
      <c r="K1350" t="str">
        <f t="shared" si="112"/>
        <v>서울주의보2020-12-10</v>
      </c>
      <c r="L1350">
        <f>COUNTIF(K$2:K1350,K1350)</f>
        <v>1</v>
      </c>
    </row>
    <row r="1351" spans="1:12" hidden="1" x14ac:dyDescent="0.3">
      <c r="A1351" t="s">
        <v>124</v>
      </c>
      <c r="B1351" t="s">
        <v>125</v>
      </c>
      <c r="C1351" t="s">
        <v>1794</v>
      </c>
      <c r="D1351" t="s">
        <v>123</v>
      </c>
      <c r="E1351" t="s">
        <v>2533</v>
      </c>
      <c r="F1351" t="s">
        <v>2510</v>
      </c>
      <c r="G1351" t="str">
        <f t="shared" si="113"/>
        <v>2020-12-11</v>
      </c>
      <c r="H1351" t="str">
        <f t="shared" si="114"/>
        <v>2020-12-12</v>
      </c>
      <c r="I1351" t="str">
        <f t="shared" si="111"/>
        <v>2020</v>
      </c>
      <c r="J1351">
        <f t="shared" si="115"/>
        <v>12</v>
      </c>
      <c r="K1351" t="str">
        <f t="shared" si="112"/>
        <v>경기주의보2020-12-11</v>
      </c>
      <c r="L1351">
        <f>COUNTIF(K$2:K1351,K1351)</f>
        <v>1</v>
      </c>
    </row>
    <row r="1352" spans="1:12" hidden="1" x14ac:dyDescent="0.3">
      <c r="A1352" t="s">
        <v>30</v>
      </c>
      <c r="B1352" t="s">
        <v>146</v>
      </c>
      <c r="C1352" t="s">
        <v>1794</v>
      </c>
      <c r="D1352" t="s">
        <v>123</v>
      </c>
      <c r="E1352" t="s">
        <v>2534</v>
      </c>
      <c r="F1352" t="s">
        <v>2544</v>
      </c>
      <c r="G1352" t="str">
        <f t="shared" si="113"/>
        <v>2020-12-11</v>
      </c>
      <c r="H1352" t="str">
        <f t="shared" si="114"/>
        <v>2020-12-12</v>
      </c>
      <c r="I1352" t="str">
        <f t="shared" si="111"/>
        <v>2020</v>
      </c>
      <c r="J1352">
        <f t="shared" si="115"/>
        <v>12</v>
      </c>
      <c r="K1352" t="str">
        <f t="shared" si="112"/>
        <v>인천주의보2020-12-11</v>
      </c>
      <c r="L1352">
        <f>COUNTIF(K$2:K1352,K1352)</f>
        <v>1</v>
      </c>
    </row>
    <row r="1353" spans="1:12" hidden="1" x14ac:dyDescent="0.3">
      <c r="A1353" t="s">
        <v>153</v>
      </c>
      <c r="B1353" t="s">
        <v>122</v>
      </c>
      <c r="C1353" t="s">
        <v>1794</v>
      </c>
      <c r="D1353" t="s">
        <v>123</v>
      </c>
      <c r="E1353" t="s">
        <v>2536</v>
      </c>
      <c r="F1353" t="s">
        <v>2568</v>
      </c>
      <c r="G1353" t="str">
        <f t="shared" si="113"/>
        <v>2020-12-11</v>
      </c>
      <c r="H1353" t="str">
        <f t="shared" si="114"/>
        <v>2020-12-12</v>
      </c>
      <c r="I1353" t="str">
        <f t="shared" si="111"/>
        <v>2020</v>
      </c>
      <c r="J1353">
        <f t="shared" si="115"/>
        <v>12</v>
      </c>
      <c r="K1353" t="str">
        <f t="shared" si="112"/>
        <v>충남주의보2020-12-11</v>
      </c>
      <c r="L1353">
        <f>COUNTIF(K$2:K1353,K1353)</f>
        <v>1</v>
      </c>
    </row>
    <row r="1354" spans="1:12" hidden="1" x14ac:dyDescent="0.3">
      <c r="A1354" t="s">
        <v>121</v>
      </c>
      <c r="B1354" t="s">
        <v>159</v>
      </c>
      <c r="C1354" t="s">
        <v>1794</v>
      </c>
      <c r="D1354" t="s">
        <v>123</v>
      </c>
      <c r="E1354" t="s">
        <v>2585</v>
      </c>
      <c r="F1354" t="s">
        <v>2586</v>
      </c>
      <c r="G1354" t="str">
        <f t="shared" si="113"/>
        <v>2020-12-11</v>
      </c>
      <c r="H1354" t="str">
        <f t="shared" si="114"/>
        <v>2020-12-12</v>
      </c>
      <c r="I1354" t="str">
        <f t="shared" si="111"/>
        <v>2020</v>
      </c>
      <c r="J1354">
        <f t="shared" si="115"/>
        <v>12</v>
      </c>
      <c r="K1354" t="str">
        <f t="shared" si="112"/>
        <v>충북주의보2020-12-11</v>
      </c>
      <c r="L1354">
        <f>COUNTIF(K$2:K1354,K1354)</f>
        <v>1</v>
      </c>
    </row>
    <row r="1355" spans="1:12" hidden="1" x14ac:dyDescent="0.3">
      <c r="A1355" t="s">
        <v>142</v>
      </c>
      <c r="B1355" t="s">
        <v>178</v>
      </c>
      <c r="C1355" t="s">
        <v>1794</v>
      </c>
      <c r="D1355" t="s">
        <v>123</v>
      </c>
      <c r="E1355" t="s">
        <v>2656</v>
      </c>
      <c r="F1355" t="s">
        <v>2657</v>
      </c>
      <c r="G1355" t="str">
        <f t="shared" si="113"/>
        <v>2020-12-11</v>
      </c>
      <c r="H1355" t="str">
        <f t="shared" si="114"/>
        <v>2020-12-12</v>
      </c>
      <c r="I1355" t="str">
        <f t="shared" si="111"/>
        <v>2020</v>
      </c>
      <c r="J1355">
        <f t="shared" si="115"/>
        <v>12</v>
      </c>
      <c r="K1355" t="str">
        <f t="shared" si="112"/>
        <v>전북주의보2020-12-11</v>
      </c>
      <c r="L1355">
        <f>COUNTIF(K$2:K1355,K1355)</f>
        <v>1</v>
      </c>
    </row>
    <row r="1356" spans="1:12" hidden="1" x14ac:dyDescent="0.3">
      <c r="A1356" t="s">
        <v>121</v>
      </c>
      <c r="B1356" t="s">
        <v>152</v>
      </c>
      <c r="C1356" t="s">
        <v>1794</v>
      </c>
      <c r="D1356" t="s">
        <v>123</v>
      </c>
      <c r="E1356" t="s">
        <v>2587</v>
      </c>
      <c r="F1356" t="s">
        <v>2535</v>
      </c>
      <c r="G1356" t="str">
        <f t="shared" si="113"/>
        <v>2020-12-12</v>
      </c>
      <c r="H1356" t="str">
        <f t="shared" si="114"/>
        <v>2020-12-12</v>
      </c>
      <c r="I1356" t="str">
        <f t="shared" si="111"/>
        <v>2020</v>
      </c>
      <c r="J1356">
        <f t="shared" si="115"/>
        <v>12</v>
      </c>
      <c r="K1356" t="str">
        <f t="shared" si="112"/>
        <v>충북주의보2020-12-12</v>
      </c>
      <c r="L1356">
        <f>COUNTIF(K$2:K1356,K1356)</f>
        <v>1</v>
      </c>
    </row>
    <row r="1357" spans="1:12" hidden="1" x14ac:dyDescent="0.3">
      <c r="A1357" t="s">
        <v>142</v>
      </c>
      <c r="B1357" t="s">
        <v>175</v>
      </c>
      <c r="C1357" t="s">
        <v>1794</v>
      </c>
      <c r="D1357" t="s">
        <v>123</v>
      </c>
      <c r="E1357" t="s">
        <v>2587</v>
      </c>
      <c r="F1357" t="s">
        <v>2658</v>
      </c>
      <c r="G1357" t="str">
        <f t="shared" si="113"/>
        <v>2020-12-12</v>
      </c>
      <c r="H1357" t="str">
        <f t="shared" si="114"/>
        <v>2020-12-12</v>
      </c>
      <c r="I1357" t="str">
        <f t="shared" si="111"/>
        <v>2020</v>
      </c>
      <c r="J1357">
        <f t="shared" si="115"/>
        <v>12</v>
      </c>
      <c r="K1357" t="str">
        <f t="shared" si="112"/>
        <v>전북주의보2020-12-12</v>
      </c>
      <c r="L1357">
        <f>COUNTIF(K$2:K1357,K1357)</f>
        <v>1</v>
      </c>
    </row>
    <row r="1358" spans="1:12" hidden="1" x14ac:dyDescent="0.3">
      <c r="A1358" t="s">
        <v>121</v>
      </c>
      <c r="B1358" t="s">
        <v>122</v>
      </c>
      <c r="C1358" t="s">
        <v>1794</v>
      </c>
      <c r="D1358" t="s">
        <v>123</v>
      </c>
      <c r="E1358" t="s">
        <v>2588</v>
      </c>
      <c r="F1358" t="s">
        <v>2589</v>
      </c>
      <c r="G1358" t="str">
        <f t="shared" si="113"/>
        <v>2020-12-22</v>
      </c>
      <c r="H1358" t="str">
        <f t="shared" si="114"/>
        <v>2020-12-24</v>
      </c>
      <c r="I1358" t="str">
        <f t="shared" si="111"/>
        <v>2020</v>
      </c>
      <c r="J1358">
        <f t="shared" si="115"/>
        <v>12</v>
      </c>
      <c r="K1358" t="str">
        <f t="shared" si="112"/>
        <v>충북주의보2020-12-22</v>
      </c>
      <c r="L1358">
        <f>COUNTIF(K$2:K1358,K1358)</f>
        <v>1</v>
      </c>
    </row>
    <row r="1359" spans="1:12" hidden="1" x14ac:dyDescent="0.3">
      <c r="A1359" t="s">
        <v>124</v>
      </c>
      <c r="B1359" t="s">
        <v>164</v>
      </c>
      <c r="C1359" t="s">
        <v>1794</v>
      </c>
      <c r="D1359" t="s">
        <v>123</v>
      </c>
      <c r="E1359" t="s">
        <v>2537</v>
      </c>
      <c r="F1359" t="s">
        <v>2538</v>
      </c>
      <c r="G1359" t="str">
        <f t="shared" si="113"/>
        <v>2020-12-23</v>
      </c>
      <c r="H1359" t="str">
        <f t="shared" si="114"/>
        <v>2020-12-24</v>
      </c>
      <c r="I1359" t="str">
        <f t="shared" si="111"/>
        <v>2020</v>
      </c>
      <c r="J1359">
        <f t="shared" si="115"/>
        <v>12</v>
      </c>
      <c r="K1359" t="str">
        <f t="shared" si="112"/>
        <v>경기주의보2020-12-23</v>
      </c>
      <c r="L1359">
        <f>COUNTIF(K$2:K1359,K1359)</f>
        <v>1</v>
      </c>
    </row>
    <row r="1360" spans="1:12" hidden="1" x14ac:dyDescent="0.3">
      <c r="A1360" t="s">
        <v>39</v>
      </c>
      <c r="B1360" t="s">
        <v>139</v>
      </c>
      <c r="C1360" t="s">
        <v>1794</v>
      </c>
      <c r="D1360" t="s">
        <v>123</v>
      </c>
      <c r="E1360" t="s">
        <v>2618</v>
      </c>
      <c r="F1360" t="s">
        <v>2538</v>
      </c>
      <c r="G1360" t="str">
        <f t="shared" si="113"/>
        <v>2020-12-23</v>
      </c>
      <c r="H1360" t="str">
        <f t="shared" si="114"/>
        <v>2020-12-24</v>
      </c>
      <c r="I1360" t="str">
        <f t="shared" si="111"/>
        <v>2020</v>
      </c>
      <c r="J1360">
        <f t="shared" si="115"/>
        <v>12</v>
      </c>
      <c r="K1360" t="str">
        <f t="shared" si="112"/>
        <v>광주주의보2020-12-23</v>
      </c>
      <c r="L1360">
        <f>COUNTIF(K$2:K1360,K1360)</f>
        <v>1</v>
      </c>
    </row>
    <row r="1361" spans="1:12" hidden="1" x14ac:dyDescent="0.3">
      <c r="A1361" t="s">
        <v>142</v>
      </c>
      <c r="B1361" t="s">
        <v>174</v>
      </c>
      <c r="C1361" t="s">
        <v>1794</v>
      </c>
      <c r="D1361" t="s">
        <v>123</v>
      </c>
      <c r="E1361" t="s">
        <v>2659</v>
      </c>
      <c r="F1361" t="s">
        <v>2660</v>
      </c>
      <c r="G1361" t="str">
        <f t="shared" si="113"/>
        <v>2020-12-23</v>
      </c>
      <c r="H1361" t="str">
        <f t="shared" si="114"/>
        <v>2020-12-24</v>
      </c>
      <c r="I1361" t="str">
        <f t="shared" si="111"/>
        <v>2020</v>
      </c>
      <c r="J1361">
        <f t="shared" si="115"/>
        <v>12</v>
      </c>
      <c r="K1361" t="str">
        <f t="shared" si="112"/>
        <v>전북주의보2020-12-23</v>
      </c>
      <c r="L1361">
        <f>COUNTIF(K$2:K1361,K1361)</f>
        <v>1</v>
      </c>
    </row>
    <row r="1362" spans="1:12" hidden="1" x14ac:dyDescent="0.3">
      <c r="A1362" t="s">
        <v>153</v>
      </c>
      <c r="B1362" t="s">
        <v>122</v>
      </c>
      <c r="C1362" t="s">
        <v>1794</v>
      </c>
      <c r="D1362" t="s">
        <v>123</v>
      </c>
      <c r="E1362" t="s">
        <v>2569</v>
      </c>
      <c r="F1362" t="s">
        <v>2570</v>
      </c>
      <c r="G1362" t="str">
        <f t="shared" si="113"/>
        <v>2020-12-24</v>
      </c>
      <c r="H1362" t="str">
        <f t="shared" si="114"/>
        <v>2020-12-24</v>
      </c>
      <c r="I1362" t="str">
        <f t="shared" si="111"/>
        <v>2020</v>
      </c>
      <c r="J1362">
        <f t="shared" si="115"/>
        <v>12</v>
      </c>
      <c r="K1362" t="str">
        <f t="shared" si="112"/>
        <v>충남주의보2020-12-24</v>
      </c>
      <c r="L1362">
        <f>COUNTIF(K$2:K1362,K1362)</f>
        <v>1</v>
      </c>
    </row>
    <row r="1363" spans="1:12" hidden="1" x14ac:dyDescent="0.3">
      <c r="A1363" t="s">
        <v>36</v>
      </c>
      <c r="B1363" t="s">
        <v>165</v>
      </c>
      <c r="C1363" t="s">
        <v>1794</v>
      </c>
      <c r="D1363" t="s">
        <v>123</v>
      </c>
      <c r="E1363" t="s">
        <v>2602</v>
      </c>
      <c r="F1363" t="s">
        <v>2570</v>
      </c>
      <c r="G1363" t="str">
        <f t="shared" si="113"/>
        <v>2020-12-24</v>
      </c>
      <c r="H1363" t="str">
        <f t="shared" si="114"/>
        <v>2020-12-24</v>
      </c>
      <c r="I1363" t="str">
        <f t="shared" si="111"/>
        <v>2020</v>
      </c>
      <c r="J1363">
        <f t="shared" si="115"/>
        <v>12</v>
      </c>
      <c r="K1363" t="str">
        <f t="shared" si="112"/>
        <v>대구주의보2020-12-24</v>
      </c>
      <c r="L1363">
        <f>COUNTIF(K$2:K1363,K1363)</f>
        <v>1</v>
      </c>
    </row>
    <row r="1364" spans="1:12" hidden="1" x14ac:dyDescent="0.3">
      <c r="A1364" t="s">
        <v>133</v>
      </c>
      <c r="B1364" t="s">
        <v>166</v>
      </c>
      <c r="C1364" t="s">
        <v>1794</v>
      </c>
      <c r="D1364" t="s">
        <v>123</v>
      </c>
      <c r="E1364" t="s">
        <v>2602</v>
      </c>
      <c r="F1364" t="s">
        <v>2570</v>
      </c>
      <c r="G1364" t="str">
        <f t="shared" si="113"/>
        <v>2020-12-24</v>
      </c>
      <c r="H1364" t="str">
        <f t="shared" si="114"/>
        <v>2020-12-24</v>
      </c>
      <c r="I1364" t="str">
        <f t="shared" si="111"/>
        <v>2020</v>
      </c>
      <c r="J1364">
        <f t="shared" si="115"/>
        <v>12</v>
      </c>
      <c r="K1364" t="str">
        <f t="shared" si="112"/>
        <v>경남주의보2020-12-24</v>
      </c>
      <c r="L1364">
        <f>COUNTIF(K$2:K1364,K1364)</f>
        <v>1</v>
      </c>
    </row>
    <row r="1365" spans="1:12" hidden="1" x14ac:dyDescent="0.3">
      <c r="A1365" t="s">
        <v>142</v>
      </c>
      <c r="B1365" t="s">
        <v>173</v>
      </c>
      <c r="C1365" t="s">
        <v>1794</v>
      </c>
      <c r="D1365" t="s">
        <v>123</v>
      </c>
      <c r="E1365" t="s">
        <v>2602</v>
      </c>
      <c r="F1365" t="s">
        <v>2660</v>
      </c>
      <c r="G1365" t="str">
        <f t="shared" si="113"/>
        <v>2020-12-24</v>
      </c>
      <c r="H1365" t="str">
        <f t="shared" si="114"/>
        <v>2020-12-24</v>
      </c>
      <c r="I1365" t="str">
        <f t="shared" si="111"/>
        <v>2020</v>
      </c>
      <c r="J1365">
        <f t="shared" si="115"/>
        <v>12</v>
      </c>
      <c r="K1365" t="str">
        <f t="shared" si="112"/>
        <v>전북주의보2020-12-24</v>
      </c>
      <c r="L1365">
        <f>COUNTIF(K$2:K1365,K1365)</f>
        <v>1</v>
      </c>
    </row>
    <row r="1366" spans="1:12" hidden="1" x14ac:dyDescent="0.3">
      <c r="A1366" t="s">
        <v>153</v>
      </c>
      <c r="B1366" t="s">
        <v>122</v>
      </c>
      <c r="C1366" t="s">
        <v>1794</v>
      </c>
      <c r="D1366" t="s">
        <v>123</v>
      </c>
      <c r="E1366" t="s">
        <v>2571</v>
      </c>
      <c r="F1366" t="s">
        <v>2572</v>
      </c>
      <c r="G1366" t="str">
        <f t="shared" si="113"/>
        <v>2020-12-28</v>
      </c>
      <c r="H1366" t="str">
        <f t="shared" si="114"/>
        <v>2020-12-29</v>
      </c>
      <c r="I1366" t="str">
        <f t="shared" si="111"/>
        <v>2020</v>
      </c>
      <c r="J1366">
        <f t="shared" si="115"/>
        <v>12</v>
      </c>
      <c r="K1366" t="str">
        <f t="shared" si="112"/>
        <v>충남주의보2020-12-28</v>
      </c>
      <c r="L1366">
        <f>COUNTIF(K$2:K1366,K1366)</f>
        <v>1</v>
      </c>
    </row>
    <row r="1367" spans="1:12" hidden="1" x14ac:dyDescent="0.3">
      <c r="A1367" t="s">
        <v>36</v>
      </c>
      <c r="B1367" t="s">
        <v>165</v>
      </c>
      <c r="C1367" t="s">
        <v>1794</v>
      </c>
      <c r="D1367" t="s">
        <v>123</v>
      </c>
      <c r="E1367" t="s">
        <v>2603</v>
      </c>
      <c r="F1367" t="s">
        <v>2604</v>
      </c>
      <c r="G1367" t="str">
        <f t="shared" si="113"/>
        <v>2020-12-28</v>
      </c>
      <c r="H1367" t="str">
        <f t="shared" si="114"/>
        <v>2020-12-28</v>
      </c>
      <c r="I1367" t="str">
        <f t="shared" si="111"/>
        <v>2020</v>
      </c>
      <c r="J1367">
        <f t="shared" si="115"/>
        <v>12</v>
      </c>
      <c r="K1367" t="str">
        <f t="shared" si="112"/>
        <v>대구주의보2020-12-28</v>
      </c>
      <c r="L1367">
        <f>COUNTIF(K$2:K1367,K1367)</f>
        <v>1</v>
      </c>
    </row>
    <row r="1368" spans="1:12" hidden="1" x14ac:dyDescent="0.3">
      <c r="A1368" t="s">
        <v>121</v>
      </c>
      <c r="B1368" t="s">
        <v>152</v>
      </c>
      <c r="C1368" t="s">
        <v>1794</v>
      </c>
      <c r="D1368" t="s">
        <v>123</v>
      </c>
      <c r="E1368" t="s">
        <v>2590</v>
      </c>
      <c r="F1368" t="s">
        <v>2591</v>
      </c>
      <c r="G1368" t="str">
        <f t="shared" si="113"/>
        <v>2020-12-29</v>
      </c>
      <c r="H1368" t="str">
        <f t="shared" si="114"/>
        <v>2020-12-29</v>
      </c>
      <c r="I1368" t="str">
        <f t="shared" si="111"/>
        <v>2020</v>
      </c>
      <c r="J1368">
        <f t="shared" si="115"/>
        <v>12</v>
      </c>
      <c r="K1368" t="str">
        <f t="shared" si="112"/>
        <v>충북주의보2020-12-29</v>
      </c>
      <c r="L1368">
        <f>COUNTIF(K$2:K1368,K1368)</f>
        <v>1</v>
      </c>
    </row>
    <row r="1369" spans="1:12" hidden="1" x14ac:dyDescent="0.3">
      <c r="A1369" t="s">
        <v>61</v>
      </c>
      <c r="B1369" t="s">
        <v>171</v>
      </c>
      <c r="C1369" t="s">
        <v>1794</v>
      </c>
      <c r="D1369" t="s">
        <v>123</v>
      </c>
      <c r="E1369" t="s">
        <v>2597</v>
      </c>
      <c r="F1369" t="s">
        <v>2591</v>
      </c>
      <c r="G1369" t="str">
        <f t="shared" si="113"/>
        <v>2020-12-29</v>
      </c>
      <c r="H1369" t="str">
        <f t="shared" si="114"/>
        <v>2020-12-29</v>
      </c>
      <c r="I1369" t="str">
        <f t="shared" si="111"/>
        <v>2020</v>
      </c>
      <c r="J1369">
        <f t="shared" si="115"/>
        <v>12</v>
      </c>
      <c r="K1369" t="str">
        <f t="shared" si="112"/>
        <v>세종주의보2020-12-29</v>
      </c>
      <c r="L1369">
        <f>COUNTIF(K$2:K1369,K1369)</f>
        <v>1</v>
      </c>
    </row>
    <row r="1370" spans="1:12" hidden="1" x14ac:dyDescent="0.3">
      <c r="A1370" t="s">
        <v>27</v>
      </c>
      <c r="B1370" t="s">
        <v>135</v>
      </c>
      <c r="C1370" t="s">
        <v>126</v>
      </c>
      <c r="D1370" t="s">
        <v>123</v>
      </c>
      <c r="E1370" t="s">
        <v>1206</v>
      </c>
      <c r="F1370" t="s">
        <v>1207</v>
      </c>
      <c r="G1370" t="str">
        <f t="shared" si="113"/>
        <v>2021-01-13</v>
      </c>
      <c r="H1370" t="str">
        <f t="shared" si="114"/>
        <v>2021-01-14</v>
      </c>
      <c r="I1370" t="str">
        <f t="shared" si="111"/>
        <v>2021</v>
      </c>
      <c r="J1370">
        <f t="shared" si="115"/>
        <v>1</v>
      </c>
      <c r="K1370" t="str">
        <f t="shared" si="112"/>
        <v>서울주의보2021-01-13</v>
      </c>
      <c r="L1370">
        <f>COUNTIF(K$2:K1370,K1370)</f>
        <v>1</v>
      </c>
    </row>
    <row r="1371" spans="1:12" hidden="1" x14ac:dyDescent="0.3">
      <c r="A1371" t="s">
        <v>124</v>
      </c>
      <c r="B1371" t="s">
        <v>144</v>
      </c>
      <c r="C1371" t="s">
        <v>126</v>
      </c>
      <c r="D1371" t="s">
        <v>123</v>
      </c>
      <c r="E1371" t="s">
        <v>1222</v>
      </c>
      <c r="F1371" t="s">
        <v>1207</v>
      </c>
      <c r="G1371" t="str">
        <f t="shared" si="113"/>
        <v>2021-01-13</v>
      </c>
      <c r="H1371" t="str">
        <f t="shared" si="114"/>
        <v>2021-01-14</v>
      </c>
      <c r="I1371" t="str">
        <f t="shared" si="111"/>
        <v>2021</v>
      </c>
      <c r="J1371">
        <f t="shared" si="115"/>
        <v>1</v>
      </c>
      <c r="K1371" t="str">
        <f t="shared" si="112"/>
        <v>경기주의보2021-01-13</v>
      </c>
      <c r="L1371">
        <f>COUNTIF(K$2:K1371,K1371)</f>
        <v>1</v>
      </c>
    </row>
    <row r="1372" spans="1:12" hidden="1" x14ac:dyDescent="0.3">
      <c r="A1372" t="s">
        <v>30</v>
      </c>
      <c r="B1372" t="s">
        <v>149</v>
      </c>
      <c r="C1372" t="s">
        <v>126</v>
      </c>
      <c r="D1372" t="s">
        <v>123</v>
      </c>
      <c r="E1372" t="s">
        <v>1251</v>
      </c>
      <c r="F1372" t="s">
        <v>1252</v>
      </c>
      <c r="G1372" t="str">
        <f t="shared" si="113"/>
        <v>2021-01-13</v>
      </c>
      <c r="H1372" t="str">
        <f t="shared" si="114"/>
        <v>2021-01-14</v>
      </c>
      <c r="I1372" t="str">
        <f t="shared" si="111"/>
        <v>2021</v>
      </c>
      <c r="J1372">
        <f t="shared" si="115"/>
        <v>1</v>
      </c>
      <c r="K1372" t="str">
        <f t="shared" si="112"/>
        <v>인천주의보2021-01-13</v>
      </c>
      <c r="L1372">
        <f>COUNTIF(K$2:K1372,K1372)</f>
        <v>1</v>
      </c>
    </row>
    <row r="1373" spans="1:12" hidden="1" x14ac:dyDescent="0.3">
      <c r="A1373" t="s">
        <v>37</v>
      </c>
      <c r="B1373" t="s">
        <v>159</v>
      </c>
      <c r="C1373" t="s">
        <v>126</v>
      </c>
      <c r="D1373" t="s">
        <v>123</v>
      </c>
      <c r="E1373" t="s">
        <v>1336</v>
      </c>
      <c r="F1373" t="s">
        <v>1337</v>
      </c>
      <c r="G1373" t="str">
        <f t="shared" si="113"/>
        <v>2021-01-13</v>
      </c>
      <c r="H1373" t="str">
        <f t="shared" si="114"/>
        <v>2021-01-13</v>
      </c>
      <c r="I1373" t="str">
        <f t="shared" si="111"/>
        <v>2021</v>
      </c>
      <c r="J1373">
        <f t="shared" si="115"/>
        <v>1</v>
      </c>
      <c r="K1373" t="str">
        <f t="shared" si="112"/>
        <v>부산주의보2021-01-13</v>
      </c>
      <c r="L1373">
        <f>COUNTIF(K$2:K1373,K1373)</f>
        <v>1</v>
      </c>
    </row>
    <row r="1374" spans="1:12" hidden="1" x14ac:dyDescent="0.3">
      <c r="A1374" t="s">
        <v>153</v>
      </c>
      <c r="B1374" t="s">
        <v>122</v>
      </c>
      <c r="C1374" t="s">
        <v>126</v>
      </c>
      <c r="D1374" t="s">
        <v>123</v>
      </c>
      <c r="E1374" t="s">
        <v>1253</v>
      </c>
      <c r="F1374" t="s">
        <v>1301</v>
      </c>
      <c r="G1374" t="str">
        <f t="shared" si="113"/>
        <v>2021-01-14</v>
      </c>
      <c r="H1374" t="str">
        <f t="shared" si="114"/>
        <v>2021-01-14</v>
      </c>
      <c r="I1374" t="str">
        <f t="shared" si="111"/>
        <v>2021</v>
      </c>
      <c r="J1374">
        <f t="shared" si="115"/>
        <v>1</v>
      </c>
      <c r="K1374" t="str">
        <f t="shared" si="112"/>
        <v>충남주의보2021-01-14</v>
      </c>
      <c r="L1374">
        <f>COUNTIF(K$2:K1374,K1374)</f>
        <v>1</v>
      </c>
    </row>
    <row r="1375" spans="1:12" hidden="1" x14ac:dyDescent="0.3">
      <c r="A1375" t="s">
        <v>121</v>
      </c>
      <c r="B1375" t="s">
        <v>152</v>
      </c>
      <c r="C1375" t="s">
        <v>126</v>
      </c>
      <c r="D1375" t="s">
        <v>123</v>
      </c>
      <c r="E1375" t="s">
        <v>1323</v>
      </c>
      <c r="F1375" t="s">
        <v>1324</v>
      </c>
      <c r="G1375" t="str">
        <f t="shared" si="113"/>
        <v>2021-01-14</v>
      </c>
      <c r="H1375" t="str">
        <f t="shared" si="114"/>
        <v>2021-01-14</v>
      </c>
      <c r="I1375" t="str">
        <f t="shared" si="111"/>
        <v>2021</v>
      </c>
      <c r="J1375">
        <f t="shared" si="115"/>
        <v>1</v>
      </c>
      <c r="K1375" t="str">
        <f t="shared" si="112"/>
        <v>충북주의보2021-01-14</v>
      </c>
      <c r="L1375">
        <f>COUNTIF(K$2:K1375,K1375)</f>
        <v>1</v>
      </c>
    </row>
    <row r="1376" spans="1:12" hidden="1" x14ac:dyDescent="0.3">
      <c r="A1376" t="s">
        <v>127</v>
      </c>
      <c r="B1376" t="s">
        <v>160</v>
      </c>
      <c r="C1376" t="s">
        <v>126</v>
      </c>
      <c r="D1376" t="s">
        <v>123</v>
      </c>
      <c r="E1376" t="s">
        <v>1273</v>
      </c>
      <c r="F1376" t="s">
        <v>1274</v>
      </c>
      <c r="G1376" t="str">
        <f t="shared" si="113"/>
        <v>2021-01-15</v>
      </c>
      <c r="H1376" t="str">
        <f t="shared" si="114"/>
        <v>2021-01-16</v>
      </c>
      <c r="I1376" t="str">
        <f t="shared" si="111"/>
        <v>2021</v>
      </c>
      <c r="J1376">
        <f t="shared" si="115"/>
        <v>1</v>
      </c>
      <c r="K1376" t="str">
        <f t="shared" si="112"/>
        <v>강원주의보2021-01-15</v>
      </c>
      <c r="L1376">
        <f>COUNTIF(K$2:K1376,K1376)</f>
        <v>1</v>
      </c>
    </row>
    <row r="1377" spans="1:12" hidden="1" x14ac:dyDescent="0.3">
      <c r="A1377" t="s">
        <v>133</v>
      </c>
      <c r="B1377" t="s">
        <v>170</v>
      </c>
      <c r="C1377" t="s">
        <v>1794</v>
      </c>
      <c r="D1377" t="s">
        <v>123</v>
      </c>
      <c r="E1377" t="s">
        <v>2731</v>
      </c>
      <c r="F1377" t="s">
        <v>1315</v>
      </c>
      <c r="G1377" t="str">
        <f t="shared" si="113"/>
        <v>2021-01-15</v>
      </c>
      <c r="H1377" t="str">
        <f t="shared" si="114"/>
        <v>2021-01-16</v>
      </c>
      <c r="I1377" t="str">
        <f t="shared" si="111"/>
        <v>2021</v>
      </c>
      <c r="J1377">
        <f t="shared" si="115"/>
        <v>1</v>
      </c>
      <c r="K1377" t="str">
        <f t="shared" si="112"/>
        <v>경남주의보2021-01-15</v>
      </c>
      <c r="L1377">
        <f>COUNTIF(K$2:K1377,K1377)</f>
        <v>1</v>
      </c>
    </row>
    <row r="1378" spans="1:12" hidden="1" x14ac:dyDescent="0.3">
      <c r="A1378" t="s">
        <v>142</v>
      </c>
      <c r="B1378" t="s">
        <v>140</v>
      </c>
      <c r="C1378" t="s">
        <v>1794</v>
      </c>
      <c r="D1378" t="s">
        <v>123</v>
      </c>
      <c r="E1378" t="s">
        <v>2731</v>
      </c>
      <c r="F1378" t="s">
        <v>1315</v>
      </c>
      <c r="G1378" t="str">
        <f t="shared" si="113"/>
        <v>2021-01-15</v>
      </c>
      <c r="H1378" t="str">
        <f t="shared" si="114"/>
        <v>2021-01-16</v>
      </c>
      <c r="I1378" t="str">
        <f t="shared" si="111"/>
        <v>2021</v>
      </c>
      <c r="J1378">
        <f t="shared" si="115"/>
        <v>1</v>
      </c>
      <c r="K1378" t="str">
        <f t="shared" si="112"/>
        <v>전북주의보2021-01-15</v>
      </c>
      <c r="L1378">
        <f>COUNTIF(K$2:K1378,K1378)</f>
        <v>1</v>
      </c>
    </row>
    <row r="1379" spans="1:12" hidden="1" x14ac:dyDescent="0.3">
      <c r="A1379" t="s">
        <v>34</v>
      </c>
      <c r="B1379" t="s">
        <v>129</v>
      </c>
      <c r="C1379" t="s">
        <v>126</v>
      </c>
      <c r="D1379" t="s">
        <v>123</v>
      </c>
      <c r="E1379" t="s">
        <v>1314</v>
      </c>
      <c r="F1379" t="s">
        <v>1315</v>
      </c>
      <c r="G1379" t="str">
        <f t="shared" si="113"/>
        <v>2021-01-16</v>
      </c>
      <c r="H1379" t="str">
        <f t="shared" si="114"/>
        <v>2021-01-16</v>
      </c>
      <c r="I1379" t="str">
        <f t="shared" si="111"/>
        <v>2021</v>
      </c>
      <c r="J1379">
        <f t="shared" si="115"/>
        <v>1</v>
      </c>
      <c r="K1379" t="str">
        <f t="shared" si="112"/>
        <v>대전주의보2021-01-16</v>
      </c>
      <c r="L1379">
        <f>COUNTIF(K$2:K1379,K1379)</f>
        <v>1</v>
      </c>
    </row>
    <row r="1380" spans="1:12" hidden="1" x14ac:dyDescent="0.3">
      <c r="A1380" t="s">
        <v>37</v>
      </c>
      <c r="B1380" t="s">
        <v>129</v>
      </c>
      <c r="C1380" t="s">
        <v>126</v>
      </c>
      <c r="D1380" t="s">
        <v>123</v>
      </c>
      <c r="E1380" t="s">
        <v>1314</v>
      </c>
      <c r="F1380" t="s">
        <v>1338</v>
      </c>
      <c r="G1380" t="str">
        <f t="shared" si="113"/>
        <v>2021-01-16</v>
      </c>
      <c r="H1380" t="str">
        <f t="shared" si="114"/>
        <v>2021-01-16</v>
      </c>
      <c r="I1380" t="str">
        <f t="shared" si="111"/>
        <v>2021</v>
      </c>
      <c r="J1380">
        <f t="shared" si="115"/>
        <v>1</v>
      </c>
      <c r="K1380" t="str">
        <f t="shared" si="112"/>
        <v>부산주의보2021-01-16</v>
      </c>
      <c r="L1380">
        <f>COUNTIF(K$2:K1380,K1380)</f>
        <v>1</v>
      </c>
    </row>
    <row r="1381" spans="1:12" hidden="1" x14ac:dyDescent="0.3">
      <c r="A1381" t="s">
        <v>36</v>
      </c>
      <c r="B1381" t="s">
        <v>165</v>
      </c>
      <c r="C1381" t="s">
        <v>126</v>
      </c>
      <c r="D1381" t="s">
        <v>123</v>
      </c>
      <c r="E1381" t="s">
        <v>1274</v>
      </c>
      <c r="F1381" t="s">
        <v>1351</v>
      </c>
      <c r="G1381" t="str">
        <f t="shared" si="113"/>
        <v>2021-01-16</v>
      </c>
      <c r="H1381" t="str">
        <f t="shared" si="114"/>
        <v>2021-01-16</v>
      </c>
      <c r="I1381" t="str">
        <f t="shared" si="111"/>
        <v>2021</v>
      </c>
      <c r="J1381">
        <f t="shared" si="115"/>
        <v>1</v>
      </c>
      <c r="K1381" t="str">
        <f t="shared" si="112"/>
        <v>대구주의보2021-01-16</v>
      </c>
      <c r="L1381">
        <f>COUNTIF(K$2:K1381,K1381)</f>
        <v>1</v>
      </c>
    </row>
    <row r="1382" spans="1:12" hidden="1" x14ac:dyDescent="0.3">
      <c r="A1382" t="s">
        <v>132</v>
      </c>
      <c r="B1382" t="s">
        <v>129</v>
      </c>
      <c r="C1382" t="s">
        <v>126</v>
      </c>
      <c r="D1382" t="s">
        <v>123</v>
      </c>
      <c r="E1382" t="s">
        <v>1354</v>
      </c>
      <c r="F1382" t="s">
        <v>1355</v>
      </c>
      <c r="G1382" t="str">
        <f t="shared" si="113"/>
        <v>2021-01-16</v>
      </c>
      <c r="H1382" t="str">
        <f t="shared" si="114"/>
        <v>2021-01-16</v>
      </c>
      <c r="I1382" t="str">
        <f t="shared" si="111"/>
        <v>2021</v>
      </c>
      <c r="J1382">
        <f t="shared" si="115"/>
        <v>1</v>
      </c>
      <c r="K1382" t="str">
        <f t="shared" si="112"/>
        <v>경북주의보2021-01-16</v>
      </c>
      <c r="L1382">
        <f>COUNTIF(K$2:K1382,K1382)</f>
        <v>1</v>
      </c>
    </row>
    <row r="1383" spans="1:12" hidden="1" x14ac:dyDescent="0.3">
      <c r="A1383" t="s">
        <v>133</v>
      </c>
      <c r="B1383" t="s">
        <v>141</v>
      </c>
      <c r="C1383" t="s">
        <v>126</v>
      </c>
      <c r="D1383" t="s">
        <v>123</v>
      </c>
      <c r="E1383" t="s">
        <v>1351</v>
      </c>
      <c r="F1383" t="s">
        <v>1314</v>
      </c>
      <c r="G1383" t="str">
        <f t="shared" si="113"/>
        <v>2021-01-16</v>
      </c>
      <c r="H1383" t="str">
        <f t="shared" si="114"/>
        <v>2021-01-16</v>
      </c>
      <c r="I1383" t="str">
        <f t="shared" si="111"/>
        <v>2021</v>
      </c>
      <c r="J1383">
        <f t="shared" si="115"/>
        <v>1</v>
      </c>
      <c r="K1383" t="str">
        <f t="shared" si="112"/>
        <v>경남주의보2021-01-16</v>
      </c>
      <c r="L1383">
        <f>COUNTIF(K$2:K1383,K1383)</f>
        <v>1</v>
      </c>
    </row>
    <row r="1384" spans="1:12" hidden="1" x14ac:dyDescent="0.3">
      <c r="A1384" t="s">
        <v>142</v>
      </c>
      <c r="B1384" t="s">
        <v>129</v>
      </c>
      <c r="C1384" t="s">
        <v>126</v>
      </c>
      <c r="D1384" t="s">
        <v>123</v>
      </c>
      <c r="E1384" t="s">
        <v>1375</v>
      </c>
      <c r="F1384" t="s">
        <v>1376</v>
      </c>
      <c r="G1384" t="str">
        <f t="shared" si="113"/>
        <v>2021-01-30</v>
      </c>
      <c r="H1384" t="str">
        <f t="shared" si="114"/>
        <v>2021-01-31</v>
      </c>
      <c r="I1384" t="str">
        <f t="shared" si="111"/>
        <v>2021</v>
      </c>
      <c r="J1384">
        <f t="shared" si="115"/>
        <v>1</v>
      </c>
      <c r="K1384" t="str">
        <f t="shared" si="112"/>
        <v>전북주의보2021-01-30</v>
      </c>
      <c r="L1384">
        <f>COUNTIF(K$2:K1384,K1384)</f>
        <v>1</v>
      </c>
    </row>
    <row r="1385" spans="1:12" hidden="1" x14ac:dyDescent="0.3">
      <c r="A1385" t="s">
        <v>153</v>
      </c>
      <c r="B1385" t="s">
        <v>146</v>
      </c>
      <c r="C1385" t="s">
        <v>126</v>
      </c>
      <c r="D1385" t="s">
        <v>123</v>
      </c>
      <c r="E1385" t="s">
        <v>1302</v>
      </c>
      <c r="F1385" t="s">
        <v>1303</v>
      </c>
      <c r="G1385" t="str">
        <f t="shared" si="113"/>
        <v>2021-02-01</v>
      </c>
      <c r="H1385" t="str">
        <f t="shared" si="114"/>
        <v>2021-02-02</v>
      </c>
      <c r="I1385" t="str">
        <f t="shared" si="111"/>
        <v>2021</v>
      </c>
      <c r="J1385">
        <f t="shared" si="115"/>
        <v>2</v>
      </c>
      <c r="K1385" t="str">
        <f t="shared" si="112"/>
        <v>충남주의보2021-02-01</v>
      </c>
      <c r="L1385">
        <f>COUNTIF(K$2:K1385,K1385)</f>
        <v>1</v>
      </c>
    </row>
    <row r="1386" spans="1:12" hidden="1" x14ac:dyDescent="0.3">
      <c r="A1386" t="s">
        <v>34</v>
      </c>
      <c r="B1386" t="s">
        <v>140</v>
      </c>
      <c r="C1386" t="s">
        <v>126</v>
      </c>
      <c r="D1386" t="s">
        <v>123</v>
      </c>
      <c r="E1386" t="s">
        <v>1316</v>
      </c>
      <c r="F1386" t="s">
        <v>1303</v>
      </c>
      <c r="G1386" t="str">
        <f t="shared" si="113"/>
        <v>2021-02-01</v>
      </c>
      <c r="H1386" t="str">
        <f t="shared" si="114"/>
        <v>2021-02-02</v>
      </c>
      <c r="I1386" t="str">
        <f t="shared" si="111"/>
        <v>2021</v>
      </c>
      <c r="J1386">
        <f t="shared" si="115"/>
        <v>2</v>
      </c>
      <c r="K1386" t="str">
        <f t="shared" si="112"/>
        <v>대전주의보2021-02-01</v>
      </c>
      <c r="L1386">
        <f>COUNTIF(K$2:K1386,K1386)</f>
        <v>1</v>
      </c>
    </row>
    <row r="1387" spans="1:12" hidden="1" x14ac:dyDescent="0.3">
      <c r="A1387" t="s">
        <v>121</v>
      </c>
      <c r="B1387" t="s">
        <v>159</v>
      </c>
      <c r="C1387" t="s">
        <v>126</v>
      </c>
      <c r="D1387" t="s">
        <v>123</v>
      </c>
      <c r="E1387" t="s">
        <v>1325</v>
      </c>
      <c r="F1387" t="s">
        <v>1326</v>
      </c>
      <c r="G1387" t="str">
        <f t="shared" si="113"/>
        <v>2021-02-01</v>
      </c>
      <c r="H1387" t="str">
        <f t="shared" si="114"/>
        <v>2021-02-02</v>
      </c>
      <c r="I1387" t="str">
        <f t="shared" si="111"/>
        <v>2021</v>
      </c>
      <c r="J1387">
        <f t="shared" si="115"/>
        <v>2</v>
      </c>
      <c r="K1387" t="str">
        <f t="shared" si="112"/>
        <v>충북주의보2021-02-01</v>
      </c>
      <c r="L1387">
        <f>COUNTIF(K$2:K1387,K1387)</f>
        <v>1</v>
      </c>
    </row>
    <row r="1388" spans="1:12" hidden="1" x14ac:dyDescent="0.3">
      <c r="A1388" t="s">
        <v>61</v>
      </c>
      <c r="B1388" t="s">
        <v>171</v>
      </c>
      <c r="C1388" t="s">
        <v>126</v>
      </c>
      <c r="D1388" t="s">
        <v>123</v>
      </c>
      <c r="E1388" t="s">
        <v>1333</v>
      </c>
      <c r="F1388" t="s">
        <v>1303</v>
      </c>
      <c r="G1388" t="str">
        <f t="shared" si="113"/>
        <v>2021-02-01</v>
      </c>
      <c r="H1388" t="str">
        <f t="shared" si="114"/>
        <v>2021-02-02</v>
      </c>
      <c r="I1388" t="str">
        <f t="shared" si="111"/>
        <v>2021</v>
      </c>
      <c r="J1388">
        <f t="shared" si="115"/>
        <v>2</v>
      </c>
      <c r="K1388" t="str">
        <f t="shared" si="112"/>
        <v>세종주의보2021-02-01</v>
      </c>
      <c r="L1388">
        <f>COUNTIF(K$2:K1388,K1388)</f>
        <v>1</v>
      </c>
    </row>
    <row r="1389" spans="1:12" hidden="1" x14ac:dyDescent="0.3">
      <c r="A1389" t="s">
        <v>142</v>
      </c>
      <c r="B1389" t="s">
        <v>152</v>
      </c>
      <c r="C1389" t="s">
        <v>126</v>
      </c>
      <c r="D1389" t="s">
        <v>123</v>
      </c>
      <c r="E1389" t="s">
        <v>1302</v>
      </c>
      <c r="F1389" t="s">
        <v>1326</v>
      </c>
      <c r="G1389" t="str">
        <f t="shared" si="113"/>
        <v>2021-02-01</v>
      </c>
      <c r="H1389" t="str">
        <f t="shared" si="114"/>
        <v>2021-02-02</v>
      </c>
      <c r="I1389" t="str">
        <f t="shared" si="111"/>
        <v>2021</v>
      </c>
      <c r="J1389">
        <f t="shared" si="115"/>
        <v>2</v>
      </c>
      <c r="K1389" t="str">
        <f t="shared" si="112"/>
        <v>전북주의보2021-02-01</v>
      </c>
      <c r="L1389">
        <f>COUNTIF(K$2:K1389,K1389)</f>
        <v>1</v>
      </c>
    </row>
    <row r="1390" spans="1:12" hidden="1" x14ac:dyDescent="0.3">
      <c r="A1390" t="s">
        <v>27</v>
      </c>
      <c r="B1390" t="s">
        <v>135</v>
      </c>
      <c r="C1390" t="s">
        <v>1794</v>
      </c>
      <c r="D1390" t="s">
        <v>123</v>
      </c>
      <c r="E1390" t="s">
        <v>1316</v>
      </c>
      <c r="F1390" t="s">
        <v>2663</v>
      </c>
      <c r="G1390" t="str">
        <f t="shared" si="113"/>
        <v>2021-02-01</v>
      </c>
      <c r="H1390" t="str">
        <f t="shared" si="114"/>
        <v>2021-02-01</v>
      </c>
      <c r="I1390" t="str">
        <f t="shared" si="111"/>
        <v>2021</v>
      </c>
      <c r="J1390">
        <f t="shared" si="115"/>
        <v>2</v>
      </c>
      <c r="K1390" t="str">
        <f t="shared" si="112"/>
        <v>서울주의보2021-02-01</v>
      </c>
      <c r="L1390">
        <f>COUNTIF(K$2:K1390,K1390)</f>
        <v>1</v>
      </c>
    </row>
    <row r="1391" spans="1:12" hidden="1" x14ac:dyDescent="0.3">
      <c r="A1391" t="s">
        <v>124</v>
      </c>
      <c r="B1391" t="s">
        <v>125</v>
      </c>
      <c r="C1391" t="s">
        <v>1794</v>
      </c>
      <c r="D1391" t="s">
        <v>123</v>
      </c>
      <c r="E1391" t="s">
        <v>1333</v>
      </c>
      <c r="F1391" t="s">
        <v>1303</v>
      </c>
      <c r="G1391" t="str">
        <f t="shared" si="113"/>
        <v>2021-02-01</v>
      </c>
      <c r="H1391" t="str">
        <f t="shared" si="114"/>
        <v>2021-02-02</v>
      </c>
      <c r="I1391" t="str">
        <f t="shared" si="111"/>
        <v>2021</v>
      </c>
      <c r="J1391">
        <f t="shared" si="115"/>
        <v>2</v>
      </c>
      <c r="K1391" t="str">
        <f t="shared" si="112"/>
        <v>경기주의보2021-02-01</v>
      </c>
      <c r="L1391">
        <f>COUNTIF(K$2:K1391,K1391)</f>
        <v>1</v>
      </c>
    </row>
    <row r="1392" spans="1:12" hidden="1" x14ac:dyDescent="0.3">
      <c r="A1392" t="s">
        <v>127</v>
      </c>
      <c r="B1392" t="s">
        <v>147</v>
      </c>
      <c r="C1392" t="s">
        <v>1794</v>
      </c>
      <c r="D1392" t="s">
        <v>123</v>
      </c>
      <c r="E1392" t="s">
        <v>1325</v>
      </c>
      <c r="F1392" t="s">
        <v>1303</v>
      </c>
      <c r="G1392" t="str">
        <f t="shared" si="113"/>
        <v>2021-02-01</v>
      </c>
      <c r="H1392" t="str">
        <f t="shared" si="114"/>
        <v>2021-02-02</v>
      </c>
      <c r="I1392" t="str">
        <f t="shared" si="111"/>
        <v>2021</v>
      </c>
      <c r="J1392">
        <f t="shared" si="115"/>
        <v>2</v>
      </c>
      <c r="K1392" t="str">
        <f t="shared" si="112"/>
        <v>강원주의보2021-02-01</v>
      </c>
      <c r="L1392">
        <f>COUNTIF(K$2:K1392,K1392)</f>
        <v>1</v>
      </c>
    </row>
    <row r="1393" spans="1:12" hidden="1" x14ac:dyDescent="0.3">
      <c r="A1393" t="s">
        <v>36</v>
      </c>
      <c r="B1393" t="s">
        <v>165</v>
      </c>
      <c r="C1393" t="s">
        <v>1794</v>
      </c>
      <c r="D1393" t="s">
        <v>123</v>
      </c>
      <c r="E1393" t="s">
        <v>2727</v>
      </c>
      <c r="F1393" t="s">
        <v>2719</v>
      </c>
      <c r="G1393" t="str">
        <f t="shared" si="113"/>
        <v>2021-02-01</v>
      </c>
      <c r="H1393" t="str">
        <f t="shared" si="114"/>
        <v>2021-02-02</v>
      </c>
      <c r="I1393" t="str">
        <f t="shared" ref="I1393:I1450" si="116">LEFT(G1393,4)</f>
        <v>2021</v>
      </c>
      <c r="J1393">
        <f t="shared" si="115"/>
        <v>2</v>
      </c>
      <c r="K1393" t="str">
        <f t="shared" ref="K1393:K1450" si="117">A1393&amp;D1393&amp;G1393</f>
        <v>대구주의보2021-02-01</v>
      </c>
      <c r="L1393">
        <f>COUNTIF(K$2:K1393,K1393)</f>
        <v>1</v>
      </c>
    </row>
    <row r="1394" spans="1:12" hidden="1" x14ac:dyDescent="0.3">
      <c r="A1394" t="s">
        <v>132</v>
      </c>
      <c r="B1394" t="s">
        <v>129</v>
      </c>
      <c r="C1394" t="s">
        <v>1794</v>
      </c>
      <c r="D1394" t="s">
        <v>123</v>
      </c>
      <c r="E1394" t="s">
        <v>2663</v>
      </c>
      <c r="F1394" t="s">
        <v>2729</v>
      </c>
      <c r="G1394" t="str">
        <f t="shared" si="113"/>
        <v>2021-02-01</v>
      </c>
      <c r="H1394" t="str">
        <f t="shared" si="114"/>
        <v>2021-02-02</v>
      </c>
      <c r="I1394" t="str">
        <f t="shared" si="116"/>
        <v>2021</v>
      </c>
      <c r="J1394">
        <f t="shared" si="115"/>
        <v>2</v>
      </c>
      <c r="K1394" t="str">
        <f t="shared" si="117"/>
        <v>경북주의보2021-02-01</v>
      </c>
      <c r="L1394">
        <f>COUNTIF(K$2:K1394,K1394)</f>
        <v>1</v>
      </c>
    </row>
    <row r="1395" spans="1:12" hidden="1" x14ac:dyDescent="0.3">
      <c r="A1395" t="s">
        <v>133</v>
      </c>
      <c r="B1395" t="s">
        <v>166</v>
      </c>
      <c r="C1395" t="s">
        <v>1794</v>
      </c>
      <c r="D1395" t="s">
        <v>123</v>
      </c>
      <c r="E1395" t="s">
        <v>1325</v>
      </c>
      <c r="F1395" t="s">
        <v>2726</v>
      </c>
      <c r="G1395" t="str">
        <f t="shared" si="113"/>
        <v>2021-02-01</v>
      </c>
      <c r="H1395" t="str">
        <f t="shared" si="114"/>
        <v>2021-02-02</v>
      </c>
      <c r="I1395" t="str">
        <f t="shared" si="116"/>
        <v>2021</v>
      </c>
      <c r="J1395">
        <f t="shared" si="115"/>
        <v>2</v>
      </c>
      <c r="K1395" t="str">
        <f t="shared" si="117"/>
        <v>경남주의보2021-02-01</v>
      </c>
      <c r="L1395">
        <f>COUNTIF(K$2:K1395,K1395)</f>
        <v>1</v>
      </c>
    </row>
    <row r="1396" spans="1:12" hidden="1" x14ac:dyDescent="0.3">
      <c r="A1396" t="s">
        <v>130</v>
      </c>
      <c r="B1396" t="s">
        <v>157</v>
      </c>
      <c r="C1396" t="s">
        <v>1794</v>
      </c>
      <c r="D1396" t="s">
        <v>123</v>
      </c>
      <c r="E1396" t="s">
        <v>1327</v>
      </c>
      <c r="F1396" t="s">
        <v>1326</v>
      </c>
      <c r="G1396" t="str">
        <f t="shared" si="113"/>
        <v>2021-02-01</v>
      </c>
      <c r="H1396" t="str">
        <f t="shared" si="114"/>
        <v>2021-02-02</v>
      </c>
      <c r="I1396" t="str">
        <f t="shared" si="116"/>
        <v>2021</v>
      </c>
      <c r="J1396">
        <f t="shared" si="115"/>
        <v>2</v>
      </c>
      <c r="K1396" t="str">
        <f t="shared" si="117"/>
        <v>전남주의보2021-02-01</v>
      </c>
      <c r="L1396">
        <f>COUNTIF(K$2:K1396,K1396)</f>
        <v>1</v>
      </c>
    </row>
    <row r="1397" spans="1:12" hidden="1" x14ac:dyDescent="0.3">
      <c r="A1397" t="s">
        <v>39</v>
      </c>
      <c r="B1397" t="s">
        <v>139</v>
      </c>
      <c r="C1397" t="s">
        <v>1794</v>
      </c>
      <c r="D1397" t="s">
        <v>123</v>
      </c>
      <c r="E1397" t="s">
        <v>2734</v>
      </c>
      <c r="F1397" t="s">
        <v>2719</v>
      </c>
      <c r="G1397" t="str">
        <f t="shared" si="113"/>
        <v>2021-02-01</v>
      </c>
      <c r="H1397" t="str">
        <f t="shared" si="114"/>
        <v>2021-02-02</v>
      </c>
      <c r="I1397" t="str">
        <f t="shared" si="116"/>
        <v>2021</v>
      </c>
      <c r="J1397">
        <f t="shared" si="115"/>
        <v>2</v>
      </c>
      <c r="K1397" t="str">
        <f t="shared" si="117"/>
        <v>광주주의보2021-02-01</v>
      </c>
      <c r="L1397">
        <f>COUNTIF(K$2:K1397,K1397)</f>
        <v>1</v>
      </c>
    </row>
    <row r="1398" spans="1:12" hidden="1" x14ac:dyDescent="0.3">
      <c r="A1398" t="s">
        <v>37</v>
      </c>
      <c r="B1398" t="s">
        <v>152</v>
      </c>
      <c r="C1398" t="s">
        <v>1794</v>
      </c>
      <c r="D1398" t="s">
        <v>123</v>
      </c>
      <c r="E1398" t="s">
        <v>1303</v>
      </c>
      <c r="F1398" t="s">
        <v>2725</v>
      </c>
      <c r="G1398" t="str">
        <f t="shared" si="113"/>
        <v>2021-02-02</v>
      </c>
      <c r="H1398" t="str">
        <f t="shared" si="114"/>
        <v>2021-02-02</v>
      </c>
      <c r="I1398" t="str">
        <f t="shared" si="116"/>
        <v>2021</v>
      </c>
      <c r="J1398">
        <f t="shared" si="115"/>
        <v>2</v>
      </c>
      <c r="K1398" t="str">
        <f t="shared" si="117"/>
        <v>부산주의보2021-02-02</v>
      </c>
      <c r="L1398">
        <f>COUNTIF(K$2:K1398,K1398)</f>
        <v>1</v>
      </c>
    </row>
    <row r="1399" spans="1:12" hidden="1" x14ac:dyDescent="0.3">
      <c r="A1399" t="s">
        <v>133</v>
      </c>
      <c r="B1399" t="s">
        <v>148</v>
      </c>
      <c r="C1399" t="s">
        <v>1794</v>
      </c>
      <c r="D1399" t="s">
        <v>123</v>
      </c>
      <c r="E1399" t="s">
        <v>1303</v>
      </c>
      <c r="F1399" t="s">
        <v>2729</v>
      </c>
      <c r="G1399" t="str">
        <f t="shared" si="113"/>
        <v>2021-02-02</v>
      </c>
      <c r="H1399" t="str">
        <f t="shared" si="114"/>
        <v>2021-02-02</v>
      </c>
      <c r="I1399" t="str">
        <f t="shared" si="116"/>
        <v>2021</v>
      </c>
      <c r="J1399">
        <f t="shared" si="115"/>
        <v>2</v>
      </c>
      <c r="K1399" t="str">
        <f t="shared" si="117"/>
        <v>경남주의보2021-02-02</v>
      </c>
      <c r="L1399">
        <f>COUNTIF(K$2:K1399,K1399)</f>
        <v>1</v>
      </c>
    </row>
    <row r="1400" spans="1:12" hidden="1" x14ac:dyDescent="0.3">
      <c r="A1400" t="s">
        <v>41</v>
      </c>
      <c r="B1400" t="s">
        <v>162</v>
      </c>
      <c r="C1400" t="s">
        <v>1794</v>
      </c>
      <c r="D1400" t="s">
        <v>123</v>
      </c>
      <c r="E1400" t="s">
        <v>1303</v>
      </c>
      <c r="F1400" t="s">
        <v>2729</v>
      </c>
      <c r="G1400" t="str">
        <f t="shared" si="113"/>
        <v>2021-02-02</v>
      </c>
      <c r="H1400" t="str">
        <f t="shared" si="114"/>
        <v>2021-02-02</v>
      </c>
      <c r="I1400" t="str">
        <f t="shared" si="116"/>
        <v>2021</v>
      </c>
      <c r="J1400">
        <f t="shared" si="115"/>
        <v>2</v>
      </c>
      <c r="K1400" t="str">
        <f t="shared" si="117"/>
        <v>제주주의보2021-02-02</v>
      </c>
      <c r="L1400">
        <f>COUNTIF(K$2:K1400,K1400)</f>
        <v>1</v>
      </c>
    </row>
    <row r="1401" spans="1:12" hidden="1" x14ac:dyDescent="0.3">
      <c r="A1401" t="s">
        <v>27</v>
      </c>
      <c r="B1401" t="s">
        <v>135</v>
      </c>
      <c r="C1401" t="s">
        <v>1794</v>
      </c>
      <c r="D1401" t="s">
        <v>123</v>
      </c>
      <c r="E1401" t="s">
        <v>2664</v>
      </c>
      <c r="F1401" t="s">
        <v>2665</v>
      </c>
      <c r="G1401" t="str">
        <f t="shared" si="113"/>
        <v>2021-02-06</v>
      </c>
      <c r="H1401" t="str">
        <f t="shared" si="114"/>
        <v>2021-02-07</v>
      </c>
      <c r="I1401" t="str">
        <f t="shared" si="116"/>
        <v>2021</v>
      </c>
      <c r="J1401">
        <f t="shared" si="115"/>
        <v>2</v>
      </c>
      <c r="K1401" t="str">
        <f t="shared" si="117"/>
        <v>서울주의보2021-02-06</v>
      </c>
      <c r="L1401">
        <f>COUNTIF(K$2:K1401,K1401)</f>
        <v>1</v>
      </c>
    </row>
    <row r="1402" spans="1:12" hidden="1" x14ac:dyDescent="0.3">
      <c r="A1402" t="s">
        <v>124</v>
      </c>
      <c r="B1402" t="s">
        <v>144</v>
      </c>
      <c r="C1402" t="s">
        <v>1794</v>
      </c>
      <c r="D1402" t="s">
        <v>123</v>
      </c>
      <c r="E1402" t="s">
        <v>2676</v>
      </c>
      <c r="F1402" t="s">
        <v>2677</v>
      </c>
      <c r="G1402" t="str">
        <f t="shared" si="113"/>
        <v>2021-02-06</v>
      </c>
      <c r="H1402" t="str">
        <f t="shared" si="114"/>
        <v>2021-02-07</v>
      </c>
      <c r="I1402" t="str">
        <f t="shared" si="116"/>
        <v>2021</v>
      </c>
      <c r="J1402">
        <f t="shared" si="115"/>
        <v>2</v>
      </c>
      <c r="K1402" t="str">
        <f t="shared" si="117"/>
        <v>경기주의보2021-02-06</v>
      </c>
      <c r="L1402">
        <f>COUNTIF(K$2:K1402,K1402)</f>
        <v>1</v>
      </c>
    </row>
    <row r="1403" spans="1:12" hidden="1" x14ac:dyDescent="0.3">
      <c r="A1403" t="s">
        <v>127</v>
      </c>
      <c r="B1403" t="s">
        <v>143</v>
      </c>
      <c r="C1403" t="s">
        <v>1794</v>
      </c>
      <c r="D1403" t="s">
        <v>123</v>
      </c>
      <c r="E1403" t="s">
        <v>2702</v>
      </c>
      <c r="F1403" t="s">
        <v>2703</v>
      </c>
      <c r="G1403" t="str">
        <f t="shared" si="113"/>
        <v>2021-02-06</v>
      </c>
      <c r="H1403" t="str">
        <f t="shared" si="114"/>
        <v>2021-02-07</v>
      </c>
      <c r="I1403" t="str">
        <f t="shared" si="116"/>
        <v>2021</v>
      </c>
      <c r="J1403">
        <f t="shared" si="115"/>
        <v>2</v>
      </c>
      <c r="K1403" t="str">
        <f t="shared" si="117"/>
        <v>강원주의보2021-02-06</v>
      </c>
      <c r="L1403">
        <f>COUNTIF(K$2:K1403,K1403)</f>
        <v>1</v>
      </c>
    </row>
    <row r="1404" spans="1:12" hidden="1" x14ac:dyDescent="0.3">
      <c r="A1404" t="s">
        <v>124</v>
      </c>
      <c r="B1404" t="s">
        <v>125</v>
      </c>
      <c r="C1404" t="s">
        <v>1794</v>
      </c>
      <c r="D1404" t="s">
        <v>123</v>
      </c>
      <c r="E1404" t="s">
        <v>2679</v>
      </c>
      <c r="F1404" t="s">
        <v>2680</v>
      </c>
      <c r="G1404" t="str">
        <f t="shared" si="113"/>
        <v>2021-02-07</v>
      </c>
      <c r="H1404" t="str">
        <f t="shared" si="114"/>
        <v>2021-02-07</v>
      </c>
      <c r="I1404" t="str">
        <f t="shared" si="116"/>
        <v>2021</v>
      </c>
      <c r="J1404">
        <f t="shared" si="115"/>
        <v>2</v>
      </c>
      <c r="K1404" t="str">
        <f t="shared" si="117"/>
        <v>경기주의보2021-02-07</v>
      </c>
      <c r="L1404">
        <f>COUNTIF(K$2:K1404,K1404)</f>
        <v>1</v>
      </c>
    </row>
    <row r="1405" spans="1:12" hidden="1" x14ac:dyDescent="0.3">
      <c r="A1405" t="s">
        <v>127</v>
      </c>
      <c r="B1405" t="s">
        <v>147</v>
      </c>
      <c r="C1405" t="s">
        <v>1794</v>
      </c>
      <c r="D1405" t="s">
        <v>123</v>
      </c>
      <c r="E1405" t="s">
        <v>2704</v>
      </c>
      <c r="F1405" t="s">
        <v>2665</v>
      </c>
      <c r="G1405" t="str">
        <f t="shared" si="113"/>
        <v>2021-02-07</v>
      </c>
      <c r="H1405" t="str">
        <f t="shared" si="114"/>
        <v>2021-02-07</v>
      </c>
      <c r="I1405" t="str">
        <f t="shared" si="116"/>
        <v>2021</v>
      </c>
      <c r="J1405">
        <f t="shared" si="115"/>
        <v>2</v>
      </c>
      <c r="K1405" t="str">
        <f t="shared" si="117"/>
        <v>강원주의보2021-02-07</v>
      </c>
      <c r="L1405">
        <f>COUNTIF(K$2:K1405,K1405)</f>
        <v>1</v>
      </c>
    </row>
    <row r="1406" spans="1:12" hidden="1" x14ac:dyDescent="0.3">
      <c r="A1406" t="s">
        <v>153</v>
      </c>
      <c r="B1406" t="s">
        <v>122</v>
      </c>
      <c r="C1406" t="s">
        <v>1794</v>
      </c>
      <c r="D1406" t="s">
        <v>123</v>
      </c>
      <c r="E1406" t="s">
        <v>2679</v>
      </c>
      <c r="F1406" t="s">
        <v>2678</v>
      </c>
      <c r="G1406" t="str">
        <f t="shared" si="113"/>
        <v>2021-02-07</v>
      </c>
      <c r="H1406" t="str">
        <f t="shared" si="114"/>
        <v>2021-02-07</v>
      </c>
      <c r="I1406" t="str">
        <f t="shared" si="116"/>
        <v>2021</v>
      </c>
      <c r="J1406">
        <f t="shared" si="115"/>
        <v>2</v>
      </c>
      <c r="K1406" t="str">
        <f t="shared" si="117"/>
        <v>충남주의보2021-02-07</v>
      </c>
      <c r="L1406">
        <f>COUNTIF(K$2:K1406,K1406)</f>
        <v>1</v>
      </c>
    </row>
    <row r="1407" spans="1:12" hidden="1" x14ac:dyDescent="0.3">
      <c r="A1407" t="s">
        <v>121</v>
      </c>
      <c r="B1407" t="s">
        <v>122</v>
      </c>
      <c r="C1407" t="s">
        <v>1794</v>
      </c>
      <c r="D1407" t="s">
        <v>123</v>
      </c>
      <c r="E1407" t="s">
        <v>2704</v>
      </c>
      <c r="F1407" t="s">
        <v>2706</v>
      </c>
      <c r="G1407" t="str">
        <f t="shared" si="113"/>
        <v>2021-02-07</v>
      </c>
      <c r="H1407" t="str">
        <f t="shared" si="114"/>
        <v>2021-02-07</v>
      </c>
      <c r="I1407" t="str">
        <f t="shared" si="116"/>
        <v>2021</v>
      </c>
      <c r="J1407">
        <f t="shared" si="115"/>
        <v>2</v>
      </c>
      <c r="K1407" t="str">
        <f t="shared" si="117"/>
        <v>충북주의보2021-02-07</v>
      </c>
      <c r="L1407">
        <f>COUNTIF(K$2:K1407,K1407)</f>
        <v>1</v>
      </c>
    </row>
    <row r="1408" spans="1:12" hidden="1" x14ac:dyDescent="0.3">
      <c r="A1408" t="s">
        <v>61</v>
      </c>
      <c r="B1408" t="s">
        <v>171</v>
      </c>
      <c r="C1408" t="s">
        <v>1794</v>
      </c>
      <c r="D1408" t="s">
        <v>123</v>
      </c>
      <c r="E1408" t="s">
        <v>2704</v>
      </c>
      <c r="F1408" t="s">
        <v>2680</v>
      </c>
      <c r="G1408" t="str">
        <f t="shared" si="113"/>
        <v>2021-02-07</v>
      </c>
      <c r="H1408" t="str">
        <f t="shared" si="114"/>
        <v>2021-02-07</v>
      </c>
      <c r="I1408" t="str">
        <f t="shared" si="116"/>
        <v>2021</v>
      </c>
      <c r="J1408">
        <f t="shared" si="115"/>
        <v>2</v>
      </c>
      <c r="K1408" t="str">
        <f t="shared" si="117"/>
        <v>세종주의보2021-02-07</v>
      </c>
      <c r="L1408">
        <f>COUNTIF(K$2:K1408,K1408)</f>
        <v>1</v>
      </c>
    </row>
    <row r="1409" spans="1:12" hidden="1" x14ac:dyDescent="0.3">
      <c r="A1409" t="s">
        <v>132</v>
      </c>
      <c r="B1409" t="s">
        <v>129</v>
      </c>
      <c r="C1409" t="s">
        <v>1794</v>
      </c>
      <c r="D1409" t="s">
        <v>123</v>
      </c>
      <c r="E1409" t="s">
        <v>2704</v>
      </c>
      <c r="F1409" t="s">
        <v>2730</v>
      </c>
      <c r="G1409" t="str">
        <f t="shared" si="113"/>
        <v>2021-02-07</v>
      </c>
      <c r="H1409" t="str">
        <f t="shared" si="114"/>
        <v>2021-02-07</v>
      </c>
      <c r="I1409" t="str">
        <f t="shared" si="116"/>
        <v>2021</v>
      </c>
      <c r="J1409">
        <f t="shared" si="115"/>
        <v>2</v>
      </c>
      <c r="K1409" t="str">
        <f t="shared" si="117"/>
        <v>경북주의보2021-02-07</v>
      </c>
      <c r="L1409">
        <f>COUNTIF(K$2:K1409,K1409)</f>
        <v>1</v>
      </c>
    </row>
    <row r="1410" spans="1:12" hidden="1" x14ac:dyDescent="0.3">
      <c r="A1410" t="s">
        <v>130</v>
      </c>
      <c r="B1410" t="s">
        <v>157</v>
      </c>
      <c r="C1410" t="s">
        <v>1794</v>
      </c>
      <c r="D1410" t="s">
        <v>123</v>
      </c>
      <c r="E1410" t="s">
        <v>2732</v>
      </c>
      <c r="F1410" t="s">
        <v>2733</v>
      </c>
      <c r="G1410" t="str">
        <f t="shared" ref="G1410:G1473" si="118">LEFT(E1410,10)</f>
        <v>2021-02-07</v>
      </c>
      <c r="H1410" t="str">
        <f t="shared" ref="H1410:H1473" si="119">LEFT(F1410,10)</f>
        <v>2021-02-07</v>
      </c>
      <c r="I1410" t="str">
        <f t="shared" si="116"/>
        <v>2021</v>
      </c>
      <c r="J1410">
        <f t="shared" si="115"/>
        <v>2</v>
      </c>
      <c r="K1410" t="str">
        <f t="shared" si="117"/>
        <v>전남주의보2021-02-07</v>
      </c>
      <c r="L1410">
        <f>COUNTIF(K$2:K1410,K1410)</f>
        <v>1</v>
      </c>
    </row>
    <row r="1411" spans="1:12" hidden="1" x14ac:dyDescent="0.3">
      <c r="A1411" t="s">
        <v>39</v>
      </c>
      <c r="B1411" t="s">
        <v>139</v>
      </c>
      <c r="C1411" t="s">
        <v>1794</v>
      </c>
      <c r="D1411" t="s">
        <v>123</v>
      </c>
      <c r="E1411" t="s">
        <v>2704</v>
      </c>
      <c r="F1411" t="s">
        <v>2735</v>
      </c>
      <c r="G1411" t="str">
        <f t="shared" si="118"/>
        <v>2021-02-07</v>
      </c>
      <c r="H1411" t="str">
        <f t="shared" si="119"/>
        <v>2021-02-07</v>
      </c>
      <c r="I1411" t="str">
        <f t="shared" si="116"/>
        <v>2021</v>
      </c>
      <c r="J1411">
        <f t="shared" ref="J1411:J1474" si="120">MONTH(G1411)</f>
        <v>2</v>
      </c>
      <c r="K1411" t="str">
        <f t="shared" si="117"/>
        <v>광주주의보2021-02-07</v>
      </c>
      <c r="L1411">
        <f>COUNTIF(K$2:K1411,K1411)</f>
        <v>1</v>
      </c>
    </row>
    <row r="1412" spans="1:12" hidden="1" x14ac:dyDescent="0.3">
      <c r="A1412" t="s">
        <v>142</v>
      </c>
      <c r="B1412" t="s">
        <v>152</v>
      </c>
      <c r="C1412" t="s">
        <v>1794</v>
      </c>
      <c r="D1412" t="s">
        <v>123</v>
      </c>
      <c r="E1412" t="s">
        <v>2732</v>
      </c>
      <c r="F1412" t="s">
        <v>2733</v>
      </c>
      <c r="G1412" t="str">
        <f t="shared" si="118"/>
        <v>2021-02-07</v>
      </c>
      <c r="H1412" t="str">
        <f t="shared" si="119"/>
        <v>2021-02-07</v>
      </c>
      <c r="I1412" t="str">
        <f t="shared" si="116"/>
        <v>2021</v>
      </c>
      <c r="J1412">
        <f t="shared" si="120"/>
        <v>2</v>
      </c>
      <c r="K1412" t="str">
        <f t="shared" si="117"/>
        <v>전북주의보2021-02-07</v>
      </c>
      <c r="L1412">
        <f>COUNTIF(K$2:K1412,K1412)</f>
        <v>1</v>
      </c>
    </row>
    <row r="1413" spans="1:12" hidden="1" x14ac:dyDescent="0.3">
      <c r="A1413" t="s">
        <v>41</v>
      </c>
      <c r="B1413" t="s">
        <v>162</v>
      </c>
      <c r="C1413" t="s">
        <v>1794</v>
      </c>
      <c r="D1413" t="s">
        <v>123</v>
      </c>
      <c r="E1413" t="s">
        <v>2704</v>
      </c>
      <c r="F1413" t="s">
        <v>2745</v>
      </c>
      <c r="G1413" t="str">
        <f t="shared" si="118"/>
        <v>2021-02-07</v>
      </c>
      <c r="H1413" t="str">
        <f t="shared" si="119"/>
        <v>2021-02-07</v>
      </c>
      <c r="I1413" t="str">
        <f t="shared" si="116"/>
        <v>2021</v>
      </c>
      <c r="J1413">
        <f t="shared" si="120"/>
        <v>2</v>
      </c>
      <c r="K1413" t="str">
        <f t="shared" si="117"/>
        <v>제주주의보2021-02-07</v>
      </c>
      <c r="L1413">
        <f>COUNTIF(K$2:K1413,K1413)</f>
        <v>1</v>
      </c>
    </row>
    <row r="1414" spans="1:12" hidden="1" x14ac:dyDescent="0.3">
      <c r="A1414" t="s">
        <v>124</v>
      </c>
      <c r="B1414" t="s">
        <v>164</v>
      </c>
      <c r="C1414" t="s">
        <v>1794</v>
      </c>
      <c r="D1414" t="s">
        <v>123</v>
      </c>
      <c r="E1414" t="s">
        <v>2681</v>
      </c>
      <c r="F1414" t="s">
        <v>2682</v>
      </c>
      <c r="G1414" t="str">
        <f t="shared" si="118"/>
        <v>2021-02-11</v>
      </c>
      <c r="H1414" t="str">
        <f t="shared" si="119"/>
        <v>2021-02-15</v>
      </c>
      <c r="I1414" t="str">
        <f t="shared" si="116"/>
        <v>2021</v>
      </c>
      <c r="J1414">
        <f t="shared" si="120"/>
        <v>2</v>
      </c>
      <c r="K1414" t="str">
        <f t="shared" si="117"/>
        <v>경기주의보2021-02-11</v>
      </c>
      <c r="L1414">
        <f>COUNTIF(K$2:K1414,K1414)</f>
        <v>1</v>
      </c>
    </row>
    <row r="1415" spans="1:12" hidden="1" x14ac:dyDescent="0.3">
      <c r="A1415" t="s">
        <v>153</v>
      </c>
      <c r="B1415" t="s">
        <v>122</v>
      </c>
      <c r="C1415" t="s">
        <v>1794</v>
      </c>
      <c r="D1415" t="s">
        <v>123</v>
      </c>
      <c r="E1415" t="s">
        <v>2681</v>
      </c>
      <c r="F1415" t="s">
        <v>2682</v>
      </c>
      <c r="G1415" t="str">
        <f t="shared" si="118"/>
        <v>2021-02-11</v>
      </c>
      <c r="H1415" t="str">
        <f t="shared" si="119"/>
        <v>2021-02-15</v>
      </c>
      <c r="I1415" t="str">
        <f t="shared" si="116"/>
        <v>2021</v>
      </c>
      <c r="J1415">
        <f t="shared" si="120"/>
        <v>2</v>
      </c>
      <c r="K1415" t="str">
        <f t="shared" si="117"/>
        <v>충남주의보2021-02-11</v>
      </c>
      <c r="L1415">
        <f>COUNTIF(K$2:K1415,K1415)</f>
        <v>1</v>
      </c>
    </row>
    <row r="1416" spans="1:12" hidden="1" x14ac:dyDescent="0.3">
      <c r="A1416" t="s">
        <v>27</v>
      </c>
      <c r="B1416" t="s">
        <v>135</v>
      </c>
      <c r="C1416" t="s">
        <v>1794</v>
      </c>
      <c r="D1416" t="s">
        <v>123</v>
      </c>
      <c r="E1416" t="s">
        <v>2666</v>
      </c>
      <c r="F1416" t="s">
        <v>2667</v>
      </c>
      <c r="G1416" t="str">
        <f t="shared" si="118"/>
        <v>2021-02-12</v>
      </c>
      <c r="H1416" t="str">
        <f t="shared" si="119"/>
        <v>2021-02-15</v>
      </c>
      <c r="I1416" t="str">
        <f t="shared" si="116"/>
        <v>2021</v>
      </c>
      <c r="J1416">
        <f t="shared" si="120"/>
        <v>2</v>
      </c>
      <c r="K1416" t="str">
        <f t="shared" si="117"/>
        <v>서울주의보2021-02-12</v>
      </c>
      <c r="L1416">
        <f>COUNTIF(K$2:K1416,K1416)</f>
        <v>1</v>
      </c>
    </row>
    <row r="1417" spans="1:12" hidden="1" x14ac:dyDescent="0.3">
      <c r="A1417" t="s">
        <v>124</v>
      </c>
      <c r="B1417" t="s">
        <v>144</v>
      </c>
      <c r="C1417" t="s">
        <v>1794</v>
      </c>
      <c r="D1417" t="s">
        <v>123</v>
      </c>
      <c r="E1417" t="s">
        <v>2684</v>
      </c>
      <c r="F1417" t="s">
        <v>2682</v>
      </c>
      <c r="G1417" t="str">
        <f t="shared" si="118"/>
        <v>2021-02-12</v>
      </c>
      <c r="H1417" t="str">
        <f t="shared" si="119"/>
        <v>2021-02-15</v>
      </c>
      <c r="I1417" t="str">
        <f t="shared" si="116"/>
        <v>2021</v>
      </c>
      <c r="J1417">
        <f t="shared" si="120"/>
        <v>2</v>
      </c>
      <c r="K1417" t="str">
        <f t="shared" si="117"/>
        <v>경기주의보2021-02-12</v>
      </c>
      <c r="L1417">
        <f>COUNTIF(K$2:K1417,K1417)</f>
        <v>1</v>
      </c>
    </row>
    <row r="1418" spans="1:12" hidden="1" x14ac:dyDescent="0.3">
      <c r="A1418" t="s">
        <v>30</v>
      </c>
      <c r="B1418" t="s">
        <v>146</v>
      </c>
      <c r="C1418" t="s">
        <v>1794</v>
      </c>
      <c r="D1418" t="s">
        <v>123</v>
      </c>
      <c r="E1418" t="s">
        <v>2692</v>
      </c>
      <c r="F1418" t="s">
        <v>2693</v>
      </c>
      <c r="G1418" t="str">
        <f t="shared" si="118"/>
        <v>2021-02-12</v>
      </c>
      <c r="H1418" t="str">
        <f t="shared" si="119"/>
        <v>2021-02-15</v>
      </c>
      <c r="I1418" t="str">
        <f t="shared" si="116"/>
        <v>2021</v>
      </c>
      <c r="J1418">
        <f t="shared" si="120"/>
        <v>2</v>
      </c>
      <c r="K1418" t="str">
        <f t="shared" si="117"/>
        <v>인천주의보2021-02-12</v>
      </c>
      <c r="L1418">
        <f>COUNTIF(K$2:K1418,K1418)</f>
        <v>1</v>
      </c>
    </row>
    <row r="1419" spans="1:12" hidden="1" x14ac:dyDescent="0.3">
      <c r="A1419" t="s">
        <v>153</v>
      </c>
      <c r="B1419" t="s">
        <v>129</v>
      </c>
      <c r="C1419" t="s">
        <v>1794</v>
      </c>
      <c r="D1419" t="s">
        <v>123</v>
      </c>
      <c r="E1419" t="s">
        <v>2707</v>
      </c>
      <c r="F1419" t="s">
        <v>2683</v>
      </c>
      <c r="G1419" t="str">
        <f t="shared" si="118"/>
        <v>2021-02-12</v>
      </c>
      <c r="H1419" t="str">
        <f t="shared" si="119"/>
        <v>2021-02-15</v>
      </c>
      <c r="I1419" t="str">
        <f t="shared" si="116"/>
        <v>2021</v>
      </c>
      <c r="J1419">
        <f t="shared" si="120"/>
        <v>2</v>
      </c>
      <c r="K1419" t="str">
        <f t="shared" si="117"/>
        <v>충남주의보2021-02-12</v>
      </c>
      <c r="L1419">
        <f>COUNTIF(K$2:K1419,K1419)</f>
        <v>1</v>
      </c>
    </row>
    <row r="1420" spans="1:12" hidden="1" x14ac:dyDescent="0.3">
      <c r="A1420" t="s">
        <v>61</v>
      </c>
      <c r="B1420" t="s">
        <v>171</v>
      </c>
      <c r="C1420" t="s">
        <v>1794</v>
      </c>
      <c r="D1420" t="s">
        <v>123</v>
      </c>
      <c r="E1420" t="s">
        <v>2721</v>
      </c>
      <c r="F1420" t="s">
        <v>2722</v>
      </c>
      <c r="G1420" t="str">
        <f t="shared" si="118"/>
        <v>2021-02-13</v>
      </c>
      <c r="H1420" t="str">
        <f t="shared" si="119"/>
        <v>2021-02-13</v>
      </c>
      <c r="I1420" t="str">
        <f t="shared" si="116"/>
        <v>2021</v>
      </c>
      <c r="J1420">
        <f t="shared" si="120"/>
        <v>2</v>
      </c>
      <c r="K1420" t="str">
        <f t="shared" si="117"/>
        <v>세종주의보2021-02-13</v>
      </c>
      <c r="L1420">
        <f>COUNTIF(K$2:K1420,K1420)</f>
        <v>1</v>
      </c>
    </row>
    <row r="1421" spans="1:12" hidden="1" x14ac:dyDescent="0.3">
      <c r="A1421" t="s">
        <v>142</v>
      </c>
      <c r="B1421" t="s">
        <v>152</v>
      </c>
      <c r="C1421" t="s">
        <v>1794</v>
      </c>
      <c r="D1421" t="s">
        <v>123</v>
      </c>
      <c r="E1421" t="s">
        <v>2737</v>
      </c>
      <c r="F1421" t="s">
        <v>2738</v>
      </c>
      <c r="G1421" t="str">
        <f t="shared" si="118"/>
        <v>2021-02-13</v>
      </c>
      <c r="H1421" t="str">
        <f t="shared" si="119"/>
        <v>2021-02-14</v>
      </c>
      <c r="I1421" t="str">
        <f t="shared" si="116"/>
        <v>2021</v>
      </c>
      <c r="J1421">
        <f t="shared" si="120"/>
        <v>2</v>
      </c>
      <c r="K1421" t="str">
        <f t="shared" si="117"/>
        <v>전북주의보2021-02-13</v>
      </c>
      <c r="L1421">
        <f>COUNTIF(K$2:K1421,K1421)</f>
        <v>1</v>
      </c>
    </row>
    <row r="1422" spans="1:12" hidden="1" x14ac:dyDescent="0.3">
      <c r="A1422" t="s">
        <v>30</v>
      </c>
      <c r="B1422" t="s">
        <v>137</v>
      </c>
      <c r="C1422" t="s">
        <v>1794</v>
      </c>
      <c r="D1422" t="s">
        <v>123</v>
      </c>
      <c r="E1422" t="s">
        <v>2694</v>
      </c>
      <c r="F1422" t="s">
        <v>2695</v>
      </c>
      <c r="G1422" t="str">
        <f t="shared" si="118"/>
        <v>2021-02-14</v>
      </c>
      <c r="H1422" t="str">
        <f t="shared" si="119"/>
        <v>2021-02-15</v>
      </c>
      <c r="I1422" t="str">
        <f t="shared" si="116"/>
        <v>2021</v>
      </c>
      <c r="J1422">
        <f t="shared" si="120"/>
        <v>2</v>
      </c>
      <c r="K1422" t="str">
        <f t="shared" si="117"/>
        <v>인천주의보2021-02-14</v>
      </c>
      <c r="L1422">
        <f>COUNTIF(K$2:K1422,K1422)</f>
        <v>1</v>
      </c>
    </row>
    <row r="1423" spans="1:12" hidden="1" x14ac:dyDescent="0.3">
      <c r="A1423" t="s">
        <v>27</v>
      </c>
      <c r="B1423" t="s">
        <v>135</v>
      </c>
      <c r="C1423" t="s">
        <v>1794</v>
      </c>
      <c r="D1423" t="s">
        <v>123</v>
      </c>
      <c r="E1423" t="s">
        <v>2668</v>
      </c>
      <c r="F1423" t="s">
        <v>2669</v>
      </c>
      <c r="G1423" t="str">
        <f t="shared" si="118"/>
        <v>2021-03-10</v>
      </c>
      <c r="H1423" t="str">
        <f t="shared" si="119"/>
        <v>2021-03-12</v>
      </c>
      <c r="I1423" t="str">
        <f t="shared" si="116"/>
        <v>2021</v>
      </c>
      <c r="J1423">
        <f t="shared" si="120"/>
        <v>3</v>
      </c>
      <c r="K1423" t="str">
        <f t="shared" si="117"/>
        <v>서울주의보2021-03-10</v>
      </c>
      <c r="L1423">
        <f>COUNTIF(K$2:K1423,K1423)</f>
        <v>1</v>
      </c>
    </row>
    <row r="1424" spans="1:12" hidden="1" x14ac:dyDescent="0.3">
      <c r="A1424" t="s">
        <v>124</v>
      </c>
      <c r="B1424" t="s">
        <v>125</v>
      </c>
      <c r="C1424" t="s">
        <v>1794</v>
      </c>
      <c r="D1424" t="s">
        <v>123</v>
      </c>
      <c r="E1424" t="s">
        <v>2668</v>
      </c>
      <c r="F1424" t="s">
        <v>2685</v>
      </c>
      <c r="G1424" t="str">
        <f t="shared" si="118"/>
        <v>2021-03-10</v>
      </c>
      <c r="H1424" t="str">
        <f t="shared" si="119"/>
        <v>2021-03-12</v>
      </c>
      <c r="I1424" t="str">
        <f t="shared" si="116"/>
        <v>2021</v>
      </c>
      <c r="J1424">
        <f t="shared" si="120"/>
        <v>3</v>
      </c>
      <c r="K1424" t="str">
        <f t="shared" si="117"/>
        <v>경기주의보2021-03-10</v>
      </c>
      <c r="L1424">
        <f>COUNTIF(K$2:K1424,K1424)</f>
        <v>1</v>
      </c>
    </row>
    <row r="1425" spans="1:12" hidden="1" x14ac:dyDescent="0.3">
      <c r="A1425" t="s">
        <v>30</v>
      </c>
      <c r="B1425" t="s">
        <v>149</v>
      </c>
      <c r="C1425" t="s">
        <v>1794</v>
      </c>
      <c r="D1425" t="s">
        <v>123</v>
      </c>
      <c r="E1425" t="s">
        <v>2696</v>
      </c>
      <c r="F1425" t="s">
        <v>2686</v>
      </c>
      <c r="G1425" t="str">
        <f t="shared" si="118"/>
        <v>2021-03-10</v>
      </c>
      <c r="H1425" t="str">
        <f t="shared" si="119"/>
        <v>2021-03-12</v>
      </c>
      <c r="I1425" t="str">
        <f t="shared" si="116"/>
        <v>2021</v>
      </c>
      <c r="J1425">
        <f t="shared" si="120"/>
        <v>3</v>
      </c>
      <c r="K1425" t="str">
        <f t="shared" si="117"/>
        <v>인천주의보2021-03-10</v>
      </c>
      <c r="L1425">
        <f>COUNTIF(K$2:K1425,K1425)</f>
        <v>1</v>
      </c>
    </row>
    <row r="1426" spans="1:12" hidden="1" x14ac:dyDescent="0.3">
      <c r="A1426" t="s">
        <v>153</v>
      </c>
      <c r="B1426" t="s">
        <v>122</v>
      </c>
      <c r="C1426" t="s">
        <v>1794</v>
      </c>
      <c r="D1426" t="s">
        <v>123</v>
      </c>
      <c r="E1426" t="s">
        <v>2708</v>
      </c>
      <c r="F1426" t="s">
        <v>2709</v>
      </c>
      <c r="G1426" t="str">
        <f t="shared" si="118"/>
        <v>2021-03-10</v>
      </c>
      <c r="H1426" t="str">
        <f t="shared" si="119"/>
        <v>2021-03-13</v>
      </c>
      <c r="I1426" t="str">
        <f t="shared" si="116"/>
        <v>2021</v>
      </c>
      <c r="J1426">
        <f t="shared" si="120"/>
        <v>3</v>
      </c>
      <c r="K1426" t="str">
        <f t="shared" si="117"/>
        <v>충남주의보2021-03-10</v>
      </c>
      <c r="L1426">
        <f>COUNTIF(K$2:K1426,K1426)</f>
        <v>1</v>
      </c>
    </row>
    <row r="1427" spans="1:12" hidden="1" x14ac:dyDescent="0.3">
      <c r="A1427" t="s">
        <v>142</v>
      </c>
      <c r="B1427" t="s">
        <v>152</v>
      </c>
      <c r="C1427" t="s">
        <v>1794</v>
      </c>
      <c r="D1427" t="s">
        <v>123</v>
      </c>
      <c r="E1427" t="s">
        <v>2739</v>
      </c>
      <c r="F1427" t="s">
        <v>2740</v>
      </c>
      <c r="G1427" t="str">
        <f t="shared" si="118"/>
        <v>2021-03-10</v>
      </c>
      <c r="H1427" t="str">
        <f t="shared" si="119"/>
        <v>2021-03-12</v>
      </c>
      <c r="I1427" t="str">
        <f t="shared" si="116"/>
        <v>2021</v>
      </c>
      <c r="J1427">
        <f t="shared" si="120"/>
        <v>3</v>
      </c>
      <c r="K1427" t="str">
        <f t="shared" si="117"/>
        <v>전북주의보2021-03-10</v>
      </c>
      <c r="L1427">
        <f>COUNTIF(K$2:K1427,K1427)</f>
        <v>1</v>
      </c>
    </row>
    <row r="1428" spans="1:12" hidden="1" x14ac:dyDescent="0.3">
      <c r="A1428" t="s">
        <v>124</v>
      </c>
      <c r="B1428" t="s">
        <v>164</v>
      </c>
      <c r="C1428" t="s">
        <v>126</v>
      </c>
      <c r="D1428" t="s">
        <v>123</v>
      </c>
      <c r="E1428" t="s">
        <v>1223</v>
      </c>
      <c r="F1428" t="s">
        <v>1224</v>
      </c>
      <c r="G1428" t="str">
        <f t="shared" si="118"/>
        <v>2021-03-11</v>
      </c>
      <c r="H1428" t="str">
        <f t="shared" si="119"/>
        <v>2021-03-11</v>
      </c>
      <c r="I1428" t="str">
        <f t="shared" si="116"/>
        <v>2021</v>
      </c>
      <c r="J1428">
        <f t="shared" si="120"/>
        <v>3</v>
      </c>
      <c r="K1428" t="str">
        <f t="shared" si="117"/>
        <v>경기주의보2021-03-11</v>
      </c>
      <c r="L1428">
        <f>COUNTIF(K$2:K1428,K1428)</f>
        <v>1</v>
      </c>
    </row>
    <row r="1429" spans="1:12" hidden="1" x14ac:dyDescent="0.3">
      <c r="A1429" t="s">
        <v>30</v>
      </c>
      <c r="B1429" t="s">
        <v>129</v>
      </c>
      <c r="C1429" t="s">
        <v>126</v>
      </c>
      <c r="D1429" t="s">
        <v>123</v>
      </c>
      <c r="E1429" t="s">
        <v>1224</v>
      </c>
      <c r="F1429" t="s">
        <v>1254</v>
      </c>
      <c r="G1429" t="str">
        <f t="shared" si="118"/>
        <v>2021-03-11</v>
      </c>
      <c r="H1429" t="str">
        <f t="shared" si="119"/>
        <v>2021-03-11</v>
      </c>
      <c r="I1429" t="str">
        <f t="shared" si="116"/>
        <v>2021</v>
      </c>
      <c r="J1429">
        <f t="shared" si="120"/>
        <v>3</v>
      </c>
      <c r="K1429" t="str">
        <f t="shared" si="117"/>
        <v>인천주의보2021-03-11</v>
      </c>
      <c r="L1429">
        <f>COUNTIF(K$2:K1429,K1429)</f>
        <v>1</v>
      </c>
    </row>
    <row r="1430" spans="1:12" hidden="1" x14ac:dyDescent="0.3">
      <c r="A1430" t="s">
        <v>153</v>
      </c>
      <c r="B1430" t="s">
        <v>122</v>
      </c>
      <c r="C1430" t="s">
        <v>126</v>
      </c>
      <c r="D1430" t="s">
        <v>123</v>
      </c>
      <c r="E1430" t="s">
        <v>1304</v>
      </c>
      <c r="F1430" t="s">
        <v>1224</v>
      </c>
      <c r="G1430" t="str">
        <f t="shared" si="118"/>
        <v>2021-03-11</v>
      </c>
      <c r="H1430" t="str">
        <f t="shared" si="119"/>
        <v>2021-03-11</v>
      </c>
      <c r="I1430" t="str">
        <f t="shared" si="116"/>
        <v>2021</v>
      </c>
      <c r="J1430">
        <f t="shared" si="120"/>
        <v>3</v>
      </c>
      <c r="K1430" t="str">
        <f t="shared" si="117"/>
        <v>충남주의보2021-03-11</v>
      </c>
      <c r="L1430">
        <f>COUNTIF(K$2:K1430,K1430)</f>
        <v>1</v>
      </c>
    </row>
    <row r="1431" spans="1:12" hidden="1" x14ac:dyDescent="0.3">
      <c r="A1431" t="s">
        <v>61</v>
      </c>
      <c r="B1431" t="s">
        <v>171</v>
      </c>
      <c r="C1431" t="s">
        <v>1794</v>
      </c>
      <c r="D1431" t="s">
        <v>123</v>
      </c>
      <c r="E1431" t="s">
        <v>2723</v>
      </c>
      <c r="F1431" t="s">
        <v>2710</v>
      </c>
      <c r="G1431" t="str">
        <f t="shared" si="118"/>
        <v>2021-03-11</v>
      </c>
      <c r="H1431" t="str">
        <f t="shared" si="119"/>
        <v>2021-03-12</v>
      </c>
      <c r="I1431" t="str">
        <f t="shared" si="116"/>
        <v>2021</v>
      </c>
      <c r="J1431">
        <f t="shared" si="120"/>
        <v>3</v>
      </c>
      <c r="K1431" t="str">
        <f t="shared" si="117"/>
        <v>세종주의보2021-03-11</v>
      </c>
      <c r="L1431">
        <f>COUNTIF(K$2:K1431,K1431)</f>
        <v>1</v>
      </c>
    </row>
    <row r="1432" spans="1:12" hidden="1" x14ac:dyDescent="0.3">
      <c r="A1432" t="s">
        <v>142</v>
      </c>
      <c r="B1432" t="s">
        <v>129</v>
      </c>
      <c r="C1432" t="s">
        <v>1794</v>
      </c>
      <c r="D1432" t="s">
        <v>123</v>
      </c>
      <c r="E1432" t="s">
        <v>2741</v>
      </c>
      <c r="F1432" t="s">
        <v>2710</v>
      </c>
      <c r="G1432" t="str">
        <f t="shared" si="118"/>
        <v>2021-03-11</v>
      </c>
      <c r="H1432" t="str">
        <f t="shared" si="119"/>
        <v>2021-03-12</v>
      </c>
      <c r="I1432" t="str">
        <f t="shared" si="116"/>
        <v>2021</v>
      </c>
      <c r="J1432">
        <f t="shared" si="120"/>
        <v>3</v>
      </c>
      <c r="K1432" t="str">
        <f t="shared" si="117"/>
        <v>전북주의보2021-03-11</v>
      </c>
      <c r="L1432">
        <f>COUNTIF(K$2:K1432,K1432)</f>
        <v>1</v>
      </c>
    </row>
    <row r="1433" spans="1:12" hidden="1" x14ac:dyDescent="0.3">
      <c r="A1433" t="s">
        <v>124</v>
      </c>
      <c r="B1433" t="s">
        <v>125</v>
      </c>
      <c r="C1433" t="s">
        <v>1794</v>
      </c>
      <c r="D1433" t="s">
        <v>123</v>
      </c>
      <c r="E1433" t="s">
        <v>2687</v>
      </c>
      <c r="F1433" t="s">
        <v>2688</v>
      </c>
      <c r="G1433" t="str">
        <f t="shared" si="118"/>
        <v>2021-03-14</v>
      </c>
      <c r="H1433" t="str">
        <f t="shared" si="119"/>
        <v>2021-03-16</v>
      </c>
      <c r="I1433" t="str">
        <f t="shared" si="116"/>
        <v>2021</v>
      </c>
      <c r="J1433">
        <f t="shared" si="120"/>
        <v>3</v>
      </c>
      <c r="K1433" t="str">
        <f t="shared" si="117"/>
        <v>경기주의보2021-03-14</v>
      </c>
      <c r="L1433">
        <f>COUNTIF(K$2:K1433,K1433)</f>
        <v>1</v>
      </c>
    </row>
    <row r="1434" spans="1:12" hidden="1" x14ac:dyDescent="0.3">
      <c r="A1434" t="s">
        <v>30</v>
      </c>
      <c r="B1434" t="s">
        <v>129</v>
      </c>
      <c r="C1434" t="s">
        <v>1794</v>
      </c>
      <c r="D1434" t="s">
        <v>123</v>
      </c>
      <c r="E1434" t="s">
        <v>2697</v>
      </c>
      <c r="F1434" t="s">
        <v>2671</v>
      </c>
      <c r="G1434" t="str">
        <f t="shared" si="118"/>
        <v>2021-03-14</v>
      </c>
      <c r="H1434" t="str">
        <f t="shared" si="119"/>
        <v>2021-03-15</v>
      </c>
      <c r="I1434" t="str">
        <f t="shared" si="116"/>
        <v>2021</v>
      </c>
      <c r="J1434">
        <f t="shared" si="120"/>
        <v>3</v>
      </c>
      <c r="K1434" t="str">
        <f t="shared" si="117"/>
        <v>인천주의보2021-03-14</v>
      </c>
      <c r="L1434">
        <f>COUNTIF(K$2:K1434,K1434)</f>
        <v>1</v>
      </c>
    </row>
    <row r="1435" spans="1:12" hidden="1" x14ac:dyDescent="0.3">
      <c r="A1435" t="s">
        <v>153</v>
      </c>
      <c r="B1435" t="s">
        <v>122</v>
      </c>
      <c r="C1435" t="s">
        <v>1794</v>
      </c>
      <c r="D1435" t="s">
        <v>123</v>
      </c>
      <c r="E1435" t="s">
        <v>2711</v>
      </c>
      <c r="F1435" t="s">
        <v>2712</v>
      </c>
      <c r="G1435" t="str">
        <f t="shared" si="118"/>
        <v>2021-03-14</v>
      </c>
      <c r="H1435" t="str">
        <f t="shared" si="119"/>
        <v>2021-03-15</v>
      </c>
      <c r="I1435" t="str">
        <f t="shared" si="116"/>
        <v>2021</v>
      </c>
      <c r="J1435">
        <f t="shared" si="120"/>
        <v>3</v>
      </c>
      <c r="K1435" t="str">
        <f t="shared" si="117"/>
        <v>충남주의보2021-03-14</v>
      </c>
      <c r="L1435">
        <f>COUNTIF(K$2:K1435,K1435)</f>
        <v>1</v>
      </c>
    </row>
    <row r="1436" spans="1:12" hidden="1" x14ac:dyDescent="0.3">
      <c r="A1436" t="s">
        <v>27</v>
      </c>
      <c r="B1436" t="s">
        <v>135</v>
      </c>
      <c r="C1436" t="s">
        <v>1794</v>
      </c>
      <c r="D1436" t="s">
        <v>123</v>
      </c>
      <c r="E1436" t="s">
        <v>2670</v>
      </c>
      <c r="F1436" t="s">
        <v>2671</v>
      </c>
      <c r="G1436" t="str">
        <f t="shared" si="118"/>
        <v>2021-03-15</v>
      </c>
      <c r="H1436" t="str">
        <f t="shared" si="119"/>
        <v>2021-03-15</v>
      </c>
      <c r="I1436" t="str">
        <f t="shared" si="116"/>
        <v>2021</v>
      </c>
      <c r="J1436">
        <f t="shared" si="120"/>
        <v>3</v>
      </c>
      <c r="K1436" t="str">
        <f t="shared" si="117"/>
        <v>서울주의보2021-03-15</v>
      </c>
      <c r="L1436">
        <f>COUNTIF(K$2:K1436,K1436)</f>
        <v>1</v>
      </c>
    </row>
    <row r="1437" spans="1:12" hidden="1" x14ac:dyDescent="0.3">
      <c r="A1437" t="s">
        <v>124</v>
      </c>
      <c r="B1437" t="s">
        <v>164</v>
      </c>
      <c r="C1437" t="s">
        <v>1794</v>
      </c>
      <c r="D1437" t="s">
        <v>123</v>
      </c>
      <c r="E1437" t="s">
        <v>2670</v>
      </c>
      <c r="F1437" t="s">
        <v>2671</v>
      </c>
      <c r="G1437" t="str">
        <f t="shared" si="118"/>
        <v>2021-03-15</v>
      </c>
      <c r="H1437" t="str">
        <f t="shared" si="119"/>
        <v>2021-03-15</v>
      </c>
      <c r="I1437" t="str">
        <f t="shared" si="116"/>
        <v>2021</v>
      </c>
      <c r="J1437">
        <f t="shared" si="120"/>
        <v>3</v>
      </c>
      <c r="K1437" t="str">
        <f t="shared" si="117"/>
        <v>경기주의보2021-03-15</v>
      </c>
      <c r="L1437">
        <f>COUNTIF(K$2:K1437,K1437)</f>
        <v>1</v>
      </c>
    </row>
    <row r="1438" spans="1:12" hidden="1" x14ac:dyDescent="0.3">
      <c r="A1438" t="s">
        <v>124</v>
      </c>
      <c r="B1438" t="s">
        <v>144</v>
      </c>
      <c r="C1438" t="s">
        <v>126</v>
      </c>
      <c r="D1438" t="s">
        <v>123</v>
      </c>
      <c r="E1438" t="s">
        <v>1225</v>
      </c>
      <c r="F1438" t="s">
        <v>1226</v>
      </c>
      <c r="G1438" t="str">
        <f t="shared" si="118"/>
        <v>2021-03-16</v>
      </c>
      <c r="H1438" t="str">
        <f t="shared" si="119"/>
        <v>2021-03-17</v>
      </c>
      <c r="I1438" t="str">
        <f t="shared" si="116"/>
        <v>2021</v>
      </c>
      <c r="J1438">
        <f t="shared" si="120"/>
        <v>3</v>
      </c>
      <c r="K1438" t="str">
        <f t="shared" si="117"/>
        <v>경기주의보2021-03-16</v>
      </c>
      <c r="L1438">
        <f>COUNTIF(K$2:K1438,K1438)</f>
        <v>1</v>
      </c>
    </row>
    <row r="1439" spans="1:12" hidden="1" x14ac:dyDescent="0.3">
      <c r="A1439" t="s">
        <v>30</v>
      </c>
      <c r="B1439" t="s">
        <v>129</v>
      </c>
      <c r="C1439" t="s">
        <v>126</v>
      </c>
      <c r="D1439" t="s">
        <v>123</v>
      </c>
      <c r="E1439" t="s">
        <v>1225</v>
      </c>
      <c r="F1439" t="s">
        <v>1255</v>
      </c>
      <c r="G1439" t="str">
        <f t="shared" si="118"/>
        <v>2021-03-16</v>
      </c>
      <c r="H1439" t="str">
        <f t="shared" si="119"/>
        <v>2021-03-16</v>
      </c>
      <c r="I1439" t="str">
        <f t="shared" si="116"/>
        <v>2021</v>
      </c>
      <c r="J1439">
        <f t="shared" si="120"/>
        <v>3</v>
      </c>
      <c r="K1439" t="str">
        <f t="shared" si="117"/>
        <v>인천주의보2021-03-16</v>
      </c>
      <c r="L1439">
        <f>COUNTIF(K$2:K1439,K1439)</f>
        <v>1</v>
      </c>
    </row>
    <row r="1440" spans="1:12" hidden="1" x14ac:dyDescent="0.3">
      <c r="A1440" t="s">
        <v>127</v>
      </c>
      <c r="B1440" t="s">
        <v>143</v>
      </c>
      <c r="C1440" t="s">
        <v>126</v>
      </c>
      <c r="D1440" t="s">
        <v>123</v>
      </c>
      <c r="E1440" t="s">
        <v>1275</v>
      </c>
      <c r="F1440" t="s">
        <v>1276</v>
      </c>
      <c r="G1440" t="str">
        <f t="shared" si="118"/>
        <v>2021-03-16</v>
      </c>
      <c r="H1440" t="str">
        <f t="shared" si="119"/>
        <v>2021-03-16</v>
      </c>
      <c r="I1440" t="str">
        <f t="shared" si="116"/>
        <v>2021</v>
      </c>
      <c r="J1440">
        <f t="shared" si="120"/>
        <v>3</v>
      </c>
      <c r="K1440" t="str">
        <f t="shared" si="117"/>
        <v>강원주의보2021-03-16</v>
      </c>
      <c r="L1440">
        <f>COUNTIF(K$2:K1440,K1440)</f>
        <v>1</v>
      </c>
    </row>
    <row r="1441" spans="1:12" hidden="1" x14ac:dyDescent="0.3">
      <c r="A1441" t="s">
        <v>153</v>
      </c>
      <c r="B1441" t="s">
        <v>122</v>
      </c>
      <c r="C1441" t="s">
        <v>126</v>
      </c>
      <c r="D1441" t="s">
        <v>123</v>
      </c>
      <c r="E1441" t="s">
        <v>1305</v>
      </c>
      <c r="F1441" t="s">
        <v>1306</v>
      </c>
      <c r="G1441" t="str">
        <f t="shared" si="118"/>
        <v>2021-03-16</v>
      </c>
      <c r="H1441" t="str">
        <f t="shared" si="119"/>
        <v>2021-03-17</v>
      </c>
      <c r="I1441" t="str">
        <f t="shared" si="116"/>
        <v>2021</v>
      </c>
      <c r="J1441">
        <f t="shared" si="120"/>
        <v>3</v>
      </c>
      <c r="K1441" t="str">
        <f t="shared" si="117"/>
        <v>충남주의보2021-03-16</v>
      </c>
      <c r="L1441">
        <f>COUNTIF(K$2:K1441,K1441)</f>
        <v>1</v>
      </c>
    </row>
    <row r="1442" spans="1:12" hidden="1" x14ac:dyDescent="0.3">
      <c r="A1442" t="s">
        <v>121</v>
      </c>
      <c r="B1442" t="s">
        <v>152</v>
      </c>
      <c r="C1442" t="s">
        <v>126</v>
      </c>
      <c r="D1442" t="s">
        <v>123</v>
      </c>
      <c r="E1442" t="s">
        <v>1255</v>
      </c>
      <c r="F1442" t="s">
        <v>1328</v>
      </c>
      <c r="G1442" t="str">
        <f t="shared" si="118"/>
        <v>2021-03-16</v>
      </c>
      <c r="H1442" t="str">
        <f t="shared" si="119"/>
        <v>2021-03-16</v>
      </c>
      <c r="I1442" t="str">
        <f t="shared" si="116"/>
        <v>2021</v>
      </c>
      <c r="J1442">
        <f t="shared" si="120"/>
        <v>3</v>
      </c>
      <c r="K1442" t="str">
        <f t="shared" si="117"/>
        <v>충북주의보2021-03-16</v>
      </c>
      <c r="L1442">
        <f>COUNTIF(K$2:K1442,K1442)</f>
        <v>1</v>
      </c>
    </row>
    <row r="1443" spans="1:12" hidden="1" x14ac:dyDescent="0.3">
      <c r="A1443" t="s">
        <v>36</v>
      </c>
      <c r="B1443" t="s">
        <v>165</v>
      </c>
      <c r="C1443" t="s">
        <v>126</v>
      </c>
      <c r="D1443" t="s">
        <v>123</v>
      </c>
      <c r="E1443" t="s">
        <v>1305</v>
      </c>
      <c r="F1443" t="s">
        <v>1352</v>
      </c>
      <c r="G1443" t="str">
        <f t="shared" si="118"/>
        <v>2021-03-16</v>
      </c>
      <c r="H1443" t="str">
        <f t="shared" si="119"/>
        <v>2021-03-16</v>
      </c>
      <c r="I1443" t="str">
        <f t="shared" si="116"/>
        <v>2021</v>
      </c>
      <c r="J1443">
        <f t="shared" si="120"/>
        <v>3</v>
      </c>
      <c r="K1443" t="str">
        <f t="shared" si="117"/>
        <v>대구주의보2021-03-16</v>
      </c>
      <c r="L1443">
        <f>COUNTIF(K$2:K1443,K1443)</f>
        <v>1</v>
      </c>
    </row>
    <row r="1444" spans="1:12" hidden="1" x14ac:dyDescent="0.3">
      <c r="A1444" t="s">
        <v>132</v>
      </c>
      <c r="B1444" t="s">
        <v>140</v>
      </c>
      <c r="C1444" t="s">
        <v>126</v>
      </c>
      <c r="D1444" t="s">
        <v>123</v>
      </c>
      <c r="E1444" t="s">
        <v>1352</v>
      </c>
      <c r="F1444" t="s">
        <v>1356</v>
      </c>
      <c r="G1444" t="str">
        <f t="shared" si="118"/>
        <v>2021-03-16</v>
      </c>
      <c r="H1444" t="str">
        <f t="shared" si="119"/>
        <v>2021-03-16</v>
      </c>
      <c r="I1444" t="str">
        <f t="shared" si="116"/>
        <v>2021</v>
      </c>
      <c r="J1444">
        <f t="shared" si="120"/>
        <v>3</v>
      </c>
      <c r="K1444" t="str">
        <f t="shared" si="117"/>
        <v>경북주의보2021-03-16</v>
      </c>
      <c r="L1444">
        <f>COUNTIF(K$2:K1444,K1444)</f>
        <v>1</v>
      </c>
    </row>
    <row r="1445" spans="1:12" hidden="1" x14ac:dyDescent="0.3">
      <c r="A1445" t="s">
        <v>133</v>
      </c>
      <c r="B1445" t="s">
        <v>151</v>
      </c>
      <c r="C1445" t="s">
        <v>126</v>
      </c>
      <c r="D1445" t="s">
        <v>123</v>
      </c>
      <c r="E1445" t="s">
        <v>1352</v>
      </c>
      <c r="F1445" t="s">
        <v>1356</v>
      </c>
      <c r="G1445" t="str">
        <f t="shared" si="118"/>
        <v>2021-03-16</v>
      </c>
      <c r="H1445" t="str">
        <f t="shared" si="119"/>
        <v>2021-03-16</v>
      </c>
      <c r="I1445" t="str">
        <f t="shared" si="116"/>
        <v>2021</v>
      </c>
      <c r="J1445">
        <f t="shared" si="120"/>
        <v>3</v>
      </c>
      <c r="K1445" t="str">
        <f t="shared" si="117"/>
        <v>경남주의보2021-03-16</v>
      </c>
      <c r="L1445">
        <f>COUNTIF(K$2:K1445,K1445)</f>
        <v>1</v>
      </c>
    </row>
    <row r="1446" spans="1:12" x14ac:dyDescent="0.3">
      <c r="A1446" t="s">
        <v>133</v>
      </c>
      <c r="B1446" t="s">
        <v>145</v>
      </c>
      <c r="C1446" t="s">
        <v>126</v>
      </c>
      <c r="D1446" t="s">
        <v>1</v>
      </c>
      <c r="E1446" t="s">
        <v>1227</v>
      </c>
      <c r="F1446" t="s">
        <v>1307</v>
      </c>
      <c r="G1446" t="str">
        <f t="shared" si="118"/>
        <v>2021-03-16</v>
      </c>
      <c r="H1446" t="str">
        <f t="shared" si="119"/>
        <v>2021-03-16</v>
      </c>
      <c r="I1446" t="str">
        <f t="shared" si="116"/>
        <v>2021</v>
      </c>
      <c r="J1446">
        <f t="shared" si="120"/>
        <v>3</v>
      </c>
      <c r="K1446" t="str">
        <f t="shared" si="117"/>
        <v>경남경보2021-03-16</v>
      </c>
      <c r="L1446">
        <f>COUNTIF(K$2:K1446,K1446)</f>
        <v>1</v>
      </c>
    </row>
    <row r="1447" spans="1:12" hidden="1" x14ac:dyDescent="0.3">
      <c r="A1447" t="s">
        <v>130</v>
      </c>
      <c r="B1447" t="s">
        <v>131</v>
      </c>
      <c r="C1447" t="s">
        <v>126</v>
      </c>
      <c r="D1447" t="s">
        <v>123</v>
      </c>
      <c r="E1447" t="s">
        <v>1352</v>
      </c>
      <c r="F1447" t="s">
        <v>1227</v>
      </c>
      <c r="G1447" t="str">
        <f t="shared" si="118"/>
        <v>2021-03-16</v>
      </c>
      <c r="H1447" t="str">
        <f t="shared" si="119"/>
        <v>2021-03-16</v>
      </c>
      <c r="I1447" t="str">
        <f t="shared" si="116"/>
        <v>2021</v>
      </c>
      <c r="J1447">
        <f t="shared" si="120"/>
        <v>3</v>
      </c>
      <c r="K1447" t="str">
        <f t="shared" si="117"/>
        <v>전남주의보2021-03-16</v>
      </c>
      <c r="L1447">
        <f>COUNTIF(K$2:K1447,K1447)</f>
        <v>1</v>
      </c>
    </row>
    <row r="1448" spans="1:12" hidden="1" x14ac:dyDescent="0.3">
      <c r="A1448" t="s">
        <v>142</v>
      </c>
      <c r="B1448" t="s">
        <v>129</v>
      </c>
      <c r="C1448" t="s">
        <v>126</v>
      </c>
      <c r="D1448" t="s">
        <v>123</v>
      </c>
      <c r="E1448" t="s">
        <v>1227</v>
      </c>
      <c r="F1448" t="s">
        <v>1377</v>
      </c>
      <c r="G1448" t="str">
        <f t="shared" si="118"/>
        <v>2021-03-16</v>
      </c>
      <c r="H1448" t="str">
        <f t="shared" si="119"/>
        <v>2021-03-16</v>
      </c>
      <c r="I1448" t="str">
        <f t="shared" si="116"/>
        <v>2021</v>
      </c>
      <c r="J1448">
        <f t="shared" si="120"/>
        <v>3</v>
      </c>
      <c r="K1448" t="str">
        <f t="shared" si="117"/>
        <v>전북주의보2021-03-16</v>
      </c>
      <c r="L1448">
        <f>COUNTIF(K$2:K1448,K1448)</f>
        <v>1</v>
      </c>
    </row>
    <row r="1449" spans="1:12" hidden="1" x14ac:dyDescent="0.3">
      <c r="A1449" t="s">
        <v>132</v>
      </c>
      <c r="B1449" t="s">
        <v>172</v>
      </c>
      <c r="C1449" t="s">
        <v>126</v>
      </c>
      <c r="D1449" t="s">
        <v>123</v>
      </c>
      <c r="E1449" t="s">
        <v>1357</v>
      </c>
      <c r="F1449" t="s">
        <v>1228</v>
      </c>
      <c r="G1449" t="str">
        <f t="shared" si="118"/>
        <v>2021-03-17</v>
      </c>
      <c r="H1449" t="str">
        <f t="shared" si="119"/>
        <v>2021-03-17</v>
      </c>
      <c r="I1449" t="str">
        <f t="shared" si="116"/>
        <v>2021</v>
      </c>
      <c r="J1449">
        <f t="shared" si="120"/>
        <v>3</v>
      </c>
      <c r="K1449" t="str">
        <f t="shared" si="117"/>
        <v>경북주의보2021-03-17</v>
      </c>
      <c r="L1449">
        <f>COUNTIF(K$2:K1449,K1449)</f>
        <v>1</v>
      </c>
    </row>
    <row r="1450" spans="1:12" hidden="1" x14ac:dyDescent="0.3">
      <c r="A1450" t="s">
        <v>127</v>
      </c>
      <c r="B1450" t="s">
        <v>160</v>
      </c>
      <c r="C1450" t="s">
        <v>126</v>
      </c>
      <c r="D1450" t="s">
        <v>123</v>
      </c>
      <c r="E1450" t="s">
        <v>1277</v>
      </c>
      <c r="F1450" t="s">
        <v>1278</v>
      </c>
      <c r="G1450" t="str">
        <f t="shared" si="118"/>
        <v>2021-03-23</v>
      </c>
      <c r="H1450" t="str">
        <f t="shared" si="119"/>
        <v>2021-03-23</v>
      </c>
      <c r="I1450" t="str">
        <f t="shared" si="116"/>
        <v>2021</v>
      </c>
      <c r="J1450">
        <f t="shared" si="120"/>
        <v>3</v>
      </c>
      <c r="K1450" t="str">
        <f t="shared" si="117"/>
        <v>강원주의보2021-03-23</v>
      </c>
      <c r="L1450">
        <f>COUNTIF(K$2:K1450,K1450)</f>
        <v>1</v>
      </c>
    </row>
    <row r="1451" spans="1:12" hidden="1" x14ac:dyDescent="0.3">
      <c r="A1451" t="s">
        <v>37</v>
      </c>
      <c r="B1451" t="s">
        <v>140</v>
      </c>
      <c r="C1451" t="s">
        <v>126</v>
      </c>
      <c r="D1451" t="s">
        <v>123</v>
      </c>
      <c r="E1451" t="s">
        <v>1339</v>
      </c>
      <c r="F1451" t="s">
        <v>1279</v>
      </c>
      <c r="G1451" t="str">
        <f t="shared" si="118"/>
        <v>2021-03-23</v>
      </c>
      <c r="H1451" t="str">
        <f t="shared" si="119"/>
        <v>2021-03-23</v>
      </c>
      <c r="I1451" t="str">
        <f t="shared" ref="I1451:I1492" si="121">LEFT(G1451,4)</f>
        <v>2021</v>
      </c>
      <c r="J1451">
        <f t="shared" si="120"/>
        <v>3</v>
      </c>
      <c r="K1451" t="str">
        <f t="shared" ref="K1451:K1492" si="122">A1451&amp;D1451&amp;G1451</f>
        <v>부산주의보2021-03-23</v>
      </c>
      <c r="L1451">
        <f>COUNTIF(K$2:K1451,K1451)</f>
        <v>1</v>
      </c>
    </row>
    <row r="1452" spans="1:12" hidden="1" x14ac:dyDescent="0.3">
      <c r="A1452" t="s">
        <v>38</v>
      </c>
      <c r="B1452" t="s">
        <v>167</v>
      </c>
      <c r="C1452" t="s">
        <v>126</v>
      </c>
      <c r="D1452" t="s">
        <v>123</v>
      </c>
      <c r="E1452" t="s">
        <v>1339</v>
      </c>
      <c r="F1452" t="s">
        <v>1280</v>
      </c>
      <c r="G1452" t="str">
        <f t="shared" si="118"/>
        <v>2021-03-23</v>
      </c>
      <c r="H1452" t="str">
        <f t="shared" si="119"/>
        <v>2021-03-23</v>
      </c>
      <c r="I1452" t="str">
        <f t="shared" si="121"/>
        <v>2021</v>
      </c>
      <c r="J1452">
        <f t="shared" si="120"/>
        <v>3</v>
      </c>
      <c r="K1452" t="str">
        <f t="shared" si="122"/>
        <v>울산주의보2021-03-23</v>
      </c>
      <c r="L1452">
        <f>COUNTIF(K$2:K1452,K1452)</f>
        <v>1</v>
      </c>
    </row>
    <row r="1453" spans="1:12" hidden="1" x14ac:dyDescent="0.3">
      <c r="A1453" t="s">
        <v>36</v>
      </c>
      <c r="B1453" t="s">
        <v>165</v>
      </c>
      <c r="C1453" t="s">
        <v>126</v>
      </c>
      <c r="D1453" t="s">
        <v>123</v>
      </c>
      <c r="E1453" t="s">
        <v>1277</v>
      </c>
      <c r="F1453" t="s">
        <v>1278</v>
      </c>
      <c r="G1453" t="str">
        <f t="shared" si="118"/>
        <v>2021-03-23</v>
      </c>
      <c r="H1453" t="str">
        <f t="shared" si="119"/>
        <v>2021-03-23</v>
      </c>
      <c r="I1453" t="str">
        <f t="shared" si="121"/>
        <v>2021</v>
      </c>
      <c r="J1453">
        <f t="shared" si="120"/>
        <v>3</v>
      </c>
      <c r="K1453" t="str">
        <f t="shared" si="122"/>
        <v>대구주의보2021-03-23</v>
      </c>
      <c r="L1453">
        <f>COUNTIF(K$2:K1453,K1453)</f>
        <v>1</v>
      </c>
    </row>
    <row r="1454" spans="1:12" hidden="1" x14ac:dyDescent="0.3">
      <c r="A1454" t="s">
        <v>132</v>
      </c>
      <c r="B1454" t="s">
        <v>140</v>
      </c>
      <c r="C1454" t="s">
        <v>126</v>
      </c>
      <c r="D1454" t="s">
        <v>123</v>
      </c>
      <c r="E1454" t="s">
        <v>1277</v>
      </c>
      <c r="F1454" t="s">
        <v>1279</v>
      </c>
      <c r="G1454" t="str">
        <f t="shared" si="118"/>
        <v>2021-03-23</v>
      </c>
      <c r="H1454" t="str">
        <f t="shared" si="119"/>
        <v>2021-03-23</v>
      </c>
      <c r="I1454" t="str">
        <f t="shared" si="121"/>
        <v>2021</v>
      </c>
      <c r="J1454">
        <f t="shared" si="120"/>
        <v>3</v>
      </c>
      <c r="K1454" t="str">
        <f t="shared" si="122"/>
        <v>경북주의보2021-03-23</v>
      </c>
      <c r="L1454">
        <f>COUNTIF(K$2:K1454,K1454)</f>
        <v>1</v>
      </c>
    </row>
    <row r="1455" spans="1:12" hidden="1" x14ac:dyDescent="0.3">
      <c r="A1455" t="s">
        <v>124</v>
      </c>
      <c r="B1455" t="s">
        <v>125</v>
      </c>
      <c r="C1455" t="s">
        <v>126</v>
      </c>
      <c r="D1455" t="s">
        <v>123</v>
      </c>
      <c r="E1455" t="s">
        <v>1229</v>
      </c>
      <c r="F1455" t="s">
        <v>1230</v>
      </c>
      <c r="G1455" t="str">
        <f t="shared" si="118"/>
        <v>2021-03-26</v>
      </c>
      <c r="H1455" t="str">
        <f t="shared" si="119"/>
        <v>2021-03-27</v>
      </c>
      <c r="I1455" t="str">
        <f t="shared" si="121"/>
        <v>2021</v>
      </c>
      <c r="J1455">
        <f t="shared" si="120"/>
        <v>3</v>
      </c>
      <c r="K1455" t="str">
        <f t="shared" si="122"/>
        <v>경기주의보2021-03-26</v>
      </c>
      <c r="L1455">
        <f>COUNTIF(K$2:K1455,K1455)</f>
        <v>1</v>
      </c>
    </row>
    <row r="1456" spans="1:12" hidden="1" x14ac:dyDescent="0.3">
      <c r="A1456" t="s">
        <v>30</v>
      </c>
      <c r="B1456" t="s">
        <v>129</v>
      </c>
      <c r="C1456" t="s">
        <v>126</v>
      </c>
      <c r="D1456" t="s">
        <v>123</v>
      </c>
      <c r="E1456" t="s">
        <v>1256</v>
      </c>
      <c r="F1456" t="s">
        <v>1257</v>
      </c>
      <c r="G1456" t="str">
        <f t="shared" si="118"/>
        <v>2021-03-26</v>
      </c>
      <c r="H1456" t="str">
        <f t="shared" si="119"/>
        <v>2021-03-27</v>
      </c>
      <c r="I1456" t="str">
        <f t="shared" si="121"/>
        <v>2021</v>
      </c>
      <c r="J1456">
        <f t="shared" si="120"/>
        <v>3</v>
      </c>
      <c r="K1456" t="str">
        <f t="shared" si="122"/>
        <v>인천주의보2021-03-26</v>
      </c>
      <c r="L1456">
        <f>COUNTIF(K$2:K1456,K1456)</f>
        <v>1</v>
      </c>
    </row>
    <row r="1457" spans="1:12" hidden="1" x14ac:dyDescent="0.3">
      <c r="A1457" t="s">
        <v>27</v>
      </c>
      <c r="B1457" t="s">
        <v>135</v>
      </c>
      <c r="C1457" t="s">
        <v>1794</v>
      </c>
      <c r="D1457" t="s">
        <v>123</v>
      </c>
      <c r="E1457" t="s">
        <v>2672</v>
      </c>
      <c r="F1457" t="s">
        <v>2673</v>
      </c>
      <c r="G1457" t="str">
        <f t="shared" si="118"/>
        <v>2021-03-26</v>
      </c>
      <c r="H1457" t="str">
        <f t="shared" si="119"/>
        <v>2021-03-27</v>
      </c>
      <c r="I1457" t="str">
        <f t="shared" si="121"/>
        <v>2021</v>
      </c>
      <c r="J1457">
        <f t="shared" si="120"/>
        <v>3</v>
      </c>
      <c r="K1457" t="str">
        <f t="shared" si="122"/>
        <v>서울주의보2021-03-26</v>
      </c>
      <c r="L1457">
        <f>COUNTIF(K$2:K1457,K1457)</f>
        <v>1</v>
      </c>
    </row>
    <row r="1458" spans="1:12" hidden="1" x14ac:dyDescent="0.3">
      <c r="A1458" t="s">
        <v>153</v>
      </c>
      <c r="B1458" t="s">
        <v>122</v>
      </c>
      <c r="C1458" t="s">
        <v>1794</v>
      </c>
      <c r="D1458" t="s">
        <v>123</v>
      </c>
      <c r="E1458" t="s">
        <v>2698</v>
      </c>
      <c r="F1458" t="s">
        <v>2673</v>
      </c>
      <c r="G1458" t="str">
        <f t="shared" si="118"/>
        <v>2021-03-26</v>
      </c>
      <c r="H1458" t="str">
        <f t="shared" si="119"/>
        <v>2021-03-27</v>
      </c>
      <c r="I1458" t="str">
        <f t="shared" si="121"/>
        <v>2021</v>
      </c>
      <c r="J1458">
        <f t="shared" si="120"/>
        <v>3</v>
      </c>
      <c r="K1458" t="str">
        <f t="shared" si="122"/>
        <v>충남주의보2021-03-26</v>
      </c>
      <c r="L1458">
        <f>COUNTIF(K$2:K1458,K1458)</f>
        <v>1</v>
      </c>
    </row>
    <row r="1459" spans="1:12" hidden="1" x14ac:dyDescent="0.3">
      <c r="A1459" t="s">
        <v>27</v>
      </c>
      <c r="B1459" t="s">
        <v>135</v>
      </c>
      <c r="C1459" t="s">
        <v>126</v>
      </c>
      <c r="D1459" t="s">
        <v>123</v>
      </c>
      <c r="E1459" t="s">
        <v>1208</v>
      </c>
      <c r="F1459" t="s">
        <v>1209</v>
      </c>
      <c r="G1459" t="str">
        <f t="shared" si="118"/>
        <v>2021-03-29</v>
      </c>
      <c r="H1459" t="str">
        <f t="shared" si="119"/>
        <v>2021-03-29</v>
      </c>
      <c r="I1459" t="str">
        <f t="shared" si="121"/>
        <v>2021</v>
      </c>
      <c r="J1459">
        <f t="shared" si="120"/>
        <v>3</v>
      </c>
      <c r="K1459" t="str">
        <f t="shared" si="122"/>
        <v>서울주의보2021-03-29</v>
      </c>
      <c r="L1459">
        <f>COUNTIF(K$2:K1459,K1459)</f>
        <v>1</v>
      </c>
    </row>
    <row r="1460" spans="1:12" x14ac:dyDescent="0.3">
      <c r="A1460" t="s">
        <v>27</v>
      </c>
      <c r="B1460" t="s">
        <v>135</v>
      </c>
      <c r="C1460" t="s">
        <v>126</v>
      </c>
      <c r="D1460" t="s">
        <v>1</v>
      </c>
      <c r="E1460" t="s">
        <v>1209</v>
      </c>
      <c r="F1460" t="s">
        <v>1210</v>
      </c>
      <c r="G1460" t="str">
        <f t="shared" si="118"/>
        <v>2021-03-29</v>
      </c>
      <c r="H1460" t="str">
        <f t="shared" si="119"/>
        <v>2021-03-30</v>
      </c>
      <c r="I1460" t="str">
        <f t="shared" si="121"/>
        <v>2021</v>
      </c>
      <c r="J1460">
        <f t="shared" si="120"/>
        <v>3</v>
      </c>
      <c r="K1460" t="str">
        <f t="shared" si="122"/>
        <v>서울경보2021-03-29</v>
      </c>
      <c r="L1460">
        <f>COUNTIF(K$2:K1460,K1460)</f>
        <v>1</v>
      </c>
    </row>
    <row r="1461" spans="1:12" hidden="1" x14ac:dyDescent="0.3">
      <c r="A1461" t="s">
        <v>124</v>
      </c>
      <c r="B1461" t="s">
        <v>125</v>
      </c>
      <c r="C1461" t="s">
        <v>126</v>
      </c>
      <c r="D1461" t="s">
        <v>123</v>
      </c>
      <c r="E1461" t="s">
        <v>1231</v>
      </c>
      <c r="F1461" t="s">
        <v>1208</v>
      </c>
      <c r="G1461" t="str">
        <f t="shared" si="118"/>
        <v>2021-03-29</v>
      </c>
      <c r="H1461" t="str">
        <f t="shared" si="119"/>
        <v>2021-03-29</v>
      </c>
      <c r="I1461" t="str">
        <f t="shared" si="121"/>
        <v>2021</v>
      </c>
      <c r="J1461">
        <f t="shared" si="120"/>
        <v>3</v>
      </c>
      <c r="K1461" t="str">
        <f t="shared" si="122"/>
        <v>경기주의보2021-03-29</v>
      </c>
      <c r="L1461">
        <f>COUNTIF(K$2:K1461,K1461)</f>
        <v>1</v>
      </c>
    </row>
    <row r="1462" spans="1:12" x14ac:dyDescent="0.3">
      <c r="A1462" t="s">
        <v>124</v>
      </c>
      <c r="B1462" t="s">
        <v>144</v>
      </c>
      <c r="C1462" t="s">
        <v>126</v>
      </c>
      <c r="D1462" t="s">
        <v>1</v>
      </c>
      <c r="E1462" t="s">
        <v>1209</v>
      </c>
      <c r="F1462" t="s">
        <v>1232</v>
      </c>
      <c r="G1462" t="str">
        <f t="shared" si="118"/>
        <v>2021-03-29</v>
      </c>
      <c r="H1462" t="str">
        <f t="shared" si="119"/>
        <v>2021-03-30</v>
      </c>
      <c r="I1462" t="str">
        <f t="shared" si="121"/>
        <v>2021</v>
      </c>
      <c r="J1462">
        <f t="shared" si="120"/>
        <v>3</v>
      </c>
      <c r="K1462" t="str">
        <f t="shared" si="122"/>
        <v>경기경보2021-03-29</v>
      </c>
      <c r="L1462">
        <f>COUNTIF(K$2:K1462,K1462)</f>
        <v>1</v>
      </c>
    </row>
    <row r="1463" spans="1:12" hidden="1" x14ac:dyDescent="0.3">
      <c r="A1463" t="s">
        <v>30</v>
      </c>
      <c r="B1463" t="s">
        <v>137</v>
      </c>
      <c r="C1463" t="s">
        <v>126</v>
      </c>
      <c r="D1463" t="s">
        <v>123</v>
      </c>
      <c r="E1463" t="s">
        <v>1208</v>
      </c>
      <c r="F1463" t="s">
        <v>1209</v>
      </c>
      <c r="G1463" t="str">
        <f t="shared" si="118"/>
        <v>2021-03-29</v>
      </c>
      <c r="H1463" t="str">
        <f t="shared" si="119"/>
        <v>2021-03-29</v>
      </c>
      <c r="I1463" t="str">
        <f t="shared" si="121"/>
        <v>2021</v>
      </c>
      <c r="J1463">
        <f t="shared" si="120"/>
        <v>3</v>
      </c>
      <c r="K1463" t="str">
        <f t="shared" si="122"/>
        <v>인천주의보2021-03-29</v>
      </c>
      <c r="L1463">
        <f>COUNTIF(K$2:K1463,K1463)</f>
        <v>1</v>
      </c>
    </row>
    <row r="1464" spans="1:12" x14ac:dyDescent="0.3">
      <c r="A1464" t="s">
        <v>30</v>
      </c>
      <c r="B1464" t="s">
        <v>149</v>
      </c>
      <c r="C1464" t="s">
        <v>126</v>
      </c>
      <c r="D1464" t="s">
        <v>1</v>
      </c>
      <c r="E1464" t="s">
        <v>1258</v>
      </c>
      <c r="F1464" t="s">
        <v>1259</v>
      </c>
      <c r="G1464" t="str">
        <f t="shared" si="118"/>
        <v>2021-03-29</v>
      </c>
      <c r="H1464" t="str">
        <f t="shared" si="119"/>
        <v>2021-03-30</v>
      </c>
      <c r="I1464" t="str">
        <f t="shared" si="121"/>
        <v>2021</v>
      </c>
      <c r="J1464">
        <f t="shared" si="120"/>
        <v>3</v>
      </c>
      <c r="K1464" t="str">
        <f t="shared" si="122"/>
        <v>인천경보2021-03-29</v>
      </c>
      <c r="L1464">
        <f>COUNTIF(K$2:K1464,K1464)</f>
        <v>1</v>
      </c>
    </row>
    <row r="1465" spans="1:12" hidden="1" x14ac:dyDescent="0.3">
      <c r="A1465" t="s">
        <v>127</v>
      </c>
      <c r="B1465" t="s">
        <v>160</v>
      </c>
      <c r="C1465" t="s">
        <v>126</v>
      </c>
      <c r="D1465" t="s">
        <v>123</v>
      </c>
      <c r="E1465" t="s">
        <v>1281</v>
      </c>
      <c r="F1465" t="s">
        <v>1260</v>
      </c>
      <c r="G1465" t="str">
        <f t="shared" si="118"/>
        <v>2021-03-29</v>
      </c>
      <c r="H1465" t="str">
        <f t="shared" si="119"/>
        <v>2021-03-30</v>
      </c>
      <c r="I1465" t="str">
        <f t="shared" si="121"/>
        <v>2021</v>
      </c>
      <c r="J1465">
        <f t="shared" si="120"/>
        <v>3</v>
      </c>
      <c r="K1465" t="str">
        <f t="shared" si="122"/>
        <v>강원주의보2021-03-29</v>
      </c>
      <c r="L1465">
        <f>COUNTIF(K$2:K1465,K1465)</f>
        <v>1</v>
      </c>
    </row>
    <row r="1466" spans="1:12" x14ac:dyDescent="0.3">
      <c r="A1466" t="s">
        <v>127</v>
      </c>
      <c r="B1466" t="s">
        <v>143</v>
      </c>
      <c r="C1466" t="s">
        <v>126</v>
      </c>
      <c r="D1466" t="s">
        <v>1</v>
      </c>
      <c r="E1466" t="s">
        <v>1282</v>
      </c>
      <c r="F1466" t="s">
        <v>1283</v>
      </c>
      <c r="G1466" t="str">
        <f t="shared" si="118"/>
        <v>2021-03-29</v>
      </c>
      <c r="H1466" t="str">
        <f t="shared" si="119"/>
        <v>2021-03-29</v>
      </c>
      <c r="I1466" t="str">
        <f t="shared" si="121"/>
        <v>2021</v>
      </c>
      <c r="J1466">
        <f t="shared" si="120"/>
        <v>3</v>
      </c>
      <c r="K1466" t="str">
        <f t="shared" si="122"/>
        <v>강원경보2021-03-29</v>
      </c>
      <c r="L1466">
        <f>COUNTIF(K$2:K1466,K1466)</f>
        <v>1</v>
      </c>
    </row>
    <row r="1467" spans="1:12" hidden="1" x14ac:dyDescent="0.3">
      <c r="A1467" t="s">
        <v>153</v>
      </c>
      <c r="B1467" t="s">
        <v>146</v>
      </c>
      <c r="C1467" t="s">
        <v>126</v>
      </c>
      <c r="D1467" t="s">
        <v>123</v>
      </c>
      <c r="E1467" t="s">
        <v>1209</v>
      </c>
      <c r="F1467" t="s">
        <v>1282</v>
      </c>
      <c r="G1467" t="str">
        <f t="shared" si="118"/>
        <v>2021-03-29</v>
      </c>
      <c r="H1467" t="str">
        <f t="shared" si="119"/>
        <v>2021-03-29</v>
      </c>
      <c r="I1467" t="str">
        <f t="shared" si="121"/>
        <v>2021</v>
      </c>
      <c r="J1467">
        <f t="shared" si="120"/>
        <v>3</v>
      </c>
      <c r="K1467" t="str">
        <f t="shared" si="122"/>
        <v>충남주의보2021-03-29</v>
      </c>
      <c r="L1467">
        <f>COUNTIF(K$2:K1467,K1467)</f>
        <v>1</v>
      </c>
    </row>
    <row r="1468" spans="1:12" x14ac:dyDescent="0.3">
      <c r="A1468" t="s">
        <v>153</v>
      </c>
      <c r="B1468" t="s">
        <v>122</v>
      </c>
      <c r="C1468" t="s">
        <v>126</v>
      </c>
      <c r="D1468" t="s">
        <v>1</v>
      </c>
      <c r="E1468" t="s">
        <v>1209</v>
      </c>
      <c r="F1468" t="s">
        <v>1233</v>
      </c>
      <c r="G1468" t="str">
        <f t="shared" si="118"/>
        <v>2021-03-29</v>
      </c>
      <c r="H1468" t="str">
        <f t="shared" si="119"/>
        <v>2021-03-30</v>
      </c>
      <c r="I1468" t="str">
        <f t="shared" si="121"/>
        <v>2021</v>
      </c>
      <c r="J1468">
        <f t="shared" si="120"/>
        <v>3</v>
      </c>
      <c r="K1468" t="str">
        <f t="shared" si="122"/>
        <v>충남경보2021-03-29</v>
      </c>
      <c r="L1468">
        <f>COUNTIF(K$2:K1468,K1468)</f>
        <v>1</v>
      </c>
    </row>
    <row r="1469" spans="1:12" hidden="1" x14ac:dyDescent="0.3">
      <c r="A1469" t="s">
        <v>34</v>
      </c>
      <c r="B1469" t="s">
        <v>129</v>
      </c>
      <c r="C1469" t="s">
        <v>126</v>
      </c>
      <c r="D1469" t="s">
        <v>123</v>
      </c>
      <c r="E1469" t="s">
        <v>1284</v>
      </c>
      <c r="F1469" t="s">
        <v>1260</v>
      </c>
      <c r="G1469" t="str">
        <f t="shared" si="118"/>
        <v>2021-03-29</v>
      </c>
      <c r="H1469" t="str">
        <f t="shared" si="119"/>
        <v>2021-03-30</v>
      </c>
      <c r="I1469" t="str">
        <f t="shared" si="121"/>
        <v>2021</v>
      </c>
      <c r="J1469">
        <f t="shared" si="120"/>
        <v>3</v>
      </c>
      <c r="K1469" t="str">
        <f t="shared" si="122"/>
        <v>대전주의보2021-03-29</v>
      </c>
      <c r="L1469">
        <f>COUNTIF(K$2:K1469,K1469)</f>
        <v>1</v>
      </c>
    </row>
    <row r="1470" spans="1:12" x14ac:dyDescent="0.3">
      <c r="A1470" t="s">
        <v>34</v>
      </c>
      <c r="B1470" t="s">
        <v>140</v>
      </c>
      <c r="C1470" t="s">
        <v>126</v>
      </c>
      <c r="D1470" t="s">
        <v>1</v>
      </c>
      <c r="E1470" t="s">
        <v>1282</v>
      </c>
      <c r="F1470" t="s">
        <v>1211</v>
      </c>
      <c r="G1470" t="str">
        <f t="shared" si="118"/>
        <v>2021-03-29</v>
      </c>
      <c r="H1470" t="str">
        <f t="shared" si="119"/>
        <v>2021-03-30</v>
      </c>
      <c r="I1470" t="str">
        <f t="shared" si="121"/>
        <v>2021</v>
      </c>
      <c r="J1470">
        <f t="shared" si="120"/>
        <v>3</v>
      </c>
      <c r="K1470" t="str">
        <f t="shared" si="122"/>
        <v>대전경보2021-03-29</v>
      </c>
      <c r="L1470">
        <f>COUNTIF(K$2:K1470,K1470)</f>
        <v>1</v>
      </c>
    </row>
    <row r="1471" spans="1:12" x14ac:dyDescent="0.3">
      <c r="A1471" t="s">
        <v>121</v>
      </c>
      <c r="B1471" t="s">
        <v>122</v>
      </c>
      <c r="C1471" t="s">
        <v>126</v>
      </c>
      <c r="D1471" t="s">
        <v>1</v>
      </c>
      <c r="E1471" t="s">
        <v>1282</v>
      </c>
      <c r="F1471" t="s">
        <v>1329</v>
      </c>
      <c r="G1471" t="str">
        <f t="shared" si="118"/>
        <v>2021-03-29</v>
      </c>
      <c r="H1471" t="str">
        <f t="shared" si="119"/>
        <v>2021-03-29</v>
      </c>
      <c r="I1471" t="str">
        <f t="shared" si="121"/>
        <v>2021</v>
      </c>
      <c r="J1471">
        <f t="shared" si="120"/>
        <v>3</v>
      </c>
      <c r="K1471" t="str">
        <f t="shared" si="122"/>
        <v>충북경보2021-03-29</v>
      </c>
      <c r="L1471">
        <f>COUNTIF(K$2:K1471,K1471)</f>
        <v>1</v>
      </c>
    </row>
    <row r="1472" spans="1:12" hidden="1" x14ac:dyDescent="0.3">
      <c r="A1472" t="s">
        <v>121</v>
      </c>
      <c r="B1472" t="s">
        <v>122</v>
      </c>
      <c r="C1472" t="s">
        <v>126</v>
      </c>
      <c r="D1472" t="s">
        <v>123</v>
      </c>
      <c r="E1472" t="s">
        <v>1329</v>
      </c>
      <c r="F1472" t="s">
        <v>1233</v>
      </c>
      <c r="G1472" t="str">
        <f t="shared" si="118"/>
        <v>2021-03-29</v>
      </c>
      <c r="H1472" t="str">
        <f t="shared" si="119"/>
        <v>2021-03-30</v>
      </c>
      <c r="I1472" t="str">
        <f t="shared" si="121"/>
        <v>2021</v>
      </c>
      <c r="J1472">
        <f t="shared" si="120"/>
        <v>3</v>
      </c>
      <c r="K1472" t="str">
        <f t="shared" si="122"/>
        <v>충북주의보2021-03-29</v>
      </c>
      <c r="L1472">
        <f>COUNTIF(K$2:K1472,K1472)</f>
        <v>1</v>
      </c>
    </row>
    <row r="1473" spans="1:12" hidden="1" x14ac:dyDescent="0.3">
      <c r="A1473" t="s">
        <v>61</v>
      </c>
      <c r="B1473" t="s">
        <v>171</v>
      </c>
      <c r="C1473" t="s">
        <v>126</v>
      </c>
      <c r="D1473" t="s">
        <v>123</v>
      </c>
      <c r="E1473" t="s">
        <v>1209</v>
      </c>
      <c r="F1473" t="s">
        <v>1282</v>
      </c>
      <c r="G1473" t="str">
        <f t="shared" si="118"/>
        <v>2021-03-29</v>
      </c>
      <c r="H1473" t="str">
        <f t="shared" si="119"/>
        <v>2021-03-29</v>
      </c>
      <c r="I1473" t="str">
        <f t="shared" si="121"/>
        <v>2021</v>
      </c>
      <c r="J1473">
        <f t="shared" si="120"/>
        <v>3</v>
      </c>
      <c r="K1473" t="str">
        <f t="shared" si="122"/>
        <v>세종주의보2021-03-29</v>
      </c>
      <c r="L1473">
        <f>COUNTIF(K$2:K1473,K1473)</f>
        <v>1</v>
      </c>
    </row>
    <row r="1474" spans="1:12" x14ac:dyDescent="0.3">
      <c r="A1474" t="s">
        <v>61</v>
      </c>
      <c r="B1474" t="s">
        <v>171</v>
      </c>
      <c r="C1474" t="s">
        <v>126</v>
      </c>
      <c r="D1474" t="s">
        <v>1</v>
      </c>
      <c r="E1474" t="s">
        <v>1282</v>
      </c>
      <c r="F1474" t="s">
        <v>1234</v>
      </c>
      <c r="G1474" t="str">
        <f t="shared" ref="G1474:G1537" si="123">LEFT(E1474,10)</f>
        <v>2021-03-29</v>
      </c>
      <c r="H1474" t="str">
        <f t="shared" ref="H1474:H1537" si="124">LEFT(F1474,10)</f>
        <v>2021-03-30</v>
      </c>
      <c r="I1474" t="str">
        <f t="shared" si="121"/>
        <v>2021</v>
      </c>
      <c r="J1474">
        <f t="shared" si="120"/>
        <v>3</v>
      </c>
      <c r="K1474" t="str">
        <f t="shared" si="122"/>
        <v>세종경보2021-03-29</v>
      </c>
      <c r="L1474">
        <f>COUNTIF(K$2:K1474,K1474)</f>
        <v>1</v>
      </c>
    </row>
    <row r="1475" spans="1:12" x14ac:dyDescent="0.3">
      <c r="A1475" t="s">
        <v>37</v>
      </c>
      <c r="B1475" t="s">
        <v>152</v>
      </c>
      <c r="C1475" t="s">
        <v>126</v>
      </c>
      <c r="D1475" t="s">
        <v>1</v>
      </c>
      <c r="E1475" t="s">
        <v>1283</v>
      </c>
      <c r="F1475" t="s">
        <v>1232</v>
      </c>
      <c r="G1475" t="str">
        <f t="shared" si="123"/>
        <v>2021-03-29</v>
      </c>
      <c r="H1475" t="str">
        <f t="shared" si="124"/>
        <v>2021-03-30</v>
      </c>
      <c r="I1475" t="str">
        <f t="shared" si="121"/>
        <v>2021</v>
      </c>
      <c r="J1475">
        <f t="shared" ref="J1475:J1538" si="125">MONTH(G1475)</f>
        <v>3</v>
      </c>
      <c r="K1475" t="str">
        <f t="shared" si="122"/>
        <v>부산경보2021-03-29</v>
      </c>
      <c r="L1475">
        <f>COUNTIF(K$2:K1475,K1475)</f>
        <v>1</v>
      </c>
    </row>
    <row r="1476" spans="1:12" hidden="1" x14ac:dyDescent="0.3">
      <c r="A1476" t="s">
        <v>37</v>
      </c>
      <c r="B1476" t="s">
        <v>140</v>
      </c>
      <c r="C1476" t="s">
        <v>126</v>
      </c>
      <c r="D1476" t="s">
        <v>123</v>
      </c>
      <c r="E1476" t="s">
        <v>1340</v>
      </c>
      <c r="F1476" t="s">
        <v>1341</v>
      </c>
      <c r="G1476" t="str">
        <f t="shared" si="123"/>
        <v>2021-03-29</v>
      </c>
      <c r="H1476" t="str">
        <f t="shared" si="124"/>
        <v>2021-03-29</v>
      </c>
      <c r="I1476" t="str">
        <f t="shared" si="121"/>
        <v>2021</v>
      </c>
      <c r="J1476">
        <f t="shared" si="125"/>
        <v>3</v>
      </c>
      <c r="K1476" t="str">
        <f t="shared" si="122"/>
        <v>부산주의보2021-03-29</v>
      </c>
      <c r="L1476">
        <f>COUNTIF(K$2:K1476,K1476)</f>
        <v>1</v>
      </c>
    </row>
    <row r="1477" spans="1:12" hidden="1" x14ac:dyDescent="0.3">
      <c r="A1477" t="s">
        <v>38</v>
      </c>
      <c r="B1477" t="s">
        <v>167</v>
      </c>
      <c r="C1477" t="s">
        <v>126</v>
      </c>
      <c r="D1477" t="s">
        <v>123</v>
      </c>
      <c r="E1477" t="s">
        <v>1285</v>
      </c>
      <c r="F1477" t="s">
        <v>1340</v>
      </c>
      <c r="G1477" t="str">
        <f t="shared" si="123"/>
        <v>2021-03-29</v>
      </c>
      <c r="H1477" t="str">
        <f t="shared" si="124"/>
        <v>2021-03-29</v>
      </c>
      <c r="I1477" t="str">
        <f t="shared" si="121"/>
        <v>2021</v>
      </c>
      <c r="J1477">
        <f t="shared" si="125"/>
        <v>3</v>
      </c>
      <c r="K1477" t="str">
        <f t="shared" si="122"/>
        <v>울산주의보2021-03-29</v>
      </c>
      <c r="L1477">
        <f>COUNTIF(K$2:K1477,K1477)</f>
        <v>1</v>
      </c>
    </row>
    <row r="1478" spans="1:12" x14ac:dyDescent="0.3">
      <c r="A1478" t="s">
        <v>38</v>
      </c>
      <c r="B1478" t="s">
        <v>167</v>
      </c>
      <c r="C1478" t="s">
        <v>126</v>
      </c>
      <c r="D1478" t="s">
        <v>1</v>
      </c>
      <c r="E1478" t="s">
        <v>1340</v>
      </c>
      <c r="F1478" t="s">
        <v>1260</v>
      </c>
      <c r="G1478" t="str">
        <f t="shared" si="123"/>
        <v>2021-03-29</v>
      </c>
      <c r="H1478" t="str">
        <f t="shared" si="124"/>
        <v>2021-03-30</v>
      </c>
      <c r="I1478" t="str">
        <f t="shared" si="121"/>
        <v>2021</v>
      </c>
      <c r="J1478">
        <f t="shared" si="125"/>
        <v>3</v>
      </c>
      <c r="K1478" t="str">
        <f t="shared" si="122"/>
        <v>울산경보2021-03-29</v>
      </c>
      <c r="L1478">
        <f>COUNTIF(K$2:K1478,K1478)</f>
        <v>1</v>
      </c>
    </row>
    <row r="1479" spans="1:12" hidden="1" x14ac:dyDescent="0.3">
      <c r="A1479" t="s">
        <v>36</v>
      </c>
      <c r="B1479" t="s">
        <v>165</v>
      </c>
      <c r="C1479" t="s">
        <v>126</v>
      </c>
      <c r="D1479" t="s">
        <v>123</v>
      </c>
      <c r="E1479" t="s">
        <v>1340</v>
      </c>
      <c r="F1479" t="s">
        <v>1258</v>
      </c>
      <c r="G1479" t="str">
        <f t="shared" si="123"/>
        <v>2021-03-29</v>
      </c>
      <c r="H1479" t="str">
        <f t="shared" si="124"/>
        <v>2021-03-29</v>
      </c>
      <c r="I1479" t="str">
        <f t="shared" si="121"/>
        <v>2021</v>
      </c>
      <c r="J1479">
        <f t="shared" si="125"/>
        <v>3</v>
      </c>
      <c r="K1479" t="str">
        <f t="shared" si="122"/>
        <v>대구주의보2021-03-29</v>
      </c>
      <c r="L1479">
        <f>COUNTIF(K$2:K1479,K1479)</f>
        <v>1</v>
      </c>
    </row>
    <row r="1480" spans="1:12" x14ac:dyDescent="0.3">
      <c r="A1480" t="s">
        <v>36</v>
      </c>
      <c r="B1480" t="s">
        <v>165</v>
      </c>
      <c r="C1480" t="s">
        <v>126</v>
      </c>
      <c r="D1480" t="s">
        <v>1</v>
      </c>
      <c r="E1480" t="s">
        <v>1258</v>
      </c>
      <c r="F1480" t="s">
        <v>1259</v>
      </c>
      <c r="G1480" t="str">
        <f t="shared" si="123"/>
        <v>2021-03-29</v>
      </c>
      <c r="H1480" t="str">
        <f t="shared" si="124"/>
        <v>2021-03-30</v>
      </c>
      <c r="I1480" t="str">
        <f t="shared" si="121"/>
        <v>2021</v>
      </c>
      <c r="J1480">
        <f t="shared" si="125"/>
        <v>3</v>
      </c>
      <c r="K1480" t="str">
        <f t="shared" si="122"/>
        <v>대구경보2021-03-29</v>
      </c>
      <c r="L1480">
        <f>COUNTIF(K$2:K1480,K1480)</f>
        <v>1</v>
      </c>
    </row>
    <row r="1481" spans="1:12" hidden="1" x14ac:dyDescent="0.3">
      <c r="A1481" t="s">
        <v>132</v>
      </c>
      <c r="B1481" t="s">
        <v>172</v>
      </c>
      <c r="C1481" t="s">
        <v>126</v>
      </c>
      <c r="D1481" t="s">
        <v>123</v>
      </c>
      <c r="E1481" t="s">
        <v>1340</v>
      </c>
      <c r="F1481" t="s">
        <v>1258</v>
      </c>
      <c r="G1481" t="str">
        <f t="shared" si="123"/>
        <v>2021-03-29</v>
      </c>
      <c r="H1481" t="str">
        <f t="shared" si="124"/>
        <v>2021-03-29</v>
      </c>
      <c r="I1481" t="str">
        <f t="shared" si="121"/>
        <v>2021</v>
      </c>
      <c r="J1481">
        <f t="shared" si="125"/>
        <v>3</v>
      </c>
      <c r="K1481" t="str">
        <f t="shared" si="122"/>
        <v>경북주의보2021-03-29</v>
      </c>
      <c r="L1481">
        <f>COUNTIF(K$2:K1481,K1481)</f>
        <v>1</v>
      </c>
    </row>
    <row r="1482" spans="1:12" x14ac:dyDescent="0.3">
      <c r="A1482" t="s">
        <v>132</v>
      </c>
      <c r="B1482" t="s">
        <v>172</v>
      </c>
      <c r="C1482" t="s">
        <v>126</v>
      </c>
      <c r="D1482" t="s">
        <v>1</v>
      </c>
      <c r="E1482" t="s">
        <v>1258</v>
      </c>
      <c r="F1482" t="s">
        <v>1358</v>
      </c>
      <c r="G1482" t="str">
        <f t="shared" si="123"/>
        <v>2021-03-29</v>
      </c>
      <c r="H1482" t="str">
        <f t="shared" si="124"/>
        <v>2021-03-29</v>
      </c>
      <c r="I1482" t="str">
        <f t="shared" si="121"/>
        <v>2021</v>
      </c>
      <c r="J1482">
        <f t="shared" si="125"/>
        <v>3</v>
      </c>
      <c r="K1482" t="str">
        <f t="shared" si="122"/>
        <v>경북경보2021-03-29</v>
      </c>
      <c r="L1482">
        <f>COUNTIF(K$2:K1482,K1482)</f>
        <v>1</v>
      </c>
    </row>
    <row r="1483" spans="1:12" x14ac:dyDescent="0.3">
      <c r="A1483" t="s">
        <v>133</v>
      </c>
      <c r="B1483" t="s">
        <v>150</v>
      </c>
      <c r="C1483" t="s">
        <v>126</v>
      </c>
      <c r="D1483" t="s">
        <v>1</v>
      </c>
      <c r="E1483" t="s">
        <v>1342</v>
      </c>
      <c r="F1483" t="s">
        <v>1260</v>
      </c>
      <c r="G1483" t="str">
        <f t="shared" si="123"/>
        <v>2021-03-29</v>
      </c>
      <c r="H1483" t="str">
        <f t="shared" si="124"/>
        <v>2021-03-30</v>
      </c>
      <c r="I1483" t="str">
        <f t="shared" si="121"/>
        <v>2021</v>
      </c>
      <c r="J1483">
        <f t="shared" si="125"/>
        <v>3</v>
      </c>
      <c r="K1483" t="str">
        <f t="shared" si="122"/>
        <v>경남경보2021-03-29</v>
      </c>
      <c r="L1483">
        <f>COUNTIF(K$2:K1483,K1483)</f>
        <v>1</v>
      </c>
    </row>
    <row r="1484" spans="1:12" hidden="1" x14ac:dyDescent="0.3">
      <c r="A1484" t="s">
        <v>133</v>
      </c>
      <c r="B1484" t="s">
        <v>154</v>
      </c>
      <c r="C1484" t="s">
        <v>126</v>
      </c>
      <c r="D1484" t="s">
        <v>123</v>
      </c>
      <c r="E1484" t="s">
        <v>1282</v>
      </c>
      <c r="F1484" t="s">
        <v>1258</v>
      </c>
      <c r="G1484" t="str">
        <f t="shared" si="123"/>
        <v>2021-03-29</v>
      </c>
      <c r="H1484" t="str">
        <f t="shared" si="124"/>
        <v>2021-03-29</v>
      </c>
      <c r="I1484" t="str">
        <f t="shared" si="121"/>
        <v>2021</v>
      </c>
      <c r="J1484">
        <f t="shared" si="125"/>
        <v>3</v>
      </c>
      <c r="K1484" t="str">
        <f t="shared" si="122"/>
        <v>경남주의보2021-03-29</v>
      </c>
      <c r="L1484">
        <f>COUNTIF(K$2:K1484,K1484)</f>
        <v>1</v>
      </c>
    </row>
    <row r="1485" spans="1:12" hidden="1" x14ac:dyDescent="0.3">
      <c r="A1485" t="s">
        <v>130</v>
      </c>
      <c r="B1485" t="s">
        <v>157</v>
      </c>
      <c r="C1485" t="s">
        <v>126</v>
      </c>
      <c r="D1485" t="s">
        <v>123</v>
      </c>
      <c r="E1485" t="s">
        <v>1285</v>
      </c>
      <c r="F1485" t="s">
        <v>1258</v>
      </c>
      <c r="G1485" t="str">
        <f t="shared" si="123"/>
        <v>2021-03-29</v>
      </c>
      <c r="H1485" t="str">
        <f t="shared" si="124"/>
        <v>2021-03-29</v>
      </c>
      <c r="I1485" t="str">
        <f t="shared" si="121"/>
        <v>2021</v>
      </c>
      <c r="J1485">
        <f t="shared" si="125"/>
        <v>3</v>
      </c>
      <c r="K1485" t="str">
        <f t="shared" si="122"/>
        <v>전남주의보2021-03-29</v>
      </c>
      <c r="L1485">
        <f>COUNTIF(K$2:K1485,K1485)</f>
        <v>1</v>
      </c>
    </row>
    <row r="1486" spans="1:12" x14ac:dyDescent="0.3">
      <c r="A1486" t="s">
        <v>130</v>
      </c>
      <c r="B1486" t="s">
        <v>157</v>
      </c>
      <c r="C1486" t="s">
        <v>126</v>
      </c>
      <c r="D1486" t="s">
        <v>1</v>
      </c>
      <c r="E1486" t="s">
        <v>1258</v>
      </c>
      <c r="F1486" t="s">
        <v>1308</v>
      </c>
      <c r="G1486" t="str">
        <f t="shared" si="123"/>
        <v>2021-03-29</v>
      </c>
      <c r="H1486" t="str">
        <f t="shared" si="124"/>
        <v>2021-03-30</v>
      </c>
      <c r="I1486" t="str">
        <f t="shared" si="121"/>
        <v>2021</v>
      </c>
      <c r="J1486">
        <f t="shared" si="125"/>
        <v>3</v>
      </c>
      <c r="K1486" t="str">
        <f t="shared" si="122"/>
        <v>전남경보2021-03-29</v>
      </c>
      <c r="L1486">
        <f>COUNTIF(K$2:K1486,K1486)</f>
        <v>1</v>
      </c>
    </row>
    <row r="1487" spans="1:12" x14ac:dyDescent="0.3">
      <c r="A1487" t="s">
        <v>39</v>
      </c>
      <c r="B1487" t="s">
        <v>139</v>
      </c>
      <c r="C1487" t="s">
        <v>126</v>
      </c>
      <c r="D1487" t="s">
        <v>1</v>
      </c>
      <c r="E1487" t="s">
        <v>1340</v>
      </c>
      <c r="F1487" t="s">
        <v>1234</v>
      </c>
      <c r="G1487" t="str">
        <f t="shared" si="123"/>
        <v>2021-03-29</v>
      </c>
      <c r="H1487" t="str">
        <f t="shared" si="124"/>
        <v>2021-03-30</v>
      </c>
      <c r="I1487" t="str">
        <f t="shared" si="121"/>
        <v>2021</v>
      </c>
      <c r="J1487">
        <f t="shared" si="125"/>
        <v>3</v>
      </c>
      <c r="K1487" t="str">
        <f t="shared" si="122"/>
        <v>광주경보2021-03-29</v>
      </c>
      <c r="L1487">
        <f>COUNTIF(K$2:K1487,K1487)</f>
        <v>1</v>
      </c>
    </row>
    <row r="1488" spans="1:12" hidden="1" x14ac:dyDescent="0.3">
      <c r="A1488" t="s">
        <v>39</v>
      </c>
      <c r="B1488" t="s">
        <v>139</v>
      </c>
      <c r="C1488" t="s">
        <v>126</v>
      </c>
      <c r="D1488" t="s">
        <v>123</v>
      </c>
      <c r="E1488" t="s">
        <v>1285</v>
      </c>
      <c r="F1488" t="s">
        <v>1340</v>
      </c>
      <c r="G1488" t="str">
        <f t="shared" si="123"/>
        <v>2021-03-29</v>
      </c>
      <c r="H1488" t="str">
        <f t="shared" si="124"/>
        <v>2021-03-29</v>
      </c>
      <c r="I1488" t="str">
        <f t="shared" si="121"/>
        <v>2021</v>
      </c>
      <c r="J1488">
        <f t="shared" si="125"/>
        <v>3</v>
      </c>
      <c r="K1488" t="str">
        <f t="shared" si="122"/>
        <v>광주주의보2021-03-29</v>
      </c>
      <c r="L1488">
        <f>COUNTIF(K$2:K1488,K1488)</f>
        <v>1</v>
      </c>
    </row>
    <row r="1489" spans="1:12" x14ac:dyDescent="0.3">
      <c r="A1489" t="s">
        <v>142</v>
      </c>
      <c r="B1489" t="s">
        <v>129</v>
      </c>
      <c r="C1489" t="s">
        <v>126</v>
      </c>
      <c r="D1489" t="s">
        <v>1</v>
      </c>
      <c r="E1489" t="s">
        <v>1285</v>
      </c>
      <c r="F1489" t="s">
        <v>1233</v>
      </c>
      <c r="G1489" t="str">
        <f t="shared" si="123"/>
        <v>2021-03-29</v>
      </c>
      <c r="H1489" t="str">
        <f t="shared" si="124"/>
        <v>2021-03-30</v>
      </c>
      <c r="I1489" t="str">
        <f t="shared" si="121"/>
        <v>2021</v>
      </c>
      <c r="J1489">
        <f t="shared" si="125"/>
        <v>3</v>
      </c>
      <c r="K1489" t="str">
        <f t="shared" si="122"/>
        <v>전북경보2021-03-29</v>
      </c>
      <c r="L1489">
        <f>COUNTIF(K$2:K1489,K1489)</f>
        <v>1</v>
      </c>
    </row>
    <row r="1490" spans="1:12" hidden="1" x14ac:dyDescent="0.3">
      <c r="A1490" t="s">
        <v>142</v>
      </c>
      <c r="B1490" t="s">
        <v>140</v>
      </c>
      <c r="C1490" t="s">
        <v>126</v>
      </c>
      <c r="D1490" t="s">
        <v>123</v>
      </c>
      <c r="E1490" t="s">
        <v>1209</v>
      </c>
      <c r="F1490" t="s">
        <v>1285</v>
      </c>
      <c r="G1490" t="str">
        <f t="shared" si="123"/>
        <v>2021-03-29</v>
      </c>
      <c r="H1490" t="str">
        <f t="shared" si="124"/>
        <v>2021-03-29</v>
      </c>
      <c r="I1490" t="str">
        <f t="shared" si="121"/>
        <v>2021</v>
      </c>
      <c r="J1490">
        <f t="shared" si="125"/>
        <v>3</v>
      </c>
      <c r="K1490" t="str">
        <f t="shared" si="122"/>
        <v>전북주의보2021-03-29</v>
      </c>
      <c r="L1490">
        <f>COUNTIF(K$2:K1490,K1490)</f>
        <v>1</v>
      </c>
    </row>
    <row r="1491" spans="1:12" x14ac:dyDescent="0.3">
      <c r="A1491" t="s">
        <v>41</v>
      </c>
      <c r="B1491" t="s">
        <v>162</v>
      </c>
      <c r="C1491" t="s">
        <v>126</v>
      </c>
      <c r="D1491" t="s">
        <v>1</v>
      </c>
      <c r="E1491" t="s">
        <v>1283</v>
      </c>
      <c r="F1491" t="s">
        <v>1366</v>
      </c>
      <c r="G1491" t="str">
        <f t="shared" si="123"/>
        <v>2021-03-29</v>
      </c>
      <c r="H1491" t="str">
        <f t="shared" si="124"/>
        <v>2021-03-30</v>
      </c>
      <c r="I1491" t="str">
        <f t="shared" si="121"/>
        <v>2021</v>
      </c>
      <c r="J1491">
        <f t="shared" si="125"/>
        <v>3</v>
      </c>
      <c r="K1491" t="str">
        <f t="shared" si="122"/>
        <v>제주경보2021-03-29</v>
      </c>
      <c r="L1491">
        <f>COUNTIF(K$2:K1491,K1491)</f>
        <v>1</v>
      </c>
    </row>
    <row r="1492" spans="1:12" hidden="1" x14ac:dyDescent="0.3">
      <c r="A1492" t="s">
        <v>41</v>
      </c>
      <c r="B1492" t="s">
        <v>162</v>
      </c>
      <c r="C1492" t="s">
        <v>126</v>
      </c>
      <c r="D1492" t="s">
        <v>123</v>
      </c>
      <c r="E1492" t="s">
        <v>1342</v>
      </c>
      <c r="F1492" t="s">
        <v>1283</v>
      </c>
      <c r="G1492" t="str">
        <f t="shared" si="123"/>
        <v>2021-03-29</v>
      </c>
      <c r="H1492" t="str">
        <f t="shared" si="124"/>
        <v>2021-03-29</v>
      </c>
      <c r="I1492" t="str">
        <f t="shared" si="121"/>
        <v>2021</v>
      </c>
      <c r="J1492">
        <f t="shared" si="125"/>
        <v>3</v>
      </c>
      <c r="K1492" t="str">
        <f t="shared" si="122"/>
        <v>제주주의보2021-03-29</v>
      </c>
      <c r="L1492">
        <f>COUNTIF(K$2:K1492,K1492)</f>
        <v>1</v>
      </c>
    </row>
    <row r="1493" spans="1:12" hidden="1" x14ac:dyDescent="0.3">
      <c r="A1493" t="s">
        <v>27</v>
      </c>
      <c r="B1493" t="s">
        <v>135</v>
      </c>
      <c r="C1493" t="s">
        <v>126</v>
      </c>
      <c r="D1493" t="s">
        <v>123</v>
      </c>
      <c r="E1493" t="s">
        <v>1210</v>
      </c>
      <c r="F1493" t="s">
        <v>1211</v>
      </c>
      <c r="G1493" t="str">
        <f t="shared" si="123"/>
        <v>2021-03-30</v>
      </c>
      <c r="H1493" t="str">
        <f t="shared" si="124"/>
        <v>2021-03-30</v>
      </c>
      <c r="I1493" t="str">
        <f t="shared" ref="I1493:I1550" si="126">LEFT(G1493,4)</f>
        <v>2021</v>
      </c>
      <c r="J1493">
        <f t="shared" si="125"/>
        <v>3</v>
      </c>
      <c r="K1493" t="str">
        <f t="shared" ref="K1493:K1550" si="127">A1493&amp;D1493&amp;G1493</f>
        <v>서울주의보2021-03-30</v>
      </c>
      <c r="L1493">
        <f>COUNTIF(K$2:K1493,K1493)</f>
        <v>1</v>
      </c>
    </row>
    <row r="1494" spans="1:12" hidden="1" x14ac:dyDescent="0.3">
      <c r="A1494" t="s">
        <v>124</v>
      </c>
      <c r="B1494" t="s">
        <v>125</v>
      </c>
      <c r="C1494" t="s">
        <v>126</v>
      </c>
      <c r="D1494" t="s">
        <v>123</v>
      </c>
      <c r="E1494" t="s">
        <v>1211</v>
      </c>
      <c r="F1494" t="s">
        <v>1233</v>
      </c>
      <c r="G1494" t="str">
        <f t="shared" si="123"/>
        <v>2021-03-30</v>
      </c>
      <c r="H1494" t="str">
        <f t="shared" si="124"/>
        <v>2021-03-30</v>
      </c>
      <c r="I1494" t="str">
        <f t="shared" si="126"/>
        <v>2021</v>
      </c>
      <c r="J1494">
        <f t="shared" si="125"/>
        <v>3</v>
      </c>
      <c r="K1494" t="str">
        <f t="shared" si="127"/>
        <v>경기주의보2021-03-30</v>
      </c>
      <c r="L1494">
        <f>COUNTIF(K$2:K1494,K1494)</f>
        <v>1</v>
      </c>
    </row>
    <row r="1495" spans="1:12" hidden="1" x14ac:dyDescent="0.3">
      <c r="A1495" t="s">
        <v>30</v>
      </c>
      <c r="B1495" t="s">
        <v>149</v>
      </c>
      <c r="C1495" t="s">
        <v>126</v>
      </c>
      <c r="D1495" t="s">
        <v>123</v>
      </c>
      <c r="E1495" t="s">
        <v>1259</v>
      </c>
      <c r="F1495" t="s">
        <v>1261</v>
      </c>
      <c r="G1495" t="str">
        <f t="shared" si="123"/>
        <v>2021-03-30</v>
      </c>
      <c r="H1495" t="str">
        <f t="shared" si="124"/>
        <v>2021-03-30</v>
      </c>
      <c r="I1495" t="str">
        <f t="shared" si="126"/>
        <v>2021</v>
      </c>
      <c r="J1495">
        <f t="shared" si="125"/>
        <v>3</v>
      </c>
      <c r="K1495" t="str">
        <f t="shared" si="127"/>
        <v>인천주의보2021-03-30</v>
      </c>
      <c r="L1495">
        <f>COUNTIF(K$2:K1495,K1495)</f>
        <v>1</v>
      </c>
    </row>
    <row r="1496" spans="1:12" hidden="1" x14ac:dyDescent="0.3">
      <c r="A1496" t="s">
        <v>153</v>
      </c>
      <c r="B1496" t="s">
        <v>129</v>
      </c>
      <c r="C1496" t="s">
        <v>126</v>
      </c>
      <c r="D1496" t="s">
        <v>123</v>
      </c>
      <c r="E1496" t="s">
        <v>1210</v>
      </c>
      <c r="F1496" t="s">
        <v>1211</v>
      </c>
      <c r="G1496" t="str">
        <f t="shared" si="123"/>
        <v>2021-03-30</v>
      </c>
      <c r="H1496" t="str">
        <f t="shared" si="124"/>
        <v>2021-03-30</v>
      </c>
      <c r="I1496" t="str">
        <f t="shared" si="126"/>
        <v>2021</v>
      </c>
      <c r="J1496">
        <f t="shared" si="125"/>
        <v>3</v>
      </c>
      <c r="K1496" t="str">
        <f t="shared" si="127"/>
        <v>충남주의보2021-03-30</v>
      </c>
      <c r="L1496">
        <f>COUNTIF(K$2:K1496,K1496)</f>
        <v>1</v>
      </c>
    </row>
    <row r="1497" spans="1:12" x14ac:dyDescent="0.3">
      <c r="A1497" t="s">
        <v>34</v>
      </c>
      <c r="B1497" t="s">
        <v>129</v>
      </c>
      <c r="C1497" t="s">
        <v>126</v>
      </c>
      <c r="D1497" t="s">
        <v>1</v>
      </c>
      <c r="E1497" t="s">
        <v>1260</v>
      </c>
      <c r="F1497" t="s">
        <v>1211</v>
      </c>
      <c r="G1497" t="str">
        <f t="shared" si="123"/>
        <v>2021-03-30</v>
      </c>
      <c r="H1497" t="str">
        <f t="shared" si="124"/>
        <v>2021-03-30</v>
      </c>
      <c r="I1497" t="str">
        <f t="shared" si="126"/>
        <v>2021</v>
      </c>
      <c r="J1497">
        <f t="shared" si="125"/>
        <v>3</v>
      </c>
      <c r="K1497" t="str">
        <f t="shared" si="127"/>
        <v>대전경보2021-03-30</v>
      </c>
      <c r="L1497">
        <f>COUNTIF(K$2:K1497,K1497)</f>
        <v>1</v>
      </c>
    </row>
    <row r="1498" spans="1:12" hidden="1" x14ac:dyDescent="0.3">
      <c r="A1498" t="s">
        <v>34</v>
      </c>
      <c r="B1498" t="s">
        <v>140</v>
      </c>
      <c r="C1498" t="s">
        <v>126</v>
      </c>
      <c r="D1498" t="s">
        <v>123</v>
      </c>
      <c r="E1498" t="s">
        <v>1211</v>
      </c>
      <c r="F1498" t="s">
        <v>1234</v>
      </c>
      <c r="G1498" t="str">
        <f t="shared" si="123"/>
        <v>2021-03-30</v>
      </c>
      <c r="H1498" t="str">
        <f t="shared" si="124"/>
        <v>2021-03-30</v>
      </c>
      <c r="I1498" t="str">
        <f t="shared" si="126"/>
        <v>2021</v>
      </c>
      <c r="J1498">
        <f t="shared" si="125"/>
        <v>3</v>
      </c>
      <c r="K1498" t="str">
        <f t="shared" si="127"/>
        <v>대전주의보2021-03-30</v>
      </c>
      <c r="L1498">
        <f>COUNTIF(K$2:K1498,K1498)</f>
        <v>1</v>
      </c>
    </row>
    <row r="1499" spans="1:12" hidden="1" x14ac:dyDescent="0.3">
      <c r="A1499" t="s">
        <v>121</v>
      </c>
      <c r="B1499" t="s">
        <v>152</v>
      </c>
      <c r="C1499" t="s">
        <v>126</v>
      </c>
      <c r="D1499" t="s">
        <v>123</v>
      </c>
      <c r="E1499" t="s">
        <v>1211</v>
      </c>
      <c r="F1499" t="s">
        <v>1233</v>
      </c>
      <c r="G1499" t="str">
        <f t="shared" si="123"/>
        <v>2021-03-30</v>
      </c>
      <c r="H1499" t="str">
        <f t="shared" si="124"/>
        <v>2021-03-30</v>
      </c>
      <c r="I1499" t="str">
        <f t="shared" si="126"/>
        <v>2021</v>
      </c>
      <c r="J1499">
        <f t="shared" si="125"/>
        <v>3</v>
      </c>
      <c r="K1499" t="str">
        <f t="shared" si="127"/>
        <v>충북주의보2021-03-30</v>
      </c>
      <c r="L1499">
        <f>COUNTIF(K$2:K1499,K1499)</f>
        <v>1</v>
      </c>
    </row>
    <row r="1500" spans="1:12" x14ac:dyDescent="0.3">
      <c r="A1500" t="s">
        <v>121</v>
      </c>
      <c r="B1500" t="s">
        <v>152</v>
      </c>
      <c r="C1500" t="s">
        <v>126</v>
      </c>
      <c r="D1500" t="s">
        <v>1</v>
      </c>
      <c r="E1500" t="s">
        <v>1261</v>
      </c>
      <c r="F1500" t="s">
        <v>1211</v>
      </c>
      <c r="G1500" t="str">
        <f t="shared" si="123"/>
        <v>2021-03-30</v>
      </c>
      <c r="H1500" t="str">
        <f t="shared" si="124"/>
        <v>2021-03-30</v>
      </c>
      <c r="I1500" t="str">
        <f t="shared" si="126"/>
        <v>2021</v>
      </c>
      <c r="J1500">
        <f t="shared" si="125"/>
        <v>3</v>
      </c>
      <c r="K1500" t="str">
        <f t="shared" si="127"/>
        <v>충북경보2021-03-30</v>
      </c>
      <c r="L1500">
        <f>COUNTIF(K$2:K1500,K1500)</f>
        <v>1</v>
      </c>
    </row>
    <row r="1501" spans="1:12" hidden="1" x14ac:dyDescent="0.3">
      <c r="A1501" t="s">
        <v>37</v>
      </c>
      <c r="B1501" t="s">
        <v>140</v>
      </c>
      <c r="C1501" t="s">
        <v>126</v>
      </c>
      <c r="D1501" t="s">
        <v>123</v>
      </c>
      <c r="E1501" t="s">
        <v>1343</v>
      </c>
      <c r="F1501" t="s">
        <v>1344</v>
      </c>
      <c r="G1501" t="str">
        <f t="shared" si="123"/>
        <v>2021-03-30</v>
      </c>
      <c r="H1501" t="str">
        <f t="shared" si="124"/>
        <v>2021-03-30</v>
      </c>
      <c r="I1501" t="str">
        <f t="shared" si="126"/>
        <v>2021</v>
      </c>
      <c r="J1501">
        <f t="shared" si="125"/>
        <v>3</v>
      </c>
      <c r="K1501" t="str">
        <f t="shared" si="127"/>
        <v>부산주의보2021-03-30</v>
      </c>
      <c r="L1501">
        <f>COUNTIF(K$2:K1501,K1501)</f>
        <v>1</v>
      </c>
    </row>
    <row r="1502" spans="1:12" hidden="1" x14ac:dyDescent="0.3">
      <c r="A1502" t="s">
        <v>38</v>
      </c>
      <c r="B1502" t="s">
        <v>167</v>
      </c>
      <c r="C1502" t="s">
        <v>126</v>
      </c>
      <c r="D1502" t="s">
        <v>123</v>
      </c>
      <c r="E1502" t="s">
        <v>1260</v>
      </c>
      <c r="F1502" t="s">
        <v>1234</v>
      </c>
      <c r="G1502" t="str">
        <f t="shared" si="123"/>
        <v>2021-03-30</v>
      </c>
      <c r="H1502" t="str">
        <f t="shared" si="124"/>
        <v>2021-03-30</v>
      </c>
      <c r="I1502" t="str">
        <f t="shared" si="126"/>
        <v>2021</v>
      </c>
      <c r="J1502">
        <f t="shared" si="125"/>
        <v>3</v>
      </c>
      <c r="K1502" t="str">
        <f t="shared" si="127"/>
        <v>울산주의보2021-03-30</v>
      </c>
      <c r="L1502">
        <f>COUNTIF(K$2:K1502,K1502)</f>
        <v>1</v>
      </c>
    </row>
    <row r="1503" spans="1:12" hidden="1" x14ac:dyDescent="0.3">
      <c r="A1503" t="s">
        <v>36</v>
      </c>
      <c r="B1503" t="s">
        <v>165</v>
      </c>
      <c r="C1503" t="s">
        <v>126</v>
      </c>
      <c r="D1503" t="s">
        <v>123</v>
      </c>
      <c r="E1503" t="s">
        <v>1259</v>
      </c>
      <c r="F1503" t="s">
        <v>1210</v>
      </c>
      <c r="G1503" t="str">
        <f t="shared" si="123"/>
        <v>2021-03-30</v>
      </c>
      <c r="H1503" t="str">
        <f t="shared" si="124"/>
        <v>2021-03-30</v>
      </c>
      <c r="I1503" t="str">
        <f t="shared" si="126"/>
        <v>2021</v>
      </c>
      <c r="J1503">
        <f t="shared" si="125"/>
        <v>3</v>
      </c>
      <c r="K1503" t="str">
        <f t="shared" si="127"/>
        <v>대구주의보2021-03-30</v>
      </c>
      <c r="L1503">
        <f>COUNTIF(K$2:K1503,K1503)</f>
        <v>1</v>
      </c>
    </row>
    <row r="1504" spans="1:12" hidden="1" x14ac:dyDescent="0.3">
      <c r="A1504" t="s">
        <v>132</v>
      </c>
      <c r="B1504" t="s">
        <v>140</v>
      </c>
      <c r="C1504" t="s">
        <v>126</v>
      </c>
      <c r="D1504" t="s">
        <v>123</v>
      </c>
      <c r="E1504" t="s">
        <v>1286</v>
      </c>
      <c r="F1504" t="s">
        <v>1233</v>
      </c>
      <c r="G1504" t="str">
        <f t="shared" si="123"/>
        <v>2021-03-30</v>
      </c>
      <c r="H1504" t="str">
        <f t="shared" si="124"/>
        <v>2021-03-30</v>
      </c>
      <c r="I1504" t="str">
        <f t="shared" si="126"/>
        <v>2021</v>
      </c>
      <c r="J1504">
        <f t="shared" si="125"/>
        <v>3</v>
      </c>
      <c r="K1504" t="str">
        <f t="shared" si="127"/>
        <v>경북주의보2021-03-30</v>
      </c>
      <c r="L1504">
        <f>COUNTIF(K$2:K1504,K1504)</f>
        <v>1</v>
      </c>
    </row>
    <row r="1505" spans="1:12" hidden="1" x14ac:dyDescent="0.3">
      <c r="A1505" t="s">
        <v>133</v>
      </c>
      <c r="B1505" t="s">
        <v>156</v>
      </c>
      <c r="C1505" t="s">
        <v>126</v>
      </c>
      <c r="D1505" t="s">
        <v>123</v>
      </c>
      <c r="E1505" t="s">
        <v>1286</v>
      </c>
      <c r="F1505" t="s">
        <v>1343</v>
      </c>
      <c r="G1505" t="str">
        <f t="shared" si="123"/>
        <v>2021-03-30</v>
      </c>
      <c r="H1505" t="str">
        <f t="shared" si="124"/>
        <v>2021-03-30</v>
      </c>
      <c r="I1505" t="str">
        <f t="shared" si="126"/>
        <v>2021</v>
      </c>
      <c r="J1505">
        <f t="shared" si="125"/>
        <v>3</v>
      </c>
      <c r="K1505" t="str">
        <f t="shared" si="127"/>
        <v>경남주의보2021-03-30</v>
      </c>
      <c r="L1505">
        <f>COUNTIF(K$2:K1505,K1505)</f>
        <v>1</v>
      </c>
    </row>
    <row r="1506" spans="1:12" hidden="1" x14ac:dyDescent="0.3">
      <c r="A1506" t="s">
        <v>130</v>
      </c>
      <c r="B1506" t="s">
        <v>157</v>
      </c>
      <c r="C1506" t="s">
        <v>126</v>
      </c>
      <c r="D1506" t="s">
        <v>123</v>
      </c>
      <c r="E1506" t="s">
        <v>1308</v>
      </c>
      <c r="F1506" t="s">
        <v>1371</v>
      </c>
      <c r="G1506" t="str">
        <f t="shared" si="123"/>
        <v>2021-03-30</v>
      </c>
      <c r="H1506" t="str">
        <f t="shared" si="124"/>
        <v>2021-03-30</v>
      </c>
      <c r="I1506" t="str">
        <f t="shared" si="126"/>
        <v>2021</v>
      </c>
      <c r="J1506">
        <f t="shared" si="125"/>
        <v>3</v>
      </c>
      <c r="K1506" t="str">
        <f t="shared" si="127"/>
        <v>전남주의보2021-03-30</v>
      </c>
      <c r="L1506">
        <f>COUNTIF(K$2:K1506,K1506)</f>
        <v>1</v>
      </c>
    </row>
    <row r="1507" spans="1:12" hidden="1" x14ac:dyDescent="0.3">
      <c r="A1507" t="s">
        <v>39</v>
      </c>
      <c r="B1507" t="s">
        <v>139</v>
      </c>
      <c r="C1507" t="s">
        <v>126</v>
      </c>
      <c r="D1507" t="s">
        <v>123</v>
      </c>
      <c r="E1507" t="s">
        <v>1234</v>
      </c>
      <c r="F1507" t="s">
        <v>1308</v>
      </c>
      <c r="G1507" t="str">
        <f t="shared" si="123"/>
        <v>2021-03-30</v>
      </c>
      <c r="H1507" t="str">
        <f t="shared" si="124"/>
        <v>2021-03-30</v>
      </c>
      <c r="I1507" t="str">
        <f t="shared" si="126"/>
        <v>2021</v>
      </c>
      <c r="J1507">
        <f t="shared" si="125"/>
        <v>3</v>
      </c>
      <c r="K1507" t="str">
        <f t="shared" si="127"/>
        <v>광주주의보2021-03-30</v>
      </c>
      <c r="L1507">
        <f>COUNTIF(K$2:K1507,K1507)</f>
        <v>1</v>
      </c>
    </row>
    <row r="1508" spans="1:12" hidden="1" x14ac:dyDescent="0.3">
      <c r="A1508" t="s">
        <v>142</v>
      </c>
      <c r="B1508" t="s">
        <v>129</v>
      </c>
      <c r="C1508" t="s">
        <v>126</v>
      </c>
      <c r="D1508" t="s">
        <v>123</v>
      </c>
      <c r="E1508" t="s">
        <v>1233</v>
      </c>
      <c r="F1508" t="s">
        <v>1234</v>
      </c>
      <c r="G1508" t="str">
        <f t="shared" si="123"/>
        <v>2021-03-30</v>
      </c>
      <c r="H1508" t="str">
        <f t="shared" si="124"/>
        <v>2021-03-30</v>
      </c>
      <c r="I1508" t="str">
        <f t="shared" si="126"/>
        <v>2021</v>
      </c>
      <c r="J1508">
        <f t="shared" si="125"/>
        <v>3</v>
      </c>
      <c r="K1508" t="str">
        <f t="shared" si="127"/>
        <v>전북주의보2021-03-30</v>
      </c>
      <c r="L1508">
        <f>COUNTIF(K$2:K1508,K1508)</f>
        <v>1</v>
      </c>
    </row>
    <row r="1509" spans="1:12" hidden="1" x14ac:dyDescent="0.3">
      <c r="A1509" t="s">
        <v>41</v>
      </c>
      <c r="B1509" t="s">
        <v>162</v>
      </c>
      <c r="C1509" t="s">
        <v>126</v>
      </c>
      <c r="D1509" t="s">
        <v>123</v>
      </c>
      <c r="E1509" t="s">
        <v>1366</v>
      </c>
      <c r="F1509" t="s">
        <v>1380</v>
      </c>
      <c r="G1509" t="str">
        <f t="shared" si="123"/>
        <v>2021-03-30</v>
      </c>
      <c r="H1509" t="str">
        <f t="shared" si="124"/>
        <v>2021-03-31</v>
      </c>
      <c r="I1509" t="str">
        <f t="shared" si="126"/>
        <v>2021</v>
      </c>
      <c r="J1509">
        <f t="shared" si="125"/>
        <v>3</v>
      </c>
      <c r="K1509" t="str">
        <f t="shared" si="127"/>
        <v>제주주의보2021-03-30</v>
      </c>
      <c r="L1509">
        <f>COUNTIF(K$2:K1509,K1509)</f>
        <v>1</v>
      </c>
    </row>
    <row r="1510" spans="1:12" hidden="1" x14ac:dyDescent="0.3">
      <c r="A1510" t="s">
        <v>27</v>
      </c>
      <c r="B1510" t="s">
        <v>135</v>
      </c>
      <c r="C1510" t="s">
        <v>126</v>
      </c>
      <c r="D1510" t="s">
        <v>123</v>
      </c>
      <c r="E1510" t="s">
        <v>1212</v>
      </c>
      <c r="F1510" t="s">
        <v>1213</v>
      </c>
      <c r="G1510" t="str">
        <f t="shared" si="123"/>
        <v>2021-04-16</v>
      </c>
      <c r="H1510" t="str">
        <f t="shared" si="124"/>
        <v>2021-04-16</v>
      </c>
      <c r="I1510" t="str">
        <f t="shared" si="126"/>
        <v>2021</v>
      </c>
      <c r="J1510">
        <f t="shared" si="125"/>
        <v>4</v>
      </c>
      <c r="K1510" t="str">
        <f t="shared" si="127"/>
        <v>서울주의보2021-04-16</v>
      </c>
      <c r="L1510">
        <f>COUNTIF(K$2:K1510,K1510)</f>
        <v>1</v>
      </c>
    </row>
    <row r="1511" spans="1:12" hidden="1" x14ac:dyDescent="0.3">
      <c r="A1511" t="s">
        <v>124</v>
      </c>
      <c r="B1511" t="s">
        <v>125</v>
      </c>
      <c r="C1511" t="s">
        <v>126</v>
      </c>
      <c r="D1511" t="s">
        <v>123</v>
      </c>
      <c r="E1511" t="s">
        <v>1235</v>
      </c>
      <c r="F1511" t="s">
        <v>1236</v>
      </c>
      <c r="G1511" t="str">
        <f t="shared" si="123"/>
        <v>2021-04-16</v>
      </c>
      <c r="H1511" t="str">
        <f t="shared" si="124"/>
        <v>2021-04-17</v>
      </c>
      <c r="I1511" t="str">
        <f t="shared" si="126"/>
        <v>2021</v>
      </c>
      <c r="J1511">
        <f t="shared" si="125"/>
        <v>4</v>
      </c>
      <c r="K1511" t="str">
        <f t="shared" si="127"/>
        <v>경기주의보2021-04-16</v>
      </c>
      <c r="L1511">
        <f>COUNTIF(K$2:K1511,K1511)</f>
        <v>1</v>
      </c>
    </row>
    <row r="1512" spans="1:12" hidden="1" x14ac:dyDescent="0.3">
      <c r="A1512" t="s">
        <v>30</v>
      </c>
      <c r="B1512" t="s">
        <v>137</v>
      </c>
      <c r="C1512" t="s">
        <v>126</v>
      </c>
      <c r="D1512" t="s">
        <v>123</v>
      </c>
      <c r="E1512" t="s">
        <v>1235</v>
      </c>
      <c r="F1512" t="s">
        <v>1262</v>
      </c>
      <c r="G1512" t="str">
        <f t="shared" si="123"/>
        <v>2021-04-16</v>
      </c>
      <c r="H1512" t="str">
        <f t="shared" si="124"/>
        <v>2021-04-17</v>
      </c>
      <c r="I1512" t="str">
        <f t="shared" si="126"/>
        <v>2021</v>
      </c>
      <c r="J1512">
        <f t="shared" si="125"/>
        <v>4</v>
      </c>
      <c r="K1512" t="str">
        <f t="shared" si="127"/>
        <v>인천주의보2021-04-16</v>
      </c>
      <c r="L1512">
        <f>COUNTIF(K$2:K1512,K1512)</f>
        <v>1</v>
      </c>
    </row>
    <row r="1513" spans="1:12" hidden="1" x14ac:dyDescent="0.3">
      <c r="A1513" t="s">
        <v>127</v>
      </c>
      <c r="B1513" t="s">
        <v>128</v>
      </c>
      <c r="C1513" t="s">
        <v>126</v>
      </c>
      <c r="D1513" t="s">
        <v>123</v>
      </c>
      <c r="E1513" t="s">
        <v>1237</v>
      </c>
      <c r="F1513" t="s">
        <v>1287</v>
      </c>
      <c r="G1513" t="str">
        <f t="shared" si="123"/>
        <v>2021-04-16</v>
      </c>
      <c r="H1513" t="str">
        <f t="shared" si="124"/>
        <v>2021-04-17</v>
      </c>
      <c r="I1513" t="str">
        <f t="shared" si="126"/>
        <v>2021</v>
      </c>
      <c r="J1513">
        <f t="shared" si="125"/>
        <v>4</v>
      </c>
      <c r="K1513" t="str">
        <f t="shared" si="127"/>
        <v>강원주의보2021-04-16</v>
      </c>
      <c r="L1513">
        <f>COUNTIF(K$2:K1513,K1513)</f>
        <v>1</v>
      </c>
    </row>
    <row r="1514" spans="1:12" hidden="1" x14ac:dyDescent="0.3">
      <c r="A1514" t="s">
        <v>124</v>
      </c>
      <c r="B1514" t="s">
        <v>164</v>
      </c>
      <c r="C1514" t="s">
        <v>126</v>
      </c>
      <c r="D1514" t="s">
        <v>123</v>
      </c>
      <c r="E1514" t="s">
        <v>1238</v>
      </c>
      <c r="F1514" t="s">
        <v>1239</v>
      </c>
      <c r="G1514" t="str">
        <f t="shared" si="123"/>
        <v>2021-04-17</v>
      </c>
      <c r="H1514" t="str">
        <f t="shared" si="124"/>
        <v>2021-04-17</v>
      </c>
      <c r="I1514" t="str">
        <f t="shared" si="126"/>
        <v>2021</v>
      </c>
      <c r="J1514">
        <f t="shared" si="125"/>
        <v>4</v>
      </c>
      <c r="K1514" t="str">
        <f t="shared" si="127"/>
        <v>경기주의보2021-04-17</v>
      </c>
      <c r="L1514">
        <f>COUNTIF(K$2:K1514,K1514)</f>
        <v>1</v>
      </c>
    </row>
    <row r="1515" spans="1:12" hidden="1" x14ac:dyDescent="0.3">
      <c r="A1515" t="s">
        <v>30</v>
      </c>
      <c r="B1515" t="s">
        <v>129</v>
      </c>
      <c r="C1515" t="s">
        <v>126</v>
      </c>
      <c r="D1515" t="s">
        <v>123</v>
      </c>
      <c r="E1515" t="s">
        <v>1264</v>
      </c>
      <c r="F1515" t="s">
        <v>1265</v>
      </c>
      <c r="G1515" t="str">
        <f t="shared" si="123"/>
        <v>2021-04-17</v>
      </c>
      <c r="H1515" t="str">
        <f t="shared" si="124"/>
        <v>2021-04-17</v>
      </c>
      <c r="I1515" t="str">
        <f t="shared" si="126"/>
        <v>2021</v>
      </c>
      <c r="J1515">
        <f t="shared" si="125"/>
        <v>4</v>
      </c>
      <c r="K1515" t="str">
        <f t="shared" si="127"/>
        <v>인천주의보2021-04-17</v>
      </c>
      <c r="L1515">
        <f>COUNTIF(K$2:K1515,K1515)</f>
        <v>1</v>
      </c>
    </row>
    <row r="1516" spans="1:12" hidden="1" x14ac:dyDescent="0.3">
      <c r="A1516" t="s">
        <v>127</v>
      </c>
      <c r="B1516" t="s">
        <v>160</v>
      </c>
      <c r="C1516" t="s">
        <v>126</v>
      </c>
      <c r="D1516" t="s">
        <v>123</v>
      </c>
      <c r="E1516" t="s">
        <v>1263</v>
      </c>
      <c r="F1516" t="s">
        <v>1288</v>
      </c>
      <c r="G1516" t="str">
        <f t="shared" si="123"/>
        <v>2021-04-17</v>
      </c>
      <c r="H1516" t="str">
        <f t="shared" si="124"/>
        <v>2021-04-17</v>
      </c>
      <c r="I1516" t="str">
        <f t="shared" si="126"/>
        <v>2021</v>
      </c>
      <c r="J1516">
        <f t="shared" si="125"/>
        <v>4</v>
      </c>
      <c r="K1516" t="str">
        <f t="shared" si="127"/>
        <v>강원주의보2021-04-17</v>
      </c>
      <c r="L1516">
        <f>COUNTIF(K$2:K1516,K1516)</f>
        <v>1</v>
      </c>
    </row>
    <row r="1517" spans="1:12" hidden="1" x14ac:dyDescent="0.3">
      <c r="A1517" t="s">
        <v>153</v>
      </c>
      <c r="B1517" t="s">
        <v>129</v>
      </c>
      <c r="C1517" t="s">
        <v>126</v>
      </c>
      <c r="D1517" t="s">
        <v>123</v>
      </c>
      <c r="E1517" t="s">
        <v>1238</v>
      </c>
      <c r="F1517" t="s">
        <v>1287</v>
      </c>
      <c r="G1517" t="str">
        <f t="shared" si="123"/>
        <v>2021-04-17</v>
      </c>
      <c r="H1517" t="str">
        <f t="shared" si="124"/>
        <v>2021-04-17</v>
      </c>
      <c r="I1517" t="str">
        <f t="shared" si="126"/>
        <v>2021</v>
      </c>
      <c r="J1517">
        <f t="shared" si="125"/>
        <v>4</v>
      </c>
      <c r="K1517" t="str">
        <f t="shared" si="127"/>
        <v>충남주의보2021-04-17</v>
      </c>
      <c r="L1517">
        <f>COUNTIF(K$2:K1517,K1517)</f>
        <v>1</v>
      </c>
    </row>
    <row r="1518" spans="1:12" hidden="1" x14ac:dyDescent="0.3">
      <c r="A1518" t="s">
        <v>34</v>
      </c>
      <c r="B1518" t="s">
        <v>140</v>
      </c>
      <c r="C1518" t="s">
        <v>126</v>
      </c>
      <c r="D1518" t="s">
        <v>123</v>
      </c>
      <c r="E1518" t="s">
        <v>1317</v>
      </c>
      <c r="F1518" t="s">
        <v>1239</v>
      </c>
      <c r="G1518" t="str">
        <f t="shared" si="123"/>
        <v>2021-04-17</v>
      </c>
      <c r="H1518" t="str">
        <f t="shared" si="124"/>
        <v>2021-04-17</v>
      </c>
      <c r="I1518" t="str">
        <f t="shared" si="126"/>
        <v>2021</v>
      </c>
      <c r="J1518">
        <f t="shared" si="125"/>
        <v>4</v>
      </c>
      <c r="K1518" t="str">
        <f t="shared" si="127"/>
        <v>대전주의보2021-04-17</v>
      </c>
      <c r="L1518">
        <f>COUNTIF(K$2:K1518,K1518)</f>
        <v>1</v>
      </c>
    </row>
    <row r="1519" spans="1:12" hidden="1" x14ac:dyDescent="0.3">
      <c r="A1519" t="s">
        <v>121</v>
      </c>
      <c r="B1519" t="s">
        <v>152</v>
      </c>
      <c r="C1519" t="s">
        <v>126</v>
      </c>
      <c r="D1519" t="s">
        <v>123</v>
      </c>
      <c r="E1519" t="s">
        <v>1317</v>
      </c>
      <c r="F1519" t="s">
        <v>1239</v>
      </c>
      <c r="G1519" t="str">
        <f t="shared" si="123"/>
        <v>2021-04-17</v>
      </c>
      <c r="H1519" t="str">
        <f t="shared" si="124"/>
        <v>2021-04-17</v>
      </c>
      <c r="I1519" t="str">
        <f t="shared" si="126"/>
        <v>2021</v>
      </c>
      <c r="J1519">
        <f t="shared" si="125"/>
        <v>4</v>
      </c>
      <c r="K1519" t="str">
        <f t="shared" si="127"/>
        <v>충북주의보2021-04-17</v>
      </c>
      <c r="L1519">
        <f>COUNTIF(K$2:K1519,K1519)</f>
        <v>1</v>
      </c>
    </row>
    <row r="1520" spans="1:12" hidden="1" x14ac:dyDescent="0.3">
      <c r="A1520" t="s">
        <v>61</v>
      </c>
      <c r="B1520" t="s">
        <v>171</v>
      </c>
      <c r="C1520" t="s">
        <v>126</v>
      </c>
      <c r="D1520" t="s">
        <v>123</v>
      </c>
      <c r="E1520" t="s">
        <v>1317</v>
      </c>
      <c r="F1520" t="s">
        <v>1239</v>
      </c>
      <c r="G1520" t="str">
        <f t="shared" si="123"/>
        <v>2021-04-17</v>
      </c>
      <c r="H1520" t="str">
        <f t="shared" si="124"/>
        <v>2021-04-17</v>
      </c>
      <c r="I1520" t="str">
        <f t="shared" si="126"/>
        <v>2021</v>
      </c>
      <c r="J1520">
        <f t="shared" si="125"/>
        <v>4</v>
      </c>
      <c r="K1520" t="str">
        <f t="shared" si="127"/>
        <v>세종주의보2021-04-17</v>
      </c>
      <c r="L1520">
        <f>COUNTIF(K$2:K1520,K1520)</f>
        <v>1</v>
      </c>
    </row>
    <row r="1521" spans="1:12" hidden="1" x14ac:dyDescent="0.3">
      <c r="A1521" t="s">
        <v>37</v>
      </c>
      <c r="B1521" t="s">
        <v>159</v>
      </c>
      <c r="C1521" t="s">
        <v>126</v>
      </c>
      <c r="D1521" t="s">
        <v>123</v>
      </c>
      <c r="E1521" t="s">
        <v>1240</v>
      </c>
      <c r="F1521" t="s">
        <v>1288</v>
      </c>
      <c r="G1521" t="str">
        <f t="shared" si="123"/>
        <v>2021-04-17</v>
      </c>
      <c r="H1521" t="str">
        <f t="shared" si="124"/>
        <v>2021-04-17</v>
      </c>
      <c r="I1521" t="str">
        <f t="shared" si="126"/>
        <v>2021</v>
      </c>
      <c r="J1521">
        <f t="shared" si="125"/>
        <v>4</v>
      </c>
      <c r="K1521" t="str">
        <f t="shared" si="127"/>
        <v>부산주의보2021-04-17</v>
      </c>
      <c r="L1521">
        <f>COUNTIF(K$2:K1521,K1521)</f>
        <v>1</v>
      </c>
    </row>
    <row r="1522" spans="1:12" hidden="1" x14ac:dyDescent="0.3">
      <c r="A1522" t="s">
        <v>38</v>
      </c>
      <c r="B1522" t="s">
        <v>167</v>
      </c>
      <c r="C1522" t="s">
        <v>126</v>
      </c>
      <c r="D1522" t="s">
        <v>123</v>
      </c>
      <c r="E1522" t="s">
        <v>1240</v>
      </c>
      <c r="F1522" t="s">
        <v>1350</v>
      </c>
      <c r="G1522" t="str">
        <f t="shared" si="123"/>
        <v>2021-04-17</v>
      </c>
      <c r="H1522" t="str">
        <f t="shared" si="124"/>
        <v>2021-04-17</v>
      </c>
      <c r="I1522" t="str">
        <f t="shared" si="126"/>
        <v>2021</v>
      </c>
      <c r="J1522">
        <f t="shared" si="125"/>
        <v>4</v>
      </c>
      <c r="K1522" t="str">
        <f t="shared" si="127"/>
        <v>울산주의보2021-04-17</v>
      </c>
      <c r="L1522">
        <f>COUNTIF(K$2:K1522,K1522)</f>
        <v>1</v>
      </c>
    </row>
    <row r="1523" spans="1:12" hidden="1" x14ac:dyDescent="0.3">
      <c r="A1523" t="s">
        <v>36</v>
      </c>
      <c r="B1523" t="s">
        <v>165</v>
      </c>
      <c r="C1523" t="s">
        <v>126</v>
      </c>
      <c r="D1523" t="s">
        <v>123</v>
      </c>
      <c r="E1523" t="s">
        <v>1353</v>
      </c>
      <c r="F1523" t="s">
        <v>1240</v>
      </c>
      <c r="G1523" t="str">
        <f t="shared" si="123"/>
        <v>2021-04-17</v>
      </c>
      <c r="H1523" t="str">
        <f t="shared" si="124"/>
        <v>2021-04-17</v>
      </c>
      <c r="I1523" t="str">
        <f t="shared" si="126"/>
        <v>2021</v>
      </c>
      <c r="J1523">
        <f t="shared" si="125"/>
        <v>4</v>
      </c>
      <c r="K1523" t="str">
        <f t="shared" si="127"/>
        <v>대구주의보2021-04-17</v>
      </c>
      <c r="L1523">
        <f>COUNTIF(K$2:K1523,K1523)</f>
        <v>1</v>
      </c>
    </row>
    <row r="1524" spans="1:12" hidden="1" x14ac:dyDescent="0.3">
      <c r="A1524" t="s">
        <v>132</v>
      </c>
      <c r="B1524" t="s">
        <v>140</v>
      </c>
      <c r="C1524" t="s">
        <v>126</v>
      </c>
      <c r="D1524" t="s">
        <v>123</v>
      </c>
      <c r="E1524" t="s">
        <v>1264</v>
      </c>
      <c r="F1524" t="s">
        <v>1350</v>
      </c>
      <c r="G1524" t="str">
        <f t="shared" si="123"/>
        <v>2021-04-17</v>
      </c>
      <c r="H1524" t="str">
        <f t="shared" si="124"/>
        <v>2021-04-17</v>
      </c>
      <c r="I1524" t="str">
        <f t="shared" si="126"/>
        <v>2021</v>
      </c>
      <c r="J1524">
        <f t="shared" si="125"/>
        <v>4</v>
      </c>
      <c r="K1524" t="str">
        <f t="shared" si="127"/>
        <v>경북주의보2021-04-17</v>
      </c>
      <c r="L1524">
        <f>COUNTIF(K$2:K1524,K1524)</f>
        <v>1</v>
      </c>
    </row>
    <row r="1525" spans="1:12" hidden="1" x14ac:dyDescent="0.3">
      <c r="A1525" t="s">
        <v>133</v>
      </c>
      <c r="B1525" t="s">
        <v>161</v>
      </c>
      <c r="C1525" t="s">
        <v>126</v>
      </c>
      <c r="D1525" t="s">
        <v>123</v>
      </c>
      <c r="E1525" t="s">
        <v>1238</v>
      </c>
      <c r="F1525" t="s">
        <v>1239</v>
      </c>
      <c r="G1525" t="str">
        <f t="shared" si="123"/>
        <v>2021-04-17</v>
      </c>
      <c r="H1525" t="str">
        <f t="shared" si="124"/>
        <v>2021-04-17</v>
      </c>
      <c r="I1525" t="str">
        <f t="shared" si="126"/>
        <v>2021</v>
      </c>
      <c r="J1525">
        <f t="shared" si="125"/>
        <v>4</v>
      </c>
      <c r="K1525" t="str">
        <f t="shared" si="127"/>
        <v>경남주의보2021-04-17</v>
      </c>
      <c r="L1525">
        <f>COUNTIF(K$2:K1525,K1525)</f>
        <v>1</v>
      </c>
    </row>
    <row r="1526" spans="1:12" hidden="1" x14ac:dyDescent="0.3">
      <c r="A1526" t="s">
        <v>130</v>
      </c>
      <c r="B1526" t="s">
        <v>131</v>
      </c>
      <c r="C1526" t="s">
        <v>126</v>
      </c>
      <c r="D1526" t="s">
        <v>123</v>
      </c>
      <c r="E1526" t="s">
        <v>1265</v>
      </c>
      <c r="F1526" t="s">
        <v>1239</v>
      </c>
      <c r="G1526" t="str">
        <f t="shared" si="123"/>
        <v>2021-04-17</v>
      </c>
      <c r="H1526" t="str">
        <f t="shared" si="124"/>
        <v>2021-04-17</v>
      </c>
      <c r="I1526" t="str">
        <f t="shared" si="126"/>
        <v>2021</v>
      </c>
      <c r="J1526">
        <f t="shared" si="125"/>
        <v>4</v>
      </c>
      <c r="K1526" t="str">
        <f t="shared" si="127"/>
        <v>전남주의보2021-04-17</v>
      </c>
      <c r="L1526">
        <f>COUNTIF(K$2:K1526,K1526)</f>
        <v>1</v>
      </c>
    </row>
    <row r="1527" spans="1:12" hidden="1" x14ac:dyDescent="0.3">
      <c r="A1527" t="s">
        <v>39</v>
      </c>
      <c r="B1527" t="s">
        <v>139</v>
      </c>
      <c r="C1527" t="s">
        <v>126</v>
      </c>
      <c r="D1527" t="s">
        <v>123</v>
      </c>
      <c r="E1527" t="s">
        <v>1317</v>
      </c>
      <c r="F1527" t="s">
        <v>1287</v>
      </c>
      <c r="G1527" t="str">
        <f t="shared" si="123"/>
        <v>2021-04-17</v>
      </c>
      <c r="H1527" t="str">
        <f t="shared" si="124"/>
        <v>2021-04-17</v>
      </c>
      <c r="I1527" t="str">
        <f t="shared" si="126"/>
        <v>2021</v>
      </c>
      <c r="J1527">
        <f t="shared" si="125"/>
        <v>4</v>
      </c>
      <c r="K1527" t="str">
        <f t="shared" si="127"/>
        <v>광주주의보2021-04-17</v>
      </c>
      <c r="L1527">
        <f>COUNTIF(K$2:K1527,K1527)</f>
        <v>1</v>
      </c>
    </row>
    <row r="1528" spans="1:12" hidden="1" x14ac:dyDescent="0.3">
      <c r="A1528" t="s">
        <v>142</v>
      </c>
      <c r="B1528" t="s">
        <v>140</v>
      </c>
      <c r="C1528" t="s">
        <v>126</v>
      </c>
      <c r="D1528" t="s">
        <v>123</v>
      </c>
      <c r="E1528" t="s">
        <v>1317</v>
      </c>
      <c r="F1528" t="s">
        <v>1239</v>
      </c>
      <c r="G1528" t="str">
        <f t="shared" si="123"/>
        <v>2021-04-17</v>
      </c>
      <c r="H1528" t="str">
        <f t="shared" si="124"/>
        <v>2021-04-17</v>
      </c>
      <c r="I1528" t="str">
        <f t="shared" si="126"/>
        <v>2021</v>
      </c>
      <c r="J1528">
        <f t="shared" si="125"/>
        <v>4</v>
      </c>
      <c r="K1528" t="str">
        <f t="shared" si="127"/>
        <v>전북주의보2021-04-17</v>
      </c>
      <c r="L1528">
        <f>COUNTIF(K$2:K1528,K1528)</f>
        <v>1</v>
      </c>
    </row>
    <row r="1529" spans="1:12" hidden="1" x14ac:dyDescent="0.3">
      <c r="A1529" t="s">
        <v>41</v>
      </c>
      <c r="B1529" t="s">
        <v>162</v>
      </c>
      <c r="C1529" t="s">
        <v>126</v>
      </c>
      <c r="D1529" t="s">
        <v>123</v>
      </c>
      <c r="E1529" t="s">
        <v>1264</v>
      </c>
      <c r="F1529" t="s">
        <v>1239</v>
      </c>
      <c r="G1529" t="str">
        <f t="shared" si="123"/>
        <v>2021-04-17</v>
      </c>
      <c r="H1529" t="str">
        <f t="shared" si="124"/>
        <v>2021-04-17</v>
      </c>
      <c r="I1529" t="str">
        <f t="shared" si="126"/>
        <v>2021</v>
      </c>
      <c r="J1529">
        <f t="shared" si="125"/>
        <v>4</v>
      </c>
      <c r="K1529" t="str">
        <f t="shared" si="127"/>
        <v>제주주의보2021-04-17</v>
      </c>
      <c r="L1529">
        <f>COUNTIF(K$2:K1529,K1529)</f>
        <v>1</v>
      </c>
    </row>
    <row r="1530" spans="1:12" hidden="1" x14ac:dyDescent="0.3">
      <c r="A1530" t="s">
        <v>34</v>
      </c>
      <c r="B1530" t="s">
        <v>140</v>
      </c>
      <c r="C1530" t="s">
        <v>126</v>
      </c>
      <c r="D1530" t="s">
        <v>123</v>
      </c>
      <c r="E1530" t="s">
        <v>1318</v>
      </c>
      <c r="F1530" t="s">
        <v>1319</v>
      </c>
      <c r="G1530" t="str">
        <f t="shared" si="123"/>
        <v>2021-04-28</v>
      </c>
      <c r="H1530" t="str">
        <f t="shared" si="124"/>
        <v>2021-04-28</v>
      </c>
      <c r="I1530" t="str">
        <f t="shared" si="126"/>
        <v>2021</v>
      </c>
      <c r="J1530">
        <f t="shared" si="125"/>
        <v>4</v>
      </c>
      <c r="K1530" t="str">
        <f t="shared" si="127"/>
        <v>대전주의보2021-04-28</v>
      </c>
      <c r="L1530">
        <f>COUNTIF(K$2:K1530,K1530)</f>
        <v>1</v>
      </c>
    </row>
    <row r="1531" spans="1:12" hidden="1" x14ac:dyDescent="0.3">
      <c r="A1531" t="s">
        <v>121</v>
      </c>
      <c r="B1531" t="s">
        <v>159</v>
      </c>
      <c r="C1531" t="s">
        <v>126</v>
      </c>
      <c r="D1531" t="s">
        <v>123</v>
      </c>
      <c r="E1531" t="s">
        <v>1318</v>
      </c>
      <c r="F1531" t="s">
        <v>1330</v>
      </c>
      <c r="G1531" t="str">
        <f t="shared" si="123"/>
        <v>2021-04-28</v>
      </c>
      <c r="H1531" t="str">
        <f t="shared" si="124"/>
        <v>2021-04-28</v>
      </c>
      <c r="I1531" t="str">
        <f t="shared" si="126"/>
        <v>2021</v>
      </c>
      <c r="J1531">
        <f t="shared" si="125"/>
        <v>4</v>
      </c>
      <c r="K1531" t="str">
        <f t="shared" si="127"/>
        <v>충북주의보2021-04-28</v>
      </c>
      <c r="L1531">
        <f>COUNTIF(K$2:K1531,K1531)</f>
        <v>1</v>
      </c>
    </row>
    <row r="1532" spans="1:12" hidden="1" x14ac:dyDescent="0.3">
      <c r="A1532" t="s">
        <v>132</v>
      </c>
      <c r="B1532" t="s">
        <v>129</v>
      </c>
      <c r="C1532" t="s">
        <v>126</v>
      </c>
      <c r="D1532" t="s">
        <v>123</v>
      </c>
      <c r="E1532" t="s">
        <v>1359</v>
      </c>
      <c r="F1532" t="s">
        <v>1330</v>
      </c>
      <c r="G1532" t="str">
        <f t="shared" si="123"/>
        <v>2021-04-28</v>
      </c>
      <c r="H1532" t="str">
        <f t="shared" si="124"/>
        <v>2021-04-28</v>
      </c>
      <c r="I1532" t="str">
        <f t="shared" si="126"/>
        <v>2021</v>
      </c>
      <c r="J1532">
        <f t="shared" si="125"/>
        <v>4</v>
      </c>
      <c r="K1532" t="str">
        <f t="shared" si="127"/>
        <v>경북주의보2021-04-28</v>
      </c>
      <c r="L1532">
        <f>COUNTIF(K$2:K1532,K1532)</f>
        <v>1</v>
      </c>
    </row>
    <row r="1533" spans="1:12" hidden="1" x14ac:dyDescent="0.3">
      <c r="A1533" t="s">
        <v>39</v>
      </c>
      <c r="B1533" t="s">
        <v>139</v>
      </c>
      <c r="C1533" t="s">
        <v>126</v>
      </c>
      <c r="D1533" t="s">
        <v>123</v>
      </c>
      <c r="E1533" t="s">
        <v>1372</v>
      </c>
      <c r="F1533" t="s">
        <v>1373</v>
      </c>
      <c r="G1533" t="str">
        <f t="shared" si="123"/>
        <v>2021-04-28</v>
      </c>
      <c r="H1533" t="str">
        <f t="shared" si="124"/>
        <v>2021-04-29</v>
      </c>
      <c r="I1533" t="str">
        <f t="shared" si="126"/>
        <v>2021</v>
      </c>
      <c r="J1533">
        <f t="shared" si="125"/>
        <v>4</v>
      </c>
      <c r="K1533" t="str">
        <f t="shared" si="127"/>
        <v>광주주의보2021-04-28</v>
      </c>
      <c r="L1533">
        <f>COUNTIF(K$2:K1533,K1533)</f>
        <v>1</v>
      </c>
    </row>
    <row r="1534" spans="1:12" hidden="1" x14ac:dyDescent="0.3">
      <c r="A1534" t="s">
        <v>142</v>
      </c>
      <c r="B1534" t="s">
        <v>152</v>
      </c>
      <c r="C1534" t="s">
        <v>126</v>
      </c>
      <c r="D1534" t="s">
        <v>123</v>
      </c>
      <c r="E1534" t="s">
        <v>1378</v>
      </c>
      <c r="F1534" t="s">
        <v>1379</v>
      </c>
      <c r="G1534" t="str">
        <f t="shared" si="123"/>
        <v>2021-04-28</v>
      </c>
      <c r="H1534" t="str">
        <f t="shared" si="124"/>
        <v>2021-04-29</v>
      </c>
      <c r="I1534" t="str">
        <f t="shared" si="126"/>
        <v>2021</v>
      </c>
      <c r="J1534">
        <f t="shared" si="125"/>
        <v>4</v>
      </c>
      <c r="K1534" t="str">
        <f t="shared" si="127"/>
        <v>전북주의보2021-04-28</v>
      </c>
      <c r="L1534">
        <f>COUNTIF(K$2:K1534,K1534)</f>
        <v>1</v>
      </c>
    </row>
    <row r="1535" spans="1:12" x14ac:dyDescent="0.3">
      <c r="A1535" t="s">
        <v>27</v>
      </c>
      <c r="B1535" t="s">
        <v>135</v>
      </c>
      <c r="C1535" t="s">
        <v>126</v>
      </c>
      <c r="D1535" t="s">
        <v>1</v>
      </c>
      <c r="E1535" t="s">
        <v>1214</v>
      </c>
      <c r="F1535" t="s">
        <v>1215</v>
      </c>
      <c r="G1535" t="str">
        <f t="shared" si="123"/>
        <v>2021-05-07</v>
      </c>
      <c r="H1535" t="str">
        <f t="shared" si="124"/>
        <v>2021-05-09</v>
      </c>
      <c r="I1535" t="str">
        <f t="shared" si="126"/>
        <v>2021</v>
      </c>
      <c r="J1535">
        <f t="shared" si="125"/>
        <v>5</v>
      </c>
      <c r="K1535" t="str">
        <f t="shared" si="127"/>
        <v>서울경보2021-05-07</v>
      </c>
      <c r="L1535">
        <f>COUNTIF(K$2:K1535,K1535)</f>
        <v>1</v>
      </c>
    </row>
    <row r="1536" spans="1:12" hidden="1" x14ac:dyDescent="0.3">
      <c r="A1536" t="s">
        <v>27</v>
      </c>
      <c r="B1536" t="s">
        <v>135</v>
      </c>
      <c r="C1536" t="s">
        <v>126</v>
      </c>
      <c r="D1536" t="s">
        <v>123</v>
      </c>
      <c r="E1536" t="s">
        <v>1216</v>
      </c>
      <c r="F1536" t="s">
        <v>1214</v>
      </c>
      <c r="G1536" t="str">
        <f t="shared" si="123"/>
        <v>2021-05-07</v>
      </c>
      <c r="H1536" t="str">
        <f t="shared" si="124"/>
        <v>2021-05-07</v>
      </c>
      <c r="I1536" t="str">
        <f t="shared" si="126"/>
        <v>2021</v>
      </c>
      <c r="J1536">
        <f t="shared" si="125"/>
        <v>5</v>
      </c>
      <c r="K1536" t="str">
        <f t="shared" si="127"/>
        <v>서울주의보2021-05-07</v>
      </c>
      <c r="L1536">
        <f>COUNTIF(K$2:K1536,K1536)</f>
        <v>1</v>
      </c>
    </row>
    <row r="1537" spans="1:12" x14ac:dyDescent="0.3">
      <c r="A1537" t="s">
        <v>124</v>
      </c>
      <c r="B1537" t="s">
        <v>164</v>
      </c>
      <c r="C1537" t="s">
        <v>126</v>
      </c>
      <c r="D1537" t="s">
        <v>1</v>
      </c>
      <c r="E1537" t="s">
        <v>1241</v>
      </c>
      <c r="F1537" t="s">
        <v>1242</v>
      </c>
      <c r="G1537" t="str">
        <f t="shared" si="123"/>
        <v>2021-05-07</v>
      </c>
      <c r="H1537" t="str">
        <f t="shared" si="124"/>
        <v>2021-05-09</v>
      </c>
      <c r="I1537" t="str">
        <f t="shared" si="126"/>
        <v>2021</v>
      </c>
      <c r="J1537">
        <f t="shared" si="125"/>
        <v>5</v>
      </c>
      <c r="K1537" t="str">
        <f t="shared" si="127"/>
        <v>경기경보2021-05-07</v>
      </c>
      <c r="L1537">
        <f>COUNTIF(K$2:K1537,K1537)</f>
        <v>1</v>
      </c>
    </row>
    <row r="1538" spans="1:12" hidden="1" x14ac:dyDescent="0.3">
      <c r="A1538" t="s">
        <v>124</v>
      </c>
      <c r="B1538" t="s">
        <v>131</v>
      </c>
      <c r="C1538" t="s">
        <v>126</v>
      </c>
      <c r="D1538" t="s">
        <v>123</v>
      </c>
      <c r="E1538" t="s">
        <v>1214</v>
      </c>
      <c r="F1538" t="s">
        <v>1241</v>
      </c>
      <c r="G1538" t="str">
        <f t="shared" ref="G1538:G1601" si="128">LEFT(E1538,10)</f>
        <v>2021-05-07</v>
      </c>
      <c r="H1538" t="str">
        <f t="shared" ref="H1538:H1601" si="129">LEFT(F1538,10)</f>
        <v>2021-05-07</v>
      </c>
      <c r="I1538" t="str">
        <f t="shared" si="126"/>
        <v>2021</v>
      </c>
      <c r="J1538">
        <f t="shared" si="125"/>
        <v>5</v>
      </c>
      <c r="K1538" t="str">
        <f t="shared" si="127"/>
        <v>경기주의보2021-05-07</v>
      </c>
      <c r="L1538">
        <f>COUNTIF(K$2:K1538,K1538)</f>
        <v>1</v>
      </c>
    </row>
    <row r="1539" spans="1:12" x14ac:dyDescent="0.3">
      <c r="A1539" t="s">
        <v>30</v>
      </c>
      <c r="B1539" t="s">
        <v>129</v>
      </c>
      <c r="C1539" t="s">
        <v>126</v>
      </c>
      <c r="D1539" t="s">
        <v>1</v>
      </c>
      <c r="E1539" t="s">
        <v>1214</v>
      </c>
      <c r="F1539" t="s">
        <v>1266</v>
      </c>
      <c r="G1539" t="str">
        <f t="shared" si="128"/>
        <v>2021-05-07</v>
      </c>
      <c r="H1539" t="str">
        <f t="shared" si="129"/>
        <v>2021-05-08</v>
      </c>
      <c r="I1539" t="str">
        <f t="shared" si="126"/>
        <v>2021</v>
      </c>
      <c r="J1539">
        <f t="shared" ref="J1539:J1602" si="130">MONTH(G1539)</f>
        <v>5</v>
      </c>
      <c r="K1539" t="str">
        <f t="shared" si="127"/>
        <v>인천경보2021-05-07</v>
      </c>
      <c r="L1539">
        <f>COUNTIF(K$2:K1539,K1539)</f>
        <v>1</v>
      </c>
    </row>
    <row r="1540" spans="1:12" hidden="1" x14ac:dyDescent="0.3">
      <c r="A1540" t="s">
        <v>30</v>
      </c>
      <c r="B1540" t="s">
        <v>146</v>
      </c>
      <c r="C1540" t="s">
        <v>126</v>
      </c>
      <c r="D1540" t="s">
        <v>123</v>
      </c>
      <c r="E1540" t="s">
        <v>1216</v>
      </c>
      <c r="F1540" t="s">
        <v>1214</v>
      </c>
      <c r="G1540" t="str">
        <f t="shared" si="128"/>
        <v>2021-05-07</v>
      </c>
      <c r="H1540" t="str">
        <f t="shared" si="129"/>
        <v>2021-05-07</v>
      </c>
      <c r="I1540" t="str">
        <f t="shared" si="126"/>
        <v>2021</v>
      </c>
      <c r="J1540">
        <f t="shared" si="130"/>
        <v>5</v>
      </c>
      <c r="K1540" t="str">
        <f t="shared" si="127"/>
        <v>인천주의보2021-05-07</v>
      </c>
      <c r="L1540">
        <f>COUNTIF(K$2:K1540,K1540)</f>
        <v>1</v>
      </c>
    </row>
    <row r="1541" spans="1:12" x14ac:dyDescent="0.3">
      <c r="A1541" t="s">
        <v>127</v>
      </c>
      <c r="B1541" t="s">
        <v>160</v>
      </c>
      <c r="C1541" t="s">
        <v>126</v>
      </c>
      <c r="D1541" t="s">
        <v>1</v>
      </c>
      <c r="E1541" t="s">
        <v>1289</v>
      </c>
      <c r="F1541" t="s">
        <v>1217</v>
      </c>
      <c r="G1541" t="str">
        <f t="shared" si="128"/>
        <v>2021-05-07</v>
      </c>
      <c r="H1541" t="str">
        <f t="shared" si="129"/>
        <v>2021-05-09</v>
      </c>
      <c r="I1541" t="str">
        <f t="shared" si="126"/>
        <v>2021</v>
      </c>
      <c r="J1541">
        <f t="shared" si="130"/>
        <v>5</v>
      </c>
      <c r="K1541" t="str">
        <f t="shared" si="127"/>
        <v>강원경보2021-05-07</v>
      </c>
      <c r="L1541">
        <f>COUNTIF(K$2:K1541,K1541)</f>
        <v>1</v>
      </c>
    </row>
    <row r="1542" spans="1:12" hidden="1" x14ac:dyDescent="0.3">
      <c r="A1542" t="s">
        <v>127</v>
      </c>
      <c r="B1542" t="s">
        <v>143</v>
      </c>
      <c r="C1542" t="s">
        <v>126</v>
      </c>
      <c r="D1542" t="s">
        <v>123</v>
      </c>
      <c r="E1542" t="s">
        <v>1291</v>
      </c>
      <c r="F1542" t="s">
        <v>1292</v>
      </c>
      <c r="G1542" t="str">
        <f t="shared" si="128"/>
        <v>2021-05-07</v>
      </c>
      <c r="H1542" t="str">
        <f t="shared" si="129"/>
        <v>2021-05-07</v>
      </c>
      <c r="I1542" t="str">
        <f t="shared" si="126"/>
        <v>2021</v>
      </c>
      <c r="J1542">
        <f t="shared" si="130"/>
        <v>5</v>
      </c>
      <c r="K1542" t="str">
        <f t="shared" si="127"/>
        <v>강원주의보2021-05-07</v>
      </c>
      <c r="L1542">
        <f>COUNTIF(K$2:K1542,K1542)</f>
        <v>1</v>
      </c>
    </row>
    <row r="1543" spans="1:12" x14ac:dyDescent="0.3">
      <c r="A1543" t="s">
        <v>153</v>
      </c>
      <c r="B1543" t="s">
        <v>122</v>
      </c>
      <c r="C1543" t="s">
        <v>126</v>
      </c>
      <c r="D1543" t="s">
        <v>1</v>
      </c>
      <c r="E1543" t="s">
        <v>1294</v>
      </c>
      <c r="F1543" t="s">
        <v>1295</v>
      </c>
      <c r="G1543" t="str">
        <f t="shared" si="128"/>
        <v>2021-05-07</v>
      </c>
      <c r="H1543" t="str">
        <f t="shared" si="129"/>
        <v>2021-05-09</v>
      </c>
      <c r="I1543" t="str">
        <f t="shared" si="126"/>
        <v>2021</v>
      </c>
      <c r="J1543">
        <f t="shared" si="130"/>
        <v>5</v>
      </c>
      <c r="K1543" t="str">
        <f t="shared" si="127"/>
        <v>충남경보2021-05-07</v>
      </c>
      <c r="L1543">
        <f>COUNTIF(K$2:K1543,K1543)</f>
        <v>1</v>
      </c>
    </row>
    <row r="1544" spans="1:12" hidden="1" x14ac:dyDescent="0.3">
      <c r="A1544" t="s">
        <v>153</v>
      </c>
      <c r="B1544" t="s">
        <v>122</v>
      </c>
      <c r="C1544" t="s">
        <v>126</v>
      </c>
      <c r="D1544" t="s">
        <v>123</v>
      </c>
      <c r="E1544" t="s">
        <v>1214</v>
      </c>
      <c r="F1544" t="s">
        <v>1294</v>
      </c>
      <c r="G1544" t="str">
        <f t="shared" si="128"/>
        <v>2021-05-07</v>
      </c>
      <c r="H1544" t="str">
        <f t="shared" si="129"/>
        <v>2021-05-07</v>
      </c>
      <c r="I1544" t="str">
        <f t="shared" si="126"/>
        <v>2021</v>
      </c>
      <c r="J1544">
        <f t="shared" si="130"/>
        <v>5</v>
      </c>
      <c r="K1544" t="str">
        <f t="shared" si="127"/>
        <v>충남주의보2021-05-07</v>
      </c>
      <c r="L1544">
        <f>COUNTIF(K$2:K1544,K1544)</f>
        <v>1</v>
      </c>
    </row>
    <row r="1545" spans="1:12" x14ac:dyDescent="0.3">
      <c r="A1545" t="s">
        <v>34</v>
      </c>
      <c r="B1545" t="s">
        <v>129</v>
      </c>
      <c r="C1545" t="s">
        <v>126</v>
      </c>
      <c r="D1545" t="s">
        <v>1</v>
      </c>
      <c r="E1545" t="s">
        <v>1320</v>
      </c>
      <c r="F1545" t="s">
        <v>1296</v>
      </c>
      <c r="G1545" t="str">
        <f t="shared" si="128"/>
        <v>2021-05-07</v>
      </c>
      <c r="H1545" t="str">
        <f t="shared" si="129"/>
        <v>2021-05-09</v>
      </c>
      <c r="I1545" t="str">
        <f t="shared" si="126"/>
        <v>2021</v>
      </c>
      <c r="J1545">
        <f t="shared" si="130"/>
        <v>5</v>
      </c>
      <c r="K1545" t="str">
        <f t="shared" si="127"/>
        <v>대전경보2021-05-07</v>
      </c>
      <c r="L1545">
        <f>COUNTIF(K$2:K1545,K1545)</f>
        <v>1</v>
      </c>
    </row>
    <row r="1546" spans="1:12" hidden="1" x14ac:dyDescent="0.3">
      <c r="A1546" t="s">
        <v>34</v>
      </c>
      <c r="B1546" t="s">
        <v>140</v>
      </c>
      <c r="C1546" t="s">
        <v>126</v>
      </c>
      <c r="D1546" t="s">
        <v>123</v>
      </c>
      <c r="E1546" t="s">
        <v>1294</v>
      </c>
      <c r="F1546" t="s">
        <v>1320</v>
      </c>
      <c r="G1546" t="str">
        <f t="shared" si="128"/>
        <v>2021-05-07</v>
      </c>
      <c r="H1546" t="str">
        <f t="shared" si="129"/>
        <v>2021-05-07</v>
      </c>
      <c r="I1546" t="str">
        <f t="shared" si="126"/>
        <v>2021</v>
      </c>
      <c r="J1546">
        <f t="shared" si="130"/>
        <v>5</v>
      </c>
      <c r="K1546" t="str">
        <f t="shared" si="127"/>
        <v>대전주의보2021-05-07</v>
      </c>
      <c r="L1546">
        <f>COUNTIF(K$2:K1546,K1546)</f>
        <v>1</v>
      </c>
    </row>
    <row r="1547" spans="1:12" x14ac:dyDescent="0.3">
      <c r="A1547" t="s">
        <v>121</v>
      </c>
      <c r="B1547" t="s">
        <v>122</v>
      </c>
      <c r="C1547" t="s">
        <v>126</v>
      </c>
      <c r="D1547" t="s">
        <v>1</v>
      </c>
      <c r="E1547" t="s">
        <v>1320</v>
      </c>
      <c r="F1547" t="s">
        <v>1293</v>
      </c>
      <c r="G1547" t="str">
        <f t="shared" si="128"/>
        <v>2021-05-07</v>
      </c>
      <c r="H1547" t="str">
        <f t="shared" si="129"/>
        <v>2021-05-09</v>
      </c>
      <c r="I1547" t="str">
        <f t="shared" si="126"/>
        <v>2021</v>
      </c>
      <c r="J1547">
        <f t="shared" si="130"/>
        <v>5</v>
      </c>
      <c r="K1547" t="str">
        <f t="shared" si="127"/>
        <v>충북경보2021-05-07</v>
      </c>
      <c r="L1547">
        <f>COUNTIF(K$2:K1547,K1547)</f>
        <v>1</v>
      </c>
    </row>
    <row r="1548" spans="1:12" hidden="1" x14ac:dyDescent="0.3">
      <c r="A1548" t="s">
        <v>121</v>
      </c>
      <c r="B1548" t="s">
        <v>152</v>
      </c>
      <c r="C1548" t="s">
        <v>126</v>
      </c>
      <c r="D1548" t="s">
        <v>123</v>
      </c>
      <c r="E1548" t="s">
        <v>1294</v>
      </c>
      <c r="F1548" t="s">
        <v>1291</v>
      </c>
      <c r="G1548" t="str">
        <f t="shared" si="128"/>
        <v>2021-05-07</v>
      </c>
      <c r="H1548" t="str">
        <f t="shared" si="129"/>
        <v>2021-05-07</v>
      </c>
      <c r="I1548" t="str">
        <f t="shared" si="126"/>
        <v>2021</v>
      </c>
      <c r="J1548">
        <f t="shared" si="130"/>
        <v>5</v>
      </c>
      <c r="K1548" t="str">
        <f t="shared" si="127"/>
        <v>충북주의보2021-05-07</v>
      </c>
      <c r="L1548">
        <f>COUNTIF(K$2:K1548,K1548)</f>
        <v>1</v>
      </c>
    </row>
    <row r="1549" spans="1:12" x14ac:dyDescent="0.3">
      <c r="A1549" t="s">
        <v>61</v>
      </c>
      <c r="B1549" t="s">
        <v>171</v>
      </c>
      <c r="C1549" t="s">
        <v>126</v>
      </c>
      <c r="D1549" t="s">
        <v>1</v>
      </c>
      <c r="E1549" t="s">
        <v>1291</v>
      </c>
      <c r="F1549" t="s">
        <v>1321</v>
      </c>
      <c r="G1549" t="str">
        <f t="shared" si="128"/>
        <v>2021-05-07</v>
      </c>
      <c r="H1549" t="str">
        <f t="shared" si="129"/>
        <v>2021-05-09</v>
      </c>
      <c r="I1549" t="str">
        <f t="shared" si="126"/>
        <v>2021</v>
      </c>
      <c r="J1549">
        <f t="shared" si="130"/>
        <v>5</v>
      </c>
      <c r="K1549" t="str">
        <f t="shared" si="127"/>
        <v>세종경보2021-05-07</v>
      </c>
      <c r="L1549">
        <f>COUNTIF(K$2:K1549,K1549)</f>
        <v>1</v>
      </c>
    </row>
    <row r="1550" spans="1:12" hidden="1" x14ac:dyDescent="0.3">
      <c r="A1550" t="s">
        <v>61</v>
      </c>
      <c r="B1550" t="s">
        <v>171</v>
      </c>
      <c r="C1550" t="s">
        <v>126</v>
      </c>
      <c r="D1550" t="s">
        <v>123</v>
      </c>
      <c r="E1550" t="s">
        <v>1241</v>
      </c>
      <c r="F1550" t="s">
        <v>1291</v>
      </c>
      <c r="G1550" t="str">
        <f t="shared" si="128"/>
        <v>2021-05-07</v>
      </c>
      <c r="H1550" t="str">
        <f t="shared" si="129"/>
        <v>2021-05-07</v>
      </c>
      <c r="I1550" t="str">
        <f t="shared" si="126"/>
        <v>2021</v>
      </c>
      <c r="J1550">
        <f t="shared" si="130"/>
        <v>5</v>
      </c>
      <c r="K1550" t="str">
        <f t="shared" si="127"/>
        <v>세종주의보2021-05-07</v>
      </c>
      <c r="L1550">
        <f>COUNTIF(K$2:K1550,K1550)</f>
        <v>1</v>
      </c>
    </row>
    <row r="1551" spans="1:12" hidden="1" x14ac:dyDescent="0.3">
      <c r="A1551" t="s">
        <v>37</v>
      </c>
      <c r="B1551" t="s">
        <v>140</v>
      </c>
      <c r="C1551" t="s">
        <v>126</v>
      </c>
      <c r="D1551" t="s">
        <v>123</v>
      </c>
      <c r="E1551" t="s">
        <v>1345</v>
      </c>
      <c r="F1551" t="s">
        <v>1243</v>
      </c>
      <c r="G1551" t="str">
        <f t="shared" si="128"/>
        <v>2021-05-07</v>
      </c>
      <c r="H1551" t="str">
        <f t="shared" si="129"/>
        <v>2021-05-09</v>
      </c>
      <c r="I1551" t="str">
        <f t="shared" ref="I1551:I1589" si="131">LEFT(G1551,4)</f>
        <v>2021</v>
      </c>
      <c r="J1551">
        <f t="shared" si="130"/>
        <v>5</v>
      </c>
      <c r="K1551" t="str">
        <f t="shared" ref="K1551:K1589" si="132">A1551&amp;D1551&amp;G1551</f>
        <v>부산주의보2021-05-07</v>
      </c>
      <c r="L1551">
        <f>COUNTIF(K$2:K1551,K1551)</f>
        <v>1</v>
      </c>
    </row>
    <row r="1552" spans="1:12" hidden="1" x14ac:dyDescent="0.3">
      <c r="A1552" t="s">
        <v>38</v>
      </c>
      <c r="B1552" t="s">
        <v>167</v>
      </c>
      <c r="C1552" t="s">
        <v>126</v>
      </c>
      <c r="D1552" t="s">
        <v>123</v>
      </c>
      <c r="E1552" t="s">
        <v>1345</v>
      </c>
      <c r="F1552" t="s">
        <v>1243</v>
      </c>
      <c r="G1552" t="str">
        <f t="shared" si="128"/>
        <v>2021-05-07</v>
      </c>
      <c r="H1552" t="str">
        <f t="shared" si="129"/>
        <v>2021-05-09</v>
      </c>
      <c r="I1552" t="str">
        <f t="shared" si="131"/>
        <v>2021</v>
      </c>
      <c r="J1552">
        <f t="shared" si="130"/>
        <v>5</v>
      </c>
      <c r="K1552" t="str">
        <f t="shared" si="132"/>
        <v>울산주의보2021-05-07</v>
      </c>
      <c r="L1552">
        <f>COUNTIF(K$2:K1552,K1552)</f>
        <v>1</v>
      </c>
    </row>
    <row r="1553" spans="1:12" hidden="1" x14ac:dyDescent="0.3">
      <c r="A1553" t="s">
        <v>36</v>
      </c>
      <c r="B1553" t="s">
        <v>165</v>
      </c>
      <c r="C1553" t="s">
        <v>126</v>
      </c>
      <c r="D1553" t="s">
        <v>123</v>
      </c>
      <c r="E1553" t="s">
        <v>1292</v>
      </c>
      <c r="F1553" t="s">
        <v>1243</v>
      </c>
      <c r="G1553" t="str">
        <f t="shared" si="128"/>
        <v>2021-05-07</v>
      </c>
      <c r="H1553" t="str">
        <f t="shared" si="129"/>
        <v>2021-05-09</v>
      </c>
      <c r="I1553" t="str">
        <f t="shared" si="131"/>
        <v>2021</v>
      </c>
      <c r="J1553">
        <f t="shared" si="130"/>
        <v>5</v>
      </c>
      <c r="K1553" t="str">
        <f t="shared" si="132"/>
        <v>대구주의보2021-05-07</v>
      </c>
      <c r="L1553">
        <f>COUNTIF(K$2:K1553,K1553)</f>
        <v>1</v>
      </c>
    </row>
    <row r="1554" spans="1:12" hidden="1" x14ac:dyDescent="0.3">
      <c r="A1554" t="s">
        <v>132</v>
      </c>
      <c r="B1554" t="s">
        <v>140</v>
      </c>
      <c r="C1554" t="s">
        <v>126</v>
      </c>
      <c r="D1554" t="s">
        <v>123</v>
      </c>
      <c r="E1554" t="s">
        <v>1360</v>
      </c>
      <c r="F1554" t="s">
        <v>1361</v>
      </c>
      <c r="G1554" t="str">
        <f t="shared" si="128"/>
        <v>2021-05-07</v>
      </c>
      <c r="H1554" t="str">
        <f t="shared" si="129"/>
        <v>2021-05-08</v>
      </c>
      <c r="I1554" t="str">
        <f t="shared" si="131"/>
        <v>2021</v>
      </c>
      <c r="J1554">
        <f t="shared" si="130"/>
        <v>5</v>
      </c>
      <c r="K1554" t="str">
        <f t="shared" si="132"/>
        <v>경북주의보2021-05-07</v>
      </c>
      <c r="L1554">
        <f>COUNTIF(K$2:K1554,K1554)</f>
        <v>1</v>
      </c>
    </row>
    <row r="1555" spans="1:12" x14ac:dyDescent="0.3">
      <c r="A1555" t="s">
        <v>132</v>
      </c>
      <c r="B1555" t="s">
        <v>129</v>
      </c>
      <c r="C1555" t="s">
        <v>126</v>
      </c>
      <c r="D1555" t="s">
        <v>1</v>
      </c>
      <c r="E1555" t="s">
        <v>1362</v>
      </c>
      <c r="F1555" t="s">
        <v>1309</v>
      </c>
      <c r="G1555" t="str">
        <f t="shared" si="128"/>
        <v>2021-05-07</v>
      </c>
      <c r="H1555" t="str">
        <f t="shared" si="129"/>
        <v>2021-05-09</v>
      </c>
      <c r="I1555" t="str">
        <f t="shared" si="131"/>
        <v>2021</v>
      </c>
      <c r="J1555">
        <f t="shared" si="130"/>
        <v>5</v>
      </c>
      <c r="K1555" t="str">
        <f t="shared" si="132"/>
        <v>경북경보2021-05-07</v>
      </c>
      <c r="L1555">
        <f>COUNTIF(K$2:K1555,K1555)</f>
        <v>1</v>
      </c>
    </row>
    <row r="1556" spans="1:12" x14ac:dyDescent="0.3">
      <c r="A1556" t="s">
        <v>133</v>
      </c>
      <c r="B1556" t="s">
        <v>155</v>
      </c>
      <c r="C1556" t="s">
        <v>126</v>
      </c>
      <c r="D1556" t="s">
        <v>1</v>
      </c>
      <c r="E1556" t="s">
        <v>1360</v>
      </c>
      <c r="F1556" t="s">
        <v>1309</v>
      </c>
      <c r="G1556" t="str">
        <f t="shared" si="128"/>
        <v>2021-05-07</v>
      </c>
      <c r="H1556" t="str">
        <f t="shared" si="129"/>
        <v>2021-05-09</v>
      </c>
      <c r="I1556" t="str">
        <f t="shared" si="131"/>
        <v>2021</v>
      </c>
      <c r="J1556">
        <f t="shared" si="130"/>
        <v>5</v>
      </c>
      <c r="K1556" t="str">
        <f t="shared" si="132"/>
        <v>경남경보2021-05-07</v>
      </c>
      <c r="L1556">
        <f>COUNTIF(K$2:K1556,K1556)</f>
        <v>1</v>
      </c>
    </row>
    <row r="1557" spans="1:12" hidden="1" x14ac:dyDescent="0.3">
      <c r="A1557" t="s">
        <v>133</v>
      </c>
      <c r="B1557" t="s">
        <v>151</v>
      </c>
      <c r="C1557" t="s">
        <v>126</v>
      </c>
      <c r="D1557" t="s">
        <v>123</v>
      </c>
      <c r="E1557" t="s">
        <v>1320</v>
      </c>
      <c r="F1557" t="s">
        <v>1367</v>
      </c>
      <c r="G1557" t="str">
        <f t="shared" si="128"/>
        <v>2021-05-07</v>
      </c>
      <c r="H1557" t="str">
        <f t="shared" si="129"/>
        <v>2021-05-08</v>
      </c>
      <c r="I1557" t="str">
        <f t="shared" si="131"/>
        <v>2021</v>
      </c>
      <c r="J1557">
        <f t="shared" si="130"/>
        <v>5</v>
      </c>
      <c r="K1557" t="str">
        <f t="shared" si="132"/>
        <v>경남주의보2021-05-07</v>
      </c>
      <c r="L1557">
        <f>COUNTIF(K$2:K1557,K1557)</f>
        <v>1</v>
      </c>
    </row>
    <row r="1558" spans="1:12" hidden="1" x14ac:dyDescent="0.3">
      <c r="A1558" t="s">
        <v>130</v>
      </c>
      <c r="B1558" t="s">
        <v>131</v>
      </c>
      <c r="C1558" t="s">
        <v>126</v>
      </c>
      <c r="D1558" t="s">
        <v>123</v>
      </c>
      <c r="E1558" t="s">
        <v>1292</v>
      </c>
      <c r="F1558" t="s">
        <v>1289</v>
      </c>
      <c r="G1558" t="str">
        <f t="shared" si="128"/>
        <v>2021-05-07</v>
      </c>
      <c r="H1558" t="str">
        <f t="shared" si="129"/>
        <v>2021-05-07</v>
      </c>
      <c r="I1558" t="str">
        <f t="shared" si="131"/>
        <v>2021</v>
      </c>
      <c r="J1558">
        <f t="shared" si="130"/>
        <v>5</v>
      </c>
      <c r="K1558" t="str">
        <f t="shared" si="132"/>
        <v>전남주의보2021-05-07</v>
      </c>
      <c r="L1558">
        <f>COUNTIF(K$2:K1558,K1558)</f>
        <v>1</v>
      </c>
    </row>
    <row r="1559" spans="1:12" x14ac:dyDescent="0.3">
      <c r="A1559" t="s">
        <v>130</v>
      </c>
      <c r="B1559" t="s">
        <v>157</v>
      </c>
      <c r="C1559" t="s">
        <v>126</v>
      </c>
      <c r="D1559" t="s">
        <v>1</v>
      </c>
      <c r="E1559" t="s">
        <v>1291</v>
      </c>
      <c r="F1559" t="s">
        <v>1309</v>
      </c>
      <c r="G1559" t="str">
        <f t="shared" si="128"/>
        <v>2021-05-07</v>
      </c>
      <c r="H1559" t="str">
        <f t="shared" si="129"/>
        <v>2021-05-09</v>
      </c>
      <c r="I1559" t="str">
        <f t="shared" si="131"/>
        <v>2021</v>
      </c>
      <c r="J1559">
        <f t="shared" si="130"/>
        <v>5</v>
      </c>
      <c r="K1559" t="str">
        <f t="shared" si="132"/>
        <v>전남경보2021-05-07</v>
      </c>
      <c r="L1559">
        <f>COUNTIF(K$2:K1559,K1559)</f>
        <v>1</v>
      </c>
    </row>
    <row r="1560" spans="1:12" x14ac:dyDescent="0.3">
      <c r="A1560" t="s">
        <v>39</v>
      </c>
      <c r="B1560" t="s">
        <v>139</v>
      </c>
      <c r="C1560" t="s">
        <v>126</v>
      </c>
      <c r="D1560" t="s">
        <v>1</v>
      </c>
      <c r="E1560" t="s">
        <v>1291</v>
      </c>
      <c r="F1560" t="s">
        <v>1309</v>
      </c>
      <c r="G1560" t="str">
        <f t="shared" si="128"/>
        <v>2021-05-07</v>
      </c>
      <c r="H1560" t="str">
        <f t="shared" si="129"/>
        <v>2021-05-09</v>
      </c>
      <c r="I1560" t="str">
        <f t="shared" si="131"/>
        <v>2021</v>
      </c>
      <c r="J1560">
        <f t="shared" si="130"/>
        <v>5</v>
      </c>
      <c r="K1560" t="str">
        <f t="shared" si="132"/>
        <v>광주경보2021-05-07</v>
      </c>
      <c r="L1560">
        <f>COUNTIF(K$2:K1560,K1560)</f>
        <v>1</v>
      </c>
    </row>
    <row r="1561" spans="1:12" hidden="1" x14ac:dyDescent="0.3">
      <c r="A1561" t="s">
        <v>39</v>
      </c>
      <c r="B1561" t="s">
        <v>139</v>
      </c>
      <c r="C1561" t="s">
        <v>126</v>
      </c>
      <c r="D1561" t="s">
        <v>123</v>
      </c>
      <c r="E1561" t="s">
        <v>1290</v>
      </c>
      <c r="F1561" t="s">
        <v>1291</v>
      </c>
      <c r="G1561" t="str">
        <f t="shared" si="128"/>
        <v>2021-05-07</v>
      </c>
      <c r="H1561" t="str">
        <f t="shared" si="129"/>
        <v>2021-05-07</v>
      </c>
      <c r="I1561" t="str">
        <f t="shared" si="131"/>
        <v>2021</v>
      </c>
      <c r="J1561">
        <f t="shared" si="130"/>
        <v>5</v>
      </c>
      <c r="K1561" t="str">
        <f t="shared" si="132"/>
        <v>광주주의보2021-05-07</v>
      </c>
      <c r="L1561">
        <f>COUNTIF(K$2:K1561,K1561)</f>
        <v>1</v>
      </c>
    </row>
    <row r="1562" spans="1:12" x14ac:dyDescent="0.3">
      <c r="A1562" t="s">
        <v>142</v>
      </c>
      <c r="B1562" t="s">
        <v>140</v>
      </c>
      <c r="C1562" t="s">
        <v>126</v>
      </c>
      <c r="D1562" t="s">
        <v>1</v>
      </c>
      <c r="E1562" t="s">
        <v>1291</v>
      </c>
      <c r="F1562" t="s">
        <v>1309</v>
      </c>
      <c r="G1562" t="str">
        <f t="shared" si="128"/>
        <v>2021-05-07</v>
      </c>
      <c r="H1562" t="str">
        <f t="shared" si="129"/>
        <v>2021-05-09</v>
      </c>
      <c r="I1562" t="str">
        <f t="shared" si="131"/>
        <v>2021</v>
      </c>
      <c r="J1562">
        <f t="shared" si="130"/>
        <v>5</v>
      </c>
      <c r="K1562" t="str">
        <f t="shared" si="132"/>
        <v>전북경보2021-05-07</v>
      </c>
      <c r="L1562">
        <f>COUNTIF(K$2:K1562,K1562)</f>
        <v>1</v>
      </c>
    </row>
    <row r="1563" spans="1:12" hidden="1" x14ac:dyDescent="0.3">
      <c r="A1563" t="s">
        <v>142</v>
      </c>
      <c r="B1563" t="s">
        <v>129</v>
      </c>
      <c r="C1563" t="s">
        <v>126</v>
      </c>
      <c r="D1563" t="s">
        <v>123</v>
      </c>
      <c r="E1563" t="s">
        <v>1241</v>
      </c>
      <c r="F1563" t="s">
        <v>1294</v>
      </c>
      <c r="G1563" t="str">
        <f t="shared" si="128"/>
        <v>2021-05-07</v>
      </c>
      <c r="H1563" t="str">
        <f t="shared" si="129"/>
        <v>2021-05-07</v>
      </c>
      <c r="I1563" t="str">
        <f t="shared" si="131"/>
        <v>2021</v>
      </c>
      <c r="J1563">
        <f t="shared" si="130"/>
        <v>5</v>
      </c>
      <c r="K1563" t="str">
        <f t="shared" si="132"/>
        <v>전북주의보2021-05-07</v>
      </c>
      <c r="L1563">
        <f>COUNTIF(K$2:K1563,K1563)</f>
        <v>1</v>
      </c>
    </row>
    <row r="1564" spans="1:12" hidden="1" x14ac:dyDescent="0.3">
      <c r="A1564" t="s">
        <v>41</v>
      </c>
      <c r="B1564" t="s">
        <v>162</v>
      </c>
      <c r="C1564" t="s">
        <v>126</v>
      </c>
      <c r="D1564" t="s">
        <v>123</v>
      </c>
      <c r="E1564" t="s">
        <v>1292</v>
      </c>
      <c r="F1564" t="s">
        <v>1289</v>
      </c>
      <c r="G1564" t="str">
        <f t="shared" si="128"/>
        <v>2021-05-07</v>
      </c>
      <c r="H1564" t="str">
        <f t="shared" si="129"/>
        <v>2021-05-07</v>
      </c>
      <c r="I1564" t="str">
        <f t="shared" si="131"/>
        <v>2021</v>
      </c>
      <c r="J1564">
        <f t="shared" si="130"/>
        <v>5</v>
      </c>
      <c r="K1564" t="str">
        <f t="shared" si="132"/>
        <v>제주주의보2021-05-07</v>
      </c>
      <c r="L1564">
        <f>COUNTIF(K$2:K1564,K1564)</f>
        <v>1</v>
      </c>
    </row>
    <row r="1565" spans="1:12" x14ac:dyDescent="0.3">
      <c r="A1565" t="s">
        <v>41</v>
      </c>
      <c r="B1565" t="s">
        <v>162</v>
      </c>
      <c r="C1565" t="s">
        <v>126</v>
      </c>
      <c r="D1565" t="s">
        <v>1</v>
      </c>
      <c r="E1565" t="s">
        <v>1289</v>
      </c>
      <c r="F1565" t="s">
        <v>1381</v>
      </c>
      <c r="G1565" t="str">
        <f t="shared" si="128"/>
        <v>2021-05-07</v>
      </c>
      <c r="H1565" t="str">
        <f t="shared" si="129"/>
        <v>2021-05-08</v>
      </c>
      <c r="I1565" t="str">
        <f t="shared" si="131"/>
        <v>2021</v>
      </c>
      <c r="J1565">
        <f t="shared" si="130"/>
        <v>5</v>
      </c>
      <c r="K1565" t="str">
        <f t="shared" si="132"/>
        <v>제주경보2021-05-07</v>
      </c>
      <c r="L1565">
        <f>COUNTIF(K$2:K1565,K1565)</f>
        <v>1</v>
      </c>
    </row>
    <row r="1566" spans="1:12" hidden="1" x14ac:dyDescent="0.3">
      <c r="A1566" t="s">
        <v>30</v>
      </c>
      <c r="B1566" t="s">
        <v>129</v>
      </c>
      <c r="C1566" t="s">
        <v>126</v>
      </c>
      <c r="D1566" t="s">
        <v>123</v>
      </c>
      <c r="E1566" t="s">
        <v>1266</v>
      </c>
      <c r="F1566" t="s">
        <v>1215</v>
      </c>
      <c r="G1566" t="str">
        <f t="shared" si="128"/>
        <v>2021-05-08</v>
      </c>
      <c r="H1566" t="str">
        <f t="shared" si="129"/>
        <v>2021-05-09</v>
      </c>
      <c r="I1566" t="str">
        <f t="shared" si="131"/>
        <v>2021</v>
      </c>
      <c r="J1566">
        <f t="shared" si="130"/>
        <v>5</v>
      </c>
      <c r="K1566" t="str">
        <f t="shared" si="132"/>
        <v>인천주의보2021-05-08</v>
      </c>
      <c r="L1566">
        <f>COUNTIF(K$2:K1566,K1566)</f>
        <v>1</v>
      </c>
    </row>
    <row r="1567" spans="1:12" x14ac:dyDescent="0.3">
      <c r="A1567" t="s">
        <v>37</v>
      </c>
      <c r="B1567" t="s">
        <v>159</v>
      </c>
      <c r="C1567" t="s">
        <v>126</v>
      </c>
      <c r="D1567" t="s">
        <v>1</v>
      </c>
      <c r="E1567" t="s">
        <v>1346</v>
      </c>
      <c r="F1567" t="s">
        <v>1243</v>
      </c>
      <c r="G1567" t="str">
        <f t="shared" si="128"/>
        <v>2021-05-08</v>
      </c>
      <c r="H1567" t="str">
        <f t="shared" si="129"/>
        <v>2021-05-09</v>
      </c>
      <c r="I1567" t="str">
        <f t="shared" si="131"/>
        <v>2021</v>
      </c>
      <c r="J1567">
        <f t="shared" si="130"/>
        <v>5</v>
      </c>
      <c r="K1567" t="str">
        <f t="shared" si="132"/>
        <v>부산경보2021-05-08</v>
      </c>
      <c r="L1567">
        <f>COUNTIF(K$2:K1567,K1567)</f>
        <v>1</v>
      </c>
    </row>
    <row r="1568" spans="1:12" hidden="1" x14ac:dyDescent="0.3">
      <c r="A1568" t="s">
        <v>37</v>
      </c>
      <c r="B1568" t="s">
        <v>159</v>
      </c>
      <c r="C1568" t="s">
        <v>126</v>
      </c>
      <c r="D1568" t="s">
        <v>123</v>
      </c>
      <c r="E1568" t="s">
        <v>1347</v>
      </c>
      <c r="F1568" t="s">
        <v>1346</v>
      </c>
      <c r="G1568" t="str">
        <f t="shared" si="128"/>
        <v>2021-05-08</v>
      </c>
      <c r="H1568" t="str">
        <f t="shared" si="129"/>
        <v>2021-05-08</v>
      </c>
      <c r="I1568" t="str">
        <f t="shared" si="131"/>
        <v>2021</v>
      </c>
      <c r="J1568">
        <f t="shared" si="130"/>
        <v>5</v>
      </c>
      <c r="K1568" t="str">
        <f t="shared" si="132"/>
        <v>부산주의보2021-05-08</v>
      </c>
      <c r="L1568">
        <f>COUNTIF(K$2:K1568,K1568)</f>
        <v>1</v>
      </c>
    </row>
    <row r="1569" spans="1:12" hidden="1" x14ac:dyDescent="0.3">
      <c r="A1569" t="s">
        <v>132</v>
      </c>
      <c r="B1569" t="s">
        <v>140</v>
      </c>
      <c r="C1569" t="s">
        <v>126</v>
      </c>
      <c r="D1569" t="s">
        <v>123</v>
      </c>
      <c r="E1569" t="s">
        <v>1346</v>
      </c>
      <c r="F1569" t="s">
        <v>1348</v>
      </c>
      <c r="G1569" t="str">
        <f t="shared" si="128"/>
        <v>2021-05-08</v>
      </c>
      <c r="H1569" t="str">
        <f t="shared" si="129"/>
        <v>2021-05-09</v>
      </c>
      <c r="I1569" t="str">
        <f t="shared" si="131"/>
        <v>2021</v>
      </c>
      <c r="J1569">
        <f t="shared" si="130"/>
        <v>5</v>
      </c>
      <c r="K1569" t="str">
        <f t="shared" si="132"/>
        <v>경북주의보2021-05-08</v>
      </c>
      <c r="L1569">
        <f>COUNTIF(K$2:K1569,K1569)</f>
        <v>1</v>
      </c>
    </row>
    <row r="1570" spans="1:12" x14ac:dyDescent="0.3">
      <c r="A1570" t="s">
        <v>132</v>
      </c>
      <c r="B1570" t="s">
        <v>140</v>
      </c>
      <c r="C1570" t="s">
        <v>126</v>
      </c>
      <c r="D1570" t="s">
        <v>1</v>
      </c>
      <c r="E1570" t="s">
        <v>1361</v>
      </c>
      <c r="F1570" t="s">
        <v>1346</v>
      </c>
      <c r="G1570" t="str">
        <f t="shared" si="128"/>
        <v>2021-05-08</v>
      </c>
      <c r="H1570" t="str">
        <f t="shared" si="129"/>
        <v>2021-05-08</v>
      </c>
      <c r="I1570" t="str">
        <f t="shared" si="131"/>
        <v>2021</v>
      </c>
      <c r="J1570">
        <f t="shared" si="130"/>
        <v>5</v>
      </c>
      <c r="K1570" t="str">
        <f t="shared" si="132"/>
        <v>경북경보2021-05-08</v>
      </c>
      <c r="L1570">
        <f>COUNTIF(K$2:K1570,K1570)</f>
        <v>1</v>
      </c>
    </row>
    <row r="1571" spans="1:12" x14ac:dyDescent="0.3">
      <c r="A1571" t="s">
        <v>133</v>
      </c>
      <c r="B1571" t="s">
        <v>169</v>
      </c>
      <c r="C1571" t="s">
        <v>126</v>
      </c>
      <c r="D1571" t="s">
        <v>1</v>
      </c>
      <c r="E1571" t="s">
        <v>1361</v>
      </c>
      <c r="F1571" t="s">
        <v>1217</v>
      </c>
      <c r="G1571" t="str">
        <f t="shared" si="128"/>
        <v>2021-05-08</v>
      </c>
      <c r="H1571" t="str">
        <f t="shared" si="129"/>
        <v>2021-05-09</v>
      </c>
      <c r="I1571" t="str">
        <f t="shared" si="131"/>
        <v>2021</v>
      </c>
      <c r="J1571">
        <f t="shared" si="130"/>
        <v>5</v>
      </c>
      <c r="K1571" t="str">
        <f t="shared" si="132"/>
        <v>경남경보2021-05-08</v>
      </c>
      <c r="L1571">
        <f>COUNTIF(K$2:K1571,K1571)</f>
        <v>1</v>
      </c>
    </row>
    <row r="1572" spans="1:12" hidden="1" x14ac:dyDescent="0.3">
      <c r="A1572" t="s">
        <v>133</v>
      </c>
      <c r="B1572" t="s">
        <v>166</v>
      </c>
      <c r="C1572" t="s">
        <v>126</v>
      </c>
      <c r="D1572" t="s">
        <v>123</v>
      </c>
      <c r="E1572" t="s">
        <v>1361</v>
      </c>
      <c r="F1572" t="s">
        <v>1348</v>
      </c>
      <c r="G1572" t="str">
        <f t="shared" si="128"/>
        <v>2021-05-08</v>
      </c>
      <c r="H1572" t="str">
        <f t="shared" si="129"/>
        <v>2021-05-09</v>
      </c>
      <c r="I1572" t="str">
        <f t="shared" si="131"/>
        <v>2021</v>
      </c>
      <c r="J1572">
        <f t="shared" si="130"/>
        <v>5</v>
      </c>
      <c r="K1572" t="str">
        <f t="shared" si="132"/>
        <v>경남주의보2021-05-08</v>
      </c>
      <c r="L1572">
        <f>COUNTIF(K$2:K1572,K1572)</f>
        <v>1</v>
      </c>
    </row>
    <row r="1573" spans="1:12" hidden="1" x14ac:dyDescent="0.3">
      <c r="A1573" t="s">
        <v>41</v>
      </c>
      <c r="B1573" t="s">
        <v>162</v>
      </c>
      <c r="C1573" t="s">
        <v>126</v>
      </c>
      <c r="D1573" t="s">
        <v>123</v>
      </c>
      <c r="E1573" t="s">
        <v>1381</v>
      </c>
      <c r="F1573" t="s">
        <v>1382</v>
      </c>
      <c r="G1573" t="str">
        <f t="shared" si="128"/>
        <v>2021-05-08</v>
      </c>
      <c r="H1573" t="str">
        <f t="shared" si="129"/>
        <v>2021-05-08</v>
      </c>
      <c r="I1573" t="str">
        <f t="shared" si="131"/>
        <v>2021</v>
      </c>
      <c r="J1573">
        <f t="shared" si="130"/>
        <v>5</v>
      </c>
      <c r="K1573" t="str">
        <f t="shared" si="132"/>
        <v>제주주의보2021-05-08</v>
      </c>
      <c r="L1573">
        <f>COUNTIF(K$2:K1573,K1573)</f>
        <v>1</v>
      </c>
    </row>
    <row r="1574" spans="1:12" hidden="1" x14ac:dyDescent="0.3">
      <c r="A1574" t="s">
        <v>27</v>
      </c>
      <c r="B1574" t="s">
        <v>135</v>
      </c>
      <c r="C1574" t="s">
        <v>1794</v>
      </c>
      <c r="D1574" t="s">
        <v>123</v>
      </c>
      <c r="E1574" t="s">
        <v>1369</v>
      </c>
      <c r="F1574" t="s">
        <v>1215</v>
      </c>
      <c r="G1574" t="str">
        <f t="shared" si="128"/>
        <v>2021-05-08</v>
      </c>
      <c r="H1574" t="str">
        <f t="shared" si="129"/>
        <v>2021-05-09</v>
      </c>
      <c r="I1574" t="str">
        <f t="shared" si="131"/>
        <v>2021</v>
      </c>
      <c r="J1574">
        <f t="shared" si="130"/>
        <v>5</v>
      </c>
      <c r="K1574" t="str">
        <f t="shared" si="132"/>
        <v>서울주의보2021-05-08</v>
      </c>
      <c r="L1574">
        <f>COUNTIF(K$2:K1574,K1574)</f>
        <v>1</v>
      </c>
    </row>
    <row r="1575" spans="1:12" hidden="1" x14ac:dyDescent="0.3">
      <c r="A1575" t="s">
        <v>124</v>
      </c>
      <c r="B1575" t="s">
        <v>164</v>
      </c>
      <c r="C1575" t="s">
        <v>1794</v>
      </c>
      <c r="D1575" t="s">
        <v>123</v>
      </c>
      <c r="E1575" t="s">
        <v>2689</v>
      </c>
      <c r="F1575" t="s">
        <v>1242</v>
      </c>
      <c r="G1575" t="str">
        <f t="shared" si="128"/>
        <v>2021-05-08</v>
      </c>
      <c r="H1575" t="str">
        <f t="shared" si="129"/>
        <v>2021-05-09</v>
      </c>
      <c r="I1575" t="str">
        <f t="shared" si="131"/>
        <v>2021</v>
      </c>
      <c r="J1575">
        <f t="shared" si="130"/>
        <v>5</v>
      </c>
      <c r="K1575" t="str">
        <f t="shared" si="132"/>
        <v>경기주의보2021-05-08</v>
      </c>
      <c r="L1575">
        <f>COUNTIF(K$2:K1575,K1575)</f>
        <v>1</v>
      </c>
    </row>
    <row r="1576" spans="1:12" x14ac:dyDescent="0.3">
      <c r="A1576" t="s">
        <v>124</v>
      </c>
      <c r="B1576" t="s">
        <v>131</v>
      </c>
      <c r="C1576" t="s">
        <v>1794</v>
      </c>
      <c r="D1576" t="s">
        <v>1</v>
      </c>
      <c r="E1576" t="s">
        <v>1363</v>
      </c>
      <c r="F1576" t="s">
        <v>2689</v>
      </c>
      <c r="G1576" t="str">
        <f t="shared" si="128"/>
        <v>2021-05-08</v>
      </c>
      <c r="H1576" t="str">
        <f t="shared" si="129"/>
        <v>2021-05-08</v>
      </c>
      <c r="I1576" t="str">
        <f t="shared" si="131"/>
        <v>2021</v>
      </c>
      <c r="J1576">
        <f t="shared" si="130"/>
        <v>5</v>
      </c>
      <c r="K1576" t="str">
        <f t="shared" si="132"/>
        <v>경기경보2021-05-08</v>
      </c>
      <c r="L1576">
        <f>COUNTIF(K$2:K1576,K1576)</f>
        <v>1</v>
      </c>
    </row>
    <row r="1577" spans="1:12" hidden="1" x14ac:dyDescent="0.3">
      <c r="A1577" t="s">
        <v>153</v>
      </c>
      <c r="B1577" t="s">
        <v>122</v>
      </c>
      <c r="C1577" t="s">
        <v>1794</v>
      </c>
      <c r="D1577" t="s">
        <v>123</v>
      </c>
      <c r="E1577" t="s">
        <v>1364</v>
      </c>
      <c r="F1577" t="s">
        <v>1242</v>
      </c>
      <c r="G1577" t="str">
        <f t="shared" si="128"/>
        <v>2021-05-08</v>
      </c>
      <c r="H1577" t="str">
        <f t="shared" si="129"/>
        <v>2021-05-09</v>
      </c>
      <c r="I1577" t="str">
        <f t="shared" si="131"/>
        <v>2021</v>
      </c>
      <c r="J1577">
        <f t="shared" si="130"/>
        <v>5</v>
      </c>
      <c r="K1577" t="str">
        <f t="shared" si="132"/>
        <v>충남주의보2021-05-08</v>
      </c>
      <c r="L1577">
        <f>COUNTIF(K$2:K1577,K1577)</f>
        <v>1</v>
      </c>
    </row>
    <row r="1578" spans="1:12" hidden="1" x14ac:dyDescent="0.3">
      <c r="A1578" t="s">
        <v>34</v>
      </c>
      <c r="B1578" t="s">
        <v>129</v>
      </c>
      <c r="C1578" t="s">
        <v>1794</v>
      </c>
      <c r="D1578" t="s">
        <v>123</v>
      </c>
      <c r="E1578" t="s">
        <v>1369</v>
      </c>
      <c r="F1578" t="s">
        <v>1296</v>
      </c>
      <c r="G1578" t="str">
        <f t="shared" si="128"/>
        <v>2021-05-08</v>
      </c>
      <c r="H1578" t="str">
        <f t="shared" si="129"/>
        <v>2021-05-09</v>
      </c>
      <c r="I1578" t="str">
        <f t="shared" si="131"/>
        <v>2021</v>
      </c>
      <c r="J1578">
        <f t="shared" si="130"/>
        <v>5</v>
      </c>
      <c r="K1578" t="str">
        <f t="shared" si="132"/>
        <v>대전주의보2021-05-08</v>
      </c>
      <c r="L1578">
        <f>COUNTIF(K$2:K1578,K1578)</f>
        <v>1</v>
      </c>
    </row>
    <row r="1579" spans="1:12" x14ac:dyDescent="0.3">
      <c r="A1579" t="s">
        <v>34</v>
      </c>
      <c r="B1579" t="s">
        <v>129</v>
      </c>
      <c r="C1579" t="s">
        <v>1794</v>
      </c>
      <c r="D1579" t="s">
        <v>1</v>
      </c>
      <c r="E1579" t="s">
        <v>1347</v>
      </c>
      <c r="F1579" t="s">
        <v>1369</v>
      </c>
      <c r="G1579" t="str">
        <f t="shared" si="128"/>
        <v>2021-05-08</v>
      </c>
      <c r="H1579" t="str">
        <f t="shared" si="129"/>
        <v>2021-05-08</v>
      </c>
      <c r="I1579" t="str">
        <f t="shared" si="131"/>
        <v>2021</v>
      </c>
      <c r="J1579">
        <f t="shared" si="130"/>
        <v>5</v>
      </c>
      <c r="K1579" t="str">
        <f t="shared" si="132"/>
        <v>대전경보2021-05-08</v>
      </c>
      <c r="L1579">
        <f>COUNTIF(K$2:K1579,K1579)</f>
        <v>1</v>
      </c>
    </row>
    <row r="1580" spans="1:12" hidden="1" x14ac:dyDescent="0.3">
      <c r="A1580" t="s">
        <v>121</v>
      </c>
      <c r="B1580" t="s">
        <v>159</v>
      </c>
      <c r="C1580" t="s">
        <v>1794</v>
      </c>
      <c r="D1580" t="s">
        <v>123</v>
      </c>
      <c r="E1580" t="s">
        <v>1346</v>
      </c>
      <c r="F1580" t="s">
        <v>1331</v>
      </c>
      <c r="G1580" t="str">
        <f t="shared" si="128"/>
        <v>2021-05-08</v>
      </c>
      <c r="H1580" t="str">
        <f t="shared" si="129"/>
        <v>2021-05-09</v>
      </c>
      <c r="I1580" t="str">
        <f t="shared" si="131"/>
        <v>2021</v>
      </c>
      <c r="J1580">
        <f t="shared" si="130"/>
        <v>5</v>
      </c>
      <c r="K1580" t="str">
        <f t="shared" si="132"/>
        <v>충북주의보2021-05-08</v>
      </c>
      <c r="L1580">
        <f>COUNTIF(K$2:K1580,K1580)</f>
        <v>1</v>
      </c>
    </row>
    <row r="1581" spans="1:12" x14ac:dyDescent="0.3">
      <c r="A1581" t="s">
        <v>121</v>
      </c>
      <c r="B1581" t="s">
        <v>152</v>
      </c>
      <c r="C1581" t="s">
        <v>1794</v>
      </c>
      <c r="D1581" t="s">
        <v>1</v>
      </c>
      <c r="E1581" t="s">
        <v>1363</v>
      </c>
      <c r="F1581" t="s">
        <v>2689</v>
      </c>
      <c r="G1581" t="str">
        <f t="shared" si="128"/>
        <v>2021-05-08</v>
      </c>
      <c r="H1581" t="str">
        <f t="shared" si="129"/>
        <v>2021-05-08</v>
      </c>
      <c r="I1581" t="str">
        <f t="shared" si="131"/>
        <v>2021</v>
      </c>
      <c r="J1581">
        <f t="shared" si="130"/>
        <v>5</v>
      </c>
      <c r="K1581" t="str">
        <f t="shared" si="132"/>
        <v>충북경보2021-05-08</v>
      </c>
      <c r="L1581">
        <f>COUNTIF(K$2:K1581,K1581)</f>
        <v>1</v>
      </c>
    </row>
    <row r="1582" spans="1:12" hidden="1" x14ac:dyDescent="0.3">
      <c r="A1582" t="s">
        <v>36</v>
      </c>
      <c r="B1582" t="s">
        <v>165</v>
      </c>
      <c r="C1582" t="s">
        <v>1794</v>
      </c>
      <c r="D1582" t="s">
        <v>123</v>
      </c>
      <c r="E1582" t="s">
        <v>1368</v>
      </c>
      <c r="F1582" t="s">
        <v>1309</v>
      </c>
      <c r="G1582" t="str">
        <f t="shared" si="128"/>
        <v>2021-05-08</v>
      </c>
      <c r="H1582" t="str">
        <f t="shared" si="129"/>
        <v>2021-05-09</v>
      </c>
      <c r="I1582" t="str">
        <f t="shared" si="131"/>
        <v>2021</v>
      </c>
      <c r="J1582">
        <f t="shared" si="130"/>
        <v>5</v>
      </c>
      <c r="K1582" t="str">
        <f t="shared" si="132"/>
        <v>대구주의보2021-05-08</v>
      </c>
      <c r="L1582">
        <f>COUNTIF(K$2:K1582,K1582)</f>
        <v>1</v>
      </c>
    </row>
    <row r="1583" spans="1:12" hidden="1" x14ac:dyDescent="0.3">
      <c r="A1583" t="s">
        <v>39</v>
      </c>
      <c r="B1583" t="s">
        <v>139</v>
      </c>
      <c r="C1583" t="s">
        <v>1794</v>
      </c>
      <c r="D1583" t="s">
        <v>123</v>
      </c>
      <c r="E1583" t="s">
        <v>2699</v>
      </c>
      <c r="F1583" t="s">
        <v>1321</v>
      </c>
      <c r="G1583" t="str">
        <f t="shared" si="128"/>
        <v>2021-05-08</v>
      </c>
      <c r="H1583" t="str">
        <f t="shared" si="129"/>
        <v>2021-05-09</v>
      </c>
      <c r="I1583" t="str">
        <f t="shared" si="131"/>
        <v>2021</v>
      </c>
      <c r="J1583">
        <f t="shared" si="130"/>
        <v>5</v>
      </c>
      <c r="K1583" t="str">
        <f t="shared" si="132"/>
        <v>광주주의보2021-05-08</v>
      </c>
      <c r="L1583">
        <f>COUNTIF(K$2:K1583,K1583)</f>
        <v>1</v>
      </c>
    </row>
    <row r="1584" spans="1:12" hidden="1" x14ac:dyDescent="0.3">
      <c r="A1584" t="s">
        <v>142</v>
      </c>
      <c r="B1584" t="s">
        <v>152</v>
      </c>
      <c r="C1584" t="s">
        <v>1794</v>
      </c>
      <c r="D1584" t="s">
        <v>123</v>
      </c>
      <c r="E1584" t="s">
        <v>1346</v>
      </c>
      <c r="F1584" t="s">
        <v>1321</v>
      </c>
      <c r="G1584" t="str">
        <f t="shared" si="128"/>
        <v>2021-05-08</v>
      </c>
      <c r="H1584" t="str">
        <f t="shared" si="129"/>
        <v>2021-05-09</v>
      </c>
      <c r="I1584" t="str">
        <f t="shared" si="131"/>
        <v>2021</v>
      </c>
      <c r="J1584">
        <f t="shared" si="130"/>
        <v>5</v>
      </c>
      <c r="K1584" t="str">
        <f t="shared" si="132"/>
        <v>전북주의보2021-05-08</v>
      </c>
      <c r="L1584">
        <f>COUNTIF(K$2:K1584,K1584)</f>
        <v>1</v>
      </c>
    </row>
    <row r="1585" spans="1:12" hidden="1" x14ac:dyDescent="0.3">
      <c r="A1585" t="s">
        <v>27</v>
      </c>
      <c r="B1585" t="s">
        <v>135</v>
      </c>
      <c r="C1585" t="s">
        <v>126</v>
      </c>
      <c r="D1585" t="s">
        <v>123</v>
      </c>
      <c r="E1585" t="s">
        <v>1215</v>
      </c>
      <c r="F1585" t="s">
        <v>1217</v>
      </c>
      <c r="G1585" t="str">
        <f t="shared" si="128"/>
        <v>2021-05-09</v>
      </c>
      <c r="H1585" t="str">
        <f t="shared" si="129"/>
        <v>2021-05-09</v>
      </c>
      <c r="I1585" t="str">
        <f t="shared" si="131"/>
        <v>2021</v>
      </c>
      <c r="J1585">
        <f t="shared" si="130"/>
        <v>5</v>
      </c>
      <c r="K1585" t="str">
        <f t="shared" si="132"/>
        <v>서울주의보2021-05-09</v>
      </c>
      <c r="L1585">
        <f>COUNTIF(K$2:K1585,K1585)</f>
        <v>1</v>
      </c>
    </row>
    <row r="1586" spans="1:12" hidden="1" x14ac:dyDescent="0.3">
      <c r="A1586" t="s">
        <v>124</v>
      </c>
      <c r="B1586" t="s">
        <v>125</v>
      </c>
      <c r="C1586" t="s">
        <v>126</v>
      </c>
      <c r="D1586" t="s">
        <v>123</v>
      </c>
      <c r="E1586" t="s">
        <v>1217</v>
      </c>
      <c r="F1586" t="s">
        <v>1242</v>
      </c>
      <c r="G1586" t="str">
        <f t="shared" si="128"/>
        <v>2021-05-09</v>
      </c>
      <c r="H1586" t="str">
        <f t="shared" si="129"/>
        <v>2021-05-09</v>
      </c>
      <c r="I1586" t="str">
        <f t="shared" si="131"/>
        <v>2021</v>
      </c>
      <c r="J1586">
        <f t="shared" si="130"/>
        <v>5</v>
      </c>
      <c r="K1586" t="str">
        <f t="shared" si="132"/>
        <v>경기주의보2021-05-09</v>
      </c>
      <c r="L1586">
        <f>COUNTIF(K$2:K1586,K1586)</f>
        <v>1</v>
      </c>
    </row>
    <row r="1587" spans="1:12" hidden="1" x14ac:dyDescent="0.3">
      <c r="A1587" t="s">
        <v>127</v>
      </c>
      <c r="B1587" t="s">
        <v>128</v>
      </c>
      <c r="C1587" t="s">
        <v>126</v>
      </c>
      <c r="D1587" t="s">
        <v>123</v>
      </c>
      <c r="E1587" t="s">
        <v>1217</v>
      </c>
      <c r="F1587" t="s">
        <v>1295</v>
      </c>
      <c r="G1587" t="str">
        <f t="shared" si="128"/>
        <v>2021-05-09</v>
      </c>
      <c r="H1587" t="str">
        <f t="shared" si="129"/>
        <v>2021-05-09</v>
      </c>
      <c r="I1587" t="str">
        <f t="shared" si="131"/>
        <v>2021</v>
      </c>
      <c r="J1587">
        <f t="shared" si="130"/>
        <v>5</v>
      </c>
      <c r="K1587" t="str">
        <f t="shared" si="132"/>
        <v>강원주의보2021-05-09</v>
      </c>
      <c r="L1587">
        <f>COUNTIF(K$2:K1587,K1587)</f>
        <v>1</v>
      </c>
    </row>
    <row r="1588" spans="1:12" hidden="1" x14ac:dyDescent="0.3">
      <c r="A1588" t="s">
        <v>153</v>
      </c>
      <c r="B1588" t="s">
        <v>146</v>
      </c>
      <c r="C1588" t="s">
        <v>126</v>
      </c>
      <c r="D1588" t="s">
        <v>123</v>
      </c>
      <c r="E1588" t="s">
        <v>1309</v>
      </c>
      <c r="F1588" t="s">
        <v>1310</v>
      </c>
      <c r="G1588" t="str">
        <f t="shared" si="128"/>
        <v>2021-05-09</v>
      </c>
      <c r="H1588" t="str">
        <f t="shared" si="129"/>
        <v>2021-05-09</v>
      </c>
      <c r="I1588" t="str">
        <f t="shared" si="131"/>
        <v>2021</v>
      </c>
      <c r="J1588">
        <f t="shared" si="130"/>
        <v>5</v>
      </c>
      <c r="K1588" t="str">
        <f t="shared" si="132"/>
        <v>충남주의보2021-05-09</v>
      </c>
      <c r="L1588">
        <f>COUNTIF(K$2:K1588,K1588)</f>
        <v>1</v>
      </c>
    </row>
    <row r="1589" spans="1:12" hidden="1" x14ac:dyDescent="0.3">
      <c r="A1589" t="s">
        <v>34</v>
      </c>
      <c r="B1589" t="s">
        <v>140</v>
      </c>
      <c r="C1589" t="s">
        <v>126</v>
      </c>
      <c r="D1589" t="s">
        <v>123</v>
      </c>
      <c r="E1589" t="s">
        <v>1243</v>
      </c>
      <c r="F1589" t="s">
        <v>1321</v>
      </c>
      <c r="G1589" t="str">
        <f t="shared" si="128"/>
        <v>2021-05-09</v>
      </c>
      <c r="H1589" t="str">
        <f t="shared" si="129"/>
        <v>2021-05-09</v>
      </c>
      <c r="I1589" t="str">
        <f t="shared" si="131"/>
        <v>2021</v>
      </c>
      <c r="J1589">
        <f t="shared" si="130"/>
        <v>5</v>
      </c>
      <c r="K1589" t="str">
        <f t="shared" si="132"/>
        <v>대전주의보2021-05-09</v>
      </c>
      <c r="L1589">
        <f>COUNTIF(K$2:K1589,K1589)</f>
        <v>1</v>
      </c>
    </row>
    <row r="1590" spans="1:12" hidden="1" x14ac:dyDescent="0.3">
      <c r="A1590" t="s">
        <v>121</v>
      </c>
      <c r="B1590" t="s">
        <v>152</v>
      </c>
      <c r="C1590" t="s">
        <v>126</v>
      </c>
      <c r="D1590" t="s">
        <v>123</v>
      </c>
      <c r="E1590" t="s">
        <v>1293</v>
      </c>
      <c r="F1590" t="s">
        <v>1321</v>
      </c>
      <c r="G1590" t="str">
        <f t="shared" si="128"/>
        <v>2021-05-09</v>
      </c>
      <c r="H1590" t="str">
        <f t="shared" si="129"/>
        <v>2021-05-09</v>
      </c>
      <c r="I1590" t="str">
        <f t="shared" ref="I1590:I1647" si="133">LEFT(G1590,4)</f>
        <v>2021</v>
      </c>
      <c r="J1590">
        <f t="shared" si="130"/>
        <v>5</v>
      </c>
      <c r="K1590" t="str">
        <f t="shared" ref="K1590:K1647" si="134">A1590&amp;D1590&amp;G1590</f>
        <v>충북주의보2021-05-09</v>
      </c>
      <c r="L1590">
        <f>COUNTIF(K$2:K1590,K1590)</f>
        <v>1</v>
      </c>
    </row>
    <row r="1591" spans="1:12" hidden="1" x14ac:dyDescent="0.3">
      <c r="A1591" t="s">
        <v>37</v>
      </c>
      <c r="B1591" t="s">
        <v>159</v>
      </c>
      <c r="C1591" t="s">
        <v>126</v>
      </c>
      <c r="D1591" t="s">
        <v>123</v>
      </c>
      <c r="E1591" t="s">
        <v>1243</v>
      </c>
      <c r="F1591" t="s">
        <v>1331</v>
      </c>
      <c r="G1591" t="str">
        <f t="shared" si="128"/>
        <v>2021-05-09</v>
      </c>
      <c r="H1591" t="str">
        <f t="shared" si="129"/>
        <v>2021-05-09</v>
      </c>
      <c r="I1591" t="str">
        <f t="shared" si="133"/>
        <v>2021</v>
      </c>
      <c r="J1591">
        <f t="shared" si="130"/>
        <v>5</v>
      </c>
      <c r="K1591" t="str">
        <f t="shared" si="134"/>
        <v>부산주의보2021-05-09</v>
      </c>
      <c r="L1591">
        <f>COUNTIF(K$2:K1591,K1591)</f>
        <v>1</v>
      </c>
    </row>
    <row r="1592" spans="1:12" hidden="1" x14ac:dyDescent="0.3">
      <c r="A1592" t="s">
        <v>132</v>
      </c>
      <c r="B1592" t="s">
        <v>129</v>
      </c>
      <c r="C1592" t="s">
        <v>126</v>
      </c>
      <c r="D1592" t="s">
        <v>123</v>
      </c>
      <c r="E1592" t="s">
        <v>1309</v>
      </c>
      <c r="F1592" t="s">
        <v>1348</v>
      </c>
      <c r="G1592" t="str">
        <f t="shared" si="128"/>
        <v>2021-05-09</v>
      </c>
      <c r="H1592" t="str">
        <f t="shared" si="129"/>
        <v>2021-05-09</v>
      </c>
      <c r="I1592" t="str">
        <f t="shared" si="133"/>
        <v>2021</v>
      </c>
      <c r="J1592">
        <f t="shared" si="130"/>
        <v>5</v>
      </c>
      <c r="K1592" t="str">
        <f t="shared" si="134"/>
        <v>경북주의보2021-05-09</v>
      </c>
      <c r="L1592">
        <f>COUNTIF(K$2:K1592,K1592)</f>
        <v>1</v>
      </c>
    </row>
    <row r="1593" spans="1:12" hidden="1" x14ac:dyDescent="0.3">
      <c r="A1593" t="s">
        <v>133</v>
      </c>
      <c r="B1593" t="s">
        <v>150</v>
      </c>
      <c r="C1593" t="s">
        <v>126</v>
      </c>
      <c r="D1593" t="s">
        <v>123</v>
      </c>
      <c r="E1593" t="s">
        <v>1293</v>
      </c>
      <c r="F1593" t="s">
        <v>1296</v>
      </c>
      <c r="G1593" t="str">
        <f t="shared" si="128"/>
        <v>2021-05-09</v>
      </c>
      <c r="H1593" t="str">
        <f t="shared" si="129"/>
        <v>2021-05-09</v>
      </c>
      <c r="I1593" t="str">
        <f t="shared" si="133"/>
        <v>2021</v>
      </c>
      <c r="J1593">
        <f t="shared" si="130"/>
        <v>5</v>
      </c>
      <c r="K1593" t="str">
        <f t="shared" si="134"/>
        <v>경남주의보2021-05-09</v>
      </c>
      <c r="L1593">
        <f>COUNTIF(K$2:K1593,K1593)</f>
        <v>1</v>
      </c>
    </row>
    <row r="1594" spans="1:12" hidden="1" x14ac:dyDescent="0.3">
      <c r="A1594" t="s">
        <v>130</v>
      </c>
      <c r="B1594" t="s">
        <v>131</v>
      </c>
      <c r="C1594" t="s">
        <v>126</v>
      </c>
      <c r="D1594" t="s">
        <v>123</v>
      </c>
      <c r="E1594" t="s">
        <v>1296</v>
      </c>
      <c r="F1594" t="s">
        <v>1321</v>
      </c>
      <c r="G1594" t="str">
        <f t="shared" si="128"/>
        <v>2021-05-09</v>
      </c>
      <c r="H1594" t="str">
        <f t="shared" si="129"/>
        <v>2021-05-09</v>
      </c>
      <c r="I1594" t="str">
        <f t="shared" si="133"/>
        <v>2021</v>
      </c>
      <c r="J1594">
        <f t="shared" si="130"/>
        <v>5</v>
      </c>
      <c r="K1594" t="str">
        <f t="shared" si="134"/>
        <v>전남주의보2021-05-09</v>
      </c>
      <c r="L1594">
        <f>COUNTIF(K$2:K1594,K1594)</f>
        <v>1</v>
      </c>
    </row>
    <row r="1595" spans="1:12" hidden="1" x14ac:dyDescent="0.3">
      <c r="A1595" t="s">
        <v>39</v>
      </c>
      <c r="B1595" t="s">
        <v>139</v>
      </c>
      <c r="C1595" t="s">
        <v>126</v>
      </c>
      <c r="D1595" t="s">
        <v>123</v>
      </c>
      <c r="E1595" t="s">
        <v>1309</v>
      </c>
      <c r="F1595" t="s">
        <v>1321</v>
      </c>
      <c r="G1595" t="str">
        <f t="shared" si="128"/>
        <v>2021-05-09</v>
      </c>
      <c r="H1595" t="str">
        <f t="shared" si="129"/>
        <v>2021-05-09</v>
      </c>
      <c r="I1595" t="str">
        <f t="shared" si="133"/>
        <v>2021</v>
      </c>
      <c r="J1595">
        <f t="shared" si="130"/>
        <v>5</v>
      </c>
      <c r="K1595" t="str">
        <f t="shared" si="134"/>
        <v>광주주의보2021-05-09</v>
      </c>
      <c r="L1595">
        <f>COUNTIF(K$2:K1595,K1595)</f>
        <v>1</v>
      </c>
    </row>
    <row r="1596" spans="1:12" hidden="1" x14ac:dyDescent="0.3">
      <c r="A1596" t="s">
        <v>142</v>
      </c>
      <c r="B1596" t="s">
        <v>152</v>
      </c>
      <c r="C1596" t="s">
        <v>126</v>
      </c>
      <c r="D1596" t="s">
        <v>123</v>
      </c>
      <c r="E1596" t="s">
        <v>1321</v>
      </c>
      <c r="F1596" t="s">
        <v>1310</v>
      </c>
      <c r="G1596" t="str">
        <f t="shared" si="128"/>
        <v>2021-05-09</v>
      </c>
      <c r="H1596" t="str">
        <f t="shared" si="129"/>
        <v>2021-05-09</v>
      </c>
      <c r="I1596" t="str">
        <f t="shared" si="133"/>
        <v>2021</v>
      </c>
      <c r="J1596">
        <f t="shared" si="130"/>
        <v>5</v>
      </c>
      <c r="K1596" t="str">
        <f t="shared" si="134"/>
        <v>전북주의보2021-05-09</v>
      </c>
      <c r="L1596">
        <f>COUNTIF(K$2:K1596,K1596)</f>
        <v>1</v>
      </c>
    </row>
    <row r="1597" spans="1:12" hidden="1" x14ac:dyDescent="0.3">
      <c r="A1597" t="s">
        <v>41</v>
      </c>
      <c r="B1597" t="s">
        <v>162</v>
      </c>
      <c r="C1597" t="s">
        <v>126</v>
      </c>
      <c r="D1597" t="s">
        <v>123</v>
      </c>
      <c r="E1597" t="s">
        <v>1309</v>
      </c>
      <c r="F1597" t="s">
        <v>1321</v>
      </c>
      <c r="G1597" t="str">
        <f t="shared" si="128"/>
        <v>2021-05-09</v>
      </c>
      <c r="H1597" t="str">
        <f t="shared" si="129"/>
        <v>2021-05-09</v>
      </c>
      <c r="I1597" t="str">
        <f t="shared" si="133"/>
        <v>2021</v>
      </c>
      <c r="J1597">
        <f t="shared" si="130"/>
        <v>5</v>
      </c>
      <c r="K1597" t="str">
        <f t="shared" si="134"/>
        <v>제주주의보2021-05-09</v>
      </c>
      <c r="L1597">
        <f>COUNTIF(K$2:K1597,K1597)</f>
        <v>1</v>
      </c>
    </row>
    <row r="1598" spans="1:12" hidden="1" x14ac:dyDescent="0.3">
      <c r="A1598" t="s">
        <v>27</v>
      </c>
      <c r="B1598" t="s">
        <v>135</v>
      </c>
      <c r="C1598" t="s">
        <v>126</v>
      </c>
      <c r="D1598" t="s">
        <v>123</v>
      </c>
      <c r="E1598" t="s">
        <v>1218</v>
      </c>
      <c r="F1598" t="s">
        <v>1219</v>
      </c>
      <c r="G1598" t="str">
        <f t="shared" si="128"/>
        <v>2021-05-24</v>
      </c>
      <c r="H1598" t="str">
        <f t="shared" si="129"/>
        <v>2021-05-25</v>
      </c>
      <c r="I1598" t="str">
        <f t="shared" si="133"/>
        <v>2021</v>
      </c>
      <c r="J1598">
        <f t="shared" si="130"/>
        <v>5</v>
      </c>
      <c r="K1598" t="str">
        <f t="shared" si="134"/>
        <v>서울주의보2021-05-24</v>
      </c>
      <c r="L1598">
        <f>COUNTIF(K$2:K1598,K1598)</f>
        <v>1</v>
      </c>
    </row>
    <row r="1599" spans="1:12" hidden="1" x14ac:dyDescent="0.3">
      <c r="A1599" t="s">
        <v>124</v>
      </c>
      <c r="B1599" t="s">
        <v>144</v>
      </c>
      <c r="C1599" t="s">
        <v>126</v>
      </c>
      <c r="D1599" t="s">
        <v>123</v>
      </c>
      <c r="E1599" t="s">
        <v>1244</v>
      </c>
      <c r="F1599" t="s">
        <v>1219</v>
      </c>
      <c r="G1599" t="str">
        <f t="shared" si="128"/>
        <v>2021-05-24</v>
      </c>
      <c r="H1599" t="str">
        <f t="shared" si="129"/>
        <v>2021-05-25</v>
      </c>
      <c r="I1599" t="str">
        <f t="shared" si="133"/>
        <v>2021</v>
      </c>
      <c r="J1599">
        <f t="shared" si="130"/>
        <v>5</v>
      </c>
      <c r="K1599" t="str">
        <f t="shared" si="134"/>
        <v>경기주의보2021-05-24</v>
      </c>
      <c r="L1599">
        <f>COUNTIF(K$2:K1599,K1599)</f>
        <v>1</v>
      </c>
    </row>
    <row r="1600" spans="1:12" x14ac:dyDescent="0.3">
      <c r="A1600" t="s">
        <v>124</v>
      </c>
      <c r="B1600" t="s">
        <v>131</v>
      </c>
      <c r="C1600" t="s">
        <v>126</v>
      </c>
      <c r="D1600" t="s">
        <v>1</v>
      </c>
      <c r="E1600" t="s">
        <v>1247</v>
      </c>
      <c r="F1600" t="s">
        <v>1219</v>
      </c>
      <c r="G1600" t="str">
        <f t="shared" si="128"/>
        <v>2021-05-24</v>
      </c>
      <c r="H1600" t="str">
        <f t="shared" si="129"/>
        <v>2021-05-25</v>
      </c>
      <c r="I1600" t="str">
        <f t="shared" si="133"/>
        <v>2021</v>
      </c>
      <c r="J1600">
        <f t="shared" si="130"/>
        <v>5</v>
      </c>
      <c r="K1600" t="str">
        <f t="shared" si="134"/>
        <v>경기경보2021-05-24</v>
      </c>
      <c r="L1600">
        <f>COUNTIF(K$2:K1600,K1600)</f>
        <v>1</v>
      </c>
    </row>
    <row r="1601" spans="1:12" hidden="1" x14ac:dyDescent="0.3">
      <c r="A1601" t="s">
        <v>30</v>
      </c>
      <c r="B1601" t="s">
        <v>146</v>
      </c>
      <c r="C1601" t="s">
        <v>126</v>
      </c>
      <c r="D1601" t="s">
        <v>123</v>
      </c>
      <c r="E1601" t="s">
        <v>1246</v>
      </c>
      <c r="F1601" t="s">
        <v>1219</v>
      </c>
      <c r="G1601" t="str">
        <f t="shared" si="128"/>
        <v>2021-05-24</v>
      </c>
      <c r="H1601" t="str">
        <f t="shared" si="129"/>
        <v>2021-05-25</v>
      </c>
      <c r="I1601" t="str">
        <f t="shared" si="133"/>
        <v>2021</v>
      </c>
      <c r="J1601">
        <f t="shared" si="130"/>
        <v>5</v>
      </c>
      <c r="K1601" t="str">
        <f t="shared" si="134"/>
        <v>인천주의보2021-05-24</v>
      </c>
      <c r="L1601">
        <f>COUNTIF(K$2:K1601,K1601)</f>
        <v>1</v>
      </c>
    </row>
    <row r="1602" spans="1:12" hidden="1" x14ac:dyDescent="0.3">
      <c r="A1602" t="s">
        <v>127</v>
      </c>
      <c r="B1602" t="s">
        <v>147</v>
      </c>
      <c r="C1602" t="s">
        <v>126</v>
      </c>
      <c r="D1602" t="s">
        <v>123</v>
      </c>
      <c r="E1602" t="s">
        <v>1297</v>
      </c>
      <c r="F1602" t="s">
        <v>1298</v>
      </c>
      <c r="G1602" t="str">
        <f t="shared" ref="G1602:G1665" si="135">LEFT(E1602,10)</f>
        <v>2021-05-24</v>
      </c>
      <c r="H1602" t="str">
        <f t="shared" ref="H1602:H1665" si="136">LEFT(F1602,10)</f>
        <v>2021-05-25</v>
      </c>
      <c r="I1602" t="str">
        <f t="shared" si="133"/>
        <v>2021</v>
      </c>
      <c r="J1602">
        <f t="shared" si="130"/>
        <v>5</v>
      </c>
      <c r="K1602" t="str">
        <f t="shared" si="134"/>
        <v>강원주의보2021-05-24</v>
      </c>
      <c r="L1602">
        <f>COUNTIF(K$2:K1602,K1602)</f>
        <v>1</v>
      </c>
    </row>
    <row r="1603" spans="1:12" hidden="1" x14ac:dyDescent="0.3">
      <c r="A1603" t="s">
        <v>153</v>
      </c>
      <c r="B1603" t="s">
        <v>146</v>
      </c>
      <c r="C1603" t="s">
        <v>126</v>
      </c>
      <c r="D1603" t="s">
        <v>123</v>
      </c>
      <c r="E1603" t="s">
        <v>1311</v>
      </c>
      <c r="F1603" t="s">
        <v>1298</v>
      </c>
      <c r="G1603" t="str">
        <f t="shared" si="135"/>
        <v>2021-05-24</v>
      </c>
      <c r="H1603" t="str">
        <f t="shared" si="136"/>
        <v>2021-05-25</v>
      </c>
      <c r="I1603" t="str">
        <f t="shared" si="133"/>
        <v>2021</v>
      </c>
      <c r="J1603">
        <f t="shared" ref="J1603:J1666" si="137">MONTH(G1603)</f>
        <v>5</v>
      </c>
      <c r="K1603" t="str">
        <f t="shared" si="134"/>
        <v>충남주의보2021-05-24</v>
      </c>
      <c r="L1603">
        <f>COUNTIF(K$2:K1603,K1603)</f>
        <v>1</v>
      </c>
    </row>
    <row r="1604" spans="1:12" hidden="1" x14ac:dyDescent="0.3">
      <c r="A1604" t="s">
        <v>34</v>
      </c>
      <c r="B1604" t="s">
        <v>140</v>
      </c>
      <c r="C1604" t="s">
        <v>126</v>
      </c>
      <c r="D1604" t="s">
        <v>123</v>
      </c>
      <c r="E1604" t="s">
        <v>1297</v>
      </c>
      <c r="F1604" t="s">
        <v>1322</v>
      </c>
      <c r="G1604" t="str">
        <f t="shared" si="135"/>
        <v>2021-05-24</v>
      </c>
      <c r="H1604" t="str">
        <f t="shared" si="136"/>
        <v>2021-05-25</v>
      </c>
      <c r="I1604" t="str">
        <f t="shared" si="133"/>
        <v>2021</v>
      </c>
      <c r="J1604">
        <f t="shared" si="137"/>
        <v>5</v>
      </c>
      <c r="K1604" t="str">
        <f t="shared" si="134"/>
        <v>대전주의보2021-05-24</v>
      </c>
      <c r="L1604">
        <f>COUNTIF(K$2:K1604,K1604)</f>
        <v>1</v>
      </c>
    </row>
    <row r="1605" spans="1:12" hidden="1" x14ac:dyDescent="0.3">
      <c r="A1605" t="s">
        <v>121</v>
      </c>
      <c r="B1605" t="s">
        <v>122</v>
      </c>
      <c r="C1605" t="s">
        <v>126</v>
      </c>
      <c r="D1605" t="s">
        <v>123</v>
      </c>
      <c r="E1605" t="s">
        <v>1297</v>
      </c>
      <c r="F1605" t="s">
        <v>1298</v>
      </c>
      <c r="G1605" t="str">
        <f t="shared" si="135"/>
        <v>2021-05-24</v>
      </c>
      <c r="H1605" t="str">
        <f t="shared" si="136"/>
        <v>2021-05-25</v>
      </c>
      <c r="I1605" t="str">
        <f t="shared" si="133"/>
        <v>2021</v>
      </c>
      <c r="J1605">
        <f t="shared" si="137"/>
        <v>5</v>
      </c>
      <c r="K1605" t="str">
        <f t="shared" si="134"/>
        <v>충북주의보2021-05-24</v>
      </c>
      <c r="L1605">
        <f>COUNTIF(K$2:K1605,K1605)</f>
        <v>1</v>
      </c>
    </row>
    <row r="1606" spans="1:12" hidden="1" x14ac:dyDescent="0.3">
      <c r="A1606" t="s">
        <v>61</v>
      </c>
      <c r="B1606" t="s">
        <v>171</v>
      </c>
      <c r="C1606" t="s">
        <v>126</v>
      </c>
      <c r="D1606" t="s">
        <v>123</v>
      </c>
      <c r="E1606" t="s">
        <v>1311</v>
      </c>
      <c r="F1606" t="s">
        <v>1298</v>
      </c>
      <c r="G1606" t="str">
        <f t="shared" si="135"/>
        <v>2021-05-24</v>
      </c>
      <c r="H1606" t="str">
        <f t="shared" si="136"/>
        <v>2021-05-25</v>
      </c>
      <c r="I1606" t="str">
        <f t="shared" si="133"/>
        <v>2021</v>
      </c>
      <c r="J1606">
        <f t="shared" si="137"/>
        <v>5</v>
      </c>
      <c r="K1606" t="str">
        <f t="shared" si="134"/>
        <v>세종주의보2021-05-24</v>
      </c>
      <c r="L1606">
        <f>COUNTIF(K$2:K1606,K1606)</f>
        <v>1</v>
      </c>
    </row>
    <row r="1607" spans="1:12" hidden="1" x14ac:dyDescent="0.3">
      <c r="A1607" t="s">
        <v>130</v>
      </c>
      <c r="B1607" t="s">
        <v>157</v>
      </c>
      <c r="C1607" t="s">
        <v>126</v>
      </c>
      <c r="D1607" t="s">
        <v>123</v>
      </c>
      <c r="E1607" t="s">
        <v>1297</v>
      </c>
      <c r="F1607" t="s">
        <v>1245</v>
      </c>
      <c r="G1607" t="str">
        <f t="shared" si="135"/>
        <v>2021-05-24</v>
      </c>
      <c r="H1607" t="str">
        <f t="shared" si="136"/>
        <v>2021-05-25</v>
      </c>
      <c r="I1607" t="str">
        <f t="shared" si="133"/>
        <v>2021</v>
      </c>
      <c r="J1607">
        <f t="shared" si="137"/>
        <v>5</v>
      </c>
      <c r="K1607" t="str">
        <f t="shared" si="134"/>
        <v>전남주의보2021-05-24</v>
      </c>
      <c r="L1607">
        <f>COUNTIF(K$2:K1607,K1607)</f>
        <v>1</v>
      </c>
    </row>
    <row r="1608" spans="1:12" hidden="1" x14ac:dyDescent="0.3">
      <c r="A1608" t="s">
        <v>142</v>
      </c>
      <c r="B1608" t="s">
        <v>129</v>
      </c>
      <c r="C1608" t="s">
        <v>126</v>
      </c>
      <c r="D1608" t="s">
        <v>123</v>
      </c>
      <c r="E1608" t="s">
        <v>1311</v>
      </c>
      <c r="F1608" t="s">
        <v>1298</v>
      </c>
      <c r="G1608" t="str">
        <f t="shared" si="135"/>
        <v>2021-05-24</v>
      </c>
      <c r="H1608" t="str">
        <f t="shared" si="136"/>
        <v>2021-05-25</v>
      </c>
      <c r="I1608" t="str">
        <f t="shared" si="133"/>
        <v>2021</v>
      </c>
      <c r="J1608">
        <f t="shared" si="137"/>
        <v>5</v>
      </c>
      <c r="K1608" t="str">
        <f t="shared" si="134"/>
        <v>전북주의보2021-05-24</v>
      </c>
      <c r="L1608">
        <f>COUNTIF(K$2:K1608,K1608)</f>
        <v>1</v>
      </c>
    </row>
    <row r="1609" spans="1:12" hidden="1" x14ac:dyDescent="0.3">
      <c r="A1609" t="s">
        <v>124</v>
      </c>
      <c r="B1609" t="s">
        <v>131</v>
      </c>
      <c r="C1609" t="s">
        <v>126</v>
      </c>
      <c r="D1609" t="s">
        <v>123</v>
      </c>
      <c r="E1609" t="s">
        <v>1219</v>
      </c>
      <c r="F1609" t="s">
        <v>1248</v>
      </c>
      <c r="G1609" t="str">
        <f t="shared" si="135"/>
        <v>2021-05-25</v>
      </c>
      <c r="H1609" t="str">
        <f t="shared" si="136"/>
        <v>2021-05-25</v>
      </c>
      <c r="I1609" t="str">
        <f t="shared" si="133"/>
        <v>2021</v>
      </c>
      <c r="J1609">
        <f t="shared" si="137"/>
        <v>5</v>
      </c>
      <c r="K1609" t="str">
        <f t="shared" si="134"/>
        <v>경기주의보2021-05-25</v>
      </c>
      <c r="L1609">
        <f>COUNTIF(K$2:K1609,K1609)</f>
        <v>1</v>
      </c>
    </row>
    <row r="1610" spans="1:12" hidden="1" x14ac:dyDescent="0.3">
      <c r="A1610" t="s">
        <v>127</v>
      </c>
      <c r="B1610" t="s">
        <v>160</v>
      </c>
      <c r="C1610" t="s">
        <v>126</v>
      </c>
      <c r="D1610" t="s">
        <v>123</v>
      </c>
      <c r="E1610" t="s">
        <v>1299</v>
      </c>
      <c r="F1610" t="s">
        <v>1300</v>
      </c>
      <c r="G1610" t="str">
        <f t="shared" si="135"/>
        <v>2021-05-25</v>
      </c>
      <c r="H1610" t="str">
        <f t="shared" si="136"/>
        <v>2021-05-25</v>
      </c>
      <c r="I1610" t="str">
        <f t="shared" si="133"/>
        <v>2021</v>
      </c>
      <c r="J1610">
        <f t="shared" si="137"/>
        <v>5</v>
      </c>
      <c r="K1610" t="str">
        <f t="shared" si="134"/>
        <v>강원주의보2021-05-25</v>
      </c>
      <c r="L1610">
        <f>COUNTIF(K$2:K1610,K1610)</f>
        <v>1</v>
      </c>
    </row>
    <row r="1611" spans="1:12" hidden="1" x14ac:dyDescent="0.3">
      <c r="A1611" t="s">
        <v>37</v>
      </c>
      <c r="B1611" t="s">
        <v>129</v>
      </c>
      <c r="C1611" t="s">
        <v>126</v>
      </c>
      <c r="D1611" t="s">
        <v>123</v>
      </c>
      <c r="E1611" t="s">
        <v>1298</v>
      </c>
      <c r="F1611" t="s">
        <v>1349</v>
      </c>
      <c r="G1611" t="str">
        <f t="shared" si="135"/>
        <v>2021-05-25</v>
      </c>
      <c r="H1611" t="str">
        <f t="shared" si="136"/>
        <v>2021-05-25</v>
      </c>
      <c r="I1611" t="str">
        <f t="shared" si="133"/>
        <v>2021</v>
      </c>
      <c r="J1611">
        <f t="shared" si="137"/>
        <v>5</v>
      </c>
      <c r="K1611" t="str">
        <f t="shared" si="134"/>
        <v>부산주의보2021-05-25</v>
      </c>
      <c r="L1611">
        <f>COUNTIF(K$2:K1611,K1611)</f>
        <v>1</v>
      </c>
    </row>
    <row r="1612" spans="1:12" hidden="1" x14ac:dyDescent="0.3">
      <c r="A1612" t="s">
        <v>132</v>
      </c>
      <c r="B1612" t="s">
        <v>140</v>
      </c>
      <c r="C1612" t="s">
        <v>126</v>
      </c>
      <c r="D1612" t="s">
        <v>123</v>
      </c>
      <c r="E1612" t="s">
        <v>1365</v>
      </c>
      <c r="F1612" t="s">
        <v>1322</v>
      </c>
      <c r="G1612" t="str">
        <f t="shared" si="135"/>
        <v>2021-05-25</v>
      </c>
      <c r="H1612" t="str">
        <f t="shared" si="136"/>
        <v>2021-05-25</v>
      </c>
      <c r="I1612" t="str">
        <f t="shared" si="133"/>
        <v>2021</v>
      </c>
      <c r="J1612">
        <f t="shared" si="137"/>
        <v>5</v>
      </c>
      <c r="K1612" t="str">
        <f t="shared" si="134"/>
        <v>경북주의보2021-05-25</v>
      </c>
      <c r="L1612">
        <f>COUNTIF(K$2:K1612,K1612)</f>
        <v>1</v>
      </c>
    </row>
    <row r="1613" spans="1:12" hidden="1" x14ac:dyDescent="0.3">
      <c r="A1613" t="s">
        <v>133</v>
      </c>
      <c r="B1613" t="s">
        <v>150</v>
      </c>
      <c r="C1613" t="s">
        <v>126</v>
      </c>
      <c r="D1613" t="s">
        <v>123</v>
      </c>
      <c r="E1613" t="s">
        <v>1245</v>
      </c>
      <c r="F1613" t="s">
        <v>1298</v>
      </c>
      <c r="G1613" t="str">
        <f t="shared" si="135"/>
        <v>2021-05-25</v>
      </c>
      <c r="H1613" t="str">
        <f t="shared" si="136"/>
        <v>2021-05-25</v>
      </c>
      <c r="I1613" t="str">
        <f t="shared" si="133"/>
        <v>2021</v>
      </c>
      <c r="J1613">
        <f t="shared" si="137"/>
        <v>5</v>
      </c>
      <c r="K1613" t="str">
        <f t="shared" si="134"/>
        <v>경남주의보2021-05-25</v>
      </c>
      <c r="L1613">
        <f>COUNTIF(K$2:K1613,K1613)</f>
        <v>1</v>
      </c>
    </row>
    <row r="1614" spans="1:12" hidden="1" x14ac:dyDescent="0.3">
      <c r="A1614" t="s">
        <v>130</v>
      </c>
      <c r="B1614" t="s">
        <v>131</v>
      </c>
      <c r="C1614" t="s">
        <v>126</v>
      </c>
      <c r="D1614" t="s">
        <v>123</v>
      </c>
      <c r="E1614" t="s">
        <v>1370</v>
      </c>
      <c r="F1614" t="s">
        <v>1298</v>
      </c>
      <c r="G1614" t="str">
        <f t="shared" si="135"/>
        <v>2021-05-25</v>
      </c>
      <c r="H1614" t="str">
        <f t="shared" si="136"/>
        <v>2021-05-25</v>
      </c>
      <c r="I1614" t="str">
        <f t="shared" si="133"/>
        <v>2021</v>
      </c>
      <c r="J1614">
        <f t="shared" si="137"/>
        <v>5</v>
      </c>
      <c r="K1614" t="str">
        <f t="shared" si="134"/>
        <v>전남주의보2021-05-25</v>
      </c>
      <c r="L1614">
        <f>COUNTIF(K$2:K1614,K1614)</f>
        <v>1</v>
      </c>
    </row>
    <row r="1615" spans="1:12" hidden="1" x14ac:dyDescent="0.3">
      <c r="A1615" t="s">
        <v>39</v>
      </c>
      <c r="B1615" t="s">
        <v>139</v>
      </c>
      <c r="C1615" t="s">
        <v>126</v>
      </c>
      <c r="D1615" t="s">
        <v>123</v>
      </c>
      <c r="E1615" t="s">
        <v>1374</v>
      </c>
      <c r="F1615" t="s">
        <v>1300</v>
      </c>
      <c r="G1615" t="str">
        <f t="shared" si="135"/>
        <v>2021-05-25</v>
      </c>
      <c r="H1615" t="str">
        <f t="shared" si="136"/>
        <v>2021-05-25</v>
      </c>
      <c r="I1615" t="str">
        <f t="shared" si="133"/>
        <v>2021</v>
      </c>
      <c r="J1615">
        <f t="shared" si="137"/>
        <v>5</v>
      </c>
      <c r="K1615" t="str">
        <f t="shared" si="134"/>
        <v>광주주의보2021-05-25</v>
      </c>
      <c r="L1615">
        <f>COUNTIF(K$2:K1615,K1615)</f>
        <v>1</v>
      </c>
    </row>
    <row r="1616" spans="1:12" hidden="1" x14ac:dyDescent="0.3">
      <c r="A1616" t="s">
        <v>27</v>
      </c>
      <c r="B1616" t="s">
        <v>135</v>
      </c>
      <c r="C1616" t="s">
        <v>126</v>
      </c>
      <c r="D1616" t="s">
        <v>123</v>
      </c>
      <c r="E1616" t="s">
        <v>1220</v>
      </c>
      <c r="F1616" t="s">
        <v>1221</v>
      </c>
      <c r="G1616" t="str">
        <f t="shared" si="135"/>
        <v>2021-11-19</v>
      </c>
      <c r="H1616" t="str">
        <f t="shared" si="136"/>
        <v>2021-11-21</v>
      </c>
      <c r="I1616" t="str">
        <f t="shared" si="133"/>
        <v>2021</v>
      </c>
      <c r="J1616">
        <f t="shared" si="137"/>
        <v>11</v>
      </c>
      <c r="K1616" t="str">
        <f t="shared" si="134"/>
        <v>서울주의보2021-11-19</v>
      </c>
      <c r="L1616">
        <f>COUNTIF(K$2:K1616,K1616)</f>
        <v>1</v>
      </c>
    </row>
    <row r="1617" spans="1:12" hidden="1" x14ac:dyDescent="0.3">
      <c r="A1617" t="s">
        <v>124</v>
      </c>
      <c r="B1617" t="s">
        <v>164</v>
      </c>
      <c r="C1617" t="s">
        <v>126</v>
      </c>
      <c r="D1617" t="s">
        <v>123</v>
      </c>
      <c r="E1617" t="s">
        <v>1249</v>
      </c>
      <c r="F1617" t="s">
        <v>1250</v>
      </c>
      <c r="G1617" t="str">
        <f t="shared" si="135"/>
        <v>2021-11-19</v>
      </c>
      <c r="H1617" t="str">
        <f t="shared" si="136"/>
        <v>2021-11-22</v>
      </c>
      <c r="I1617" t="str">
        <f t="shared" si="133"/>
        <v>2021</v>
      </c>
      <c r="J1617">
        <f t="shared" si="137"/>
        <v>11</v>
      </c>
      <c r="K1617" t="str">
        <f t="shared" si="134"/>
        <v>경기주의보2021-11-19</v>
      </c>
      <c r="L1617">
        <f>COUNTIF(K$2:K1617,K1617)</f>
        <v>1</v>
      </c>
    </row>
    <row r="1618" spans="1:12" hidden="1" x14ac:dyDescent="0.3">
      <c r="A1618" t="s">
        <v>30</v>
      </c>
      <c r="B1618" t="s">
        <v>129</v>
      </c>
      <c r="C1618" t="s">
        <v>126</v>
      </c>
      <c r="D1618" t="s">
        <v>123</v>
      </c>
      <c r="E1618" t="s">
        <v>1267</v>
      </c>
      <c r="F1618" t="s">
        <v>1268</v>
      </c>
      <c r="G1618" t="str">
        <f t="shared" si="135"/>
        <v>2021-11-19</v>
      </c>
      <c r="H1618" t="str">
        <f t="shared" si="136"/>
        <v>2021-11-21</v>
      </c>
      <c r="I1618" t="str">
        <f t="shared" si="133"/>
        <v>2021</v>
      </c>
      <c r="J1618">
        <f t="shared" si="137"/>
        <v>11</v>
      </c>
      <c r="K1618" t="str">
        <f t="shared" si="134"/>
        <v>인천주의보2021-11-19</v>
      </c>
      <c r="L1618">
        <f>COUNTIF(K$2:K1618,K1618)</f>
        <v>1</v>
      </c>
    </row>
    <row r="1619" spans="1:12" hidden="1" x14ac:dyDescent="0.3">
      <c r="A1619" t="s">
        <v>153</v>
      </c>
      <c r="B1619" t="s">
        <v>122</v>
      </c>
      <c r="C1619" t="s">
        <v>126</v>
      </c>
      <c r="D1619" t="s">
        <v>123</v>
      </c>
      <c r="E1619" t="s">
        <v>1312</v>
      </c>
      <c r="F1619" t="s">
        <v>1313</v>
      </c>
      <c r="G1619" t="str">
        <f t="shared" si="135"/>
        <v>2021-11-19</v>
      </c>
      <c r="H1619" t="str">
        <f t="shared" si="136"/>
        <v>2021-11-20</v>
      </c>
      <c r="I1619" t="str">
        <f t="shared" si="133"/>
        <v>2021</v>
      </c>
      <c r="J1619">
        <f t="shared" si="137"/>
        <v>11</v>
      </c>
      <c r="K1619" t="str">
        <f t="shared" si="134"/>
        <v>충남주의보2021-11-19</v>
      </c>
      <c r="L1619">
        <f>COUNTIF(K$2:K1619,K1619)</f>
        <v>1</v>
      </c>
    </row>
    <row r="1620" spans="1:12" hidden="1" x14ac:dyDescent="0.3">
      <c r="A1620" t="s">
        <v>30</v>
      </c>
      <c r="B1620" t="s">
        <v>149</v>
      </c>
      <c r="C1620" t="s">
        <v>126</v>
      </c>
      <c r="D1620" t="s">
        <v>123</v>
      </c>
      <c r="E1620" t="s">
        <v>1269</v>
      </c>
      <c r="F1620" t="s">
        <v>1270</v>
      </c>
      <c r="G1620" t="str">
        <f t="shared" si="135"/>
        <v>2021-11-20</v>
      </c>
      <c r="H1620" t="str">
        <f t="shared" si="136"/>
        <v>2021-11-21</v>
      </c>
      <c r="I1620" t="str">
        <f t="shared" si="133"/>
        <v>2021</v>
      </c>
      <c r="J1620">
        <f t="shared" si="137"/>
        <v>11</v>
      </c>
      <c r="K1620" t="str">
        <f t="shared" si="134"/>
        <v>인천주의보2021-11-20</v>
      </c>
      <c r="L1620">
        <f>COUNTIF(K$2:K1620,K1620)</f>
        <v>1</v>
      </c>
    </row>
    <row r="1621" spans="1:12" hidden="1" x14ac:dyDescent="0.3">
      <c r="A1621" t="s">
        <v>153</v>
      </c>
      <c r="B1621" t="s">
        <v>122</v>
      </c>
      <c r="C1621" t="s">
        <v>126</v>
      </c>
      <c r="D1621" t="s">
        <v>123</v>
      </c>
      <c r="E1621" t="s">
        <v>1269</v>
      </c>
      <c r="F1621" t="s">
        <v>1221</v>
      </c>
      <c r="G1621" t="str">
        <f t="shared" si="135"/>
        <v>2021-11-20</v>
      </c>
      <c r="H1621" t="str">
        <f t="shared" si="136"/>
        <v>2021-11-21</v>
      </c>
      <c r="I1621" t="str">
        <f t="shared" si="133"/>
        <v>2021</v>
      </c>
      <c r="J1621">
        <f t="shared" si="137"/>
        <v>11</v>
      </c>
      <c r="K1621" t="str">
        <f t="shared" si="134"/>
        <v>충남주의보2021-11-20</v>
      </c>
      <c r="L1621">
        <f>COUNTIF(K$2:K1621,K1621)</f>
        <v>1</v>
      </c>
    </row>
    <row r="1622" spans="1:12" hidden="1" x14ac:dyDescent="0.3">
      <c r="A1622" t="s">
        <v>121</v>
      </c>
      <c r="B1622" t="s">
        <v>122</v>
      </c>
      <c r="C1622" t="s">
        <v>126</v>
      </c>
      <c r="D1622" t="s">
        <v>123</v>
      </c>
      <c r="E1622" t="s">
        <v>1271</v>
      </c>
      <c r="F1622" t="s">
        <v>1332</v>
      </c>
      <c r="G1622" t="str">
        <f t="shared" si="135"/>
        <v>2021-11-20</v>
      </c>
      <c r="H1622" t="str">
        <f t="shared" si="136"/>
        <v>2021-11-20</v>
      </c>
      <c r="I1622" t="str">
        <f t="shared" si="133"/>
        <v>2021</v>
      </c>
      <c r="J1622">
        <f t="shared" si="137"/>
        <v>11</v>
      </c>
      <c r="K1622" t="str">
        <f t="shared" si="134"/>
        <v>충북주의보2021-11-20</v>
      </c>
      <c r="L1622">
        <f>COUNTIF(K$2:K1622,K1622)</f>
        <v>1</v>
      </c>
    </row>
    <row r="1623" spans="1:12" hidden="1" x14ac:dyDescent="0.3">
      <c r="A1623" t="s">
        <v>127</v>
      </c>
      <c r="B1623" t="s">
        <v>147</v>
      </c>
      <c r="C1623" t="s">
        <v>1794</v>
      </c>
      <c r="D1623" t="s">
        <v>123</v>
      </c>
      <c r="E1623" t="s">
        <v>1271</v>
      </c>
      <c r="F1623" t="s">
        <v>2705</v>
      </c>
      <c r="G1623" t="str">
        <f t="shared" si="135"/>
        <v>2021-11-20</v>
      </c>
      <c r="H1623" t="str">
        <f t="shared" si="136"/>
        <v>2021-11-22</v>
      </c>
      <c r="I1623" t="str">
        <f t="shared" si="133"/>
        <v>2021</v>
      </c>
      <c r="J1623">
        <f t="shared" si="137"/>
        <v>11</v>
      </c>
      <c r="K1623" t="str">
        <f t="shared" si="134"/>
        <v>강원주의보2021-11-20</v>
      </c>
      <c r="L1623">
        <f>COUNTIF(K$2:K1623,K1623)</f>
        <v>1</v>
      </c>
    </row>
    <row r="1624" spans="1:12" hidden="1" x14ac:dyDescent="0.3">
      <c r="A1624" t="s">
        <v>61</v>
      </c>
      <c r="B1624" t="s">
        <v>171</v>
      </c>
      <c r="C1624" t="s">
        <v>1794</v>
      </c>
      <c r="D1624" t="s">
        <v>123</v>
      </c>
      <c r="E1624" t="s">
        <v>1332</v>
      </c>
      <c r="F1624" t="s">
        <v>2690</v>
      </c>
      <c r="G1624" t="str">
        <f t="shared" si="135"/>
        <v>2021-11-20</v>
      </c>
      <c r="H1624" t="str">
        <f t="shared" si="136"/>
        <v>2021-11-22</v>
      </c>
      <c r="I1624" t="str">
        <f t="shared" si="133"/>
        <v>2021</v>
      </c>
      <c r="J1624">
        <f t="shared" si="137"/>
        <v>11</v>
      </c>
      <c r="K1624" t="str">
        <f t="shared" si="134"/>
        <v>세종주의보2021-11-20</v>
      </c>
      <c r="L1624">
        <f>COUNTIF(K$2:K1624,K1624)</f>
        <v>1</v>
      </c>
    </row>
    <row r="1625" spans="1:12" hidden="1" x14ac:dyDescent="0.3">
      <c r="A1625" t="s">
        <v>39</v>
      </c>
      <c r="B1625" t="s">
        <v>139</v>
      </c>
      <c r="C1625" t="s">
        <v>1794</v>
      </c>
      <c r="D1625" t="s">
        <v>123</v>
      </c>
      <c r="E1625" t="s">
        <v>2736</v>
      </c>
      <c r="F1625" t="s">
        <v>2720</v>
      </c>
      <c r="G1625" t="str">
        <f t="shared" si="135"/>
        <v>2021-11-20</v>
      </c>
      <c r="H1625" t="str">
        <f t="shared" si="136"/>
        <v>2021-11-22</v>
      </c>
      <c r="I1625" t="str">
        <f t="shared" si="133"/>
        <v>2021</v>
      </c>
      <c r="J1625">
        <f t="shared" si="137"/>
        <v>11</v>
      </c>
      <c r="K1625" t="str">
        <f t="shared" si="134"/>
        <v>광주주의보2021-11-20</v>
      </c>
      <c r="L1625">
        <f>COUNTIF(K$2:K1625,K1625)</f>
        <v>1</v>
      </c>
    </row>
    <row r="1626" spans="1:12" hidden="1" x14ac:dyDescent="0.3">
      <c r="A1626" t="s">
        <v>142</v>
      </c>
      <c r="B1626" t="s">
        <v>129</v>
      </c>
      <c r="C1626" t="s">
        <v>1794</v>
      </c>
      <c r="D1626" t="s">
        <v>123</v>
      </c>
      <c r="E1626" t="s">
        <v>1269</v>
      </c>
      <c r="F1626" t="s">
        <v>2690</v>
      </c>
      <c r="G1626" t="str">
        <f t="shared" si="135"/>
        <v>2021-11-20</v>
      </c>
      <c r="H1626" t="str">
        <f t="shared" si="136"/>
        <v>2021-11-22</v>
      </c>
      <c r="I1626" t="str">
        <f t="shared" si="133"/>
        <v>2021</v>
      </c>
      <c r="J1626">
        <f t="shared" si="137"/>
        <v>11</v>
      </c>
      <c r="K1626" t="str">
        <f t="shared" si="134"/>
        <v>전북주의보2021-11-20</v>
      </c>
      <c r="L1626">
        <f>COUNTIF(K$2:K1626,K1626)</f>
        <v>1</v>
      </c>
    </row>
    <row r="1627" spans="1:12" hidden="1" x14ac:dyDescent="0.3">
      <c r="A1627" t="s">
        <v>30</v>
      </c>
      <c r="B1627" t="s">
        <v>137</v>
      </c>
      <c r="C1627" t="s">
        <v>126</v>
      </c>
      <c r="D1627" t="s">
        <v>123</v>
      </c>
      <c r="E1627" t="s">
        <v>1272</v>
      </c>
      <c r="F1627" t="s">
        <v>1270</v>
      </c>
      <c r="G1627" t="str">
        <f t="shared" si="135"/>
        <v>2021-11-21</v>
      </c>
      <c r="H1627" t="str">
        <f t="shared" si="136"/>
        <v>2021-11-21</v>
      </c>
      <c r="I1627" t="str">
        <f t="shared" si="133"/>
        <v>2021</v>
      </c>
      <c r="J1627">
        <f t="shared" si="137"/>
        <v>11</v>
      </c>
      <c r="K1627" t="str">
        <f t="shared" si="134"/>
        <v>인천주의보2021-11-21</v>
      </c>
      <c r="L1627">
        <f>COUNTIF(K$2:K1627,K1627)</f>
        <v>1</v>
      </c>
    </row>
    <row r="1628" spans="1:12" hidden="1" x14ac:dyDescent="0.3">
      <c r="A1628" t="s">
        <v>61</v>
      </c>
      <c r="B1628" t="s">
        <v>171</v>
      </c>
      <c r="C1628" t="s">
        <v>126</v>
      </c>
      <c r="D1628" t="s">
        <v>123</v>
      </c>
      <c r="E1628" t="s">
        <v>1334</v>
      </c>
      <c r="F1628" t="s">
        <v>1335</v>
      </c>
      <c r="G1628" t="str">
        <f t="shared" si="135"/>
        <v>2021-11-21</v>
      </c>
      <c r="H1628" t="str">
        <f t="shared" si="136"/>
        <v>2021-11-21</v>
      </c>
      <c r="I1628" t="str">
        <f t="shared" si="133"/>
        <v>2021</v>
      </c>
      <c r="J1628">
        <f t="shared" si="137"/>
        <v>11</v>
      </c>
      <c r="K1628" t="str">
        <f t="shared" si="134"/>
        <v>세종주의보2021-11-21</v>
      </c>
      <c r="L1628">
        <f>COUNTIF(K$2:K1628,K1628)</f>
        <v>1</v>
      </c>
    </row>
    <row r="1629" spans="1:12" hidden="1" x14ac:dyDescent="0.3">
      <c r="A1629" t="s">
        <v>153</v>
      </c>
      <c r="B1629" t="s">
        <v>129</v>
      </c>
      <c r="C1629" t="s">
        <v>1794</v>
      </c>
      <c r="D1629" t="s">
        <v>123</v>
      </c>
      <c r="E1629" t="s">
        <v>2713</v>
      </c>
      <c r="F1629" t="s">
        <v>1221</v>
      </c>
      <c r="G1629" t="str">
        <f t="shared" si="135"/>
        <v>2021-11-21</v>
      </c>
      <c r="H1629" t="str">
        <f t="shared" si="136"/>
        <v>2021-11-21</v>
      </c>
      <c r="I1629" t="str">
        <f t="shared" si="133"/>
        <v>2021</v>
      </c>
      <c r="J1629">
        <f t="shared" si="137"/>
        <v>11</v>
      </c>
      <c r="K1629" t="str">
        <f t="shared" si="134"/>
        <v>충남주의보2021-11-21</v>
      </c>
      <c r="L1629">
        <f>COUNTIF(K$2:K1629,K1629)</f>
        <v>1</v>
      </c>
    </row>
    <row r="1630" spans="1:12" hidden="1" x14ac:dyDescent="0.3">
      <c r="A1630" t="s">
        <v>36</v>
      </c>
      <c r="B1630" t="s">
        <v>165</v>
      </c>
      <c r="C1630" t="s">
        <v>1794</v>
      </c>
      <c r="D1630" t="s">
        <v>123</v>
      </c>
      <c r="E1630" t="s">
        <v>2728</v>
      </c>
      <c r="F1630" t="s">
        <v>2705</v>
      </c>
      <c r="G1630" t="str">
        <f t="shared" si="135"/>
        <v>2021-11-21</v>
      </c>
      <c r="H1630" t="str">
        <f t="shared" si="136"/>
        <v>2021-11-22</v>
      </c>
      <c r="I1630" t="str">
        <f t="shared" si="133"/>
        <v>2021</v>
      </c>
      <c r="J1630">
        <f t="shared" si="137"/>
        <v>11</v>
      </c>
      <c r="K1630" t="str">
        <f t="shared" si="134"/>
        <v>대구주의보2021-11-21</v>
      </c>
      <c r="L1630">
        <f>COUNTIF(K$2:K1630,K1630)</f>
        <v>1</v>
      </c>
    </row>
    <row r="1631" spans="1:12" hidden="1" x14ac:dyDescent="0.3">
      <c r="A1631" t="s">
        <v>142</v>
      </c>
      <c r="B1631" t="s">
        <v>129</v>
      </c>
      <c r="C1631" t="s">
        <v>1794</v>
      </c>
      <c r="D1631" t="s">
        <v>123</v>
      </c>
      <c r="E1631" t="s">
        <v>2742</v>
      </c>
      <c r="F1631" t="s">
        <v>2743</v>
      </c>
      <c r="G1631" t="str">
        <f t="shared" si="135"/>
        <v>2021-12-08</v>
      </c>
      <c r="H1631" t="str">
        <f t="shared" si="136"/>
        <v>2021-12-08</v>
      </c>
      <c r="I1631" t="str">
        <f t="shared" si="133"/>
        <v>2021</v>
      </c>
      <c r="J1631">
        <f t="shared" si="137"/>
        <v>12</v>
      </c>
      <c r="K1631" t="str">
        <f t="shared" si="134"/>
        <v>전북주의보2021-12-08</v>
      </c>
      <c r="L1631">
        <f>COUNTIF(K$2:K1631,K1631)</f>
        <v>1</v>
      </c>
    </row>
    <row r="1632" spans="1:12" hidden="1" x14ac:dyDescent="0.3">
      <c r="A1632" t="s">
        <v>27</v>
      </c>
      <c r="B1632" t="s">
        <v>135</v>
      </c>
      <c r="C1632" t="s">
        <v>1794</v>
      </c>
      <c r="D1632" t="s">
        <v>123</v>
      </c>
      <c r="E1632" t="s">
        <v>2674</v>
      </c>
      <c r="F1632" t="s">
        <v>2675</v>
      </c>
      <c r="G1632" t="str">
        <f t="shared" si="135"/>
        <v>2021-12-15</v>
      </c>
      <c r="H1632" t="str">
        <f t="shared" si="136"/>
        <v>2021-12-17</v>
      </c>
      <c r="I1632" t="str">
        <f t="shared" si="133"/>
        <v>2021</v>
      </c>
      <c r="J1632">
        <f t="shared" si="137"/>
        <v>12</v>
      </c>
      <c r="K1632" t="str">
        <f t="shared" si="134"/>
        <v>서울주의보2021-12-15</v>
      </c>
      <c r="L1632">
        <f>COUNTIF(K$2:K1632,K1632)</f>
        <v>1</v>
      </c>
    </row>
    <row r="1633" spans="1:12" hidden="1" x14ac:dyDescent="0.3">
      <c r="A1633" t="s">
        <v>124</v>
      </c>
      <c r="B1633" t="s">
        <v>144</v>
      </c>
      <c r="C1633" t="s">
        <v>1794</v>
      </c>
      <c r="D1633" t="s">
        <v>123</v>
      </c>
      <c r="E1633" t="s">
        <v>2691</v>
      </c>
      <c r="F1633" t="s">
        <v>2675</v>
      </c>
      <c r="G1633" t="str">
        <f t="shared" si="135"/>
        <v>2021-12-15</v>
      </c>
      <c r="H1633" t="str">
        <f t="shared" si="136"/>
        <v>2021-12-17</v>
      </c>
      <c r="I1633" t="str">
        <f t="shared" si="133"/>
        <v>2021</v>
      </c>
      <c r="J1633">
        <f t="shared" si="137"/>
        <v>12</v>
      </c>
      <c r="K1633" t="str">
        <f t="shared" si="134"/>
        <v>경기주의보2021-12-15</v>
      </c>
      <c r="L1633">
        <f>COUNTIF(K$2:K1633,K1633)</f>
        <v>1</v>
      </c>
    </row>
    <row r="1634" spans="1:12" hidden="1" x14ac:dyDescent="0.3">
      <c r="A1634" t="s">
        <v>30</v>
      </c>
      <c r="B1634" t="s">
        <v>137</v>
      </c>
      <c r="C1634" t="s">
        <v>1794</v>
      </c>
      <c r="D1634" t="s">
        <v>123</v>
      </c>
      <c r="E1634" t="s">
        <v>2700</v>
      </c>
      <c r="F1634" t="s">
        <v>2701</v>
      </c>
      <c r="G1634" t="str">
        <f t="shared" si="135"/>
        <v>2021-12-15</v>
      </c>
      <c r="H1634" t="str">
        <f t="shared" si="136"/>
        <v>2021-12-17</v>
      </c>
      <c r="I1634" t="str">
        <f t="shared" si="133"/>
        <v>2021</v>
      </c>
      <c r="J1634">
        <f t="shared" si="137"/>
        <v>12</v>
      </c>
      <c r="K1634" t="str">
        <f t="shared" si="134"/>
        <v>인천주의보2021-12-15</v>
      </c>
      <c r="L1634">
        <f>COUNTIF(K$2:K1634,K1634)</f>
        <v>1</v>
      </c>
    </row>
    <row r="1635" spans="1:12" hidden="1" x14ac:dyDescent="0.3">
      <c r="A1635" t="s">
        <v>153</v>
      </c>
      <c r="B1635" t="s">
        <v>129</v>
      </c>
      <c r="C1635" t="s">
        <v>1794</v>
      </c>
      <c r="D1635" t="s">
        <v>123</v>
      </c>
      <c r="E1635" t="s">
        <v>2691</v>
      </c>
      <c r="F1635" t="s">
        <v>2714</v>
      </c>
      <c r="G1635" t="str">
        <f t="shared" si="135"/>
        <v>2021-12-15</v>
      </c>
      <c r="H1635" t="str">
        <f t="shared" si="136"/>
        <v>2021-12-17</v>
      </c>
      <c r="I1635" t="str">
        <f t="shared" si="133"/>
        <v>2021</v>
      </c>
      <c r="J1635">
        <f t="shared" si="137"/>
        <v>12</v>
      </c>
      <c r="K1635" t="str">
        <f t="shared" si="134"/>
        <v>충남주의보2021-12-15</v>
      </c>
      <c r="L1635">
        <f>COUNTIF(K$2:K1635,K1635)</f>
        <v>1</v>
      </c>
    </row>
    <row r="1636" spans="1:12" hidden="1" x14ac:dyDescent="0.3">
      <c r="A1636" t="s">
        <v>142</v>
      </c>
      <c r="B1636" t="s">
        <v>152</v>
      </c>
      <c r="C1636" t="s">
        <v>1794</v>
      </c>
      <c r="D1636" t="s">
        <v>123</v>
      </c>
      <c r="E1636" t="s">
        <v>2744</v>
      </c>
      <c r="F1636" t="s">
        <v>2718</v>
      </c>
      <c r="G1636" t="str">
        <f t="shared" si="135"/>
        <v>2021-12-15</v>
      </c>
      <c r="H1636" t="str">
        <f t="shared" si="136"/>
        <v>2021-12-17</v>
      </c>
      <c r="I1636" t="str">
        <f t="shared" si="133"/>
        <v>2021</v>
      </c>
      <c r="J1636">
        <f t="shared" si="137"/>
        <v>12</v>
      </c>
      <c r="K1636" t="str">
        <f t="shared" si="134"/>
        <v>전북주의보2021-12-15</v>
      </c>
      <c r="L1636">
        <f>COUNTIF(K$2:K1636,K1636)</f>
        <v>1</v>
      </c>
    </row>
    <row r="1637" spans="1:12" hidden="1" x14ac:dyDescent="0.3">
      <c r="A1637" t="s">
        <v>153</v>
      </c>
      <c r="B1637" t="s">
        <v>122</v>
      </c>
      <c r="C1637" t="s">
        <v>1794</v>
      </c>
      <c r="D1637" t="s">
        <v>123</v>
      </c>
      <c r="E1637" t="s">
        <v>2715</v>
      </c>
      <c r="F1637" t="s">
        <v>2716</v>
      </c>
      <c r="G1637" t="str">
        <f t="shared" si="135"/>
        <v>2021-12-16</v>
      </c>
      <c r="H1637" t="str">
        <f t="shared" si="136"/>
        <v>2021-12-17</v>
      </c>
      <c r="I1637" t="str">
        <f t="shared" si="133"/>
        <v>2021</v>
      </c>
      <c r="J1637">
        <f t="shared" si="137"/>
        <v>12</v>
      </c>
      <c r="K1637" t="str">
        <f t="shared" si="134"/>
        <v>충남주의보2021-12-16</v>
      </c>
      <c r="L1637">
        <f>COUNTIF(K$2:K1637,K1637)</f>
        <v>1</v>
      </c>
    </row>
    <row r="1638" spans="1:12" hidden="1" x14ac:dyDescent="0.3">
      <c r="A1638" t="s">
        <v>34</v>
      </c>
      <c r="B1638" t="s">
        <v>129</v>
      </c>
      <c r="C1638" t="s">
        <v>1794</v>
      </c>
      <c r="D1638" t="s">
        <v>123</v>
      </c>
      <c r="E1638" t="s">
        <v>2717</v>
      </c>
      <c r="F1638" t="s">
        <v>2718</v>
      </c>
      <c r="G1638" t="str">
        <f t="shared" si="135"/>
        <v>2021-12-16</v>
      </c>
      <c r="H1638" t="str">
        <f t="shared" si="136"/>
        <v>2021-12-17</v>
      </c>
      <c r="I1638" t="str">
        <f t="shared" si="133"/>
        <v>2021</v>
      </c>
      <c r="J1638">
        <f t="shared" si="137"/>
        <v>12</v>
      </c>
      <c r="K1638" t="str">
        <f t="shared" si="134"/>
        <v>대전주의보2021-12-16</v>
      </c>
      <c r="L1638">
        <f>COUNTIF(K$2:K1638,K1638)</f>
        <v>1</v>
      </c>
    </row>
    <row r="1639" spans="1:12" hidden="1" x14ac:dyDescent="0.3">
      <c r="A1639" t="s">
        <v>61</v>
      </c>
      <c r="B1639" t="s">
        <v>171</v>
      </c>
      <c r="C1639" t="s">
        <v>1794</v>
      </c>
      <c r="D1639" t="s">
        <v>123</v>
      </c>
      <c r="E1639" t="s">
        <v>2724</v>
      </c>
      <c r="F1639" t="s">
        <v>2716</v>
      </c>
      <c r="G1639" t="str">
        <f t="shared" si="135"/>
        <v>2021-12-16</v>
      </c>
      <c r="H1639" t="str">
        <f t="shared" si="136"/>
        <v>2021-12-17</v>
      </c>
      <c r="I1639" t="str">
        <f t="shared" si="133"/>
        <v>2021</v>
      </c>
      <c r="J1639">
        <f t="shared" si="137"/>
        <v>12</v>
      </c>
      <c r="K1639" t="str">
        <f t="shared" si="134"/>
        <v>세종주의보2021-12-16</v>
      </c>
      <c r="L1639">
        <f>COUNTIF(K$2:K1639,K1639)</f>
        <v>1</v>
      </c>
    </row>
    <row r="1640" spans="1:12" hidden="1" x14ac:dyDescent="0.3">
      <c r="A1640" t="s">
        <v>27</v>
      </c>
      <c r="B1640" t="s">
        <v>135</v>
      </c>
      <c r="C1640" t="s">
        <v>1794</v>
      </c>
      <c r="D1640" t="s">
        <v>123</v>
      </c>
      <c r="E1640" t="s">
        <v>2746</v>
      </c>
      <c r="F1640" t="s">
        <v>1394</v>
      </c>
      <c r="G1640" t="str">
        <f t="shared" si="135"/>
        <v>2022-01-08</v>
      </c>
      <c r="H1640" t="str">
        <f t="shared" si="136"/>
        <v>2022-01-10</v>
      </c>
      <c r="I1640" t="str">
        <f t="shared" si="133"/>
        <v>2022</v>
      </c>
      <c r="J1640">
        <f t="shared" si="137"/>
        <v>1</v>
      </c>
      <c r="K1640" t="str">
        <f t="shared" si="134"/>
        <v>서울주의보2022-01-08</v>
      </c>
      <c r="L1640">
        <f>COUNTIF(K$2:K1640,K1640)</f>
        <v>1</v>
      </c>
    </row>
    <row r="1641" spans="1:12" hidden="1" x14ac:dyDescent="0.3">
      <c r="A1641" t="s">
        <v>124</v>
      </c>
      <c r="B1641" t="s">
        <v>144</v>
      </c>
      <c r="C1641" t="s">
        <v>1794</v>
      </c>
      <c r="D1641" t="s">
        <v>123</v>
      </c>
      <c r="E1641" t="s">
        <v>2746</v>
      </c>
      <c r="F1641" t="s">
        <v>2751</v>
      </c>
      <c r="G1641" t="str">
        <f t="shared" si="135"/>
        <v>2022-01-08</v>
      </c>
      <c r="H1641" t="str">
        <f t="shared" si="136"/>
        <v>2022-01-11</v>
      </c>
      <c r="I1641" t="str">
        <f t="shared" si="133"/>
        <v>2022</v>
      </c>
      <c r="J1641">
        <f t="shared" si="137"/>
        <v>1</v>
      </c>
      <c r="K1641" t="str">
        <f t="shared" si="134"/>
        <v>경기주의보2022-01-08</v>
      </c>
      <c r="L1641">
        <f>COUNTIF(K$2:K1641,K1641)</f>
        <v>1</v>
      </c>
    </row>
    <row r="1642" spans="1:12" hidden="1" x14ac:dyDescent="0.3">
      <c r="A1642" t="s">
        <v>30</v>
      </c>
      <c r="B1642" t="s">
        <v>146</v>
      </c>
      <c r="C1642" t="s">
        <v>1794</v>
      </c>
      <c r="D1642" t="s">
        <v>123</v>
      </c>
      <c r="E1642" t="s">
        <v>2771</v>
      </c>
      <c r="F1642" t="s">
        <v>2772</v>
      </c>
      <c r="G1642" t="str">
        <f t="shared" si="135"/>
        <v>2022-01-08</v>
      </c>
      <c r="H1642" t="str">
        <f t="shared" si="136"/>
        <v>2022-01-10</v>
      </c>
      <c r="I1642" t="str">
        <f t="shared" si="133"/>
        <v>2022</v>
      </c>
      <c r="J1642">
        <f t="shared" si="137"/>
        <v>1</v>
      </c>
      <c r="K1642" t="str">
        <f t="shared" si="134"/>
        <v>인천주의보2022-01-08</v>
      </c>
      <c r="L1642">
        <f>COUNTIF(K$2:K1642,K1642)</f>
        <v>1</v>
      </c>
    </row>
    <row r="1643" spans="1:12" hidden="1" x14ac:dyDescent="0.3">
      <c r="A1643" t="s">
        <v>124</v>
      </c>
      <c r="B1643" t="s">
        <v>131</v>
      </c>
      <c r="C1643" t="s">
        <v>1794</v>
      </c>
      <c r="D1643" t="s">
        <v>123</v>
      </c>
      <c r="E1643" t="s">
        <v>2752</v>
      </c>
      <c r="F1643" t="s">
        <v>2753</v>
      </c>
      <c r="G1643" t="str">
        <f t="shared" si="135"/>
        <v>2022-01-09</v>
      </c>
      <c r="H1643" t="str">
        <f t="shared" si="136"/>
        <v>2022-01-10</v>
      </c>
      <c r="I1643" t="str">
        <f t="shared" si="133"/>
        <v>2022</v>
      </c>
      <c r="J1643">
        <f t="shared" si="137"/>
        <v>1</v>
      </c>
      <c r="K1643" t="str">
        <f t="shared" si="134"/>
        <v>경기주의보2022-01-09</v>
      </c>
      <c r="L1643">
        <f>COUNTIF(K$2:K1643,K1643)</f>
        <v>1</v>
      </c>
    </row>
    <row r="1644" spans="1:12" hidden="1" x14ac:dyDescent="0.3">
      <c r="A1644" t="s">
        <v>127</v>
      </c>
      <c r="B1644" t="s">
        <v>128</v>
      </c>
      <c r="C1644" t="s">
        <v>1794</v>
      </c>
      <c r="D1644" t="s">
        <v>123</v>
      </c>
      <c r="E1644" t="s">
        <v>2787</v>
      </c>
      <c r="F1644" t="s">
        <v>2754</v>
      </c>
      <c r="G1644" t="str">
        <f t="shared" si="135"/>
        <v>2022-01-09</v>
      </c>
      <c r="H1644" t="str">
        <f t="shared" si="136"/>
        <v>2022-01-11</v>
      </c>
      <c r="I1644" t="str">
        <f t="shared" si="133"/>
        <v>2022</v>
      </c>
      <c r="J1644">
        <f t="shared" si="137"/>
        <v>1</v>
      </c>
      <c r="K1644" t="str">
        <f t="shared" si="134"/>
        <v>강원주의보2022-01-09</v>
      </c>
      <c r="L1644">
        <f>COUNTIF(K$2:K1644,K1644)</f>
        <v>1</v>
      </c>
    </row>
    <row r="1645" spans="1:12" hidden="1" x14ac:dyDescent="0.3">
      <c r="A1645" t="s">
        <v>153</v>
      </c>
      <c r="B1645" t="s">
        <v>122</v>
      </c>
      <c r="C1645" t="s">
        <v>1794</v>
      </c>
      <c r="D1645" t="s">
        <v>123</v>
      </c>
      <c r="E1645" t="s">
        <v>2796</v>
      </c>
      <c r="F1645" t="s">
        <v>2797</v>
      </c>
      <c r="G1645" t="str">
        <f t="shared" si="135"/>
        <v>2022-01-09</v>
      </c>
      <c r="H1645" t="str">
        <f t="shared" si="136"/>
        <v>2022-01-10</v>
      </c>
      <c r="I1645" t="str">
        <f t="shared" si="133"/>
        <v>2022</v>
      </c>
      <c r="J1645">
        <f t="shared" si="137"/>
        <v>1</v>
      </c>
      <c r="K1645" t="str">
        <f t="shared" si="134"/>
        <v>충남주의보2022-01-09</v>
      </c>
      <c r="L1645">
        <f>COUNTIF(K$2:K1645,K1645)</f>
        <v>1</v>
      </c>
    </row>
    <row r="1646" spans="1:12" hidden="1" x14ac:dyDescent="0.3">
      <c r="A1646" t="s">
        <v>34</v>
      </c>
      <c r="B1646" t="s">
        <v>129</v>
      </c>
      <c r="C1646" t="s">
        <v>1794</v>
      </c>
      <c r="D1646" t="s">
        <v>123</v>
      </c>
      <c r="E1646" t="s">
        <v>2812</v>
      </c>
      <c r="F1646" t="s">
        <v>2813</v>
      </c>
      <c r="G1646" t="str">
        <f t="shared" si="135"/>
        <v>2022-01-09</v>
      </c>
      <c r="H1646" t="str">
        <f t="shared" si="136"/>
        <v>2022-01-11</v>
      </c>
      <c r="I1646" t="str">
        <f t="shared" si="133"/>
        <v>2022</v>
      </c>
      <c r="J1646">
        <f t="shared" si="137"/>
        <v>1</v>
      </c>
      <c r="K1646" t="str">
        <f t="shared" si="134"/>
        <v>대전주의보2022-01-09</v>
      </c>
      <c r="L1646">
        <f>COUNTIF(K$2:K1646,K1646)</f>
        <v>1</v>
      </c>
    </row>
    <row r="1647" spans="1:12" hidden="1" x14ac:dyDescent="0.3">
      <c r="A1647" t="s">
        <v>121</v>
      </c>
      <c r="B1647" t="s">
        <v>122</v>
      </c>
      <c r="C1647" t="s">
        <v>1794</v>
      </c>
      <c r="D1647" t="s">
        <v>123</v>
      </c>
      <c r="E1647" t="s">
        <v>2798</v>
      </c>
      <c r="F1647" t="s">
        <v>2816</v>
      </c>
      <c r="G1647" t="str">
        <f t="shared" si="135"/>
        <v>2022-01-09</v>
      </c>
      <c r="H1647" t="str">
        <f t="shared" si="136"/>
        <v>2022-01-11</v>
      </c>
      <c r="I1647" t="str">
        <f t="shared" si="133"/>
        <v>2022</v>
      </c>
      <c r="J1647">
        <f t="shared" si="137"/>
        <v>1</v>
      </c>
      <c r="K1647" t="str">
        <f t="shared" si="134"/>
        <v>충북주의보2022-01-09</v>
      </c>
      <c r="L1647">
        <f>COUNTIF(K$2:K1647,K1647)</f>
        <v>1</v>
      </c>
    </row>
    <row r="1648" spans="1:12" hidden="1" x14ac:dyDescent="0.3">
      <c r="A1648" t="s">
        <v>61</v>
      </c>
      <c r="B1648" t="s">
        <v>171</v>
      </c>
      <c r="C1648" t="s">
        <v>1794</v>
      </c>
      <c r="D1648" t="s">
        <v>123</v>
      </c>
      <c r="E1648" t="s">
        <v>2825</v>
      </c>
      <c r="F1648" t="s">
        <v>2799</v>
      </c>
      <c r="G1648" t="str">
        <f t="shared" si="135"/>
        <v>2022-01-09</v>
      </c>
      <c r="H1648" t="str">
        <f t="shared" si="136"/>
        <v>2022-01-10</v>
      </c>
      <c r="I1648" t="str">
        <f t="shared" ref="I1648:I1708" si="138">LEFT(G1648,4)</f>
        <v>2022</v>
      </c>
      <c r="J1648">
        <f t="shared" si="137"/>
        <v>1</v>
      </c>
      <c r="K1648" t="str">
        <f t="shared" ref="K1648:K1708" si="139">A1648&amp;D1648&amp;G1648</f>
        <v>세종주의보2022-01-09</v>
      </c>
      <c r="L1648">
        <f>COUNTIF(K$2:K1648,K1648)</f>
        <v>1</v>
      </c>
    </row>
    <row r="1649" spans="1:12" hidden="1" x14ac:dyDescent="0.3">
      <c r="A1649" t="s">
        <v>132</v>
      </c>
      <c r="B1649" t="s">
        <v>129</v>
      </c>
      <c r="C1649" t="s">
        <v>1794</v>
      </c>
      <c r="D1649" t="s">
        <v>123</v>
      </c>
      <c r="E1649" t="s">
        <v>2812</v>
      </c>
      <c r="F1649" t="s">
        <v>2754</v>
      </c>
      <c r="G1649" t="str">
        <f t="shared" si="135"/>
        <v>2022-01-09</v>
      </c>
      <c r="H1649" t="str">
        <f t="shared" si="136"/>
        <v>2022-01-11</v>
      </c>
      <c r="I1649" t="str">
        <f t="shared" si="138"/>
        <v>2022</v>
      </c>
      <c r="J1649">
        <f t="shared" si="137"/>
        <v>1</v>
      </c>
      <c r="K1649" t="str">
        <f t="shared" si="139"/>
        <v>경북주의보2022-01-09</v>
      </c>
      <c r="L1649">
        <f>COUNTIF(K$2:K1649,K1649)</f>
        <v>1</v>
      </c>
    </row>
    <row r="1650" spans="1:12" hidden="1" x14ac:dyDescent="0.3">
      <c r="A1650" t="s">
        <v>142</v>
      </c>
      <c r="B1650" t="s">
        <v>129</v>
      </c>
      <c r="C1650" t="s">
        <v>1794</v>
      </c>
      <c r="D1650" t="s">
        <v>123</v>
      </c>
      <c r="E1650" t="s">
        <v>2788</v>
      </c>
      <c r="F1650" t="s">
        <v>2753</v>
      </c>
      <c r="G1650" t="str">
        <f t="shared" si="135"/>
        <v>2022-01-09</v>
      </c>
      <c r="H1650" t="str">
        <f t="shared" si="136"/>
        <v>2022-01-10</v>
      </c>
      <c r="I1650" t="str">
        <f t="shared" si="138"/>
        <v>2022</v>
      </c>
      <c r="J1650">
        <f t="shared" si="137"/>
        <v>1</v>
      </c>
      <c r="K1650" t="str">
        <f t="shared" si="139"/>
        <v>전북주의보2022-01-09</v>
      </c>
      <c r="L1650">
        <f>COUNTIF(K$2:K1650,K1650)</f>
        <v>1</v>
      </c>
    </row>
    <row r="1651" spans="1:12" hidden="1" x14ac:dyDescent="0.3">
      <c r="A1651" t="s">
        <v>124</v>
      </c>
      <c r="B1651" t="s">
        <v>164</v>
      </c>
      <c r="C1651" t="s">
        <v>126</v>
      </c>
      <c r="D1651" t="s">
        <v>123</v>
      </c>
      <c r="E1651" t="s">
        <v>1393</v>
      </c>
      <c r="F1651" t="s">
        <v>1394</v>
      </c>
      <c r="G1651" t="str">
        <f t="shared" si="135"/>
        <v>2022-01-10</v>
      </c>
      <c r="H1651" t="str">
        <f t="shared" si="136"/>
        <v>2022-01-10</v>
      </c>
      <c r="I1651" t="str">
        <f t="shared" si="138"/>
        <v>2022</v>
      </c>
      <c r="J1651">
        <f t="shared" si="137"/>
        <v>1</v>
      </c>
      <c r="K1651" t="str">
        <f t="shared" si="139"/>
        <v>경기주의보2022-01-10</v>
      </c>
      <c r="L1651">
        <f>COUNTIF(K$2:K1651,K1651)</f>
        <v>1</v>
      </c>
    </row>
    <row r="1652" spans="1:12" hidden="1" x14ac:dyDescent="0.3">
      <c r="A1652" t="s">
        <v>37</v>
      </c>
      <c r="B1652" t="s">
        <v>129</v>
      </c>
      <c r="C1652" t="s">
        <v>1794</v>
      </c>
      <c r="D1652" t="s">
        <v>123</v>
      </c>
      <c r="E1652" t="s">
        <v>2826</v>
      </c>
      <c r="F1652" t="s">
        <v>2827</v>
      </c>
      <c r="G1652" t="str">
        <f t="shared" si="135"/>
        <v>2022-01-10</v>
      </c>
      <c r="H1652" t="str">
        <f t="shared" si="136"/>
        <v>2022-01-11</v>
      </c>
      <c r="I1652" t="str">
        <f t="shared" si="138"/>
        <v>2022</v>
      </c>
      <c r="J1652">
        <f t="shared" si="137"/>
        <v>1</v>
      </c>
      <c r="K1652" t="str">
        <f t="shared" si="139"/>
        <v>부산주의보2022-01-10</v>
      </c>
      <c r="L1652">
        <f>COUNTIF(K$2:K1652,K1652)</f>
        <v>1</v>
      </c>
    </row>
    <row r="1653" spans="1:12" hidden="1" x14ac:dyDescent="0.3">
      <c r="A1653" t="s">
        <v>36</v>
      </c>
      <c r="B1653" t="s">
        <v>165</v>
      </c>
      <c r="C1653" t="s">
        <v>1794</v>
      </c>
      <c r="D1653" t="s">
        <v>123</v>
      </c>
      <c r="E1653" t="s">
        <v>2830</v>
      </c>
      <c r="F1653" t="s">
        <v>2754</v>
      </c>
      <c r="G1653" t="str">
        <f t="shared" si="135"/>
        <v>2022-01-10</v>
      </c>
      <c r="H1653" t="str">
        <f t="shared" si="136"/>
        <v>2022-01-11</v>
      </c>
      <c r="I1653" t="str">
        <f t="shared" si="138"/>
        <v>2022</v>
      </c>
      <c r="J1653">
        <f t="shared" si="137"/>
        <v>1</v>
      </c>
      <c r="K1653" t="str">
        <f t="shared" si="139"/>
        <v>대구주의보2022-01-10</v>
      </c>
      <c r="L1653">
        <f>COUNTIF(K$2:K1653,K1653)</f>
        <v>1</v>
      </c>
    </row>
    <row r="1654" spans="1:12" hidden="1" x14ac:dyDescent="0.3">
      <c r="A1654" t="s">
        <v>133</v>
      </c>
      <c r="B1654" t="s">
        <v>169</v>
      </c>
      <c r="C1654" t="s">
        <v>1794</v>
      </c>
      <c r="D1654" t="s">
        <v>123</v>
      </c>
      <c r="E1654" t="s">
        <v>2830</v>
      </c>
      <c r="F1654" t="s">
        <v>2816</v>
      </c>
      <c r="G1654" t="str">
        <f t="shared" si="135"/>
        <v>2022-01-10</v>
      </c>
      <c r="H1654" t="str">
        <f t="shared" si="136"/>
        <v>2022-01-11</v>
      </c>
      <c r="I1654" t="str">
        <f t="shared" si="138"/>
        <v>2022</v>
      </c>
      <c r="J1654">
        <f t="shared" si="137"/>
        <v>1</v>
      </c>
      <c r="K1654" t="str">
        <f t="shared" si="139"/>
        <v>경남주의보2022-01-10</v>
      </c>
      <c r="L1654">
        <f>COUNTIF(K$2:K1654,K1654)</f>
        <v>1</v>
      </c>
    </row>
    <row r="1655" spans="1:12" hidden="1" x14ac:dyDescent="0.3">
      <c r="A1655" t="s">
        <v>130</v>
      </c>
      <c r="B1655" t="s">
        <v>131</v>
      </c>
      <c r="C1655" t="s">
        <v>1794</v>
      </c>
      <c r="D1655" t="s">
        <v>123</v>
      </c>
      <c r="E1655" t="s">
        <v>1393</v>
      </c>
      <c r="F1655" t="s">
        <v>2773</v>
      </c>
      <c r="G1655" t="str">
        <f t="shared" si="135"/>
        <v>2022-01-10</v>
      </c>
      <c r="H1655" t="str">
        <f t="shared" si="136"/>
        <v>2022-01-11</v>
      </c>
      <c r="I1655" t="str">
        <f t="shared" si="138"/>
        <v>2022</v>
      </c>
      <c r="J1655">
        <f t="shared" si="137"/>
        <v>1</v>
      </c>
      <c r="K1655" t="str">
        <f t="shared" si="139"/>
        <v>전남주의보2022-01-10</v>
      </c>
      <c r="L1655">
        <f>COUNTIF(K$2:K1655,K1655)</f>
        <v>1</v>
      </c>
    </row>
    <row r="1656" spans="1:12" hidden="1" x14ac:dyDescent="0.3">
      <c r="A1656" t="s">
        <v>39</v>
      </c>
      <c r="B1656" t="s">
        <v>139</v>
      </c>
      <c r="C1656" t="s">
        <v>1794</v>
      </c>
      <c r="D1656" t="s">
        <v>123</v>
      </c>
      <c r="E1656" t="s">
        <v>2833</v>
      </c>
      <c r="F1656" t="s">
        <v>2813</v>
      </c>
      <c r="G1656" t="str">
        <f t="shared" si="135"/>
        <v>2022-01-10</v>
      </c>
      <c r="H1656" t="str">
        <f t="shared" si="136"/>
        <v>2022-01-11</v>
      </c>
      <c r="I1656" t="str">
        <f t="shared" si="138"/>
        <v>2022</v>
      </c>
      <c r="J1656">
        <f t="shared" si="137"/>
        <v>1</v>
      </c>
      <c r="K1656" t="str">
        <f t="shared" si="139"/>
        <v>광주주의보2022-01-10</v>
      </c>
      <c r="L1656">
        <f>COUNTIF(K$2:K1656,K1656)</f>
        <v>1</v>
      </c>
    </row>
    <row r="1657" spans="1:12" hidden="1" x14ac:dyDescent="0.3">
      <c r="A1657" t="s">
        <v>142</v>
      </c>
      <c r="B1657" t="s">
        <v>152</v>
      </c>
      <c r="C1657" t="s">
        <v>1794</v>
      </c>
      <c r="D1657" t="s">
        <v>123</v>
      </c>
      <c r="E1657" t="s">
        <v>2845</v>
      </c>
      <c r="F1657" t="s">
        <v>2813</v>
      </c>
      <c r="G1657" t="str">
        <f t="shared" si="135"/>
        <v>2022-01-10</v>
      </c>
      <c r="H1657" t="str">
        <f t="shared" si="136"/>
        <v>2022-01-11</v>
      </c>
      <c r="I1657" t="str">
        <f t="shared" si="138"/>
        <v>2022</v>
      </c>
      <c r="J1657">
        <f t="shared" si="137"/>
        <v>1</v>
      </c>
      <c r="K1657" t="str">
        <f t="shared" si="139"/>
        <v>전북주의보2022-01-10</v>
      </c>
      <c r="L1657">
        <f>COUNTIF(K$2:K1657,K1657)</f>
        <v>1</v>
      </c>
    </row>
    <row r="1658" spans="1:12" hidden="1" x14ac:dyDescent="0.3">
      <c r="A1658" t="s">
        <v>142</v>
      </c>
      <c r="B1658" t="s">
        <v>140</v>
      </c>
      <c r="C1658" t="s">
        <v>1794</v>
      </c>
      <c r="D1658" t="s">
        <v>123</v>
      </c>
      <c r="E1658" t="s">
        <v>2846</v>
      </c>
      <c r="F1658" t="s">
        <v>2847</v>
      </c>
      <c r="G1658" t="str">
        <f t="shared" si="135"/>
        <v>2022-01-26</v>
      </c>
      <c r="H1658" t="str">
        <f t="shared" si="136"/>
        <v>2022-01-27</v>
      </c>
      <c r="I1658" t="str">
        <f t="shared" si="138"/>
        <v>2022</v>
      </c>
      <c r="J1658">
        <f t="shared" si="137"/>
        <v>1</v>
      </c>
      <c r="K1658" t="str">
        <f t="shared" si="139"/>
        <v>전북주의보2022-01-26</v>
      </c>
      <c r="L1658">
        <f>COUNTIF(K$2:K1658,K1658)</f>
        <v>1</v>
      </c>
    </row>
    <row r="1659" spans="1:12" hidden="1" x14ac:dyDescent="0.3">
      <c r="A1659" t="s">
        <v>27</v>
      </c>
      <c r="B1659" t="s">
        <v>135</v>
      </c>
      <c r="C1659" t="s">
        <v>1794</v>
      </c>
      <c r="D1659" t="s">
        <v>123</v>
      </c>
      <c r="E1659" t="s">
        <v>2747</v>
      </c>
      <c r="F1659" t="s">
        <v>2748</v>
      </c>
      <c r="G1659" t="str">
        <f t="shared" si="135"/>
        <v>2022-02-11</v>
      </c>
      <c r="H1659" t="str">
        <f t="shared" si="136"/>
        <v>2022-02-13</v>
      </c>
      <c r="I1659" t="str">
        <f t="shared" si="138"/>
        <v>2022</v>
      </c>
      <c r="J1659">
        <f t="shared" si="137"/>
        <v>2</v>
      </c>
      <c r="K1659" t="str">
        <f t="shared" si="139"/>
        <v>서울주의보2022-02-11</v>
      </c>
      <c r="L1659">
        <f>COUNTIF(K$2:K1659,K1659)</f>
        <v>1</v>
      </c>
    </row>
    <row r="1660" spans="1:12" hidden="1" x14ac:dyDescent="0.3">
      <c r="A1660" t="s">
        <v>124</v>
      </c>
      <c r="B1660" t="s">
        <v>144</v>
      </c>
      <c r="C1660" t="s">
        <v>1794</v>
      </c>
      <c r="D1660" t="s">
        <v>123</v>
      </c>
      <c r="E1660" t="s">
        <v>2755</v>
      </c>
      <c r="F1660" t="s">
        <v>2756</v>
      </c>
      <c r="G1660" t="str">
        <f t="shared" si="135"/>
        <v>2022-02-11</v>
      </c>
      <c r="H1660" t="str">
        <f t="shared" si="136"/>
        <v>2022-02-12</v>
      </c>
      <c r="I1660" t="str">
        <f t="shared" si="138"/>
        <v>2022</v>
      </c>
      <c r="J1660">
        <f t="shared" si="137"/>
        <v>2</v>
      </c>
      <c r="K1660" t="str">
        <f t="shared" si="139"/>
        <v>경기주의보2022-02-11</v>
      </c>
      <c r="L1660">
        <f>COUNTIF(K$2:K1660,K1660)</f>
        <v>1</v>
      </c>
    </row>
    <row r="1661" spans="1:12" hidden="1" x14ac:dyDescent="0.3">
      <c r="A1661" t="s">
        <v>30</v>
      </c>
      <c r="B1661" t="s">
        <v>149</v>
      </c>
      <c r="C1661" t="s">
        <v>1794</v>
      </c>
      <c r="D1661" t="s">
        <v>123</v>
      </c>
      <c r="E1661" t="s">
        <v>2774</v>
      </c>
      <c r="F1661" t="s">
        <v>2775</v>
      </c>
      <c r="G1661" t="str">
        <f t="shared" si="135"/>
        <v>2022-02-11</v>
      </c>
      <c r="H1661" t="str">
        <f t="shared" si="136"/>
        <v>2022-02-12</v>
      </c>
      <c r="I1661" t="str">
        <f t="shared" si="138"/>
        <v>2022</v>
      </c>
      <c r="J1661">
        <f t="shared" si="137"/>
        <v>2</v>
      </c>
      <c r="K1661" t="str">
        <f t="shared" si="139"/>
        <v>인천주의보2022-02-11</v>
      </c>
      <c r="L1661">
        <f>COUNTIF(K$2:K1661,K1661)</f>
        <v>1</v>
      </c>
    </row>
    <row r="1662" spans="1:12" hidden="1" x14ac:dyDescent="0.3">
      <c r="A1662" t="s">
        <v>153</v>
      </c>
      <c r="B1662" t="s">
        <v>122</v>
      </c>
      <c r="C1662" t="s">
        <v>1794</v>
      </c>
      <c r="D1662" t="s">
        <v>123</v>
      </c>
      <c r="E1662" t="s">
        <v>2755</v>
      </c>
      <c r="F1662" t="s">
        <v>2800</v>
      </c>
      <c r="G1662" t="str">
        <f t="shared" si="135"/>
        <v>2022-02-11</v>
      </c>
      <c r="H1662" t="str">
        <f t="shared" si="136"/>
        <v>2022-02-15</v>
      </c>
      <c r="I1662" t="str">
        <f t="shared" si="138"/>
        <v>2022</v>
      </c>
      <c r="J1662">
        <f t="shared" si="137"/>
        <v>2</v>
      </c>
      <c r="K1662" t="str">
        <f t="shared" si="139"/>
        <v>충남주의보2022-02-11</v>
      </c>
      <c r="L1662">
        <f>COUNTIF(K$2:K1662,K1662)</f>
        <v>1</v>
      </c>
    </row>
    <row r="1663" spans="1:12" hidden="1" x14ac:dyDescent="0.3">
      <c r="A1663" t="s">
        <v>124</v>
      </c>
      <c r="B1663" t="s">
        <v>131</v>
      </c>
      <c r="C1663" t="s">
        <v>1794</v>
      </c>
      <c r="D1663" t="s">
        <v>123</v>
      </c>
      <c r="E1663" t="s">
        <v>2757</v>
      </c>
      <c r="F1663" t="s">
        <v>2758</v>
      </c>
      <c r="G1663" t="str">
        <f t="shared" si="135"/>
        <v>2022-02-12</v>
      </c>
      <c r="H1663" t="str">
        <f t="shared" si="136"/>
        <v>2022-02-13</v>
      </c>
      <c r="I1663" t="str">
        <f t="shared" si="138"/>
        <v>2022</v>
      </c>
      <c r="J1663">
        <f t="shared" si="137"/>
        <v>2</v>
      </c>
      <c r="K1663" t="str">
        <f t="shared" si="139"/>
        <v>경기주의보2022-02-12</v>
      </c>
      <c r="L1663">
        <f>COUNTIF(K$2:K1663,K1663)</f>
        <v>1</v>
      </c>
    </row>
    <row r="1664" spans="1:12" hidden="1" x14ac:dyDescent="0.3">
      <c r="A1664" t="s">
        <v>127</v>
      </c>
      <c r="B1664" t="s">
        <v>128</v>
      </c>
      <c r="C1664" t="s">
        <v>1794</v>
      </c>
      <c r="D1664" t="s">
        <v>123</v>
      </c>
      <c r="E1664" t="s">
        <v>2789</v>
      </c>
      <c r="F1664" t="s">
        <v>2790</v>
      </c>
      <c r="G1664" t="str">
        <f t="shared" si="135"/>
        <v>2022-02-12</v>
      </c>
      <c r="H1664" t="str">
        <f t="shared" si="136"/>
        <v>2022-02-12</v>
      </c>
      <c r="I1664" t="str">
        <f t="shared" si="138"/>
        <v>2022</v>
      </c>
      <c r="J1664">
        <f t="shared" si="137"/>
        <v>2</v>
      </c>
      <c r="K1664" t="str">
        <f t="shared" si="139"/>
        <v>강원주의보2022-02-12</v>
      </c>
      <c r="L1664">
        <f>COUNTIF(K$2:K1664,K1664)</f>
        <v>1</v>
      </c>
    </row>
    <row r="1665" spans="1:12" hidden="1" x14ac:dyDescent="0.3">
      <c r="A1665" t="s">
        <v>153</v>
      </c>
      <c r="B1665" t="s">
        <v>129</v>
      </c>
      <c r="C1665" t="s">
        <v>1794</v>
      </c>
      <c r="D1665" t="s">
        <v>123</v>
      </c>
      <c r="E1665" t="s">
        <v>2801</v>
      </c>
      <c r="F1665" t="s">
        <v>2802</v>
      </c>
      <c r="G1665" t="str">
        <f t="shared" si="135"/>
        <v>2022-02-12</v>
      </c>
      <c r="H1665" t="str">
        <f t="shared" si="136"/>
        <v>2022-02-14</v>
      </c>
      <c r="I1665" t="str">
        <f t="shared" si="138"/>
        <v>2022</v>
      </c>
      <c r="J1665">
        <f t="shared" si="137"/>
        <v>2</v>
      </c>
      <c r="K1665" t="str">
        <f t="shared" si="139"/>
        <v>충남주의보2022-02-12</v>
      </c>
      <c r="L1665">
        <f>COUNTIF(K$2:K1665,K1665)</f>
        <v>1</v>
      </c>
    </row>
    <row r="1666" spans="1:12" hidden="1" x14ac:dyDescent="0.3">
      <c r="A1666" t="s">
        <v>34</v>
      </c>
      <c r="B1666" t="s">
        <v>129</v>
      </c>
      <c r="C1666" t="s">
        <v>1794</v>
      </c>
      <c r="D1666" t="s">
        <v>123</v>
      </c>
      <c r="E1666" t="s">
        <v>2814</v>
      </c>
      <c r="F1666" t="s">
        <v>2815</v>
      </c>
      <c r="G1666" t="str">
        <f t="shared" ref="G1666:G1729" si="140">LEFT(E1666,10)</f>
        <v>2022-02-12</v>
      </c>
      <c r="H1666" t="str">
        <f t="shared" ref="H1666:H1729" si="141">LEFT(F1666,10)</f>
        <v>2022-02-13</v>
      </c>
      <c r="I1666" t="str">
        <f t="shared" si="138"/>
        <v>2022</v>
      </c>
      <c r="J1666">
        <f t="shared" si="137"/>
        <v>2</v>
      </c>
      <c r="K1666" t="str">
        <f t="shared" si="139"/>
        <v>대전주의보2022-02-12</v>
      </c>
      <c r="L1666">
        <f>COUNTIF(K$2:K1666,K1666)</f>
        <v>1</v>
      </c>
    </row>
    <row r="1667" spans="1:12" hidden="1" x14ac:dyDescent="0.3">
      <c r="A1667" t="s">
        <v>121</v>
      </c>
      <c r="B1667" t="s">
        <v>122</v>
      </c>
      <c r="C1667" t="s">
        <v>1794</v>
      </c>
      <c r="D1667" t="s">
        <v>123</v>
      </c>
      <c r="E1667" t="s">
        <v>2817</v>
      </c>
      <c r="F1667" t="s">
        <v>2775</v>
      </c>
      <c r="G1667" t="str">
        <f t="shared" si="140"/>
        <v>2022-02-12</v>
      </c>
      <c r="H1667" t="str">
        <f t="shared" si="141"/>
        <v>2022-02-12</v>
      </c>
      <c r="I1667" t="str">
        <f t="shared" si="138"/>
        <v>2022</v>
      </c>
      <c r="J1667">
        <f t="shared" ref="J1667:J1730" si="142">MONTH(G1667)</f>
        <v>2</v>
      </c>
      <c r="K1667" t="str">
        <f t="shared" si="139"/>
        <v>충북주의보2022-02-12</v>
      </c>
      <c r="L1667">
        <f>COUNTIF(K$2:K1667,K1667)</f>
        <v>1</v>
      </c>
    </row>
    <row r="1668" spans="1:12" hidden="1" x14ac:dyDescent="0.3">
      <c r="A1668" t="s">
        <v>61</v>
      </c>
      <c r="B1668" t="s">
        <v>171</v>
      </c>
      <c r="C1668" t="s">
        <v>1794</v>
      </c>
      <c r="D1668" t="s">
        <v>123</v>
      </c>
      <c r="E1668" t="s">
        <v>2803</v>
      </c>
      <c r="F1668" t="s">
        <v>2776</v>
      </c>
      <c r="G1668" t="str">
        <f t="shared" si="140"/>
        <v>2022-02-12</v>
      </c>
      <c r="H1668" t="str">
        <f t="shared" si="141"/>
        <v>2022-02-13</v>
      </c>
      <c r="I1668" t="str">
        <f t="shared" si="138"/>
        <v>2022</v>
      </c>
      <c r="J1668">
        <f t="shared" si="142"/>
        <v>2</v>
      </c>
      <c r="K1668" t="str">
        <f t="shared" si="139"/>
        <v>세종주의보2022-02-12</v>
      </c>
      <c r="L1668">
        <f>COUNTIF(K$2:K1668,K1668)</f>
        <v>1</v>
      </c>
    </row>
    <row r="1669" spans="1:12" hidden="1" x14ac:dyDescent="0.3">
      <c r="A1669" t="s">
        <v>130</v>
      </c>
      <c r="B1669" t="s">
        <v>157</v>
      </c>
      <c r="C1669" t="s">
        <v>1794</v>
      </c>
      <c r="D1669" t="s">
        <v>123</v>
      </c>
      <c r="E1669" t="s">
        <v>2842</v>
      </c>
      <c r="F1669" t="s">
        <v>2843</v>
      </c>
      <c r="G1669" t="str">
        <f t="shared" si="140"/>
        <v>2022-02-12</v>
      </c>
      <c r="H1669" t="str">
        <f t="shared" si="141"/>
        <v>2022-02-14</v>
      </c>
      <c r="I1669" t="str">
        <f t="shared" si="138"/>
        <v>2022</v>
      </c>
      <c r="J1669">
        <f t="shared" si="142"/>
        <v>2</v>
      </c>
      <c r="K1669" t="str">
        <f t="shared" si="139"/>
        <v>전남주의보2022-02-12</v>
      </c>
      <c r="L1669">
        <f>COUNTIF(K$2:K1669,K1669)</f>
        <v>1</v>
      </c>
    </row>
    <row r="1670" spans="1:12" hidden="1" x14ac:dyDescent="0.3">
      <c r="A1670" t="s">
        <v>142</v>
      </c>
      <c r="B1670" t="s">
        <v>152</v>
      </c>
      <c r="C1670" t="s">
        <v>1794</v>
      </c>
      <c r="D1670" t="s">
        <v>123</v>
      </c>
      <c r="E1670" t="s">
        <v>2848</v>
      </c>
      <c r="F1670" t="s">
        <v>2805</v>
      </c>
      <c r="G1670" t="str">
        <f t="shared" si="140"/>
        <v>2022-02-12</v>
      </c>
      <c r="H1670" t="str">
        <f t="shared" si="141"/>
        <v>2022-02-14</v>
      </c>
      <c r="I1670" t="str">
        <f t="shared" si="138"/>
        <v>2022</v>
      </c>
      <c r="J1670">
        <f t="shared" si="142"/>
        <v>2</v>
      </c>
      <c r="K1670" t="str">
        <f t="shared" si="139"/>
        <v>전북주의보2022-02-12</v>
      </c>
      <c r="L1670">
        <f>COUNTIF(K$2:K1670,K1670)</f>
        <v>1</v>
      </c>
    </row>
    <row r="1671" spans="1:12" hidden="1" x14ac:dyDescent="0.3">
      <c r="A1671" t="s">
        <v>153</v>
      </c>
      <c r="B1671" t="s">
        <v>146</v>
      </c>
      <c r="C1671" t="s">
        <v>1794</v>
      </c>
      <c r="D1671" t="s">
        <v>123</v>
      </c>
      <c r="E1671" t="s">
        <v>2804</v>
      </c>
      <c r="F1671" t="s">
        <v>2805</v>
      </c>
      <c r="G1671" t="str">
        <f t="shared" si="140"/>
        <v>2022-02-13</v>
      </c>
      <c r="H1671" t="str">
        <f t="shared" si="141"/>
        <v>2022-02-14</v>
      </c>
      <c r="I1671" t="str">
        <f t="shared" si="138"/>
        <v>2022</v>
      </c>
      <c r="J1671">
        <f t="shared" si="142"/>
        <v>2</v>
      </c>
      <c r="K1671" t="str">
        <f t="shared" si="139"/>
        <v>충남주의보2022-02-13</v>
      </c>
      <c r="L1671">
        <f>COUNTIF(K$2:K1671,K1671)</f>
        <v>1</v>
      </c>
    </row>
    <row r="1672" spans="1:12" hidden="1" x14ac:dyDescent="0.3">
      <c r="A1672" t="s">
        <v>124</v>
      </c>
      <c r="B1672" t="s">
        <v>164</v>
      </c>
      <c r="C1672" t="s">
        <v>1794</v>
      </c>
      <c r="D1672" t="s">
        <v>123</v>
      </c>
      <c r="E1672" t="s">
        <v>2759</v>
      </c>
      <c r="F1672" t="s">
        <v>2760</v>
      </c>
      <c r="G1672" t="str">
        <f t="shared" si="140"/>
        <v>2022-02-25</v>
      </c>
      <c r="H1672" t="str">
        <f t="shared" si="141"/>
        <v>2022-02-26</v>
      </c>
      <c r="I1672" t="str">
        <f t="shared" si="138"/>
        <v>2022</v>
      </c>
      <c r="J1672">
        <f t="shared" si="142"/>
        <v>2</v>
      </c>
      <c r="K1672" t="str">
        <f t="shared" si="139"/>
        <v>경기주의보2022-02-25</v>
      </c>
      <c r="L1672">
        <f>COUNTIF(K$2:K1672,K1672)</f>
        <v>1</v>
      </c>
    </row>
    <row r="1673" spans="1:12" hidden="1" x14ac:dyDescent="0.3">
      <c r="A1673" t="s">
        <v>127</v>
      </c>
      <c r="B1673" t="s">
        <v>128</v>
      </c>
      <c r="C1673" t="s">
        <v>1794</v>
      </c>
      <c r="D1673" t="s">
        <v>123</v>
      </c>
      <c r="E1673" t="s">
        <v>2759</v>
      </c>
      <c r="F1673" t="s">
        <v>2791</v>
      </c>
      <c r="G1673" t="str">
        <f t="shared" si="140"/>
        <v>2022-02-25</v>
      </c>
      <c r="H1673" t="str">
        <f t="shared" si="141"/>
        <v>2022-02-26</v>
      </c>
      <c r="I1673" t="str">
        <f t="shared" si="138"/>
        <v>2022</v>
      </c>
      <c r="J1673">
        <f t="shared" si="142"/>
        <v>2</v>
      </c>
      <c r="K1673" t="str">
        <f t="shared" si="139"/>
        <v>강원주의보2022-02-25</v>
      </c>
      <c r="L1673">
        <f>COUNTIF(K$2:K1673,K1673)</f>
        <v>1</v>
      </c>
    </row>
    <row r="1674" spans="1:12" hidden="1" x14ac:dyDescent="0.3">
      <c r="A1674" t="s">
        <v>121</v>
      </c>
      <c r="B1674" t="s">
        <v>152</v>
      </c>
      <c r="C1674" t="s">
        <v>1794</v>
      </c>
      <c r="D1674" t="s">
        <v>123</v>
      </c>
      <c r="E1674" t="s">
        <v>2818</v>
      </c>
      <c r="F1674" t="s">
        <v>2761</v>
      </c>
      <c r="G1674" t="str">
        <f t="shared" si="140"/>
        <v>2022-02-25</v>
      </c>
      <c r="H1674" t="str">
        <f t="shared" si="141"/>
        <v>2022-02-26</v>
      </c>
      <c r="I1674" t="str">
        <f t="shared" si="138"/>
        <v>2022</v>
      </c>
      <c r="J1674">
        <f t="shared" si="142"/>
        <v>2</v>
      </c>
      <c r="K1674" t="str">
        <f t="shared" si="139"/>
        <v>충북주의보2022-02-25</v>
      </c>
      <c r="L1674">
        <f>COUNTIF(K$2:K1674,K1674)</f>
        <v>1</v>
      </c>
    </row>
    <row r="1675" spans="1:12" hidden="1" x14ac:dyDescent="0.3">
      <c r="A1675" t="s">
        <v>133</v>
      </c>
      <c r="B1675" t="s">
        <v>161</v>
      </c>
      <c r="C1675" t="s">
        <v>1794</v>
      </c>
      <c r="D1675" t="s">
        <v>123</v>
      </c>
      <c r="E1675" t="s">
        <v>2819</v>
      </c>
      <c r="F1675" t="s">
        <v>2835</v>
      </c>
      <c r="G1675" t="str">
        <f t="shared" si="140"/>
        <v>2022-02-25</v>
      </c>
      <c r="H1675" t="str">
        <f t="shared" si="141"/>
        <v>2022-02-26</v>
      </c>
      <c r="I1675" t="str">
        <f t="shared" si="138"/>
        <v>2022</v>
      </c>
      <c r="J1675">
        <f t="shared" si="142"/>
        <v>2</v>
      </c>
      <c r="K1675" t="str">
        <f t="shared" si="139"/>
        <v>경남주의보2022-02-25</v>
      </c>
      <c r="L1675">
        <f>COUNTIF(K$2:K1675,K1675)</f>
        <v>1</v>
      </c>
    </row>
    <row r="1676" spans="1:12" hidden="1" x14ac:dyDescent="0.3">
      <c r="A1676" t="s">
        <v>142</v>
      </c>
      <c r="B1676" t="s">
        <v>140</v>
      </c>
      <c r="C1676" t="s">
        <v>1794</v>
      </c>
      <c r="D1676" t="s">
        <v>123</v>
      </c>
      <c r="E1676" t="s">
        <v>2819</v>
      </c>
      <c r="F1676" t="s">
        <v>2820</v>
      </c>
      <c r="G1676" t="str">
        <f t="shared" si="140"/>
        <v>2022-02-25</v>
      </c>
      <c r="H1676" t="str">
        <f t="shared" si="141"/>
        <v>2022-02-26</v>
      </c>
      <c r="I1676" t="str">
        <f t="shared" si="138"/>
        <v>2022</v>
      </c>
      <c r="J1676">
        <f t="shared" si="142"/>
        <v>2</v>
      </c>
      <c r="K1676" t="str">
        <f t="shared" si="139"/>
        <v>전북주의보2022-02-25</v>
      </c>
      <c r="L1676">
        <f>COUNTIF(K$2:K1676,K1676)</f>
        <v>1</v>
      </c>
    </row>
    <row r="1677" spans="1:12" hidden="1" x14ac:dyDescent="0.3">
      <c r="A1677" t="s">
        <v>37</v>
      </c>
      <c r="B1677" t="s">
        <v>159</v>
      </c>
      <c r="C1677" t="s">
        <v>1794</v>
      </c>
      <c r="D1677" t="s">
        <v>123</v>
      </c>
      <c r="E1677" t="s">
        <v>2828</v>
      </c>
      <c r="F1677" t="s">
        <v>2761</v>
      </c>
      <c r="G1677" t="str">
        <f t="shared" si="140"/>
        <v>2022-02-26</v>
      </c>
      <c r="H1677" t="str">
        <f t="shared" si="141"/>
        <v>2022-02-26</v>
      </c>
      <c r="I1677" t="str">
        <f t="shared" si="138"/>
        <v>2022</v>
      </c>
      <c r="J1677">
        <f t="shared" si="142"/>
        <v>2</v>
      </c>
      <c r="K1677" t="str">
        <f t="shared" si="139"/>
        <v>부산주의보2022-02-26</v>
      </c>
      <c r="L1677">
        <f>COUNTIF(K$2:K1677,K1677)</f>
        <v>1</v>
      </c>
    </row>
    <row r="1678" spans="1:12" hidden="1" x14ac:dyDescent="0.3">
      <c r="A1678" t="s">
        <v>36</v>
      </c>
      <c r="B1678" t="s">
        <v>165</v>
      </c>
      <c r="C1678" t="s">
        <v>1794</v>
      </c>
      <c r="D1678" t="s">
        <v>123</v>
      </c>
      <c r="E1678" t="s">
        <v>2831</v>
      </c>
      <c r="F1678" t="s">
        <v>2760</v>
      </c>
      <c r="G1678" t="str">
        <f t="shared" si="140"/>
        <v>2022-02-26</v>
      </c>
      <c r="H1678" t="str">
        <f t="shared" si="141"/>
        <v>2022-02-26</v>
      </c>
      <c r="I1678" t="str">
        <f t="shared" si="138"/>
        <v>2022</v>
      </c>
      <c r="J1678">
        <f t="shared" si="142"/>
        <v>2</v>
      </c>
      <c r="K1678" t="str">
        <f t="shared" si="139"/>
        <v>대구주의보2022-02-26</v>
      </c>
      <c r="L1678">
        <f>COUNTIF(K$2:K1678,K1678)</f>
        <v>1</v>
      </c>
    </row>
    <row r="1679" spans="1:12" hidden="1" x14ac:dyDescent="0.3">
      <c r="A1679" t="s">
        <v>132</v>
      </c>
      <c r="B1679" t="s">
        <v>129</v>
      </c>
      <c r="C1679" t="s">
        <v>1794</v>
      </c>
      <c r="D1679" t="s">
        <v>123</v>
      </c>
      <c r="E1679" t="s">
        <v>2832</v>
      </c>
      <c r="F1679" t="s">
        <v>2761</v>
      </c>
      <c r="G1679" t="str">
        <f t="shared" si="140"/>
        <v>2022-02-26</v>
      </c>
      <c r="H1679" t="str">
        <f t="shared" si="141"/>
        <v>2022-02-26</v>
      </c>
      <c r="I1679" t="str">
        <f t="shared" si="138"/>
        <v>2022</v>
      </c>
      <c r="J1679">
        <f t="shared" si="142"/>
        <v>2</v>
      </c>
      <c r="K1679" t="str">
        <f t="shared" si="139"/>
        <v>경북주의보2022-02-26</v>
      </c>
      <c r="L1679">
        <f>COUNTIF(K$2:K1679,K1679)</f>
        <v>1</v>
      </c>
    </row>
    <row r="1680" spans="1:12" hidden="1" x14ac:dyDescent="0.3">
      <c r="A1680" t="s">
        <v>133</v>
      </c>
      <c r="B1680" t="s">
        <v>150</v>
      </c>
      <c r="C1680" t="s">
        <v>1794</v>
      </c>
      <c r="D1680" t="s">
        <v>123</v>
      </c>
      <c r="E1680" t="s">
        <v>2834</v>
      </c>
      <c r="F1680" t="s">
        <v>2760</v>
      </c>
      <c r="G1680" t="str">
        <f t="shared" si="140"/>
        <v>2022-02-26</v>
      </c>
      <c r="H1680" t="str">
        <f t="shared" si="141"/>
        <v>2022-02-26</v>
      </c>
      <c r="I1680" t="str">
        <f t="shared" si="138"/>
        <v>2022</v>
      </c>
      <c r="J1680">
        <f t="shared" si="142"/>
        <v>2</v>
      </c>
      <c r="K1680" t="str">
        <f t="shared" si="139"/>
        <v>경남주의보2022-02-26</v>
      </c>
      <c r="L1680">
        <f>COUNTIF(K$2:K1680,K1680)</f>
        <v>1</v>
      </c>
    </row>
    <row r="1681" spans="1:12" hidden="1" x14ac:dyDescent="0.3">
      <c r="A1681" t="s">
        <v>39</v>
      </c>
      <c r="B1681" t="s">
        <v>139</v>
      </c>
      <c r="C1681" t="s">
        <v>1794</v>
      </c>
      <c r="D1681" t="s">
        <v>123</v>
      </c>
      <c r="E1681" t="s">
        <v>2844</v>
      </c>
      <c r="F1681" t="s">
        <v>2760</v>
      </c>
      <c r="G1681" t="str">
        <f t="shared" si="140"/>
        <v>2022-02-26</v>
      </c>
      <c r="H1681" t="str">
        <f t="shared" si="141"/>
        <v>2022-02-26</v>
      </c>
      <c r="I1681" t="str">
        <f t="shared" si="138"/>
        <v>2022</v>
      </c>
      <c r="J1681">
        <f t="shared" si="142"/>
        <v>2</v>
      </c>
      <c r="K1681" t="str">
        <f t="shared" si="139"/>
        <v>광주주의보2022-02-26</v>
      </c>
      <c r="L1681">
        <f>COUNTIF(K$2:K1681,K1681)</f>
        <v>1</v>
      </c>
    </row>
    <row r="1682" spans="1:12" hidden="1" x14ac:dyDescent="0.3">
      <c r="A1682" t="s">
        <v>41</v>
      </c>
      <c r="B1682" t="s">
        <v>162</v>
      </c>
      <c r="C1682" t="s">
        <v>1794</v>
      </c>
      <c r="D1682" t="s">
        <v>123</v>
      </c>
      <c r="E1682" t="s">
        <v>2849</v>
      </c>
      <c r="F1682" t="s">
        <v>2850</v>
      </c>
      <c r="G1682" t="str">
        <f t="shared" si="140"/>
        <v>2022-02-27</v>
      </c>
      <c r="H1682" t="str">
        <f t="shared" si="141"/>
        <v>2022-02-27</v>
      </c>
      <c r="I1682" t="str">
        <f t="shared" si="138"/>
        <v>2022</v>
      </c>
      <c r="J1682">
        <f t="shared" si="142"/>
        <v>2</v>
      </c>
      <c r="K1682" t="str">
        <f t="shared" si="139"/>
        <v>제주주의보2022-02-27</v>
      </c>
      <c r="L1682">
        <f>COUNTIF(K$2:K1682,K1682)</f>
        <v>1</v>
      </c>
    </row>
    <row r="1683" spans="1:12" hidden="1" x14ac:dyDescent="0.3">
      <c r="A1683" t="s">
        <v>124</v>
      </c>
      <c r="B1683" t="s">
        <v>164</v>
      </c>
      <c r="C1683" t="s">
        <v>126</v>
      </c>
      <c r="D1683" t="s">
        <v>123</v>
      </c>
      <c r="E1683" t="s">
        <v>1395</v>
      </c>
      <c r="F1683" t="s">
        <v>1396</v>
      </c>
      <c r="G1683" t="str">
        <f t="shared" si="140"/>
        <v>2022-03-04</v>
      </c>
      <c r="H1683" t="str">
        <f t="shared" si="141"/>
        <v>2022-03-05</v>
      </c>
      <c r="I1683" t="str">
        <f t="shared" si="138"/>
        <v>2022</v>
      </c>
      <c r="J1683">
        <f t="shared" si="142"/>
        <v>3</v>
      </c>
      <c r="K1683" t="str">
        <f t="shared" si="139"/>
        <v>경기주의보2022-03-04</v>
      </c>
      <c r="L1683">
        <f>COUNTIF(K$2:K1683,K1683)</f>
        <v>1</v>
      </c>
    </row>
    <row r="1684" spans="1:12" hidden="1" x14ac:dyDescent="0.3">
      <c r="A1684" t="s">
        <v>30</v>
      </c>
      <c r="B1684" t="s">
        <v>137</v>
      </c>
      <c r="C1684" t="s">
        <v>126</v>
      </c>
      <c r="D1684" t="s">
        <v>123</v>
      </c>
      <c r="E1684" t="s">
        <v>1405</v>
      </c>
      <c r="F1684" t="s">
        <v>1406</v>
      </c>
      <c r="G1684" t="str">
        <f t="shared" si="140"/>
        <v>2022-03-04</v>
      </c>
      <c r="H1684" t="str">
        <f t="shared" si="141"/>
        <v>2022-03-05</v>
      </c>
      <c r="I1684" t="str">
        <f t="shared" si="138"/>
        <v>2022</v>
      </c>
      <c r="J1684">
        <f t="shared" si="142"/>
        <v>3</v>
      </c>
      <c r="K1684" t="str">
        <f t="shared" si="139"/>
        <v>인천주의보2022-03-04</v>
      </c>
      <c r="L1684">
        <f>COUNTIF(K$2:K1684,K1684)</f>
        <v>1</v>
      </c>
    </row>
    <row r="1685" spans="1:12" hidden="1" x14ac:dyDescent="0.3">
      <c r="A1685" t="s">
        <v>127</v>
      </c>
      <c r="B1685" t="s">
        <v>143</v>
      </c>
      <c r="C1685" t="s">
        <v>126</v>
      </c>
      <c r="D1685" t="s">
        <v>123</v>
      </c>
      <c r="E1685" t="s">
        <v>1412</v>
      </c>
      <c r="F1685" t="s">
        <v>1413</v>
      </c>
      <c r="G1685" t="str">
        <f t="shared" si="140"/>
        <v>2022-03-04</v>
      </c>
      <c r="H1685" t="str">
        <f t="shared" si="141"/>
        <v>2022-03-05</v>
      </c>
      <c r="I1685" t="str">
        <f t="shared" si="138"/>
        <v>2022</v>
      </c>
      <c r="J1685">
        <f t="shared" si="142"/>
        <v>3</v>
      </c>
      <c r="K1685" t="str">
        <f t="shared" si="139"/>
        <v>강원주의보2022-03-04</v>
      </c>
      <c r="L1685">
        <f>COUNTIF(K$2:K1685,K1685)</f>
        <v>1</v>
      </c>
    </row>
    <row r="1686" spans="1:12" hidden="1" x14ac:dyDescent="0.3">
      <c r="A1686" t="s">
        <v>153</v>
      </c>
      <c r="B1686" t="s">
        <v>122</v>
      </c>
      <c r="C1686" t="s">
        <v>126</v>
      </c>
      <c r="D1686" t="s">
        <v>123</v>
      </c>
      <c r="E1686" t="s">
        <v>1425</v>
      </c>
      <c r="F1686" t="s">
        <v>1426</v>
      </c>
      <c r="G1686" t="str">
        <f t="shared" si="140"/>
        <v>2022-03-04</v>
      </c>
      <c r="H1686" t="str">
        <f t="shared" si="141"/>
        <v>2022-03-04</v>
      </c>
      <c r="I1686" t="str">
        <f t="shared" si="138"/>
        <v>2022</v>
      </c>
      <c r="J1686">
        <f t="shared" si="142"/>
        <v>3</v>
      </c>
      <c r="K1686" t="str">
        <f t="shared" si="139"/>
        <v>충남주의보2022-03-04</v>
      </c>
      <c r="L1686">
        <f>COUNTIF(K$2:K1686,K1686)</f>
        <v>1</v>
      </c>
    </row>
    <row r="1687" spans="1:12" hidden="1" x14ac:dyDescent="0.3">
      <c r="A1687" t="s">
        <v>37</v>
      </c>
      <c r="B1687" t="s">
        <v>129</v>
      </c>
      <c r="C1687" t="s">
        <v>1794</v>
      </c>
      <c r="D1687" t="s">
        <v>123</v>
      </c>
      <c r="E1687" t="s">
        <v>2829</v>
      </c>
      <c r="F1687" t="s">
        <v>1426</v>
      </c>
      <c r="G1687" t="str">
        <f t="shared" si="140"/>
        <v>2022-03-04</v>
      </c>
      <c r="H1687" t="str">
        <f t="shared" si="141"/>
        <v>2022-03-04</v>
      </c>
      <c r="I1687" t="str">
        <f t="shared" si="138"/>
        <v>2022</v>
      </c>
      <c r="J1687">
        <f t="shared" si="142"/>
        <v>3</v>
      </c>
      <c r="K1687" t="str">
        <f t="shared" si="139"/>
        <v>부산주의보2022-03-04</v>
      </c>
      <c r="L1687">
        <f>COUNTIF(K$2:K1687,K1687)</f>
        <v>1</v>
      </c>
    </row>
    <row r="1688" spans="1:12" hidden="1" x14ac:dyDescent="0.3">
      <c r="A1688" t="s">
        <v>133</v>
      </c>
      <c r="B1688" t="s">
        <v>169</v>
      </c>
      <c r="C1688" t="s">
        <v>1794</v>
      </c>
      <c r="D1688" t="s">
        <v>123</v>
      </c>
      <c r="E1688" t="s">
        <v>2836</v>
      </c>
      <c r="F1688" t="s">
        <v>2837</v>
      </c>
      <c r="G1688" t="str">
        <f t="shared" si="140"/>
        <v>2022-03-04</v>
      </c>
      <c r="H1688" t="str">
        <f t="shared" si="141"/>
        <v>2022-03-04</v>
      </c>
      <c r="I1688" t="str">
        <f t="shared" si="138"/>
        <v>2022</v>
      </c>
      <c r="J1688">
        <f t="shared" si="142"/>
        <v>3</v>
      </c>
      <c r="K1688" t="str">
        <f t="shared" si="139"/>
        <v>경남주의보2022-03-04</v>
      </c>
      <c r="L1688">
        <f>COUNTIF(K$2:K1688,K1688)</f>
        <v>1</v>
      </c>
    </row>
    <row r="1689" spans="1:12" hidden="1" x14ac:dyDescent="0.3">
      <c r="A1689" t="s">
        <v>27</v>
      </c>
      <c r="B1689" t="s">
        <v>135</v>
      </c>
      <c r="C1689" t="s">
        <v>126</v>
      </c>
      <c r="D1689" t="s">
        <v>123</v>
      </c>
      <c r="E1689" t="s">
        <v>1383</v>
      </c>
      <c r="F1689" t="s">
        <v>1384</v>
      </c>
      <c r="G1689" t="str">
        <f t="shared" si="140"/>
        <v>2022-03-05</v>
      </c>
      <c r="H1689" t="str">
        <f t="shared" si="141"/>
        <v>2022-03-05</v>
      </c>
      <c r="I1689" t="str">
        <f t="shared" si="138"/>
        <v>2022</v>
      </c>
      <c r="J1689">
        <f t="shared" si="142"/>
        <v>3</v>
      </c>
      <c r="K1689" t="str">
        <f t="shared" si="139"/>
        <v>서울주의보2022-03-05</v>
      </c>
      <c r="L1689">
        <f>COUNTIF(K$2:K1689,K1689)</f>
        <v>1</v>
      </c>
    </row>
    <row r="1690" spans="1:12" hidden="1" x14ac:dyDescent="0.3">
      <c r="A1690" t="s">
        <v>124</v>
      </c>
      <c r="B1690" t="s">
        <v>125</v>
      </c>
      <c r="C1690" t="s">
        <v>126</v>
      </c>
      <c r="D1690" t="s">
        <v>123</v>
      </c>
      <c r="E1690" t="s">
        <v>1385</v>
      </c>
      <c r="F1690" t="s">
        <v>1384</v>
      </c>
      <c r="G1690" t="str">
        <f t="shared" si="140"/>
        <v>2022-03-05</v>
      </c>
      <c r="H1690" t="str">
        <f t="shared" si="141"/>
        <v>2022-03-05</v>
      </c>
      <c r="I1690" t="str">
        <f t="shared" si="138"/>
        <v>2022</v>
      </c>
      <c r="J1690">
        <f t="shared" si="142"/>
        <v>3</v>
      </c>
      <c r="K1690" t="str">
        <f t="shared" si="139"/>
        <v>경기주의보2022-03-05</v>
      </c>
      <c r="L1690">
        <f>COUNTIF(K$2:K1690,K1690)</f>
        <v>1</v>
      </c>
    </row>
    <row r="1691" spans="1:12" hidden="1" x14ac:dyDescent="0.3">
      <c r="A1691" t="s">
        <v>30</v>
      </c>
      <c r="B1691" t="s">
        <v>149</v>
      </c>
      <c r="C1691" t="s">
        <v>126</v>
      </c>
      <c r="D1691" t="s">
        <v>123</v>
      </c>
      <c r="E1691" t="s">
        <v>1407</v>
      </c>
      <c r="F1691" t="s">
        <v>1408</v>
      </c>
      <c r="G1691" t="str">
        <f t="shared" si="140"/>
        <v>2022-03-05</v>
      </c>
      <c r="H1691" t="str">
        <f t="shared" si="141"/>
        <v>2022-03-05</v>
      </c>
      <c r="I1691" t="str">
        <f t="shared" si="138"/>
        <v>2022</v>
      </c>
      <c r="J1691">
        <f t="shared" si="142"/>
        <v>3</v>
      </c>
      <c r="K1691" t="str">
        <f t="shared" si="139"/>
        <v>인천주의보2022-03-05</v>
      </c>
      <c r="L1691">
        <f>COUNTIF(K$2:K1691,K1691)</f>
        <v>1</v>
      </c>
    </row>
    <row r="1692" spans="1:12" hidden="1" x14ac:dyDescent="0.3">
      <c r="A1692" t="s">
        <v>127</v>
      </c>
      <c r="B1692" t="s">
        <v>147</v>
      </c>
      <c r="C1692" t="s">
        <v>126</v>
      </c>
      <c r="D1692" t="s">
        <v>123</v>
      </c>
      <c r="E1692" t="s">
        <v>1406</v>
      </c>
      <c r="F1692" t="s">
        <v>1397</v>
      </c>
      <c r="G1692" t="str">
        <f t="shared" si="140"/>
        <v>2022-03-05</v>
      </c>
      <c r="H1692" t="str">
        <f t="shared" si="141"/>
        <v>2022-03-05</v>
      </c>
      <c r="I1692" t="str">
        <f t="shared" si="138"/>
        <v>2022</v>
      </c>
      <c r="J1692">
        <f t="shared" si="142"/>
        <v>3</v>
      </c>
      <c r="K1692" t="str">
        <f t="shared" si="139"/>
        <v>강원주의보2022-03-05</v>
      </c>
      <c r="L1692">
        <f>COUNTIF(K$2:K1692,K1692)</f>
        <v>1</v>
      </c>
    </row>
    <row r="1693" spans="1:12" hidden="1" x14ac:dyDescent="0.3">
      <c r="A1693" t="s">
        <v>153</v>
      </c>
      <c r="B1693" t="s">
        <v>146</v>
      </c>
      <c r="C1693" t="s">
        <v>126</v>
      </c>
      <c r="D1693" t="s">
        <v>123</v>
      </c>
      <c r="E1693" t="s">
        <v>1386</v>
      </c>
      <c r="F1693" t="s">
        <v>1396</v>
      </c>
      <c r="G1693" t="str">
        <f t="shared" si="140"/>
        <v>2022-03-05</v>
      </c>
      <c r="H1693" t="str">
        <f t="shared" si="141"/>
        <v>2022-03-05</v>
      </c>
      <c r="I1693" t="str">
        <f t="shared" si="138"/>
        <v>2022</v>
      </c>
      <c r="J1693">
        <f t="shared" si="142"/>
        <v>3</v>
      </c>
      <c r="K1693" t="str">
        <f t="shared" si="139"/>
        <v>충남주의보2022-03-05</v>
      </c>
      <c r="L1693">
        <f>COUNTIF(K$2:K1693,K1693)</f>
        <v>1</v>
      </c>
    </row>
    <row r="1694" spans="1:12" hidden="1" x14ac:dyDescent="0.3">
      <c r="A1694" t="s">
        <v>34</v>
      </c>
      <c r="B1694" t="s">
        <v>140</v>
      </c>
      <c r="C1694" t="s">
        <v>126</v>
      </c>
      <c r="D1694" t="s">
        <v>123</v>
      </c>
      <c r="E1694" t="s">
        <v>1413</v>
      </c>
      <c r="F1694" t="s">
        <v>1416</v>
      </c>
      <c r="G1694" t="str">
        <f t="shared" si="140"/>
        <v>2022-03-05</v>
      </c>
      <c r="H1694" t="str">
        <f t="shared" si="141"/>
        <v>2022-03-05</v>
      </c>
      <c r="I1694" t="str">
        <f t="shared" si="138"/>
        <v>2022</v>
      </c>
      <c r="J1694">
        <f t="shared" si="142"/>
        <v>3</v>
      </c>
      <c r="K1694" t="str">
        <f t="shared" si="139"/>
        <v>대전주의보2022-03-05</v>
      </c>
      <c r="L1694">
        <f>COUNTIF(K$2:K1694,K1694)</f>
        <v>1</v>
      </c>
    </row>
    <row r="1695" spans="1:12" hidden="1" x14ac:dyDescent="0.3">
      <c r="A1695" t="s">
        <v>121</v>
      </c>
      <c r="B1695" t="s">
        <v>159</v>
      </c>
      <c r="C1695" t="s">
        <v>126</v>
      </c>
      <c r="D1695" t="s">
        <v>123</v>
      </c>
      <c r="E1695" t="s">
        <v>1386</v>
      </c>
      <c r="F1695" t="s">
        <v>1433</v>
      </c>
      <c r="G1695" t="str">
        <f t="shared" si="140"/>
        <v>2022-03-05</v>
      </c>
      <c r="H1695" t="str">
        <f t="shared" si="141"/>
        <v>2022-03-05</v>
      </c>
      <c r="I1695" t="str">
        <f t="shared" si="138"/>
        <v>2022</v>
      </c>
      <c r="J1695">
        <f t="shared" si="142"/>
        <v>3</v>
      </c>
      <c r="K1695" t="str">
        <f t="shared" si="139"/>
        <v>충북주의보2022-03-05</v>
      </c>
      <c r="L1695">
        <f>COUNTIF(K$2:K1695,K1695)</f>
        <v>1</v>
      </c>
    </row>
    <row r="1696" spans="1:12" hidden="1" x14ac:dyDescent="0.3">
      <c r="A1696" t="s">
        <v>61</v>
      </c>
      <c r="B1696" t="s">
        <v>171</v>
      </c>
      <c r="C1696" t="s">
        <v>126</v>
      </c>
      <c r="D1696" t="s">
        <v>123</v>
      </c>
      <c r="E1696" t="s">
        <v>1386</v>
      </c>
      <c r="F1696" t="s">
        <v>1396</v>
      </c>
      <c r="G1696" t="str">
        <f t="shared" si="140"/>
        <v>2022-03-05</v>
      </c>
      <c r="H1696" t="str">
        <f t="shared" si="141"/>
        <v>2022-03-05</v>
      </c>
      <c r="I1696" t="str">
        <f t="shared" si="138"/>
        <v>2022</v>
      </c>
      <c r="J1696">
        <f t="shared" si="142"/>
        <v>3</v>
      </c>
      <c r="K1696" t="str">
        <f t="shared" si="139"/>
        <v>세종주의보2022-03-05</v>
      </c>
      <c r="L1696">
        <f>COUNTIF(K$2:K1696,K1696)</f>
        <v>1</v>
      </c>
    </row>
    <row r="1697" spans="1:12" hidden="1" x14ac:dyDescent="0.3">
      <c r="A1697" t="s">
        <v>37</v>
      </c>
      <c r="B1697" t="s">
        <v>159</v>
      </c>
      <c r="C1697" t="s">
        <v>126</v>
      </c>
      <c r="D1697" t="s">
        <v>123</v>
      </c>
      <c r="E1697" t="s">
        <v>1415</v>
      </c>
      <c r="F1697" t="s">
        <v>1416</v>
      </c>
      <c r="G1697" t="str">
        <f t="shared" si="140"/>
        <v>2022-03-05</v>
      </c>
      <c r="H1697" t="str">
        <f t="shared" si="141"/>
        <v>2022-03-05</v>
      </c>
      <c r="I1697" t="str">
        <f t="shared" si="138"/>
        <v>2022</v>
      </c>
      <c r="J1697">
        <f t="shared" si="142"/>
        <v>3</v>
      </c>
      <c r="K1697" t="str">
        <f t="shared" si="139"/>
        <v>부산주의보2022-03-05</v>
      </c>
      <c r="L1697">
        <f>COUNTIF(K$2:K1697,K1697)</f>
        <v>1</v>
      </c>
    </row>
    <row r="1698" spans="1:12" hidden="1" x14ac:dyDescent="0.3">
      <c r="A1698" t="s">
        <v>38</v>
      </c>
      <c r="B1698" t="s">
        <v>167</v>
      </c>
      <c r="C1698" t="s">
        <v>126</v>
      </c>
      <c r="D1698" t="s">
        <v>123</v>
      </c>
      <c r="E1698" t="s">
        <v>1407</v>
      </c>
      <c r="F1698" t="s">
        <v>1384</v>
      </c>
      <c r="G1698" t="str">
        <f t="shared" si="140"/>
        <v>2022-03-05</v>
      </c>
      <c r="H1698" t="str">
        <f t="shared" si="141"/>
        <v>2022-03-05</v>
      </c>
      <c r="I1698" t="str">
        <f t="shared" si="138"/>
        <v>2022</v>
      </c>
      <c r="J1698">
        <f t="shared" si="142"/>
        <v>3</v>
      </c>
      <c r="K1698" t="str">
        <f t="shared" si="139"/>
        <v>울산주의보2022-03-05</v>
      </c>
      <c r="L1698">
        <f>COUNTIF(K$2:K1698,K1698)</f>
        <v>1</v>
      </c>
    </row>
    <row r="1699" spans="1:12" hidden="1" x14ac:dyDescent="0.3">
      <c r="A1699" t="s">
        <v>36</v>
      </c>
      <c r="B1699" t="s">
        <v>165</v>
      </c>
      <c r="C1699" t="s">
        <v>126</v>
      </c>
      <c r="D1699" t="s">
        <v>123</v>
      </c>
      <c r="E1699" t="s">
        <v>1407</v>
      </c>
      <c r="F1699" t="s">
        <v>1396</v>
      </c>
      <c r="G1699" t="str">
        <f t="shared" si="140"/>
        <v>2022-03-05</v>
      </c>
      <c r="H1699" t="str">
        <f t="shared" si="141"/>
        <v>2022-03-05</v>
      </c>
      <c r="I1699" t="str">
        <f t="shared" si="138"/>
        <v>2022</v>
      </c>
      <c r="J1699">
        <f t="shared" si="142"/>
        <v>3</v>
      </c>
      <c r="K1699" t="str">
        <f t="shared" si="139"/>
        <v>대구주의보2022-03-05</v>
      </c>
      <c r="L1699">
        <f>COUNTIF(K$2:K1699,K1699)</f>
        <v>1</v>
      </c>
    </row>
    <row r="1700" spans="1:12" hidden="1" x14ac:dyDescent="0.3">
      <c r="A1700" t="s">
        <v>132</v>
      </c>
      <c r="B1700" t="s">
        <v>140</v>
      </c>
      <c r="C1700" t="s">
        <v>126</v>
      </c>
      <c r="D1700" t="s">
        <v>123</v>
      </c>
      <c r="E1700" t="s">
        <v>1386</v>
      </c>
      <c r="F1700" t="s">
        <v>1442</v>
      </c>
      <c r="G1700" t="str">
        <f t="shared" si="140"/>
        <v>2022-03-05</v>
      </c>
      <c r="H1700" t="str">
        <f t="shared" si="141"/>
        <v>2022-03-05</v>
      </c>
      <c r="I1700" t="str">
        <f t="shared" si="138"/>
        <v>2022</v>
      </c>
      <c r="J1700">
        <f t="shared" si="142"/>
        <v>3</v>
      </c>
      <c r="K1700" t="str">
        <f t="shared" si="139"/>
        <v>경북주의보2022-03-05</v>
      </c>
      <c r="L1700">
        <f>COUNTIF(K$2:K1700,K1700)</f>
        <v>1</v>
      </c>
    </row>
    <row r="1701" spans="1:12" hidden="1" x14ac:dyDescent="0.3">
      <c r="A1701" t="s">
        <v>133</v>
      </c>
      <c r="B1701" t="s">
        <v>163</v>
      </c>
      <c r="C1701" t="s">
        <v>126</v>
      </c>
      <c r="D1701" t="s">
        <v>123</v>
      </c>
      <c r="E1701" t="s">
        <v>1397</v>
      </c>
      <c r="F1701" t="s">
        <v>1415</v>
      </c>
      <c r="G1701" t="str">
        <f t="shared" si="140"/>
        <v>2022-03-05</v>
      </c>
      <c r="H1701" t="str">
        <f t="shared" si="141"/>
        <v>2022-03-05</v>
      </c>
      <c r="I1701" t="str">
        <f t="shared" si="138"/>
        <v>2022</v>
      </c>
      <c r="J1701">
        <f t="shared" si="142"/>
        <v>3</v>
      </c>
      <c r="K1701" t="str">
        <f t="shared" si="139"/>
        <v>경남주의보2022-03-05</v>
      </c>
      <c r="L1701">
        <f>COUNTIF(K$2:K1701,K1701)</f>
        <v>1</v>
      </c>
    </row>
    <row r="1702" spans="1:12" hidden="1" x14ac:dyDescent="0.3">
      <c r="A1702" t="s">
        <v>130</v>
      </c>
      <c r="B1702" t="s">
        <v>125</v>
      </c>
      <c r="C1702" t="s">
        <v>126</v>
      </c>
      <c r="D1702" t="s">
        <v>123</v>
      </c>
      <c r="E1702" t="s">
        <v>1407</v>
      </c>
      <c r="F1702" t="s">
        <v>1416</v>
      </c>
      <c r="G1702" t="str">
        <f t="shared" si="140"/>
        <v>2022-03-05</v>
      </c>
      <c r="H1702" t="str">
        <f t="shared" si="141"/>
        <v>2022-03-05</v>
      </c>
      <c r="I1702" t="str">
        <f t="shared" si="138"/>
        <v>2022</v>
      </c>
      <c r="J1702">
        <f t="shared" si="142"/>
        <v>3</v>
      </c>
      <c r="K1702" t="str">
        <f t="shared" si="139"/>
        <v>전남주의보2022-03-05</v>
      </c>
      <c r="L1702">
        <f>COUNTIF(K$2:K1702,K1702)</f>
        <v>1</v>
      </c>
    </row>
    <row r="1703" spans="1:12" hidden="1" x14ac:dyDescent="0.3">
      <c r="A1703" t="s">
        <v>39</v>
      </c>
      <c r="B1703" t="s">
        <v>139</v>
      </c>
      <c r="C1703" t="s">
        <v>126</v>
      </c>
      <c r="D1703" t="s">
        <v>123</v>
      </c>
      <c r="E1703" t="s">
        <v>1407</v>
      </c>
      <c r="F1703" t="s">
        <v>1433</v>
      </c>
      <c r="G1703" t="str">
        <f t="shared" si="140"/>
        <v>2022-03-05</v>
      </c>
      <c r="H1703" t="str">
        <f t="shared" si="141"/>
        <v>2022-03-05</v>
      </c>
      <c r="I1703" t="str">
        <f t="shared" si="138"/>
        <v>2022</v>
      </c>
      <c r="J1703">
        <f t="shared" si="142"/>
        <v>3</v>
      </c>
      <c r="K1703" t="str">
        <f t="shared" si="139"/>
        <v>광주주의보2022-03-05</v>
      </c>
      <c r="L1703">
        <f>COUNTIF(K$2:K1703,K1703)</f>
        <v>1</v>
      </c>
    </row>
    <row r="1704" spans="1:12" hidden="1" x14ac:dyDescent="0.3">
      <c r="A1704" t="s">
        <v>142</v>
      </c>
      <c r="B1704" t="s">
        <v>152</v>
      </c>
      <c r="C1704" t="s">
        <v>126</v>
      </c>
      <c r="D1704" t="s">
        <v>123</v>
      </c>
      <c r="E1704" t="s">
        <v>1386</v>
      </c>
      <c r="F1704" t="s">
        <v>1416</v>
      </c>
      <c r="G1704" t="str">
        <f t="shared" si="140"/>
        <v>2022-03-05</v>
      </c>
      <c r="H1704" t="str">
        <f t="shared" si="141"/>
        <v>2022-03-05</v>
      </c>
      <c r="I1704" t="str">
        <f t="shared" si="138"/>
        <v>2022</v>
      </c>
      <c r="J1704">
        <f t="shared" si="142"/>
        <v>3</v>
      </c>
      <c r="K1704" t="str">
        <f t="shared" si="139"/>
        <v>전북주의보2022-03-05</v>
      </c>
      <c r="L1704">
        <f>COUNTIF(K$2:K1704,K1704)</f>
        <v>1</v>
      </c>
    </row>
    <row r="1705" spans="1:12" hidden="1" x14ac:dyDescent="0.3">
      <c r="A1705" t="s">
        <v>41</v>
      </c>
      <c r="B1705" t="s">
        <v>162</v>
      </c>
      <c r="C1705" t="s">
        <v>126</v>
      </c>
      <c r="D1705" t="s">
        <v>123</v>
      </c>
      <c r="E1705" t="s">
        <v>1414</v>
      </c>
      <c r="F1705" t="s">
        <v>1433</v>
      </c>
      <c r="G1705" t="str">
        <f t="shared" si="140"/>
        <v>2022-03-05</v>
      </c>
      <c r="H1705" t="str">
        <f t="shared" si="141"/>
        <v>2022-03-05</v>
      </c>
      <c r="I1705" t="str">
        <f t="shared" si="138"/>
        <v>2022</v>
      </c>
      <c r="J1705">
        <f t="shared" si="142"/>
        <v>3</v>
      </c>
      <c r="K1705" t="str">
        <f t="shared" si="139"/>
        <v>제주주의보2022-03-05</v>
      </c>
      <c r="L1705">
        <f>COUNTIF(K$2:K1705,K1705)</f>
        <v>1</v>
      </c>
    </row>
    <row r="1706" spans="1:12" hidden="1" x14ac:dyDescent="0.3">
      <c r="A1706" t="s">
        <v>127</v>
      </c>
      <c r="B1706" t="s">
        <v>160</v>
      </c>
      <c r="C1706" t="s">
        <v>1794</v>
      </c>
      <c r="D1706" t="s">
        <v>123</v>
      </c>
      <c r="E1706" t="s">
        <v>2792</v>
      </c>
      <c r="F1706" t="s">
        <v>2793</v>
      </c>
      <c r="G1706" t="str">
        <f t="shared" si="140"/>
        <v>2022-03-06</v>
      </c>
      <c r="H1706" t="str">
        <f t="shared" si="141"/>
        <v>2022-03-06</v>
      </c>
      <c r="I1706" t="str">
        <f t="shared" si="138"/>
        <v>2022</v>
      </c>
      <c r="J1706">
        <f t="shared" si="142"/>
        <v>3</v>
      </c>
      <c r="K1706" t="str">
        <f t="shared" si="139"/>
        <v>강원주의보2022-03-06</v>
      </c>
      <c r="L1706">
        <f>COUNTIF(K$2:K1706,K1706)</f>
        <v>1</v>
      </c>
    </row>
    <row r="1707" spans="1:12" hidden="1" x14ac:dyDescent="0.3">
      <c r="A1707" t="s">
        <v>127</v>
      </c>
      <c r="B1707" t="s">
        <v>160</v>
      </c>
      <c r="C1707" t="s">
        <v>126</v>
      </c>
      <c r="D1707" t="s">
        <v>123</v>
      </c>
      <c r="E1707" t="s">
        <v>1417</v>
      </c>
      <c r="F1707" t="s">
        <v>1418</v>
      </c>
      <c r="G1707" t="str">
        <f t="shared" si="140"/>
        <v>2022-03-07</v>
      </c>
      <c r="H1707" t="str">
        <f t="shared" si="141"/>
        <v>2022-03-07</v>
      </c>
      <c r="I1707" t="str">
        <f t="shared" si="138"/>
        <v>2022</v>
      </c>
      <c r="J1707">
        <f t="shared" si="142"/>
        <v>3</v>
      </c>
      <c r="K1707" t="str">
        <f t="shared" si="139"/>
        <v>강원주의보2022-03-07</v>
      </c>
      <c r="L1707">
        <f>COUNTIF(K$2:K1707,K1707)</f>
        <v>1</v>
      </c>
    </row>
    <row r="1708" spans="1:12" hidden="1" x14ac:dyDescent="0.3">
      <c r="A1708" t="s">
        <v>153</v>
      </c>
      <c r="B1708" t="s">
        <v>122</v>
      </c>
      <c r="C1708" t="s">
        <v>1794</v>
      </c>
      <c r="D1708" t="s">
        <v>123</v>
      </c>
      <c r="E1708" t="s">
        <v>2806</v>
      </c>
      <c r="F1708" t="s">
        <v>2777</v>
      </c>
      <c r="G1708" t="str">
        <f t="shared" si="140"/>
        <v>2022-03-09</v>
      </c>
      <c r="H1708" t="str">
        <f t="shared" si="141"/>
        <v>2022-03-10</v>
      </c>
      <c r="I1708" t="str">
        <f t="shared" si="138"/>
        <v>2022</v>
      </c>
      <c r="J1708">
        <f t="shared" si="142"/>
        <v>3</v>
      </c>
      <c r="K1708" t="str">
        <f t="shared" si="139"/>
        <v>충남주의보2022-03-09</v>
      </c>
      <c r="L1708">
        <f>COUNTIF(K$2:K1708,K1708)</f>
        <v>1</v>
      </c>
    </row>
    <row r="1709" spans="1:12" hidden="1" x14ac:dyDescent="0.3">
      <c r="A1709" t="s">
        <v>124</v>
      </c>
      <c r="B1709" t="s">
        <v>164</v>
      </c>
      <c r="C1709" t="s">
        <v>1794</v>
      </c>
      <c r="D1709" t="s">
        <v>123</v>
      </c>
      <c r="E1709" t="s">
        <v>2762</v>
      </c>
      <c r="F1709" t="s">
        <v>2763</v>
      </c>
      <c r="G1709" t="str">
        <f t="shared" si="140"/>
        <v>2022-03-10</v>
      </c>
      <c r="H1709" t="str">
        <f t="shared" si="141"/>
        <v>2022-03-10</v>
      </c>
      <c r="I1709" t="str">
        <f t="shared" ref="I1709:I1771" si="143">LEFT(G1709,4)</f>
        <v>2022</v>
      </c>
      <c r="J1709">
        <f t="shared" si="142"/>
        <v>3</v>
      </c>
      <c r="K1709" t="str">
        <f t="shared" ref="K1709:K1771" si="144">A1709&amp;D1709&amp;G1709</f>
        <v>경기주의보2022-03-10</v>
      </c>
      <c r="L1709">
        <f>COUNTIF(K$2:K1709,K1709)</f>
        <v>1</v>
      </c>
    </row>
    <row r="1710" spans="1:12" hidden="1" x14ac:dyDescent="0.3">
      <c r="A1710" t="s">
        <v>30</v>
      </c>
      <c r="B1710" t="s">
        <v>137</v>
      </c>
      <c r="C1710" t="s">
        <v>1794</v>
      </c>
      <c r="D1710" t="s">
        <v>123</v>
      </c>
      <c r="E1710" t="s">
        <v>2762</v>
      </c>
      <c r="F1710" t="s">
        <v>2777</v>
      </c>
      <c r="G1710" t="str">
        <f t="shared" si="140"/>
        <v>2022-03-10</v>
      </c>
      <c r="H1710" t="str">
        <f t="shared" si="141"/>
        <v>2022-03-10</v>
      </c>
      <c r="I1710" t="str">
        <f t="shared" si="143"/>
        <v>2022</v>
      </c>
      <c r="J1710">
        <f t="shared" si="142"/>
        <v>3</v>
      </c>
      <c r="K1710" t="str">
        <f t="shared" si="144"/>
        <v>인천주의보2022-03-10</v>
      </c>
      <c r="L1710">
        <f>COUNTIF(K$2:K1710,K1710)</f>
        <v>1</v>
      </c>
    </row>
    <row r="1711" spans="1:12" hidden="1" x14ac:dyDescent="0.3">
      <c r="A1711" t="s">
        <v>124</v>
      </c>
      <c r="B1711" t="s">
        <v>164</v>
      </c>
      <c r="C1711" t="s">
        <v>1794</v>
      </c>
      <c r="D1711" t="s">
        <v>123</v>
      </c>
      <c r="E1711" t="s">
        <v>2764</v>
      </c>
      <c r="F1711" t="s">
        <v>2765</v>
      </c>
      <c r="G1711" t="str">
        <f t="shared" si="140"/>
        <v>2022-03-12</v>
      </c>
      <c r="H1711" t="str">
        <f t="shared" si="141"/>
        <v>2022-03-12</v>
      </c>
      <c r="I1711" t="str">
        <f t="shared" si="143"/>
        <v>2022</v>
      </c>
      <c r="J1711">
        <f t="shared" si="142"/>
        <v>3</v>
      </c>
      <c r="K1711" t="str">
        <f t="shared" si="144"/>
        <v>경기주의보2022-03-12</v>
      </c>
      <c r="L1711">
        <f>COUNTIF(K$2:K1711,K1711)</f>
        <v>1</v>
      </c>
    </row>
    <row r="1712" spans="1:12" hidden="1" x14ac:dyDescent="0.3">
      <c r="A1712" t="s">
        <v>30</v>
      </c>
      <c r="B1712" t="s">
        <v>137</v>
      </c>
      <c r="C1712" t="s">
        <v>1794</v>
      </c>
      <c r="D1712" t="s">
        <v>123</v>
      </c>
      <c r="E1712" t="s">
        <v>2764</v>
      </c>
      <c r="F1712" t="s">
        <v>2765</v>
      </c>
      <c r="G1712" t="str">
        <f t="shared" si="140"/>
        <v>2022-03-12</v>
      </c>
      <c r="H1712" t="str">
        <f t="shared" si="141"/>
        <v>2022-03-12</v>
      </c>
      <c r="I1712" t="str">
        <f t="shared" si="143"/>
        <v>2022</v>
      </c>
      <c r="J1712">
        <f t="shared" si="142"/>
        <v>3</v>
      </c>
      <c r="K1712" t="str">
        <f t="shared" si="144"/>
        <v>인천주의보2022-03-12</v>
      </c>
      <c r="L1712">
        <f>COUNTIF(K$2:K1712,K1712)</f>
        <v>1</v>
      </c>
    </row>
    <row r="1713" spans="1:12" hidden="1" x14ac:dyDescent="0.3">
      <c r="A1713" t="s">
        <v>153</v>
      </c>
      <c r="B1713" t="s">
        <v>122</v>
      </c>
      <c r="C1713" t="s">
        <v>1794</v>
      </c>
      <c r="D1713" t="s">
        <v>123</v>
      </c>
      <c r="E1713" t="s">
        <v>2807</v>
      </c>
      <c r="F1713" t="s">
        <v>2808</v>
      </c>
      <c r="G1713" t="str">
        <f t="shared" si="140"/>
        <v>2022-03-12</v>
      </c>
      <c r="H1713" t="str">
        <f t="shared" si="141"/>
        <v>2022-03-12</v>
      </c>
      <c r="I1713" t="str">
        <f t="shared" si="143"/>
        <v>2022</v>
      </c>
      <c r="J1713">
        <f t="shared" si="142"/>
        <v>3</v>
      </c>
      <c r="K1713" t="str">
        <f t="shared" si="144"/>
        <v>충남주의보2022-03-12</v>
      </c>
      <c r="L1713">
        <f>COUNTIF(K$2:K1713,K1713)</f>
        <v>1</v>
      </c>
    </row>
    <row r="1714" spans="1:12" hidden="1" x14ac:dyDescent="0.3">
      <c r="A1714" t="s">
        <v>121</v>
      </c>
      <c r="B1714" t="s">
        <v>152</v>
      </c>
      <c r="C1714" t="s">
        <v>1794</v>
      </c>
      <c r="D1714" t="s">
        <v>123</v>
      </c>
      <c r="E1714" t="s">
        <v>2821</v>
      </c>
      <c r="F1714" t="s">
        <v>2822</v>
      </c>
      <c r="G1714" t="str">
        <f t="shared" si="140"/>
        <v>2022-03-12</v>
      </c>
      <c r="H1714" t="str">
        <f t="shared" si="141"/>
        <v>2022-03-12</v>
      </c>
      <c r="I1714" t="str">
        <f t="shared" si="143"/>
        <v>2022</v>
      </c>
      <c r="J1714">
        <f t="shared" si="142"/>
        <v>3</v>
      </c>
      <c r="K1714" t="str">
        <f t="shared" si="144"/>
        <v>충북주의보2022-03-12</v>
      </c>
      <c r="L1714">
        <f>COUNTIF(K$2:K1714,K1714)</f>
        <v>1</v>
      </c>
    </row>
    <row r="1715" spans="1:12" hidden="1" x14ac:dyDescent="0.3">
      <c r="A1715" t="s">
        <v>121</v>
      </c>
      <c r="B1715" t="s">
        <v>159</v>
      </c>
      <c r="C1715" t="s">
        <v>126</v>
      </c>
      <c r="D1715" t="s">
        <v>123</v>
      </c>
      <c r="E1715" t="s">
        <v>1434</v>
      </c>
      <c r="F1715" t="s">
        <v>1435</v>
      </c>
      <c r="G1715" t="str">
        <f t="shared" si="140"/>
        <v>2022-03-16</v>
      </c>
      <c r="H1715" t="str">
        <f t="shared" si="141"/>
        <v>2022-03-17</v>
      </c>
      <c r="I1715" t="str">
        <f t="shared" si="143"/>
        <v>2022</v>
      </c>
      <c r="J1715">
        <f t="shared" si="142"/>
        <v>3</v>
      </c>
      <c r="K1715" t="str">
        <f t="shared" si="144"/>
        <v>충북주의보2022-03-16</v>
      </c>
      <c r="L1715">
        <f>COUNTIF(K$2:K1715,K1715)</f>
        <v>1</v>
      </c>
    </row>
    <row r="1716" spans="1:12" hidden="1" x14ac:dyDescent="0.3">
      <c r="A1716" t="s">
        <v>127</v>
      </c>
      <c r="B1716" t="s">
        <v>128</v>
      </c>
      <c r="C1716" t="s">
        <v>1794</v>
      </c>
      <c r="D1716" t="s">
        <v>123</v>
      </c>
      <c r="E1716" t="s">
        <v>2794</v>
      </c>
      <c r="F1716" t="s">
        <v>2795</v>
      </c>
      <c r="G1716" t="str">
        <f t="shared" si="140"/>
        <v>2022-04-11</v>
      </c>
      <c r="H1716" t="str">
        <f t="shared" si="141"/>
        <v>2022-04-11</v>
      </c>
      <c r="I1716" t="str">
        <f t="shared" si="143"/>
        <v>2022</v>
      </c>
      <c r="J1716">
        <f t="shared" si="142"/>
        <v>4</v>
      </c>
      <c r="K1716" t="str">
        <f t="shared" si="144"/>
        <v>강원주의보2022-04-11</v>
      </c>
      <c r="L1716">
        <f>COUNTIF(K$2:K1716,K1716)</f>
        <v>1</v>
      </c>
    </row>
    <row r="1717" spans="1:12" hidden="1" x14ac:dyDescent="0.3">
      <c r="A1717" t="s">
        <v>30</v>
      </c>
      <c r="B1717" t="s">
        <v>146</v>
      </c>
      <c r="C1717" t="s">
        <v>1794</v>
      </c>
      <c r="D1717" t="s">
        <v>123</v>
      </c>
      <c r="E1717" t="s">
        <v>2778</v>
      </c>
      <c r="F1717" t="s">
        <v>2779</v>
      </c>
      <c r="G1717" t="str">
        <f t="shared" si="140"/>
        <v>2022-04-26</v>
      </c>
      <c r="H1717" t="str">
        <f t="shared" si="141"/>
        <v>2022-04-26</v>
      </c>
      <c r="I1717" t="str">
        <f t="shared" si="143"/>
        <v>2022</v>
      </c>
      <c r="J1717">
        <f t="shared" si="142"/>
        <v>4</v>
      </c>
      <c r="K1717" t="str">
        <f t="shared" si="144"/>
        <v>인천주의보2022-04-26</v>
      </c>
      <c r="L1717">
        <f>COUNTIF(K$2:K1717,K1717)</f>
        <v>1</v>
      </c>
    </row>
    <row r="1718" spans="1:12" hidden="1" x14ac:dyDescent="0.3">
      <c r="A1718" t="s">
        <v>27</v>
      </c>
      <c r="B1718" t="s">
        <v>135</v>
      </c>
      <c r="C1718" t="s">
        <v>126</v>
      </c>
      <c r="D1718" t="s">
        <v>123</v>
      </c>
      <c r="E1718" t="s">
        <v>1387</v>
      </c>
      <c r="F1718" t="s">
        <v>1388</v>
      </c>
      <c r="G1718" t="str">
        <f t="shared" si="140"/>
        <v>2022-04-27</v>
      </c>
      <c r="H1718" t="str">
        <f t="shared" si="141"/>
        <v>2022-04-27</v>
      </c>
      <c r="I1718" t="str">
        <f t="shared" si="143"/>
        <v>2022</v>
      </c>
      <c r="J1718">
        <f t="shared" si="142"/>
        <v>4</v>
      </c>
      <c r="K1718" t="str">
        <f t="shared" si="144"/>
        <v>서울주의보2022-04-27</v>
      </c>
      <c r="L1718">
        <f>COUNTIF(K$2:K1718,K1718)</f>
        <v>1</v>
      </c>
    </row>
    <row r="1719" spans="1:12" hidden="1" x14ac:dyDescent="0.3">
      <c r="A1719" t="s">
        <v>124</v>
      </c>
      <c r="B1719" t="s">
        <v>125</v>
      </c>
      <c r="C1719" t="s">
        <v>126</v>
      </c>
      <c r="D1719" t="s">
        <v>123</v>
      </c>
      <c r="E1719" t="s">
        <v>1398</v>
      </c>
      <c r="F1719" t="s">
        <v>1399</v>
      </c>
      <c r="G1719" t="str">
        <f t="shared" si="140"/>
        <v>2022-04-27</v>
      </c>
      <c r="H1719" t="str">
        <f t="shared" si="141"/>
        <v>2022-04-27</v>
      </c>
      <c r="I1719" t="str">
        <f t="shared" si="143"/>
        <v>2022</v>
      </c>
      <c r="J1719">
        <f t="shared" si="142"/>
        <v>4</v>
      </c>
      <c r="K1719" t="str">
        <f t="shared" si="144"/>
        <v>경기주의보2022-04-27</v>
      </c>
      <c r="L1719">
        <f>COUNTIF(K$2:K1719,K1719)</f>
        <v>1</v>
      </c>
    </row>
    <row r="1720" spans="1:12" hidden="1" x14ac:dyDescent="0.3">
      <c r="A1720" t="s">
        <v>30</v>
      </c>
      <c r="B1720" t="s">
        <v>129</v>
      </c>
      <c r="C1720" t="s">
        <v>126</v>
      </c>
      <c r="D1720" t="s">
        <v>123</v>
      </c>
      <c r="E1720" t="s">
        <v>1398</v>
      </c>
      <c r="F1720" t="s">
        <v>1409</v>
      </c>
      <c r="G1720" t="str">
        <f t="shared" si="140"/>
        <v>2022-04-27</v>
      </c>
      <c r="H1720" t="str">
        <f t="shared" si="141"/>
        <v>2022-04-27</v>
      </c>
      <c r="I1720" t="str">
        <f t="shared" si="143"/>
        <v>2022</v>
      </c>
      <c r="J1720">
        <f t="shared" si="142"/>
        <v>4</v>
      </c>
      <c r="K1720" t="str">
        <f t="shared" si="144"/>
        <v>인천주의보2022-04-27</v>
      </c>
      <c r="L1720">
        <f>COUNTIF(K$2:K1720,K1720)</f>
        <v>1</v>
      </c>
    </row>
    <row r="1721" spans="1:12" hidden="1" x14ac:dyDescent="0.3">
      <c r="A1721" t="s">
        <v>127</v>
      </c>
      <c r="B1721" t="s">
        <v>143</v>
      </c>
      <c r="C1721" t="s">
        <v>126</v>
      </c>
      <c r="D1721" t="s">
        <v>123</v>
      </c>
      <c r="E1721" t="s">
        <v>1419</v>
      </c>
      <c r="F1721" t="s">
        <v>1420</v>
      </c>
      <c r="G1721" t="str">
        <f t="shared" si="140"/>
        <v>2022-04-27</v>
      </c>
      <c r="H1721" t="str">
        <f t="shared" si="141"/>
        <v>2022-04-27</v>
      </c>
      <c r="I1721" t="str">
        <f t="shared" si="143"/>
        <v>2022</v>
      </c>
      <c r="J1721">
        <f t="shared" si="142"/>
        <v>4</v>
      </c>
      <c r="K1721" t="str">
        <f t="shared" si="144"/>
        <v>강원주의보2022-04-27</v>
      </c>
      <c r="L1721">
        <f>COUNTIF(K$2:K1721,K1721)</f>
        <v>1</v>
      </c>
    </row>
    <row r="1722" spans="1:12" hidden="1" x14ac:dyDescent="0.3">
      <c r="A1722" t="s">
        <v>153</v>
      </c>
      <c r="B1722" t="s">
        <v>122</v>
      </c>
      <c r="C1722" t="s">
        <v>126</v>
      </c>
      <c r="D1722" t="s">
        <v>123</v>
      </c>
      <c r="E1722" t="s">
        <v>1427</v>
      </c>
      <c r="F1722" t="s">
        <v>1400</v>
      </c>
      <c r="G1722" t="str">
        <f t="shared" si="140"/>
        <v>2022-04-27</v>
      </c>
      <c r="H1722" t="str">
        <f t="shared" si="141"/>
        <v>2022-04-28</v>
      </c>
      <c r="I1722" t="str">
        <f t="shared" si="143"/>
        <v>2022</v>
      </c>
      <c r="J1722">
        <f t="shared" si="142"/>
        <v>4</v>
      </c>
      <c r="K1722" t="str">
        <f t="shared" si="144"/>
        <v>충남주의보2022-04-27</v>
      </c>
      <c r="L1722">
        <f>COUNTIF(K$2:K1722,K1722)</f>
        <v>1</v>
      </c>
    </row>
    <row r="1723" spans="1:12" hidden="1" x14ac:dyDescent="0.3">
      <c r="A1723" t="s">
        <v>34</v>
      </c>
      <c r="B1723" t="s">
        <v>129</v>
      </c>
      <c r="C1723" t="s">
        <v>126</v>
      </c>
      <c r="D1723" t="s">
        <v>123</v>
      </c>
      <c r="E1723" t="s">
        <v>1419</v>
      </c>
      <c r="F1723" t="s">
        <v>1431</v>
      </c>
      <c r="G1723" t="str">
        <f t="shared" si="140"/>
        <v>2022-04-27</v>
      </c>
      <c r="H1723" t="str">
        <f t="shared" si="141"/>
        <v>2022-04-27</v>
      </c>
      <c r="I1723" t="str">
        <f t="shared" si="143"/>
        <v>2022</v>
      </c>
      <c r="J1723">
        <f t="shared" si="142"/>
        <v>4</v>
      </c>
      <c r="K1723" t="str">
        <f t="shared" si="144"/>
        <v>대전주의보2022-04-27</v>
      </c>
      <c r="L1723">
        <f>COUNTIF(K$2:K1723,K1723)</f>
        <v>1</v>
      </c>
    </row>
    <row r="1724" spans="1:12" hidden="1" x14ac:dyDescent="0.3">
      <c r="A1724" t="s">
        <v>121</v>
      </c>
      <c r="B1724" t="s">
        <v>152</v>
      </c>
      <c r="C1724" t="s">
        <v>126</v>
      </c>
      <c r="D1724" t="s">
        <v>123</v>
      </c>
      <c r="E1724" t="s">
        <v>1429</v>
      </c>
      <c r="F1724" t="s">
        <v>1400</v>
      </c>
      <c r="G1724" t="str">
        <f t="shared" si="140"/>
        <v>2022-04-27</v>
      </c>
      <c r="H1724" t="str">
        <f t="shared" si="141"/>
        <v>2022-04-28</v>
      </c>
      <c r="I1724" t="str">
        <f t="shared" si="143"/>
        <v>2022</v>
      </c>
      <c r="J1724">
        <f t="shared" si="142"/>
        <v>4</v>
      </c>
      <c r="K1724" t="str">
        <f t="shared" si="144"/>
        <v>충북주의보2022-04-27</v>
      </c>
      <c r="L1724">
        <f>COUNTIF(K$2:K1724,K1724)</f>
        <v>1</v>
      </c>
    </row>
    <row r="1725" spans="1:12" hidden="1" x14ac:dyDescent="0.3">
      <c r="A1725" t="s">
        <v>61</v>
      </c>
      <c r="B1725" t="s">
        <v>171</v>
      </c>
      <c r="C1725" t="s">
        <v>126</v>
      </c>
      <c r="D1725" t="s">
        <v>123</v>
      </c>
      <c r="E1725" t="s">
        <v>1429</v>
      </c>
      <c r="F1725" t="s">
        <v>1437</v>
      </c>
      <c r="G1725" t="str">
        <f t="shared" si="140"/>
        <v>2022-04-27</v>
      </c>
      <c r="H1725" t="str">
        <f t="shared" si="141"/>
        <v>2022-04-28</v>
      </c>
      <c r="I1725" t="str">
        <f t="shared" si="143"/>
        <v>2022</v>
      </c>
      <c r="J1725">
        <f t="shared" si="142"/>
        <v>4</v>
      </c>
      <c r="K1725" t="str">
        <f t="shared" si="144"/>
        <v>세종주의보2022-04-27</v>
      </c>
      <c r="L1725">
        <f>COUNTIF(K$2:K1725,K1725)</f>
        <v>1</v>
      </c>
    </row>
    <row r="1726" spans="1:12" hidden="1" x14ac:dyDescent="0.3">
      <c r="A1726" t="s">
        <v>130</v>
      </c>
      <c r="B1726" t="s">
        <v>157</v>
      </c>
      <c r="C1726" t="s">
        <v>126</v>
      </c>
      <c r="D1726" t="s">
        <v>123</v>
      </c>
      <c r="E1726" t="s">
        <v>1447</v>
      </c>
      <c r="F1726" t="s">
        <v>1428</v>
      </c>
      <c r="G1726" t="str">
        <f t="shared" si="140"/>
        <v>2022-04-27</v>
      </c>
      <c r="H1726" t="str">
        <f t="shared" si="141"/>
        <v>2022-04-28</v>
      </c>
      <c r="I1726" t="str">
        <f t="shared" si="143"/>
        <v>2022</v>
      </c>
      <c r="J1726">
        <f t="shared" si="142"/>
        <v>4</v>
      </c>
      <c r="K1726" t="str">
        <f t="shared" si="144"/>
        <v>전남주의보2022-04-27</v>
      </c>
      <c r="L1726">
        <f>COUNTIF(K$2:K1726,K1726)</f>
        <v>1</v>
      </c>
    </row>
    <row r="1727" spans="1:12" hidden="1" x14ac:dyDescent="0.3">
      <c r="A1727" t="s">
        <v>39</v>
      </c>
      <c r="B1727" t="s">
        <v>139</v>
      </c>
      <c r="C1727" t="s">
        <v>126</v>
      </c>
      <c r="D1727" t="s">
        <v>123</v>
      </c>
      <c r="E1727" t="s">
        <v>1429</v>
      </c>
      <c r="F1727" t="s">
        <v>1432</v>
      </c>
      <c r="G1727" t="str">
        <f t="shared" si="140"/>
        <v>2022-04-27</v>
      </c>
      <c r="H1727" t="str">
        <f t="shared" si="141"/>
        <v>2022-04-28</v>
      </c>
      <c r="I1727" t="str">
        <f t="shared" si="143"/>
        <v>2022</v>
      </c>
      <c r="J1727">
        <f t="shared" si="142"/>
        <v>4</v>
      </c>
      <c r="K1727" t="str">
        <f t="shared" si="144"/>
        <v>광주주의보2022-04-27</v>
      </c>
      <c r="L1727">
        <f>COUNTIF(K$2:K1727,K1727)</f>
        <v>1</v>
      </c>
    </row>
    <row r="1728" spans="1:12" hidden="1" x14ac:dyDescent="0.3">
      <c r="A1728" t="s">
        <v>142</v>
      </c>
      <c r="B1728" t="s">
        <v>152</v>
      </c>
      <c r="C1728" t="s">
        <v>126</v>
      </c>
      <c r="D1728" t="s">
        <v>123</v>
      </c>
      <c r="E1728" t="s">
        <v>1419</v>
      </c>
      <c r="F1728" t="s">
        <v>1448</v>
      </c>
      <c r="G1728" t="str">
        <f t="shared" si="140"/>
        <v>2022-04-27</v>
      </c>
      <c r="H1728" t="str">
        <f t="shared" si="141"/>
        <v>2022-04-28</v>
      </c>
      <c r="I1728" t="str">
        <f t="shared" si="143"/>
        <v>2022</v>
      </c>
      <c r="J1728">
        <f t="shared" si="142"/>
        <v>4</v>
      </c>
      <c r="K1728" t="str">
        <f t="shared" si="144"/>
        <v>전북주의보2022-04-27</v>
      </c>
      <c r="L1728">
        <f>COUNTIF(K$2:K1728,K1728)</f>
        <v>1</v>
      </c>
    </row>
    <row r="1729" spans="1:12" hidden="1" x14ac:dyDescent="0.3">
      <c r="A1729" t="s">
        <v>30</v>
      </c>
      <c r="B1729" t="s">
        <v>149</v>
      </c>
      <c r="C1729" t="s">
        <v>1794</v>
      </c>
      <c r="D1729" t="s">
        <v>123</v>
      </c>
      <c r="E1729" t="s">
        <v>2780</v>
      </c>
      <c r="F1729" t="s">
        <v>2781</v>
      </c>
      <c r="G1729" t="str">
        <f t="shared" si="140"/>
        <v>2022-05-23</v>
      </c>
      <c r="H1729" t="str">
        <f t="shared" si="141"/>
        <v>2022-05-23</v>
      </c>
      <c r="I1729" t="str">
        <f t="shared" si="143"/>
        <v>2022</v>
      </c>
      <c r="J1729">
        <f t="shared" si="142"/>
        <v>5</v>
      </c>
      <c r="K1729" t="str">
        <f t="shared" si="144"/>
        <v>인천주의보2022-05-23</v>
      </c>
      <c r="L1729">
        <f>COUNTIF(K$2:K1729,K1729)</f>
        <v>1</v>
      </c>
    </row>
    <row r="1730" spans="1:12" hidden="1" x14ac:dyDescent="0.3">
      <c r="A1730" t="s">
        <v>133</v>
      </c>
      <c r="B1730" t="s">
        <v>138</v>
      </c>
      <c r="C1730" t="s">
        <v>126</v>
      </c>
      <c r="D1730" t="s">
        <v>123</v>
      </c>
      <c r="E1730" t="s">
        <v>1443</v>
      </c>
      <c r="F1730" t="s">
        <v>1444</v>
      </c>
      <c r="G1730" t="str">
        <f t="shared" ref="G1730:G1793" si="145">LEFT(E1730,10)</f>
        <v>2022-06-01</v>
      </c>
      <c r="H1730" t="str">
        <f t="shared" ref="H1730:H1793" si="146">LEFT(F1730,10)</f>
        <v>2022-06-01</v>
      </c>
      <c r="I1730" t="str">
        <f t="shared" si="143"/>
        <v>2022</v>
      </c>
      <c r="J1730">
        <f t="shared" si="142"/>
        <v>6</v>
      </c>
      <c r="K1730" t="str">
        <f t="shared" si="144"/>
        <v>경남주의보2022-06-01</v>
      </c>
      <c r="L1730">
        <f>COUNTIF(K$2:K1730,K1730)</f>
        <v>1</v>
      </c>
    </row>
    <row r="1731" spans="1:12" x14ac:dyDescent="0.3">
      <c r="A1731" t="s">
        <v>133</v>
      </c>
      <c r="B1731" t="s">
        <v>138</v>
      </c>
      <c r="C1731" t="s">
        <v>1794</v>
      </c>
      <c r="D1731" t="s">
        <v>1</v>
      </c>
      <c r="E1731" t="s">
        <v>1443</v>
      </c>
      <c r="F1731" t="s">
        <v>2838</v>
      </c>
      <c r="G1731" t="str">
        <f t="shared" si="145"/>
        <v>2022-06-01</v>
      </c>
      <c r="H1731" t="str">
        <f t="shared" si="146"/>
        <v>2022-06-01</v>
      </c>
      <c r="I1731" t="str">
        <f t="shared" si="143"/>
        <v>2022</v>
      </c>
      <c r="J1731">
        <f t="shared" ref="J1731:J1794" si="147">MONTH(G1731)</f>
        <v>6</v>
      </c>
      <c r="K1731" t="str">
        <f t="shared" si="144"/>
        <v>경남경보2022-06-01</v>
      </c>
      <c r="L1731">
        <f>COUNTIF(K$2:K1731,K1731)</f>
        <v>1</v>
      </c>
    </row>
    <row r="1732" spans="1:12" hidden="1" x14ac:dyDescent="0.3">
      <c r="A1732" t="s">
        <v>30</v>
      </c>
      <c r="B1732" t="s">
        <v>137</v>
      </c>
      <c r="C1732" t="s">
        <v>1794</v>
      </c>
      <c r="D1732" t="s">
        <v>123</v>
      </c>
      <c r="E1732" t="s">
        <v>2782</v>
      </c>
      <c r="F1732" t="s">
        <v>2783</v>
      </c>
      <c r="G1732" t="str">
        <f t="shared" si="145"/>
        <v>2022-10-01</v>
      </c>
      <c r="H1732" t="str">
        <f t="shared" si="146"/>
        <v>2022-10-02</v>
      </c>
      <c r="I1732" t="str">
        <f t="shared" si="143"/>
        <v>2022</v>
      </c>
      <c r="J1732">
        <f t="shared" si="147"/>
        <v>10</v>
      </c>
      <c r="K1732" t="str">
        <f t="shared" si="144"/>
        <v>인천주의보2022-10-01</v>
      </c>
      <c r="L1732">
        <f>COUNTIF(K$2:K1732,K1732)</f>
        <v>1</v>
      </c>
    </row>
    <row r="1733" spans="1:12" hidden="1" x14ac:dyDescent="0.3">
      <c r="A1733" t="s">
        <v>27</v>
      </c>
      <c r="B1733" t="s">
        <v>135</v>
      </c>
      <c r="C1733" t="s">
        <v>1794</v>
      </c>
      <c r="D1733" t="s">
        <v>123</v>
      </c>
      <c r="E1733" t="s">
        <v>2749</v>
      </c>
      <c r="F1733" t="s">
        <v>2750</v>
      </c>
      <c r="G1733" t="str">
        <f t="shared" si="145"/>
        <v>2022-11-09</v>
      </c>
      <c r="H1733" t="str">
        <f t="shared" si="146"/>
        <v>2022-11-11</v>
      </c>
      <c r="I1733" t="str">
        <f t="shared" si="143"/>
        <v>2022</v>
      </c>
      <c r="J1733">
        <f t="shared" si="147"/>
        <v>11</v>
      </c>
      <c r="K1733" t="str">
        <f t="shared" si="144"/>
        <v>서울주의보2022-11-09</v>
      </c>
      <c r="L1733">
        <f>COUNTIF(K$2:K1733,K1733)</f>
        <v>1</v>
      </c>
    </row>
    <row r="1734" spans="1:12" hidden="1" x14ac:dyDescent="0.3">
      <c r="A1734" t="s">
        <v>124</v>
      </c>
      <c r="B1734" t="s">
        <v>164</v>
      </c>
      <c r="C1734" t="s">
        <v>1794</v>
      </c>
      <c r="D1734" t="s">
        <v>123</v>
      </c>
      <c r="E1734" t="s">
        <v>2766</v>
      </c>
      <c r="F1734" t="s">
        <v>2767</v>
      </c>
      <c r="G1734" t="str">
        <f t="shared" si="145"/>
        <v>2022-11-09</v>
      </c>
      <c r="H1734" t="str">
        <f t="shared" si="146"/>
        <v>2022-11-11</v>
      </c>
      <c r="I1734" t="str">
        <f t="shared" si="143"/>
        <v>2022</v>
      </c>
      <c r="J1734">
        <f t="shared" si="147"/>
        <v>11</v>
      </c>
      <c r="K1734" t="str">
        <f t="shared" si="144"/>
        <v>경기주의보2022-11-09</v>
      </c>
      <c r="L1734">
        <f>COUNTIF(K$2:K1734,K1734)</f>
        <v>1</v>
      </c>
    </row>
    <row r="1735" spans="1:12" hidden="1" x14ac:dyDescent="0.3">
      <c r="A1735" t="s">
        <v>153</v>
      </c>
      <c r="B1735" t="s">
        <v>122</v>
      </c>
      <c r="C1735" t="s">
        <v>1794</v>
      </c>
      <c r="D1735" t="s">
        <v>123</v>
      </c>
      <c r="E1735" t="s">
        <v>2809</v>
      </c>
      <c r="F1735" t="s">
        <v>2767</v>
      </c>
      <c r="G1735" t="str">
        <f t="shared" si="145"/>
        <v>2022-11-09</v>
      </c>
      <c r="H1735" t="str">
        <f t="shared" si="146"/>
        <v>2022-11-11</v>
      </c>
      <c r="I1735" t="str">
        <f t="shared" si="143"/>
        <v>2022</v>
      </c>
      <c r="J1735">
        <f t="shared" si="147"/>
        <v>11</v>
      </c>
      <c r="K1735" t="str">
        <f t="shared" si="144"/>
        <v>충남주의보2022-11-09</v>
      </c>
      <c r="L1735">
        <f>COUNTIF(K$2:K1735,K1735)</f>
        <v>1</v>
      </c>
    </row>
    <row r="1736" spans="1:12" hidden="1" x14ac:dyDescent="0.3">
      <c r="A1736" t="s">
        <v>124</v>
      </c>
      <c r="B1736" t="s">
        <v>125</v>
      </c>
      <c r="C1736" t="s">
        <v>1794</v>
      </c>
      <c r="D1736" t="s">
        <v>123</v>
      </c>
      <c r="E1736" t="s">
        <v>2769</v>
      </c>
      <c r="F1736" t="s">
        <v>2770</v>
      </c>
      <c r="G1736" t="str">
        <f t="shared" si="145"/>
        <v>2022-11-10</v>
      </c>
      <c r="H1736" t="str">
        <f t="shared" si="146"/>
        <v>2022-11-11</v>
      </c>
      <c r="I1736" t="str">
        <f t="shared" si="143"/>
        <v>2022</v>
      </c>
      <c r="J1736">
        <f t="shared" si="147"/>
        <v>11</v>
      </c>
      <c r="K1736" t="str">
        <f t="shared" si="144"/>
        <v>경기주의보2022-11-10</v>
      </c>
      <c r="L1736">
        <f>COUNTIF(K$2:K1736,K1736)</f>
        <v>1</v>
      </c>
    </row>
    <row r="1737" spans="1:12" hidden="1" x14ac:dyDescent="0.3">
      <c r="A1737" t="s">
        <v>30</v>
      </c>
      <c r="B1737" t="s">
        <v>146</v>
      </c>
      <c r="C1737" t="s">
        <v>1794</v>
      </c>
      <c r="D1737" t="s">
        <v>123</v>
      </c>
      <c r="E1737" t="s">
        <v>2769</v>
      </c>
      <c r="F1737" t="s">
        <v>2784</v>
      </c>
      <c r="G1737" t="str">
        <f t="shared" si="145"/>
        <v>2022-11-10</v>
      </c>
      <c r="H1737" t="str">
        <f t="shared" si="146"/>
        <v>2022-11-11</v>
      </c>
      <c r="I1737" t="str">
        <f t="shared" si="143"/>
        <v>2022</v>
      </c>
      <c r="J1737">
        <f t="shared" si="147"/>
        <v>11</v>
      </c>
      <c r="K1737" t="str">
        <f t="shared" si="144"/>
        <v>인천주의보2022-11-10</v>
      </c>
      <c r="L1737">
        <f>COUNTIF(K$2:K1737,K1737)</f>
        <v>1</v>
      </c>
    </row>
    <row r="1738" spans="1:12" hidden="1" x14ac:dyDescent="0.3">
      <c r="A1738" t="s">
        <v>153</v>
      </c>
      <c r="B1738" t="s">
        <v>129</v>
      </c>
      <c r="C1738" t="s">
        <v>1794</v>
      </c>
      <c r="D1738" t="s">
        <v>123</v>
      </c>
      <c r="E1738" t="s">
        <v>2810</v>
      </c>
      <c r="F1738" t="s">
        <v>2811</v>
      </c>
      <c r="G1738" t="str">
        <f t="shared" si="145"/>
        <v>2022-11-10</v>
      </c>
      <c r="H1738" t="str">
        <f t="shared" si="146"/>
        <v>2022-11-11</v>
      </c>
      <c r="I1738" t="str">
        <f t="shared" si="143"/>
        <v>2022</v>
      </c>
      <c r="J1738">
        <f t="shared" si="147"/>
        <v>11</v>
      </c>
      <c r="K1738" t="str">
        <f t="shared" si="144"/>
        <v>충남주의보2022-11-10</v>
      </c>
      <c r="L1738">
        <f>COUNTIF(K$2:K1738,K1738)</f>
        <v>1</v>
      </c>
    </row>
    <row r="1739" spans="1:12" hidden="1" x14ac:dyDescent="0.3">
      <c r="A1739" t="s">
        <v>121</v>
      </c>
      <c r="B1739" t="s">
        <v>152</v>
      </c>
      <c r="C1739" t="s">
        <v>1794</v>
      </c>
      <c r="D1739" t="s">
        <v>123</v>
      </c>
      <c r="E1739" t="s">
        <v>2769</v>
      </c>
      <c r="F1739" t="s">
        <v>2811</v>
      </c>
      <c r="G1739" t="str">
        <f t="shared" si="145"/>
        <v>2022-11-10</v>
      </c>
      <c r="H1739" t="str">
        <f t="shared" si="146"/>
        <v>2022-11-11</v>
      </c>
      <c r="I1739" t="str">
        <f t="shared" si="143"/>
        <v>2022</v>
      </c>
      <c r="J1739">
        <f t="shared" si="147"/>
        <v>11</v>
      </c>
      <c r="K1739" t="str">
        <f t="shared" si="144"/>
        <v>충북주의보2022-11-10</v>
      </c>
      <c r="L1739">
        <f>COUNTIF(K$2:K1739,K1739)</f>
        <v>1</v>
      </c>
    </row>
    <row r="1740" spans="1:12" hidden="1" x14ac:dyDescent="0.3">
      <c r="A1740" t="s">
        <v>61</v>
      </c>
      <c r="B1740" t="s">
        <v>171</v>
      </c>
      <c r="C1740" t="s">
        <v>1794</v>
      </c>
      <c r="D1740" t="s">
        <v>123</v>
      </c>
      <c r="E1740" t="s">
        <v>2810</v>
      </c>
      <c r="F1740" t="s">
        <v>2811</v>
      </c>
      <c r="G1740" t="str">
        <f t="shared" si="145"/>
        <v>2022-11-10</v>
      </c>
      <c r="H1740" t="str">
        <f t="shared" si="146"/>
        <v>2022-11-11</v>
      </c>
      <c r="I1740" t="str">
        <f t="shared" si="143"/>
        <v>2022</v>
      </c>
      <c r="J1740">
        <f t="shared" si="147"/>
        <v>11</v>
      </c>
      <c r="K1740" t="str">
        <f t="shared" si="144"/>
        <v>세종주의보2022-11-10</v>
      </c>
      <c r="L1740">
        <f>COUNTIF(K$2:K1740,K1740)</f>
        <v>1</v>
      </c>
    </row>
    <row r="1741" spans="1:12" hidden="1" x14ac:dyDescent="0.3">
      <c r="A1741" t="s">
        <v>133</v>
      </c>
      <c r="B1741" t="s">
        <v>161</v>
      </c>
      <c r="C1741" t="s">
        <v>1794</v>
      </c>
      <c r="D1741" t="s">
        <v>123</v>
      </c>
      <c r="E1741" t="s">
        <v>2839</v>
      </c>
      <c r="F1741" t="s">
        <v>2840</v>
      </c>
      <c r="G1741" t="str">
        <f t="shared" si="145"/>
        <v>2022-11-10</v>
      </c>
      <c r="H1741" t="str">
        <f t="shared" si="146"/>
        <v>2022-11-10</v>
      </c>
      <c r="I1741" t="str">
        <f t="shared" si="143"/>
        <v>2022</v>
      </c>
      <c r="J1741">
        <f t="shared" si="147"/>
        <v>11</v>
      </c>
      <c r="K1741" t="str">
        <f t="shared" si="144"/>
        <v>경남주의보2022-11-10</v>
      </c>
      <c r="L1741">
        <f>COUNTIF(K$2:K1741,K1741)</f>
        <v>1</v>
      </c>
    </row>
    <row r="1742" spans="1:12" hidden="1" x14ac:dyDescent="0.3">
      <c r="A1742" t="s">
        <v>30</v>
      </c>
      <c r="B1742" t="s">
        <v>149</v>
      </c>
      <c r="C1742" t="s">
        <v>1794</v>
      </c>
      <c r="D1742" t="s">
        <v>123</v>
      </c>
      <c r="E1742" t="s">
        <v>2785</v>
      </c>
      <c r="F1742" t="s">
        <v>2786</v>
      </c>
      <c r="G1742" t="str">
        <f t="shared" si="145"/>
        <v>2022-11-11</v>
      </c>
      <c r="H1742" t="str">
        <f t="shared" si="146"/>
        <v>2022-11-12</v>
      </c>
      <c r="I1742" t="str">
        <f t="shared" si="143"/>
        <v>2022</v>
      </c>
      <c r="J1742">
        <f t="shared" si="147"/>
        <v>11</v>
      </c>
      <c r="K1742" t="str">
        <f t="shared" si="144"/>
        <v>인천주의보2022-11-11</v>
      </c>
      <c r="L1742">
        <f>COUNTIF(K$2:K1742,K1742)</f>
        <v>1</v>
      </c>
    </row>
    <row r="1743" spans="1:12" hidden="1" x14ac:dyDescent="0.3">
      <c r="A1743" t="s">
        <v>133</v>
      </c>
      <c r="B1743" t="s">
        <v>134</v>
      </c>
      <c r="C1743" t="s">
        <v>1794</v>
      </c>
      <c r="D1743" t="s">
        <v>123</v>
      </c>
      <c r="E1743" t="s">
        <v>2768</v>
      </c>
      <c r="F1743" t="s">
        <v>2841</v>
      </c>
      <c r="G1743" t="str">
        <f t="shared" si="145"/>
        <v>2022-11-11</v>
      </c>
      <c r="H1743" t="str">
        <f t="shared" si="146"/>
        <v>2022-11-11</v>
      </c>
      <c r="I1743" t="str">
        <f t="shared" si="143"/>
        <v>2022</v>
      </c>
      <c r="J1743">
        <f t="shared" si="147"/>
        <v>11</v>
      </c>
      <c r="K1743" t="str">
        <f t="shared" si="144"/>
        <v>경남주의보2022-11-11</v>
      </c>
      <c r="L1743">
        <f>COUNTIF(K$2:K1743,K1743)</f>
        <v>1</v>
      </c>
    </row>
    <row r="1744" spans="1:12" hidden="1" x14ac:dyDescent="0.3">
      <c r="A1744" t="s">
        <v>27</v>
      </c>
      <c r="B1744" t="s">
        <v>135</v>
      </c>
      <c r="C1744" t="s">
        <v>126</v>
      </c>
      <c r="D1744" t="s">
        <v>123</v>
      </c>
      <c r="E1744" t="s">
        <v>1389</v>
      </c>
      <c r="F1744" t="s">
        <v>1390</v>
      </c>
      <c r="G1744" t="str">
        <f t="shared" si="145"/>
        <v>2022-12-13</v>
      </c>
      <c r="H1744" t="str">
        <f t="shared" si="146"/>
        <v>2022-12-13</v>
      </c>
      <c r="I1744" t="str">
        <f t="shared" si="143"/>
        <v>2022</v>
      </c>
      <c r="J1744">
        <f t="shared" si="147"/>
        <v>12</v>
      </c>
      <c r="K1744" t="str">
        <f t="shared" si="144"/>
        <v>서울주의보2022-12-13</v>
      </c>
      <c r="L1744">
        <f>COUNTIF(K$2:K1744,K1744)</f>
        <v>1</v>
      </c>
    </row>
    <row r="1745" spans="1:12" x14ac:dyDescent="0.3">
      <c r="A1745" t="s">
        <v>27</v>
      </c>
      <c r="B1745" t="s">
        <v>135</v>
      </c>
      <c r="C1745" t="s">
        <v>126</v>
      </c>
      <c r="D1745" t="s">
        <v>1</v>
      </c>
      <c r="E1745" t="s">
        <v>1391</v>
      </c>
      <c r="F1745" t="s">
        <v>1389</v>
      </c>
      <c r="G1745" t="str">
        <f t="shared" si="145"/>
        <v>2022-12-13</v>
      </c>
      <c r="H1745" t="str">
        <f t="shared" si="146"/>
        <v>2022-12-13</v>
      </c>
      <c r="I1745" t="str">
        <f t="shared" si="143"/>
        <v>2022</v>
      </c>
      <c r="J1745">
        <f t="shared" si="147"/>
        <v>12</v>
      </c>
      <c r="K1745" t="str">
        <f t="shared" si="144"/>
        <v>서울경보2022-12-13</v>
      </c>
      <c r="L1745">
        <f>COUNTIF(K$2:K1745,K1745)</f>
        <v>1</v>
      </c>
    </row>
    <row r="1746" spans="1:12" x14ac:dyDescent="0.3">
      <c r="A1746" t="s">
        <v>124</v>
      </c>
      <c r="B1746" t="s">
        <v>131</v>
      </c>
      <c r="C1746" t="s">
        <v>126</v>
      </c>
      <c r="D1746" t="s">
        <v>1</v>
      </c>
      <c r="E1746" t="s">
        <v>1401</v>
      </c>
      <c r="F1746" t="s">
        <v>1389</v>
      </c>
      <c r="G1746" t="str">
        <f t="shared" si="145"/>
        <v>2022-12-13</v>
      </c>
      <c r="H1746" t="str">
        <f t="shared" si="146"/>
        <v>2022-12-13</v>
      </c>
      <c r="I1746" t="str">
        <f t="shared" si="143"/>
        <v>2022</v>
      </c>
      <c r="J1746">
        <f t="shared" si="147"/>
        <v>12</v>
      </c>
      <c r="K1746" t="str">
        <f t="shared" si="144"/>
        <v>경기경보2022-12-13</v>
      </c>
      <c r="L1746">
        <f>COUNTIF(K$2:K1746,K1746)</f>
        <v>1</v>
      </c>
    </row>
    <row r="1747" spans="1:12" hidden="1" x14ac:dyDescent="0.3">
      <c r="A1747" t="s">
        <v>124</v>
      </c>
      <c r="B1747" t="s">
        <v>125</v>
      </c>
      <c r="C1747" t="s">
        <v>126</v>
      </c>
      <c r="D1747" t="s">
        <v>123</v>
      </c>
      <c r="E1747" t="s">
        <v>1402</v>
      </c>
      <c r="F1747" t="s">
        <v>1403</v>
      </c>
      <c r="G1747" t="str">
        <f t="shared" si="145"/>
        <v>2022-12-13</v>
      </c>
      <c r="H1747" t="str">
        <f t="shared" si="146"/>
        <v>2022-12-13</v>
      </c>
      <c r="I1747" t="str">
        <f t="shared" si="143"/>
        <v>2022</v>
      </c>
      <c r="J1747">
        <f t="shared" si="147"/>
        <v>12</v>
      </c>
      <c r="K1747" t="str">
        <f t="shared" si="144"/>
        <v>경기주의보2022-12-13</v>
      </c>
      <c r="L1747">
        <f>COUNTIF(K$2:K1747,K1747)</f>
        <v>1</v>
      </c>
    </row>
    <row r="1748" spans="1:12" hidden="1" x14ac:dyDescent="0.3">
      <c r="A1748" t="s">
        <v>30</v>
      </c>
      <c r="B1748" t="s">
        <v>149</v>
      </c>
      <c r="C1748" t="s">
        <v>126</v>
      </c>
      <c r="D1748" t="s">
        <v>123</v>
      </c>
      <c r="E1748" t="s">
        <v>1410</v>
      </c>
      <c r="F1748" t="s">
        <v>1411</v>
      </c>
      <c r="G1748" t="str">
        <f t="shared" si="145"/>
        <v>2022-12-13</v>
      </c>
      <c r="H1748" t="str">
        <f t="shared" si="146"/>
        <v>2022-12-13</v>
      </c>
      <c r="I1748" t="str">
        <f t="shared" si="143"/>
        <v>2022</v>
      </c>
      <c r="J1748">
        <f t="shared" si="147"/>
        <v>12</v>
      </c>
      <c r="K1748" t="str">
        <f t="shared" si="144"/>
        <v>인천주의보2022-12-13</v>
      </c>
      <c r="L1748">
        <f>COUNTIF(K$2:K1748,K1748)</f>
        <v>1</v>
      </c>
    </row>
    <row r="1749" spans="1:12" x14ac:dyDescent="0.3">
      <c r="A1749" t="s">
        <v>30</v>
      </c>
      <c r="B1749" t="s">
        <v>146</v>
      </c>
      <c r="C1749" t="s">
        <v>126</v>
      </c>
      <c r="D1749" t="s">
        <v>1</v>
      </c>
      <c r="E1749" t="s">
        <v>1392</v>
      </c>
      <c r="F1749" t="s">
        <v>1404</v>
      </c>
      <c r="G1749" t="str">
        <f t="shared" si="145"/>
        <v>2022-12-13</v>
      </c>
      <c r="H1749" t="str">
        <f t="shared" si="146"/>
        <v>2022-12-13</v>
      </c>
      <c r="I1749" t="str">
        <f t="shared" si="143"/>
        <v>2022</v>
      </c>
      <c r="J1749">
        <f t="shared" si="147"/>
        <v>12</v>
      </c>
      <c r="K1749" t="str">
        <f t="shared" si="144"/>
        <v>인천경보2022-12-13</v>
      </c>
      <c r="L1749">
        <f>COUNTIF(K$2:K1749,K1749)</f>
        <v>1</v>
      </c>
    </row>
    <row r="1750" spans="1:12" x14ac:dyDescent="0.3">
      <c r="A1750" t="s">
        <v>127</v>
      </c>
      <c r="B1750" t="s">
        <v>128</v>
      </c>
      <c r="C1750" t="s">
        <v>126</v>
      </c>
      <c r="D1750" t="s">
        <v>1</v>
      </c>
      <c r="E1750" t="s">
        <v>1401</v>
      </c>
      <c r="F1750" t="s">
        <v>1390</v>
      </c>
      <c r="G1750" t="str">
        <f t="shared" si="145"/>
        <v>2022-12-13</v>
      </c>
      <c r="H1750" t="str">
        <f t="shared" si="146"/>
        <v>2022-12-13</v>
      </c>
      <c r="I1750" t="str">
        <f t="shared" si="143"/>
        <v>2022</v>
      </c>
      <c r="J1750">
        <f t="shared" si="147"/>
        <v>12</v>
      </c>
      <c r="K1750" t="str">
        <f t="shared" si="144"/>
        <v>강원경보2022-12-13</v>
      </c>
      <c r="L1750">
        <f>COUNTIF(K$2:K1750,K1750)</f>
        <v>1</v>
      </c>
    </row>
    <row r="1751" spans="1:12" hidden="1" x14ac:dyDescent="0.3">
      <c r="A1751" t="s">
        <v>127</v>
      </c>
      <c r="B1751" t="s">
        <v>147</v>
      </c>
      <c r="C1751" t="s">
        <v>126</v>
      </c>
      <c r="D1751" t="s">
        <v>123</v>
      </c>
      <c r="E1751" t="s">
        <v>1421</v>
      </c>
      <c r="F1751" t="s">
        <v>1390</v>
      </c>
      <c r="G1751" t="str">
        <f t="shared" si="145"/>
        <v>2022-12-13</v>
      </c>
      <c r="H1751" t="str">
        <f t="shared" si="146"/>
        <v>2022-12-13</v>
      </c>
      <c r="I1751" t="str">
        <f t="shared" si="143"/>
        <v>2022</v>
      </c>
      <c r="J1751">
        <f t="shared" si="147"/>
        <v>12</v>
      </c>
      <c r="K1751" t="str">
        <f t="shared" si="144"/>
        <v>강원주의보2022-12-13</v>
      </c>
      <c r="L1751">
        <f>COUNTIF(K$2:K1751,K1751)</f>
        <v>1</v>
      </c>
    </row>
    <row r="1752" spans="1:12" hidden="1" x14ac:dyDescent="0.3">
      <c r="A1752" t="s">
        <v>153</v>
      </c>
      <c r="B1752" t="s">
        <v>122</v>
      </c>
      <c r="C1752" t="s">
        <v>126</v>
      </c>
      <c r="D1752" t="s">
        <v>123</v>
      </c>
      <c r="E1752" t="s">
        <v>1391</v>
      </c>
      <c r="F1752" t="s">
        <v>1404</v>
      </c>
      <c r="G1752" t="str">
        <f t="shared" si="145"/>
        <v>2022-12-13</v>
      </c>
      <c r="H1752" t="str">
        <f t="shared" si="146"/>
        <v>2022-12-13</v>
      </c>
      <c r="I1752" t="str">
        <f t="shared" si="143"/>
        <v>2022</v>
      </c>
      <c r="J1752">
        <f t="shared" si="147"/>
        <v>12</v>
      </c>
      <c r="K1752" t="str">
        <f t="shared" si="144"/>
        <v>충남주의보2022-12-13</v>
      </c>
      <c r="L1752">
        <f>COUNTIF(K$2:K1752,K1752)</f>
        <v>1</v>
      </c>
    </row>
    <row r="1753" spans="1:12" hidden="1" x14ac:dyDescent="0.3">
      <c r="A1753" t="s">
        <v>34</v>
      </c>
      <c r="B1753" t="s">
        <v>129</v>
      </c>
      <c r="C1753" t="s">
        <v>126</v>
      </c>
      <c r="D1753" t="s">
        <v>123</v>
      </c>
      <c r="E1753" t="s">
        <v>1411</v>
      </c>
      <c r="F1753" t="s">
        <v>1423</v>
      </c>
      <c r="G1753" t="str">
        <f t="shared" si="145"/>
        <v>2022-12-13</v>
      </c>
      <c r="H1753" t="str">
        <f t="shared" si="146"/>
        <v>2022-12-13</v>
      </c>
      <c r="I1753" t="str">
        <f t="shared" si="143"/>
        <v>2022</v>
      </c>
      <c r="J1753">
        <f t="shared" si="147"/>
        <v>12</v>
      </c>
      <c r="K1753" t="str">
        <f t="shared" si="144"/>
        <v>대전주의보2022-12-13</v>
      </c>
      <c r="L1753">
        <f>COUNTIF(K$2:K1753,K1753)</f>
        <v>1</v>
      </c>
    </row>
    <row r="1754" spans="1:12" hidden="1" x14ac:dyDescent="0.3">
      <c r="A1754" t="s">
        <v>121</v>
      </c>
      <c r="B1754" t="s">
        <v>159</v>
      </c>
      <c r="C1754" t="s">
        <v>126</v>
      </c>
      <c r="D1754" t="s">
        <v>123</v>
      </c>
      <c r="E1754" t="s">
        <v>1390</v>
      </c>
      <c r="F1754" t="s">
        <v>1430</v>
      </c>
      <c r="G1754" t="str">
        <f t="shared" si="145"/>
        <v>2022-12-13</v>
      </c>
      <c r="H1754" t="str">
        <f t="shared" si="146"/>
        <v>2022-12-13</v>
      </c>
      <c r="I1754" t="str">
        <f t="shared" si="143"/>
        <v>2022</v>
      </c>
      <c r="J1754">
        <f t="shared" si="147"/>
        <v>12</v>
      </c>
      <c r="K1754" t="str">
        <f t="shared" si="144"/>
        <v>충북주의보2022-12-13</v>
      </c>
      <c r="L1754">
        <f>COUNTIF(K$2:K1754,K1754)</f>
        <v>1</v>
      </c>
    </row>
    <row r="1755" spans="1:12" hidden="1" x14ac:dyDescent="0.3">
      <c r="A1755" t="s">
        <v>37</v>
      </c>
      <c r="B1755" t="s">
        <v>129</v>
      </c>
      <c r="C1755" t="s">
        <v>126</v>
      </c>
      <c r="D1755" t="s">
        <v>123</v>
      </c>
      <c r="E1755" t="s">
        <v>1389</v>
      </c>
      <c r="F1755" t="s">
        <v>1438</v>
      </c>
      <c r="G1755" t="str">
        <f t="shared" si="145"/>
        <v>2022-12-13</v>
      </c>
      <c r="H1755" t="str">
        <f t="shared" si="146"/>
        <v>2022-12-14</v>
      </c>
      <c r="I1755" t="str">
        <f t="shared" si="143"/>
        <v>2022</v>
      </c>
      <c r="J1755">
        <f t="shared" si="147"/>
        <v>12</v>
      </c>
      <c r="K1755" t="str">
        <f t="shared" si="144"/>
        <v>부산주의보2022-12-13</v>
      </c>
      <c r="L1755">
        <f>COUNTIF(K$2:K1755,K1755)</f>
        <v>1</v>
      </c>
    </row>
    <row r="1756" spans="1:12" hidden="1" x14ac:dyDescent="0.3">
      <c r="A1756" t="s">
        <v>38</v>
      </c>
      <c r="B1756" t="s">
        <v>167</v>
      </c>
      <c r="C1756" t="s">
        <v>126</v>
      </c>
      <c r="D1756" t="s">
        <v>123</v>
      </c>
      <c r="E1756" t="s">
        <v>1390</v>
      </c>
      <c r="F1756" t="s">
        <v>1439</v>
      </c>
      <c r="G1756" t="str">
        <f t="shared" si="145"/>
        <v>2022-12-13</v>
      </c>
      <c r="H1756" t="str">
        <f t="shared" si="146"/>
        <v>2022-12-14</v>
      </c>
      <c r="I1756" t="str">
        <f t="shared" si="143"/>
        <v>2022</v>
      </c>
      <c r="J1756">
        <f t="shared" si="147"/>
        <v>12</v>
      </c>
      <c r="K1756" t="str">
        <f t="shared" si="144"/>
        <v>울산주의보2022-12-13</v>
      </c>
      <c r="L1756">
        <f>COUNTIF(K$2:K1756,K1756)</f>
        <v>1</v>
      </c>
    </row>
    <row r="1757" spans="1:12" hidden="1" x14ac:dyDescent="0.3">
      <c r="A1757" t="s">
        <v>36</v>
      </c>
      <c r="B1757" t="s">
        <v>165</v>
      </c>
      <c r="C1757" t="s">
        <v>126</v>
      </c>
      <c r="D1757" t="s">
        <v>123</v>
      </c>
      <c r="E1757" t="s">
        <v>1440</v>
      </c>
      <c r="F1757" t="s">
        <v>1441</v>
      </c>
      <c r="G1757" t="str">
        <f t="shared" si="145"/>
        <v>2022-12-13</v>
      </c>
      <c r="H1757" t="str">
        <f t="shared" si="146"/>
        <v>2022-12-13</v>
      </c>
      <c r="I1757" t="str">
        <f t="shared" si="143"/>
        <v>2022</v>
      </c>
      <c r="J1757">
        <f t="shared" si="147"/>
        <v>12</v>
      </c>
      <c r="K1757" t="str">
        <f t="shared" si="144"/>
        <v>대구주의보2022-12-13</v>
      </c>
      <c r="L1757">
        <f>COUNTIF(K$2:K1757,K1757)</f>
        <v>1</v>
      </c>
    </row>
    <row r="1758" spans="1:12" hidden="1" x14ac:dyDescent="0.3">
      <c r="A1758" t="s">
        <v>133</v>
      </c>
      <c r="B1758" t="s">
        <v>161</v>
      </c>
      <c r="C1758" t="s">
        <v>126</v>
      </c>
      <c r="D1758" t="s">
        <v>123</v>
      </c>
      <c r="E1758" t="s">
        <v>1401</v>
      </c>
      <c r="F1758" t="s">
        <v>1445</v>
      </c>
      <c r="G1758" t="str">
        <f t="shared" si="145"/>
        <v>2022-12-13</v>
      </c>
      <c r="H1758" t="str">
        <f t="shared" si="146"/>
        <v>2022-12-13</v>
      </c>
      <c r="I1758" t="str">
        <f t="shared" si="143"/>
        <v>2022</v>
      </c>
      <c r="J1758">
        <f t="shared" si="147"/>
        <v>12</v>
      </c>
      <c r="K1758" t="str">
        <f t="shared" si="144"/>
        <v>경남주의보2022-12-13</v>
      </c>
      <c r="L1758">
        <f>COUNTIF(K$2:K1758,K1758)</f>
        <v>1</v>
      </c>
    </row>
    <row r="1759" spans="1:12" hidden="1" x14ac:dyDescent="0.3">
      <c r="A1759" t="s">
        <v>130</v>
      </c>
      <c r="B1759" t="s">
        <v>131</v>
      </c>
      <c r="C1759" t="s">
        <v>126</v>
      </c>
      <c r="D1759" t="s">
        <v>123</v>
      </c>
      <c r="E1759" t="s">
        <v>1422</v>
      </c>
      <c r="F1759" t="s">
        <v>1439</v>
      </c>
      <c r="G1759" t="str">
        <f t="shared" si="145"/>
        <v>2022-12-13</v>
      </c>
      <c r="H1759" t="str">
        <f t="shared" si="146"/>
        <v>2022-12-14</v>
      </c>
      <c r="I1759" t="str">
        <f t="shared" si="143"/>
        <v>2022</v>
      </c>
      <c r="J1759">
        <f t="shared" si="147"/>
        <v>12</v>
      </c>
      <c r="K1759" t="str">
        <f t="shared" si="144"/>
        <v>전남주의보2022-12-13</v>
      </c>
      <c r="L1759">
        <f>COUNTIF(K$2:K1759,K1759)</f>
        <v>1</v>
      </c>
    </row>
    <row r="1760" spans="1:12" hidden="1" x14ac:dyDescent="0.3">
      <c r="A1760" t="s">
        <v>39</v>
      </c>
      <c r="B1760" t="s">
        <v>139</v>
      </c>
      <c r="C1760" t="s">
        <v>126</v>
      </c>
      <c r="D1760" t="s">
        <v>123</v>
      </c>
      <c r="E1760" t="s">
        <v>1441</v>
      </c>
      <c r="F1760" t="s">
        <v>1446</v>
      </c>
      <c r="G1760" t="str">
        <f t="shared" si="145"/>
        <v>2022-12-13</v>
      </c>
      <c r="H1760" t="str">
        <f t="shared" si="146"/>
        <v>2022-12-13</v>
      </c>
      <c r="I1760" t="str">
        <f t="shared" si="143"/>
        <v>2022</v>
      </c>
      <c r="J1760">
        <f t="shared" si="147"/>
        <v>12</v>
      </c>
      <c r="K1760" t="str">
        <f t="shared" si="144"/>
        <v>광주주의보2022-12-13</v>
      </c>
      <c r="L1760">
        <f>COUNTIF(K$2:K1760,K1760)</f>
        <v>1</v>
      </c>
    </row>
    <row r="1761" spans="1:12" x14ac:dyDescent="0.3">
      <c r="A1761" t="s">
        <v>39</v>
      </c>
      <c r="B1761" t="s">
        <v>139</v>
      </c>
      <c r="C1761" t="s">
        <v>126</v>
      </c>
      <c r="D1761" t="s">
        <v>1</v>
      </c>
      <c r="E1761" t="s">
        <v>1424</v>
      </c>
      <c r="F1761" t="s">
        <v>1441</v>
      </c>
      <c r="G1761" t="str">
        <f t="shared" si="145"/>
        <v>2022-12-13</v>
      </c>
      <c r="H1761" t="str">
        <f t="shared" si="146"/>
        <v>2022-12-13</v>
      </c>
      <c r="I1761" t="str">
        <f t="shared" si="143"/>
        <v>2022</v>
      </c>
      <c r="J1761">
        <f t="shared" si="147"/>
        <v>12</v>
      </c>
      <c r="K1761" t="str">
        <f t="shared" si="144"/>
        <v>광주경보2022-12-13</v>
      </c>
      <c r="L1761">
        <f>COUNTIF(K$2:K1761,K1761)</f>
        <v>1</v>
      </c>
    </row>
    <row r="1762" spans="1:12" hidden="1" x14ac:dyDescent="0.3">
      <c r="A1762" t="s">
        <v>142</v>
      </c>
      <c r="B1762" t="s">
        <v>152</v>
      </c>
      <c r="C1762" t="s">
        <v>126</v>
      </c>
      <c r="D1762" t="s">
        <v>123</v>
      </c>
      <c r="E1762" t="s">
        <v>1411</v>
      </c>
      <c r="F1762" t="s">
        <v>1445</v>
      </c>
      <c r="G1762" t="str">
        <f t="shared" si="145"/>
        <v>2022-12-13</v>
      </c>
      <c r="H1762" t="str">
        <f t="shared" si="146"/>
        <v>2022-12-13</v>
      </c>
      <c r="I1762" t="str">
        <f t="shared" si="143"/>
        <v>2022</v>
      </c>
      <c r="J1762">
        <f t="shared" si="147"/>
        <v>12</v>
      </c>
      <c r="K1762" t="str">
        <f t="shared" si="144"/>
        <v>전북주의보2022-12-13</v>
      </c>
      <c r="L1762">
        <f>COUNTIF(K$2:K1762,K1762)</f>
        <v>1</v>
      </c>
    </row>
    <row r="1763" spans="1:12" x14ac:dyDescent="0.3">
      <c r="A1763" t="s">
        <v>142</v>
      </c>
      <c r="B1763" t="s">
        <v>129</v>
      </c>
      <c r="C1763" t="s">
        <v>126</v>
      </c>
      <c r="D1763" t="s">
        <v>1</v>
      </c>
      <c r="E1763" t="s">
        <v>1436</v>
      </c>
      <c r="F1763" t="s">
        <v>1445</v>
      </c>
      <c r="G1763" t="str">
        <f t="shared" si="145"/>
        <v>2022-12-13</v>
      </c>
      <c r="H1763" t="str">
        <f t="shared" si="146"/>
        <v>2022-12-13</v>
      </c>
      <c r="I1763" t="str">
        <f t="shared" si="143"/>
        <v>2022</v>
      </c>
      <c r="J1763">
        <f t="shared" si="147"/>
        <v>12</v>
      </c>
      <c r="K1763" t="str">
        <f t="shared" si="144"/>
        <v>전북경보2022-12-13</v>
      </c>
      <c r="L1763">
        <f>COUNTIF(K$2:K1763,K1763)</f>
        <v>1</v>
      </c>
    </row>
    <row r="1764" spans="1:12" hidden="1" x14ac:dyDescent="0.3">
      <c r="A1764" t="s">
        <v>41</v>
      </c>
      <c r="B1764" t="s">
        <v>162</v>
      </c>
      <c r="C1764" t="s">
        <v>126</v>
      </c>
      <c r="D1764" t="s">
        <v>123</v>
      </c>
      <c r="E1764" t="s">
        <v>1441</v>
      </c>
      <c r="F1764" t="s">
        <v>1439</v>
      </c>
      <c r="G1764" t="str">
        <f t="shared" si="145"/>
        <v>2022-12-13</v>
      </c>
      <c r="H1764" t="str">
        <f t="shared" si="146"/>
        <v>2022-12-14</v>
      </c>
      <c r="I1764" t="str">
        <f t="shared" si="143"/>
        <v>2022</v>
      </c>
      <c r="J1764">
        <f t="shared" si="147"/>
        <v>12</v>
      </c>
      <c r="K1764" t="str">
        <f t="shared" si="144"/>
        <v>제주주의보2022-12-13</v>
      </c>
      <c r="L1764">
        <f>COUNTIF(K$2:K1764,K1764)</f>
        <v>1</v>
      </c>
    </row>
    <row r="1765" spans="1:12" hidden="1" x14ac:dyDescent="0.3">
      <c r="A1765" t="s">
        <v>121</v>
      </c>
      <c r="B1765" t="s">
        <v>122</v>
      </c>
      <c r="C1765" t="s">
        <v>1794</v>
      </c>
      <c r="D1765" t="s">
        <v>123</v>
      </c>
      <c r="E1765" t="s">
        <v>2823</v>
      </c>
      <c r="F1765" t="s">
        <v>2824</v>
      </c>
      <c r="G1765" t="str">
        <f t="shared" si="145"/>
        <v>2022-12-27</v>
      </c>
      <c r="H1765" t="str">
        <f t="shared" si="146"/>
        <v>2022-12-28</v>
      </c>
      <c r="I1765" t="str">
        <f t="shared" si="143"/>
        <v>2022</v>
      </c>
      <c r="J1765">
        <f t="shared" si="147"/>
        <v>12</v>
      </c>
      <c r="K1765" t="str">
        <f t="shared" si="144"/>
        <v>충북주의보2022-12-27</v>
      </c>
      <c r="L1765">
        <f>COUNTIF(K$2:K1765,K1765)</f>
        <v>1</v>
      </c>
    </row>
    <row r="1766" spans="1:12" hidden="1" x14ac:dyDescent="0.3">
      <c r="A1766" t="s">
        <v>30</v>
      </c>
      <c r="B1766" t="s">
        <v>137</v>
      </c>
      <c r="C1766" t="s">
        <v>1794</v>
      </c>
      <c r="D1766" t="s">
        <v>123</v>
      </c>
      <c r="E1766" t="s">
        <v>2888</v>
      </c>
      <c r="F1766" t="s">
        <v>2889</v>
      </c>
      <c r="G1766" t="str">
        <f t="shared" si="145"/>
        <v>2023-01-01</v>
      </c>
      <c r="H1766" t="str">
        <f t="shared" si="146"/>
        <v>2023-01-01</v>
      </c>
      <c r="I1766" t="str">
        <f t="shared" si="143"/>
        <v>2023</v>
      </c>
      <c r="J1766">
        <f t="shared" si="147"/>
        <v>1</v>
      </c>
      <c r="K1766" t="str">
        <f t="shared" si="144"/>
        <v>인천주의보2023-01-01</v>
      </c>
      <c r="L1766">
        <f>COUNTIF(K$2:K1766,K1766)</f>
        <v>1</v>
      </c>
    </row>
    <row r="1767" spans="1:12" hidden="1" x14ac:dyDescent="0.3">
      <c r="A1767" t="s">
        <v>39</v>
      </c>
      <c r="B1767" t="s">
        <v>139</v>
      </c>
      <c r="C1767" t="s">
        <v>1794</v>
      </c>
      <c r="D1767" t="s">
        <v>123</v>
      </c>
      <c r="E1767" t="s">
        <v>2975</v>
      </c>
      <c r="F1767" t="s">
        <v>2976</v>
      </c>
      <c r="G1767" t="str">
        <f t="shared" si="145"/>
        <v>2023-01-01</v>
      </c>
      <c r="H1767" t="str">
        <f t="shared" si="146"/>
        <v>2023-01-01</v>
      </c>
      <c r="I1767" t="str">
        <f t="shared" si="143"/>
        <v>2023</v>
      </c>
      <c r="J1767">
        <f t="shared" si="147"/>
        <v>1</v>
      </c>
      <c r="K1767" t="str">
        <f t="shared" si="144"/>
        <v>광주주의보2023-01-01</v>
      </c>
      <c r="L1767">
        <f>COUNTIF(K$2:K1767,K1767)</f>
        <v>1</v>
      </c>
    </row>
    <row r="1768" spans="1:12" hidden="1" x14ac:dyDescent="0.3">
      <c r="A1768" t="s">
        <v>41</v>
      </c>
      <c r="B1768" t="s">
        <v>162</v>
      </c>
      <c r="C1768" t="s">
        <v>1794</v>
      </c>
      <c r="D1768" t="s">
        <v>123</v>
      </c>
      <c r="E1768" t="s">
        <v>2993</v>
      </c>
      <c r="F1768" t="s">
        <v>2994</v>
      </c>
      <c r="G1768" t="str">
        <f t="shared" si="145"/>
        <v>2023-01-01</v>
      </c>
      <c r="H1768" t="str">
        <f t="shared" si="146"/>
        <v>2023-01-01</v>
      </c>
      <c r="I1768" t="str">
        <f t="shared" si="143"/>
        <v>2023</v>
      </c>
      <c r="J1768">
        <f t="shared" si="147"/>
        <v>1</v>
      </c>
      <c r="K1768" t="str">
        <f t="shared" si="144"/>
        <v>제주주의보2023-01-01</v>
      </c>
      <c r="L1768">
        <f>COUNTIF(K$2:K1768,K1768)</f>
        <v>1</v>
      </c>
    </row>
    <row r="1769" spans="1:12" hidden="1" x14ac:dyDescent="0.3">
      <c r="A1769" t="s">
        <v>121</v>
      </c>
      <c r="B1769" t="s">
        <v>122</v>
      </c>
      <c r="C1769" t="s">
        <v>1794</v>
      </c>
      <c r="D1769" t="s">
        <v>123</v>
      </c>
      <c r="E1769" t="s">
        <v>2939</v>
      </c>
      <c r="F1769" t="s">
        <v>2940</v>
      </c>
      <c r="G1769" t="str">
        <f t="shared" si="145"/>
        <v>2023-01-05</v>
      </c>
      <c r="H1769" t="str">
        <f t="shared" si="146"/>
        <v>2023-01-09</v>
      </c>
      <c r="I1769" t="str">
        <f t="shared" si="143"/>
        <v>2023</v>
      </c>
      <c r="J1769">
        <f t="shared" si="147"/>
        <v>1</v>
      </c>
      <c r="K1769" t="str">
        <f t="shared" si="144"/>
        <v>충북주의보2023-01-05</v>
      </c>
      <c r="L1769">
        <f>COUNTIF(K$2:K1769,K1769)</f>
        <v>1</v>
      </c>
    </row>
    <row r="1770" spans="1:12" hidden="1" x14ac:dyDescent="0.3">
      <c r="A1770" t="s">
        <v>37</v>
      </c>
      <c r="B1770" t="s">
        <v>129</v>
      </c>
      <c r="C1770" t="s">
        <v>1794</v>
      </c>
      <c r="D1770" t="s">
        <v>123</v>
      </c>
      <c r="E1770" t="s">
        <v>2957</v>
      </c>
      <c r="F1770" t="s">
        <v>1508</v>
      </c>
      <c r="G1770" t="str">
        <f t="shared" si="145"/>
        <v>2023-01-05</v>
      </c>
      <c r="H1770" t="str">
        <f t="shared" si="146"/>
        <v>2023-01-07</v>
      </c>
      <c r="I1770" t="str">
        <f t="shared" si="143"/>
        <v>2023</v>
      </c>
      <c r="J1770">
        <f t="shared" si="147"/>
        <v>1</v>
      </c>
      <c r="K1770" t="str">
        <f t="shared" si="144"/>
        <v>부산주의보2023-01-05</v>
      </c>
      <c r="L1770">
        <f>COUNTIF(K$2:K1770,K1770)</f>
        <v>1</v>
      </c>
    </row>
    <row r="1771" spans="1:12" hidden="1" x14ac:dyDescent="0.3">
      <c r="A1771" t="s">
        <v>38</v>
      </c>
      <c r="B1771" t="s">
        <v>167</v>
      </c>
      <c r="C1771" t="s">
        <v>1794</v>
      </c>
      <c r="D1771" t="s">
        <v>123</v>
      </c>
      <c r="E1771" t="s">
        <v>2962</v>
      </c>
      <c r="F1771" t="s">
        <v>2963</v>
      </c>
      <c r="G1771" t="str">
        <f t="shared" si="145"/>
        <v>2023-01-05</v>
      </c>
      <c r="H1771" t="str">
        <f t="shared" si="146"/>
        <v>2023-01-07</v>
      </c>
      <c r="I1771" t="str">
        <f t="shared" si="143"/>
        <v>2023</v>
      </c>
      <c r="J1771">
        <f t="shared" si="147"/>
        <v>1</v>
      </c>
      <c r="K1771" t="str">
        <f t="shared" si="144"/>
        <v>울산주의보2023-01-05</v>
      </c>
      <c r="L1771">
        <f>COUNTIF(K$2:K1771,K1771)</f>
        <v>1</v>
      </c>
    </row>
    <row r="1772" spans="1:12" hidden="1" x14ac:dyDescent="0.3">
      <c r="A1772" t="s">
        <v>36</v>
      </c>
      <c r="B1772" t="s">
        <v>165</v>
      </c>
      <c r="C1772" t="s">
        <v>1794</v>
      </c>
      <c r="D1772" t="s">
        <v>123</v>
      </c>
      <c r="E1772" t="s">
        <v>2965</v>
      </c>
      <c r="F1772" t="s">
        <v>2861</v>
      </c>
      <c r="G1772" t="str">
        <f t="shared" si="145"/>
        <v>2023-01-05</v>
      </c>
      <c r="H1772" t="str">
        <f t="shared" si="146"/>
        <v>2023-01-06</v>
      </c>
      <c r="I1772" t="str">
        <f t="shared" ref="I1772:I1825" si="148">LEFT(G1772,4)</f>
        <v>2023</v>
      </c>
      <c r="J1772">
        <f t="shared" si="147"/>
        <v>1</v>
      </c>
      <c r="K1772" t="str">
        <f t="shared" ref="K1772:K1825" si="149">A1772&amp;D1772&amp;G1772</f>
        <v>대구주의보2023-01-05</v>
      </c>
      <c r="L1772">
        <f>COUNTIF(K$2:K1772,K1772)</f>
        <v>1</v>
      </c>
    </row>
    <row r="1773" spans="1:12" hidden="1" x14ac:dyDescent="0.3">
      <c r="A1773" t="s">
        <v>132</v>
      </c>
      <c r="B1773" t="s">
        <v>140</v>
      </c>
      <c r="C1773" t="s">
        <v>1794</v>
      </c>
      <c r="D1773" t="s">
        <v>123</v>
      </c>
      <c r="E1773" t="s">
        <v>2968</v>
      </c>
      <c r="F1773" t="s">
        <v>2890</v>
      </c>
      <c r="G1773" t="str">
        <f t="shared" si="145"/>
        <v>2023-01-05</v>
      </c>
      <c r="H1773" t="str">
        <f t="shared" si="146"/>
        <v>2023-01-06</v>
      </c>
      <c r="I1773" t="str">
        <f t="shared" si="148"/>
        <v>2023</v>
      </c>
      <c r="J1773">
        <f t="shared" si="147"/>
        <v>1</v>
      </c>
      <c r="K1773" t="str">
        <f t="shared" si="149"/>
        <v>경북주의보2023-01-05</v>
      </c>
      <c r="L1773">
        <f>COUNTIF(K$2:K1773,K1773)</f>
        <v>1</v>
      </c>
    </row>
    <row r="1774" spans="1:12" hidden="1" x14ac:dyDescent="0.3">
      <c r="A1774" t="s">
        <v>133</v>
      </c>
      <c r="B1774" t="s">
        <v>161</v>
      </c>
      <c r="C1774" t="s">
        <v>1794</v>
      </c>
      <c r="D1774" t="s">
        <v>123</v>
      </c>
      <c r="E1774" t="s">
        <v>2939</v>
      </c>
      <c r="F1774" t="s">
        <v>2861</v>
      </c>
      <c r="G1774" t="str">
        <f t="shared" si="145"/>
        <v>2023-01-05</v>
      </c>
      <c r="H1774" t="str">
        <f t="shared" si="146"/>
        <v>2023-01-06</v>
      </c>
      <c r="I1774" t="str">
        <f t="shared" si="148"/>
        <v>2023</v>
      </c>
      <c r="J1774">
        <f t="shared" si="147"/>
        <v>1</v>
      </c>
      <c r="K1774" t="str">
        <f t="shared" si="149"/>
        <v>경남주의보2023-01-05</v>
      </c>
      <c r="L1774">
        <f>COUNTIF(K$2:K1774,K1774)</f>
        <v>1</v>
      </c>
    </row>
    <row r="1775" spans="1:12" hidden="1" x14ac:dyDescent="0.3">
      <c r="A1775" t="s">
        <v>39</v>
      </c>
      <c r="B1775" t="s">
        <v>139</v>
      </c>
      <c r="C1775" t="s">
        <v>1794</v>
      </c>
      <c r="D1775" t="s">
        <v>123</v>
      </c>
      <c r="E1775" t="s">
        <v>2939</v>
      </c>
      <c r="F1775" t="s">
        <v>1677</v>
      </c>
      <c r="G1775" t="str">
        <f t="shared" si="145"/>
        <v>2023-01-05</v>
      </c>
      <c r="H1775" t="str">
        <f t="shared" si="146"/>
        <v>2023-01-08</v>
      </c>
      <c r="I1775" t="str">
        <f t="shared" si="148"/>
        <v>2023</v>
      </c>
      <c r="J1775">
        <f t="shared" si="147"/>
        <v>1</v>
      </c>
      <c r="K1775" t="str">
        <f t="shared" si="149"/>
        <v>광주주의보2023-01-05</v>
      </c>
      <c r="L1775">
        <f>COUNTIF(K$2:K1775,K1775)</f>
        <v>1</v>
      </c>
    </row>
    <row r="1776" spans="1:12" hidden="1" x14ac:dyDescent="0.3">
      <c r="A1776" t="s">
        <v>142</v>
      </c>
      <c r="B1776" t="s">
        <v>140</v>
      </c>
      <c r="C1776" t="s">
        <v>1794</v>
      </c>
      <c r="D1776" t="s">
        <v>123</v>
      </c>
      <c r="E1776" t="s">
        <v>2978</v>
      </c>
      <c r="F1776" t="s">
        <v>1619</v>
      </c>
      <c r="G1776" t="str">
        <f t="shared" si="145"/>
        <v>2023-01-05</v>
      </c>
      <c r="H1776" t="str">
        <f t="shared" si="146"/>
        <v>2023-01-07</v>
      </c>
      <c r="I1776" t="str">
        <f t="shared" si="148"/>
        <v>2023</v>
      </c>
      <c r="J1776">
        <f t="shared" si="147"/>
        <v>1</v>
      </c>
      <c r="K1776" t="str">
        <f t="shared" si="149"/>
        <v>전북주의보2023-01-05</v>
      </c>
      <c r="L1776">
        <f>COUNTIF(K$2:K1776,K1776)</f>
        <v>1</v>
      </c>
    </row>
    <row r="1777" spans="1:12" hidden="1" x14ac:dyDescent="0.3">
      <c r="A1777" t="s">
        <v>153</v>
      </c>
      <c r="B1777" t="s">
        <v>129</v>
      </c>
      <c r="C1777" t="s">
        <v>126</v>
      </c>
      <c r="D1777" t="s">
        <v>123</v>
      </c>
      <c r="E1777" t="s">
        <v>1561</v>
      </c>
      <c r="F1777" t="s">
        <v>1509</v>
      </c>
      <c r="G1777" t="str">
        <f t="shared" si="145"/>
        <v>2023-01-06</v>
      </c>
      <c r="H1777" t="str">
        <f t="shared" si="146"/>
        <v>2023-01-07</v>
      </c>
      <c r="I1777" t="str">
        <f t="shared" si="148"/>
        <v>2023</v>
      </c>
      <c r="J1777">
        <f t="shared" si="147"/>
        <v>1</v>
      </c>
      <c r="K1777" t="str">
        <f t="shared" si="149"/>
        <v>충남주의보2023-01-06</v>
      </c>
      <c r="L1777">
        <f>COUNTIF(K$2:K1777,K1777)</f>
        <v>1</v>
      </c>
    </row>
    <row r="1778" spans="1:12" hidden="1" x14ac:dyDescent="0.3">
      <c r="A1778" t="s">
        <v>27</v>
      </c>
      <c r="B1778" t="s">
        <v>135</v>
      </c>
      <c r="C1778" t="s">
        <v>1794</v>
      </c>
      <c r="D1778" t="s">
        <v>123</v>
      </c>
      <c r="E1778" t="s">
        <v>1561</v>
      </c>
      <c r="F1778" t="s">
        <v>2851</v>
      </c>
      <c r="G1778" t="str">
        <f t="shared" si="145"/>
        <v>2023-01-06</v>
      </c>
      <c r="H1778" t="str">
        <f t="shared" si="146"/>
        <v>2023-01-09</v>
      </c>
      <c r="I1778" t="str">
        <f t="shared" si="148"/>
        <v>2023</v>
      </c>
      <c r="J1778">
        <f t="shared" si="147"/>
        <v>1</v>
      </c>
      <c r="K1778" t="str">
        <f t="shared" si="149"/>
        <v>서울주의보2023-01-06</v>
      </c>
      <c r="L1778">
        <f>COUNTIF(K$2:K1778,K1778)</f>
        <v>1</v>
      </c>
    </row>
    <row r="1779" spans="1:12" hidden="1" x14ac:dyDescent="0.3">
      <c r="A1779" t="s">
        <v>124</v>
      </c>
      <c r="B1779" t="s">
        <v>125</v>
      </c>
      <c r="C1779" t="s">
        <v>1794</v>
      </c>
      <c r="D1779" t="s">
        <v>123</v>
      </c>
      <c r="E1779" t="s">
        <v>2861</v>
      </c>
      <c r="F1779" t="s">
        <v>1586</v>
      </c>
      <c r="G1779" t="str">
        <f t="shared" si="145"/>
        <v>2023-01-06</v>
      </c>
      <c r="H1779" t="str">
        <f t="shared" si="146"/>
        <v>2023-01-07</v>
      </c>
      <c r="I1779" t="str">
        <f t="shared" si="148"/>
        <v>2023</v>
      </c>
      <c r="J1779">
        <f t="shared" si="147"/>
        <v>1</v>
      </c>
      <c r="K1779" t="str">
        <f t="shared" si="149"/>
        <v>경기주의보2023-01-06</v>
      </c>
      <c r="L1779">
        <f>COUNTIF(K$2:K1779,K1779)</f>
        <v>1</v>
      </c>
    </row>
    <row r="1780" spans="1:12" hidden="1" x14ac:dyDescent="0.3">
      <c r="A1780" t="s">
        <v>30</v>
      </c>
      <c r="B1780" t="s">
        <v>146</v>
      </c>
      <c r="C1780" t="s">
        <v>1794</v>
      </c>
      <c r="D1780" t="s">
        <v>123</v>
      </c>
      <c r="E1780" t="s">
        <v>2890</v>
      </c>
      <c r="F1780" t="s">
        <v>2891</v>
      </c>
      <c r="G1780" t="str">
        <f t="shared" si="145"/>
        <v>2023-01-06</v>
      </c>
      <c r="H1780" t="str">
        <f t="shared" si="146"/>
        <v>2023-01-08</v>
      </c>
      <c r="I1780" t="str">
        <f t="shared" si="148"/>
        <v>2023</v>
      </c>
      <c r="J1780">
        <f t="shared" si="147"/>
        <v>1</v>
      </c>
      <c r="K1780" t="str">
        <f t="shared" si="149"/>
        <v>인천주의보2023-01-06</v>
      </c>
      <c r="L1780">
        <f>COUNTIF(K$2:K1780,K1780)</f>
        <v>1</v>
      </c>
    </row>
    <row r="1781" spans="1:12" hidden="1" x14ac:dyDescent="0.3">
      <c r="A1781" t="s">
        <v>34</v>
      </c>
      <c r="B1781" t="s">
        <v>129</v>
      </c>
      <c r="C1781" t="s">
        <v>1794</v>
      </c>
      <c r="D1781" t="s">
        <v>123</v>
      </c>
      <c r="E1781" t="s">
        <v>2862</v>
      </c>
      <c r="F1781" t="s">
        <v>1586</v>
      </c>
      <c r="G1781" t="str">
        <f t="shared" si="145"/>
        <v>2023-01-06</v>
      </c>
      <c r="H1781" t="str">
        <f t="shared" si="146"/>
        <v>2023-01-07</v>
      </c>
      <c r="I1781" t="str">
        <f t="shared" si="148"/>
        <v>2023</v>
      </c>
      <c r="J1781">
        <f t="shared" si="147"/>
        <v>1</v>
      </c>
      <c r="K1781" t="str">
        <f t="shared" si="149"/>
        <v>대전주의보2023-01-06</v>
      </c>
      <c r="L1781">
        <f>COUNTIF(K$2:K1781,K1781)</f>
        <v>1</v>
      </c>
    </row>
    <row r="1782" spans="1:12" hidden="1" x14ac:dyDescent="0.3">
      <c r="A1782" t="s">
        <v>121</v>
      </c>
      <c r="B1782" t="s">
        <v>152</v>
      </c>
      <c r="C1782" t="s">
        <v>1794</v>
      </c>
      <c r="D1782" t="s">
        <v>123</v>
      </c>
      <c r="E1782" t="s">
        <v>2941</v>
      </c>
      <c r="F1782" t="s">
        <v>1656</v>
      </c>
      <c r="G1782" t="str">
        <f t="shared" si="145"/>
        <v>2023-01-06</v>
      </c>
      <c r="H1782" t="str">
        <f t="shared" si="146"/>
        <v>2023-01-07</v>
      </c>
      <c r="I1782" t="str">
        <f t="shared" si="148"/>
        <v>2023</v>
      </c>
      <c r="J1782">
        <f t="shared" si="147"/>
        <v>1</v>
      </c>
      <c r="K1782" t="str">
        <f t="shared" si="149"/>
        <v>충북주의보2023-01-06</v>
      </c>
      <c r="L1782">
        <f>COUNTIF(K$2:K1782,K1782)</f>
        <v>1</v>
      </c>
    </row>
    <row r="1783" spans="1:12" hidden="1" x14ac:dyDescent="0.3">
      <c r="A1783" t="s">
        <v>61</v>
      </c>
      <c r="B1783" t="s">
        <v>171</v>
      </c>
      <c r="C1783" t="s">
        <v>1794</v>
      </c>
      <c r="D1783" t="s">
        <v>123</v>
      </c>
      <c r="E1783" t="s">
        <v>2916</v>
      </c>
      <c r="F1783" t="s">
        <v>1656</v>
      </c>
      <c r="G1783" t="str">
        <f t="shared" si="145"/>
        <v>2023-01-06</v>
      </c>
      <c r="H1783" t="str">
        <f t="shared" si="146"/>
        <v>2023-01-07</v>
      </c>
      <c r="I1783" t="str">
        <f t="shared" si="148"/>
        <v>2023</v>
      </c>
      <c r="J1783">
        <f t="shared" si="147"/>
        <v>1</v>
      </c>
      <c r="K1783" t="str">
        <f t="shared" si="149"/>
        <v>세종주의보2023-01-06</v>
      </c>
      <c r="L1783">
        <f>COUNTIF(K$2:K1783,K1783)</f>
        <v>1</v>
      </c>
    </row>
    <row r="1784" spans="1:12" hidden="1" x14ac:dyDescent="0.3">
      <c r="A1784" t="s">
        <v>133</v>
      </c>
      <c r="B1784" t="s">
        <v>170</v>
      </c>
      <c r="C1784" t="s">
        <v>1794</v>
      </c>
      <c r="D1784" t="s">
        <v>123</v>
      </c>
      <c r="E1784" t="s">
        <v>2971</v>
      </c>
      <c r="F1784" t="s">
        <v>2958</v>
      </c>
      <c r="G1784" t="str">
        <f t="shared" si="145"/>
        <v>2023-01-06</v>
      </c>
      <c r="H1784" t="str">
        <f t="shared" si="146"/>
        <v>2023-01-06</v>
      </c>
      <c r="I1784" t="str">
        <f t="shared" si="148"/>
        <v>2023</v>
      </c>
      <c r="J1784">
        <f t="shared" si="147"/>
        <v>1</v>
      </c>
      <c r="K1784" t="str">
        <f t="shared" si="149"/>
        <v>경남주의보2023-01-06</v>
      </c>
      <c r="L1784">
        <f>COUNTIF(K$2:K1784,K1784)</f>
        <v>1</v>
      </c>
    </row>
    <row r="1785" spans="1:12" hidden="1" x14ac:dyDescent="0.3">
      <c r="A1785" t="s">
        <v>130</v>
      </c>
      <c r="B1785" t="s">
        <v>131</v>
      </c>
      <c r="C1785" t="s">
        <v>1794</v>
      </c>
      <c r="D1785" t="s">
        <v>123</v>
      </c>
      <c r="E1785" t="s">
        <v>2862</v>
      </c>
      <c r="F1785" t="s">
        <v>1510</v>
      </c>
      <c r="G1785" t="str">
        <f t="shared" si="145"/>
        <v>2023-01-06</v>
      </c>
      <c r="H1785" t="str">
        <f t="shared" si="146"/>
        <v>2023-01-07</v>
      </c>
      <c r="I1785" t="str">
        <f t="shared" si="148"/>
        <v>2023</v>
      </c>
      <c r="J1785">
        <f t="shared" si="147"/>
        <v>1</v>
      </c>
      <c r="K1785" t="str">
        <f t="shared" si="149"/>
        <v>전남주의보2023-01-06</v>
      </c>
      <c r="L1785">
        <f>COUNTIF(K$2:K1785,K1785)</f>
        <v>1</v>
      </c>
    </row>
    <row r="1786" spans="1:12" hidden="1" x14ac:dyDescent="0.3">
      <c r="A1786" t="s">
        <v>142</v>
      </c>
      <c r="B1786" t="s">
        <v>129</v>
      </c>
      <c r="C1786" t="s">
        <v>1794</v>
      </c>
      <c r="D1786" t="s">
        <v>123</v>
      </c>
      <c r="E1786" t="s">
        <v>2979</v>
      </c>
      <c r="F1786" t="s">
        <v>2980</v>
      </c>
      <c r="G1786" t="str">
        <f t="shared" si="145"/>
        <v>2023-01-06</v>
      </c>
      <c r="H1786" t="str">
        <f t="shared" si="146"/>
        <v>2023-01-07</v>
      </c>
      <c r="I1786" t="str">
        <f t="shared" si="148"/>
        <v>2023</v>
      </c>
      <c r="J1786">
        <f t="shared" si="147"/>
        <v>1</v>
      </c>
      <c r="K1786" t="str">
        <f t="shared" si="149"/>
        <v>전북주의보2023-01-06</v>
      </c>
      <c r="L1786">
        <f>COUNTIF(K$2:K1786,K1786)</f>
        <v>1</v>
      </c>
    </row>
    <row r="1787" spans="1:12" hidden="1" x14ac:dyDescent="0.3">
      <c r="A1787" t="s">
        <v>27</v>
      </c>
      <c r="B1787" t="s">
        <v>135</v>
      </c>
      <c r="C1787" t="s">
        <v>126</v>
      </c>
      <c r="D1787" t="s">
        <v>123</v>
      </c>
      <c r="E1787" t="s">
        <v>1449</v>
      </c>
      <c r="F1787" t="s">
        <v>1450</v>
      </c>
      <c r="G1787" t="str">
        <f t="shared" si="145"/>
        <v>2023-01-07</v>
      </c>
      <c r="H1787" t="str">
        <f t="shared" si="146"/>
        <v>2023-01-09</v>
      </c>
      <c r="I1787" t="str">
        <f t="shared" si="148"/>
        <v>2023</v>
      </c>
      <c r="J1787">
        <f t="shared" si="147"/>
        <v>1</v>
      </c>
      <c r="K1787" t="str">
        <f t="shared" si="149"/>
        <v>서울주의보2023-01-07</v>
      </c>
      <c r="L1787">
        <f>COUNTIF(K$2:K1787,K1787)</f>
        <v>1</v>
      </c>
    </row>
    <row r="1788" spans="1:12" hidden="1" x14ac:dyDescent="0.3">
      <c r="A1788" t="s">
        <v>124</v>
      </c>
      <c r="B1788" t="s">
        <v>164</v>
      </c>
      <c r="C1788" t="s">
        <v>126</v>
      </c>
      <c r="D1788" t="s">
        <v>123</v>
      </c>
      <c r="E1788" t="s">
        <v>1469</v>
      </c>
      <c r="F1788" t="s">
        <v>1470</v>
      </c>
      <c r="G1788" t="str">
        <f t="shared" si="145"/>
        <v>2023-01-07</v>
      </c>
      <c r="H1788" t="str">
        <f t="shared" si="146"/>
        <v>2023-01-08</v>
      </c>
      <c r="I1788" t="str">
        <f t="shared" si="148"/>
        <v>2023</v>
      </c>
      <c r="J1788">
        <f t="shared" si="147"/>
        <v>1</v>
      </c>
      <c r="K1788" t="str">
        <f t="shared" si="149"/>
        <v>경기주의보2023-01-07</v>
      </c>
      <c r="L1788">
        <f>COUNTIF(K$2:K1788,K1788)</f>
        <v>1</v>
      </c>
    </row>
    <row r="1789" spans="1:12" hidden="1" x14ac:dyDescent="0.3">
      <c r="A1789" t="s">
        <v>30</v>
      </c>
      <c r="B1789" t="s">
        <v>137</v>
      </c>
      <c r="C1789" t="s">
        <v>126</v>
      </c>
      <c r="D1789" t="s">
        <v>123</v>
      </c>
      <c r="E1789" t="s">
        <v>1469</v>
      </c>
      <c r="F1789" t="s">
        <v>1508</v>
      </c>
      <c r="G1789" t="str">
        <f t="shared" si="145"/>
        <v>2023-01-07</v>
      </c>
      <c r="H1789" t="str">
        <f t="shared" si="146"/>
        <v>2023-01-07</v>
      </c>
      <c r="I1789" t="str">
        <f t="shared" si="148"/>
        <v>2023</v>
      </c>
      <c r="J1789">
        <f t="shared" si="147"/>
        <v>1</v>
      </c>
      <c r="K1789" t="str">
        <f t="shared" si="149"/>
        <v>인천주의보2023-01-07</v>
      </c>
      <c r="L1789">
        <f>COUNTIF(K$2:K1789,K1789)</f>
        <v>1</v>
      </c>
    </row>
    <row r="1790" spans="1:12" hidden="1" x14ac:dyDescent="0.3">
      <c r="A1790" t="s">
        <v>153</v>
      </c>
      <c r="B1790" t="s">
        <v>122</v>
      </c>
      <c r="C1790" t="s">
        <v>126</v>
      </c>
      <c r="D1790" t="s">
        <v>123</v>
      </c>
      <c r="E1790" t="s">
        <v>1469</v>
      </c>
      <c r="F1790" t="s">
        <v>1562</v>
      </c>
      <c r="G1790" t="str">
        <f t="shared" si="145"/>
        <v>2023-01-07</v>
      </c>
      <c r="H1790" t="str">
        <f t="shared" si="146"/>
        <v>2023-01-08</v>
      </c>
      <c r="I1790" t="str">
        <f t="shared" si="148"/>
        <v>2023</v>
      </c>
      <c r="J1790">
        <f t="shared" si="147"/>
        <v>1</v>
      </c>
      <c r="K1790" t="str">
        <f t="shared" si="149"/>
        <v>충남주의보2023-01-07</v>
      </c>
      <c r="L1790">
        <f>COUNTIF(K$2:K1790,K1790)</f>
        <v>1</v>
      </c>
    </row>
    <row r="1791" spans="1:12" hidden="1" x14ac:dyDescent="0.3">
      <c r="A1791" t="s">
        <v>34</v>
      </c>
      <c r="B1791" t="s">
        <v>140</v>
      </c>
      <c r="C1791" t="s">
        <v>126</v>
      </c>
      <c r="D1791" t="s">
        <v>123</v>
      </c>
      <c r="E1791" t="s">
        <v>1586</v>
      </c>
      <c r="F1791" t="s">
        <v>1510</v>
      </c>
      <c r="G1791" t="str">
        <f t="shared" si="145"/>
        <v>2023-01-07</v>
      </c>
      <c r="H1791" t="str">
        <f t="shared" si="146"/>
        <v>2023-01-07</v>
      </c>
      <c r="I1791" t="str">
        <f t="shared" si="148"/>
        <v>2023</v>
      </c>
      <c r="J1791">
        <f t="shared" si="147"/>
        <v>1</v>
      </c>
      <c r="K1791" t="str">
        <f t="shared" si="149"/>
        <v>대전주의보2023-01-07</v>
      </c>
      <c r="L1791">
        <f>COUNTIF(K$2:K1791,K1791)</f>
        <v>1</v>
      </c>
    </row>
    <row r="1792" spans="1:12" hidden="1" x14ac:dyDescent="0.3">
      <c r="A1792" t="s">
        <v>121</v>
      </c>
      <c r="B1792" t="s">
        <v>152</v>
      </c>
      <c r="C1792" t="s">
        <v>126</v>
      </c>
      <c r="D1792" t="s">
        <v>123</v>
      </c>
      <c r="E1792" t="s">
        <v>1598</v>
      </c>
      <c r="F1792" t="s">
        <v>1599</v>
      </c>
      <c r="G1792" t="str">
        <f t="shared" si="145"/>
        <v>2023-01-07</v>
      </c>
      <c r="H1792" t="str">
        <f t="shared" si="146"/>
        <v>2023-01-07</v>
      </c>
      <c r="I1792" t="str">
        <f t="shared" si="148"/>
        <v>2023</v>
      </c>
      <c r="J1792">
        <f t="shared" si="147"/>
        <v>1</v>
      </c>
      <c r="K1792" t="str">
        <f t="shared" si="149"/>
        <v>충북주의보2023-01-07</v>
      </c>
      <c r="L1792">
        <f>COUNTIF(K$2:K1792,K1792)</f>
        <v>1</v>
      </c>
    </row>
    <row r="1793" spans="1:12" hidden="1" x14ac:dyDescent="0.3">
      <c r="A1793" t="s">
        <v>61</v>
      </c>
      <c r="B1793" t="s">
        <v>171</v>
      </c>
      <c r="C1793" t="s">
        <v>126</v>
      </c>
      <c r="D1793" t="s">
        <v>123</v>
      </c>
      <c r="E1793" t="s">
        <v>1471</v>
      </c>
      <c r="F1793" t="s">
        <v>1449</v>
      </c>
      <c r="G1793" t="str">
        <f t="shared" si="145"/>
        <v>2023-01-07</v>
      </c>
      <c r="H1793" t="str">
        <f t="shared" si="146"/>
        <v>2023-01-07</v>
      </c>
      <c r="I1793" t="str">
        <f t="shared" si="148"/>
        <v>2023</v>
      </c>
      <c r="J1793">
        <f t="shared" si="147"/>
        <v>1</v>
      </c>
      <c r="K1793" t="str">
        <f t="shared" si="149"/>
        <v>세종주의보2023-01-07</v>
      </c>
      <c r="L1793">
        <f>COUNTIF(K$2:K1793,K1793)</f>
        <v>1</v>
      </c>
    </row>
    <row r="1794" spans="1:12" hidden="1" x14ac:dyDescent="0.3">
      <c r="A1794" t="s">
        <v>37</v>
      </c>
      <c r="B1794" t="s">
        <v>129</v>
      </c>
      <c r="C1794" t="s">
        <v>126</v>
      </c>
      <c r="D1794" t="s">
        <v>123</v>
      </c>
      <c r="E1794" t="s">
        <v>1618</v>
      </c>
      <c r="F1794" t="s">
        <v>1619</v>
      </c>
      <c r="G1794" t="str">
        <f t="shared" ref="G1794:G1857" si="150">LEFT(E1794,10)</f>
        <v>2023-01-07</v>
      </c>
      <c r="H1794" t="str">
        <f t="shared" ref="H1794:H1857" si="151">LEFT(F1794,10)</f>
        <v>2023-01-07</v>
      </c>
      <c r="I1794" t="str">
        <f t="shared" si="148"/>
        <v>2023</v>
      </c>
      <c r="J1794">
        <f t="shared" si="147"/>
        <v>1</v>
      </c>
      <c r="K1794" t="str">
        <f t="shared" si="149"/>
        <v>부산주의보2023-01-07</v>
      </c>
      <c r="L1794">
        <f>COUNTIF(K$2:K1794,K1794)</f>
        <v>1</v>
      </c>
    </row>
    <row r="1795" spans="1:12" hidden="1" x14ac:dyDescent="0.3">
      <c r="A1795" t="s">
        <v>38</v>
      </c>
      <c r="B1795" t="s">
        <v>167</v>
      </c>
      <c r="C1795" t="s">
        <v>126</v>
      </c>
      <c r="D1795" t="s">
        <v>123</v>
      </c>
      <c r="E1795" t="s">
        <v>1637</v>
      </c>
      <c r="F1795" t="s">
        <v>1619</v>
      </c>
      <c r="G1795" t="str">
        <f t="shared" si="150"/>
        <v>2023-01-07</v>
      </c>
      <c r="H1795" t="str">
        <f t="shared" si="151"/>
        <v>2023-01-07</v>
      </c>
      <c r="I1795" t="str">
        <f t="shared" si="148"/>
        <v>2023</v>
      </c>
      <c r="J1795">
        <f t="shared" ref="J1795:J1858" si="152">MONTH(G1795)</f>
        <v>1</v>
      </c>
      <c r="K1795" t="str">
        <f t="shared" si="149"/>
        <v>울산주의보2023-01-07</v>
      </c>
      <c r="L1795">
        <f>COUNTIF(K$2:K1795,K1795)</f>
        <v>1</v>
      </c>
    </row>
    <row r="1796" spans="1:12" hidden="1" x14ac:dyDescent="0.3">
      <c r="A1796" t="s">
        <v>36</v>
      </c>
      <c r="B1796" t="s">
        <v>165</v>
      </c>
      <c r="C1796" t="s">
        <v>126</v>
      </c>
      <c r="D1796" t="s">
        <v>123</v>
      </c>
      <c r="E1796" t="s">
        <v>1509</v>
      </c>
      <c r="F1796" t="s">
        <v>1449</v>
      </c>
      <c r="G1796" t="str">
        <f t="shared" si="150"/>
        <v>2023-01-07</v>
      </c>
      <c r="H1796" t="str">
        <f t="shared" si="151"/>
        <v>2023-01-07</v>
      </c>
      <c r="I1796" t="str">
        <f t="shared" si="148"/>
        <v>2023</v>
      </c>
      <c r="J1796">
        <f t="shared" si="152"/>
        <v>1</v>
      </c>
      <c r="K1796" t="str">
        <f t="shared" si="149"/>
        <v>대구주의보2023-01-07</v>
      </c>
      <c r="L1796">
        <f>COUNTIF(K$2:K1796,K1796)</f>
        <v>1</v>
      </c>
    </row>
    <row r="1797" spans="1:12" hidden="1" x14ac:dyDescent="0.3">
      <c r="A1797" t="s">
        <v>133</v>
      </c>
      <c r="B1797" t="s">
        <v>169</v>
      </c>
      <c r="C1797" t="s">
        <v>126</v>
      </c>
      <c r="D1797" t="s">
        <v>123</v>
      </c>
      <c r="E1797" t="s">
        <v>1637</v>
      </c>
      <c r="F1797" t="s">
        <v>1449</v>
      </c>
      <c r="G1797" t="str">
        <f t="shared" si="150"/>
        <v>2023-01-07</v>
      </c>
      <c r="H1797" t="str">
        <f t="shared" si="151"/>
        <v>2023-01-07</v>
      </c>
      <c r="I1797" t="str">
        <f t="shared" si="148"/>
        <v>2023</v>
      </c>
      <c r="J1797">
        <f t="shared" si="152"/>
        <v>1</v>
      </c>
      <c r="K1797" t="str">
        <f t="shared" si="149"/>
        <v>경남주의보2023-01-07</v>
      </c>
      <c r="L1797">
        <f>COUNTIF(K$2:K1797,K1797)</f>
        <v>1</v>
      </c>
    </row>
    <row r="1798" spans="1:12" hidden="1" x14ac:dyDescent="0.3">
      <c r="A1798" t="s">
        <v>130</v>
      </c>
      <c r="B1798" t="s">
        <v>131</v>
      </c>
      <c r="C1798" t="s">
        <v>126</v>
      </c>
      <c r="D1798" t="s">
        <v>123</v>
      </c>
      <c r="E1798" t="s">
        <v>1658</v>
      </c>
      <c r="F1798" t="s">
        <v>1668</v>
      </c>
      <c r="G1798" t="str">
        <f t="shared" si="150"/>
        <v>2023-01-07</v>
      </c>
      <c r="H1798" t="str">
        <f t="shared" si="151"/>
        <v>2023-01-08</v>
      </c>
      <c r="I1798" t="str">
        <f t="shared" si="148"/>
        <v>2023</v>
      </c>
      <c r="J1798">
        <f t="shared" si="152"/>
        <v>1</v>
      </c>
      <c r="K1798" t="str">
        <f t="shared" si="149"/>
        <v>전남주의보2023-01-07</v>
      </c>
      <c r="L1798">
        <f>COUNTIF(K$2:K1798,K1798)</f>
        <v>1</v>
      </c>
    </row>
    <row r="1799" spans="1:12" hidden="1" x14ac:dyDescent="0.3">
      <c r="A1799" t="s">
        <v>39</v>
      </c>
      <c r="B1799" t="s">
        <v>139</v>
      </c>
      <c r="C1799" t="s">
        <v>126</v>
      </c>
      <c r="D1799" t="s">
        <v>123</v>
      </c>
      <c r="E1799" t="s">
        <v>1469</v>
      </c>
      <c r="F1799" t="s">
        <v>1671</v>
      </c>
      <c r="G1799" t="str">
        <f t="shared" si="150"/>
        <v>2023-01-07</v>
      </c>
      <c r="H1799" t="str">
        <f t="shared" si="151"/>
        <v>2023-01-08</v>
      </c>
      <c r="I1799" t="str">
        <f t="shared" si="148"/>
        <v>2023</v>
      </c>
      <c r="J1799">
        <f t="shared" si="152"/>
        <v>1</v>
      </c>
      <c r="K1799" t="str">
        <f t="shared" si="149"/>
        <v>광주주의보2023-01-07</v>
      </c>
      <c r="L1799">
        <f>COUNTIF(K$2:K1799,K1799)</f>
        <v>1</v>
      </c>
    </row>
    <row r="1800" spans="1:12" hidden="1" x14ac:dyDescent="0.3">
      <c r="A1800" t="s">
        <v>142</v>
      </c>
      <c r="B1800" t="s">
        <v>140</v>
      </c>
      <c r="C1800" t="s">
        <v>126</v>
      </c>
      <c r="D1800" t="s">
        <v>123</v>
      </c>
      <c r="E1800" t="s">
        <v>1471</v>
      </c>
      <c r="F1800" t="s">
        <v>1677</v>
      </c>
      <c r="G1800" t="str">
        <f t="shared" si="150"/>
        <v>2023-01-07</v>
      </c>
      <c r="H1800" t="str">
        <f t="shared" si="151"/>
        <v>2023-01-08</v>
      </c>
      <c r="I1800" t="str">
        <f t="shared" si="148"/>
        <v>2023</v>
      </c>
      <c r="J1800">
        <f t="shared" si="152"/>
        <v>1</v>
      </c>
      <c r="K1800" t="str">
        <f t="shared" si="149"/>
        <v>전북주의보2023-01-07</v>
      </c>
      <c r="L1800">
        <f>COUNTIF(K$2:K1800,K1800)</f>
        <v>1</v>
      </c>
    </row>
    <row r="1801" spans="1:12" x14ac:dyDescent="0.3">
      <c r="A1801" t="s">
        <v>124</v>
      </c>
      <c r="B1801" t="s">
        <v>125</v>
      </c>
      <c r="C1801" t="s">
        <v>1794</v>
      </c>
      <c r="D1801" t="s">
        <v>1</v>
      </c>
      <c r="E1801" t="s">
        <v>1586</v>
      </c>
      <c r="F1801" t="s">
        <v>2863</v>
      </c>
      <c r="G1801" t="str">
        <f t="shared" si="150"/>
        <v>2023-01-07</v>
      </c>
      <c r="H1801" t="str">
        <f t="shared" si="151"/>
        <v>2023-01-07</v>
      </c>
      <c r="I1801" t="str">
        <f t="shared" si="148"/>
        <v>2023</v>
      </c>
      <c r="J1801">
        <f t="shared" si="152"/>
        <v>1</v>
      </c>
      <c r="K1801" t="str">
        <f t="shared" si="149"/>
        <v>경기경보2023-01-07</v>
      </c>
      <c r="L1801">
        <f>COUNTIF(K$2:K1801,K1801)</f>
        <v>1</v>
      </c>
    </row>
    <row r="1802" spans="1:12" hidden="1" x14ac:dyDescent="0.3">
      <c r="A1802" t="s">
        <v>127</v>
      </c>
      <c r="B1802" t="s">
        <v>147</v>
      </c>
      <c r="C1802" t="s">
        <v>1794</v>
      </c>
      <c r="D1802" t="s">
        <v>123</v>
      </c>
      <c r="E1802" t="s">
        <v>1657</v>
      </c>
      <c r="F1802" t="s">
        <v>1450</v>
      </c>
      <c r="G1802" t="str">
        <f t="shared" si="150"/>
        <v>2023-01-07</v>
      </c>
      <c r="H1802" t="str">
        <f t="shared" si="151"/>
        <v>2023-01-09</v>
      </c>
      <c r="I1802" t="str">
        <f t="shared" si="148"/>
        <v>2023</v>
      </c>
      <c r="J1802">
        <f t="shared" si="152"/>
        <v>1</v>
      </c>
      <c r="K1802" t="str">
        <f t="shared" si="149"/>
        <v>강원주의보2023-01-07</v>
      </c>
      <c r="L1802">
        <f>COUNTIF(K$2:K1802,K1802)</f>
        <v>1</v>
      </c>
    </row>
    <row r="1803" spans="1:12" x14ac:dyDescent="0.3">
      <c r="A1803" t="s">
        <v>153</v>
      </c>
      <c r="B1803" t="s">
        <v>129</v>
      </c>
      <c r="C1803" t="s">
        <v>1794</v>
      </c>
      <c r="D1803" t="s">
        <v>1</v>
      </c>
      <c r="E1803" t="s">
        <v>1678</v>
      </c>
      <c r="F1803" t="s">
        <v>1618</v>
      </c>
      <c r="G1803" t="str">
        <f t="shared" si="150"/>
        <v>2023-01-07</v>
      </c>
      <c r="H1803" t="str">
        <f t="shared" si="151"/>
        <v>2023-01-07</v>
      </c>
      <c r="I1803" t="str">
        <f t="shared" si="148"/>
        <v>2023</v>
      </c>
      <c r="J1803">
        <f t="shared" si="152"/>
        <v>1</v>
      </c>
      <c r="K1803" t="str">
        <f t="shared" si="149"/>
        <v>충남경보2023-01-07</v>
      </c>
      <c r="L1803">
        <f>COUNTIF(K$2:K1803,K1803)</f>
        <v>1</v>
      </c>
    </row>
    <row r="1804" spans="1:12" x14ac:dyDescent="0.3">
      <c r="A1804" t="s">
        <v>34</v>
      </c>
      <c r="B1804" t="s">
        <v>140</v>
      </c>
      <c r="C1804" t="s">
        <v>1794</v>
      </c>
      <c r="D1804" t="s">
        <v>1</v>
      </c>
      <c r="E1804" t="s">
        <v>1656</v>
      </c>
      <c r="F1804" t="s">
        <v>1509</v>
      </c>
      <c r="G1804" t="str">
        <f t="shared" si="150"/>
        <v>2023-01-07</v>
      </c>
      <c r="H1804" t="str">
        <f t="shared" si="151"/>
        <v>2023-01-07</v>
      </c>
      <c r="I1804" t="str">
        <f t="shared" si="148"/>
        <v>2023</v>
      </c>
      <c r="J1804">
        <f t="shared" si="152"/>
        <v>1</v>
      </c>
      <c r="K1804" t="str">
        <f t="shared" si="149"/>
        <v>대전경보2023-01-07</v>
      </c>
      <c r="L1804">
        <f>COUNTIF(K$2:K1804,K1804)</f>
        <v>1</v>
      </c>
    </row>
    <row r="1805" spans="1:12" x14ac:dyDescent="0.3">
      <c r="A1805" t="s">
        <v>121</v>
      </c>
      <c r="B1805" t="s">
        <v>159</v>
      </c>
      <c r="C1805" t="s">
        <v>1794</v>
      </c>
      <c r="D1805" t="s">
        <v>1</v>
      </c>
      <c r="E1805" t="s">
        <v>1618</v>
      </c>
      <c r="F1805" t="s">
        <v>1510</v>
      </c>
      <c r="G1805" t="str">
        <f t="shared" si="150"/>
        <v>2023-01-07</v>
      </c>
      <c r="H1805" t="str">
        <f t="shared" si="151"/>
        <v>2023-01-07</v>
      </c>
      <c r="I1805" t="str">
        <f t="shared" si="148"/>
        <v>2023</v>
      </c>
      <c r="J1805">
        <f t="shared" si="152"/>
        <v>1</v>
      </c>
      <c r="K1805" t="str">
        <f t="shared" si="149"/>
        <v>충북경보2023-01-07</v>
      </c>
      <c r="L1805">
        <f>COUNTIF(K$2:K1805,K1805)</f>
        <v>1</v>
      </c>
    </row>
    <row r="1806" spans="1:12" x14ac:dyDescent="0.3">
      <c r="A1806" t="s">
        <v>61</v>
      </c>
      <c r="B1806" t="s">
        <v>171</v>
      </c>
      <c r="C1806" t="s">
        <v>1794</v>
      </c>
      <c r="D1806" t="s">
        <v>1</v>
      </c>
      <c r="E1806" t="s">
        <v>1656</v>
      </c>
      <c r="F1806" t="s">
        <v>1637</v>
      </c>
      <c r="G1806" t="str">
        <f t="shared" si="150"/>
        <v>2023-01-07</v>
      </c>
      <c r="H1806" t="str">
        <f t="shared" si="151"/>
        <v>2023-01-07</v>
      </c>
      <c r="I1806" t="str">
        <f t="shared" si="148"/>
        <v>2023</v>
      </c>
      <c r="J1806">
        <f t="shared" si="152"/>
        <v>1</v>
      </c>
      <c r="K1806" t="str">
        <f t="shared" si="149"/>
        <v>세종경보2023-01-07</v>
      </c>
      <c r="L1806">
        <f>COUNTIF(K$2:K1806,K1806)</f>
        <v>1</v>
      </c>
    </row>
    <row r="1807" spans="1:12" hidden="1" x14ac:dyDescent="0.3">
      <c r="A1807" t="s">
        <v>132</v>
      </c>
      <c r="B1807" t="s">
        <v>140</v>
      </c>
      <c r="C1807" t="s">
        <v>1794</v>
      </c>
      <c r="D1807" t="s">
        <v>123</v>
      </c>
      <c r="E1807" t="s">
        <v>1657</v>
      </c>
      <c r="F1807" t="s">
        <v>2969</v>
      </c>
      <c r="G1807" t="str">
        <f t="shared" si="150"/>
        <v>2023-01-07</v>
      </c>
      <c r="H1807" t="str">
        <f t="shared" si="151"/>
        <v>2023-01-08</v>
      </c>
      <c r="I1807" t="str">
        <f t="shared" si="148"/>
        <v>2023</v>
      </c>
      <c r="J1807">
        <f t="shared" si="152"/>
        <v>1</v>
      </c>
      <c r="K1807" t="str">
        <f t="shared" si="149"/>
        <v>경북주의보2023-01-07</v>
      </c>
      <c r="L1807">
        <f>COUNTIF(K$2:K1807,K1807)</f>
        <v>1</v>
      </c>
    </row>
    <row r="1808" spans="1:12" hidden="1" x14ac:dyDescent="0.3">
      <c r="A1808" t="s">
        <v>124</v>
      </c>
      <c r="B1808" t="s">
        <v>144</v>
      </c>
      <c r="C1808" t="s">
        <v>126</v>
      </c>
      <c r="D1808" t="s">
        <v>123</v>
      </c>
      <c r="E1808" t="s">
        <v>1472</v>
      </c>
      <c r="F1808" t="s">
        <v>1473</v>
      </c>
      <c r="G1808" t="str">
        <f t="shared" si="150"/>
        <v>2023-01-08</v>
      </c>
      <c r="H1808" t="str">
        <f t="shared" si="151"/>
        <v>2023-01-09</v>
      </c>
      <c r="I1808" t="str">
        <f t="shared" si="148"/>
        <v>2023</v>
      </c>
      <c r="J1808">
        <f t="shared" si="152"/>
        <v>1</v>
      </c>
      <c r="K1808" t="str">
        <f t="shared" si="149"/>
        <v>경기주의보2023-01-08</v>
      </c>
      <c r="L1808">
        <f>COUNTIF(K$2:K1808,K1808)</f>
        <v>1</v>
      </c>
    </row>
    <row r="1809" spans="1:12" hidden="1" x14ac:dyDescent="0.3">
      <c r="A1809" t="s">
        <v>30</v>
      </c>
      <c r="B1809" t="s">
        <v>149</v>
      </c>
      <c r="C1809" t="s">
        <v>126</v>
      </c>
      <c r="D1809" t="s">
        <v>123</v>
      </c>
      <c r="E1809" t="s">
        <v>1511</v>
      </c>
      <c r="F1809" t="s">
        <v>1473</v>
      </c>
      <c r="G1809" t="str">
        <f t="shared" si="150"/>
        <v>2023-01-08</v>
      </c>
      <c r="H1809" t="str">
        <f t="shared" si="151"/>
        <v>2023-01-09</v>
      </c>
      <c r="I1809" t="str">
        <f t="shared" si="148"/>
        <v>2023</v>
      </c>
      <c r="J1809">
        <f t="shared" si="152"/>
        <v>1</v>
      </c>
      <c r="K1809" t="str">
        <f t="shared" si="149"/>
        <v>인천주의보2023-01-08</v>
      </c>
      <c r="L1809">
        <f>COUNTIF(K$2:K1809,K1809)</f>
        <v>1</v>
      </c>
    </row>
    <row r="1810" spans="1:12" hidden="1" x14ac:dyDescent="0.3">
      <c r="A1810" t="s">
        <v>124</v>
      </c>
      <c r="B1810" t="s">
        <v>125</v>
      </c>
      <c r="C1810" t="s">
        <v>126</v>
      </c>
      <c r="D1810" t="s">
        <v>123</v>
      </c>
      <c r="E1810" t="s">
        <v>1474</v>
      </c>
      <c r="F1810" t="s">
        <v>1450</v>
      </c>
      <c r="G1810" t="str">
        <f t="shared" si="150"/>
        <v>2023-01-09</v>
      </c>
      <c r="H1810" t="str">
        <f t="shared" si="151"/>
        <v>2023-01-09</v>
      </c>
      <c r="I1810" t="str">
        <f t="shared" si="148"/>
        <v>2023</v>
      </c>
      <c r="J1810">
        <f t="shared" si="152"/>
        <v>1</v>
      </c>
      <c r="K1810" t="str">
        <f t="shared" si="149"/>
        <v>경기주의보2023-01-09</v>
      </c>
      <c r="L1810">
        <f>COUNTIF(K$2:K1810,K1810)</f>
        <v>1</v>
      </c>
    </row>
    <row r="1811" spans="1:12" hidden="1" x14ac:dyDescent="0.3">
      <c r="A1811" t="s">
        <v>30</v>
      </c>
      <c r="B1811" t="s">
        <v>146</v>
      </c>
      <c r="C1811" t="s">
        <v>126</v>
      </c>
      <c r="D1811" t="s">
        <v>123</v>
      </c>
      <c r="E1811" t="s">
        <v>1512</v>
      </c>
      <c r="F1811" t="s">
        <v>1473</v>
      </c>
      <c r="G1811" t="str">
        <f t="shared" si="150"/>
        <v>2023-01-09</v>
      </c>
      <c r="H1811" t="str">
        <f t="shared" si="151"/>
        <v>2023-01-09</v>
      </c>
      <c r="I1811" t="str">
        <f t="shared" si="148"/>
        <v>2023</v>
      </c>
      <c r="J1811">
        <f t="shared" si="152"/>
        <v>1</v>
      </c>
      <c r="K1811" t="str">
        <f t="shared" si="149"/>
        <v>인천주의보2023-01-09</v>
      </c>
      <c r="L1811">
        <f>COUNTIF(K$2:K1811,K1811)</f>
        <v>1</v>
      </c>
    </row>
    <row r="1812" spans="1:12" hidden="1" x14ac:dyDescent="0.3">
      <c r="A1812" t="s">
        <v>124</v>
      </c>
      <c r="B1812" t="s">
        <v>164</v>
      </c>
      <c r="C1812" t="s">
        <v>1794</v>
      </c>
      <c r="D1812" t="s">
        <v>123</v>
      </c>
      <c r="E1812" t="s">
        <v>2864</v>
      </c>
      <c r="F1812" t="s">
        <v>2865</v>
      </c>
      <c r="G1812" t="str">
        <f t="shared" si="150"/>
        <v>2023-01-11</v>
      </c>
      <c r="H1812" t="str">
        <f t="shared" si="151"/>
        <v>2023-01-13</v>
      </c>
      <c r="I1812" t="str">
        <f t="shared" si="148"/>
        <v>2023</v>
      </c>
      <c r="J1812">
        <f t="shared" si="152"/>
        <v>1</v>
      </c>
      <c r="K1812" t="str">
        <f t="shared" si="149"/>
        <v>경기주의보2023-01-11</v>
      </c>
      <c r="L1812">
        <f>COUNTIF(K$2:K1812,K1812)</f>
        <v>1</v>
      </c>
    </row>
    <row r="1813" spans="1:12" hidden="1" x14ac:dyDescent="0.3">
      <c r="A1813" t="s">
        <v>27</v>
      </c>
      <c r="B1813" t="s">
        <v>135</v>
      </c>
      <c r="C1813" t="s">
        <v>126</v>
      </c>
      <c r="D1813" t="s">
        <v>123</v>
      </c>
      <c r="E1813" t="s">
        <v>1451</v>
      </c>
      <c r="F1813" t="s">
        <v>1452</v>
      </c>
      <c r="G1813" t="str">
        <f t="shared" si="150"/>
        <v>2023-01-20</v>
      </c>
      <c r="H1813" t="str">
        <f t="shared" si="151"/>
        <v>2023-01-20</v>
      </c>
      <c r="I1813" t="str">
        <f t="shared" si="148"/>
        <v>2023</v>
      </c>
      <c r="J1813">
        <f t="shared" si="152"/>
        <v>1</v>
      </c>
      <c r="K1813" t="str">
        <f t="shared" si="149"/>
        <v>서울주의보2023-01-20</v>
      </c>
      <c r="L1813">
        <f>COUNTIF(K$2:K1813,K1813)</f>
        <v>1</v>
      </c>
    </row>
    <row r="1814" spans="1:12" hidden="1" x14ac:dyDescent="0.3">
      <c r="A1814" t="s">
        <v>124</v>
      </c>
      <c r="B1814" t="s">
        <v>131</v>
      </c>
      <c r="C1814" t="s">
        <v>126</v>
      </c>
      <c r="D1814" t="s">
        <v>123</v>
      </c>
      <c r="E1814" t="s">
        <v>1475</v>
      </c>
      <c r="F1814" t="s">
        <v>1476</v>
      </c>
      <c r="G1814" t="str">
        <f t="shared" si="150"/>
        <v>2023-01-20</v>
      </c>
      <c r="H1814" t="str">
        <f t="shared" si="151"/>
        <v>2023-01-20</v>
      </c>
      <c r="I1814" t="str">
        <f t="shared" si="148"/>
        <v>2023</v>
      </c>
      <c r="J1814">
        <f t="shared" si="152"/>
        <v>1</v>
      </c>
      <c r="K1814" t="str">
        <f t="shared" si="149"/>
        <v>경기주의보2023-01-20</v>
      </c>
      <c r="L1814">
        <f>COUNTIF(K$2:K1814,K1814)</f>
        <v>1</v>
      </c>
    </row>
    <row r="1815" spans="1:12" hidden="1" x14ac:dyDescent="0.3">
      <c r="A1815" t="s">
        <v>30</v>
      </c>
      <c r="B1815" t="s">
        <v>137</v>
      </c>
      <c r="C1815" t="s">
        <v>126</v>
      </c>
      <c r="D1815" t="s">
        <v>123</v>
      </c>
      <c r="E1815" t="s">
        <v>1513</v>
      </c>
      <c r="F1815" t="s">
        <v>1514</v>
      </c>
      <c r="G1815" t="str">
        <f t="shared" si="150"/>
        <v>2023-01-20</v>
      </c>
      <c r="H1815" t="str">
        <f t="shared" si="151"/>
        <v>2023-01-20</v>
      </c>
      <c r="I1815" t="str">
        <f t="shared" si="148"/>
        <v>2023</v>
      </c>
      <c r="J1815">
        <f t="shared" si="152"/>
        <v>1</v>
      </c>
      <c r="K1815" t="str">
        <f t="shared" si="149"/>
        <v>인천주의보2023-01-20</v>
      </c>
      <c r="L1815">
        <f>COUNTIF(K$2:K1815,K1815)</f>
        <v>1</v>
      </c>
    </row>
    <row r="1816" spans="1:12" hidden="1" x14ac:dyDescent="0.3">
      <c r="A1816" t="s">
        <v>153</v>
      </c>
      <c r="B1816" t="s">
        <v>122</v>
      </c>
      <c r="C1816" t="s">
        <v>126</v>
      </c>
      <c r="D1816" t="s">
        <v>123</v>
      </c>
      <c r="E1816" t="s">
        <v>1475</v>
      </c>
      <c r="F1816" t="s">
        <v>1563</v>
      </c>
      <c r="G1816" t="str">
        <f t="shared" si="150"/>
        <v>2023-01-20</v>
      </c>
      <c r="H1816" t="str">
        <f t="shared" si="151"/>
        <v>2023-01-20</v>
      </c>
      <c r="I1816" t="str">
        <f t="shared" si="148"/>
        <v>2023</v>
      </c>
      <c r="J1816">
        <f t="shared" si="152"/>
        <v>1</v>
      </c>
      <c r="K1816" t="str">
        <f t="shared" si="149"/>
        <v>충남주의보2023-01-20</v>
      </c>
      <c r="L1816">
        <f>COUNTIF(K$2:K1816,K1816)</f>
        <v>1</v>
      </c>
    </row>
    <row r="1817" spans="1:12" hidden="1" x14ac:dyDescent="0.3">
      <c r="A1817" t="s">
        <v>34</v>
      </c>
      <c r="B1817" t="s">
        <v>140</v>
      </c>
      <c r="C1817" t="s">
        <v>126</v>
      </c>
      <c r="D1817" t="s">
        <v>123</v>
      </c>
      <c r="E1817" t="s">
        <v>1514</v>
      </c>
      <c r="F1817" t="s">
        <v>1587</v>
      </c>
      <c r="G1817" t="str">
        <f t="shared" si="150"/>
        <v>2023-01-20</v>
      </c>
      <c r="H1817" t="str">
        <f t="shared" si="151"/>
        <v>2023-01-20</v>
      </c>
      <c r="I1817" t="str">
        <f t="shared" si="148"/>
        <v>2023</v>
      </c>
      <c r="J1817">
        <f t="shared" si="152"/>
        <v>1</v>
      </c>
      <c r="K1817" t="str">
        <f t="shared" si="149"/>
        <v>대전주의보2023-01-20</v>
      </c>
      <c r="L1817">
        <f>COUNTIF(K$2:K1817,K1817)</f>
        <v>1</v>
      </c>
    </row>
    <row r="1818" spans="1:12" hidden="1" x14ac:dyDescent="0.3">
      <c r="A1818" t="s">
        <v>121</v>
      </c>
      <c r="B1818" t="s">
        <v>122</v>
      </c>
      <c r="C1818" t="s">
        <v>126</v>
      </c>
      <c r="D1818" t="s">
        <v>123</v>
      </c>
      <c r="E1818" t="s">
        <v>1514</v>
      </c>
      <c r="F1818" t="s">
        <v>1587</v>
      </c>
      <c r="G1818" t="str">
        <f t="shared" si="150"/>
        <v>2023-01-20</v>
      </c>
      <c r="H1818" t="str">
        <f t="shared" si="151"/>
        <v>2023-01-20</v>
      </c>
      <c r="I1818" t="str">
        <f t="shared" si="148"/>
        <v>2023</v>
      </c>
      <c r="J1818">
        <f t="shared" si="152"/>
        <v>1</v>
      </c>
      <c r="K1818" t="str">
        <f t="shared" si="149"/>
        <v>충북주의보2023-01-20</v>
      </c>
      <c r="L1818">
        <f>COUNTIF(K$2:K1818,K1818)</f>
        <v>1</v>
      </c>
    </row>
    <row r="1819" spans="1:12" hidden="1" x14ac:dyDescent="0.3">
      <c r="A1819" t="s">
        <v>61</v>
      </c>
      <c r="B1819" t="s">
        <v>171</v>
      </c>
      <c r="C1819" t="s">
        <v>126</v>
      </c>
      <c r="D1819" t="s">
        <v>123</v>
      </c>
      <c r="E1819" t="s">
        <v>1514</v>
      </c>
      <c r="F1819" t="s">
        <v>1563</v>
      </c>
      <c r="G1819" t="str">
        <f t="shared" si="150"/>
        <v>2023-01-20</v>
      </c>
      <c r="H1819" t="str">
        <f t="shared" si="151"/>
        <v>2023-01-20</v>
      </c>
      <c r="I1819" t="str">
        <f t="shared" si="148"/>
        <v>2023</v>
      </c>
      <c r="J1819">
        <f t="shared" si="152"/>
        <v>1</v>
      </c>
      <c r="K1819" t="str">
        <f t="shared" si="149"/>
        <v>세종주의보2023-01-20</v>
      </c>
      <c r="L1819">
        <f>COUNTIF(K$2:K1819,K1819)</f>
        <v>1</v>
      </c>
    </row>
    <row r="1820" spans="1:12" hidden="1" x14ac:dyDescent="0.3">
      <c r="A1820" t="s">
        <v>130</v>
      </c>
      <c r="B1820" t="s">
        <v>157</v>
      </c>
      <c r="C1820" t="s">
        <v>126</v>
      </c>
      <c r="D1820" t="s">
        <v>123</v>
      </c>
      <c r="E1820" t="s">
        <v>1476</v>
      </c>
      <c r="F1820" t="s">
        <v>1600</v>
      </c>
      <c r="G1820" t="str">
        <f t="shared" si="150"/>
        <v>2023-01-20</v>
      </c>
      <c r="H1820" t="str">
        <f t="shared" si="151"/>
        <v>2023-01-20</v>
      </c>
      <c r="I1820" t="str">
        <f t="shared" si="148"/>
        <v>2023</v>
      </c>
      <c r="J1820">
        <f t="shared" si="152"/>
        <v>1</v>
      </c>
      <c r="K1820" t="str">
        <f t="shared" si="149"/>
        <v>전남주의보2023-01-20</v>
      </c>
      <c r="L1820">
        <f>COUNTIF(K$2:K1820,K1820)</f>
        <v>1</v>
      </c>
    </row>
    <row r="1821" spans="1:12" hidden="1" x14ac:dyDescent="0.3">
      <c r="A1821" t="s">
        <v>142</v>
      </c>
      <c r="B1821" t="s">
        <v>129</v>
      </c>
      <c r="C1821" t="s">
        <v>126</v>
      </c>
      <c r="D1821" t="s">
        <v>123</v>
      </c>
      <c r="E1821" t="s">
        <v>1588</v>
      </c>
      <c r="F1821" t="s">
        <v>1587</v>
      </c>
      <c r="G1821" t="str">
        <f t="shared" si="150"/>
        <v>2023-01-20</v>
      </c>
      <c r="H1821" t="str">
        <f t="shared" si="151"/>
        <v>2023-01-20</v>
      </c>
      <c r="I1821" t="str">
        <f t="shared" si="148"/>
        <v>2023</v>
      </c>
      <c r="J1821">
        <f t="shared" si="152"/>
        <v>1</v>
      </c>
      <c r="K1821" t="str">
        <f t="shared" si="149"/>
        <v>전북주의보2023-01-20</v>
      </c>
      <c r="L1821">
        <f>COUNTIF(K$2:K1821,K1821)</f>
        <v>1</v>
      </c>
    </row>
    <row r="1822" spans="1:12" hidden="1" x14ac:dyDescent="0.3">
      <c r="A1822" t="s">
        <v>41</v>
      </c>
      <c r="B1822" t="s">
        <v>162</v>
      </c>
      <c r="C1822" t="s">
        <v>126</v>
      </c>
      <c r="D1822" t="s">
        <v>123</v>
      </c>
      <c r="E1822" t="s">
        <v>1587</v>
      </c>
      <c r="F1822" t="s">
        <v>1684</v>
      </c>
      <c r="G1822" t="str">
        <f t="shared" si="150"/>
        <v>2023-01-20</v>
      </c>
      <c r="H1822" t="str">
        <f t="shared" si="151"/>
        <v>2023-01-20</v>
      </c>
      <c r="I1822" t="str">
        <f t="shared" si="148"/>
        <v>2023</v>
      </c>
      <c r="J1822">
        <f t="shared" si="152"/>
        <v>1</v>
      </c>
      <c r="K1822" t="str">
        <f t="shared" si="149"/>
        <v>제주주의보2023-01-20</v>
      </c>
      <c r="L1822">
        <f>COUNTIF(K$2:K1822,K1822)</f>
        <v>1</v>
      </c>
    </row>
    <row r="1823" spans="1:12" hidden="1" x14ac:dyDescent="0.3">
      <c r="A1823" t="s">
        <v>153</v>
      </c>
      <c r="B1823" t="s">
        <v>122</v>
      </c>
      <c r="C1823" t="s">
        <v>1794</v>
      </c>
      <c r="D1823" t="s">
        <v>123</v>
      </c>
      <c r="E1823" t="s">
        <v>2917</v>
      </c>
      <c r="F1823" t="s">
        <v>2918</v>
      </c>
      <c r="G1823" t="str">
        <f t="shared" si="150"/>
        <v>2023-02-01</v>
      </c>
      <c r="H1823" t="str">
        <f t="shared" si="151"/>
        <v>2023-02-01</v>
      </c>
      <c r="I1823" t="str">
        <f t="shared" si="148"/>
        <v>2023</v>
      </c>
      <c r="J1823">
        <f t="shared" si="152"/>
        <v>2</v>
      </c>
      <c r="K1823" t="str">
        <f t="shared" si="149"/>
        <v>충남주의보2023-02-01</v>
      </c>
      <c r="L1823">
        <f>COUNTIF(K$2:K1823,K1823)</f>
        <v>1</v>
      </c>
    </row>
    <row r="1824" spans="1:12" hidden="1" x14ac:dyDescent="0.3">
      <c r="A1824" t="s">
        <v>124</v>
      </c>
      <c r="B1824" t="s">
        <v>164</v>
      </c>
      <c r="C1824" t="s">
        <v>1794</v>
      </c>
      <c r="D1824" t="s">
        <v>123</v>
      </c>
      <c r="E1824" t="s">
        <v>2866</v>
      </c>
      <c r="F1824" t="s">
        <v>2867</v>
      </c>
      <c r="G1824" t="str">
        <f t="shared" si="150"/>
        <v>2023-02-06</v>
      </c>
      <c r="H1824" t="str">
        <f t="shared" si="151"/>
        <v>2023-02-08</v>
      </c>
      <c r="I1824" t="str">
        <f t="shared" si="148"/>
        <v>2023</v>
      </c>
      <c r="J1824">
        <f t="shared" si="152"/>
        <v>2</v>
      </c>
      <c r="K1824" t="str">
        <f t="shared" si="149"/>
        <v>경기주의보2023-02-06</v>
      </c>
      <c r="L1824">
        <f>COUNTIF(K$2:K1824,K1824)</f>
        <v>1</v>
      </c>
    </row>
    <row r="1825" spans="1:12" hidden="1" x14ac:dyDescent="0.3">
      <c r="A1825" t="s">
        <v>30</v>
      </c>
      <c r="B1825" t="s">
        <v>149</v>
      </c>
      <c r="C1825" t="s">
        <v>1794</v>
      </c>
      <c r="D1825" t="s">
        <v>123</v>
      </c>
      <c r="E1825" t="s">
        <v>2868</v>
      </c>
      <c r="F1825" t="s">
        <v>2871</v>
      </c>
      <c r="G1825" t="str">
        <f t="shared" si="150"/>
        <v>2023-02-06</v>
      </c>
      <c r="H1825" t="str">
        <f t="shared" si="151"/>
        <v>2023-02-08</v>
      </c>
      <c r="I1825" t="str">
        <f t="shared" si="148"/>
        <v>2023</v>
      </c>
      <c r="J1825">
        <f t="shared" si="152"/>
        <v>2</v>
      </c>
      <c r="K1825" t="str">
        <f t="shared" si="149"/>
        <v>인천주의보2023-02-06</v>
      </c>
      <c r="L1825">
        <f>COUNTIF(K$2:K1825,K1825)</f>
        <v>1</v>
      </c>
    </row>
    <row r="1826" spans="1:12" hidden="1" x14ac:dyDescent="0.3">
      <c r="A1826" t="s">
        <v>153</v>
      </c>
      <c r="B1826" t="s">
        <v>129</v>
      </c>
      <c r="C1826" t="s">
        <v>1794</v>
      </c>
      <c r="D1826" t="s">
        <v>123</v>
      </c>
      <c r="E1826" t="s">
        <v>2919</v>
      </c>
      <c r="F1826" t="s">
        <v>2920</v>
      </c>
      <c r="G1826" t="str">
        <f t="shared" si="150"/>
        <v>2023-02-06</v>
      </c>
      <c r="H1826" t="str">
        <f t="shared" si="151"/>
        <v>2023-02-08</v>
      </c>
      <c r="I1826" t="str">
        <f t="shared" ref="I1826:I1887" si="153">LEFT(G1826,4)</f>
        <v>2023</v>
      </c>
      <c r="J1826">
        <f t="shared" si="152"/>
        <v>2</v>
      </c>
      <c r="K1826" t="str">
        <f t="shared" ref="K1826:K1887" si="154">A1826&amp;D1826&amp;G1826</f>
        <v>충남주의보2023-02-06</v>
      </c>
      <c r="L1826">
        <f>COUNTIF(K$2:K1826,K1826)</f>
        <v>1</v>
      </c>
    </row>
    <row r="1827" spans="1:12" hidden="1" x14ac:dyDescent="0.3">
      <c r="A1827" t="s">
        <v>121</v>
      </c>
      <c r="B1827" t="s">
        <v>122</v>
      </c>
      <c r="C1827" t="s">
        <v>1794</v>
      </c>
      <c r="D1827" t="s">
        <v>123</v>
      </c>
      <c r="E1827" t="s">
        <v>2942</v>
      </c>
      <c r="F1827" t="s">
        <v>2943</v>
      </c>
      <c r="G1827" t="str">
        <f t="shared" si="150"/>
        <v>2023-02-06</v>
      </c>
      <c r="H1827" t="str">
        <f t="shared" si="151"/>
        <v>2023-02-09</v>
      </c>
      <c r="I1827" t="str">
        <f t="shared" si="153"/>
        <v>2023</v>
      </c>
      <c r="J1827">
        <f t="shared" si="152"/>
        <v>2</v>
      </c>
      <c r="K1827" t="str">
        <f t="shared" si="154"/>
        <v>충북주의보2023-02-06</v>
      </c>
      <c r="L1827">
        <f>COUNTIF(K$2:K1827,K1827)</f>
        <v>1</v>
      </c>
    </row>
    <row r="1828" spans="1:12" hidden="1" x14ac:dyDescent="0.3">
      <c r="A1828" t="s">
        <v>124</v>
      </c>
      <c r="B1828" t="s">
        <v>125</v>
      </c>
      <c r="C1828" t="s">
        <v>1794</v>
      </c>
      <c r="D1828" t="s">
        <v>123</v>
      </c>
      <c r="E1828" t="s">
        <v>2869</v>
      </c>
      <c r="F1828" t="s">
        <v>2870</v>
      </c>
      <c r="G1828" t="str">
        <f t="shared" si="150"/>
        <v>2023-02-07</v>
      </c>
      <c r="H1828" t="str">
        <f t="shared" si="151"/>
        <v>2023-02-08</v>
      </c>
      <c r="I1828" t="str">
        <f t="shared" si="153"/>
        <v>2023</v>
      </c>
      <c r="J1828">
        <f t="shared" si="152"/>
        <v>2</v>
      </c>
      <c r="K1828" t="str">
        <f t="shared" si="154"/>
        <v>경기주의보2023-02-07</v>
      </c>
      <c r="L1828">
        <f>COUNTIF(K$2:K1828,K1828)</f>
        <v>1</v>
      </c>
    </row>
    <row r="1829" spans="1:12" hidden="1" x14ac:dyDescent="0.3">
      <c r="A1829" t="s">
        <v>153</v>
      </c>
      <c r="B1829" t="s">
        <v>146</v>
      </c>
      <c r="C1829" t="s">
        <v>1794</v>
      </c>
      <c r="D1829" t="s">
        <v>123</v>
      </c>
      <c r="E1829" t="s">
        <v>2921</v>
      </c>
      <c r="F1829" t="s">
        <v>2922</v>
      </c>
      <c r="G1829" t="str">
        <f t="shared" si="150"/>
        <v>2023-02-07</v>
      </c>
      <c r="H1829" t="str">
        <f t="shared" si="151"/>
        <v>2023-02-09</v>
      </c>
      <c r="I1829" t="str">
        <f t="shared" si="153"/>
        <v>2023</v>
      </c>
      <c r="J1829">
        <f t="shared" si="152"/>
        <v>2</v>
      </c>
      <c r="K1829" t="str">
        <f t="shared" si="154"/>
        <v>충남주의보2023-02-07</v>
      </c>
      <c r="L1829">
        <f>COUNTIF(K$2:K1829,K1829)</f>
        <v>1</v>
      </c>
    </row>
    <row r="1830" spans="1:12" hidden="1" x14ac:dyDescent="0.3">
      <c r="A1830" t="s">
        <v>34</v>
      </c>
      <c r="B1830" t="s">
        <v>140</v>
      </c>
      <c r="C1830" t="s">
        <v>1794</v>
      </c>
      <c r="D1830" t="s">
        <v>123</v>
      </c>
      <c r="E1830" t="s">
        <v>2938</v>
      </c>
      <c r="F1830" t="s">
        <v>2867</v>
      </c>
      <c r="G1830" t="str">
        <f t="shared" si="150"/>
        <v>2023-02-07</v>
      </c>
      <c r="H1830" t="str">
        <f t="shared" si="151"/>
        <v>2023-02-08</v>
      </c>
      <c r="I1830" t="str">
        <f t="shared" si="153"/>
        <v>2023</v>
      </c>
      <c r="J1830">
        <f t="shared" si="152"/>
        <v>2</v>
      </c>
      <c r="K1830" t="str">
        <f t="shared" si="154"/>
        <v>대전주의보2023-02-07</v>
      </c>
      <c r="L1830">
        <f>COUNTIF(K$2:K1830,K1830)</f>
        <v>1</v>
      </c>
    </row>
    <row r="1831" spans="1:12" hidden="1" x14ac:dyDescent="0.3">
      <c r="A1831" t="s">
        <v>121</v>
      </c>
      <c r="B1831" t="s">
        <v>152</v>
      </c>
      <c r="C1831" t="s">
        <v>1794</v>
      </c>
      <c r="D1831" t="s">
        <v>123</v>
      </c>
      <c r="E1831" t="s">
        <v>2944</v>
      </c>
      <c r="F1831" t="s">
        <v>2945</v>
      </c>
      <c r="G1831" t="str">
        <f t="shared" si="150"/>
        <v>2023-02-07</v>
      </c>
      <c r="H1831" t="str">
        <f t="shared" si="151"/>
        <v>2023-02-09</v>
      </c>
      <c r="I1831" t="str">
        <f t="shared" si="153"/>
        <v>2023</v>
      </c>
      <c r="J1831">
        <f t="shared" si="152"/>
        <v>2</v>
      </c>
      <c r="K1831" t="str">
        <f t="shared" si="154"/>
        <v>충북주의보2023-02-07</v>
      </c>
      <c r="L1831">
        <f>COUNTIF(K$2:K1831,K1831)</f>
        <v>1</v>
      </c>
    </row>
    <row r="1832" spans="1:12" hidden="1" x14ac:dyDescent="0.3">
      <c r="A1832" t="s">
        <v>61</v>
      </c>
      <c r="B1832" t="s">
        <v>171</v>
      </c>
      <c r="C1832" t="s">
        <v>1794</v>
      </c>
      <c r="D1832" t="s">
        <v>123</v>
      </c>
      <c r="E1832" t="s">
        <v>2953</v>
      </c>
      <c r="F1832" t="s">
        <v>2870</v>
      </c>
      <c r="G1832" t="str">
        <f t="shared" si="150"/>
        <v>2023-02-07</v>
      </c>
      <c r="H1832" t="str">
        <f t="shared" si="151"/>
        <v>2023-02-08</v>
      </c>
      <c r="I1832" t="str">
        <f t="shared" si="153"/>
        <v>2023</v>
      </c>
      <c r="J1832">
        <f t="shared" si="152"/>
        <v>2</v>
      </c>
      <c r="K1832" t="str">
        <f t="shared" si="154"/>
        <v>세종주의보2023-02-07</v>
      </c>
      <c r="L1832">
        <f>COUNTIF(K$2:K1832,K1832)</f>
        <v>1</v>
      </c>
    </row>
    <row r="1833" spans="1:12" hidden="1" x14ac:dyDescent="0.3">
      <c r="A1833" t="s">
        <v>142</v>
      </c>
      <c r="B1833" t="s">
        <v>129</v>
      </c>
      <c r="C1833" t="s">
        <v>1794</v>
      </c>
      <c r="D1833" t="s">
        <v>123</v>
      </c>
      <c r="E1833" t="s">
        <v>2981</v>
      </c>
      <c r="F1833" t="s">
        <v>2982</v>
      </c>
      <c r="G1833" t="str">
        <f t="shared" si="150"/>
        <v>2023-02-07</v>
      </c>
      <c r="H1833" t="str">
        <f t="shared" si="151"/>
        <v>2023-02-09</v>
      </c>
      <c r="I1833" t="str">
        <f t="shared" si="153"/>
        <v>2023</v>
      </c>
      <c r="J1833">
        <f t="shared" si="152"/>
        <v>2</v>
      </c>
      <c r="K1833" t="str">
        <f t="shared" si="154"/>
        <v>전북주의보2023-02-07</v>
      </c>
      <c r="L1833">
        <f>COUNTIF(K$2:K1833,K1833)</f>
        <v>1</v>
      </c>
    </row>
    <row r="1834" spans="1:12" hidden="1" x14ac:dyDescent="0.3">
      <c r="A1834" t="s">
        <v>27</v>
      </c>
      <c r="B1834" t="s">
        <v>135</v>
      </c>
      <c r="C1834" t="s">
        <v>1794</v>
      </c>
      <c r="D1834" t="s">
        <v>123</v>
      </c>
      <c r="E1834" t="s">
        <v>2852</v>
      </c>
      <c r="F1834" t="s">
        <v>2853</v>
      </c>
      <c r="G1834" t="str">
        <f t="shared" si="150"/>
        <v>2023-02-08</v>
      </c>
      <c r="H1834" t="str">
        <f t="shared" si="151"/>
        <v>2023-02-08</v>
      </c>
      <c r="I1834" t="str">
        <f t="shared" si="153"/>
        <v>2023</v>
      </c>
      <c r="J1834">
        <f t="shared" si="152"/>
        <v>2</v>
      </c>
      <c r="K1834" t="str">
        <f t="shared" si="154"/>
        <v>서울주의보2023-02-08</v>
      </c>
      <c r="L1834">
        <f>COUNTIF(K$2:K1834,K1834)</f>
        <v>1</v>
      </c>
    </row>
    <row r="1835" spans="1:12" hidden="1" x14ac:dyDescent="0.3">
      <c r="A1835" t="s">
        <v>124</v>
      </c>
      <c r="B1835" t="s">
        <v>131</v>
      </c>
      <c r="C1835" t="s">
        <v>1794</v>
      </c>
      <c r="D1835" t="s">
        <v>123</v>
      </c>
      <c r="E1835" t="s">
        <v>2871</v>
      </c>
      <c r="F1835" t="s">
        <v>2870</v>
      </c>
      <c r="G1835" t="str">
        <f t="shared" si="150"/>
        <v>2023-02-08</v>
      </c>
      <c r="H1835" t="str">
        <f t="shared" si="151"/>
        <v>2023-02-08</v>
      </c>
      <c r="I1835" t="str">
        <f t="shared" si="153"/>
        <v>2023</v>
      </c>
      <c r="J1835">
        <f t="shared" si="152"/>
        <v>2</v>
      </c>
      <c r="K1835" t="str">
        <f t="shared" si="154"/>
        <v>경기주의보2023-02-08</v>
      </c>
      <c r="L1835">
        <f>COUNTIF(K$2:K1835,K1835)</f>
        <v>1</v>
      </c>
    </row>
    <row r="1836" spans="1:12" hidden="1" x14ac:dyDescent="0.3">
      <c r="A1836" t="s">
        <v>30</v>
      </c>
      <c r="B1836" t="s">
        <v>129</v>
      </c>
      <c r="C1836" t="s">
        <v>1794</v>
      </c>
      <c r="D1836" t="s">
        <v>123</v>
      </c>
      <c r="E1836" t="s">
        <v>2892</v>
      </c>
      <c r="F1836" t="s">
        <v>2893</v>
      </c>
      <c r="G1836" t="str">
        <f t="shared" si="150"/>
        <v>2023-02-08</v>
      </c>
      <c r="H1836" t="str">
        <f t="shared" si="151"/>
        <v>2023-02-08</v>
      </c>
      <c r="I1836" t="str">
        <f t="shared" si="153"/>
        <v>2023</v>
      </c>
      <c r="J1836">
        <f t="shared" si="152"/>
        <v>2</v>
      </c>
      <c r="K1836" t="str">
        <f t="shared" si="154"/>
        <v>인천주의보2023-02-08</v>
      </c>
      <c r="L1836">
        <f>COUNTIF(K$2:K1836,K1836)</f>
        <v>1</v>
      </c>
    </row>
    <row r="1837" spans="1:12" hidden="1" x14ac:dyDescent="0.3">
      <c r="A1837" t="s">
        <v>121</v>
      </c>
      <c r="B1837" t="s">
        <v>159</v>
      </c>
      <c r="C1837" t="s">
        <v>1794</v>
      </c>
      <c r="D1837" t="s">
        <v>123</v>
      </c>
      <c r="E1837" t="s">
        <v>2946</v>
      </c>
      <c r="F1837" t="s">
        <v>2947</v>
      </c>
      <c r="G1837" t="str">
        <f t="shared" si="150"/>
        <v>2023-02-08</v>
      </c>
      <c r="H1837" t="str">
        <f t="shared" si="151"/>
        <v>2023-02-08</v>
      </c>
      <c r="I1837" t="str">
        <f t="shared" si="153"/>
        <v>2023</v>
      </c>
      <c r="J1837">
        <f t="shared" si="152"/>
        <v>2</v>
      </c>
      <c r="K1837" t="str">
        <f t="shared" si="154"/>
        <v>충북주의보2023-02-08</v>
      </c>
      <c r="L1837">
        <f>COUNTIF(K$2:K1837,K1837)</f>
        <v>1</v>
      </c>
    </row>
    <row r="1838" spans="1:12" hidden="1" x14ac:dyDescent="0.3">
      <c r="A1838" t="s">
        <v>39</v>
      </c>
      <c r="B1838" t="s">
        <v>139</v>
      </c>
      <c r="C1838" t="s">
        <v>1794</v>
      </c>
      <c r="D1838" t="s">
        <v>123</v>
      </c>
      <c r="E1838" t="s">
        <v>2977</v>
      </c>
      <c r="F1838" t="s">
        <v>2920</v>
      </c>
      <c r="G1838" t="str">
        <f t="shared" si="150"/>
        <v>2023-02-08</v>
      </c>
      <c r="H1838" t="str">
        <f t="shared" si="151"/>
        <v>2023-02-08</v>
      </c>
      <c r="I1838" t="str">
        <f t="shared" si="153"/>
        <v>2023</v>
      </c>
      <c r="J1838">
        <f t="shared" si="152"/>
        <v>2</v>
      </c>
      <c r="K1838" t="str">
        <f t="shared" si="154"/>
        <v>광주주의보2023-02-08</v>
      </c>
      <c r="L1838">
        <f>COUNTIF(K$2:K1838,K1838)</f>
        <v>1</v>
      </c>
    </row>
    <row r="1839" spans="1:12" hidden="1" x14ac:dyDescent="0.3">
      <c r="A1839" t="s">
        <v>142</v>
      </c>
      <c r="B1839" t="s">
        <v>140</v>
      </c>
      <c r="C1839" t="s">
        <v>1794</v>
      </c>
      <c r="D1839" t="s">
        <v>123</v>
      </c>
      <c r="E1839" t="s">
        <v>2871</v>
      </c>
      <c r="F1839" t="s">
        <v>2983</v>
      </c>
      <c r="G1839" t="str">
        <f t="shared" si="150"/>
        <v>2023-02-08</v>
      </c>
      <c r="H1839" t="str">
        <f t="shared" si="151"/>
        <v>2023-02-08</v>
      </c>
      <c r="I1839" t="str">
        <f t="shared" si="153"/>
        <v>2023</v>
      </c>
      <c r="J1839">
        <f t="shared" si="152"/>
        <v>2</v>
      </c>
      <c r="K1839" t="str">
        <f t="shared" si="154"/>
        <v>전북주의보2023-02-08</v>
      </c>
      <c r="L1839">
        <f>COUNTIF(K$2:K1839,K1839)</f>
        <v>1</v>
      </c>
    </row>
    <row r="1840" spans="1:12" hidden="1" x14ac:dyDescent="0.3">
      <c r="A1840" t="s">
        <v>124</v>
      </c>
      <c r="B1840" t="s">
        <v>125</v>
      </c>
      <c r="C1840" t="s">
        <v>1794</v>
      </c>
      <c r="D1840" t="s">
        <v>123</v>
      </c>
      <c r="E1840" t="s">
        <v>2872</v>
      </c>
      <c r="F1840" t="s">
        <v>2873</v>
      </c>
      <c r="G1840" t="str">
        <f t="shared" si="150"/>
        <v>2023-02-12</v>
      </c>
      <c r="H1840" t="str">
        <f t="shared" si="151"/>
        <v>2023-02-13</v>
      </c>
      <c r="I1840" t="str">
        <f t="shared" si="153"/>
        <v>2023</v>
      </c>
      <c r="J1840">
        <f t="shared" si="152"/>
        <v>2</v>
      </c>
      <c r="K1840" t="str">
        <f t="shared" si="154"/>
        <v>경기주의보2023-02-12</v>
      </c>
      <c r="L1840">
        <f>COUNTIF(K$2:K1840,K1840)</f>
        <v>1</v>
      </c>
    </row>
    <row r="1841" spans="1:12" hidden="1" x14ac:dyDescent="0.3">
      <c r="A1841" t="s">
        <v>30</v>
      </c>
      <c r="B1841" t="s">
        <v>149</v>
      </c>
      <c r="C1841" t="s">
        <v>1794</v>
      </c>
      <c r="D1841" t="s">
        <v>123</v>
      </c>
      <c r="E1841" t="s">
        <v>2894</v>
      </c>
      <c r="F1841" t="s">
        <v>2895</v>
      </c>
      <c r="G1841" t="str">
        <f t="shared" si="150"/>
        <v>2023-02-12</v>
      </c>
      <c r="H1841" t="str">
        <f t="shared" si="151"/>
        <v>2023-02-13</v>
      </c>
      <c r="I1841" t="str">
        <f t="shared" si="153"/>
        <v>2023</v>
      </c>
      <c r="J1841">
        <f t="shared" si="152"/>
        <v>2</v>
      </c>
      <c r="K1841" t="str">
        <f t="shared" si="154"/>
        <v>인천주의보2023-02-12</v>
      </c>
      <c r="L1841">
        <f>COUNTIF(K$2:K1841,K1841)</f>
        <v>1</v>
      </c>
    </row>
    <row r="1842" spans="1:12" hidden="1" x14ac:dyDescent="0.3">
      <c r="A1842" t="s">
        <v>153</v>
      </c>
      <c r="B1842" t="s">
        <v>146</v>
      </c>
      <c r="C1842" t="s">
        <v>1794</v>
      </c>
      <c r="D1842" t="s">
        <v>123</v>
      </c>
      <c r="E1842" t="s">
        <v>2923</v>
      </c>
      <c r="F1842" t="s">
        <v>2924</v>
      </c>
      <c r="G1842" t="str">
        <f t="shared" si="150"/>
        <v>2023-02-12</v>
      </c>
      <c r="H1842" t="str">
        <f t="shared" si="151"/>
        <v>2023-02-13</v>
      </c>
      <c r="I1842" t="str">
        <f t="shared" si="153"/>
        <v>2023</v>
      </c>
      <c r="J1842">
        <f t="shared" si="152"/>
        <v>2</v>
      </c>
      <c r="K1842" t="str">
        <f t="shared" si="154"/>
        <v>충남주의보2023-02-12</v>
      </c>
      <c r="L1842">
        <f>COUNTIF(K$2:K1842,K1842)</f>
        <v>1</v>
      </c>
    </row>
    <row r="1843" spans="1:12" hidden="1" x14ac:dyDescent="0.3">
      <c r="A1843" t="s">
        <v>61</v>
      </c>
      <c r="B1843" t="s">
        <v>171</v>
      </c>
      <c r="C1843" t="s">
        <v>1794</v>
      </c>
      <c r="D1843" t="s">
        <v>123</v>
      </c>
      <c r="E1843" t="s">
        <v>2954</v>
      </c>
      <c r="F1843" t="s">
        <v>2924</v>
      </c>
      <c r="G1843" t="str">
        <f t="shared" si="150"/>
        <v>2023-02-12</v>
      </c>
      <c r="H1843" t="str">
        <f t="shared" si="151"/>
        <v>2023-02-13</v>
      </c>
      <c r="I1843" t="str">
        <f t="shared" si="153"/>
        <v>2023</v>
      </c>
      <c r="J1843">
        <f t="shared" si="152"/>
        <v>2</v>
      </c>
      <c r="K1843" t="str">
        <f t="shared" si="154"/>
        <v>세종주의보2023-02-12</v>
      </c>
      <c r="L1843">
        <f>COUNTIF(K$2:K1843,K1843)</f>
        <v>1</v>
      </c>
    </row>
    <row r="1844" spans="1:12" hidden="1" x14ac:dyDescent="0.3">
      <c r="A1844" t="s">
        <v>142</v>
      </c>
      <c r="B1844" t="s">
        <v>129</v>
      </c>
      <c r="C1844" t="s">
        <v>1794</v>
      </c>
      <c r="D1844" t="s">
        <v>123</v>
      </c>
      <c r="E1844" t="s">
        <v>2984</v>
      </c>
      <c r="F1844" t="s">
        <v>2985</v>
      </c>
      <c r="G1844" t="str">
        <f t="shared" si="150"/>
        <v>2023-02-13</v>
      </c>
      <c r="H1844" t="str">
        <f t="shared" si="151"/>
        <v>2023-02-13</v>
      </c>
      <c r="I1844" t="str">
        <f t="shared" si="153"/>
        <v>2023</v>
      </c>
      <c r="J1844">
        <f t="shared" si="152"/>
        <v>2</v>
      </c>
      <c r="K1844" t="str">
        <f t="shared" si="154"/>
        <v>전북주의보2023-02-13</v>
      </c>
      <c r="L1844">
        <f>COUNTIF(K$2:K1844,K1844)</f>
        <v>1</v>
      </c>
    </row>
    <row r="1845" spans="1:12" hidden="1" x14ac:dyDescent="0.3">
      <c r="A1845" t="s">
        <v>27</v>
      </c>
      <c r="B1845" t="s">
        <v>135</v>
      </c>
      <c r="C1845" t="s">
        <v>1794</v>
      </c>
      <c r="D1845" t="s">
        <v>123</v>
      </c>
      <c r="E1845" t="s">
        <v>2854</v>
      </c>
      <c r="F1845" t="s">
        <v>2855</v>
      </c>
      <c r="G1845" t="str">
        <f t="shared" si="150"/>
        <v>2023-02-18</v>
      </c>
      <c r="H1845" t="str">
        <f t="shared" si="151"/>
        <v>2023-02-19</v>
      </c>
      <c r="I1845" t="str">
        <f t="shared" si="153"/>
        <v>2023</v>
      </c>
      <c r="J1845">
        <f t="shared" si="152"/>
        <v>2</v>
      </c>
      <c r="K1845" t="str">
        <f t="shared" si="154"/>
        <v>서울주의보2023-02-18</v>
      </c>
      <c r="L1845">
        <f>COUNTIF(K$2:K1845,K1845)</f>
        <v>1</v>
      </c>
    </row>
    <row r="1846" spans="1:12" hidden="1" x14ac:dyDescent="0.3">
      <c r="A1846" t="s">
        <v>124</v>
      </c>
      <c r="B1846" t="s">
        <v>144</v>
      </c>
      <c r="C1846" t="s">
        <v>1794</v>
      </c>
      <c r="D1846" t="s">
        <v>123</v>
      </c>
      <c r="E1846" t="s">
        <v>2874</v>
      </c>
      <c r="F1846" t="s">
        <v>2875</v>
      </c>
      <c r="G1846" t="str">
        <f t="shared" si="150"/>
        <v>2023-02-18</v>
      </c>
      <c r="H1846" t="str">
        <f t="shared" si="151"/>
        <v>2023-02-19</v>
      </c>
      <c r="I1846" t="str">
        <f t="shared" si="153"/>
        <v>2023</v>
      </c>
      <c r="J1846">
        <f t="shared" si="152"/>
        <v>2</v>
      </c>
      <c r="K1846" t="str">
        <f t="shared" si="154"/>
        <v>경기주의보2023-02-18</v>
      </c>
      <c r="L1846">
        <f>COUNTIF(K$2:K1846,K1846)</f>
        <v>1</v>
      </c>
    </row>
    <row r="1847" spans="1:12" hidden="1" x14ac:dyDescent="0.3">
      <c r="A1847" t="s">
        <v>30</v>
      </c>
      <c r="B1847" t="s">
        <v>149</v>
      </c>
      <c r="C1847" t="s">
        <v>1794</v>
      </c>
      <c r="D1847" t="s">
        <v>123</v>
      </c>
      <c r="E1847" t="s">
        <v>2896</v>
      </c>
      <c r="F1847" t="s">
        <v>2897</v>
      </c>
      <c r="G1847" t="str">
        <f t="shared" si="150"/>
        <v>2023-02-18</v>
      </c>
      <c r="H1847" t="str">
        <f t="shared" si="151"/>
        <v>2023-02-19</v>
      </c>
      <c r="I1847" t="str">
        <f t="shared" si="153"/>
        <v>2023</v>
      </c>
      <c r="J1847">
        <f t="shared" si="152"/>
        <v>2</v>
      </c>
      <c r="K1847" t="str">
        <f t="shared" si="154"/>
        <v>인천주의보2023-02-18</v>
      </c>
      <c r="L1847">
        <f>COUNTIF(K$2:K1847,K1847)</f>
        <v>1</v>
      </c>
    </row>
    <row r="1848" spans="1:12" hidden="1" x14ac:dyDescent="0.3">
      <c r="A1848" t="s">
        <v>153</v>
      </c>
      <c r="B1848" t="s">
        <v>129</v>
      </c>
      <c r="C1848" t="s">
        <v>1794</v>
      </c>
      <c r="D1848" t="s">
        <v>123</v>
      </c>
      <c r="E1848" t="s">
        <v>2925</v>
      </c>
      <c r="F1848" t="s">
        <v>2875</v>
      </c>
      <c r="G1848" t="str">
        <f t="shared" si="150"/>
        <v>2023-02-18</v>
      </c>
      <c r="H1848" t="str">
        <f t="shared" si="151"/>
        <v>2023-02-19</v>
      </c>
      <c r="I1848" t="str">
        <f t="shared" si="153"/>
        <v>2023</v>
      </c>
      <c r="J1848">
        <f t="shared" si="152"/>
        <v>2</v>
      </c>
      <c r="K1848" t="str">
        <f t="shared" si="154"/>
        <v>충남주의보2023-02-18</v>
      </c>
      <c r="L1848">
        <f>COUNTIF(K$2:K1848,K1848)</f>
        <v>1</v>
      </c>
    </row>
    <row r="1849" spans="1:12" hidden="1" x14ac:dyDescent="0.3">
      <c r="A1849" t="s">
        <v>61</v>
      </c>
      <c r="B1849" t="s">
        <v>171</v>
      </c>
      <c r="C1849" t="s">
        <v>1794</v>
      </c>
      <c r="D1849" t="s">
        <v>123</v>
      </c>
      <c r="E1849" t="s">
        <v>2955</v>
      </c>
      <c r="F1849" t="s">
        <v>2897</v>
      </c>
      <c r="G1849" t="str">
        <f t="shared" si="150"/>
        <v>2023-02-18</v>
      </c>
      <c r="H1849" t="str">
        <f t="shared" si="151"/>
        <v>2023-02-19</v>
      </c>
      <c r="I1849" t="str">
        <f t="shared" si="153"/>
        <v>2023</v>
      </c>
      <c r="J1849">
        <f t="shared" si="152"/>
        <v>2</v>
      </c>
      <c r="K1849" t="str">
        <f t="shared" si="154"/>
        <v>세종주의보2023-02-18</v>
      </c>
      <c r="L1849">
        <f>COUNTIF(K$2:K1849,K1849)</f>
        <v>1</v>
      </c>
    </row>
    <row r="1850" spans="1:12" hidden="1" x14ac:dyDescent="0.3">
      <c r="A1850" t="s">
        <v>153</v>
      </c>
      <c r="B1850" t="s">
        <v>122</v>
      </c>
      <c r="C1850" t="s">
        <v>1794</v>
      </c>
      <c r="D1850" t="s">
        <v>123</v>
      </c>
      <c r="E1850" t="s">
        <v>2926</v>
      </c>
      <c r="F1850" t="s">
        <v>2927</v>
      </c>
      <c r="G1850" t="str">
        <f t="shared" si="150"/>
        <v>2023-02-24</v>
      </c>
      <c r="H1850" t="str">
        <f t="shared" si="151"/>
        <v>2023-02-24</v>
      </c>
      <c r="I1850" t="str">
        <f t="shared" si="153"/>
        <v>2023</v>
      </c>
      <c r="J1850">
        <f t="shared" si="152"/>
        <v>2</v>
      </c>
      <c r="K1850" t="str">
        <f t="shared" si="154"/>
        <v>충남주의보2023-02-24</v>
      </c>
      <c r="L1850">
        <f>COUNTIF(K$2:K1850,K1850)</f>
        <v>1</v>
      </c>
    </row>
    <row r="1851" spans="1:12" hidden="1" x14ac:dyDescent="0.3">
      <c r="A1851" t="s">
        <v>34</v>
      </c>
      <c r="B1851" t="s">
        <v>140</v>
      </c>
      <c r="C1851" t="s">
        <v>1794</v>
      </c>
      <c r="D1851" t="s">
        <v>123</v>
      </c>
      <c r="E1851" t="s">
        <v>2926</v>
      </c>
      <c r="F1851" t="s">
        <v>2927</v>
      </c>
      <c r="G1851" t="str">
        <f t="shared" si="150"/>
        <v>2023-02-24</v>
      </c>
      <c r="H1851" t="str">
        <f t="shared" si="151"/>
        <v>2023-02-24</v>
      </c>
      <c r="I1851" t="str">
        <f t="shared" si="153"/>
        <v>2023</v>
      </c>
      <c r="J1851">
        <f t="shared" si="152"/>
        <v>2</v>
      </c>
      <c r="K1851" t="str">
        <f t="shared" si="154"/>
        <v>대전주의보2023-02-24</v>
      </c>
      <c r="L1851">
        <f>COUNTIF(K$2:K1851,K1851)</f>
        <v>1</v>
      </c>
    </row>
    <row r="1852" spans="1:12" hidden="1" x14ac:dyDescent="0.3">
      <c r="A1852" t="s">
        <v>124</v>
      </c>
      <c r="B1852" t="s">
        <v>125</v>
      </c>
      <c r="C1852" t="s">
        <v>1794</v>
      </c>
      <c r="D1852" t="s">
        <v>123</v>
      </c>
      <c r="E1852" t="s">
        <v>2876</v>
      </c>
      <c r="F1852" t="s">
        <v>2877</v>
      </c>
      <c r="G1852" t="str">
        <f t="shared" si="150"/>
        <v>2023-03-05</v>
      </c>
      <c r="H1852" t="str">
        <f t="shared" si="151"/>
        <v>2023-03-05</v>
      </c>
      <c r="I1852" t="str">
        <f t="shared" si="153"/>
        <v>2023</v>
      </c>
      <c r="J1852">
        <f t="shared" si="152"/>
        <v>3</v>
      </c>
      <c r="K1852" t="str">
        <f t="shared" si="154"/>
        <v>경기주의보2023-03-05</v>
      </c>
      <c r="L1852">
        <f>COUNTIF(K$2:K1852,K1852)</f>
        <v>1</v>
      </c>
    </row>
    <row r="1853" spans="1:12" hidden="1" x14ac:dyDescent="0.3">
      <c r="A1853" t="s">
        <v>142</v>
      </c>
      <c r="B1853" t="s">
        <v>152</v>
      </c>
      <c r="C1853" t="s">
        <v>1794</v>
      </c>
      <c r="D1853" t="s">
        <v>123</v>
      </c>
      <c r="E1853" t="s">
        <v>2986</v>
      </c>
      <c r="F1853" t="s">
        <v>2987</v>
      </c>
      <c r="G1853" t="str">
        <f t="shared" si="150"/>
        <v>2023-03-05</v>
      </c>
      <c r="H1853" t="str">
        <f t="shared" si="151"/>
        <v>2023-03-06</v>
      </c>
      <c r="I1853" t="str">
        <f t="shared" si="153"/>
        <v>2023</v>
      </c>
      <c r="J1853">
        <f t="shared" si="152"/>
        <v>3</v>
      </c>
      <c r="K1853" t="str">
        <f t="shared" si="154"/>
        <v>전북주의보2023-03-05</v>
      </c>
      <c r="L1853">
        <f>COUNTIF(K$2:K1853,K1853)</f>
        <v>1</v>
      </c>
    </row>
    <row r="1854" spans="1:12" hidden="1" x14ac:dyDescent="0.3">
      <c r="A1854" t="s">
        <v>30</v>
      </c>
      <c r="B1854" t="s">
        <v>129</v>
      </c>
      <c r="C1854" t="s">
        <v>1794</v>
      </c>
      <c r="D1854" t="s">
        <v>123</v>
      </c>
      <c r="E1854" t="s">
        <v>2898</v>
      </c>
      <c r="F1854" t="s">
        <v>2857</v>
      </c>
      <c r="G1854" t="str">
        <f t="shared" si="150"/>
        <v>2023-03-10</v>
      </c>
      <c r="H1854" t="str">
        <f t="shared" si="151"/>
        <v>2023-03-11</v>
      </c>
      <c r="I1854" t="str">
        <f t="shared" si="153"/>
        <v>2023</v>
      </c>
      <c r="J1854">
        <f t="shared" si="152"/>
        <v>3</v>
      </c>
      <c r="K1854" t="str">
        <f t="shared" si="154"/>
        <v>인천주의보2023-03-10</v>
      </c>
      <c r="L1854">
        <f>COUNTIF(K$2:K1854,K1854)</f>
        <v>1</v>
      </c>
    </row>
    <row r="1855" spans="1:12" hidden="1" x14ac:dyDescent="0.3">
      <c r="A1855" t="s">
        <v>41</v>
      </c>
      <c r="B1855" t="s">
        <v>162</v>
      </c>
      <c r="C1855" t="s">
        <v>1794</v>
      </c>
      <c r="D1855" t="s">
        <v>123</v>
      </c>
      <c r="E1855" t="s">
        <v>2995</v>
      </c>
      <c r="F1855" t="s">
        <v>2996</v>
      </c>
      <c r="G1855" t="str">
        <f t="shared" si="150"/>
        <v>2023-03-10</v>
      </c>
      <c r="H1855" t="str">
        <f t="shared" si="151"/>
        <v>2023-03-11</v>
      </c>
      <c r="I1855" t="str">
        <f t="shared" si="153"/>
        <v>2023</v>
      </c>
      <c r="J1855">
        <f t="shared" si="152"/>
        <v>3</v>
      </c>
      <c r="K1855" t="str">
        <f t="shared" si="154"/>
        <v>제주주의보2023-03-10</v>
      </c>
      <c r="L1855">
        <f>COUNTIF(K$2:K1855,K1855)</f>
        <v>1</v>
      </c>
    </row>
    <row r="1856" spans="1:12" hidden="1" x14ac:dyDescent="0.3">
      <c r="A1856" t="s">
        <v>27</v>
      </c>
      <c r="B1856" t="s">
        <v>135</v>
      </c>
      <c r="C1856" t="s">
        <v>1794</v>
      </c>
      <c r="D1856" t="s">
        <v>123</v>
      </c>
      <c r="E1856" t="s">
        <v>2856</v>
      </c>
      <c r="F1856" t="s">
        <v>2857</v>
      </c>
      <c r="G1856" t="str">
        <f t="shared" si="150"/>
        <v>2023-03-11</v>
      </c>
      <c r="H1856" t="str">
        <f t="shared" si="151"/>
        <v>2023-03-11</v>
      </c>
      <c r="I1856" t="str">
        <f t="shared" si="153"/>
        <v>2023</v>
      </c>
      <c r="J1856">
        <f t="shared" si="152"/>
        <v>3</v>
      </c>
      <c r="K1856" t="str">
        <f t="shared" si="154"/>
        <v>서울주의보2023-03-11</v>
      </c>
      <c r="L1856">
        <f>COUNTIF(K$2:K1856,K1856)</f>
        <v>1</v>
      </c>
    </row>
    <row r="1857" spans="1:12" hidden="1" x14ac:dyDescent="0.3">
      <c r="A1857" t="s">
        <v>124</v>
      </c>
      <c r="B1857" t="s">
        <v>144</v>
      </c>
      <c r="C1857" t="s">
        <v>1794</v>
      </c>
      <c r="D1857" t="s">
        <v>123</v>
      </c>
      <c r="E1857" t="s">
        <v>2878</v>
      </c>
      <c r="F1857" t="s">
        <v>2857</v>
      </c>
      <c r="G1857" t="str">
        <f t="shared" si="150"/>
        <v>2023-03-11</v>
      </c>
      <c r="H1857" t="str">
        <f t="shared" si="151"/>
        <v>2023-03-11</v>
      </c>
      <c r="I1857" t="str">
        <f t="shared" si="153"/>
        <v>2023</v>
      </c>
      <c r="J1857">
        <f t="shared" si="152"/>
        <v>3</v>
      </c>
      <c r="K1857" t="str">
        <f t="shared" si="154"/>
        <v>경기주의보2023-03-11</v>
      </c>
      <c r="L1857">
        <f>COUNTIF(K$2:K1857,K1857)</f>
        <v>1</v>
      </c>
    </row>
    <row r="1858" spans="1:12" hidden="1" x14ac:dyDescent="0.3">
      <c r="A1858" t="s">
        <v>30</v>
      </c>
      <c r="B1858" t="s">
        <v>149</v>
      </c>
      <c r="C1858" t="s">
        <v>1794</v>
      </c>
      <c r="D1858" t="s">
        <v>123</v>
      </c>
      <c r="E1858" t="s">
        <v>2899</v>
      </c>
      <c r="F1858" t="s">
        <v>2900</v>
      </c>
      <c r="G1858" t="str">
        <f t="shared" ref="G1858:G1921" si="155">LEFT(E1858,10)</f>
        <v>2023-03-11</v>
      </c>
      <c r="H1858" t="str">
        <f t="shared" ref="H1858:H1921" si="156">LEFT(F1858,10)</f>
        <v>2023-03-11</v>
      </c>
      <c r="I1858" t="str">
        <f t="shared" si="153"/>
        <v>2023</v>
      </c>
      <c r="J1858">
        <f t="shared" si="152"/>
        <v>3</v>
      </c>
      <c r="K1858" t="str">
        <f t="shared" si="154"/>
        <v>인천주의보2023-03-11</v>
      </c>
      <c r="L1858">
        <f>COUNTIF(K$2:K1858,K1858)</f>
        <v>1</v>
      </c>
    </row>
    <row r="1859" spans="1:12" hidden="1" x14ac:dyDescent="0.3">
      <c r="A1859" t="s">
        <v>153</v>
      </c>
      <c r="B1859" t="s">
        <v>122</v>
      </c>
      <c r="C1859" t="s">
        <v>1794</v>
      </c>
      <c r="D1859" t="s">
        <v>123</v>
      </c>
      <c r="E1859" t="s">
        <v>2928</v>
      </c>
      <c r="F1859" t="s">
        <v>2929</v>
      </c>
      <c r="G1859" t="str">
        <f t="shared" si="155"/>
        <v>2023-03-11</v>
      </c>
      <c r="H1859" t="str">
        <f t="shared" si="156"/>
        <v>2023-03-11</v>
      </c>
      <c r="I1859" t="str">
        <f t="shared" si="153"/>
        <v>2023</v>
      </c>
      <c r="J1859">
        <f t="shared" ref="J1859:J1922" si="157">MONTH(G1859)</f>
        <v>3</v>
      </c>
      <c r="K1859" t="str">
        <f t="shared" si="154"/>
        <v>충남주의보2023-03-11</v>
      </c>
      <c r="L1859">
        <f>COUNTIF(K$2:K1859,K1859)</f>
        <v>1</v>
      </c>
    </row>
    <row r="1860" spans="1:12" hidden="1" x14ac:dyDescent="0.3">
      <c r="A1860" t="s">
        <v>133</v>
      </c>
      <c r="B1860" t="s">
        <v>148</v>
      </c>
      <c r="C1860" t="s">
        <v>1794</v>
      </c>
      <c r="D1860" t="s">
        <v>123</v>
      </c>
      <c r="E1860" t="s">
        <v>2972</v>
      </c>
      <c r="F1860" t="s">
        <v>2973</v>
      </c>
      <c r="G1860" t="str">
        <f t="shared" si="155"/>
        <v>2023-03-11</v>
      </c>
      <c r="H1860" t="str">
        <f t="shared" si="156"/>
        <v>2023-03-12</v>
      </c>
      <c r="I1860" t="str">
        <f t="shared" si="153"/>
        <v>2023</v>
      </c>
      <c r="J1860">
        <f t="shared" si="157"/>
        <v>3</v>
      </c>
      <c r="K1860" t="str">
        <f t="shared" si="154"/>
        <v>경남주의보2023-03-11</v>
      </c>
      <c r="L1860">
        <f>COUNTIF(K$2:K1860,K1860)</f>
        <v>1</v>
      </c>
    </row>
    <row r="1861" spans="1:12" hidden="1" x14ac:dyDescent="0.3">
      <c r="A1861" t="s">
        <v>27</v>
      </c>
      <c r="B1861" t="s">
        <v>135</v>
      </c>
      <c r="C1861" t="s">
        <v>1794</v>
      </c>
      <c r="D1861" t="s">
        <v>123</v>
      </c>
      <c r="E1861" t="s">
        <v>2858</v>
      </c>
      <c r="F1861" t="s">
        <v>2859</v>
      </c>
      <c r="G1861" t="str">
        <f t="shared" si="155"/>
        <v>2023-03-19</v>
      </c>
      <c r="H1861" t="str">
        <f t="shared" si="156"/>
        <v>2023-03-20</v>
      </c>
      <c r="I1861" t="str">
        <f t="shared" si="153"/>
        <v>2023</v>
      </c>
      <c r="J1861">
        <f t="shared" si="157"/>
        <v>3</v>
      </c>
      <c r="K1861" t="str">
        <f t="shared" si="154"/>
        <v>서울주의보2023-03-19</v>
      </c>
      <c r="L1861">
        <f>COUNTIF(K$2:K1861,K1861)</f>
        <v>1</v>
      </c>
    </row>
    <row r="1862" spans="1:12" hidden="1" x14ac:dyDescent="0.3">
      <c r="A1862" t="s">
        <v>124</v>
      </c>
      <c r="B1862" t="s">
        <v>125</v>
      </c>
      <c r="C1862" t="s">
        <v>1794</v>
      </c>
      <c r="D1862" t="s">
        <v>123</v>
      </c>
      <c r="E1862" t="s">
        <v>2879</v>
      </c>
      <c r="F1862" t="s">
        <v>2880</v>
      </c>
      <c r="G1862" t="str">
        <f t="shared" si="155"/>
        <v>2023-03-19</v>
      </c>
      <c r="H1862" t="str">
        <f t="shared" si="156"/>
        <v>2023-03-20</v>
      </c>
      <c r="I1862" t="str">
        <f t="shared" si="153"/>
        <v>2023</v>
      </c>
      <c r="J1862">
        <f t="shared" si="157"/>
        <v>3</v>
      </c>
      <c r="K1862" t="str">
        <f t="shared" si="154"/>
        <v>경기주의보2023-03-19</v>
      </c>
      <c r="L1862">
        <f>COUNTIF(K$2:K1862,K1862)</f>
        <v>1</v>
      </c>
    </row>
    <row r="1863" spans="1:12" hidden="1" x14ac:dyDescent="0.3">
      <c r="A1863" t="s">
        <v>30</v>
      </c>
      <c r="B1863" t="s">
        <v>149</v>
      </c>
      <c r="C1863" t="s">
        <v>1794</v>
      </c>
      <c r="D1863" t="s">
        <v>123</v>
      </c>
      <c r="E1863" t="s">
        <v>2901</v>
      </c>
      <c r="F1863" t="s">
        <v>2902</v>
      </c>
      <c r="G1863" t="str">
        <f t="shared" si="155"/>
        <v>2023-03-19</v>
      </c>
      <c r="H1863" t="str">
        <f t="shared" si="156"/>
        <v>2023-03-20</v>
      </c>
      <c r="I1863" t="str">
        <f t="shared" si="153"/>
        <v>2023</v>
      </c>
      <c r="J1863">
        <f t="shared" si="157"/>
        <v>3</v>
      </c>
      <c r="K1863" t="str">
        <f t="shared" si="154"/>
        <v>인천주의보2023-03-19</v>
      </c>
      <c r="L1863">
        <f>COUNTIF(K$2:K1863,K1863)</f>
        <v>1</v>
      </c>
    </row>
    <row r="1864" spans="1:12" hidden="1" x14ac:dyDescent="0.3">
      <c r="A1864" t="s">
        <v>153</v>
      </c>
      <c r="B1864" t="s">
        <v>122</v>
      </c>
      <c r="C1864" t="s">
        <v>1794</v>
      </c>
      <c r="D1864" t="s">
        <v>123</v>
      </c>
      <c r="E1864" t="s">
        <v>2930</v>
      </c>
      <c r="F1864" t="s">
        <v>2931</v>
      </c>
      <c r="G1864" t="str">
        <f t="shared" si="155"/>
        <v>2023-03-19</v>
      </c>
      <c r="H1864" t="str">
        <f t="shared" si="156"/>
        <v>2023-03-20</v>
      </c>
      <c r="I1864" t="str">
        <f t="shared" si="153"/>
        <v>2023</v>
      </c>
      <c r="J1864">
        <f t="shared" si="157"/>
        <v>3</v>
      </c>
      <c r="K1864" t="str">
        <f t="shared" si="154"/>
        <v>충남주의보2023-03-19</v>
      </c>
      <c r="L1864">
        <f>COUNTIF(K$2:K1864,K1864)</f>
        <v>1</v>
      </c>
    </row>
    <row r="1865" spans="1:12" hidden="1" x14ac:dyDescent="0.3">
      <c r="A1865" t="s">
        <v>30</v>
      </c>
      <c r="B1865" t="s">
        <v>129</v>
      </c>
      <c r="C1865" t="s">
        <v>126</v>
      </c>
      <c r="D1865" t="s">
        <v>123</v>
      </c>
      <c r="E1865" t="s">
        <v>1515</v>
      </c>
      <c r="F1865" t="s">
        <v>1516</v>
      </c>
      <c r="G1865" t="str">
        <f t="shared" si="155"/>
        <v>2023-03-20</v>
      </c>
      <c r="H1865" t="str">
        <f t="shared" si="156"/>
        <v>2023-03-20</v>
      </c>
      <c r="I1865" t="str">
        <f t="shared" si="153"/>
        <v>2023</v>
      </c>
      <c r="J1865">
        <f t="shared" si="157"/>
        <v>3</v>
      </c>
      <c r="K1865" t="str">
        <f t="shared" si="154"/>
        <v>인천주의보2023-03-20</v>
      </c>
      <c r="L1865">
        <f>COUNTIF(K$2:K1865,K1865)</f>
        <v>1</v>
      </c>
    </row>
    <row r="1866" spans="1:12" hidden="1" x14ac:dyDescent="0.3">
      <c r="A1866" t="s">
        <v>124</v>
      </c>
      <c r="B1866" t="s">
        <v>164</v>
      </c>
      <c r="C1866" t="s">
        <v>1794</v>
      </c>
      <c r="D1866" t="s">
        <v>123</v>
      </c>
      <c r="E1866" t="s">
        <v>2881</v>
      </c>
      <c r="F1866" t="s">
        <v>1516</v>
      </c>
      <c r="G1866" t="str">
        <f t="shared" si="155"/>
        <v>2023-03-20</v>
      </c>
      <c r="H1866" t="str">
        <f t="shared" si="156"/>
        <v>2023-03-20</v>
      </c>
      <c r="I1866" t="str">
        <f t="shared" si="153"/>
        <v>2023</v>
      </c>
      <c r="J1866">
        <f t="shared" si="157"/>
        <v>3</v>
      </c>
      <c r="K1866" t="str">
        <f t="shared" si="154"/>
        <v>경기주의보2023-03-20</v>
      </c>
      <c r="L1866">
        <f>COUNTIF(K$2:K1866,K1866)</f>
        <v>1</v>
      </c>
    </row>
    <row r="1867" spans="1:12" hidden="1" x14ac:dyDescent="0.3">
      <c r="A1867" t="s">
        <v>142</v>
      </c>
      <c r="B1867" t="s">
        <v>152</v>
      </c>
      <c r="C1867" t="s">
        <v>1794</v>
      </c>
      <c r="D1867" t="s">
        <v>123</v>
      </c>
      <c r="E1867" t="s">
        <v>2903</v>
      </c>
      <c r="F1867" t="s">
        <v>2988</v>
      </c>
      <c r="G1867" t="str">
        <f t="shared" si="155"/>
        <v>2023-03-20</v>
      </c>
      <c r="H1867" t="str">
        <f t="shared" si="156"/>
        <v>2023-03-20</v>
      </c>
      <c r="I1867" t="str">
        <f t="shared" si="153"/>
        <v>2023</v>
      </c>
      <c r="J1867">
        <f t="shared" si="157"/>
        <v>3</v>
      </c>
      <c r="K1867" t="str">
        <f t="shared" si="154"/>
        <v>전북주의보2023-03-20</v>
      </c>
      <c r="L1867">
        <f>COUNTIF(K$2:K1867,K1867)</f>
        <v>1</v>
      </c>
    </row>
    <row r="1868" spans="1:12" hidden="1" x14ac:dyDescent="0.3">
      <c r="A1868" t="s">
        <v>142</v>
      </c>
      <c r="B1868" t="s">
        <v>129</v>
      </c>
      <c r="C1868" t="s">
        <v>1794</v>
      </c>
      <c r="D1868" t="s">
        <v>123</v>
      </c>
      <c r="E1868" t="s">
        <v>2989</v>
      </c>
      <c r="F1868" t="s">
        <v>2990</v>
      </c>
      <c r="G1868" t="str">
        <f t="shared" si="155"/>
        <v>2023-03-21</v>
      </c>
      <c r="H1868" t="str">
        <f t="shared" si="156"/>
        <v>2023-03-21</v>
      </c>
      <c r="I1868" t="str">
        <f t="shared" si="153"/>
        <v>2023</v>
      </c>
      <c r="J1868">
        <f t="shared" si="157"/>
        <v>3</v>
      </c>
      <c r="K1868" t="str">
        <f t="shared" si="154"/>
        <v>전북주의보2023-03-21</v>
      </c>
      <c r="L1868">
        <f>COUNTIF(K$2:K1868,K1868)</f>
        <v>1</v>
      </c>
    </row>
    <row r="1869" spans="1:12" hidden="1" x14ac:dyDescent="0.3">
      <c r="A1869" t="s">
        <v>30</v>
      </c>
      <c r="B1869" t="s">
        <v>137</v>
      </c>
      <c r="C1869" t="s">
        <v>1794</v>
      </c>
      <c r="D1869" t="s">
        <v>123</v>
      </c>
      <c r="E1869" t="s">
        <v>2904</v>
      </c>
      <c r="F1869" t="s">
        <v>2905</v>
      </c>
      <c r="G1869" t="str">
        <f t="shared" si="155"/>
        <v>2023-03-22</v>
      </c>
      <c r="H1869" t="str">
        <f t="shared" si="156"/>
        <v>2023-03-22</v>
      </c>
      <c r="I1869" t="str">
        <f t="shared" si="153"/>
        <v>2023</v>
      </c>
      <c r="J1869">
        <f t="shared" si="157"/>
        <v>3</v>
      </c>
      <c r="K1869" t="str">
        <f t="shared" si="154"/>
        <v>인천주의보2023-03-22</v>
      </c>
      <c r="L1869">
        <f>COUNTIF(K$2:K1869,K1869)</f>
        <v>1</v>
      </c>
    </row>
    <row r="1870" spans="1:12" hidden="1" x14ac:dyDescent="0.3">
      <c r="A1870" t="s">
        <v>153</v>
      </c>
      <c r="B1870" t="s">
        <v>122</v>
      </c>
      <c r="C1870" t="s">
        <v>1794</v>
      </c>
      <c r="D1870" t="s">
        <v>123</v>
      </c>
      <c r="E1870" t="s">
        <v>2932</v>
      </c>
      <c r="F1870" t="s">
        <v>2933</v>
      </c>
      <c r="G1870" t="str">
        <f t="shared" si="155"/>
        <v>2023-03-22</v>
      </c>
      <c r="H1870" t="str">
        <f t="shared" si="156"/>
        <v>2023-03-22</v>
      </c>
      <c r="I1870" t="str">
        <f t="shared" si="153"/>
        <v>2023</v>
      </c>
      <c r="J1870">
        <f t="shared" si="157"/>
        <v>3</v>
      </c>
      <c r="K1870" t="str">
        <f t="shared" si="154"/>
        <v>충남주의보2023-03-22</v>
      </c>
      <c r="L1870">
        <f>COUNTIF(K$2:K1870,K1870)</f>
        <v>1</v>
      </c>
    </row>
    <row r="1871" spans="1:12" hidden="1" x14ac:dyDescent="0.3">
      <c r="A1871" t="s">
        <v>27</v>
      </c>
      <c r="B1871" t="s">
        <v>135</v>
      </c>
      <c r="C1871" t="s">
        <v>126</v>
      </c>
      <c r="D1871" t="s">
        <v>123</v>
      </c>
      <c r="E1871" t="s">
        <v>1453</v>
      </c>
      <c r="F1871" t="s">
        <v>1454</v>
      </c>
      <c r="G1871" t="str">
        <f t="shared" si="155"/>
        <v>2023-03-23</v>
      </c>
      <c r="H1871" t="str">
        <f t="shared" si="156"/>
        <v>2023-03-23</v>
      </c>
      <c r="I1871" t="str">
        <f t="shared" si="153"/>
        <v>2023</v>
      </c>
      <c r="J1871">
        <f t="shared" si="157"/>
        <v>3</v>
      </c>
      <c r="K1871" t="str">
        <f t="shared" si="154"/>
        <v>서울주의보2023-03-23</v>
      </c>
      <c r="L1871">
        <f>COUNTIF(K$2:K1871,K1871)</f>
        <v>1</v>
      </c>
    </row>
    <row r="1872" spans="1:12" x14ac:dyDescent="0.3">
      <c r="A1872" t="s">
        <v>27</v>
      </c>
      <c r="B1872" t="s">
        <v>135</v>
      </c>
      <c r="C1872" t="s">
        <v>126</v>
      </c>
      <c r="D1872" t="s">
        <v>1</v>
      </c>
      <c r="E1872" t="s">
        <v>1454</v>
      </c>
      <c r="F1872" t="s">
        <v>1455</v>
      </c>
      <c r="G1872" t="str">
        <f t="shared" si="155"/>
        <v>2023-03-23</v>
      </c>
      <c r="H1872" t="str">
        <f t="shared" si="156"/>
        <v>2023-03-24</v>
      </c>
      <c r="I1872" t="str">
        <f t="shared" si="153"/>
        <v>2023</v>
      </c>
      <c r="J1872">
        <f t="shared" si="157"/>
        <v>3</v>
      </c>
      <c r="K1872" t="str">
        <f t="shared" si="154"/>
        <v>서울경보2023-03-23</v>
      </c>
      <c r="L1872">
        <f>COUNTIF(K$2:K1872,K1872)</f>
        <v>1</v>
      </c>
    </row>
    <row r="1873" spans="1:12" hidden="1" x14ac:dyDescent="0.3">
      <c r="A1873" t="s">
        <v>124</v>
      </c>
      <c r="B1873" t="s">
        <v>125</v>
      </c>
      <c r="C1873" t="s">
        <v>126</v>
      </c>
      <c r="D1873" t="s">
        <v>123</v>
      </c>
      <c r="E1873" t="s">
        <v>1477</v>
      </c>
      <c r="F1873" t="s">
        <v>1478</v>
      </c>
      <c r="G1873" t="str">
        <f t="shared" si="155"/>
        <v>2023-03-23</v>
      </c>
      <c r="H1873" t="str">
        <f t="shared" si="156"/>
        <v>2023-03-23</v>
      </c>
      <c r="I1873" t="str">
        <f t="shared" si="153"/>
        <v>2023</v>
      </c>
      <c r="J1873">
        <f t="shared" si="157"/>
        <v>3</v>
      </c>
      <c r="K1873" t="str">
        <f t="shared" si="154"/>
        <v>경기주의보2023-03-23</v>
      </c>
      <c r="L1873">
        <f>COUNTIF(K$2:K1873,K1873)</f>
        <v>1</v>
      </c>
    </row>
    <row r="1874" spans="1:12" x14ac:dyDescent="0.3">
      <c r="A1874" t="s">
        <v>124</v>
      </c>
      <c r="B1874" t="s">
        <v>125</v>
      </c>
      <c r="C1874" t="s">
        <v>126</v>
      </c>
      <c r="D1874" t="s">
        <v>1</v>
      </c>
      <c r="E1874" t="s">
        <v>1478</v>
      </c>
      <c r="F1874" t="s">
        <v>1479</v>
      </c>
      <c r="G1874" t="str">
        <f t="shared" si="155"/>
        <v>2023-03-23</v>
      </c>
      <c r="H1874" t="str">
        <f t="shared" si="156"/>
        <v>2023-03-24</v>
      </c>
      <c r="I1874" t="str">
        <f t="shared" si="153"/>
        <v>2023</v>
      </c>
      <c r="J1874">
        <f t="shared" si="157"/>
        <v>3</v>
      </c>
      <c r="K1874" t="str">
        <f t="shared" si="154"/>
        <v>경기경보2023-03-23</v>
      </c>
      <c r="L1874">
        <f>COUNTIF(K$2:K1874,K1874)</f>
        <v>1</v>
      </c>
    </row>
    <row r="1875" spans="1:12" x14ac:dyDescent="0.3">
      <c r="A1875" t="s">
        <v>30</v>
      </c>
      <c r="B1875" t="s">
        <v>146</v>
      </c>
      <c r="C1875" t="s">
        <v>126</v>
      </c>
      <c r="D1875" t="s">
        <v>1</v>
      </c>
      <c r="E1875" t="s">
        <v>1478</v>
      </c>
      <c r="F1875" t="s">
        <v>1517</v>
      </c>
      <c r="G1875" t="str">
        <f t="shared" si="155"/>
        <v>2023-03-23</v>
      </c>
      <c r="H1875" t="str">
        <f t="shared" si="156"/>
        <v>2023-03-24</v>
      </c>
      <c r="I1875" t="str">
        <f t="shared" si="153"/>
        <v>2023</v>
      </c>
      <c r="J1875">
        <f t="shared" si="157"/>
        <v>3</v>
      </c>
      <c r="K1875" t="str">
        <f t="shared" si="154"/>
        <v>인천경보2023-03-23</v>
      </c>
      <c r="L1875">
        <f>COUNTIF(K$2:K1875,K1875)</f>
        <v>1</v>
      </c>
    </row>
    <row r="1876" spans="1:12" hidden="1" x14ac:dyDescent="0.3">
      <c r="A1876" t="s">
        <v>30</v>
      </c>
      <c r="B1876" t="s">
        <v>137</v>
      </c>
      <c r="C1876" t="s">
        <v>126</v>
      </c>
      <c r="D1876" t="s">
        <v>123</v>
      </c>
      <c r="E1876" t="s">
        <v>1518</v>
      </c>
      <c r="F1876" t="s">
        <v>1477</v>
      </c>
      <c r="G1876" t="str">
        <f t="shared" si="155"/>
        <v>2023-03-23</v>
      </c>
      <c r="H1876" t="str">
        <f t="shared" si="156"/>
        <v>2023-03-23</v>
      </c>
      <c r="I1876" t="str">
        <f t="shared" si="153"/>
        <v>2023</v>
      </c>
      <c r="J1876">
        <f t="shared" si="157"/>
        <v>3</v>
      </c>
      <c r="K1876" t="str">
        <f t="shared" si="154"/>
        <v>인천주의보2023-03-23</v>
      </c>
      <c r="L1876">
        <f>COUNTIF(K$2:K1876,K1876)</f>
        <v>1</v>
      </c>
    </row>
    <row r="1877" spans="1:12" hidden="1" x14ac:dyDescent="0.3">
      <c r="A1877" t="s">
        <v>127</v>
      </c>
      <c r="B1877" t="s">
        <v>143</v>
      </c>
      <c r="C1877" t="s">
        <v>126</v>
      </c>
      <c r="D1877" t="s">
        <v>123</v>
      </c>
      <c r="E1877" t="s">
        <v>1453</v>
      </c>
      <c r="F1877" t="s">
        <v>1519</v>
      </c>
      <c r="G1877" t="str">
        <f t="shared" si="155"/>
        <v>2023-03-23</v>
      </c>
      <c r="H1877" t="str">
        <f t="shared" si="156"/>
        <v>2023-03-24</v>
      </c>
      <c r="I1877" t="str">
        <f t="shared" si="153"/>
        <v>2023</v>
      </c>
      <c r="J1877">
        <f t="shared" si="157"/>
        <v>3</v>
      </c>
      <c r="K1877" t="str">
        <f t="shared" si="154"/>
        <v>강원주의보2023-03-23</v>
      </c>
      <c r="L1877">
        <f>COUNTIF(K$2:K1877,K1877)</f>
        <v>1</v>
      </c>
    </row>
    <row r="1878" spans="1:12" x14ac:dyDescent="0.3">
      <c r="A1878" t="s">
        <v>153</v>
      </c>
      <c r="B1878" t="s">
        <v>129</v>
      </c>
      <c r="C1878" t="s">
        <v>126</v>
      </c>
      <c r="D1878" t="s">
        <v>1</v>
      </c>
      <c r="E1878" t="s">
        <v>1478</v>
      </c>
      <c r="F1878" t="s">
        <v>1517</v>
      </c>
      <c r="G1878" t="str">
        <f t="shared" si="155"/>
        <v>2023-03-23</v>
      </c>
      <c r="H1878" t="str">
        <f t="shared" si="156"/>
        <v>2023-03-24</v>
      </c>
      <c r="I1878" t="str">
        <f t="shared" si="153"/>
        <v>2023</v>
      </c>
      <c r="J1878">
        <f t="shared" si="157"/>
        <v>3</v>
      </c>
      <c r="K1878" t="str">
        <f t="shared" si="154"/>
        <v>충남경보2023-03-23</v>
      </c>
      <c r="L1878">
        <f>COUNTIF(K$2:K1878,K1878)</f>
        <v>1</v>
      </c>
    </row>
    <row r="1879" spans="1:12" hidden="1" x14ac:dyDescent="0.3">
      <c r="A1879" t="s">
        <v>153</v>
      </c>
      <c r="B1879" t="s">
        <v>146</v>
      </c>
      <c r="C1879" t="s">
        <v>126</v>
      </c>
      <c r="D1879" t="s">
        <v>123</v>
      </c>
      <c r="E1879" t="s">
        <v>1454</v>
      </c>
      <c r="F1879" t="s">
        <v>1564</v>
      </c>
      <c r="G1879" t="str">
        <f t="shared" si="155"/>
        <v>2023-03-23</v>
      </c>
      <c r="H1879" t="str">
        <f t="shared" si="156"/>
        <v>2023-03-25</v>
      </c>
      <c r="I1879" t="str">
        <f t="shared" si="153"/>
        <v>2023</v>
      </c>
      <c r="J1879">
        <f t="shared" si="157"/>
        <v>3</v>
      </c>
      <c r="K1879" t="str">
        <f t="shared" si="154"/>
        <v>충남주의보2023-03-23</v>
      </c>
      <c r="L1879">
        <f>COUNTIF(K$2:K1879,K1879)</f>
        <v>1</v>
      </c>
    </row>
    <row r="1880" spans="1:12" hidden="1" x14ac:dyDescent="0.3">
      <c r="A1880" t="s">
        <v>34</v>
      </c>
      <c r="B1880" t="s">
        <v>140</v>
      </c>
      <c r="C1880" t="s">
        <v>126</v>
      </c>
      <c r="D1880" t="s">
        <v>123</v>
      </c>
      <c r="E1880" t="s">
        <v>1589</v>
      </c>
      <c r="F1880" t="s">
        <v>1590</v>
      </c>
      <c r="G1880" t="str">
        <f t="shared" si="155"/>
        <v>2023-03-23</v>
      </c>
      <c r="H1880" t="str">
        <f t="shared" si="156"/>
        <v>2023-03-24</v>
      </c>
      <c r="I1880" t="str">
        <f t="shared" si="153"/>
        <v>2023</v>
      </c>
      <c r="J1880">
        <f t="shared" si="157"/>
        <v>3</v>
      </c>
      <c r="K1880" t="str">
        <f t="shared" si="154"/>
        <v>대전주의보2023-03-23</v>
      </c>
      <c r="L1880">
        <f>COUNTIF(K$2:K1880,K1880)</f>
        <v>1</v>
      </c>
    </row>
    <row r="1881" spans="1:12" hidden="1" x14ac:dyDescent="0.3">
      <c r="A1881" t="s">
        <v>121</v>
      </c>
      <c r="B1881" t="s">
        <v>152</v>
      </c>
      <c r="C1881" t="s">
        <v>126</v>
      </c>
      <c r="D1881" t="s">
        <v>123</v>
      </c>
      <c r="E1881" t="s">
        <v>1601</v>
      </c>
      <c r="F1881" t="s">
        <v>1520</v>
      </c>
      <c r="G1881" t="str">
        <f t="shared" si="155"/>
        <v>2023-03-23</v>
      </c>
      <c r="H1881" t="str">
        <f t="shared" si="156"/>
        <v>2023-03-25</v>
      </c>
      <c r="I1881" t="str">
        <f t="shared" si="153"/>
        <v>2023</v>
      </c>
      <c r="J1881">
        <f t="shared" si="157"/>
        <v>3</v>
      </c>
      <c r="K1881" t="str">
        <f t="shared" si="154"/>
        <v>충북주의보2023-03-23</v>
      </c>
      <c r="L1881">
        <f>COUNTIF(K$2:K1881,K1881)</f>
        <v>1</v>
      </c>
    </row>
    <row r="1882" spans="1:12" hidden="1" x14ac:dyDescent="0.3">
      <c r="A1882" t="s">
        <v>61</v>
      </c>
      <c r="B1882" t="s">
        <v>171</v>
      </c>
      <c r="C1882" t="s">
        <v>126</v>
      </c>
      <c r="D1882" t="s">
        <v>123</v>
      </c>
      <c r="E1882" t="s">
        <v>1454</v>
      </c>
      <c r="F1882" t="s">
        <v>1616</v>
      </c>
      <c r="G1882" t="str">
        <f t="shared" si="155"/>
        <v>2023-03-23</v>
      </c>
      <c r="H1882" t="str">
        <f t="shared" si="156"/>
        <v>2023-03-25</v>
      </c>
      <c r="I1882" t="str">
        <f t="shared" si="153"/>
        <v>2023</v>
      </c>
      <c r="J1882">
        <f t="shared" si="157"/>
        <v>3</v>
      </c>
      <c r="K1882" t="str">
        <f t="shared" si="154"/>
        <v>세종주의보2023-03-23</v>
      </c>
      <c r="L1882">
        <f>COUNTIF(K$2:K1882,K1882)</f>
        <v>1</v>
      </c>
    </row>
    <row r="1883" spans="1:12" hidden="1" x14ac:dyDescent="0.3">
      <c r="A1883" t="s">
        <v>130</v>
      </c>
      <c r="B1883" t="s">
        <v>157</v>
      </c>
      <c r="C1883" t="s">
        <v>126</v>
      </c>
      <c r="D1883" t="s">
        <v>123</v>
      </c>
      <c r="E1883" t="s">
        <v>1478</v>
      </c>
      <c r="F1883" t="s">
        <v>1602</v>
      </c>
      <c r="G1883" t="str">
        <f t="shared" si="155"/>
        <v>2023-03-23</v>
      </c>
      <c r="H1883" t="str">
        <f t="shared" si="156"/>
        <v>2023-03-24</v>
      </c>
      <c r="I1883" t="str">
        <f t="shared" si="153"/>
        <v>2023</v>
      </c>
      <c r="J1883">
        <f t="shared" si="157"/>
        <v>3</v>
      </c>
      <c r="K1883" t="str">
        <f t="shared" si="154"/>
        <v>전남주의보2023-03-23</v>
      </c>
      <c r="L1883">
        <f>COUNTIF(K$2:K1883,K1883)</f>
        <v>1</v>
      </c>
    </row>
    <row r="1884" spans="1:12" hidden="1" x14ac:dyDescent="0.3">
      <c r="A1884" t="s">
        <v>39</v>
      </c>
      <c r="B1884" t="s">
        <v>139</v>
      </c>
      <c r="C1884" t="s">
        <v>126</v>
      </c>
      <c r="D1884" t="s">
        <v>123</v>
      </c>
      <c r="E1884" t="s">
        <v>1591</v>
      </c>
      <c r="F1884" t="s">
        <v>1621</v>
      </c>
      <c r="G1884" t="str">
        <f t="shared" si="155"/>
        <v>2023-03-23</v>
      </c>
      <c r="H1884" t="str">
        <f t="shared" si="156"/>
        <v>2023-03-24</v>
      </c>
      <c r="I1884" t="str">
        <f t="shared" si="153"/>
        <v>2023</v>
      </c>
      <c r="J1884">
        <f t="shared" si="157"/>
        <v>3</v>
      </c>
      <c r="K1884" t="str">
        <f t="shared" si="154"/>
        <v>광주주의보2023-03-23</v>
      </c>
      <c r="L1884">
        <f>COUNTIF(K$2:K1884,K1884)</f>
        <v>1</v>
      </c>
    </row>
    <row r="1885" spans="1:12" hidden="1" x14ac:dyDescent="0.3">
      <c r="A1885" t="s">
        <v>142</v>
      </c>
      <c r="B1885" t="s">
        <v>152</v>
      </c>
      <c r="C1885" t="s">
        <v>126</v>
      </c>
      <c r="D1885" t="s">
        <v>123</v>
      </c>
      <c r="E1885" t="s">
        <v>1454</v>
      </c>
      <c r="F1885" t="s">
        <v>1679</v>
      </c>
      <c r="G1885" t="str">
        <f t="shared" si="155"/>
        <v>2023-03-23</v>
      </c>
      <c r="H1885" t="str">
        <f t="shared" si="156"/>
        <v>2023-03-24</v>
      </c>
      <c r="I1885" t="str">
        <f t="shared" si="153"/>
        <v>2023</v>
      </c>
      <c r="J1885">
        <f t="shared" si="157"/>
        <v>3</v>
      </c>
      <c r="K1885" t="str">
        <f t="shared" si="154"/>
        <v>전북주의보2023-03-23</v>
      </c>
      <c r="L1885">
        <f>COUNTIF(K$2:K1885,K1885)</f>
        <v>1</v>
      </c>
    </row>
    <row r="1886" spans="1:12" hidden="1" x14ac:dyDescent="0.3">
      <c r="A1886" t="s">
        <v>41</v>
      </c>
      <c r="B1886" t="s">
        <v>162</v>
      </c>
      <c r="C1886" t="s">
        <v>126</v>
      </c>
      <c r="D1886" t="s">
        <v>123</v>
      </c>
      <c r="E1886" t="s">
        <v>1589</v>
      </c>
      <c r="F1886" t="s">
        <v>1638</v>
      </c>
      <c r="G1886" t="str">
        <f t="shared" si="155"/>
        <v>2023-03-23</v>
      </c>
      <c r="H1886" t="str">
        <f t="shared" si="156"/>
        <v>2023-03-24</v>
      </c>
      <c r="I1886" t="str">
        <f t="shared" si="153"/>
        <v>2023</v>
      </c>
      <c r="J1886">
        <f t="shared" si="157"/>
        <v>3</v>
      </c>
      <c r="K1886" t="str">
        <f t="shared" si="154"/>
        <v>제주주의보2023-03-23</v>
      </c>
      <c r="L1886">
        <f>COUNTIF(K$2:K1886,K1886)</f>
        <v>1</v>
      </c>
    </row>
    <row r="1887" spans="1:12" hidden="1" x14ac:dyDescent="0.3">
      <c r="A1887" t="s">
        <v>27</v>
      </c>
      <c r="B1887" t="s">
        <v>135</v>
      </c>
      <c r="C1887" t="s">
        <v>126</v>
      </c>
      <c r="D1887" t="s">
        <v>123</v>
      </c>
      <c r="E1887" t="s">
        <v>1455</v>
      </c>
      <c r="F1887" t="s">
        <v>1456</v>
      </c>
      <c r="G1887" t="str">
        <f t="shared" si="155"/>
        <v>2023-03-24</v>
      </c>
      <c r="H1887" t="str">
        <f t="shared" si="156"/>
        <v>2023-03-25</v>
      </c>
      <c r="I1887" t="str">
        <f t="shared" si="153"/>
        <v>2023</v>
      </c>
      <c r="J1887">
        <f t="shared" si="157"/>
        <v>3</v>
      </c>
      <c r="K1887" t="str">
        <f t="shared" si="154"/>
        <v>서울주의보2023-03-24</v>
      </c>
      <c r="L1887">
        <f>COUNTIF(K$2:K1887,K1887)</f>
        <v>1</v>
      </c>
    </row>
    <row r="1888" spans="1:12" hidden="1" x14ac:dyDescent="0.3">
      <c r="A1888" t="s">
        <v>124</v>
      </c>
      <c r="B1888" t="s">
        <v>125</v>
      </c>
      <c r="C1888" t="s">
        <v>126</v>
      </c>
      <c r="D1888" t="s">
        <v>123</v>
      </c>
      <c r="E1888" t="s">
        <v>1479</v>
      </c>
      <c r="F1888" t="s">
        <v>1480</v>
      </c>
      <c r="G1888" t="str">
        <f t="shared" si="155"/>
        <v>2023-03-24</v>
      </c>
      <c r="H1888" t="str">
        <f t="shared" si="156"/>
        <v>2023-03-25</v>
      </c>
      <c r="I1888" t="str">
        <f t="shared" ref="I1888:I1941" si="158">LEFT(G1888,4)</f>
        <v>2023</v>
      </c>
      <c r="J1888">
        <f t="shared" si="157"/>
        <v>3</v>
      </c>
      <c r="K1888" t="str">
        <f t="shared" ref="K1888:K1941" si="159">A1888&amp;D1888&amp;G1888</f>
        <v>경기주의보2023-03-24</v>
      </c>
      <c r="L1888">
        <f>COUNTIF(K$2:K1888,K1888)</f>
        <v>1</v>
      </c>
    </row>
    <row r="1889" spans="1:12" hidden="1" x14ac:dyDescent="0.3">
      <c r="A1889" t="s">
        <v>30</v>
      </c>
      <c r="B1889" t="s">
        <v>129</v>
      </c>
      <c r="C1889" t="s">
        <v>126</v>
      </c>
      <c r="D1889" t="s">
        <v>123</v>
      </c>
      <c r="E1889" t="s">
        <v>1517</v>
      </c>
      <c r="F1889" t="s">
        <v>1480</v>
      </c>
      <c r="G1889" t="str">
        <f t="shared" si="155"/>
        <v>2023-03-24</v>
      </c>
      <c r="H1889" t="str">
        <f t="shared" si="156"/>
        <v>2023-03-25</v>
      </c>
      <c r="I1889" t="str">
        <f t="shared" si="158"/>
        <v>2023</v>
      </c>
      <c r="J1889">
        <f t="shared" si="157"/>
        <v>3</v>
      </c>
      <c r="K1889" t="str">
        <f t="shared" si="159"/>
        <v>인천주의보2023-03-24</v>
      </c>
      <c r="L1889">
        <f>COUNTIF(K$2:K1889,K1889)</f>
        <v>1</v>
      </c>
    </row>
    <row r="1890" spans="1:12" hidden="1" x14ac:dyDescent="0.3">
      <c r="A1890" t="s">
        <v>127</v>
      </c>
      <c r="B1890" t="s">
        <v>160</v>
      </c>
      <c r="C1890" t="s">
        <v>126</v>
      </c>
      <c r="D1890" t="s">
        <v>123</v>
      </c>
      <c r="E1890" t="s">
        <v>1538</v>
      </c>
      <c r="F1890" t="s">
        <v>1539</v>
      </c>
      <c r="G1890" t="str">
        <f t="shared" si="155"/>
        <v>2023-03-24</v>
      </c>
      <c r="H1890" t="str">
        <f t="shared" si="156"/>
        <v>2023-03-24</v>
      </c>
      <c r="I1890" t="str">
        <f t="shared" si="158"/>
        <v>2023</v>
      </c>
      <c r="J1890">
        <f t="shared" si="157"/>
        <v>3</v>
      </c>
      <c r="K1890" t="str">
        <f t="shared" si="159"/>
        <v>강원주의보2023-03-24</v>
      </c>
      <c r="L1890">
        <f>COUNTIF(K$2:K1890,K1890)</f>
        <v>1</v>
      </c>
    </row>
    <row r="1891" spans="1:12" hidden="1" x14ac:dyDescent="0.3">
      <c r="A1891" t="s">
        <v>153</v>
      </c>
      <c r="B1891" t="s">
        <v>122</v>
      </c>
      <c r="C1891" t="s">
        <v>126</v>
      </c>
      <c r="D1891" t="s">
        <v>123</v>
      </c>
      <c r="E1891" t="s">
        <v>1455</v>
      </c>
      <c r="F1891" t="s">
        <v>1564</v>
      </c>
      <c r="G1891" t="str">
        <f t="shared" si="155"/>
        <v>2023-03-24</v>
      </c>
      <c r="H1891" t="str">
        <f t="shared" si="156"/>
        <v>2023-03-25</v>
      </c>
      <c r="I1891" t="str">
        <f t="shared" si="158"/>
        <v>2023</v>
      </c>
      <c r="J1891">
        <f t="shared" si="157"/>
        <v>3</v>
      </c>
      <c r="K1891" t="str">
        <f t="shared" si="159"/>
        <v>충남주의보2023-03-24</v>
      </c>
      <c r="L1891">
        <f>COUNTIF(K$2:K1891,K1891)</f>
        <v>1</v>
      </c>
    </row>
    <row r="1892" spans="1:12" hidden="1" x14ac:dyDescent="0.3">
      <c r="A1892" t="s">
        <v>121</v>
      </c>
      <c r="B1892" t="s">
        <v>159</v>
      </c>
      <c r="C1892" t="s">
        <v>126</v>
      </c>
      <c r="D1892" t="s">
        <v>123</v>
      </c>
      <c r="E1892" t="s">
        <v>1602</v>
      </c>
      <c r="F1892" t="s">
        <v>1603</v>
      </c>
      <c r="G1892" t="str">
        <f t="shared" si="155"/>
        <v>2023-03-24</v>
      </c>
      <c r="H1892" t="str">
        <f t="shared" si="156"/>
        <v>2023-03-24</v>
      </c>
      <c r="I1892" t="str">
        <f t="shared" si="158"/>
        <v>2023</v>
      </c>
      <c r="J1892">
        <f t="shared" si="157"/>
        <v>3</v>
      </c>
      <c r="K1892" t="str">
        <f t="shared" si="159"/>
        <v>충북주의보2023-03-24</v>
      </c>
      <c r="L1892">
        <f>COUNTIF(K$2:K1892,K1892)</f>
        <v>1</v>
      </c>
    </row>
    <row r="1893" spans="1:12" hidden="1" x14ac:dyDescent="0.3">
      <c r="A1893" t="s">
        <v>37</v>
      </c>
      <c r="B1893" t="s">
        <v>129</v>
      </c>
      <c r="C1893" t="s">
        <v>126</v>
      </c>
      <c r="D1893" t="s">
        <v>123</v>
      </c>
      <c r="E1893" t="s">
        <v>1620</v>
      </c>
      <c r="F1893" t="s">
        <v>1621</v>
      </c>
      <c r="G1893" t="str">
        <f t="shared" si="155"/>
        <v>2023-03-24</v>
      </c>
      <c r="H1893" t="str">
        <f t="shared" si="156"/>
        <v>2023-03-24</v>
      </c>
      <c r="I1893" t="str">
        <f t="shared" si="158"/>
        <v>2023</v>
      </c>
      <c r="J1893">
        <f t="shared" si="157"/>
        <v>3</v>
      </c>
      <c r="K1893" t="str">
        <f t="shared" si="159"/>
        <v>부산주의보2023-03-24</v>
      </c>
      <c r="L1893">
        <f>COUNTIF(K$2:K1893,K1893)</f>
        <v>1</v>
      </c>
    </row>
    <row r="1894" spans="1:12" hidden="1" x14ac:dyDescent="0.3">
      <c r="A1894" t="s">
        <v>38</v>
      </c>
      <c r="B1894" t="s">
        <v>167</v>
      </c>
      <c r="C1894" t="s">
        <v>126</v>
      </c>
      <c r="D1894" t="s">
        <v>123</v>
      </c>
      <c r="E1894" t="s">
        <v>1638</v>
      </c>
      <c r="F1894" t="s">
        <v>1623</v>
      </c>
      <c r="G1894" t="str">
        <f t="shared" si="155"/>
        <v>2023-03-24</v>
      </c>
      <c r="H1894" t="str">
        <f t="shared" si="156"/>
        <v>2023-03-24</v>
      </c>
      <c r="I1894" t="str">
        <f t="shared" si="158"/>
        <v>2023</v>
      </c>
      <c r="J1894">
        <f t="shared" si="157"/>
        <v>3</v>
      </c>
      <c r="K1894" t="str">
        <f t="shared" si="159"/>
        <v>울산주의보2023-03-24</v>
      </c>
      <c r="L1894">
        <f>COUNTIF(K$2:K1894,K1894)</f>
        <v>1</v>
      </c>
    </row>
    <row r="1895" spans="1:12" hidden="1" x14ac:dyDescent="0.3">
      <c r="A1895" t="s">
        <v>36</v>
      </c>
      <c r="B1895" t="s">
        <v>165</v>
      </c>
      <c r="C1895" t="s">
        <v>126</v>
      </c>
      <c r="D1895" t="s">
        <v>123</v>
      </c>
      <c r="E1895" t="s">
        <v>1622</v>
      </c>
      <c r="F1895" t="s">
        <v>1643</v>
      </c>
      <c r="G1895" t="str">
        <f t="shared" si="155"/>
        <v>2023-03-24</v>
      </c>
      <c r="H1895" t="str">
        <f t="shared" si="156"/>
        <v>2023-03-24</v>
      </c>
      <c r="I1895" t="str">
        <f t="shared" si="158"/>
        <v>2023</v>
      </c>
      <c r="J1895">
        <f t="shared" si="157"/>
        <v>3</v>
      </c>
      <c r="K1895" t="str">
        <f t="shared" si="159"/>
        <v>대구주의보2023-03-24</v>
      </c>
      <c r="L1895">
        <f>COUNTIF(K$2:K1895,K1895)</f>
        <v>1</v>
      </c>
    </row>
    <row r="1896" spans="1:12" hidden="1" x14ac:dyDescent="0.3">
      <c r="A1896" t="s">
        <v>132</v>
      </c>
      <c r="B1896" t="s">
        <v>172</v>
      </c>
      <c r="C1896" t="s">
        <v>126</v>
      </c>
      <c r="D1896" t="s">
        <v>123</v>
      </c>
      <c r="E1896" t="s">
        <v>1479</v>
      </c>
      <c r="F1896" t="s">
        <v>1638</v>
      </c>
      <c r="G1896" t="str">
        <f t="shared" si="155"/>
        <v>2023-03-24</v>
      </c>
      <c r="H1896" t="str">
        <f t="shared" si="156"/>
        <v>2023-03-24</v>
      </c>
      <c r="I1896" t="str">
        <f t="shared" si="158"/>
        <v>2023</v>
      </c>
      <c r="J1896">
        <f t="shared" si="157"/>
        <v>3</v>
      </c>
      <c r="K1896" t="str">
        <f t="shared" si="159"/>
        <v>경북주의보2023-03-24</v>
      </c>
      <c r="L1896">
        <f>COUNTIF(K$2:K1896,K1896)</f>
        <v>1</v>
      </c>
    </row>
    <row r="1897" spans="1:12" hidden="1" x14ac:dyDescent="0.3">
      <c r="A1897" t="s">
        <v>133</v>
      </c>
      <c r="B1897" t="s">
        <v>136</v>
      </c>
      <c r="C1897" t="s">
        <v>126</v>
      </c>
      <c r="D1897" t="s">
        <v>123</v>
      </c>
      <c r="E1897" t="s">
        <v>1620</v>
      </c>
      <c r="F1897" t="s">
        <v>1621</v>
      </c>
      <c r="G1897" t="str">
        <f t="shared" si="155"/>
        <v>2023-03-24</v>
      </c>
      <c r="H1897" t="str">
        <f t="shared" si="156"/>
        <v>2023-03-24</v>
      </c>
      <c r="I1897" t="str">
        <f t="shared" si="158"/>
        <v>2023</v>
      </c>
      <c r="J1897">
        <f t="shared" si="157"/>
        <v>3</v>
      </c>
      <c r="K1897" t="str">
        <f t="shared" si="159"/>
        <v>경남주의보2023-03-24</v>
      </c>
      <c r="L1897">
        <f>COUNTIF(K$2:K1897,K1897)</f>
        <v>1</v>
      </c>
    </row>
    <row r="1898" spans="1:12" hidden="1" x14ac:dyDescent="0.3">
      <c r="A1898" t="s">
        <v>142</v>
      </c>
      <c r="B1898" t="s">
        <v>140</v>
      </c>
      <c r="C1898" t="s">
        <v>126</v>
      </c>
      <c r="D1898" t="s">
        <v>123</v>
      </c>
      <c r="E1898" t="s">
        <v>1519</v>
      </c>
      <c r="F1898" t="s">
        <v>1623</v>
      </c>
      <c r="G1898" t="str">
        <f t="shared" si="155"/>
        <v>2023-03-24</v>
      </c>
      <c r="H1898" t="str">
        <f t="shared" si="156"/>
        <v>2023-03-24</v>
      </c>
      <c r="I1898" t="str">
        <f t="shared" si="158"/>
        <v>2023</v>
      </c>
      <c r="J1898">
        <f t="shared" si="157"/>
        <v>3</v>
      </c>
      <c r="K1898" t="str">
        <f t="shared" si="159"/>
        <v>전북주의보2023-03-24</v>
      </c>
      <c r="L1898">
        <f>COUNTIF(K$2:K1898,K1898)</f>
        <v>1</v>
      </c>
    </row>
    <row r="1899" spans="1:12" hidden="1" x14ac:dyDescent="0.3">
      <c r="A1899" t="s">
        <v>37</v>
      </c>
      <c r="B1899" t="s">
        <v>129</v>
      </c>
      <c r="C1899" t="s">
        <v>126</v>
      </c>
      <c r="D1899" t="s">
        <v>123</v>
      </c>
      <c r="E1899" t="s">
        <v>1624</v>
      </c>
      <c r="F1899" t="s">
        <v>1625</v>
      </c>
      <c r="G1899" t="str">
        <f t="shared" si="155"/>
        <v>2023-03-25</v>
      </c>
      <c r="H1899" t="str">
        <f t="shared" si="156"/>
        <v>2023-03-26</v>
      </c>
      <c r="I1899" t="str">
        <f t="shared" si="158"/>
        <v>2023</v>
      </c>
      <c r="J1899">
        <f t="shared" si="157"/>
        <v>3</v>
      </c>
      <c r="K1899" t="str">
        <f t="shared" si="159"/>
        <v>부산주의보2023-03-25</v>
      </c>
      <c r="L1899">
        <f>COUNTIF(K$2:K1899,K1899)</f>
        <v>1</v>
      </c>
    </row>
    <row r="1900" spans="1:12" hidden="1" x14ac:dyDescent="0.3">
      <c r="A1900" t="s">
        <v>38</v>
      </c>
      <c r="B1900" t="s">
        <v>167</v>
      </c>
      <c r="C1900" t="s">
        <v>126</v>
      </c>
      <c r="D1900" t="s">
        <v>123</v>
      </c>
      <c r="E1900" t="s">
        <v>1639</v>
      </c>
      <c r="F1900" t="s">
        <v>1640</v>
      </c>
      <c r="G1900" t="str">
        <f t="shared" si="155"/>
        <v>2023-03-25</v>
      </c>
      <c r="H1900" t="str">
        <f t="shared" si="156"/>
        <v>2023-03-26</v>
      </c>
      <c r="I1900" t="str">
        <f t="shared" si="158"/>
        <v>2023</v>
      </c>
      <c r="J1900">
        <f t="shared" si="157"/>
        <v>3</v>
      </c>
      <c r="K1900" t="str">
        <f t="shared" si="159"/>
        <v>울산주의보2023-03-25</v>
      </c>
      <c r="L1900">
        <f>COUNTIF(K$2:K1900,K1900)</f>
        <v>1</v>
      </c>
    </row>
    <row r="1901" spans="1:12" hidden="1" x14ac:dyDescent="0.3">
      <c r="A1901" t="s">
        <v>132</v>
      </c>
      <c r="B1901" t="s">
        <v>172</v>
      </c>
      <c r="C1901" t="s">
        <v>126</v>
      </c>
      <c r="D1901" t="s">
        <v>123</v>
      </c>
      <c r="E1901" t="s">
        <v>1648</v>
      </c>
      <c r="F1901" t="s">
        <v>1649</v>
      </c>
      <c r="G1901" t="str">
        <f t="shared" si="155"/>
        <v>2023-03-25</v>
      </c>
      <c r="H1901" t="str">
        <f t="shared" si="156"/>
        <v>2023-03-26</v>
      </c>
      <c r="I1901" t="str">
        <f t="shared" si="158"/>
        <v>2023</v>
      </c>
      <c r="J1901">
        <f t="shared" si="157"/>
        <v>3</v>
      </c>
      <c r="K1901" t="str">
        <f t="shared" si="159"/>
        <v>경북주의보2023-03-25</v>
      </c>
      <c r="L1901">
        <f>COUNTIF(K$2:K1901,K1901)</f>
        <v>1</v>
      </c>
    </row>
    <row r="1902" spans="1:12" hidden="1" x14ac:dyDescent="0.3">
      <c r="A1902" t="s">
        <v>121</v>
      </c>
      <c r="B1902" t="s">
        <v>159</v>
      </c>
      <c r="C1902" t="s">
        <v>126</v>
      </c>
      <c r="D1902" t="s">
        <v>123</v>
      </c>
      <c r="E1902" t="s">
        <v>1604</v>
      </c>
      <c r="F1902" t="s">
        <v>1605</v>
      </c>
      <c r="G1902" t="str">
        <f t="shared" si="155"/>
        <v>2023-03-28</v>
      </c>
      <c r="H1902" t="str">
        <f t="shared" si="156"/>
        <v>2023-03-29</v>
      </c>
      <c r="I1902" t="str">
        <f t="shared" si="158"/>
        <v>2023</v>
      </c>
      <c r="J1902">
        <f t="shared" si="157"/>
        <v>3</v>
      </c>
      <c r="K1902" t="str">
        <f t="shared" si="159"/>
        <v>충북주의보2023-03-28</v>
      </c>
      <c r="L1902">
        <f>COUNTIF(K$2:K1902,K1902)</f>
        <v>1</v>
      </c>
    </row>
    <row r="1903" spans="1:12" hidden="1" x14ac:dyDescent="0.3">
      <c r="A1903" t="s">
        <v>132</v>
      </c>
      <c r="B1903" t="s">
        <v>129</v>
      </c>
      <c r="C1903" t="s">
        <v>126</v>
      </c>
      <c r="D1903" t="s">
        <v>123</v>
      </c>
      <c r="E1903" t="s">
        <v>1650</v>
      </c>
      <c r="F1903" t="s">
        <v>1651</v>
      </c>
      <c r="G1903" t="str">
        <f t="shared" si="155"/>
        <v>2023-03-28</v>
      </c>
      <c r="H1903" t="str">
        <f t="shared" si="156"/>
        <v>2023-03-29</v>
      </c>
      <c r="I1903" t="str">
        <f t="shared" si="158"/>
        <v>2023</v>
      </c>
      <c r="J1903">
        <f t="shared" si="157"/>
        <v>3</v>
      </c>
      <c r="K1903" t="str">
        <f t="shared" si="159"/>
        <v>경북주의보2023-03-28</v>
      </c>
      <c r="L1903">
        <f>COUNTIF(K$2:K1903,K1903)</f>
        <v>1</v>
      </c>
    </row>
    <row r="1904" spans="1:12" hidden="1" x14ac:dyDescent="0.3">
      <c r="A1904" t="s">
        <v>39</v>
      </c>
      <c r="B1904" t="s">
        <v>139</v>
      </c>
      <c r="C1904" t="s">
        <v>126</v>
      </c>
      <c r="D1904" t="s">
        <v>123</v>
      </c>
      <c r="E1904" t="s">
        <v>1672</v>
      </c>
      <c r="F1904" t="s">
        <v>1673</v>
      </c>
      <c r="G1904" t="str">
        <f t="shared" si="155"/>
        <v>2023-03-28</v>
      </c>
      <c r="H1904" t="str">
        <f t="shared" si="156"/>
        <v>2023-03-28</v>
      </c>
      <c r="I1904" t="str">
        <f t="shared" si="158"/>
        <v>2023</v>
      </c>
      <c r="J1904">
        <f t="shared" si="157"/>
        <v>3</v>
      </c>
      <c r="K1904" t="str">
        <f t="shared" si="159"/>
        <v>광주주의보2023-03-28</v>
      </c>
      <c r="L1904">
        <f>COUNTIF(K$2:K1904,K1904)</f>
        <v>1</v>
      </c>
    </row>
    <row r="1905" spans="1:12" hidden="1" x14ac:dyDescent="0.3">
      <c r="A1905" t="s">
        <v>142</v>
      </c>
      <c r="B1905" t="s">
        <v>140</v>
      </c>
      <c r="C1905" t="s">
        <v>126</v>
      </c>
      <c r="D1905" t="s">
        <v>123</v>
      </c>
      <c r="E1905" t="s">
        <v>1672</v>
      </c>
      <c r="F1905" t="s">
        <v>1680</v>
      </c>
      <c r="G1905" t="str">
        <f t="shared" si="155"/>
        <v>2023-03-28</v>
      </c>
      <c r="H1905" t="str">
        <f t="shared" si="156"/>
        <v>2023-03-28</v>
      </c>
      <c r="I1905" t="str">
        <f t="shared" si="158"/>
        <v>2023</v>
      </c>
      <c r="J1905">
        <f t="shared" si="157"/>
        <v>3</v>
      </c>
      <c r="K1905" t="str">
        <f t="shared" si="159"/>
        <v>전북주의보2023-03-28</v>
      </c>
      <c r="L1905">
        <f>COUNTIF(K$2:K1905,K1905)</f>
        <v>1</v>
      </c>
    </row>
    <row r="1906" spans="1:12" hidden="1" x14ac:dyDescent="0.3">
      <c r="A1906" t="s">
        <v>30</v>
      </c>
      <c r="B1906" t="s">
        <v>146</v>
      </c>
      <c r="C1906" t="s">
        <v>1794</v>
      </c>
      <c r="D1906" t="s">
        <v>123</v>
      </c>
      <c r="E1906" t="s">
        <v>2906</v>
      </c>
      <c r="F1906" t="s">
        <v>2907</v>
      </c>
      <c r="G1906" t="str">
        <f t="shared" si="155"/>
        <v>2023-03-30</v>
      </c>
      <c r="H1906" t="str">
        <f t="shared" si="156"/>
        <v>2023-04-02</v>
      </c>
      <c r="I1906" t="str">
        <f t="shared" si="158"/>
        <v>2023</v>
      </c>
      <c r="J1906">
        <f t="shared" si="157"/>
        <v>3</v>
      </c>
      <c r="K1906" t="str">
        <f t="shared" si="159"/>
        <v>인천주의보2023-03-30</v>
      </c>
      <c r="L1906">
        <f>COUNTIF(K$2:K1906,K1906)</f>
        <v>1</v>
      </c>
    </row>
    <row r="1907" spans="1:12" hidden="1" x14ac:dyDescent="0.3">
      <c r="A1907" t="s">
        <v>37</v>
      </c>
      <c r="B1907" t="s">
        <v>129</v>
      </c>
      <c r="C1907" t="s">
        <v>1794</v>
      </c>
      <c r="D1907" t="s">
        <v>123</v>
      </c>
      <c r="E1907" t="s">
        <v>2959</v>
      </c>
      <c r="F1907" t="s">
        <v>1523</v>
      </c>
      <c r="G1907" t="str">
        <f t="shared" si="155"/>
        <v>2023-03-30</v>
      </c>
      <c r="H1907" t="str">
        <f t="shared" si="156"/>
        <v>2023-03-31</v>
      </c>
      <c r="I1907" t="str">
        <f t="shared" si="158"/>
        <v>2023</v>
      </c>
      <c r="J1907">
        <f t="shared" si="157"/>
        <v>3</v>
      </c>
      <c r="K1907" t="str">
        <f t="shared" si="159"/>
        <v>부산주의보2023-03-30</v>
      </c>
      <c r="L1907">
        <f>COUNTIF(K$2:K1907,K1907)</f>
        <v>1</v>
      </c>
    </row>
    <row r="1908" spans="1:12" hidden="1" x14ac:dyDescent="0.3">
      <c r="A1908" t="s">
        <v>30</v>
      </c>
      <c r="B1908" t="s">
        <v>129</v>
      </c>
      <c r="C1908" t="s">
        <v>126</v>
      </c>
      <c r="D1908" t="s">
        <v>123</v>
      </c>
      <c r="E1908" t="s">
        <v>1521</v>
      </c>
      <c r="F1908" t="s">
        <v>1522</v>
      </c>
      <c r="G1908" t="str">
        <f t="shared" si="155"/>
        <v>2023-03-31</v>
      </c>
      <c r="H1908" t="str">
        <f t="shared" si="156"/>
        <v>2023-03-31</v>
      </c>
      <c r="I1908" t="str">
        <f t="shared" si="158"/>
        <v>2023</v>
      </c>
      <c r="J1908">
        <f t="shared" si="157"/>
        <v>3</v>
      </c>
      <c r="K1908" t="str">
        <f t="shared" si="159"/>
        <v>인천주의보2023-03-31</v>
      </c>
      <c r="L1908">
        <f>COUNTIF(K$2:K1908,K1908)</f>
        <v>1</v>
      </c>
    </row>
    <row r="1909" spans="1:12" hidden="1" x14ac:dyDescent="0.3">
      <c r="A1909" t="s">
        <v>124</v>
      </c>
      <c r="B1909" t="s">
        <v>125</v>
      </c>
      <c r="C1909" t="s">
        <v>1794</v>
      </c>
      <c r="D1909" t="s">
        <v>123</v>
      </c>
      <c r="E1909" t="s">
        <v>2882</v>
      </c>
      <c r="F1909" t="s">
        <v>2883</v>
      </c>
      <c r="G1909" t="str">
        <f t="shared" si="155"/>
        <v>2023-03-31</v>
      </c>
      <c r="H1909" t="str">
        <f t="shared" si="156"/>
        <v>2023-04-02</v>
      </c>
      <c r="I1909" t="str">
        <f t="shared" si="158"/>
        <v>2023</v>
      </c>
      <c r="J1909">
        <f t="shared" si="157"/>
        <v>3</v>
      </c>
      <c r="K1909" t="str">
        <f t="shared" si="159"/>
        <v>경기주의보2023-03-31</v>
      </c>
      <c r="L1909">
        <f>COUNTIF(K$2:K1909,K1909)</f>
        <v>1</v>
      </c>
    </row>
    <row r="1910" spans="1:12" hidden="1" x14ac:dyDescent="0.3">
      <c r="A1910" t="s">
        <v>30</v>
      </c>
      <c r="B1910" t="s">
        <v>137</v>
      </c>
      <c r="C1910" t="s">
        <v>1794</v>
      </c>
      <c r="D1910" t="s">
        <v>123</v>
      </c>
      <c r="E1910" t="s">
        <v>2908</v>
      </c>
      <c r="F1910" t="s">
        <v>2909</v>
      </c>
      <c r="G1910" t="str">
        <f t="shared" si="155"/>
        <v>2023-04-01</v>
      </c>
      <c r="H1910" t="str">
        <f t="shared" si="156"/>
        <v>2023-04-02</v>
      </c>
      <c r="I1910" t="str">
        <f t="shared" si="158"/>
        <v>2023</v>
      </c>
      <c r="J1910">
        <f t="shared" si="157"/>
        <v>4</v>
      </c>
      <c r="K1910" t="str">
        <f t="shared" si="159"/>
        <v>인천주의보2023-04-01</v>
      </c>
      <c r="L1910">
        <f>COUNTIF(K$2:K1910,K1910)</f>
        <v>1</v>
      </c>
    </row>
    <row r="1911" spans="1:12" hidden="1" x14ac:dyDescent="0.3">
      <c r="A1911" t="s">
        <v>27</v>
      </c>
      <c r="B1911" t="s">
        <v>135</v>
      </c>
      <c r="C1911" t="s">
        <v>126</v>
      </c>
      <c r="D1911" t="s">
        <v>123</v>
      </c>
      <c r="E1911" t="s">
        <v>1457</v>
      </c>
      <c r="F1911" t="s">
        <v>1458</v>
      </c>
      <c r="G1911" t="str">
        <f t="shared" si="155"/>
        <v>2023-04-06</v>
      </c>
      <c r="H1911" t="str">
        <f t="shared" si="156"/>
        <v>2023-04-07</v>
      </c>
      <c r="I1911" t="str">
        <f t="shared" si="158"/>
        <v>2023</v>
      </c>
      <c r="J1911">
        <f t="shared" si="157"/>
        <v>4</v>
      </c>
      <c r="K1911" t="str">
        <f t="shared" si="159"/>
        <v>서울주의보2023-04-06</v>
      </c>
      <c r="L1911">
        <f>COUNTIF(K$2:K1911,K1911)</f>
        <v>1</v>
      </c>
    </row>
    <row r="1912" spans="1:12" hidden="1" x14ac:dyDescent="0.3">
      <c r="A1912" t="s">
        <v>124</v>
      </c>
      <c r="B1912" t="s">
        <v>164</v>
      </c>
      <c r="C1912" t="s">
        <v>126</v>
      </c>
      <c r="D1912" t="s">
        <v>123</v>
      </c>
      <c r="E1912" t="s">
        <v>1481</v>
      </c>
      <c r="F1912" t="s">
        <v>1482</v>
      </c>
      <c r="G1912" t="str">
        <f t="shared" si="155"/>
        <v>2023-04-06</v>
      </c>
      <c r="H1912" t="str">
        <f t="shared" si="156"/>
        <v>2023-04-07</v>
      </c>
      <c r="I1912" t="str">
        <f t="shared" si="158"/>
        <v>2023</v>
      </c>
      <c r="J1912">
        <f t="shared" si="157"/>
        <v>4</v>
      </c>
      <c r="K1912" t="str">
        <f t="shared" si="159"/>
        <v>경기주의보2023-04-06</v>
      </c>
      <c r="L1912">
        <f>COUNTIF(K$2:K1912,K1912)</f>
        <v>1</v>
      </c>
    </row>
    <row r="1913" spans="1:12" hidden="1" x14ac:dyDescent="0.3">
      <c r="A1913" t="s">
        <v>30</v>
      </c>
      <c r="B1913" t="s">
        <v>129</v>
      </c>
      <c r="C1913" t="s">
        <v>126</v>
      </c>
      <c r="D1913" t="s">
        <v>123</v>
      </c>
      <c r="E1913" t="s">
        <v>1524</v>
      </c>
      <c r="F1913" t="s">
        <v>1484</v>
      </c>
      <c r="G1913" t="str">
        <f t="shared" si="155"/>
        <v>2023-04-06</v>
      </c>
      <c r="H1913" t="str">
        <f t="shared" si="156"/>
        <v>2023-04-07</v>
      </c>
      <c r="I1913" t="str">
        <f t="shared" si="158"/>
        <v>2023</v>
      </c>
      <c r="J1913">
        <f t="shared" si="157"/>
        <v>4</v>
      </c>
      <c r="K1913" t="str">
        <f t="shared" si="159"/>
        <v>인천주의보2023-04-06</v>
      </c>
      <c r="L1913">
        <f>COUNTIF(K$2:K1913,K1913)</f>
        <v>1</v>
      </c>
    </row>
    <row r="1914" spans="1:12" hidden="1" x14ac:dyDescent="0.3">
      <c r="A1914" t="s">
        <v>153</v>
      </c>
      <c r="B1914" t="s">
        <v>146</v>
      </c>
      <c r="C1914" t="s">
        <v>126</v>
      </c>
      <c r="D1914" t="s">
        <v>123</v>
      </c>
      <c r="E1914" t="s">
        <v>1565</v>
      </c>
      <c r="F1914" t="s">
        <v>1482</v>
      </c>
      <c r="G1914" t="str">
        <f t="shared" si="155"/>
        <v>2023-04-06</v>
      </c>
      <c r="H1914" t="str">
        <f t="shared" si="156"/>
        <v>2023-04-07</v>
      </c>
      <c r="I1914" t="str">
        <f t="shared" si="158"/>
        <v>2023</v>
      </c>
      <c r="J1914">
        <f t="shared" si="157"/>
        <v>4</v>
      </c>
      <c r="K1914" t="str">
        <f t="shared" si="159"/>
        <v>충남주의보2023-04-06</v>
      </c>
      <c r="L1914">
        <f>COUNTIF(K$2:K1914,K1914)</f>
        <v>1</v>
      </c>
    </row>
    <row r="1915" spans="1:12" hidden="1" x14ac:dyDescent="0.3">
      <c r="A1915" t="s">
        <v>130</v>
      </c>
      <c r="B1915" t="s">
        <v>157</v>
      </c>
      <c r="C1915" t="s">
        <v>126</v>
      </c>
      <c r="D1915" t="s">
        <v>123</v>
      </c>
      <c r="E1915" t="s">
        <v>1567</v>
      </c>
      <c r="F1915" t="s">
        <v>1458</v>
      </c>
      <c r="G1915" t="str">
        <f t="shared" si="155"/>
        <v>2023-04-06</v>
      </c>
      <c r="H1915" t="str">
        <f t="shared" si="156"/>
        <v>2023-04-07</v>
      </c>
      <c r="I1915" t="str">
        <f t="shared" si="158"/>
        <v>2023</v>
      </c>
      <c r="J1915">
        <f t="shared" si="157"/>
        <v>4</v>
      </c>
      <c r="K1915" t="str">
        <f t="shared" si="159"/>
        <v>전남주의보2023-04-06</v>
      </c>
      <c r="L1915">
        <f>COUNTIF(K$2:K1915,K1915)</f>
        <v>1</v>
      </c>
    </row>
    <row r="1916" spans="1:12" hidden="1" x14ac:dyDescent="0.3">
      <c r="A1916" t="s">
        <v>39</v>
      </c>
      <c r="B1916" t="s">
        <v>139</v>
      </c>
      <c r="C1916" t="s">
        <v>126</v>
      </c>
      <c r="D1916" t="s">
        <v>123</v>
      </c>
      <c r="E1916" t="s">
        <v>1483</v>
      </c>
      <c r="F1916" t="s">
        <v>1568</v>
      </c>
      <c r="G1916" t="str">
        <f t="shared" si="155"/>
        <v>2023-04-06</v>
      </c>
      <c r="H1916" t="str">
        <f t="shared" si="156"/>
        <v>2023-04-07</v>
      </c>
      <c r="I1916" t="str">
        <f t="shared" si="158"/>
        <v>2023</v>
      </c>
      <c r="J1916">
        <f t="shared" si="157"/>
        <v>4</v>
      </c>
      <c r="K1916" t="str">
        <f t="shared" si="159"/>
        <v>광주주의보2023-04-06</v>
      </c>
      <c r="L1916">
        <f>COUNTIF(K$2:K1916,K1916)</f>
        <v>1</v>
      </c>
    </row>
    <row r="1917" spans="1:12" hidden="1" x14ac:dyDescent="0.3">
      <c r="A1917" t="s">
        <v>142</v>
      </c>
      <c r="B1917" t="s">
        <v>129</v>
      </c>
      <c r="C1917" t="s">
        <v>126</v>
      </c>
      <c r="D1917" t="s">
        <v>123</v>
      </c>
      <c r="E1917" t="s">
        <v>1681</v>
      </c>
      <c r="F1917" t="s">
        <v>1458</v>
      </c>
      <c r="G1917" t="str">
        <f t="shared" si="155"/>
        <v>2023-04-06</v>
      </c>
      <c r="H1917" t="str">
        <f t="shared" si="156"/>
        <v>2023-04-07</v>
      </c>
      <c r="I1917" t="str">
        <f t="shared" si="158"/>
        <v>2023</v>
      </c>
      <c r="J1917">
        <f t="shared" si="157"/>
        <v>4</v>
      </c>
      <c r="K1917" t="str">
        <f t="shared" si="159"/>
        <v>전북주의보2023-04-06</v>
      </c>
      <c r="L1917">
        <f>COUNTIF(K$2:K1917,K1917)</f>
        <v>1</v>
      </c>
    </row>
    <row r="1918" spans="1:12" x14ac:dyDescent="0.3">
      <c r="A1918" t="s">
        <v>153</v>
      </c>
      <c r="B1918" t="s">
        <v>146</v>
      </c>
      <c r="C1918" t="s">
        <v>1794</v>
      </c>
      <c r="D1918" t="s">
        <v>1</v>
      </c>
      <c r="E1918" t="s">
        <v>2884</v>
      </c>
      <c r="F1918" t="s">
        <v>1482</v>
      </c>
      <c r="G1918" t="str">
        <f t="shared" si="155"/>
        <v>2023-04-06</v>
      </c>
      <c r="H1918" t="str">
        <f t="shared" si="156"/>
        <v>2023-04-07</v>
      </c>
      <c r="I1918" t="str">
        <f t="shared" si="158"/>
        <v>2023</v>
      </c>
      <c r="J1918">
        <f t="shared" si="157"/>
        <v>4</v>
      </c>
      <c r="K1918" t="str">
        <f t="shared" si="159"/>
        <v>충남경보2023-04-06</v>
      </c>
      <c r="L1918">
        <f>COUNTIF(K$2:K1918,K1918)</f>
        <v>1</v>
      </c>
    </row>
    <row r="1919" spans="1:12" hidden="1" x14ac:dyDescent="0.3">
      <c r="A1919" t="s">
        <v>34</v>
      </c>
      <c r="B1919" t="s">
        <v>129</v>
      </c>
      <c r="C1919" t="s">
        <v>1794</v>
      </c>
      <c r="D1919" t="s">
        <v>123</v>
      </c>
      <c r="E1919" t="s">
        <v>2884</v>
      </c>
      <c r="F1919" t="s">
        <v>2934</v>
      </c>
      <c r="G1919" t="str">
        <f t="shared" si="155"/>
        <v>2023-04-06</v>
      </c>
      <c r="H1919" t="str">
        <f t="shared" si="156"/>
        <v>2023-04-07</v>
      </c>
      <c r="I1919" t="str">
        <f t="shared" si="158"/>
        <v>2023</v>
      </c>
      <c r="J1919">
        <f t="shared" si="157"/>
        <v>4</v>
      </c>
      <c r="K1919" t="str">
        <f t="shared" si="159"/>
        <v>대전주의보2023-04-06</v>
      </c>
      <c r="L1919">
        <f>COUNTIF(K$2:K1919,K1919)</f>
        <v>1</v>
      </c>
    </row>
    <row r="1920" spans="1:12" hidden="1" x14ac:dyDescent="0.3">
      <c r="A1920" t="s">
        <v>121</v>
      </c>
      <c r="B1920" t="s">
        <v>159</v>
      </c>
      <c r="C1920" t="s">
        <v>1794</v>
      </c>
      <c r="D1920" t="s">
        <v>123</v>
      </c>
      <c r="E1920" t="s">
        <v>1481</v>
      </c>
      <c r="F1920" t="s">
        <v>2948</v>
      </c>
      <c r="G1920" t="str">
        <f t="shared" si="155"/>
        <v>2023-04-06</v>
      </c>
      <c r="H1920" t="str">
        <f t="shared" si="156"/>
        <v>2023-04-07</v>
      </c>
      <c r="I1920" t="str">
        <f t="shared" si="158"/>
        <v>2023</v>
      </c>
      <c r="J1920">
        <f t="shared" si="157"/>
        <v>4</v>
      </c>
      <c r="K1920" t="str">
        <f t="shared" si="159"/>
        <v>충북주의보2023-04-06</v>
      </c>
      <c r="L1920">
        <f>COUNTIF(K$2:K1920,K1920)</f>
        <v>1</v>
      </c>
    </row>
    <row r="1921" spans="1:12" hidden="1" x14ac:dyDescent="0.3">
      <c r="A1921" t="s">
        <v>61</v>
      </c>
      <c r="B1921" t="s">
        <v>171</v>
      </c>
      <c r="C1921" t="s">
        <v>1794</v>
      </c>
      <c r="D1921" t="s">
        <v>123</v>
      </c>
      <c r="E1921" t="s">
        <v>2910</v>
      </c>
      <c r="F1921" t="s">
        <v>2934</v>
      </c>
      <c r="G1921" t="str">
        <f t="shared" si="155"/>
        <v>2023-04-06</v>
      </c>
      <c r="H1921" t="str">
        <f t="shared" si="156"/>
        <v>2023-04-07</v>
      </c>
      <c r="I1921" t="str">
        <f t="shared" si="158"/>
        <v>2023</v>
      </c>
      <c r="J1921">
        <f t="shared" si="157"/>
        <v>4</v>
      </c>
      <c r="K1921" t="str">
        <f t="shared" si="159"/>
        <v>세종주의보2023-04-06</v>
      </c>
      <c r="L1921">
        <f>COUNTIF(K$2:K1921,K1921)</f>
        <v>1</v>
      </c>
    </row>
    <row r="1922" spans="1:12" x14ac:dyDescent="0.3">
      <c r="A1922" t="s">
        <v>130</v>
      </c>
      <c r="B1922" t="s">
        <v>157</v>
      </c>
      <c r="C1922" t="s">
        <v>1794</v>
      </c>
      <c r="D1922" t="s">
        <v>1</v>
      </c>
      <c r="E1922" t="s">
        <v>1565</v>
      </c>
      <c r="F1922" t="s">
        <v>1566</v>
      </c>
      <c r="G1922" t="str">
        <f t="shared" ref="G1922:G1985" si="160">LEFT(E1922,10)</f>
        <v>2023-04-06</v>
      </c>
      <c r="H1922" t="str">
        <f t="shared" ref="H1922:H1985" si="161">LEFT(F1922,10)</f>
        <v>2023-04-07</v>
      </c>
      <c r="I1922" t="str">
        <f t="shared" si="158"/>
        <v>2023</v>
      </c>
      <c r="J1922">
        <f t="shared" si="157"/>
        <v>4</v>
      </c>
      <c r="K1922" t="str">
        <f t="shared" si="159"/>
        <v>전남경보2023-04-06</v>
      </c>
      <c r="L1922">
        <f>COUNTIF(K$2:K1922,K1922)</f>
        <v>1</v>
      </c>
    </row>
    <row r="1923" spans="1:12" x14ac:dyDescent="0.3">
      <c r="A1923" t="s">
        <v>142</v>
      </c>
      <c r="B1923" t="s">
        <v>129</v>
      </c>
      <c r="C1923" t="s">
        <v>1794</v>
      </c>
      <c r="D1923" t="s">
        <v>1</v>
      </c>
      <c r="E1923" t="s">
        <v>1681</v>
      </c>
      <c r="F1923" t="s">
        <v>1458</v>
      </c>
      <c r="G1923" t="str">
        <f t="shared" si="160"/>
        <v>2023-04-06</v>
      </c>
      <c r="H1923" t="str">
        <f t="shared" si="161"/>
        <v>2023-04-07</v>
      </c>
      <c r="I1923" t="str">
        <f t="shared" si="158"/>
        <v>2023</v>
      </c>
      <c r="J1923">
        <f t="shared" ref="J1923:J1986" si="162">MONTH(G1923)</f>
        <v>4</v>
      </c>
      <c r="K1923" t="str">
        <f t="shared" si="159"/>
        <v>전북경보2023-04-06</v>
      </c>
      <c r="L1923">
        <f>COUNTIF(K$2:K1923,K1923)</f>
        <v>1</v>
      </c>
    </row>
    <row r="1924" spans="1:12" hidden="1" x14ac:dyDescent="0.3">
      <c r="A1924" t="s">
        <v>41</v>
      </c>
      <c r="B1924" t="s">
        <v>162</v>
      </c>
      <c r="C1924" t="s">
        <v>1794</v>
      </c>
      <c r="D1924" t="s">
        <v>123</v>
      </c>
      <c r="E1924" t="s">
        <v>1524</v>
      </c>
      <c r="F1924" t="s">
        <v>1482</v>
      </c>
      <c r="G1924" t="str">
        <f t="shared" si="160"/>
        <v>2023-04-06</v>
      </c>
      <c r="H1924" t="str">
        <f t="shared" si="161"/>
        <v>2023-04-07</v>
      </c>
      <c r="I1924" t="str">
        <f t="shared" si="158"/>
        <v>2023</v>
      </c>
      <c r="J1924">
        <f t="shared" si="162"/>
        <v>4</v>
      </c>
      <c r="K1924" t="str">
        <f t="shared" si="159"/>
        <v>제주주의보2023-04-06</v>
      </c>
      <c r="L1924">
        <f>COUNTIF(K$2:K1924,K1924)</f>
        <v>1</v>
      </c>
    </row>
    <row r="1925" spans="1:12" hidden="1" x14ac:dyDescent="0.3">
      <c r="A1925" t="s">
        <v>124</v>
      </c>
      <c r="B1925" t="s">
        <v>131</v>
      </c>
      <c r="C1925" t="s">
        <v>126</v>
      </c>
      <c r="D1925" t="s">
        <v>123</v>
      </c>
      <c r="E1925" t="s">
        <v>1485</v>
      </c>
      <c r="F1925" t="s">
        <v>1486</v>
      </c>
      <c r="G1925" t="str">
        <f t="shared" si="160"/>
        <v>2023-04-07</v>
      </c>
      <c r="H1925" t="str">
        <f t="shared" si="161"/>
        <v>2023-04-07</v>
      </c>
      <c r="I1925" t="str">
        <f t="shared" si="158"/>
        <v>2023</v>
      </c>
      <c r="J1925">
        <f t="shared" si="162"/>
        <v>4</v>
      </c>
      <c r="K1925" t="str">
        <f t="shared" si="159"/>
        <v>경기주의보2023-04-07</v>
      </c>
      <c r="L1925">
        <f>COUNTIF(K$2:K1925,K1925)</f>
        <v>1</v>
      </c>
    </row>
    <row r="1926" spans="1:12" hidden="1" x14ac:dyDescent="0.3">
      <c r="A1926" t="s">
        <v>30</v>
      </c>
      <c r="B1926" t="s">
        <v>149</v>
      </c>
      <c r="C1926" t="s">
        <v>126</v>
      </c>
      <c r="D1926" t="s">
        <v>123</v>
      </c>
      <c r="E1926" t="s">
        <v>1525</v>
      </c>
      <c r="F1926" t="s">
        <v>1484</v>
      </c>
      <c r="G1926" t="str">
        <f t="shared" si="160"/>
        <v>2023-04-07</v>
      </c>
      <c r="H1926" t="str">
        <f t="shared" si="161"/>
        <v>2023-04-07</v>
      </c>
      <c r="I1926" t="str">
        <f t="shared" si="158"/>
        <v>2023</v>
      </c>
      <c r="J1926">
        <f t="shared" si="162"/>
        <v>4</v>
      </c>
      <c r="K1926" t="str">
        <f t="shared" si="159"/>
        <v>인천주의보2023-04-07</v>
      </c>
      <c r="L1926">
        <f>COUNTIF(K$2:K1926,K1926)</f>
        <v>1</v>
      </c>
    </row>
    <row r="1927" spans="1:12" hidden="1" x14ac:dyDescent="0.3">
      <c r="A1927" t="s">
        <v>121</v>
      </c>
      <c r="B1927" t="s">
        <v>122</v>
      </c>
      <c r="C1927" t="s">
        <v>126</v>
      </c>
      <c r="D1927" t="s">
        <v>123</v>
      </c>
      <c r="E1927" t="s">
        <v>1458</v>
      </c>
      <c r="F1927" t="s">
        <v>1606</v>
      </c>
      <c r="G1927" t="str">
        <f t="shared" si="160"/>
        <v>2023-04-07</v>
      </c>
      <c r="H1927" t="str">
        <f t="shared" si="161"/>
        <v>2023-04-07</v>
      </c>
      <c r="I1927" t="str">
        <f t="shared" si="158"/>
        <v>2023</v>
      </c>
      <c r="J1927">
        <f t="shared" si="162"/>
        <v>4</v>
      </c>
      <c r="K1927" t="str">
        <f t="shared" si="159"/>
        <v>충북주의보2023-04-07</v>
      </c>
      <c r="L1927">
        <f>COUNTIF(K$2:K1927,K1927)</f>
        <v>1</v>
      </c>
    </row>
    <row r="1928" spans="1:12" hidden="1" x14ac:dyDescent="0.3">
      <c r="A1928" t="s">
        <v>61</v>
      </c>
      <c r="B1928" t="s">
        <v>171</v>
      </c>
      <c r="C1928" t="s">
        <v>126</v>
      </c>
      <c r="D1928" t="s">
        <v>123</v>
      </c>
      <c r="E1928" t="s">
        <v>1485</v>
      </c>
      <c r="F1928" t="s">
        <v>1482</v>
      </c>
      <c r="G1928" t="str">
        <f t="shared" si="160"/>
        <v>2023-04-07</v>
      </c>
      <c r="H1928" t="str">
        <f t="shared" si="161"/>
        <v>2023-04-07</v>
      </c>
      <c r="I1928" t="str">
        <f t="shared" si="158"/>
        <v>2023</v>
      </c>
      <c r="J1928">
        <f t="shared" si="162"/>
        <v>4</v>
      </c>
      <c r="K1928" t="str">
        <f t="shared" si="159"/>
        <v>세종주의보2023-04-07</v>
      </c>
      <c r="L1928">
        <f>COUNTIF(K$2:K1928,K1928)</f>
        <v>1</v>
      </c>
    </row>
    <row r="1929" spans="1:12" x14ac:dyDescent="0.3">
      <c r="A1929" t="s">
        <v>124</v>
      </c>
      <c r="B1929" t="s">
        <v>164</v>
      </c>
      <c r="C1929" t="s">
        <v>1794</v>
      </c>
      <c r="D1929" t="s">
        <v>1</v>
      </c>
      <c r="E1929" t="s">
        <v>1485</v>
      </c>
      <c r="F1929" t="s">
        <v>1482</v>
      </c>
      <c r="G1929" t="str">
        <f t="shared" si="160"/>
        <v>2023-04-07</v>
      </c>
      <c r="H1929" t="str">
        <f t="shared" si="161"/>
        <v>2023-04-07</v>
      </c>
      <c r="I1929" t="str">
        <f t="shared" si="158"/>
        <v>2023</v>
      </c>
      <c r="J1929">
        <f t="shared" si="162"/>
        <v>4</v>
      </c>
      <c r="K1929" t="str">
        <f t="shared" si="159"/>
        <v>경기경보2023-04-07</v>
      </c>
      <c r="L1929">
        <f>COUNTIF(K$2:K1929,K1929)</f>
        <v>1</v>
      </c>
    </row>
    <row r="1930" spans="1:12" hidden="1" x14ac:dyDescent="0.3">
      <c r="A1930" t="s">
        <v>127</v>
      </c>
      <c r="B1930" t="s">
        <v>143</v>
      </c>
      <c r="C1930" t="s">
        <v>1794</v>
      </c>
      <c r="D1930" t="s">
        <v>123</v>
      </c>
      <c r="E1930" t="s">
        <v>2914</v>
      </c>
      <c r="F1930" t="s">
        <v>2885</v>
      </c>
      <c r="G1930" t="str">
        <f t="shared" si="160"/>
        <v>2023-04-07</v>
      </c>
      <c r="H1930" t="str">
        <f t="shared" si="161"/>
        <v>2023-04-07</v>
      </c>
      <c r="I1930" t="str">
        <f t="shared" si="158"/>
        <v>2023</v>
      </c>
      <c r="J1930">
        <f t="shared" si="162"/>
        <v>4</v>
      </c>
      <c r="K1930" t="str">
        <f t="shared" si="159"/>
        <v>강원주의보2023-04-07</v>
      </c>
      <c r="L1930">
        <f>COUNTIF(K$2:K1930,K1930)</f>
        <v>1</v>
      </c>
    </row>
    <row r="1931" spans="1:12" hidden="1" x14ac:dyDescent="0.3">
      <c r="A1931" t="s">
        <v>153</v>
      </c>
      <c r="B1931" t="s">
        <v>129</v>
      </c>
      <c r="C1931" t="s">
        <v>1794</v>
      </c>
      <c r="D1931" t="s">
        <v>123</v>
      </c>
      <c r="E1931" t="s">
        <v>1568</v>
      </c>
      <c r="F1931" t="s">
        <v>2934</v>
      </c>
      <c r="G1931" t="str">
        <f t="shared" si="160"/>
        <v>2023-04-07</v>
      </c>
      <c r="H1931" t="str">
        <f t="shared" si="161"/>
        <v>2023-04-07</v>
      </c>
      <c r="I1931" t="str">
        <f t="shared" si="158"/>
        <v>2023</v>
      </c>
      <c r="J1931">
        <f t="shared" si="162"/>
        <v>4</v>
      </c>
      <c r="K1931" t="str">
        <f t="shared" si="159"/>
        <v>충남주의보2023-04-07</v>
      </c>
      <c r="L1931">
        <f>COUNTIF(K$2:K1931,K1931)</f>
        <v>1</v>
      </c>
    </row>
    <row r="1932" spans="1:12" hidden="1" x14ac:dyDescent="0.3">
      <c r="A1932" t="s">
        <v>37</v>
      </c>
      <c r="B1932" t="s">
        <v>140</v>
      </c>
      <c r="C1932" t="s">
        <v>1794</v>
      </c>
      <c r="D1932" t="s">
        <v>123</v>
      </c>
      <c r="E1932" t="s">
        <v>1486</v>
      </c>
      <c r="F1932" t="s">
        <v>2960</v>
      </c>
      <c r="G1932" t="str">
        <f t="shared" si="160"/>
        <v>2023-04-07</v>
      </c>
      <c r="H1932" t="str">
        <f t="shared" si="161"/>
        <v>2023-04-07</v>
      </c>
      <c r="I1932" t="str">
        <f t="shared" si="158"/>
        <v>2023</v>
      </c>
      <c r="J1932">
        <f t="shared" si="162"/>
        <v>4</v>
      </c>
      <c r="K1932" t="str">
        <f t="shared" si="159"/>
        <v>부산주의보2023-04-07</v>
      </c>
      <c r="L1932">
        <f>COUNTIF(K$2:K1932,K1932)</f>
        <v>1</v>
      </c>
    </row>
    <row r="1933" spans="1:12" hidden="1" x14ac:dyDescent="0.3">
      <c r="A1933" t="s">
        <v>38</v>
      </c>
      <c r="B1933" t="s">
        <v>167</v>
      </c>
      <c r="C1933" t="s">
        <v>1794</v>
      </c>
      <c r="D1933" t="s">
        <v>123</v>
      </c>
      <c r="E1933" t="s">
        <v>1486</v>
      </c>
      <c r="F1933" t="s">
        <v>2885</v>
      </c>
      <c r="G1933" t="str">
        <f t="shared" si="160"/>
        <v>2023-04-07</v>
      </c>
      <c r="H1933" t="str">
        <f t="shared" si="161"/>
        <v>2023-04-07</v>
      </c>
      <c r="I1933" t="str">
        <f t="shared" si="158"/>
        <v>2023</v>
      </c>
      <c r="J1933">
        <f t="shared" si="162"/>
        <v>4</v>
      </c>
      <c r="K1933" t="str">
        <f t="shared" si="159"/>
        <v>울산주의보2023-04-07</v>
      </c>
      <c r="L1933">
        <f>COUNTIF(K$2:K1933,K1933)</f>
        <v>1</v>
      </c>
    </row>
    <row r="1934" spans="1:12" hidden="1" x14ac:dyDescent="0.3">
      <c r="A1934" t="s">
        <v>36</v>
      </c>
      <c r="B1934" t="s">
        <v>165</v>
      </c>
      <c r="C1934" t="s">
        <v>1794</v>
      </c>
      <c r="D1934" t="s">
        <v>123</v>
      </c>
      <c r="E1934" t="s">
        <v>2914</v>
      </c>
      <c r="F1934" t="s">
        <v>2934</v>
      </c>
      <c r="G1934" t="str">
        <f t="shared" si="160"/>
        <v>2023-04-07</v>
      </c>
      <c r="H1934" t="str">
        <f t="shared" si="161"/>
        <v>2023-04-07</v>
      </c>
      <c r="I1934" t="str">
        <f t="shared" si="158"/>
        <v>2023</v>
      </c>
      <c r="J1934">
        <f t="shared" si="162"/>
        <v>4</v>
      </c>
      <c r="K1934" t="str">
        <f t="shared" si="159"/>
        <v>대구주의보2023-04-07</v>
      </c>
      <c r="L1934">
        <f>COUNTIF(K$2:K1934,K1934)</f>
        <v>1</v>
      </c>
    </row>
    <row r="1935" spans="1:12" hidden="1" x14ac:dyDescent="0.3">
      <c r="A1935" t="s">
        <v>132</v>
      </c>
      <c r="B1935" t="s">
        <v>140</v>
      </c>
      <c r="C1935" t="s">
        <v>1794</v>
      </c>
      <c r="D1935" t="s">
        <v>123</v>
      </c>
      <c r="E1935" t="s">
        <v>1482</v>
      </c>
      <c r="F1935" t="s">
        <v>2915</v>
      </c>
      <c r="G1935" t="str">
        <f t="shared" si="160"/>
        <v>2023-04-07</v>
      </c>
      <c r="H1935" t="str">
        <f t="shared" si="161"/>
        <v>2023-04-07</v>
      </c>
      <c r="I1935" t="str">
        <f t="shared" si="158"/>
        <v>2023</v>
      </c>
      <c r="J1935">
        <f t="shared" si="162"/>
        <v>4</v>
      </c>
      <c r="K1935" t="str">
        <f t="shared" si="159"/>
        <v>경북주의보2023-04-07</v>
      </c>
      <c r="L1935">
        <f>COUNTIF(K$2:K1935,K1935)</f>
        <v>1</v>
      </c>
    </row>
    <row r="1936" spans="1:12" hidden="1" x14ac:dyDescent="0.3">
      <c r="A1936" t="s">
        <v>130</v>
      </c>
      <c r="B1936" t="s">
        <v>157</v>
      </c>
      <c r="C1936" t="s">
        <v>1794</v>
      </c>
      <c r="D1936" t="s">
        <v>123</v>
      </c>
      <c r="E1936" t="s">
        <v>1566</v>
      </c>
      <c r="F1936" t="s">
        <v>2860</v>
      </c>
      <c r="G1936" t="str">
        <f t="shared" si="160"/>
        <v>2023-04-07</v>
      </c>
      <c r="H1936" t="str">
        <f t="shared" si="161"/>
        <v>2023-04-07</v>
      </c>
      <c r="I1936" t="str">
        <f t="shared" si="158"/>
        <v>2023</v>
      </c>
      <c r="J1936">
        <f t="shared" si="162"/>
        <v>4</v>
      </c>
      <c r="K1936" t="str">
        <f t="shared" si="159"/>
        <v>전남주의보2023-04-07</v>
      </c>
      <c r="L1936">
        <f>COUNTIF(K$2:K1936,K1936)</f>
        <v>1</v>
      </c>
    </row>
    <row r="1937" spans="1:12" hidden="1" x14ac:dyDescent="0.3">
      <c r="A1937" t="s">
        <v>142</v>
      </c>
      <c r="B1937" t="s">
        <v>152</v>
      </c>
      <c r="C1937" t="s">
        <v>1794</v>
      </c>
      <c r="D1937" t="s">
        <v>123</v>
      </c>
      <c r="E1937" t="s">
        <v>1486</v>
      </c>
      <c r="F1937" t="s">
        <v>2991</v>
      </c>
      <c r="G1937" t="str">
        <f t="shared" si="160"/>
        <v>2023-04-07</v>
      </c>
      <c r="H1937" t="str">
        <f t="shared" si="161"/>
        <v>2023-04-07</v>
      </c>
      <c r="I1937" t="str">
        <f t="shared" si="158"/>
        <v>2023</v>
      </c>
      <c r="J1937">
        <f t="shared" si="162"/>
        <v>4</v>
      </c>
      <c r="K1937" t="str">
        <f t="shared" si="159"/>
        <v>전북주의보2023-04-07</v>
      </c>
      <c r="L1937">
        <f>COUNTIF(K$2:K1937,K1937)</f>
        <v>1</v>
      </c>
    </row>
    <row r="1938" spans="1:12" hidden="1" x14ac:dyDescent="0.3">
      <c r="A1938" t="s">
        <v>27</v>
      </c>
      <c r="B1938" t="s">
        <v>135</v>
      </c>
      <c r="C1938" t="s">
        <v>126</v>
      </c>
      <c r="D1938" t="s">
        <v>123</v>
      </c>
      <c r="E1938" t="s">
        <v>1459</v>
      </c>
      <c r="F1938" t="s">
        <v>1460</v>
      </c>
      <c r="G1938" t="str">
        <f t="shared" si="160"/>
        <v>2023-04-11</v>
      </c>
      <c r="H1938" t="str">
        <f t="shared" si="161"/>
        <v>2023-04-12</v>
      </c>
      <c r="I1938" t="str">
        <f t="shared" si="158"/>
        <v>2023</v>
      </c>
      <c r="J1938">
        <f t="shared" si="162"/>
        <v>4</v>
      </c>
      <c r="K1938" t="str">
        <f t="shared" si="159"/>
        <v>서울주의보2023-04-11</v>
      </c>
      <c r="L1938">
        <f>COUNTIF(K$2:K1938,K1938)</f>
        <v>1</v>
      </c>
    </row>
    <row r="1939" spans="1:12" hidden="1" x14ac:dyDescent="0.3">
      <c r="A1939" t="s">
        <v>124</v>
      </c>
      <c r="B1939" t="s">
        <v>164</v>
      </c>
      <c r="C1939" t="s">
        <v>126</v>
      </c>
      <c r="D1939" t="s">
        <v>123</v>
      </c>
      <c r="E1939" t="s">
        <v>1459</v>
      </c>
      <c r="F1939" t="s">
        <v>1487</v>
      </c>
      <c r="G1939" t="str">
        <f t="shared" si="160"/>
        <v>2023-04-11</v>
      </c>
      <c r="H1939" t="str">
        <f t="shared" si="161"/>
        <v>2023-04-12</v>
      </c>
      <c r="I1939" t="str">
        <f t="shared" si="158"/>
        <v>2023</v>
      </c>
      <c r="J1939">
        <f t="shared" si="162"/>
        <v>4</v>
      </c>
      <c r="K1939" t="str">
        <f t="shared" si="159"/>
        <v>경기주의보2023-04-11</v>
      </c>
      <c r="L1939">
        <f>COUNTIF(K$2:K1939,K1939)</f>
        <v>1</v>
      </c>
    </row>
    <row r="1940" spans="1:12" x14ac:dyDescent="0.3">
      <c r="A1940" t="s">
        <v>124</v>
      </c>
      <c r="B1940" t="s">
        <v>144</v>
      </c>
      <c r="C1940" t="s">
        <v>126</v>
      </c>
      <c r="D1940" t="s">
        <v>1</v>
      </c>
      <c r="E1940" t="s">
        <v>1459</v>
      </c>
      <c r="F1940" t="s">
        <v>1488</v>
      </c>
      <c r="G1940" t="str">
        <f t="shared" si="160"/>
        <v>2023-04-11</v>
      </c>
      <c r="H1940" t="str">
        <f t="shared" si="161"/>
        <v>2023-04-13</v>
      </c>
      <c r="I1940" t="str">
        <f t="shared" si="158"/>
        <v>2023</v>
      </c>
      <c r="J1940">
        <f t="shared" si="162"/>
        <v>4</v>
      </c>
      <c r="K1940" t="str">
        <f t="shared" si="159"/>
        <v>경기경보2023-04-11</v>
      </c>
      <c r="L1940">
        <f>COUNTIF(K$2:K1940,K1940)</f>
        <v>1</v>
      </c>
    </row>
    <row r="1941" spans="1:12" x14ac:dyDescent="0.3">
      <c r="A1941" t="s">
        <v>30</v>
      </c>
      <c r="B1941" t="s">
        <v>137</v>
      </c>
      <c r="C1941" t="s">
        <v>126</v>
      </c>
      <c r="D1941" t="s">
        <v>1</v>
      </c>
      <c r="E1941" t="s">
        <v>1490</v>
      </c>
      <c r="F1941" t="s">
        <v>1488</v>
      </c>
      <c r="G1941" t="str">
        <f t="shared" si="160"/>
        <v>2023-04-11</v>
      </c>
      <c r="H1941" t="str">
        <f t="shared" si="161"/>
        <v>2023-04-13</v>
      </c>
      <c r="I1941" t="str">
        <f t="shared" si="158"/>
        <v>2023</v>
      </c>
      <c r="J1941">
        <f t="shared" si="162"/>
        <v>4</v>
      </c>
      <c r="K1941" t="str">
        <f t="shared" si="159"/>
        <v>인천경보2023-04-11</v>
      </c>
      <c r="L1941">
        <f>COUNTIF(K$2:K1941,K1941)</f>
        <v>1</v>
      </c>
    </row>
    <row r="1942" spans="1:12" hidden="1" x14ac:dyDescent="0.3">
      <c r="A1942" t="s">
        <v>30</v>
      </c>
      <c r="B1942" t="s">
        <v>149</v>
      </c>
      <c r="C1942" t="s">
        <v>126</v>
      </c>
      <c r="D1942" t="s">
        <v>123</v>
      </c>
      <c r="E1942" t="s">
        <v>1526</v>
      </c>
      <c r="F1942" t="s">
        <v>1490</v>
      </c>
      <c r="G1942" t="str">
        <f t="shared" si="160"/>
        <v>2023-04-11</v>
      </c>
      <c r="H1942" t="str">
        <f t="shared" si="161"/>
        <v>2023-04-11</v>
      </c>
      <c r="I1942" t="str">
        <f t="shared" ref="I1942:I2002" si="163">LEFT(G1942,4)</f>
        <v>2023</v>
      </c>
      <c r="J1942">
        <f t="shared" si="162"/>
        <v>4</v>
      </c>
      <c r="K1942" t="str">
        <f t="shared" ref="K1942:K2002" si="164">A1942&amp;D1942&amp;G1942</f>
        <v>인천주의보2023-04-11</v>
      </c>
      <c r="L1942">
        <f>COUNTIF(K$2:K1942,K1942)</f>
        <v>1</v>
      </c>
    </row>
    <row r="1943" spans="1:12" x14ac:dyDescent="0.3">
      <c r="A1943" t="s">
        <v>127</v>
      </c>
      <c r="B1943" t="s">
        <v>160</v>
      </c>
      <c r="C1943" t="s">
        <v>126</v>
      </c>
      <c r="D1943" t="s">
        <v>1</v>
      </c>
      <c r="E1943" t="s">
        <v>1526</v>
      </c>
      <c r="F1943" t="s">
        <v>1540</v>
      </c>
      <c r="G1943" t="str">
        <f t="shared" si="160"/>
        <v>2023-04-11</v>
      </c>
      <c r="H1943" t="str">
        <f t="shared" si="161"/>
        <v>2023-04-12</v>
      </c>
      <c r="I1943" t="str">
        <f t="shared" si="163"/>
        <v>2023</v>
      </c>
      <c r="J1943">
        <f t="shared" si="162"/>
        <v>4</v>
      </c>
      <c r="K1943" t="str">
        <f t="shared" si="164"/>
        <v>강원경보2023-04-11</v>
      </c>
      <c r="L1943">
        <f>COUNTIF(K$2:K1943,K1943)</f>
        <v>1</v>
      </c>
    </row>
    <row r="1944" spans="1:12" hidden="1" x14ac:dyDescent="0.3">
      <c r="A1944" t="s">
        <v>127</v>
      </c>
      <c r="B1944" t="s">
        <v>143</v>
      </c>
      <c r="C1944" t="s">
        <v>126</v>
      </c>
      <c r="D1944" t="s">
        <v>123</v>
      </c>
      <c r="E1944" t="s">
        <v>1541</v>
      </c>
      <c r="F1944" t="s">
        <v>1460</v>
      </c>
      <c r="G1944" t="str">
        <f t="shared" si="160"/>
        <v>2023-04-11</v>
      </c>
      <c r="H1944" t="str">
        <f t="shared" si="161"/>
        <v>2023-04-12</v>
      </c>
      <c r="I1944" t="str">
        <f t="shared" si="163"/>
        <v>2023</v>
      </c>
      <c r="J1944">
        <f t="shared" si="162"/>
        <v>4</v>
      </c>
      <c r="K1944" t="str">
        <f t="shared" si="164"/>
        <v>강원주의보2023-04-11</v>
      </c>
      <c r="L1944">
        <f>COUNTIF(K$2:K1944,K1944)</f>
        <v>1</v>
      </c>
    </row>
    <row r="1945" spans="1:12" hidden="1" x14ac:dyDescent="0.3">
      <c r="A1945" t="s">
        <v>153</v>
      </c>
      <c r="B1945" t="s">
        <v>129</v>
      </c>
      <c r="C1945" t="s">
        <v>126</v>
      </c>
      <c r="D1945" t="s">
        <v>123</v>
      </c>
      <c r="E1945" t="s">
        <v>1459</v>
      </c>
      <c r="F1945" t="s">
        <v>1489</v>
      </c>
      <c r="G1945" t="str">
        <f t="shared" si="160"/>
        <v>2023-04-11</v>
      </c>
      <c r="H1945" t="str">
        <f t="shared" si="161"/>
        <v>2023-04-12</v>
      </c>
      <c r="I1945" t="str">
        <f t="shared" si="163"/>
        <v>2023</v>
      </c>
      <c r="J1945">
        <f t="shared" si="162"/>
        <v>4</v>
      </c>
      <c r="K1945" t="str">
        <f t="shared" si="164"/>
        <v>충남주의보2023-04-11</v>
      </c>
      <c r="L1945">
        <f>COUNTIF(K$2:K1945,K1945)</f>
        <v>1</v>
      </c>
    </row>
    <row r="1946" spans="1:12" hidden="1" x14ac:dyDescent="0.3">
      <c r="A1946" t="s">
        <v>133</v>
      </c>
      <c r="B1946" t="s">
        <v>170</v>
      </c>
      <c r="C1946" t="s">
        <v>126</v>
      </c>
      <c r="D1946" t="s">
        <v>123</v>
      </c>
      <c r="E1946" t="s">
        <v>1459</v>
      </c>
      <c r="F1946" t="s">
        <v>1592</v>
      </c>
      <c r="G1946" t="str">
        <f t="shared" si="160"/>
        <v>2023-04-11</v>
      </c>
      <c r="H1946" t="str">
        <f t="shared" si="161"/>
        <v>2023-04-12</v>
      </c>
      <c r="I1946" t="str">
        <f t="shared" si="163"/>
        <v>2023</v>
      </c>
      <c r="J1946">
        <f t="shared" si="162"/>
        <v>4</v>
      </c>
      <c r="K1946" t="str">
        <f t="shared" si="164"/>
        <v>경남주의보2023-04-11</v>
      </c>
      <c r="L1946">
        <f>COUNTIF(K$2:K1946,K1946)</f>
        <v>1</v>
      </c>
    </row>
    <row r="1947" spans="1:12" x14ac:dyDescent="0.3">
      <c r="A1947" t="s">
        <v>27</v>
      </c>
      <c r="B1947" t="s">
        <v>135</v>
      </c>
      <c r="C1947" t="s">
        <v>126</v>
      </c>
      <c r="D1947" t="s">
        <v>1</v>
      </c>
      <c r="E1947" t="s">
        <v>1460</v>
      </c>
      <c r="F1947" t="s">
        <v>1461</v>
      </c>
      <c r="G1947" t="str">
        <f t="shared" si="160"/>
        <v>2023-04-12</v>
      </c>
      <c r="H1947" t="str">
        <f t="shared" si="161"/>
        <v>2023-04-13</v>
      </c>
      <c r="I1947" t="str">
        <f t="shared" si="163"/>
        <v>2023</v>
      </c>
      <c r="J1947">
        <f t="shared" si="162"/>
        <v>4</v>
      </c>
      <c r="K1947" t="str">
        <f t="shared" si="164"/>
        <v>서울경보2023-04-12</v>
      </c>
      <c r="L1947">
        <f>COUNTIF(K$2:K1947,K1947)</f>
        <v>1</v>
      </c>
    </row>
    <row r="1948" spans="1:12" x14ac:dyDescent="0.3">
      <c r="A1948" t="s">
        <v>124</v>
      </c>
      <c r="B1948" t="s">
        <v>164</v>
      </c>
      <c r="C1948" t="s">
        <v>126</v>
      </c>
      <c r="D1948" t="s">
        <v>1</v>
      </c>
      <c r="E1948" t="s">
        <v>1487</v>
      </c>
      <c r="F1948" t="s">
        <v>1491</v>
      </c>
      <c r="G1948" t="str">
        <f t="shared" si="160"/>
        <v>2023-04-12</v>
      </c>
      <c r="H1948" t="str">
        <f t="shared" si="161"/>
        <v>2023-04-14</v>
      </c>
      <c r="I1948" t="str">
        <f t="shared" si="163"/>
        <v>2023</v>
      </c>
      <c r="J1948">
        <f t="shared" si="162"/>
        <v>4</v>
      </c>
      <c r="K1948" t="str">
        <f t="shared" si="164"/>
        <v>경기경보2023-04-12</v>
      </c>
      <c r="L1948">
        <f>COUNTIF(K$2:K1948,K1948)</f>
        <v>1</v>
      </c>
    </row>
    <row r="1949" spans="1:12" x14ac:dyDescent="0.3">
      <c r="A1949" t="s">
        <v>127</v>
      </c>
      <c r="B1949" t="s">
        <v>143</v>
      </c>
      <c r="C1949" t="s">
        <v>126</v>
      </c>
      <c r="D1949" t="s">
        <v>1</v>
      </c>
      <c r="E1949" t="s">
        <v>1460</v>
      </c>
      <c r="F1949" t="s">
        <v>1542</v>
      </c>
      <c r="G1949" t="str">
        <f t="shared" si="160"/>
        <v>2023-04-12</v>
      </c>
      <c r="H1949" t="str">
        <f t="shared" si="161"/>
        <v>2023-04-13</v>
      </c>
      <c r="I1949" t="str">
        <f t="shared" si="163"/>
        <v>2023</v>
      </c>
      <c r="J1949">
        <f t="shared" si="162"/>
        <v>4</v>
      </c>
      <c r="K1949" t="str">
        <f t="shared" si="164"/>
        <v>강원경보2023-04-12</v>
      </c>
      <c r="L1949">
        <f>COUNTIF(K$2:K1949,K1949)</f>
        <v>1</v>
      </c>
    </row>
    <row r="1950" spans="1:12" hidden="1" x14ac:dyDescent="0.3">
      <c r="A1950" t="s">
        <v>127</v>
      </c>
      <c r="B1950" t="s">
        <v>147</v>
      </c>
      <c r="C1950" t="s">
        <v>126</v>
      </c>
      <c r="D1950" t="s">
        <v>123</v>
      </c>
      <c r="E1950" t="s">
        <v>1489</v>
      </c>
      <c r="F1950" t="s">
        <v>1544</v>
      </c>
      <c r="G1950" t="str">
        <f t="shared" si="160"/>
        <v>2023-04-12</v>
      </c>
      <c r="H1950" t="str">
        <f t="shared" si="161"/>
        <v>2023-04-12</v>
      </c>
      <c r="I1950" t="str">
        <f t="shared" si="163"/>
        <v>2023</v>
      </c>
      <c r="J1950">
        <f t="shared" si="162"/>
        <v>4</v>
      </c>
      <c r="K1950" t="str">
        <f t="shared" si="164"/>
        <v>강원주의보2023-04-12</v>
      </c>
      <c r="L1950">
        <f>COUNTIF(K$2:K1950,K1950)</f>
        <v>1</v>
      </c>
    </row>
    <row r="1951" spans="1:12" x14ac:dyDescent="0.3">
      <c r="A1951" t="s">
        <v>153</v>
      </c>
      <c r="B1951" t="s">
        <v>129</v>
      </c>
      <c r="C1951" t="s">
        <v>126</v>
      </c>
      <c r="D1951" t="s">
        <v>1</v>
      </c>
      <c r="E1951" t="s">
        <v>1489</v>
      </c>
      <c r="F1951" t="s">
        <v>1569</v>
      </c>
      <c r="G1951" t="str">
        <f t="shared" si="160"/>
        <v>2023-04-12</v>
      </c>
      <c r="H1951" t="str">
        <f t="shared" si="161"/>
        <v>2023-04-13</v>
      </c>
      <c r="I1951" t="str">
        <f t="shared" si="163"/>
        <v>2023</v>
      </c>
      <c r="J1951">
        <f t="shared" si="162"/>
        <v>4</v>
      </c>
      <c r="K1951" t="str">
        <f t="shared" si="164"/>
        <v>충남경보2023-04-12</v>
      </c>
      <c r="L1951">
        <f>COUNTIF(K$2:K1951,K1951)</f>
        <v>1</v>
      </c>
    </row>
    <row r="1952" spans="1:12" hidden="1" x14ac:dyDescent="0.3">
      <c r="A1952" t="s">
        <v>153</v>
      </c>
      <c r="B1952" t="s">
        <v>146</v>
      </c>
      <c r="C1952" t="s">
        <v>126</v>
      </c>
      <c r="D1952" t="s">
        <v>123</v>
      </c>
      <c r="E1952" t="s">
        <v>1570</v>
      </c>
      <c r="F1952" t="s">
        <v>1461</v>
      </c>
      <c r="G1952" t="str">
        <f t="shared" si="160"/>
        <v>2023-04-12</v>
      </c>
      <c r="H1952" t="str">
        <f t="shared" si="161"/>
        <v>2023-04-13</v>
      </c>
      <c r="I1952" t="str">
        <f t="shared" si="163"/>
        <v>2023</v>
      </c>
      <c r="J1952">
        <f t="shared" si="162"/>
        <v>4</v>
      </c>
      <c r="K1952" t="str">
        <f t="shared" si="164"/>
        <v>충남주의보2023-04-12</v>
      </c>
      <c r="L1952">
        <f>COUNTIF(K$2:K1952,K1952)</f>
        <v>1</v>
      </c>
    </row>
    <row r="1953" spans="1:12" hidden="1" x14ac:dyDescent="0.3">
      <c r="A1953" t="s">
        <v>34</v>
      </c>
      <c r="B1953" t="s">
        <v>140</v>
      </c>
      <c r="C1953" t="s">
        <v>126</v>
      </c>
      <c r="D1953" t="s">
        <v>123</v>
      </c>
      <c r="E1953" t="s">
        <v>1487</v>
      </c>
      <c r="F1953" t="s">
        <v>1592</v>
      </c>
      <c r="G1953" t="str">
        <f t="shared" si="160"/>
        <v>2023-04-12</v>
      </c>
      <c r="H1953" t="str">
        <f t="shared" si="161"/>
        <v>2023-04-12</v>
      </c>
      <c r="I1953" t="str">
        <f t="shared" si="163"/>
        <v>2023</v>
      </c>
      <c r="J1953">
        <f t="shared" si="162"/>
        <v>4</v>
      </c>
      <c r="K1953" t="str">
        <f t="shared" si="164"/>
        <v>대전주의보2023-04-12</v>
      </c>
      <c r="L1953">
        <f>COUNTIF(K$2:K1953,K1953)</f>
        <v>1</v>
      </c>
    </row>
    <row r="1954" spans="1:12" x14ac:dyDescent="0.3">
      <c r="A1954" t="s">
        <v>34</v>
      </c>
      <c r="B1954" t="s">
        <v>129</v>
      </c>
      <c r="C1954" t="s">
        <v>126</v>
      </c>
      <c r="D1954" t="s">
        <v>1</v>
      </c>
      <c r="E1954" t="s">
        <v>1570</v>
      </c>
      <c r="F1954" t="s">
        <v>1548</v>
      </c>
      <c r="G1954" t="str">
        <f t="shared" si="160"/>
        <v>2023-04-12</v>
      </c>
      <c r="H1954" t="str">
        <f t="shared" si="161"/>
        <v>2023-04-13</v>
      </c>
      <c r="I1954" t="str">
        <f t="shared" si="163"/>
        <v>2023</v>
      </c>
      <c r="J1954">
        <f t="shared" si="162"/>
        <v>4</v>
      </c>
      <c r="K1954" t="str">
        <f t="shared" si="164"/>
        <v>대전경보2023-04-12</v>
      </c>
      <c r="L1954">
        <f>COUNTIF(K$2:K1954,K1954)</f>
        <v>1</v>
      </c>
    </row>
    <row r="1955" spans="1:12" hidden="1" x14ac:dyDescent="0.3">
      <c r="A1955" t="s">
        <v>121</v>
      </c>
      <c r="B1955" t="s">
        <v>159</v>
      </c>
      <c r="C1955" t="s">
        <v>126</v>
      </c>
      <c r="D1955" t="s">
        <v>123</v>
      </c>
      <c r="E1955" t="s">
        <v>1487</v>
      </c>
      <c r="F1955" t="s">
        <v>1570</v>
      </c>
      <c r="G1955" t="str">
        <f t="shared" si="160"/>
        <v>2023-04-12</v>
      </c>
      <c r="H1955" t="str">
        <f t="shared" si="161"/>
        <v>2023-04-12</v>
      </c>
      <c r="I1955" t="str">
        <f t="shared" si="163"/>
        <v>2023</v>
      </c>
      <c r="J1955">
        <f t="shared" si="162"/>
        <v>4</v>
      </c>
      <c r="K1955" t="str">
        <f t="shared" si="164"/>
        <v>충북주의보2023-04-12</v>
      </c>
      <c r="L1955">
        <f>COUNTIF(K$2:K1955,K1955)</f>
        <v>1</v>
      </c>
    </row>
    <row r="1956" spans="1:12" x14ac:dyDescent="0.3">
      <c r="A1956" t="s">
        <v>121</v>
      </c>
      <c r="B1956" t="s">
        <v>159</v>
      </c>
      <c r="C1956" t="s">
        <v>126</v>
      </c>
      <c r="D1956" t="s">
        <v>1</v>
      </c>
      <c r="E1956" t="s">
        <v>1570</v>
      </c>
      <c r="F1956" t="s">
        <v>1607</v>
      </c>
      <c r="G1956" t="str">
        <f t="shared" si="160"/>
        <v>2023-04-12</v>
      </c>
      <c r="H1956" t="str">
        <f t="shared" si="161"/>
        <v>2023-04-13</v>
      </c>
      <c r="I1956" t="str">
        <f t="shared" si="163"/>
        <v>2023</v>
      </c>
      <c r="J1956">
        <f t="shared" si="162"/>
        <v>4</v>
      </c>
      <c r="K1956" t="str">
        <f t="shared" si="164"/>
        <v>충북경보2023-04-12</v>
      </c>
      <c r="L1956">
        <f>COUNTIF(K$2:K1956,K1956)</f>
        <v>1</v>
      </c>
    </row>
    <row r="1957" spans="1:12" hidden="1" x14ac:dyDescent="0.3">
      <c r="A1957" t="s">
        <v>61</v>
      </c>
      <c r="B1957" t="s">
        <v>171</v>
      </c>
      <c r="C1957" t="s">
        <v>126</v>
      </c>
      <c r="D1957" t="s">
        <v>123</v>
      </c>
      <c r="E1957" t="s">
        <v>1489</v>
      </c>
      <c r="F1957" t="s">
        <v>1487</v>
      </c>
      <c r="G1957" t="str">
        <f t="shared" si="160"/>
        <v>2023-04-12</v>
      </c>
      <c r="H1957" t="str">
        <f t="shared" si="161"/>
        <v>2023-04-12</v>
      </c>
      <c r="I1957" t="str">
        <f t="shared" si="163"/>
        <v>2023</v>
      </c>
      <c r="J1957">
        <f t="shared" si="162"/>
        <v>4</v>
      </c>
      <c r="K1957" t="str">
        <f t="shared" si="164"/>
        <v>세종주의보2023-04-12</v>
      </c>
      <c r="L1957">
        <f>COUNTIF(K$2:K1957,K1957)</f>
        <v>1</v>
      </c>
    </row>
    <row r="1958" spans="1:12" x14ac:dyDescent="0.3">
      <c r="A1958" t="s">
        <v>61</v>
      </c>
      <c r="B1958" t="s">
        <v>171</v>
      </c>
      <c r="C1958" t="s">
        <v>126</v>
      </c>
      <c r="D1958" t="s">
        <v>1</v>
      </c>
      <c r="E1958" t="s">
        <v>1487</v>
      </c>
      <c r="F1958" t="s">
        <v>1528</v>
      </c>
      <c r="G1958" t="str">
        <f t="shared" si="160"/>
        <v>2023-04-12</v>
      </c>
      <c r="H1958" t="str">
        <f t="shared" si="161"/>
        <v>2023-04-13</v>
      </c>
      <c r="I1958" t="str">
        <f t="shared" si="163"/>
        <v>2023</v>
      </c>
      <c r="J1958">
        <f t="shared" si="162"/>
        <v>4</v>
      </c>
      <c r="K1958" t="str">
        <f t="shared" si="164"/>
        <v>세종경보2023-04-12</v>
      </c>
      <c r="L1958">
        <f>COUNTIF(K$2:K1958,K1958)</f>
        <v>1</v>
      </c>
    </row>
    <row r="1959" spans="1:12" x14ac:dyDescent="0.3">
      <c r="A1959" t="s">
        <v>37</v>
      </c>
      <c r="B1959" t="s">
        <v>152</v>
      </c>
      <c r="C1959" t="s">
        <v>126</v>
      </c>
      <c r="D1959" t="s">
        <v>1</v>
      </c>
      <c r="E1959" t="s">
        <v>1626</v>
      </c>
      <c r="F1959" t="s">
        <v>1607</v>
      </c>
      <c r="G1959" t="str">
        <f t="shared" si="160"/>
        <v>2023-04-12</v>
      </c>
      <c r="H1959" t="str">
        <f t="shared" si="161"/>
        <v>2023-04-13</v>
      </c>
      <c r="I1959" t="str">
        <f t="shared" si="163"/>
        <v>2023</v>
      </c>
      <c r="J1959">
        <f t="shared" si="162"/>
        <v>4</v>
      </c>
      <c r="K1959" t="str">
        <f t="shared" si="164"/>
        <v>부산경보2023-04-12</v>
      </c>
      <c r="L1959">
        <f>COUNTIF(K$2:K1959,K1959)</f>
        <v>1</v>
      </c>
    </row>
    <row r="1960" spans="1:12" hidden="1" x14ac:dyDescent="0.3">
      <c r="A1960" t="s">
        <v>37</v>
      </c>
      <c r="B1960" t="s">
        <v>129</v>
      </c>
      <c r="C1960" t="s">
        <v>126</v>
      </c>
      <c r="D1960" t="s">
        <v>123</v>
      </c>
      <c r="E1960" t="s">
        <v>1592</v>
      </c>
      <c r="F1960" t="s">
        <v>1627</v>
      </c>
      <c r="G1960" t="str">
        <f t="shared" si="160"/>
        <v>2023-04-12</v>
      </c>
      <c r="H1960" t="str">
        <f t="shared" si="161"/>
        <v>2023-04-12</v>
      </c>
      <c r="I1960" t="str">
        <f t="shared" si="163"/>
        <v>2023</v>
      </c>
      <c r="J1960">
        <f t="shared" si="162"/>
        <v>4</v>
      </c>
      <c r="K1960" t="str">
        <f t="shared" si="164"/>
        <v>부산주의보2023-04-12</v>
      </c>
      <c r="L1960">
        <f>COUNTIF(K$2:K1960,K1960)</f>
        <v>1</v>
      </c>
    </row>
    <row r="1961" spans="1:12" hidden="1" x14ac:dyDescent="0.3">
      <c r="A1961" t="s">
        <v>38</v>
      </c>
      <c r="B1961" t="s">
        <v>167</v>
      </c>
      <c r="C1961" t="s">
        <v>126</v>
      </c>
      <c r="D1961" t="s">
        <v>123</v>
      </c>
      <c r="E1961" t="s">
        <v>1570</v>
      </c>
      <c r="F1961" t="s">
        <v>1627</v>
      </c>
      <c r="G1961" t="str">
        <f t="shared" si="160"/>
        <v>2023-04-12</v>
      </c>
      <c r="H1961" t="str">
        <f t="shared" si="161"/>
        <v>2023-04-12</v>
      </c>
      <c r="I1961" t="str">
        <f t="shared" si="163"/>
        <v>2023</v>
      </c>
      <c r="J1961">
        <f t="shared" si="162"/>
        <v>4</v>
      </c>
      <c r="K1961" t="str">
        <f t="shared" si="164"/>
        <v>울산주의보2023-04-12</v>
      </c>
      <c r="L1961">
        <f>COUNTIF(K$2:K1961,K1961)</f>
        <v>1</v>
      </c>
    </row>
    <row r="1962" spans="1:12" x14ac:dyDescent="0.3">
      <c r="A1962" t="s">
        <v>38</v>
      </c>
      <c r="B1962" t="s">
        <v>167</v>
      </c>
      <c r="C1962" t="s">
        <v>126</v>
      </c>
      <c r="D1962" t="s">
        <v>1</v>
      </c>
      <c r="E1962" t="s">
        <v>1627</v>
      </c>
      <c r="F1962" t="s">
        <v>1641</v>
      </c>
      <c r="G1962" t="str">
        <f t="shared" si="160"/>
        <v>2023-04-12</v>
      </c>
      <c r="H1962" t="str">
        <f t="shared" si="161"/>
        <v>2023-04-12</v>
      </c>
      <c r="I1962" t="str">
        <f t="shared" si="163"/>
        <v>2023</v>
      </c>
      <c r="J1962">
        <f t="shared" si="162"/>
        <v>4</v>
      </c>
      <c r="K1962" t="str">
        <f t="shared" si="164"/>
        <v>울산경보2023-04-12</v>
      </c>
      <c r="L1962">
        <f>COUNTIF(K$2:K1962,K1962)</f>
        <v>1</v>
      </c>
    </row>
    <row r="1963" spans="1:12" hidden="1" x14ac:dyDescent="0.3">
      <c r="A1963" t="s">
        <v>36</v>
      </c>
      <c r="B1963" t="s">
        <v>165</v>
      </c>
      <c r="C1963" t="s">
        <v>126</v>
      </c>
      <c r="D1963" t="s">
        <v>123</v>
      </c>
      <c r="E1963" t="s">
        <v>1644</v>
      </c>
      <c r="F1963" t="s">
        <v>1645</v>
      </c>
      <c r="G1963" t="str">
        <f t="shared" si="160"/>
        <v>2023-04-12</v>
      </c>
      <c r="H1963" t="str">
        <f t="shared" si="161"/>
        <v>2023-04-13</v>
      </c>
      <c r="I1963" t="str">
        <f t="shared" si="163"/>
        <v>2023</v>
      </c>
      <c r="J1963">
        <f t="shared" si="162"/>
        <v>4</v>
      </c>
      <c r="K1963" t="str">
        <f t="shared" si="164"/>
        <v>대구주의보2023-04-12</v>
      </c>
      <c r="L1963">
        <f>COUNTIF(K$2:K1963,K1963)</f>
        <v>1</v>
      </c>
    </row>
    <row r="1964" spans="1:12" x14ac:dyDescent="0.3">
      <c r="A1964" t="s">
        <v>36</v>
      </c>
      <c r="B1964" t="s">
        <v>165</v>
      </c>
      <c r="C1964" t="s">
        <v>126</v>
      </c>
      <c r="D1964" t="s">
        <v>1</v>
      </c>
      <c r="E1964" t="s">
        <v>1489</v>
      </c>
      <c r="F1964" t="s">
        <v>1644</v>
      </c>
      <c r="G1964" t="str">
        <f t="shared" si="160"/>
        <v>2023-04-12</v>
      </c>
      <c r="H1964" t="str">
        <f t="shared" si="161"/>
        <v>2023-04-12</v>
      </c>
      <c r="I1964" t="str">
        <f t="shared" si="163"/>
        <v>2023</v>
      </c>
      <c r="J1964">
        <f t="shared" si="162"/>
        <v>4</v>
      </c>
      <c r="K1964" t="str">
        <f t="shared" si="164"/>
        <v>대구경보2023-04-12</v>
      </c>
      <c r="L1964">
        <f>COUNTIF(K$2:K1964,K1964)</f>
        <v>1</v>
      </c>
    </row>
    <row r="1965" spans="1:12" x14ac:dyDescent="0.3">
      <c r="A1965" t="s">
        <v>132</v>
      </c>
      <c r="B1965" t="s">
        <v>140</v>
      </c>
      <c r="C1965" t="s">
        <v>126</v>
      </c>
      <c r="D1965" t="s">
        <v>1</v>
      </c>
      <c r="E1965" t="s">
        <v>1570</v>
      </c>
      <c r="F1965" t="s">
        <v>1652</v>
      </c>
      <c r="G1965" t="str">
        <f t="shared" si="160"/>
        <v>2023-04-12</v>
      </c>
      <c r="H1965" t="str">
        <f t="shared" si="161"/>
        <v>2023-04-12</v>
      </c>
      <c r="I1965" t="str">
        <f t="shared" si="163"/>
        <v>2023</v>
      </c>
      <c r="J1965">
        <f t="shared" si="162"/>
        <v>4</v>
      </c>
      <c r="K1965" t="str">
        <f t="shared" si="164"/>
        <v>경북경보2023-04-12</v>
      </c>
      <c r="L1965">
        <f>COUNTIF(K$2:K1965,K1965)</f>
        <v>1</v>
      </c>
    </row>
    <row r="1966" spans="1:12" hidden="1" x14ac:dyDescent="0.3">
      <c r="A1966" t="s">
        <v>132</v>
      </c>
      <c r="B1966" t="s">
        <v>172</v>
      </c>
      <c r="C1966" t="s">
        <v>126</v>
      </c>
      <c r="D1966" t="s">
        <v>123</v>
      </c>
      <c r="E1966" t="s">
        <v>1489</v>
      </c>
      <c r="F1966" t="s">
        <v>1487</v>
      </c>
      <c r="G1966" t="str">
        <f t="shared" si="160"/>
        <v>2023-04-12</v>
      </c>
      <c r="H1966" t="str">
        <f t="shared" si="161"/>
        <v>2023-04-12</v>
      </c>
      <c r="I1966" t="str">
        <f t="shared" si="163"/>
        <v>2023</v>
      </c>
      <c r="J1966">
        <f t="shared" si="162"/>
        <v>4</v>
      </c>
      <c r="K1966" t="str">
        <f t="shared" si="164"/>
        <v>경북주의보2023-04-12</v>
      </c>
      <c r="L1966">
        <f>COUNTIF(K$2:K1966,K1966)</f>
        <v>1</v>
      </c>
    </row>
    <row r="1967" spans="1:12" hidden="1" x14ac:dyDescent="0.3">
      <c r="A1967" t="s">
        <v>133</v>
      </c>
      <c r="B1967" t="s">
        <v>158</v>
      </c>
      <c r="C1967" t="s">
        <v>126</v>
      </c>
      <c r="D1967" t="s">
        <v>123</v>
      </c>
      <c r="E1967" t="s">
        <v>1659</v>
      </c>
      <c r="F1967" t="s">
        <v>1607</v>
      </c>
      <c r="G1967" t="str">
        <f t="shared" si="160"/>
        <v>2023-04-12</v>
      </c>
      <c r="H1967" t="str">
        <f t="shared" si="161"/>
        <v>2023-04-13</v>
      </c>
      <c r="I1967" t="str">
        <f t="shared" si="163"/>
        <v>2023</v>
      </c>
      <c r="J1967">
        <f t="shared" si="162"/>
        <v>4</v>
      </c>
      <c r="K1967" t="str">
        <f t="shared" si="164"/>
        <v>경남주의보2023-04-12</v>
      </c>
      <c r="L1967">
        <f>COUNTIF(K$2:K1967,K1967)</f>
        <v>1</v>
      </c>
    </row>
    <row r="1968" spans="1:12" x14ac:dyDescent="0.3">
      <c r="A1968" t="s">
        <v>133</v>
      </c>
      <c r="B1968" t="s">
        <v>151</v>
      </c>
      <c r="C1968" t="s">
        <v>126</v>
      </c>
      <c r="D1968" t="s">
        <v>1</v>
      </c>
      <c r="E1968" t="s">
        <v>1660</v>
      </c>
      <c r="F1968" t="s">
        <v>1661</v>
      </c>
      <c r="G1968" t="str">
        <f t="shared" si="160"/>
        <v>2023-04-12</v>
      </c>
      <c r="H1968" t="str">
        <f t="shared" si="161"/>
        <v>2023-04-12</v>
      </c>
      <c r="I1968" t="str">
        <f t="shared" si="163"/>
        <v>2023</v>
      </c>
      <c r="J1968">
        <f t="shared" si="162"/>
        <v>4</v>
      </c>
      <c r="K1968" t="str">
        <f t="shared" si="164"/>
        <v>경남경보2023-04-12</v>
      </c>
      <c r="L1968">
        <f>COUNTIF(K$2:K1968,K1968)</f>
        <v>1</v>
      </c>
    </row>
    <row r="1969" spans="1:12" hidden="1" x14ac:dyDescent="0.3">
      <c r="A1969" t="s">
        <v>130</v>
      </c>
      <c r="B1969" t="s">
        <v>157</v>
      </c>
      <c r="C1969" t="s">
        <v>126</v>
      </c>
      <c r="D1969" t="s">
        <v>123</v>
      </c>
      <c r="E1969" t="s">
        <v>1487</v>
      </c>
      <c r="F1969" t="s">
        <v>1592</v>
      </c>
      <c r="G1969" t="str">
        <f t="shared" si="160"/>
        <v>2023-04-12</v>
      </c>
      <c r="H1969" t="str">
        <f t="shared" si="161"/>
        <v>2023-04-12</v>
      </c>
      <c r="I1969" t="str">
        <f t="shared" si="163"/>
        <v>2023</v>
      </c>
      <c r="J1969">
        <f t="shared" si="162"/>
        <v>4</v>
      </c>
      <c r="K1969" t="str">
        <f t="shared" si="164"/>
        <v>전남주의보2023-04-12</v>
      </c>
      <c r="L1969">
        <f>COUNTIF(K$2:K1969,K1969)</f>
        <v>1</v>
      </c>
    </row>
    <row r="1970" spans="1:12" x14ac:dyDescent="0.3">
      <c r="A1970" t="s">
        <v>130</v>
      </c>
      <c r="B1970" t="s">
        <v>125</v>
      </c>
      <c r="C1970" t="s">
        <v>126</v>
      </c>
      <c r="D1970" t="s">
        <v>1</v>
      </c>
      <c r="E1970" t="s">
        <v>1592</v>
      </c>
      <c r="F1970" t="s">
        <v>1669</v>
      </c>
      <c r="G1970" t="str">
        <f t="shared" si="160"/>
        <v>2023-04-12</v>
      </c>
      <c r="H1970" t="str">
        <f t="shared" si="161"/>
        <v>2023-04-13</v>
      </c>
      <c r="I1970" t="str">
        <f t="shared" si="163"/>
        <v>2023</v>
      </c>
      <c r="J1970">
        <f t="shared" si="162"/>
        <v>4</v>
      </c>
      <c r="K1970" t="str">
        <f t="shared" si="164"/>
        <v>전남경보2023-04-12</v>
      </c>
      <c r="L1970">
        <f>COUNTIF(K$2:K1970,K1970)</f>
        <v>1</v>
      </c>
    </row>
    <row r="1971" spans="1:12" hidden="1" x14ac:dyDescent="0.3">
      <c r="A1971" t="s">
        <v>39</v>
      </c>
      <c r="B1971" t="s">
        <v>139</v>
      </c>
      <c r="C1971" t="s">
        <v>126</v>
      </c>
      <c r="D1971" t="s">
        <v>123</v>
      </c>
      <c r="E1971" t="s">
        <v>1570</v>
      </c>
      <c r="F1971" t="s">
        <v>1660</v>
      </c>
      <c r="G1971" t="str">
        <f t="shared" si="160"/>
        <v>2023-04-12</v>
      </c>
      <c r="H1971" t="str">
        <f t="shared" si="161"/>
        <v>2023-04-12</v>
      </c>
      <c r="I1971" t="str">
        <f t="shared" si="163"/>
        <v>2023</v>
      </c>
      <c r="J1971">
        <f t="shared" si="162"/>
        <v>4</v>
      </c>
      <c r="K1971" t="str">
        <f t="shared" si="164"/>
        <v>광주주의보2023-04-12</v>
      </c>
      <c r="L1971">
        <f>COUNTIF(K$2:K1971,K1971)</f>
        <v>1</v>
      </c>
    </row>
    <row r="1972" spans="1:12" x14ac:dyDescent="0.3">
      <c r="A1972" t="s">
        <v>39</v>
      </c>
      <c r="B1972" t="s">
        <v>139</v>
      </c>
      <c r="C1972" t="s">
        <v>126</v>
      </c>
      <c r="D1972" t="s">
        <v>1</v>
      </c>
      <c r="E1972" t="s">
        <v>1660</v>
      </c>
      <c r="F1972" t="s">
        <v>1628</v>
      </c>
      <c r="G1972" t="str">
        <f t="shared" si="160"/>
        <v>2023-04-12</v>
      </c>
      <c r="H1972" t="str">
        <f t="shared" si="161"/>
        <v>2023-04-13</v>
      </c>
      <c r="I1972" t="str">
        <f t="shared" si="163"/>
        <v>2023</v>
      </c>
      <c r="J1972">
        <f t="shared" si="162"/>
        <v>4</v>
      </c>
      <c r="K1972" t="str">
        <f t="shared" si="164"/>
        <v>광주경보2023-04-12</v>
      </c>
      <c r="L1972">
        <f>COUNTIF(K$2:K1972,K1972)</f>
        <v>1</v>
      </c>
    </row>
    <row r="1973" spans="1:12" hidden="1" x14ac:dyDescent="0.3">
      <c r="A1973" t="s">
        <v>142</v>
      </c>
      <c r="B1973" t="s">
        <v>129</v>
      </c>
      <c r="C1973" t="s">
        <v>126</v>
      </c>
      <c r="D1973" t="s">
        <v>123</v>
      </c>
      <c r="E1973" t="s">
        <v>1487</v>
      </c>
      <c r="F1973" t="s">
        <v>1570</v>
      </c>
      <c r="G1973" t="str">
        <f t="shared" si="160"/>
        <v>2023-04-12</v>
      </c>
      <c r="H1973" t="str">
        <f t="shared" si="161"/>
        <v>2023-04-12</v>
      </c>
      <c r="I1973" t="str">
        <f t="shared" si="163"/>
        <v>2023</v>
      </c>
      <c r="J1973">
        <f t="shared" si="162"/>
        <v>4</v>
      </c>
      <c r="K1973" t="str">
        <f t="shared" si="164"/>
        <v>전북주의보2023-04-12</v>
      </c>
      <c r="L1973">
        <f>COUNTIF(K$2:K1973,K1973)</f>
        <v>1</v>
      </c>
    </row>
    <row r="1974" spans="1:12" x14ac:dyDescent="0.3">
      <c r="A1974" t="s">
        <v>142</v>
      </c>
      <c r="B1974" t="s">
        <v>129</v>
      </c>
      <c r="C1974" t="s">
        <v>126</v>
      </c>
      <c r="D1974" t="s">
        <v>1</v>
      </c>
      <c r="E1974" t="s">
        <v>1570</v>
      </c>
      <c r="F1974" t="s">
        <v>1645</v>
      </c>
      <c r="G1974" t="str">
        <f t="shared" si="160"/>
        <v>2023-04-12</v>
      </c>
      <c r="H1974" t="str">
        <f t="shared" si="161"/>
        <v>2023-04-13</v>
      </c>
      <c r="I1974" t="str">
        <f t="shared" si="163"/>
        <v>2023</v>
      </c>
      <c r="J1974">
        <f t="shared" si="162"/>
        <v>4</v>
      </c>
      <c r="K1974" t="str">
        <f t="shared" si="164"/>
        <v>전북경보2023-04-12</v>
      </c>
      <c r="L1974">
        <f>COUNTIF(K$2:K1974,K1974)</f>
        <v>1</v>
      </c>
    </row>
    <row r="1975" spans="1:12" hidden="1" x14ac:dyDescent="0.3">
      <c r="A1975" t="s">
        <v>41</v>
      </c>
      <c r="B1975" t="s">
        <v>162</v>
      </c>
      <c r="C1975" t="s">
        <v>126</v>
      </c>
      <c r="D1975" t="s">
        <v>123</v>
      </c>
      <c r="E1975" t="s">
        <v>1641</v>
      </c>
      <c r="F1975" t="s">
        <v>1543</v>
      </c>
      <c r="G1975" t="str">
        <f t="shared" si="160"/>
        <v>2023-04-12</v>
      </c>
      <c r="H1975" t="str">
        <f t="shared" si="161"/>
        <v>2023-04-13</v>
      </c>
      <c r="I1975" t="str">
        <f t="shared" si="163"/>
        <v>2023</v>
      </c>
      <c r="J1975">
        <f t="shared" si="162"/>
        <v>4</v>
      </c>
      <c r="K1975" t="str">
        <f t="shared" si="164"/>
        <v>제주주의보2023-04-12</v>
      </c>
      <c r="L1975">
        <f>COUNTIF(K$2:K1975,K1975)</f>
        <v>1</v>
      </c>
    </row>
    <row r="1976" spans="1:12" x14ac:dyDescent="0.3">
      <c r="A1976" t="s">
        <v>41</v>
      </c>
      <c r="B1976" t="s">
        <v>162</v>
      </c>
      <c r="C1976" t="s">
        <v>126</v>
      </c>
      <c r="D1976" t="s">
        <v>1</v>
      </c>
      <c r="E1976" t="s">
        <v>1627</v>
      </c>
      <c r="F1976" t="s">
        <v>1641</v>
      </c>
      <c r="G1976" t="str">
        <f t="shared" si="160"/>
        <v>2023-04-12</v>
      </c>
      <c r="H1976" t="str">
        <f t="shared" si="161"/>
        <v>2023-04-12</v>
      </c>
      <c r="I1976" t="str">
        <f t="shared" si="163"/>
        <v>2023</v>
      </c>
      <c r="J1976">
        <f t="shared" si="162"/>
        <v>4</v>
      </c>
      <c r="K1976" t="str">
        <f t="shared" si="164"/>
        <v>제주경보2023-04-12</v>
      </c>
      <c r="L1976">
        <f>COUNTIF(K$2:K1976,K1976)</f>
        <v>1</v>
      </c>
    </row>
    <row r="1977" spans="1:12" hidden="1" x14ac:dyDescent="0.3">
      <c r="A1977" t="s">
        <v>27</v>
      </c>
      <c r="B1977" t="s">
        <v>135</v>
      </c>
      <c r="C1977" t="s">
        <v>126</v>
      </c>
      <c r="D1977" t="s">
        <v>123</v>
      </c>
      <c r="E1977" t="s">
        <v>1461</v>
      </c>
      <c r="F1977" t="s">
        <v>1462</v>
      </c>
      <c r="G1977" t="str">
        <f t="shared" si="160"/>
        <v>2023-04-13</v>
      </c>
      <c r="H1977" t="str">
        <f t="shared" si="161"/>
        <v>2023-04-14</v>
      </c>
      <c r="I1977" t="str">
        <f t="shared" si="163"/>
        <v>2023</v>
      </c>
      <c r="J1977">
        <f t="shared" si="162"/>
        <v>4</v>
      </c>
      <c r="K1977" t="str">
        <f t="shared" si="164"/>
        <v>서울주의보2023-04-13</v>
      </c>
      <c r="L1977">
        <f>COUNTIF(K$2:K1977,K1977)</f>
        <v>1</v>
      </c>
    </row>
    <row r="1978" spans="1:12" hidden="1" x14ac:dyDescent="0.3">
      <c r="A1978" t="s">
        <v>124</v>
      </c>
      <c r="B1978" t="s">
        <v>144</v>
      </c>
      <c r="C1978" t="s">
        <v>126</v>
      </c>
      <c r="D1978" t="s">
        <v>123</v>
      </c>
      <c r="E1978" t="s">
        <v>1488</v>
      </c>
      <c r="F1978" t="s">
        <v>1493</v>
      </c>
      <c r="G1978" t="str">
        <f t="shared" si="160"/>
        <v>2023-04-13</v>
      </c>
      <c r="H1978" t="str">
        <f t="shared" si="161"/>
        <v>2023-04-14</v>
      </c>
      <c r="I1978" t="str">
        <f t="shared" si="163"/>
        <v>2023</v>
      </c>
      <c r="J1978">
        <f t="shared" si="162"/>
        <v>4</v>
      </c>
      <c r="K1978" t="str">
        <f t="shared" si="164"/>
        <v>경기주의보2023-04-13</v>
      </c>
      <c r="L1978">
        <f>COUNTIF(K$2:K1978,K1978)</f>
        <v>1</v>
      </c>
    </row>
    <row r="1979" spans="1:12" hidden="1" x14ac:dyDescent="0.3">
      <c r="A1979" t="s">
        <v>30</v>
      </c>
      <c r="B1979" t="s">
        <v>149</v>
      </c>
      <c r="C1979" t="s">
        <v>126</v>
      </c>
      <c r="D1979" t="s">
        <v>123</v>
      </c>
      <c r="E1979" t="s">
        <v>1527</v>
      </c>
      <c r="F1979" t="s">
        <v>1494</v>
      </c>
      <c r="G1979" t="str">
        <f t="shared" si="160"/>
        <v>2023-04-13</v>
      </c>
      <c r="H1979" t="str">
        <f t="shared" si="161"/>
        <v>2023-04-14</v>
      </c>
      <c r="I1979" t="str">
        <f t="shared" si="163"/>
        <v>2023</v>
      </c>
      <c r="J1979">
        <f t="shared" si="162"/>
        <v>4</v>
      </c>
      <c r="K1979" t="str">
        <f t="shared" si="164"/>
        <v>인천주의보2023-04-13</v>
      </c>
      <c r="L1979">
        <f>COUNTIF(K$2:K1979,K1979)</f>
        <v>1</v>
      </c>
    </row>
    <row r="1980" spans="1:12" hidden="1" x14ac:dyDescent="0.3">
      <c r="A1980" t="s">
        <v>127</v>
      </c>
      <c r="B1980" t="s">
        <v>143</v>
      </c>
      <c r="C1980" t="s">
        <v>126</v>
      </c>
      <c r="D1980" t="s">
        <v>123</v>
      </c>
      <c r="E1980" t="s">
        <v>1542</v>
      </c>
      <c r="F1980" t="s">
        <v>1546</v>
      </c>
      <c r="G1980" t="str">
        <f t="shared" si="160"/>
        <v>2023-04-13</v>
      </c>
      <c r="H1980" t="str">
        <f t="shared" si="161"/>
        <v>2023-04-13</v>
      </c>
      <c r="I1980" t="str">
        <f t="shared" si="163"/>
        <v>2023</v>
      </c>
      <c r="J1980">
        <f t="shared" si="162"/>
        <v>4</v>
      </c>
      <c r="K1980" t="str">
        <f t="shared" si="164"/>
        <v>강원주의보2023-04-13</v>
      </c>
      <c r="L1980">
        <f>COUNTIF(K$2:K1980,K1980)</f>
        <v>1</v>
      </c>
    </row>
    <row r="1981" spans="1:12" x14ac:dyDescent="0.3">
      <c r="A1981" t="s">
        <v>127</v>
      </c>
      <c r="B1981" t="s">
        <v>143</v>
      </c>
      <c r="C1981" t="s">
        <v>126</v>
      </c>
      <c r="D1981" t="s">
        <v>1</v>
      </c>
      <c r="E1981" t="s">
        <v>1546</v>
      </c>
      <c r="F1981" t="s">
        <v>1547</v>
      </c>
      <c r="G1981" t="str">
        <f t="shared" si="160"/>
        <v>2023-04-13</v>
      </c>
      <c r="H1981" t="str">
        <f t="shared" si="161"/>
        <v>2023-04-14</v>
      </c>
      <c r="I1981" t="str">
        <f t="shared" si="163"/>
        <v>2023</v>
      </c>
      <c r="J1981">
        <f t="shared" si="162"/>
        <v>4</v>
      </c>
      <c r="K1981" t="str">
        <f t="shared" si="164"/>
        <v>강원경보2023-04-13</v>
      </c>
      <c r="L1981">
        <f>COUNTIF(K$2:K1981,K1981)</f>
        <v>1</v>
      </c>
    </row>
    <row r="1982" spans="1:12" hidden="1" x14ac:dyDescent="0.3">
      <c r="A1982" t="s">
        <v>153</v>
      </c>
      <c r="B1982" t="s">
        <v>129</v>
      </c>
      <c r="C1982" t="s">
        <v>126</v>
      </c>
      <c r="D1982" t="s">
        <v>123</v>
      </c>
      <c r="E1982" t="s">
        <v>1569</v>
      </c>
      <c r="F1982" t="s">
        <v>1488</v>
      </c>
      <c r="G1982" t="str">
        <f t="shared" si="160"/>
        <v>2023-04-13</v>
      </c>
      <c r="H1982" t="str">
        <f t="shared" si="161"/>
        <v>2023-04-13</v>
      </c>
      <c r="I1982" t="str">
        <f t="shared" si="163"/>
        <v>2023</v>
      </c>
      <c r="J1982">
        <f t="shared" si="162"/>
        <v>4</v>
      </c>
      <c r="K1982" t="str">
        <f t="shared" si="164"/>
        <v>충남주의보2023-04-13</v>
      </c>
      <c r="L1982">
        <f>COUNTIF(K$2:K1982,K1982)</f>
        <v>1</v>
      </c>
    </row>
    <row r="1983" spans="1:12" hidden="1" x14ac:dyDescent="0.3">
      <c r="A1983" t="s">
        <v>34</v>
      </c>
      <c r="B1983" t="s">
        <v>129</v>
      </c>
      <c r="C1983" t="s">
        <v>126</v>
      </c>
      <c r="D1983" t="s">
        <v>123</v>
      </c>
      <c r="E1983" t="s">
        <v>1548</v>
      </c>
      <c r="F1983" t="s">
        <v>1593</v>
      </c>
      <c r="G1983" t="str">
        <f t="shared" si="160"/>
        <v>2023-04-13</v>
      </c>
      <c r="H1983" t="str">
        <f t="shared" si="161"/>
        <v>2023-04-13</v>
      </c>
      <c r="I1983" t="str">
        <f t="shared" si="163"/>
        <v>2023</v>
      </c>
      <c r="J1983">
        <f t="shared" si="162"/>
        <v>4</v>
      </c>
      <c r="K1983" t="str">
        <f t="shared" si="164"/>
        <v>대전주의보2023-04-13</v>
      </c>
      <c r="L1983">
        <f>COUNTIF(K$2:K1983,K1983)</f>
        <v>1</v>
      </c>
    </row>
    <row r="1984" spans="1:12" hidden="1" x14ac:dyDescent="0.3">
      <c r="A1984" t="s">
        <v>121</v>
      </c>
      <c r="B1984" t="s">
        <v>159</v>
      </c>
      <c r="C1984" t="s">
        <v>126</v>
      </c>
      <c r="D1984" t="s">
        <v>123</v>
      </c>
      <c r="E1984" t="s">
        <v>1607</v>
      </c>
      <c r="F1984" t="s">
        <v>1608</v>
      </c>
      <c r="G1984" t="str">
        <f t="shared" si="160"/>
        <v>2023-04-13</v>
      </c>
      <c r="H1984" t="str">
        <f t="shared" si="161"/>
        <v>2023-04-14</v>
      </c>
      <c r="I1984" t="str">
        <f t="shared" si="163"/>
        <v>2023</v>
      </c>
      <c r="J1984">
        <f t="shared" si="162"/>
        <v>4</v>
      </c>
      <c r="K1984" t="str">
        <f t="shared" si="164"/>
        <v>충북주의보2023-04-13</v>
      </c>
      <c r="L1984">
        <f>COUNTIF(K$2:K1984,K1984)</f>
        <v>1</v>
      </c>
    </row>
    <row r="1985" spans="1:12" hidden="1" x14ac:dyDescent="0.3">
      <c r="A1985" t="s">
        <v>61</v>
      </c>
      <c r="B1985" t="s">
        <v>171</v>
      </c>
      <c r="C1985" t="s">
        <v>126</v>
      </c>
      <c r="D1985" t="s">
        <v>123</v>
      </c>
      <c r="E1985" t="s">
        <v>1528</v>
      </c>
      <c r="F1985" t="s">
        <v>1617</v>
      </c>
      <c r="G1985" t="str">
        <f t="shared" si="160"/>
        <v>2023-04-13</v>
      </c>
      <c r="H1985" t="str">
        <f t="shared" si="161"/>
        <v>2023-04-14</v>
      </c>
      <c r="I1985" t="str">
        <f t="shared" si="163"/>
        <v>2023</v>
      </c>
      <c r="J1985">
        <f t="shared" si="162"/>
        <v>4</v>
      </c>
      <c r="K1985" t="str">
        <f t="shared" si="164"/>
        <v>세종주의보2023-04-13</v>
      </c>
      <c r="L1985">
        <f>COUNTIF(K$2:K1985,K1985)</f>
        <v>1</v>
      </c>
    </row>
    <row r="1986" spans="1:12" hidden="1" x14ac:dyDescent="0.3">
      <c r="A1986" t="s">
        <v>37</v>
      </c>
      <c r="B1986" t="s">
        <v>140</v>
      </c>
      <c r="C1986" t="s">
        <v>126</v>
      </c>
      <c r="D1986" t="s">
        <v>123</v>
      </c>
      <c r="E1986" t="s">
        <v>1607</v>
      </c>
      <c r="F1986" t="s">
        <v>1545</v>
      </c>
      <c r="G1986" t="str">
        <f t="shared" ref="G1986:G2049" si="165">LEFT(E1986,10)</f>
        <v>2023-04-13</v>
      </c>
      <c r="H1986" t="str">
        <f t="shared" ref="H1986:H2049" si="166">LEFT(F1986,10)</f>
        <v>2023-04-13</v>
      </c>
      <c r="I1986" t="str">
        <f t="shared" si="163"/>
        <v>2023</v>
      </c>
      <c r="J1986">
        <f t="shared" si="162"/>
        <v>4</v>
      </c>
      <c r="K1986" t="str">
        <f t="shared" si="164"/>
        <v>부산주의보2023-04-13</v>
      </c>
      <c r="L1986">
        <f>COUNTIF(K$2:K1986,K1986)</f>
        <v>1</v>
      </c>
    </row>
    <row r="1987" spans="1:12" hidden="1" x14ac:dyDescent="0.3">
      <c r="A1987" t="s">
        <v>132</v>
      </c>
      <c r="B1987" t="s">
        <v>172</v>
      </c>
      <c r="C1987" t="s">
        <v>126</v>
      </c>
      <c r="D1987" t="s">
        <v>123</v>
      </c>
      <c r="E1987" t="s">
        <v>1528</v>
      </c>
      <c r="F1987" t="s">
        <v>1608</v>
      </c>
      <c r="G1987" t="str">
        <f t="shared" si="165"/>
        <v>2023-04-13</v>
      </c>
      <c r="H1987" t="str">
        <f t="shared" si="166"/>
        <v>2023-04-14</v>
      </c>
      <c r="I1987" t="str">
        <f t="shared" si="163"/>
        <v>2023</v>
      </c>
      <c r="J1987">
        <f t="shared" ref="J1987:J2050" si="167">MONTH(G1987)</f>
        <v>4</v>
      </c>
      <c r="K1987" t="str">
        <f t="shared" si="164"/>
        <v>경북주의보2023-04-13</v>
      </c>
      <c r="L1987">
        <f>COUNTIF(K$2:K1987,K1987)</f>
        <v>1</v>
      </c>
    </row>
    <row r="1988" spans="1:12" hidden="1" x14ac:dyDescent="0.3">
      <c r="A1988" t="s">
        <v>133</v>
      </c>
      <c r="B1988" t="s">
        <v>141</v>
      </c>
      <c r="C1988" t="s">
        <v>126</v>
      </c>
      <c r="D1988" t="s">
        <v>123</v>
      </c>
      <c r="E1988" t="s">
        <v>1662</v>
      </c>
      <c r="F1988" t="s">
        <v>1664</v>
      </c>
      <c r="G1988" t="str">
        <f t="shared" si="165"/>
        <v>2023-04-13</v>
      </c>
      <c r="H1988" t="str">
        <f t="shared" si="166"/>
        <v>2023-04-13</v>
      </c>
      <c r="I1988" t="str">
        <f t="shared" si="163"/>
        <v>2023</v>
      </c>
      <c r="J1988">
        <f t="shared" si="167"/>
        <v>4</v>
      </c>
      <c r="K1988" t="str">
        <f t="shared" si="164"/>
        <v>경남주의보2023-04-13</v>
      </c>
      <c r="L1988">
        <f>COUNTIF(K$2:K1988,K1988)</f>
        <v>1</v>
      </c>
    </row>
    <row r="1989" spans="1:12" hidden="1" x14ac:dyDescent="0.3">
      <c r="A1989" t="s">
        <v>130</v>
      </c>
      <c r="B1989" t="s">
        <v>157</v>
      </c>
      <c r="C1989" t="s">
        <v>126</v>
      </c>
      <c r="D1989" t="s">
        <v>123</v>
      </c>
      <c r="E1989" t="s">
        <v>1664</v>
      </c>
      <c r="F1989" t="s">
        <v>1663</v>
      </c>
      <c r="G1989" t="str">
        <f t="shared" si="165"/>
        <v>2023-04-13</v>
      </c>
      <c r="H1989" t="str">
        <f t="shared" si="166"/>
        <v>2023-04-13</v>
      </c>
      <c r="I1989" t="str">
        <f t="shared" si="163"/>
        <v>2023</v>
      </c>
      <c r="J1989">
        <f t="shared" si="167"/>
        <v>4</v>
      </c>
      <c r="K1989" t="str">
        <f t="shared" si="164"/>
        <v>전남주의보2023-04-13</v>
      </c>
      <c r="L1989">
        <f>COUNTIF(K$2:K1989,K1989)</f>
        <v>1</v>
      </c>
    </row>
    <row r="1990" spans="1:12" hidden="1" x14ac:dyDescent="0.3">
      <c r="A1990" t="s">
        <v>39</v>
      </c>
      <c r="B1990" t="s">
        <v>139</v>
      </c>
      <c r="C1990" t="s">
        <v>126</v>
      </c>
      <c r="D1990" t="s">
        <v>123</v>
      </c>
      <c r="E1990" t="s">
        <v>1628</v>
      </c>
      <c r="F1990" t="s">
        <v>1663</v>
      </c>
      <c r="G1990" t="str">
        <f t="shared" si="165"/>
        <v>2023-04-13</v>
      </c>
      <c r="H1990" t="str">
        <f t="shared" si="166"/>
        <v>2023-04-13</v>
      </c>
      <c r="I1990" t="str">
        <f t="shared" si="163"/>
        <v>2023</v>
      </c>
      <c r="J1990">
        <f t="shared" si="167"/>
        <v>4</v>
      </c>
      <c r="K1990" t="str">
        <f t="shared" si="164"/>
        <v>광주주의보2023-04-13</v>
      </c>
      <c r="L1990">
        <f>COUNTIF(K$2:K1990,K1990)</f>
        <v>1</v>
      </c>
    </row>
    <row r="1991" spans="1:12" hidden="1" x14ac:dyDescent="0.3">
      <c r="A1991" t="s">
        <v>142</v>
      </c>
      <c r="B1991" t="s">
        <v>129</v>
      </c>
      <c r="C1991" t="s">
        <v>126</v>
      </c>
      <c r="D1991" t="s">
        <v>123</v>
      </c>
      <c r="E1991" t="s">
        <v>1645</v>
      </c>
      <c r="F1991" t="s">
        <v>1528</v>
      </c>
      <c r="G1991" t="str">
        <f t="shared" si="165"/>
        <v>2023-04-13</v>
      </c>
      <c r="H1991" t="str">
        <f t="shared" si="166"/>
        <v>2023-04-13</v>
      </c>
      <c r="I1991" t="str">
        <f t="shared" si="163"/>
        <v>2023</v>
      </c>
      <c r="J1991">
        <f t="shared" si="167"/>
        <v>4</v>
      </c>
      <c r="K1991" t="str">
        <f t="shared" si="164"/>
        <v>전북주의보2023-04-13</v>
      </c>
      <c r="L1991">
        <f>COUNTIF(K$2:K1991,K1991)</f>
        <v>1</v>
      </c>
    </row>
    <row r="1992" spans="1:12" hidden="1" x14ac:dyDescent="0.3">
      <c r="A1992" t="s">
        <v>124</v>
      </c>
      <c r="B1992" t="s">
        <v>125</v>
      </c>
      <c r="C1992" t="s">
        <v>126</v>
      </c>
      <c r="D1992" t="s">
        <v>123</v>
      </c>
      <c r="E1992" t="s">
        <v>1492</v>
      </c>
      <c r="F1992" t="s">
        <v>1493</v>
      </c>
      <c r="G1992" t="str">
        <f t="shared" si="165"/>
        <v>2023-04-14</v>
      </c>
      <c r="H1992" t="str">
        <f t="shared" si="166"/>
        <v>2023-04-14</v>
      </c>
      <c r="I1992" t="str">
        <f t="shared" si="163"/>
        <v>2023</v>
      </c>
      <c r="J1992">
        <f t="shared" si="167"/>
        <v>4</v>
      </c>
      <c r="K1992" t="str">
        <f t="shared" si="164"/>
        <v>경기주의보2023-04-14</v>
      </c>
      <c r="L1992">
        <f>COUNTIF(K$2:K1992,K1992)</f>
        <v>1</v>
      </c>
    </row>
    <row r="1993" spans="1:12" hidden="1" x14ac:dyDescent="0.3">
      <c r="A1993" t="s">
        <v>127</v>
      </c>
      <c r="B1993" t="s">
        <v>143</v>
      </c>
      <c r="C1993" t="s">
        <v>126</v>
      </c>
      <c r="D1993" t="s">
        <v>123</v>
      </c>
      <c r="E1993" t="s">
        <v>1547</v>
      </c>
      <c r="F1993" t="s">
        <v>1549</v>
      </c>
      <c r="G1993" t="str">
        <f t="shared" si="165"/>
        <v>2023-04-14</v>
      </c>
      <c r="H1993" t="str">
        <f t="shared" si="166"/>
        <v>2023-04-15</v>
      </c>
      <c r="I1993" t="str">
        <f t="shared" si="163"/>
        <v>2023</v>
      </c>
      <c r="J1993">
        <f t="shared" si="167"/>
        <v>4</v>
      </c>
      <c r="K1993" t="str">
        <f t="shared" si="164"/>
        <v>강원주의보2023-04-14</v>
      </c>
      <c r="L1993">
        <f>COUNTIF(K$2:K1993,K1993)</f>
        <v>1</v>
      </c>
    </row>
    <row r="1994" spans="1:12" hidden="1" x14ac:dyDescent="0.3">
      <c r="A1994" t="s">
        <v>121</v>
      </c>
      <c r="B1994" t="s">
        <v>122</v>
      </c>
      <c r="C1994" t="s">
        <v>126</v>
      </c>
      <c r="D1994" t="s">
        <v>123</v>
      </c>
      <c r="E1994" t="s">
        <v>1491</v>
      </c>
      <c r="F1994" t="s">
        <v>1494</v>
      </c>
      <c r="G1994" t="str">
        <f t="shared" si="165"/>
        <v>2023-04-14</v>
      </c>
      <c r="H1994" t="str">
        <f t="shared" si="166"/>
        <v>2023-04-14</v>
      </c>
      <c r="I1994" t="str">
        <f t="shared" si="163"/>
        <v>2023</v>
      </c>
      <c r="J1994">
        <f t="shared" si="167"/>
        <v>4</v>
      </c>
      <c r="K1994" t="str">
        <f t="shared" si="164"/>
        <v>충북주의보2023-04-14</v>
      </c>
      <c r="L1994">
        <f>COUNTIF(K$2:K1994,K1994)</f>
        <v>1</v>
      </c>
    </row>
    <row r="1995" spans="1:12" hidden="1" x14ac:dyDescent="0.3">
      <c r="A1995" t="s">
        <v>124</v>
      </c>
      <c r="B1995" t="s">
        <v>164</v>
      </c>
      <c r="C1995" t="s">
        <v>126</v>
      </c>
      <c r="D1995" t="s">
        <v>123</v>
      </c>
      <c r="E1995" t="s">
        <v>1495</v>
      </c>
      <c r="F1995" t="s">
        <v>1496</v>
      </c>
      <c r="G1995" t="str">
        <f t="shared" si="165"/>
        <v>2023-04-16</v>
      </c>
      <c r="H1995" t="str">
        <f t="shared" si="166"/>
        <v>2023-04-16</v>
      </c>
      <c r="I1995" t="str">
        <f t="shared" si="163"/>
        <v>2023</v>
      </c>
      <c r="J1995">
        <f t="shared" si="167"/>
        <v>4</v>
      </c>
      <c r="K1995" t="str">
        <f t="shared" si="164"/>
        <v>경기주의보2023-04-16</v>
      </c>
      <c r="L1995">
        <f>COUNTIF(K$2:K1995,K1995)</f>
        <v>1</v>
      </c>
    </row>
    <row r="1996" spans="1:12" hidden="1" x14ac:dyDescent="0.3">
      <c r="A1996" t="s">
        <v>30</v>
      </c>
      <c r="B1996" t="s">
        <v>149</v>
      </c>
      <c r="C1996" t="s">
        <v>126</v>
      </c>
      <c r="D1996" t="s">
        <v>123</v>
      </c>
      <c r="E1996" t="s">
        <v>1529</v>
      </c>
      <c r="F1996" t="s">
        <v>1530</v>
      </c>
      <c r="G1996" t="str">
        <f t="shared" si="165"/>
        <v>2023-04-16</v>
      </c>
      <c r="H1996" t="str">
        <f t="shared" si="166"/>
        <v>2023-04-16</v>
      </c>
      <c r="I1996" t="str">
        <f t="shared" si="163"/>
        <v>2023</v>
      </c>
      <c r="J1996">
        <f t="shared" si="167"/>
        <v>4</v>
      </c>
      <c r="K1996" t="str">
        <f t="shared" si="164"/>
        <v>인천주의보2023-04-16</v>
      </c>
      <c r="L1996">
        <f>COUNTIF(K$2:K1996,K1996)</f>
        <v>1</v>
      </c>
    </row>
    <row r="1997" spans="1:12" hidden="1" x14ac:dyDescent="0.3">
      <c r="A1997" t="s">
        <v>127</v>
      </c>
      <c r="B1997" t="s">
        <v>128</v>
      </c>
      <c r="C1997" t="s">
        <v>126</v>
      </c>
      <c r="D1997" t="s">
        <v>123</v>
      </c>
      <c r="E1997" t="s">
        <v>1550</v>
      </c>
      <c r="F1997" t="s">
        <v>1497</v>
      </c>
      <c r="G1997" t="str">
        <f t="shared" si="165"/>
        <v>2023-04-16</v>
      </c>
      <c r="H1997" t="str">
        <f t="shared" si="166"/>
        <v>2023-04-16</v>
      </c>
      <c r="I1997" t="str">
        <f t="shared" si="163"/>
        <v>2023</v>
      </c>
      <c r="J1997">
        <f t="shared" si="167"/>
        <v>4</v>
      </c>
      <c r="K1997" t="str">
        <f t="shared" si="164"/>
        <v>강원주의보2023-04-16</v>
      </c>
      <c r="L1997">
        <f>COUNTIF(K$2:K1997,K1997)</f>
        <v>1</v>
      </c>
    </row>
    <row r="1998" spans="1:12" hidden="1" x14ac:dyDescent="0.3">
      <c r="A1998" t="s">
        <v>153</v>
      </c>
      <c r="B1998" t="s">
        <v>129</v>
      </c>
      <c r="C1998" t="s">
        <v>126</v>
      </c>
      <c r="D1998" t="s">
        <v>123</v>
      </c>
      <c r="E1998" t="s">
        <v>1550</v>
      </c>
      <c r="F1998" t="s">
        <v>1571</v>
      </c>
      <c r="G1998" t="str">
        <f t="shared" si="165"/>
        <v>2023-04-16</v>
      </c>
      <c r="H1998" t="str">
        <f t="shared" si="166"/>
        <v>2023-04-17</v>
      </c>
      <c r="I1998" t="str">
        <f t="shared" si="163"/>
        <v>2023</v>
      </c>
      <c r="J1998">
        <f t="shared" si="167"/>
        <v>4</v>
      </c>
      <c r="K1998" t="str">
        <f t="shared" si="164"/>
        <v>충남주의보2023-04-16</v>
      </c>
      <c r="L1998">
        <f>COUNTIF(K$2:K1998,K1998)</f>
        <v>1</v>
      </c>
    </row>
    <row r="1999" spans="1:12" hidden="1" x14ac:dyDescent="0.3">
      <c r="A1999" t="s">
        <v>34</v>
      </c>
      <c r="B1999" t="s">
        <v>129</v>
      </c>
      <c r="C1999" t="s">
        <v>126</v>
      </c>
      <c r="D1999" t="s">
        <v>123</v>
      </c>
      <c r="E1999" t="s">
        <v>1495</v>
      </c>
      <c r="F1999" t="s">
        <v>1530</v>
      </c>
      <c r="G1999" t="str">
        <f t="shared" si="165"/>
        <v>2023-04-16</v>
      </c>
      <c r="H1999" t="str">
        <f t="shared" si="166"/>
        <v>2023-04-16</v>
      </c>
      <c r="I1999" t="str">
        <f t="shared" si="163"/>
        <v>2023</v>
      </c>
      <c r="J1999">
        <f t="shared" si="167"/>
        <v>4</v>
      </c>
      <c r="K1999" t="str">
        <f t="shared" si="164"/>
        <v>대전주의보2023-04-16</v>
      </c>
      <c r="L1999">
        <f>COUNTIF(K$2:K1999,K1999)</f>
        <v>1</v>
      </c>
    </row>
    <row r="2000" spans="1:12" hidden="1" x14ac:dyDescent="0.3">
      <c r="A2000" t="s">
        <v>121</v>
      </c>
      <c r="B2000" t="s">
        <v>159</v>
      </c>
      <c r="C2000" t="s">
        <v>126</v>
      </c>
      <c r="D2000" t="s">
        <v>123</v>
      </c>
      <c r="E2000" t="s">
        <v>1495</v>
      </c>
      <c r="F2000" t="s">
        <v>1609</v>
      </c>
      <c r="G2000" t="str">
        <f t="shared" si="165"/>
        <v>2023-04-16</v>
      </c>
      <c r="H2000" t="str">
        <f t="shared" si="166"/>
        <v>2023-04-16</v>
      </c>
      <c r="I2000" t="str">
        <f t="shared" si="163"/>
        <v>2023</v>
      </c>
      <c r="J2000">
        <f t="shared" si="167"/>
        <v>4</v>
      </c>
      <c r="K2000" t="str">
        <f t="shared" si="164"/>
        <v>충북주의보2023-04-16</v>
      </c>
      <c r="L2000">
        <f>COUNTIF(K$2:K2000,K2000)</f>
        <v>1</v>
      </c>
    </row>
    <row r="2001" spans="1:12" hidden="1" x14ac:dyDescent="0.3">
      <c r="A2001" t="s">
        <v>37</v>
      </c>
      <c r="B2001" t="s">
        <v>140</v>
      </c>
      <c r="C2001" t="s">
        <v>126</v>
      </c>
      <c r="D2001" t="s">
        <v>123</v>
      </c>
      <c r="E2001" t="s">
        <v>1550</v>
      </c>
      <c r="F2001" t="s">
        <v>1497</v>
      </c>
      <c r="G2001" t="str">
        <f t="shared" si="165"/>
        <v>2023-04-16</v>
      </c>
      <c r="H2001" t="str">
        <f t="shared" si="166"/>
        <v>2023-04-16</v>
      </c>
      <c r="I2001" t="str">
        <f t="shared" si="163"/>
        <v>2023</v>
      </c>
      <c r="J2001">
        <f t="shared" si="167"/>
        <v>4</v>
      </c>
      <c r="K2001" t="str">
        <f t="shared" si="164"/>
        <v>부산주의보2023-04-16</v>
      </c>
      <c r="L2001">
        <f>COUNTIF(K$2:K2001,K2001)</f>
        <v>1</v>
      </c>
    </row>
    <row r="2002" spans="1:12" hidden="1" x14ac:dyDescent="0.3">
      <c r="A2002" t="s">
        <v>38</v>
      </c>
      <c r="B2002" t="s">
        <v>167</v>
      </c>
      <c r="C2002" t="s">
        <v>126</v>
      </c>
      <c r="D2002" t="s">
        <v>123</v>
      </c>
      <c r="E2002" t="s">
        <v>1495</v>
      </c>
      <c r="F2002" t="s">
        <v>1530</v>
      </c>
      <c r="G2002" t="str">
        <f t="shared" si="165"/>
        <v>2023-04-16</v>
      </c>
      <c r="H2002" t="str">
        <f t="shared" si="166"/>
        <v>2023-04-16</v>
      </c>
      <c r="I2002" t="str">
        <f t="shared" si="163"/>
        <v>2023</v>
      </c>
      <c r="J2002">
        <f t="shared" si="167"/>
        <v>4</v>
      </c>
      <c r="K2002" t="str">
        <f t="shared" si="164"/>
        <v>울산주의보2023-04-16</v>
      </c>
      <c r="L2002">
        <f>COUNTIF(K$2:K2002,K2002)</f>
        <v>1</v>
      </c>
    </row>
    <row r="2003" spans="1:12" hidden="1" x14ac:dyDescent="0.3">
      <c r="A2003" t="s">
        <v>36</v>
      </c>
      <c r="B2003" t="s">
        <v>165</v>
      </c>
      <c r="C2003" t="s">
        <v>126</v>
      </c>
      <c r="D2003" t="s">
        <v>123</v>
      </c>
      <c r="E2003" t="s">
        <v>1550</v>
      </c>
      <c r="F2003" t="s">
        <v>1646</v>
      </c>
      <c r="G2003" t="str">
        <f t="shared" si="165"/>
        <v>2023-04-16</v>
      </c>
      <c r="H2003" t="str">
        <f t="shared" si="166"/>
        <v>2023-04-16</v>
      </c>
      <c r="I2003" t="str">
        <f t="shared" ref="I2003:I2063" si="168">LEFT(G2003,4)</f>
        <v>2023</v>
      </c>
      <c r="J2003">
        <f t="shared" si="167"/>
        <v>4</v>
      </c>
      <c r="K2003" t="str">
        <f t="shared" ref="K2003:K2063" si="169">A2003&amp;D2003&amp;G2003</f>
        <v>대구주의보2023-04-16</v>
      </c>
      <c r="L2003">
        <f>COUNTIF(K$2:K2003,K2003)</f>
        <v>1</v>
      </c>
    </row>
    <row r="2004" spans="1:12" hidden="1" x14ac:dyDescent="0.3">
      <c r="A2004" t="s">
        <v>132</v>
      </c>
      <c r="B2004" t="s">
        <v>129</v>
      </c>
      <c r="C2004" t="s">
        <v>126</v>
      </c>
      <c r="D2004" t="s">
        <v>123</v>
      </c>
      <c r="E2004" t="s">
        <v>1495</v>
      </c>
      <c r="F2004" t="s">
        <v>1646</v>
      </c>
      <c r="G2004" t="str">
        <f t="shared" si="165"/>
        <v>2023-04-16</v>
      </c>
      <c r="H2004" t="str">
        <f t="shared" si="166"/>
        <v>2023-04-16</v>
      </c>
      <c r="I2004" t="str">
        <f t="shared" si="168"/>
        <v>2023</v>
      </c>
      <c r="J2004">
        <f t="shared" si="167"/>
        <v>4</v>
      </c>
      <c r="K2004" t="str">
        <f t="shared" si="169"/>
        <v>경북주의보2023-04-16</v>
      </c>
      <c r="L2004">
        <f>COUNTIF(K$2:K2004,K2004)</f>
        <v>1</v>
      </c>
    </row>
    <row r="2005" spans="1:12" hidden="1" x14ac:dyDescent="0.3">
      <c r="A2005" t="s">
        <v>133</v>
      </c>
      <c r="B2005" t="s">
        <v>169</v>
      </c>
      <c r="C2005" t="s">
        <v>126</v>
      </c>
      <c r="D2005" t="s">
        <v>123</v>
      </c>
      <c r="E2005" t="s">
        <v>1495</v>
      </c>
      <c r="F2005" t="s">
        <v>1610</v>
      </c>
      <c r="G2005" t="str">
        <f t="shared" si="165"/>
        <v>2023-04-16</v>
      </c>
      <c r="H2005" t="str">
        <f t="shared" si="166"/>
        <v>2023-04-16</v>
      </c>
      <c r="I2005" t="str">
        <f t="shared" si="168"/>
        <v>2023</v>
      </c>
      <c r="J2005">
        <f t="shared" si="167"/>
        <v>4</v>
      </c>
      <c r="K2005" t="str">
        <f t="shared" si="169"/>
        <v>경남주의보2023-04-16</v>
      </c>
      <c r="L2005">
        <f>COUNTIF(K$2:K2005,K2005)</f>
        <v>1</v>
      </c>
    </row>
    <row r="2006" spans="1:12" hidden="1" x14ac:dyDescent="0.3">
      <c r="A2006" t="s">
        <v>130</v>
      </c>
      <c r="B2006" t="s">
        <v>131</v>
      </c>
      <c r="C2006" t="s">
        <v>126</v>
      </c>
      <c r="D2006" t="s">
        <v>123</v>
      </c>
      <c r="E2006" t="s">
        <v>1529</v>
      </c>
      <c r="F2006" t="s">
        <v>1530</v>
      </c>
      <c r="G2006" t="str">
        <f t="shared" si="165"/>
        <v>2023-04-16</v>
      </c>
      <c r="H2006" t="str">
        <f t="shared" si="166"/>
        <v>2023-04-16</v>
      </c>
      <c r="I2006" t="str">
        <f t="shared" si="168"/>
        <v>2023</v>
      </c>
      <c r="J2006">
        <f t="shared" si="167"/>
        <v>4</v>
      </c>
      <c r="K2006" t="str">
        <f t="shared" si="169"/>
        <v>전남주의보2023-04-16</v>
      </c>
      <c r="L2006">
        <f>COUNTIF(K$2:K2006,K2006)</f>
        <v>1</v>
      </c>
    </row>
    <row r="2007" spans="1:12" hidden="1" x14ac:dyDescent="0.3">
      <c r="A2007" t="s">
        <v>142</v>
      </c>
      <c r="B2007" t="s">
        <v>129</v>
      </c>
      <c r="C2007" t="s">
        <v>126</v>
      </c>
      <c r="D2007" t="s">
        <v>123</v>
      </c>
      <c r="E2007" t="s">
        <v>1495</v>
      </c>
      <c r="F2007" t="s">
        <v>1682</v>
      </c>
      <c r="G2007" t="str">
        <f t="shared" si="165"/>
        <v>2023-04-16</v>
      </c>
      <c r="H2007" t="str">
        <f t="shared" si="166"/>
        <v>2023-04-17</v>
      </c>
      <c r="I2007" t="str">
        <f t="shared" si="168"/>
        <v>2023</v>
      </c>
      <c r="J2007">
        <f t="shared" si="167"/>
        <v>4</v>
      </c>
      <c r="K2007" t="str">
        <f t="shared" si="169"/>
        <v>전북주의보2023-04-16</v>
      </c>
      <c r="L2007">
        <f>COUNTIF(K$2:K2007,K2007)</f>
        <v>1</v>
      </c>
    </row>
    <row r="2008" spans="1:12" hidden="1" x14ac:dyDescent="0.3">
      <c r="A2008" t="s">
        <v>41</v>
      </c>
      <c r="B2008" t="s">
        <v>162</v>
      </c>
      <c r="C2008" t="s">
        <v>126</v>
      </c>
      <c r="D2008" t="s">
        <v>123</v>
      </c>
      <c r="E2008" t="s">
        <v>1685</v>
      </c>
      <c r="F2008" t="s">
        <v>1686</v>
      </c>
      <c r="G2008" t="str">
        <f t="shared" si="165"/>
        <v>2023-04-16</v>
      </c>
      <c r="H2008" t="str">
        <f t="shared" si="166"/>
        <v>2023-04-16</v>
      </c>
      <c r="I2008" t="str">
        <f t="shared" si="168"/>
        <v>2023</v>
      </c>
      <c r="J2008">
        <f t="shared" si="167"/>
        <v>4</v>
      </c>
      <c r="K2008" t="str">
        <f t="shared" si="169"/>
        <v>제주주의보2023-04-16</v>
      </c>
      <c r="L2008">
        <f>COUNTIF(K$2:K2008,K2008)</f>
        <v>1</v>
      </c>
    </row>
    <row r="2009" spans="1:12" x14ac:dyDescent="0.3">
      <c r="A2009" t="s">
        <v>127</v>
      </c>
      <c r="B2009" t="s">
        <v>143</v>
      </c>
      <c r="C2009" t="s">
        <v>126</v>
      </c>
      <c r="D2009" t="s">
        <v>1</v>
      </c>
      <c r="E2009" t="s">
        <v>1551</v>
      </c>
      <c r="F2009" t="s">
        <v>1552</v>
      </c>
      <c r="G2009" t="str">
        <f t="shared" si="165"/>
        <v>2023-04-21</v>
      </c>
      <c r="H2009" t="str">
        <f t="shared" si="166"/>
        <v>2023-04-21</v>
      </c>
      <c r="I2009" t="str">
        <f t="shared" si="168"/>
        <v>2023</v>
      </c>
      <c r="J2009">
        <f t="shared" si="167"/>
        <v>4</v>
      </c>
      <c r="K2009" t="str">
        <f t="shared" si="169"/>
        <v>강원경보2023-04-21</v>
      </c>
      <c r="L2009">
        <f>COUNTIF(K$2:K2009,K2009)</f>
        <v>1</v>
      </c>
    </row>
    <row r="2010" spans="1:12" hidden="1" x14ac:dyDescent="0.3">
      <c r="A2010" t="s">
        <v>127</v>
      </c>
      <c r="B2010" t="s">
        <v>143</v>
      </c>
      <c r="C2010" t="s">
        <v>126</v>
      </c>
      <c r="D2010" t="s">
        <v>123</v>
      </c>
      <c r="E2010" t="s">
        <v>1552</v>
      </c>
      <c r="F2010" t="s">
        <v>1498</v>
      </c>
      <c r="G2010" t="str">
        <f t="shared" si="165"/>
        <v>2023-04-21</v>
      </c>
      <c r="H2010" t="str">
        <f t="shared" si="166"/>
        <v>2023-04-22</v>
      </c>
      <c r="I2010" t="str">
        <f t="shared" si="168"/>
        <v>2023</v>
      </c>
      <c r="J2010">
        <f t="shared" si="167"/>
        <v>4</v>
      </c>
      <c r="K2010" t="str">
        <f t="shared" si="169"/>
        <v>강원주의보2023-04-21</v>
      </c>
      <c r="L2010">
        <f>COUNTIF(K$2:K2010,K2010)</f>
        <v>1</v>
      </c>
    </row>
    <row r="2011" spans="1:12" hidden="1" x14ac:dyDescent="0.3">
      <c r="A2011" t="s">
        <v>34</v>
      </c>
      <c r="B2011" t="s">
        <v>129</v>
      </c>
      <c r="C2011" t="s">
        <v>126</v>
      </c>
      <c r="D2011" t="s">
        <v>123</v>
      </c>
      <c r="E2011" t="s">
        <v>1552</v>
      </c>
      <c r="F2011" t="s">
        <v>1498</v>
      </c>
      <c r="G2011" t="str">
        <f t="shared" si="165"/>
        <v>2023-04-21</v>
      </c>
      <c r="H2011" t="str">
        <f t="shared" si="166"/>
        <v>2023-04-22</v>
      </c>
      <c r="I2011" t="str">
        <f t="shared" si="168"/>
        <v>2023</v>
      </c>
      <c r="J2011">
        <f t="shared" si="167"/>
        <v>4</v>
      </c>
      <c r="K2011" t="str">
        <f t="shared" si="169"/>
        <v>대전주의보2023-04-21</v>
      </c>
      <c r="L2011">
        <f>COUNTIF(K$2:K2011,K2011)</f>
        <v>1</v>
      </c>
    </row>
    <row r="2012" spans="1:12" hidden="1" x14ac:dyDescent="0.3">
      <c r="A2012" t="s">
        <v>121</v>
      </c>
      <c r="B2012" t="s">
        <v>152</v>
      </c>
      <c r="C2012" t="s">
        <v>126</v>
      </c>
      <c r="D2012" t="s">
        <v>123</v>
      </c>
      <c r="E2012" t="s">
        <v>1552</v>
      </c>
      <c r="F2012" t="s">
        <v>1498</v>
      </c>
      <c r="G2012" t="str">
        <f t="shared" si="165"/>
        <v>2023-04-21</v>
      </c>
      <c r="H2012" t="str">
        <f t="shared" si="166"/>
        <v>2023-04-22</v>
      </c>
      <c r="I2012" t="str">
        <f t="shared" si="168"/>
        <v>2023</v>
      </c>
      <c r="J2012">
        <f t="shared" si="167"/>
        <v>4</v>
      </c>
      <c r="K2012" t="str">
        <f t="shared" si="169"/>
        <v>충북주의보2023-04-21</v>
      </c>
      <c r="L2012">
        <f>COUNTIF(K$2:K2012,K2012)</f>
        <v>1</v>
      </c>
    </row>
    <row r="2013" spans="1:12" hidden="1" x14ac:dyDescent="0.3">
      <c r="A2013" t="s">
        <v>37</v>
      </c>
      <c r="B2013" t="s">
        <v>152</v>
      </c>
      <c r="C2013" t="s">
        <v>126</v>
      </c>
      <c r="D2013" t="s">
        <v>123</v>
      </c>
      <c r="E2013" t="s">
        <v>1629</v>
      </c>
      <c r="F2013" t="s">
        <v>1630</v>
      </c>
      <c r="G2013" t="str">
        <f t="shared" si="165"/>
        <v>2023-04-21</v>
      </c>
      <c r="H2013" t="str">
        <f t="shared" si="166"/>
        <v>2023-04-21</v>
      </c>
      <c r="I2013" t="str">
        <f t="shared" si="168"/>
        <v>2023</v>
      </c>
      <c r="J2013">
        <f t="shared" si="167"/>
        <v>4</v>
      </c>
      <c r="K2013" t="str">
        <f t="shared" si="169"/>
        <v>부산주의보2023-04-21</v>
      </c>
      <c r="L2013">
        <f>COUNTIF(K$2:K2013,K2013)</f>
        <v>1</v>
      </c>
    </row>
    <row r="2014" spans="1:12" x14ac:dyDescent="0.3">
      <c r="A2014" t="s">
        <v>37</v>
      </c>
      <c r="B2014" t="s">
        <v>159</v>
      </c>
      <c r="C2014" t="s">
        <v>126</v>
      </c>
      <c r="D2014" t="s">
        <v>1</v>
      </c>
      <c r="E2014" t="s">
        <v>1630</v>
      </c>
      <c r="F2014" t="s">
        <v>1631</v>
      </c>
      <c r="G2014" t="str">
        <f t="shared" si="165"/>
        <v>2023-04-21</v>
      </c>
      <c r="H2014" t="str">
        <f t="shared" si="166"/>
        <v>2023-04-23</v>
      </c>
      <c r="I2014" t="str">
        <f t="shared" si="168"/>
        <v>2023</v>
      </c>
      <c r="J2014">
        <f t="shared" si="167"/>
        <v>4</v>
      </c>
      <c r="K2014" t="str">
        <f t="shared" si="169"/>
        <v>부산경보2023-04-21</v>
      </c>
      <c r="L2014">
        <f>COUNTIF(K$2:K2014,K2014)</f>
        <v>1</v>
      </c>
    </row>
    <row r="2015" spans="1:12" x14ac:dyDescent="0.3">
      <c r="A2015" t="s">
        <v>38</v>
      </c>
      <c r="B2015" t="s">
        <v>167</v>
      </c>
      <c r="C2015" t="s">
        <v>126</v>
      </c>
      <c r="D2015" t="s">
        <v>1</v>
      </c>
      <c r="E2015" t="s">
        <v>1629</v>
      </c>
      <c r="F2015" t="s">
        <v>1631</v>
      </c>
      <c r="G2015" t="str">
        <f t="shared" si="165"/>
        <v>2023-04-21</v>
      </c>
      <c r="H2015" t="str">
        <f t="shared" si="166"/>
        <v>2023-04-23</v>
      </c>
      <c r="I2015" t="str">
        <f t="shared" si="168"/>
        <v>2023</v>
      </c>
      <c r="J2015">
        <f t="shared" si="167"/>
        <v>4</v>
      </c>
      <c r="K2015" t="str">
        <f t="shared" si="169"/>
        <v>울산경보2023-04-21</v>
      </c>
      <c r="L2015">
        <f>COUNTIF(K$2:K2015,K2015)</f>
        <v>1</v>
      </c>
    </row>
    <row r="2016" spans="1:12" hidden="1" x14ac:dyDescent="0.3">
      <c r="A2016" t="s">
        <v>38</v>
      </c>
      <c r="B2016" t="s">
        <v>167</v>
      </c>
      <c r="C2016" t="s">
        <v>126</v>
      </c>
      <c r="D2016" t="s">
        <v>123</v>
      </c>
      <c r="E2016" t="s">
        <v>1553</v>
      </c>
      <c r="F2016" t="s">
        <v>1629</v>
      </c>
      <c r="G2016" t="str">
        <f t="shared" si="165"/>
        <v>2023-04-21</v>
      </c>
      <c r="H2016" t="str">
        <f t="shared" si="166"/>
        <v>2023-04-21</v>
      </c>
      <c r="I2016" t="str">
        <f t="shared" si="168"/>
        <v>2023</v>
      </c>
      <c r="J2016">
        <f t="shared" si="167"/>
        <v>4</v>
      </c>
      <c r="K2016" t="str">
        <f t="shared" si="169"/>
        <v>울산주의보2023-04-21</v>
      </c>
      <c r="L2016">
        <f>COUNTIF(K$2:K2016,K2016)</f>
        <v>1</v>
      </c>
    </row>
    <row r="2017" spans="1:12" hidden="1" x14ac:dyDescent="0.3">
      <c r="A2017" t="s">
        <v>36</v>
      </c>
      <c r="B2017" t="s">
        <v>165</v>
      </c>
      <c r="C2017" t="s">
        <v>126</v>
      </c>
      <c r="D2017" t="s">
        <v>123</v>
      </c>
      <c r="E2017" t="s">
        <v>1629</v>
      </c>
      <c r="F2017" t="s">
        <v>1633</v>
      </c>
      <c r="G2017" t="str">
        <f t="shared" si="165"/>
        <v>2023-04-21</v>
      </c>
      <c r="H2017" t="str">
        <f t="shared" si="166"/>
        <v>2023-04-21</v>
      </c>
      <c r="I2017" t="str">
        <f t="shared" si="168"/>
        <v>2023</v>
      </c>
      <c r="J2017">
        <f t="shared" si="167"/>
        <v>4</v>
      </c>
      <c r="K2017" t="str">
        <f t="shared" si="169"/>
        <v>대구주의보2023-04-21</v>
      </c>
      <c r="L2017">
        <f>COUNTIF(K$2:K2017,K2017)</f>
        <v>1</v>
      </c>
    </row>
    <row r="2018" spans="1:12" x14ac:dyDescent="0.3">
      <c r="A2018" t="s">
        <v>36</v>
      </c>
      <c r="B2018" t="s">
        <v>165</v>
      </c>
      <c r="C2018" t="s">
        <v>126</v>
      </c>
      <c r="D2018" t="s">
        <v>1</v>
      </c>
      <c r="E2018" t="s">
        <v>1633</v>
      </c>
      <c r="F2018" t="s">
        <v>1647</v>
      </c>
      <c r="G2018" t="str">
        <f t="shared" si="165"/>
        <v>2023-04-21</v>
      </c>
      <c r="H2018" t="str">
        <f t="shared" si="166"/>
        <v>2023-04-23</v>
      </c>
      <c r="I2018" t="str">
        <f t="shared" si="168"/>
        <v>2023</v>
      </c>
      <c r="J2018">
        <f t="shared" si="167"/>
        <v>4</v>
      </c>
      <c r="K2018" t="str">
        <f t="shared" si="169"/>
        <v>대구경보2023-04-21</v>
      </c>
      <c r="L2018">
        <f>COUNTIF(K$2:K2018,K2018)</f>
        <v>1</v>
      </c>
    </row>
    <row r="2019" spans="1:12" hidden="1" x14ac:dyDescent="0.3">
      <c r="A2019" t="s">
        <v>132</v>
      </c>
      <c r="B2019" t="s">
        <v>140</v>
      </c>
      <c r="C2019" t="s">
        <v>126</v>
      </c>
      <c r="D2019" t="s">
        <v>123</v>
      </c>
      <c r="E2019" t="s">
        <v>1555</v>
      </c>
      <c r="F2019" t="s">
        <v>1629</v>
      </c>
      <c r="G2019" t="str">
        <f t="shared" si="165"/>
        <v>2023-04-21</v>
      </c>
      <c r="H2019" t="str">
        <f t="shared" si="166"/>
        <v>2023-04-21</v>
      </c>
      <c r="I2019" t="str">
        <f t="shared" si="168"/>
        <v>2023</v>
      </c>
      <c r="J2019">
        <f t="shared" si="167"/>
        <v>4</v>
      </c>
      <c r="K2019" t="str">
        <f t="shared" si="169"/>
        <v>경북주의보2023-04-21</v>
      </c>
      <c r="L2019">
        <f>COUNTIF(K$2:K2019,K2019)</f>
        <v>1</v>
      </c>
    </row>
    <row r="2020" spans="1:12" x14ac:dyDescent="0.3">
      <c r="A2020" t="s">
        <v>132</v>
      </c>
      <c r="B2020" t="s">
        <v>172</v>
      </c>
      <c r="C2020" t="s">
        <v>126</v>
      </c>
      <c r="D2020" t="s">
        <v>1</v>
      </c>
      <c r="E2020" t="s">
        <v>1653</v>
      </c>
      <c r="F2020" t="s">
        <v>1575</v>
      </c>
      <c r="G2020" t="str">
        <f t="shared" si="165"/>
        <v>2023-04-21</v>
      </c>
      <c r="H2020" t="str">
        <f t="shared" si="166"/>
        <v>2023-04-22</v>
      </c>
      <c r="I2020" t="str">
        <f t="shared" si="168"/>
        <v>2023</v>
      </c>
      <c r="J2020">
        <f t="shared" si="167"/>
        <v>4</v>
      </c>
      <c r="K2020" t="str">
        <f t="shared" si="169"/>
        <v>경북경보2023-04-21</v>
      </c>
      <c r="L2020">
        <f>COUNTIF(K$2:K2020,K2020)</f>
        <v>1</v>
      </c>
    </row>
    <row r="2021" spans="1:12" x14ac:dyDescent="0.3">
      <c r="A2021" t="s">
        <v>133</v>
      </c>
      <c r="B2021" t="s">
        <v>156</v>
      </c>
      <c r="C2021" t="s">
        <v>126</v>
      </c>
      <c r="D2021" t="s">
        <v>1</v>
      </c>
      <c r="E2021" t="s">
        <v>1594</v>
      </c>
      <c r="F2021" t="s">
        <v>1665</v>
      </c>
      <c r="G2021" t="str">
        <f t="shared" si="165"/>
        <v>2023-04-21</v>
      </c>
      <c r="H2021" t="str">
        <f t="shared" si="166"/>
        <v>2023-04-22</v>
      </c>
      <c r="I2021" t="str">
        <f t="shared" si="168"/>
        <v>2023</v>
      </c>
      <c r="J2021">
        <f t="shared" si="167"/>
        <v>4</v>
      </c>
      <c r="K2021" t="str">
        <f t="shared" si="169"/>
        <v>경남경보2023-04-21</v>
      </c>
      <c r="L2021">
        <f>COUNTIF(K$2:K2021,K2021)</f>
        <v>1</v>
      </c>
    </row>
    <row r="2022" spans="1:12" hidden="1" x14ac:dyDescent="0.3">
      <c r="A2022" t="s">
        <v>133</v>
      </c>
      <c r="B2022" t="s">
        <v>168</v>
      </c>
      <c r="C2022" t="s">
        <v>126</v>
      </c>
      <c r="D2022" t="s">
        <v>123</v>
      </c>
      <c r="E2022" t="s">
        <v>1629</v>
      </c>
      <c r="F2022" t="s">
        <v>1633</v>
      </c>
      <c r="G2022" t="str">
        <f t="shared" si="165"/>
        <v>2023-04-21</v>
      </c>
      <c r="H2022" t="str">
        <f t="shared" si="166"/>
        <v>2023-04-21</v>
      </c>
      <c r="I2022" t="str">
        <f t="shared" si="168"/>
        <v>2023</v>
      </c>
      <c r="J2022">
        <f t="shared" si="167"/>
        <v>4</v>
      </c>
      <c r="K2022" t="str">
        <f t="shared" si="169"/>
        <v>경남주의보2023-04-21</v>
      </c>
      <c r="L2022">
        <f>COUNTIF(K$2:K2022,K2022)</f>
        <v>1</v>
      </c>
    </row>
    <row r="2023" spans="1:12" hidden="1" x14ac:dyDescent="0.3">
      <c r="A2023" t="s">
        <v>130</v>
      </c>
      <c r="B2023" t="s">
        <v>125</v>
      </c>
      <c r="C2023" t="s">
        <v>126</v>
      </c>
      <c r="D2023" t="s">
        <v>123</v>
      </c>
      <c r="E2023" t="s">
        <v>1594</v>
      </c>
      <c r="F2023" t="s">
        <v>1614</v>
      </c>
      <c r="G2023" t="str">
        <f t="shared" si="165"/>
        <v>2023-04-21</v>
      </c>
      <c r="H2023" t="str">
        <f t="shared" si="166"/>
        <v>2023-04-23</v>
      </c>
      <c r="I2023" t="str">
        <f t="shared" si="168"/>
        <v>2023</v>
      </c>
      <c r="J2023">
        <f t="shared" si="167"/>
        <v>4</v>
      </c>
      <c r="K2023" t="str">
        <f t="shared" si="169"/>
        <v>전남주의보2023-04-21</v>
      </c>
      <c r="L2023">
        <f>COUNTIF(K$2:K2023,K2023)</f>
        <v>1</v>
      </c>
    </row>
    <row r="2024" spans="1:12" hidden="1" x14ac:dyDescent="0.3">
      <c r="A2024" t="s">
        <v>41</v>
      </c>
      <c r="B2024" t="s">
        <v>162</v>
      </c>
      <c r="C2024" t="s">
        <v>126</v>
      </c>
      <c r="D2024" t="s">
        <v>123</v>
      </c>
      <c r="E2024" t="s">
        <v>1611</v>
      </c>
      <c r="F2024" t="s">
        <v>1612</v>
      </c>
      <c r="G2024" t="str">
        <f t="shared" si="165"/>
        <v>2023-04-21</v>
      </c>
      <c r="H2024" t="str">
        <f t="shared" si="166"/>
        <v>2023-04-22</v>
      </c>
      <c r="I2024" t="str">
        <f t="shared" si="168"/>
        <v>2023</v>
      </c>
      <c r="J2024">
        <f t="shared" si="167"/>
        <v>4</v>
      </c>
      <c r="K2024" t="str">
        <f t="shared" si="169"/>
        <v>제주주의보2023-04-21</v>
      </c>
      <c r="L2024">
        <f>COUNTIF(K$2:K2024,K2024)</f>
        <v>1</v>
      </c>
    </row>
    <row r="2025" spans="1:12" hidden="1" x14ac:dyDescent="0.3">
      <c r="A2025" t="s">
        <v>124</v>
      </c>
      <c r="B2025" t="s">
        <v>164</v>
      </c>
      <c r="C2025" t="s">
        <v>126</v>
      </c>
      <c r="D2025" t="s">
        <v>123</v>
      </c>
      <c r="E2025" t="s">
        <v>1498</v>
      </c>
      <c r="F2025" t="s">
        <v>1499</v>
      </c>
      <c r="G2025" t="str">
        <f t="shared" si="165"/>
        <v>2023-04-22</v>
      </c>
      <c r="H2025" t="str">
        <f t="shared" si="166"/>
        <v>2023-04-22</v>
      </c>
      <c r="I2025" t="str">
        <f t="shared" si="168"/>
        <v>2023</v>
      </c>
      <c r="J2025">
        <f t="shared" si="167"/>
        <v>4</v>
      </c>
      <c r="K2025" t="str">
        <f t="shared" si="169"/>
        <v>경기주의보2023-04-22</v>
      </c>
      <c r="L2025">
        <f>COUNTIF(K$2:K2025,K2025)</f>
        <v>1</v>
      </c>
    </row>
    <row r="2026" spans="1:12" hidden="1" x14ac:dyDescent="0.3">
      <c r="A2026" t="s">
        <v>127</v>
      </c>
      <c r="B2026" t="s">
        <v>160</v>
      </c>
      <c r="C2026" t="s">
        <v>126</v>
      </c>
      <c r="D2026" t="s">
        <v>123</v>
      </c>
      <c r="E2026" t="s">
        <v>1554</v>
      </c>
      <c r="F2026" t="s">
        <v>1557</v>
      </c>
      <c r="G2026" t="str">
        <f t="shared" si="165"/>
        <v>2023-04-22</v>
      </c>
      <c r="H2026" t="str">
        <f t="shared" si="166"/>
        <v>2023-04-23</v>
      </c>
      <c r="I2026" t="str">
        <f t="shared" si="168"/>
        <v>2023</v>
      </c>
      <c r="J2026">
        <f t="shared" si="167"/>
        <v>4</v>
      </c>
      <c r="K2026" t="str">
        <f t="shared" si="169"/>
        <v>강원주의보2023-04-22</v>
      </c>
      <c r="L2026">
        <f>COUNTIF(K$2:K2026,K2026)</f>
        <v>1</v>
      </c>
    </row>
    <row r="2027" spans="1:12" hidden="1" x14ac:dyDescent="0.3">
      <c r="A2027" t="s">
        <v>153</v>
      </c>
      <c r="B2027" t="s">
        <v>122</v>
      </c>
      <c r="C2027" t="s">
        <v>126</v>
      </c>
      <c r="D2027" t="s">
        <v>123</v>
      </c>
      <c r="E2027" t="s">
        <v>1572</v>
      </c>
      <c r="F2027" t="s">
        <v>1573</v>
      </c>
      <c r="G2027" t="str">
        <f t="shared" si="165"/>
        <v>2023-04-22</v>
      </c>
      <c r="H2027" t="str">
        <f t="shared" si="166"/>
        <v>2023-04-22</v>
      </c>
      <c r="I2027" t="str">
        <f t="shared" si="168"/>
        <v>2023</v>
      </c>
      <c r="J2027">
        <f t="shared" si="167"/>
        <v>4</v>
      </c>
      <c r="K2027" t="str">
        <f t="shared" si="169"/>
        <v>충남주의보2023-04-22</v>
      </c>
      <c r="L2027">
        <f>COUNTIF(K$2:K2027,K2027)</f>
        <v>1</v>
      </c>
    </row>
    <row r="2028" spans="1:12" x14ac:dyDescent="0.3">
      <c r="A2028" t="s">
        <v>153</v>
      </c>
      <c r="B2028" t="s">
        <v>146</v>
      </c>
      <c r="C2028" t="s">
        <v>126</v>
      </c>
      <c r="D2028" t="s">
        <v>1</v>
      </c>
      <c r="E2028" t="s">
        <v>1574</v>
      </c>
      <c r="F2028" t="s">
        <v>1575</v>
      </c>
      <c r="G2028" t="str">
        <f t="shared" si="165"/>
        <v>2023-04-22</v>
      </c>
      <c r="H2028" t="str">
        <f t="shared" si="166"/>
        <v>2023-04-22</v>
      </c>
      <c r="I2028" t="str">
        <f t="shared" si="168"/>
        <v>2023</v>
      </c>
      <c r="J2028">
        <f t="shared" si="167"/>
        <v>4</v>
      </c>
      <c r="K2028" t="str">
        <f t="shared" si="169"/>
        <v>충남경보2023-04-22</v>
      </c>
      <c r="L2028">
        <f>COUNTIF(K$2:K2028,K2028)</f>
        <v>1</v>
      </c>
    </row>
    <row r="2029" spans="1:12" x14ac:dyDescent="0.3">
      <c r="A2029" t="s">
        <v>34</v>
      </c>
      <c r="B2029" t="s">
        <v>140</v>
      </c>
      <c r="C2029" t="s">
        <v>126</v>
      </c>
      <c r="D2029" t="s">
        <v>1</v>
      </c>
      <c r="E2029" t="s">
        <v>1498</v>
      </c>
      <c r="F2029" t="s">
        <v>1595</v>
      </c>
      <c r="G2029" t="str">
        <f t="shared" si="165"/>
        <v>2023-04-22</v>
      </c>
      <c r="H2029" t="str">
        <f t="shared" si="166"/>
        <v>2023-04-22</v>
      </c>
      <c r="I2029" t="str">
        <f t="shared" si="168"/>
        <v>2023</v>
      </c>
      <c r="J2029">
        <f t="shared" si="167"/>
        <v>4</v>
      </c>
      <c r="K2029" t="str">
        <f t="shared" si="169"/>
        <v>대전경보2023-04-22</v>
      </c>
      <c r="L2029">
        <f>COUNTIF(K$2:K2029,K2029)</f>
        <v>1</v>
      </c>
    </row>
    <row r="2030" spans="1:12" hidden="1" x14ac:dyDescent="0.3">
      <c r="A2030" t="s">
        <v>34</v>
      </c>
      <c r="B2030" t="s">
        <v>140</v>
      </c>
      <c r="C2030" t="s">
        <v>126</v>
      </c>
      <c r="D2030" t="s">
        <v>123</v>
      </c>
      <c r="E2030" t="s">
        <v>1595</v>
      </c>
      <c r="F2030" t="s">
        <v>1597</v>
      </c>
      <c r="G2030" t="str">
        <f t="shared" si="165"/>
        <v>2023-04-22</v>
      </c>
      <c r="H2030" t="str">
        <f t="shared" si="166"/>
        <v>2023-04-23</v>
      </c>
      <c r="I2030" t="str">
        <f t="shared" si="168"/>
        <v>2023</v>
      </c>
      <c r="J2030">
        <f t="shared" si="167"/>
        <v>4</v>
      </c>
      <c r="K2030" t="str">
        <f t="shared" si="169"/>
        <v>대전주의보2023-04-22</v>
      </c>
      <c r="L2030">
        <f>COUNTIF(K$2:K2030,K2030)</f>
        <v>1</v>
      </c>
    </row>
    <row r="2031" spans="1:12" x14ac:dyDescent="0.3">
      <c r="A2031" t="s">
        <v>121</v>
      </c>
      <c r="B2031" t="s">
        <v>159</v>
      </c>
      <c r="C2031" t="s">
        <v>126</v>
      </c>
      <c r="D2031" t="s">
        <v>1</v>
      </c>
      <c r="E2031" t="s">
        <v>1612</v>
      </c>
      <c r="F2031" t="s">
        <v>1614</v>
      </c>
      <c r="G2031" t="str">
        <f t="shared" si="165"/>
        <v>2023-04-22</v>
      </c>
      <c r="H2031" t="str">
        <f t="shared" si="166"/>
        <v>2023-04-23</v>
      </c>
      <c r="I2031" t="str">
        <f t="shared" si="168"/>
        <v>2023</v>
      </c>
      <c r="J2031">
        <f t="shared" si="167"/>
        <v>4</v>
      </c>
      <c r="K2031" t="str">
        <f t="shared" si="169"/>
        <v>충북경보2023-04-22</v>
      </c>
      <c r="L2031">
        <f>COUNTIF(K$2:K2031,K2031)</f>
        <v>1</v>
      </c>
    </row>
    <row r="2032" spans="1:12" hidden="1" x14ac:dyDescent="0.3">
      <c r="A2032" t="s">
        <v>121</v>
      </c>
      <c r="B2032" t="s">
        <v>152</v>
      </c>
      <c r="C2032" t="s">
        <v>126</v>
      </c>
      <c r="D2032" t="s">
        <v>123</v>
      </c>
      <c r="E2032" t="s">
        <v>1575</v>
      </c>
      <c r="F2032" t="s">
        <v>1615</v>
      </c>
      <c r="G2032" t="str">
        <f t="shared" si="165"/>
        <v>2023-04-22</v>
      </c>
      <c r="H2032" t="str">
        <f t="shared" si="166"/>
        <v>2023-04-23</v>
      </c>
      <c r="I2032" t="str">
        <f t="shared" si="168"/>
        <v>2023</v>
      </c>
      <c r="J2032">
        <f t="shared" si="167"/>
        <v>4</v>
      </c>
      <c r="K2032" t="str">
        <f t="shared" si="169"/>
        <v>충북주의보2023-04-22</v>
      </c>
      <c r="L2032">
        <f>COUNTIF(K$2:K2032,K2032)</f>
        <v>1</v>
      </c>
    </row>
    <row r="2033" spans="1:12" x14ac:dyDescent="0.3">
      <c r="A2033" t="s">
        <v>61</v>
      </c>
      <c r="B2033" t="s">
        <v>171</v>
      </c>
      <c r="C2033" t="s">
        <v>126</v>
      </c>
      <c r="D2033" t="s">
        <v>1</v>
      </c>
      <c r="E2033" t="s">
        <v>1574</v>
      </c>
      <c r="F2033" t="s">
        <v>1596</v>
      </c>
      <c r="G2033" t="str">
        <f t="shared" si="165"/>
        <v>2023-04-22</v>
      </c>
      <c r="H2033" t="str">
        <f t="shared" si="166"/>
        <v>2023-04-23</v>
      </c>
      <c r="I2033" t="str">
        <f t="shared" si="168"/>
        <v>2023</v>
      </c>
      <c r="J2033">
        <f t="shared" si="167"/>
        <v>4</v>
      </c>
      <c r="K2033" t="str">
        <f t="shared" si="169"/>
        <v>세종경보2023-04-22</v>
      </c>
      <c r="L2033">
        <f>COUNTIF(K$2:K2033,K2033)</f>
        <v>1</v>
      </c>
    </row>
    <row r="2034" spans="1:12" hidden="1" x14ac:dyDescent="0.3">
      <c r="A2034" t="s">
        <v>61</v>
      </c>
      <c r="B2034" t="s">
        <v>171</v>
      </c>
      <c r="C2034" t="s">
        <v>126</v>
      </c>
      <c r="D2034" t="s">
        <v>123</v>
      </c>
      <c r="E2034" t="s">
        <v>1612</v>
      </c>
      <c r="F2034" t="s">
        <v>1574</v>
      </c>
      <c r="G2034" t="str">
        <f t="shared" si="165"/>
        <v>2023-04-22</v>
      </c>
      <c r="H2034" t="str">
        <f t="shared" si="166"/>
        <v>2023-04-22</v>
      </c>
      <c r="I2034" t="str">
        <f t="shared" si="168"/>
        <v>2023</v>
      </c>
      <c r="J2034">
        <f t="shared" si="167"/>
        <v>4</v>
      </c>
      <c r="K2034" t="str">
        <f t="shared" si="169"/>
        <v>세종주의보2023-04-22</v>
      </c>
      <c r="L2034">
        <f>COUNTIF(K$2:K2034,K2034)</f>
        <v>1</v>
      </c>
    </row>
    <row r="2035" spans="1:12" hidden="1" x14ac:dyDescent="0.3">
      <c r="A2035" t="s">
        <v>132</v>
      </c>
      <c r="B2035" t="s">
        <v>172</v>
      </c>
      <c r="C2035" t="s">
        <v>126</v>
      </c>
      <c r="D2035" t="s">
        <v>123</v>
      </c>
      <c r="E2035" t="s">
        <v>1575</v>
      </c>
      <c r="F2035" t="s">
        <v>1572</v>
      </c>
      <c r="G2035" t="str">
        <f t="shared" si="165"/>
        <v>2023-04-22</v>
      </c>
      <c r="H2035" t="str">
        <f t="shared" si="166"/>
        <v>2023-04-22</v>
      </c>
      <c r="I2035" t="str">
        <f t="shared" si="168"/>
        <v>2023</v>
      </c>
      <c r="J2035">
        <f t="shared" si="167"/>
        <v>4</v>
      </c>
      <c r="K2035" t="str">
        <f t="shared" si="169"/>
        <v>경북주의보2023-04-22</v>
      </c>
      <c r="L2035">
        <f>COUNTIF(K$2:K2035,K2035)</f>
        <v>1</v>
      </c>
    </row>
    <row r="2036" spans="1:12" hidden="1" x14ac:dyDescent="0.3">
      <c r="A2036" t="s">
        <v>133</v>
      </c>
      <c r="B2036" t="s">
        <v>156</v>
      </c>
      <c r="C2036" t="s">
        <v>126</v>
      </c>
      <c r="D2036" t="s">
        <v>123</v>
      </c>
      <c r="E2036" t="s">
        <v>1665</v>
      </c>
      <c r="F2036" t="s">
        <v>1614</v>
      </c>
      <c r="G2036" t="str">
        <f t="shared" si="165"/>
        <v>2023-04-22</v>
      </c>
      <c r="H2036" t="str">
        <f t="shared" si="166"/>
        <v>2023-04-23</v>
      </c>
      <c r="I2036" t="str">
        <f t="shared" si="168"/>
        <v>2023</v>
      </c>
      <c r="J2036">
        <f t="shared" si="167"/>
        <v>4</v>
      </c>
      <c r="K2036" t="str">
        <f t="shared" si="169"/>
        <v>경남주의보2023-04-22</v>
      </c>
      <c r="L2036">
        <f>COUNTIF(K$2:K2036,K2036)</f>
        <v>1</v>
      </c>
    </row>
    <row r="2037" spans="1:12" x14ac:dyDescent="0.3">
      <c r="A2037" t="s">
        <v>133</v>
      </c>
      <c r="B2037" t="s">
        <v>151</v>
      </c>
      <c r="C2037" t="s">
        <v>126</v>
      </c>
      <c r="D2037" t="s">
        <v>1</v>
      </c>
      <c r="E2037" t="s">
        <v>1612</v>
      </c>
      <c r="F2037" t="s">
        <v>1578</v>
      </c>
      <c r="G2037" t="str">
        <f t="shared" si="165"/>
        <v>2023-04-22</v>
      </c>
      <c r="H2037" t="str">
        <f t="shared" si="166"/>
        <v>2023-04-22</v>
      </c>
      <c r="I2037" t="str">
        <f t="shared" si="168"/>
        <v>2023</v>
      </c>
      <c r="J2037">
        <f t="shared" si="167"/>
        <v>4</v>
      </c>
      <c r="K2037" t="str">
        <f t="shared" si="169"/>
        <v>경남경보2023-04-22</v>
      </c>
      <c r="L2037">
        <f>COUNTIF(K$2:K2037,K2037)</f>
        <v>1</v>
      </c>
    </row>
    <row r="2038" spans="1:12" hidden="1" x14ac:dyDescent="0.3">
      <c r="A2038" t="s">
        <v>130</v>
      </c>
      <c r="B2038" t="s">
        <v>157</v>
      </c>
      <c r="C2038" t="s">
        <v>126</v>
      </c>
      <c r="D2038" t="s">
        <v>123</v>
      </c>
      <c r="E2038" t="s">
        <v>1556</v>
      </c>
      <c r="F2038" t="s">
        <v>1666</v>
      </c>
      <c r="G2038" t="str">
        <f t="shared" si="165"/>
        <v>2023-04-22</v>
      </c>
      <c r="H2038" t="str">
        <f t="shared" si="166"/>
        <v>2023-04-23</v>
      </c>
      <c r="I2038" t="str">
        <f t="shared" si="168"/>
        <v>2023</v>
      </c>
      <c r="J2038">
        <f t="shared" si="167"/>
        <v>4</v>
      </c>
      <c r="K2038" t="str">
        <f t="shared" si="169"/>
        <v>전남주의보2023-04-22</v>
      </c>
      <c r="L2038">
        <f>COUNTIF(K$2:K2038,K2038)</f>
        <v>1</v>
      </c>
    </row>
    <row r="2039" spans="1:12" x14ac:dyDescent="0.3">
      <c r="A2039" t="s">
        <v>130</v>
      </c>
      <c r="B2039" t="s">
        <v>131</v>
      </c>
      <c r="C2039" t="s">
        <v>126</v>
      </c>
      <c r="D2039" t="s">
        <v>1</v>
      </c>
      <c r="E2039" t="s">
        <v>1612</v>
      </c>
      <c r="F2039" t="s">
        <v>1667</v>
      </c>
      <c r="G2039" t="str">
        <f t="shared" si="165"/>
        <v>2023-04-22</v>
      </c>
      <c r="H2039" t="str">
        <f t="shared" si="166"/>
        <v>2023-04-22</v>
      </c>
      <c r="I2039" t="str">
        <f t="shared" si="168"/>
        <v>2023</v>
      </c>
      <c r="J2039">
        <f t="shared" si="167"/>
        <v>4</v>
      </c>
      <c r="K2039" t="str">
        <f t="shared" si="169"/>
        <v>전남경보2023-04-22</v>
      </c>
      <c r="L2039">
        <f>COUNTIF(K$2:K2039,K2039)</f>
        <v>1</v>
      </c>
    </row>
    <row r="2040" spans="1:12" hidden="1" x14ac:dyDescent="0.3">
      <c r="A2040" t="s">
        <v>39</v>
      </c>
      <c r="B2040" t="s">
        <v>139</v>
      </c>
      <c r="C2040" t="s">
        <v>126</v>
      </c>
      <c r="D2040" t="s">
        <v>123</v>
      </c>
      <c r="E2040" t="s">
        <v>1577</v>
      </c>
      <c r="F2040" t="s">
        <v>1674</v>
      </c>
      <c r="G2040" t="str">
        <f t="shared" si="165"/>
        <v>2023-04-22</v>
      </c>
      <c r="H2040" t="str">
        <f t="shared" si="166"/>
        <v>2023-04-23</v>
      </c>
      <c r="I2040" t="str">
        <f t="shared" si="168"/>
        <v>2023</v>
      </c>
      <c r="J2040">
        <f t="shared" si="167"/>
        <v>4</v>
      </c>
      <c r="K2040" t="str">
        <f t="shared" si="169"/>
        <v>광주주의보2023-04-22</v>
      </c>
      <c r="L2040">
        <f>COUNTIF(K$2:K2040,K2040)</f>
        <v>1</v>
      </c>
    </row>
    <row r="2041" spans="1:12" hidden="1" x14ac:dyDescent="0.3">
      <c r="A2041" t="s">
        <v>142</v>
      </c>
      <c r="B2041" t="s">
        <v>129</v>
      </c>
      <c r="C2041" t="s">
        <v>126</v>
      </c>
      <c r="D2041" t="s">
        <v>123</v>
      </c>
      <c r="E2041" t="s">
        <v>1556</v>
      </c>
      <c r="F2041" t="s">
        <v>1597</v>
      </c>
      <c r="G2041" t="str">
        <f t="shared" si="165"/>
        <v>2023-04-22</v>
      </c>
      <c r="H2041" t="str">
        <f t="shared" si="166"/>
        <v>2023-04-23</v>
      </c>
      <c r="I2041" t="str">
        <f t="shared" si="168"/>
        <v>2023</v>
      </c>
      <c r="J2041">
        <f t="shared" si="167"/>
        <v>4</v>
      </c>
      <c r="K2041" t="str">
        <f t="shared" si="169"/>
        <v>전북주의보2023-04-22</v>
      </c>
      <c r="L2041">
        <f>COUNTIF(K$2:K2041,K2041)</f>
        <v>1</v>
      </c>
    </row>
    <row r="2042" spans="1:12" x14ac:dyDescent="0.3">
      <c r="A2042" t="s">
        <v>41</v>
      </c>
      <c r="B2042" t="s">
        <v>162</v>
      </c>
      <c r="C2042" t="s">
        <v>126</v>
      </c>
      <c r="D2042" t="s">
        <v>1</v>
      </c>
      <c r="E2042" t="s">
        <v>1612</v>
      </c>
      <c r="F2042" t="s">
        <v>1595</v>
      </c>
      <c r="G2042" t="str">
        <f t="shared" si="165"/>
        <v>2023-04-22</v>
      </c>
      <c r="H2042" t="str">
        <f t="shared" si="166"/>
        <v>2023-04-22</v>
      </c>
      <c r="I2042" t="str">
        <f t="shared" si="168"/>
        <v>2023</v>
      </c>
      <c r="J2042">
        <f t="shared" si="167"/>
        <v>4</v>
      </c>
      <c r="K2042" t="str">
        <f t="shared" si="169"/>
        <v>제주경보2023-04-22</v>
      </c>
      <c r="L2042">
        <f>COUNTIF(K$2:K2042,K2042)</f>
        <v>1</v>
      </c>
    </row>
    <row r="2043" spans="1:12" hidden="1" x14ac:dyDescent="0.3">
      <c r="A2043" t="s">
        <v>41</v>
      </c>
      <c r="B2043" t="s">
        <v>162</v>
      </c>
      <c r="C2043" t="s">
        <v>126</v>
      </c>
      <c r="D2043" t="s">
        <v>123</v>
      </c>
      <c r="E2043" t="s">
        <v>1595</v>
      </c>
      <c r="F2043" t="s">
        <v>1573</v>
      </c>
      <c r="G2043" t="str">
        <f t="shared" si="165"/>
        <v>2023-04-22</v>
      </c>
      <c r="H2043" t="str">
        <f t="shared" si="166"/>
        <v>2023-04-22</v>
      </c>
      <c r="I2043" t="str">
        <f t="shared" si="168"/>
        <v>2023</v>
      </c>
      <c r="J2043">
        <f t="shared" si="167"/>
        <v>4</v>
      </c>
      <c r="K2043" t="str">
        <f t="shared" si="169"/>
        <v>제주주의보2023-04-22</v>
      </c>
      <c r="L2043">
        <f>COUNTIF(K$2:K2043,K2043)</f>
        <v>1</v>
      </c>
    </row>
    <row r="2044" spans="1:12" hidden="1" x14ac:dyDescent="0.3">
      <c r="A2044" t="s">
        <v>153</v>
      </c>
      <c r="B2044" t="s">
        <v>122</v>
      </c>
      <c r="C2044" t="s">
        <v>126</v>
      </c>
      <c r="D2044" t="s">
        <v>123</v>
      </c>
      <c r="E2044" t="s">
        <v>1579</v>
      </c>
      <c r="F2044" t="s">
        <v>1580</v>
      </c>
      <c r="G2044" t="str">
        <f t="shared" si="165"/>
        <v>2023-04-23</v>
      </c>
      <c r="H2044" t="str">
        <f t="shared" si="166"/>
        <v>2023-04-23</v>
      </c>
      <c r="I2044" t="str">
        <f t="shared" si="168"/>
        <v>2023</v>
      </c>
      <c r="J2044">
        <f t="shared" si="167"/>
        <v>4</v>
      </c>
      <c r="K2044" t="str">
        <f t="shared" si="169"/>
        <v>충남주의보2023-04-23</v>
      </c>
      <c r="L2044">
        <f>COUNTIF(K$2:K2044,K2044)</f>
        <v>1</v>
      </c>
    </row>
    <row r="2045" spans="1:12" hidden="1" x14ac:dyDescent="0.3">
      <c r="A2045" t="s">
        <v>34</v>
      </c>
      <c r="B2045" t="s">
        <v>129</v>
      </c>
      <c r="C2045" t="s">
        <v>126</v>
      </c>
      <c r="D2045" t="s">
        <v>123</v>
      </c>
      <c r="E2045" t="s">
        <v>1596</v>
      </c>
      <c r="F2045" t="s">
        <v>1597</v>
      </c>
      <c r="G2045" t="str">
        <f t="shared" si="165"/>
        <v>2023-04-23</v>
      </c>
      <c r="H2045" t="str">
        <f t="shared" si="166"/>
        <v>2023-04-23</v>
      </c>
      <c r="I2045" t="str">
        <f t="shared" si="168"/>
        <v>2023</v>
      </c>
      <c r="J2045">
        <f t="shared" si="167"/>
        <v>4</v>
      </c>
      <c r="K2045" t="str">
        <f t="shared" si="169"/>
        <v>대전주의보2023-04-23</v>
      </c>
      <c r="L2045">
        <f>COUNTIF(K$2:K2045,K2045)</f>
        <v>1</v>
      </c>
    </row>
    <row r="2046" spans="1:12" hidden="1" x14ac:dyDescent="0.3">
      <c r="A2046" t="s">
        <v>121</v>
      </c>
      <c r="B2046" t="s">
        <v>159</v>
      </c>
      <c r="C2046" t="s">
        <v>126</v>
      </c>
      <c r="D2046" t="s">
        <v>123</v>
      </c>
      <c r="E2046" t="s">
        <v>1614</v>
      </c>
      <c r="F2046" t="s">
        <v>1597</v>
      </c>
      <c r="G2046" t="str">
        <f t="shared" si="165"/>
        <v>2023-04-23</v>
      </c>
      <c r="H2046" t="str">
        <f t="shared" si="166"/>
        <v>2023-04-23</v>
      </c>
      <c r="I2046" t="str">
        <f t="shared" si="168"/>
        <v>2023</v>
      </c>
      <c r="J2046">
        <f t="shared" si="167"/>
        <v>4</v>
      </c>
      <c r="K2046" t="str">
        <f t="shared" si="169"/>
        <v>충북주의보2023-04-23</v>
      </c>
      <c r="L2046">
        <f>COUNTIF(K$2:K2046,K2046)</f>
        <v>1</v>
      </c>
    </row>
    <row r="2047" spans="1:12" hidden="1" x14ac:dyDescent="0.3">
      <c r="A2047" t="s">
        <v>61</v>
      </c>
      <c r="B2047" t="s">
        <v>171</v>
      </c>
      <c r="C2047" t="s">
        <v>126</v>
      </c>
      <c r="D2047" t="s">
        <v>123</v>
      </c>
      <c r="E2047" t="s">
        <v>1596</v>
      </c>
      <c r="F2047" t="s">
        <v>1576</v>
      </c>
      <c r="G2047" t="str">
        <f t="shared" si="165"/>
        <v>2023-04-23</v>
      </c>
      <c r="H2047" t="str">
        <f t="shared" si="166"/>
        <v>2023-04-23</v>
      </c>
      <c r="I2047" t="str">
        <f t="shared" si="168"/>
        <v>2023</v>
      </c>
      <c r="J2047">
        <f t="shared" si="167"/>
        <v>4</v>
      </c>
      <c r="K2047" t="str">
        <f t="shared" si="169"/>
        <v>세종주의보2023-04-23</v>
      </c>
      <c r="L2047">
        <f>COUNTIF(K$2:K2047,K2047)</f>
        <v>1</v>
      </c>
    </row>
    <row r="2048" spans="1:12" hidden="1" x14ac:dyDescent="0.3">
      <c r="A2048" t="s">
        <v>37</v>
      </c>
      <c r="B2048" t="s">
        <v>140</v>
      </c>
      <c r="C2048" t="s">
        <v>126</v>
      </c>
      <c r="D2048" t="s">
        <v>123</v>
      </c>
      <c r="E2048" t="s">
        <v>1631</v>
      </c>
      <c r="F2048" t="s">
        <v>1634</v>
      </c>
      <c r="G2048" t="str">
        <f t="shared" si="165"/>
        <v>2023-04-23</v>
      </c>
      <c r="H2048" t="str">
        <f t="shared" si="166"/>
        <v>2023-04-23</v>
      </c>
      <c r="I2048" t="str">
        <f t="shared" si="168"/>
        <v>2023</v>
      </c>
      <c r="J2048">
        <f t="shared" si="167"/>
        <v>4</v>
      </c>
      <c r="K2048" t="str">
        <f t="shared" si="169"/>
        <v>부산주의보2023-04-23</v>
      </c>
      <c r="L2048">
        <f>COUNTIF(K$2:K2048,K2048)</f>
        <v>1</v>
      </c>
    </row>
    <row r="2049" spans="1:12" hidden="1" x14ac:dyDescent="0.3">
      <c r="A2049" t="s">
        <v>38</v>
      </c>
      <c r="B2049" t="s">
        <v>167</v>
      </c>
      <c r="C2049" t="s">
        <v>126</v>
      </c>
      <c r="D2049" t="s">
        <v>123</v>
      </c>
      <c r="E2049" t="s">
        <v>1631</v>
      </c>
      <c r="F2049" t="s">
        <v>1642</v>
      </c>
      <c r="G2049" t="str">
        <f t="shared" si="165"/>
        <v>2023-04-23</v>
      </c>
      <c r="H2049" t="str">
        <f t="shared" si="166"/>
        <v>2023-04-23</v>
      </c>
      <c r="I2049" t="str">
        <f t="shared" si="168"/>
        <v>2023</v>
      </c>
      <c r="J2049">
        <f t="shared" si="167"/>
        <v>4</v>
      </c>
      <c r="K2049" t="str">
        <f t="shared" si="169"/>
        <v>울산주의보2023-04-23</v>
      </c>
      <c r="L2049">
        <f>COUNTIF(K$2:K2049,K2049)</f>
        <v>1</v>
      </c>
    </row>
    <row r="2050" spans="1:12" hidden="1" x14ac:dyDescent="0.3">
      <c r="A2050" t="s">
        <v>36</v>
      </c>
      <c r="B2050" t="s">
        <v>165</v>
      </c>
      <c r="C2050" t="s">
        <v>126</v>
      </c>
      <c r="D2050" t="s">
        <v>123</v>
      </c>
      <c r="E2050" t="s">
        <v>1647</v>
      </c>
      <c r="F2050" t="s">
        <v>1579</v>
      </c>
      <c r="G2050" t="str">
        <f t="shared" ref="G2050:G2113" si="170">LEFT(E2050,10)</f>
        <v>2023-04-23</v>
      </c>
      <c r="H2050" t="str">
        <f t="shared" ref="H2050:H2113" si="171">LEFT(F2050,10)</f>
        <v>2023-04-23</v>
      </c>
      <c r="I2050" t="str">
        <f t="shared" si="168"/>
        <v>2023</v>
      </c>
      <c r="J2050">
        <f t="shared" si="167"/>
        <v>4</v>
      </c>
      <c r="K2050" t="str">
        <f t="shared" si="169"/>
        <v>대구주의보2023-04-23</v>
      </c>
      <c r="L2050">
        <f>COUNTIF(K$2:K2050,K2050)</f>
        <v>1</v>
      </c>
    </row>
    <row r="2051" spans="1:12" hidden="1" x14ac:dyDescent="0.3">
      <c r="A2051" t="s">
        <v>132</v>
      </c>
      <c r="B2051" t="s">
        <v>129</v>
      </c>
      <c r="C2051" t="s">
        <v>126</v>
      </c>
      <c r="D2051" t="s">
        <v>123</v>
      </c>
      <c r="E2051" t="s">
        <v>1654</v>
      </c>
      <c r="F2051" t="s">
        <v>1613</v>
      </c>
      <c r="G2051" t="str">
        <f t="shared" si="170"/>
        <v>2023-04-23</v>
      </c>
      <c r="H2051" t="str">
        <f t="shared" si="171"/>
        <v>2023-04-23</v>
      </c>
      <c r="I2051" t="str">
        <f t="shared" si="168"/>
        <v>2023</v>
      </c>
      <c r="J2051">
        <f t="shared" ref="J2051:J2114" si="172">MONTH(G2051)</f>
        <v>4</v>
      </c>
      <c r="K2051" t="str">
        <f t="shared" si="169"/>
        <v>경북주의보2023-04-23</v>
      </c>
      <c r="L2051">
        <f>COUNTIF(K$2:K2051,K2051)</f>
        <v>1</v>
      </c>
    </row>
    <row r="2052" spans="1:12" hidden="1" x14ac:dyDescent="0.3">
      <c r="A2052" t="s">
        <v>133</v>
      </c>
      <c r="B2052" t="s">
        <v>158</v>
      </c>
      <c r="C2052" t="s">
        <v>126</v>
      </c>
      <c r="D2052" t="s">
        <v>123</v>
      </c>
      <c r="E2052" t="s">
        <v>1632</v>
      </c>
      <c r="F2052" t="s">
        <v>1634</v>
      </c>
      <c r="G2052" t="str">
        <f t="shared" si="170"/>
        <v>2023-04-23</v>
      </c>
      <c r="H2052" t="str">
        <f t="shared" si="171"/>
        <v>2023-04-23</v>
      </c>
      <c r="I2052" t="str">
        <f t="shared" si="168"/>
        <v>2023</v>
      </c>
      <c r="J2052">
        <f t="shared" si="172"/>
        <v>4</v>
      </c>
      <c r="K2052" t="str">
        <f t="shared" si="169"/>
        <v>경남주의보2023-04-23</v>
      </c>
      <c r="L2052">
        <f>COUNTIF(K$2:K2052,K2052)</f>
        <v>1</v>
      </c>
    </row>
    <row r="2053" spans="1:12" hidden="1" x14ac:dyDescent="0.3">
      <c r="A2053" t="s">
        <v>27</v>
      </c>
      <c r="B2053" t="s">
        <v>135</v>
      </c>
      <c r="C2053" t="s">
        <v>126</v>
      </c>
      <c r="D2053" t="s">
        <v>123</v>
      </c>
      <c r="E2053" t="s">
        <v>1463</v>
      </c>
      <c r="F2053" t="s">
        <v>1464</v>
      </c>
      <c r="G2053" t="str">
        <f t="shared" si="170"/>
        <v>2023-05-21</v>
      </c>
      <c r="H2053" t="str">
        <f t="shared" si="171"/>
        <v>2023-05-21</v>
      </c>
      <c r="I2053" t="str">
        <f t="shared" si="168"/>
        <v>2023</v>
      </c>
      <c r="J2053">
        <f t="shared" si="172"/>
        <v>5</v>
      </c>
      <c r="K2053" t="str">
        <f t="shared" si="169"/>
        <v>서울주의보2023-05-21</v>
      </c>
      <c r="L2053">
        <f>COUNTIF(K$2:K2053,K2053)</f>
        <v>1</v>
      </c>
    </row>
    <row r="2054" spans="1:12" hidden="1" x14ac:dyDescent="0.3">
      <c r="A2054" t="s">
        <v>124</v>
      </c>
      <c r="B2054" t="s">
        <v>144</v>
      </c>
      <c r="C2054" t="s">
        <v>126</v>
      </c>
      <c r="D2054" t="s">
        <v>123</v>
      </c>
      <c r="E2054" t="s">
        <v>1500</v>
      </c>
      <c r="F2054" t="s">
        <v>1501</v>
      </c>
      <c r="G2054" t="str">
        <f t="shared" si="170"/>
        <v>2023-05-21</v>
      </c>
      <c r="H2054" t="str">
        <f t="shared" si="171"/>
        <v>2023-05-21</v>
      </c>
      <c r="I2054" t="str">
        <f t="shared" si="168"/>
        <v>2023</v>
      </c>
      <c r="J2054">
        <f t="shared" si="172"/>
        <v>5</v>
      </c>
      <c r="K2054" t="str">
        <f t="shared" si="169"/>
        <v>경기주의보2023-05-21</v>
      </c>
      <c r="L2054">
        <f>COUNTIF(K$2:K2054,K2054)</f>
        <v>1</v>
      </c>
    </row>
    <row r="2055" spans="1:12" hidden="1" x14ac:dyDescent="0.3">
      <c r="A2055" t="s">
        <v>127</v>
      </c>
      <c r="B2055" t="s">
        <v>147</v>
      </c>
      <c r="C2055" t="s">
        <v>126</v>
      </c>
      <c r="D2055" t="s">
        <v>123</v>
      </c>
      <c r="E2055" t="s">
        <v>1558</v>
      </c>
      <c r="F2055" t="s">
        <v>1559</v>
      </c>
      <c r="G2055" t="str">
        <f t="shared" si="170"/>
        <v>2023-05-21</v>
      </c>
      <c r="H2055" t="str">
        <f t="shared" si="171"/>
        <v>2023-05-22</v>
      </c>
      <c r="I2055" t="str">
        <f t="shared" si="168"/>
        <v>2023</v>
      </c>
      <c r="J2055">
        <f t="shared" si="172"/>
        <v>5</v>
      </c>
      <c r="K2055" t="str">
        <f t="shared" si="169"/>
        <v>강원주의보2023-05-21</v>
      </c>
      <c r="L2055">
        <f>COUNTIF(K$2:K2055,K2055)</f>
        <v>1</v>
      </c>
    </row>
    <row r="2056" spans="1:12" hidden="1" x14ac:dyDescent="0.3">
      <c r="A2056" t="s">
        <v>121</v>
      </c>
      <c r="B2056" t="s">
        <v>122</v>
      </c>
      <c r="C2056" t="s">
        <v>126</v>
      </c>
      <c r="D2056" t="s">
        <v>123</v>
      </c>
      <c r="E2056" t="s">
        <v>1464</v>
      </c>
      <c r="F2056" t="s">
        <v>1532</v>
      </c>
      <c r="G2056" t="str">
        <f t="shared" si="170"/>
        <v>2023-05-21</v>
      </c>
      <c r="H2056" t="str">
        <f t="shared" si="171"/>
        <v>2023-05-22</v>
      </c>
      <c r="I2056" t="str">
        <f t="shared" si="168"/>
        <v>2023</v>
      </c>
      <c r="J2056">
        <f t="shared" si="172"/>
        <v>5</v>
      </c>
      <c r="K2056" t="str">
        <f t="shared" si="169"/>
        <v>충북주의보2023-05-21</v>
      </c>
      <c r="L2056">
        <f>COUNTIF(K$2:K2056,K2056)</f>
        <v>1</v>
      </c>
    </row>
    <row r="2057" spans="1:12" hidden="1" x14ac:dyDescent="0.3">
      <c r="A2057" t="s">
        <v>27</v>
      </c>
      <c r="B2057" t="s">
        <v>135</v>
      </c>
      <c r="C2057" t="s">
        <v>126</v>
      </c>
      <c r="D2057" t="s">
        <v>123</v>
      </c>
      <c r="E2057" t="s">
        <v>1465</v>
      </c>
      <c r="F2057" t="s">
        <v>1466</v>
      </c>
      <c r="G2057" t="str">
        <f t="shared" si="170"/>
        <v>2023-05-22</v>
      </c>
      <c r="H2057" t="str">
        <f t="shared" si="171"/>
        <v>2023-05-23</v>
      </c>
      <c r="I2057" t="str">
        <f t="shared" si="168"/>
        <v>2023</v>
      </c>
      <c r="J2057">
        <f t="shared" si="172"/>
        <v>5</v>
      </c>
      <c r="K2057" t="str">
        <f t="shared" si="169"/>
        <v>서울주의보2023-05-22</v>
      </c>
      <c r="L2057">
        <f>COUNTIF(K$2:K2057,K2057)</f>
        <v>1</v>
      </c>
    </row>
    <row r="2058" spans="1:12" hidden="1" x14ac:dyDescent="0.3">
      <c r="A2058" t="s">
        <v>124</v>
      </c>
      <c r="B2058" t="s">
        <v>131</v>
      </c>
      <c r="C2058" t="s">
        <v>126</v>
      </c>
      <c r="D2058" t="s">
        <v>123</v>
      </c>
      <c r="E2058" t="s">
        <v>1465</v>
      </c>
      <c r="F2058" t="s">
        <v>1502</v>
      </c>
      <c r="G2058" t="str">
        <f t="shared" si="170"/>
        <v>2023-05-22</v>
      </c>
      <c r="H2058" t="str">
        <f t="shared" si="171"/>
        <v>2023-05-22</v>
      </c>
      <c r="I2058" t="str">
        <f t="shared" si="168"/>
        <v>2023</v>
      </c>
      <c r="J2058">
        <f t="shared" si="172"/>
        <v>5</v>
      </c>
      <c r="K2058" t="str">
        <f t="shared" si="169"/>
        <v>경기주의보2023-05-22</v>
      </c>
      <c r="L2058">
        <f>COUNTIF(K$2:K2058,K2058)</f>
        <v>1</v>
      </c>
    </row>
    <row r="2059" spans="1:12" hidden="1" x14ac:dyDescent="0.3">
      <c r="A2059" t="s">
        <v>30</v>
      </c>
      <c r="B2059" t="s">
        <v>149</v>
      </c>
      <c r="C2059" t="s">
        <v>126</v>
      </c>
      <c r="D2059" t="s">
        <v>123</v>
      </c>
      <c r="E2059" t="s">
        <v>1531</v>
      </c>
      <c r="F2059" t="s">
        <v>1502</v>
      </c>
      <c r="G2059" t="str">
        <f t="shared" si="170"/>
        <v>2023-05-22</v>
      </c>
      <c r="H2059" t="str">
        <f t="shared" si="171"/>
        <v>2023-05-22</v>
      </c>
      <c r="I2059" t="str">
        <f t="shared" si="168"/>
        <v>2023</v>
      </c>
      <c r="J2059">
        <f t="shared" si="172"/>
        <v>5</v>
      </c>
      <c r="K2059" t="str">
        <f t="shared" si="169"/>
        <v>인천주의보2023-05-22</v>
      </c>
      <c r="L2059">
        <f>COUNTIF(K$2:K2059,K2059)</f>
        <v>1</v>
      </c>
    </row>
    <row r="2060" spans="1:12" hidden="1" x14ac:dyDescent="0.3">
      <c r="A2060" t="s">
        <v>127</v>
      </c>
      <c r="B2060" t="s">
        <v>147</v>
      </c>
      <c r="C2060" t="s">
        <v>126</v>
      </c>
      <c r="D2060" t="s">
        <v>123</v>
      </c>
      <c r="E2060" t="s">
        <v>1560</v>
      </c>
      <c r="F2060" t="s">
        <v>1466</v>
      </c>
      <c r="G2060" t="str">
        <f t="shared" si="170"/>
        <v>2023-05-22</v>
      </c>
      <c r="H2060" t="str">
        <f t="shared" si="171"/>
        <v>2023-05-23</v>
      </c>
      <c r="I2060" t="str">
        <f t="shared" si="168"/>
        <v>2023</v>
      </c>
      <c r="J2060">
        <f t="shared" si="172"/>
        <v>5</v>
      </c>
      <c r="K2060" t="str">
        <f t="shared" si="169"/>
        <v>강원주의보2023-05-22</v>
      </c>
      <c r="L2060">
        <f>COUNTIF(K$2:K2060,K2060)</f>
        <v>1</v>
      </c>
    </row>
    <row r="2061" spans="1:12" hidden="1" x14ac:dyDescent="0.3">
      <c r="A2061" t="s">
        <v>153</v>
      </c>
      <c r="B2061" t="s">
        <v>129</v>
      </c>
      <c r="C2061" t="s">
        <v>126</v>
      </c>
      <c r="D2061" t="s">
        <v>123</v>
      </c>
      <c r="E2061" t="s">
        <v>1531</v>
      </c>
      <c r="F2061" t="s">
        <v>1581</v>
      </c>
      <c r="G2061" t="str">
        <f t="shared" si="170"/>
        <v>2023-05-22</v>
      </c>
      <c r="H2061" t="str">
        <f t="shared" si="171"/>
        <v>2023-05-23</v>
      </c>
      <c r="I2061" t="str">
        <f t="shared" si="168"/>
        <v>2023</v>
      </c>
      <c r="J2061">
        <f t="shared" si="172"/>
        <v>5</v>
      </c>
      <c r="K2061" t="str">
        <f t="shared" si="169"/>
        <v>충남주의보2023-05-22</v>
      </c>
      <c r="L2061">
        <f>COUNTIF(K$2:K2061,K2061)</f>
        <v>1</v>
      </c>
    </row>
    <row r="2062" spans="1:12" hidden="1" x14ac:dyDescent="0.3">
      <c r="A2062" t="s">
        <v>34</v>
      </c>
      <c r="B2062" t="s">
        <v>129</v>
      </c>
      <c r="C2062" t="s">
        <v>126</v>
      </c>
      <c r="D2062" t="s">
        <v>123</v>
      </c>
      <c r="E2062" t="s">
        <v>1582</v>
      </c>
      <c r="F2062" t="s">
        <v>1466</v>
      </c>
      <c r="G2062" t="str">
        <f t="shared" si="170"/>
        <v>2023-05-22</v>
      </c>
      <c r="H2062" t="str">
        <f t="shared" si="171"/>
        <v>2023-05-23</v>
      </c>
      <c r="I2062" t="str">
        <f t="shared" si="168"/>
        <v>2023</v>
      </c>
      <c r="J2062">
        <f t="shared" si="172"/>
        <v>5</v>
      </c>
      <c r="K2062" t="str">
        <f t="shared" si="169"/>
        <v>대전주의보2023-05-22</v>
      </c>
      <c r="L2062">
        <f>COUNTIF(K$2:K2062,K2062)</f>
        <v>1</v>
      </c>
    </row>
    <row r="2063" spans="1:12" hidden="1" x14ac:dyDescent="0.3">
      <c r="A2063" t="s">
        <v>121</v>
      </c>
      <c r="B2063" t="s">
        <v>159</v>
      </c>
      <c r="C2063" t="s">
        <v>126</v>
      </c>
      <c r="D2063" t="s">
        <v>123</v>
      </c>
      <c r="E2063" t="s">
        <v>1582</v>
      </c>
      <c r="F2063" t="s">
        <v>1466</v>
      </c>
      <c r="G2063" t="str">
        <f t="shared" si="170"/>
        <v>2023-05-22</v>
      </c>
      <c r="H2063" t="str">
        <f t="shared" si="171"/>
        <v>2023-05-23</v>
      </c>
      <c r="I2063" t="str">
        <f t="shared" si="168"/>
        <v>2023</v>
      </c>
      <c r="J2063">
        <f t="shared" si="172"/>
        <v>5</v>
      </c>
      <c r="K2063" t="str">
        <f t="shared" si="169"/>
        <v>충북주의보2023-05-22</v>
      </c>
      <c r="L2063">
        <f>COUNTIF(K$2:K2063,K2063)</f>
        <v>1</v>
      </c>
    </row>
    <row r="2064" spans="1:12" hidden="1" x14ac:dyDescent="0.3">
      <c r="A2064" t="s">
        <v>61</v>
      </c>
      <c r="B2064" t="s">
        <v>171</v>
      </c>
      <c r="C2064" t="s">
        <v>126</v>
      </c>
      <c r="D2064" t="s">
        <v>123</v>
      </c>
      <c r="E2064" t="s">
        <v>1582</v>
      </c>
      <c r="F2064" t="s">
        <v>1466</v>
      </c>
      <c r="G2064" t="str">
        <f t="shared" si="170"/>
        <v>2023-05-22</v>
      </c>
      <c r="H2064" t="str">
        <f t="shared" si="171"/>
        <v>2023-05-23</v>
      </c>
      <c r="I2064" t="str">
        <f t="shared" ref="I2064:I2117" si="173">LEFT(G2064,4)</f>
        <v>2023</v>
      </c>
      <c r="J2064">
        <f t="shared" si="172"/>
        <v>5</v>
      </c>
      <c r="K2064" t="str">
        <f t="shared" ref="K2064:K2117" si="174">A2064&amp;D2064&amp;G2064</f>
        <v>세종주의보2023-05-22</v>
      </c>
      <c r="L2064">
        <f>COUNTIF(K$2:K2064,K2064)</f>
        <v>1</v>
      </c>
    </row>
    <row r="2065" spans="1:12" hidden="1" x14ac:dyDescent="0.3">
      <c r="A2065" t="s">
        <v>37</v>
      </c>
      <c r="B2065" t="s">
        <v>129</v>
      </c>
      <c r="C2065" t="s">
        <v>126</v>
      </c>
      <c r="D2065" t="s">
        <v>123</v>
      </c>
      <c r="E2065" t="s">
        <v>1504</v>
      </c>
      <c r="F2065" t="s">
        <v>1635</v>
      </c>
      <c r="G2065" t="str">
        <f t="shared" si="170"/>
        <v>2023-05-22</v>
      </c>
      <c r="H2065" t="str">
        <f t="shared" si="171"/>
        <v>2023-05-23</v>
      </c>
      <c r="I2065" t="str">
        <f t="shared" si="173"/>
        <v>2023</v>
      </c>
      <c r="J2065">
        <f t="shared" si="172"/>
        <v>5</v>
      </c>
      <c r="K2065" t="str">
        <f t="shared" si="174"/>
        <v>부산주의보2023-05-22</v>
      </c>
      <c r="L2065">
        <f>COUNTIF(K$2:K2065,K2065)</f>
        <v>1</v>
      </c>
    </row>
    <row r="2066" spans="1:12" hidden="1" x14ac:dyDescent="0.3">
      <c r="A2066" t="s">
        <v>38</v>
      </c>
      <c r="B2066" t="s">
        <v>167</v>
      </c>
      <c r="C2066" t="s">
        <v>126</v>
      </c>
      <c r="D2066" t="s">
        <v>123</v>
      </c>
      <c r="E2066" t="s">
        <v>1636</v>
      </c>
      <c r="F2066" t="s">
        <v>1535</v>
      </c>
      <c r="G2066" t="str">
        <f t="shared" si="170"/>
        <v>2023-05-22</v>
      </c>
      <c r="H2066" t="str">
        <f t="shared" si="171"/>
        <v>2023-05-23</v>
      </c>
      <c r="I2066" t="str">
        <f t="shared" si="173"/>
        <v>2023</v>
      </c>
      <c r="J2066">
        <f t="shared" si="172"/>
        <v>5</v>
      </c>
      <c r="K2066" t="str">
        <f t="shared" si="174"/>
        <v>울산주의보2023-05-22</v>
      </c>
      <c r="L2066">
        <f>COUNTIF(K$2:K2066,K2066)</f>
        <v>1</v>
      </c>
    </row>
    <row r="2067" spans="1:12" hidden="1" x14ac:dyDescent="0.3">
      <c r="A2067" t="s">
        <v>132</v>
      </c>
      <c r="B2067" t="s">
        <v>172</v>
      </c>
      <c r="C2067" t="s">
        <v>126</v>
      </c>
      <c r="D2067" t="s">
        <v>123</v>
      </c>
      <c r="E2067" t="s">
        <v>1655</v>
      </c>
      <c r="F2067" t="s">
        <v>1534</v>
      </c>
      <c r="G2067" t="str">
        <f t="shared" si="170"/>
        <v>2023-05-22</v>
      </c>
      <c r="H2067" t="str">
        <f t="shared" si="171"/>
        <v>2023-05-23</v>
      </c>
      <c r="I2067" t="str">
        <f t="shared" si="173"/>
        <v>2023</v>
      </c>
      <c r="J2067">
        <f t="shared" si="172"/>
        <v>5</v>
      </c>
      <c r="K2067" t="str">
        <f t="shared" si="174"/>
        <v>경북주의보2023-05-22</v>
      </c>
      <c r="L2067">
        <f>COUNTIF(K$2:K2067,K2067)</f>
        <v>1</v>
      </c>
    </row>
    <row r="2068" spans="1:12" hidden="1" x14ac:dyDescent="0.3">
      <c r="A2068" t="s">
        <v>133</v>
      </c>
      <c r="B2068" t="s">
        <v>145</v>
      </c>
      <c r="C2068" t="s">
        <v>126</v>
      </c>
      <c r="D2068" t="s">
        <v>123</v>
      </c>
      <c r="E2068" t="s">
        <v>1533</v>
      </c>
      <c r="F2068" t="s">
        <v>1534</v>
      </c>
      <c r="G2068" t="str">
        <f t="shared" si="170"/>
        <v>2023-05-22</v>
      </c>
      <c r="H2068" t="str">
        <f t="shared" si="171"/>
        <v>2023-05-23</v>
      </c>
      <c r="I2068" t="str">
        <f t="shared" si="173"/>
        <v>2023</v>
      </c>
      <c r="J2068">
        <f t="shared" si="172"/>
        <v>5</v>
      </c>
      <c r="K2068" t="str">
        <f t="shared" si="174"/>
        <v>경남주의보2023-05-22</v>
      </c>
      <c r="L2068">
        <f>COUNTIF(K$2:K2068,K2068)</f>
        <v>1</v>
      </c>
    </row>
    <row r="2069" spans="1:12" x14ac:dyDescent="0.3">
      <c r="A2069" t="s">
        <v>133</v>
      </c>
      <c r="B2069" t="s">
        <v>163</v>
      </c>
      <c r="C2069" t="s">
        <v>126</v>
      </c>
      <c r="D2069" t="s">
        <v>1</v>
      </c>
      <c r="E2069" t="s">
        <v>1560</v>
      </c>
      <c r="F2069" t="s">
        <v>1534</v>
      </c>
      <c r="G2069" t="str">
        <f t="shared" si="170"/>
        <v>2023-05-22</v>
      </c>
      <c r="H2069" t="str">
        <f t="shared" si="171"/>
        <v>2023-05-23</v>
      </c>
      <c r="I2069" t="str">
        <f t="shared" si="173"/>
        <v>2023</v>
      </c>
      <c r="J2069">
        <f t="shared" si="172"/>
        <v>5</v>
      </c>
      <c r="K2069" t="str">
        <f t="shared" si="174"/>
        <v>경남경보2023-05-22</v>
      </c>
      <c r="L2069">
        <f>COUNTIF(K$2:K2069,K2069)</f>
        <v>1</v>
      </c>
    </row>
    <row r="2070" spans="1:12" hidden="1" x14ac:dyDescent="0.3">
      <c r="A2070" t="s">
        <v>130</v>
      </c>
      <c r="B2070" t="s">
        <v>131</v>
      </c>
      <c r="C2070" t="s">
        <v>126</v>
      </c>
      <c r="D2070" t="s">
        <v>123</v>
      </c>
      <c r="E2070" t="s">
        <v>1503</v>
      </c>
      <c r="F2070" t="s">
        <v>1670</v>
      </c>
      <c r="G2070" t="str">
        <f t="shared" si="170"/>
        <v>2023-05-22</v>
      </c>
      <c r="H2070" t="str">
        <f t="shared" si="171"/>
        <v>2023-05-23</v>
      </c>
      <c r="I2070" t="str">
        <f t="shared" si="173"/>
        <v>2023</v>
      </c>
      <c r="J2070">
        <f t="shared" si="172"/>
        <v>5</v>
      </c>
      <c r="K2070" t="str">
        <f t="shared" si="174"/>
        <v>전남주의보2023-05-22</v>
      </c>
      <c r="L2070">
        <f>COUNTIF(K$2:K2070,K2070)</f>
        <v>1</v>
      </c>
    </row>
    <row r="2071" spans="1:12" hidden="1" x14ac:dyDescent="0.3">
      <c r="A2071" t="s">
        <v>39</v>
      </c>
      <c r="B2071" t="s">
        <v>139</v>
      </c>
      <c r="C2071" t="s">
        <v>126</v>
      </c>
      <c r="D2071" t="s">
        <v>123</v>
      </c>
      <c r="E2071" t="s">
        <v>1502</v>
      </c>
      <c r="F2071" t="s">
        <v>1581</v>
      </c>
      <c r="G2071" t="str">
        <f t="shared" si="170"/>
        <v>2023-05-22</v>
      </c>
      <c r="H2071" t="str">
        <f t="shared" si="171"/>
        <v>2023-05-23</v>
      </c>
      <c r="I2071" t="str">
        <f t="shared" si="173"/>
        <v>2023</v>
      </c>
      <c r="J2071">
        <f t="shared" si="172"/>
        <v>5</v>
      </c>
      <c r="K2071" t="str">
        <f t="shared" si="174"/>
        <v>광주주의보2023-05-22</v>
      </c>
      <c r="L2071">
        <f>COUNTIF(K$2:K2071,K2071)</f>
        <v>1</v>
      </c>
    </row>
    <row r="2072" spans="1:12" hidden="1" x14ac:dyDescent="0.3">
      <c r="A2072" t="s">
        <v>142</v>
      </c>
      <c r="B2072" t="s">
        <v>152</v>
      </c>
      <c r="C2072" t="s">
        <v>126</v>
      </c>
      <c r="D2072" t="s">
        <v>123</v>
      </c>
      <c r="E2072" t="s">
        <v>1582</v>
      </c>
      <c r="F2072" t="s">
        <v>1581</v>
      </c>
      <c r="G2072" t="str">
        <f t="shared" si="170"/>
        <v>2023-05-22</v>
      </c>
      <c r="H2072" t="str">
        <f t="shared" si="171"/>
        <v>2023-05-23</v>
      </c>
      <c r="I2072" t="str">
        <f t="shared" si="173"/>
        <v>2023</v>
      </c>
      <c r="J2072">
        <f t="shared" si="172"/>
        <v>5</v>
      </c>
      <c r="K2072" t="str">
        <f t="shared" si="174"/>
        <v>전북주의보2023-05-22</v>
      </c>
      <c r="L2072">
        <f>COUNTIF(K$2:K2072,K2072)</f>
        <v>1</v>
      </c>
    </row>
    <row r="2073" spans="1:12" hidden="1" x14ac:dyDescent="0.3">
      <c r="A2073" t="s">
        <v>41</v>
      </c>
      <c r="B2073" t="s">
        <v>162</v>
      </c>
      <c r="C2073" t="s">
        <v>126</v>
      </c>
      <c r="D2073" t="s">
        <v>123</v>
      </c>
      <c r="E2073" t="s">
        <v>1582</v>
      </c>
      <c r="F2073" t="s">
        <v>1635</v>
      </c>
      <c r="G2073" t="str">
        <f t="shared" si="170"/>
        <v>2023-05-22</v>
      </c>
      <c r="H2073" t="str">
        <f t="shared" si="171"/>
        <v>2023-05-23</v>
      </c>
      <c r="I2073" t="str">
        <f t="shared" si="173"/>
        <v>2023</v>
      </c>
      <c r="J2073">
        <f t="shared" si="172"/>
        <v>5</v>
      </c>
      <c r="K2073" t="str">
        <f t="shared" si="174"/>
        <v>제주주의보2023-05-22</v>
      </c>
      <c r="L2073">
        <f>COUNTIF(K$2:K2073,K2073)</f>
        <v>1</v>
      </c>
    </row>
    <row r="2074" spans="1:12" hidden="1" x14ac:dyDescent="0.3">
      <c r="A2074" t="s">
        <v>30</v>
      </c>
      <c r="B2074" t="s">
        <v>137</v>
      </c>
      <c r="C2074" t="s">
        <v>126</v>
      </c>
      <c r="D2074" t="s">
        <v>123</v>
      </c>
      <c r="E2074" t="s">
        <v>1535</v>
      </c>
      <c r="F2074" t="s">
        <v>1536</v>
      </c>
      <c r="G2074" t="str">
        <f t="shared" si="170"/>
        <v>2023-05-23</v>
      </c>
      <c r="H2074" t="str">
        <f t="shared" si="171"/>
        <v>2023-05-23</v>
      </c>
      <c r="I2074" t="str">
        <f t="shared" si="173"/>
        <v>2023</v>
      </c>
      <c r="J2074">
        <f t="shared" si="172"/>
        <v>5</v>
      </c>
      <c r="K2074" t="str">
        <f t="shared" si="174"/>
        <v>인천주의보2023-05-23</v>
      </c>
      <c r="L2074">
        <f>COUNTIF(K$2:K2074,K2074)</f>
        <v>1</v>
      </c>
    </row>
    <row r="2075" spans="1:12" hidden="1" x14ac:dyDescent="0.3">
      <c r="A2075" t="s">
        <v>133</v>
      </c>
      <c r="B2075" t="s">
        <v>163</v>
      </c>
      <c r="C2075" t="s">
        <v>126</v>
      </c>
      <c r="D2075" t="s">
        <v>123</v>
      </c>
      <c r="E2075" t="s">
        <v>1534</v>
      </c>
      <c r="F2075" t="s">
        <v>1635</v>
      </c>
      <c r="G2075" t="str">
        <f t="shared" si="170"/>
        <v>2023-05-23</v>
      </c>
      <c r="H2075" t="str">
        <f t="shared" si="171"/>
        <v>2023-05-23</v>
      </c>
      <c r="I2075" t="str">
        <f t="shared" si="173"/>
        <v>2023</v>
      </c>
      <c r="J2075">
        <f t="shared" si="172"/>
        <v>5</v>
      </c>
      <c r="K2075" t="str">
        <f t="shared" si="174"/>
        <v>경남주의보2023-05-23</v>
      </c>
      <c r="L2075">
        <f>COUNTIF(K$2:K2075,K2075)</f>
        <v>1</v>
      </c>
    </row>
    <row r="2076" spans="1:12" hidden="1" x14ac:dyDescent="0.3">
      <c r="A2076" t="s">
        <v>27</v>
      </c>
      <c r="B2076" t="s">
        <v>135</v>
      </c>
      <c r="C2076" t="s">
        <v>126</v>
      </c>
      <c r="D2076" t="s">
        <v>123</v>
      </c>
      <c r="E2076" t="s">
        <v>1467</v>
      </c>
      <c r="F2076" t="s">
        <v>1468</v>
      </c>
      <c r="G2076" t="str">
        <f t="shared" si="170"/>
        <v>2023-11-23</v>
      </c>
      <c r="H2076" t="str">
        <f t="shared" si="171"/>
        <v>2023-11-23</v>
      </c>
      <c r="I2076" t="str">
        <f t="shared" si="173"/>
        <v>2023</v>
      </c>
      <c r="J2076">
        <f t="shared" si="172"/>
        <v>11</v>
      </c>
      <c r="K2076" t="str">
        <f t="shared" si="174"/>
        <v>서울주의보2023-11-23</v>
      </c>
      <c r="L2076">
        <f>COUNTIF(K$2:K2076,K2076)</f>
        <v>1</v>
      </c>
    </row>
    <row r="2077" spans="1:12" hidden="1" x14ac:dyDescent="0.3">
      <c r="A2077" t="s">
        <v>124</v>
      </c>
      <c r="B2077" t="s">
        <v>144</v>
      </c>
      <c r="C2077" t="s">
        <v>126</v>
      </c>
      <c r="D2077" t="s">
        <v>123</v>
      </c>
      <c r="E2077" t="s">
        <v>1505</v>
      </c>
      <c r="F2077" t="s">
        <v>1506</v>
      </c>
      <c r="G2077" t="str">
        <f t="shared" si="170"/>
        <v>2023-11-23</v>
      </c>
      <c r="H2077" t="str">
        <f t="shared" si="171"/>
        <v>2023-11-23</v>
      </c>
      <c r="I2077" t="str">
        <f t="shared" si="173"/>
        <v>2023</v>
      </c>
      <c r="J2077">
        <f t="shared" si="172"/>
        <v>11</v>
      </c>
      <c r="K2077" t="str">
        <f t="shared" si="174"/>
        <v>경기주의보2023-11-23</v>
      </c>
      <c r="L2077">
        <f>COUNTIF(K$2:K2077,K2077)</f>
        <v>1</v>
      </c>
    </row>
    <row r="2078" spans="1:12" hidden="1" x14ac:dyDescent="0.3">
      <c r="A2078" t="s">
        <v>30</v>
      </c>
      <c r="B2078" t="s">
        <v>146</v>
      </c>
      <c r="C2078" t="s">
        <v>126</v>
      </c>
      <c r="D2078" t="s">
        <v>123</v>
      </c>
      <c r="E2078" t="s">
        <v>1537</v>
      </c>
      <c r="F2078" t="s">
        <v>1468</v>
      </c>
      <c r="G2078" t="str">
        <f t="shared" si="170"/>
        <v>2023-11-23</v>
      </c>
      <c r="H2078" t="str">
        <f t="shared" si="171"/>
        <v>2023-11-23</v>
      </c>
      <c r="I2078" t="str">
        <f t="shared" si="173"/>
        <v>2023</v>
      </c>
      <c r="J2078">
        <f t="shared" si="172"/>
        <v>11</v>
      </c>
      <c r="K2078" t="str">
        <f t="shared" si="174"/>
        <v>인천주의보2023-11-23</v>
      </c>
      <c r="L2078">
        <f>COUNTIF(K$2:K2078,K2078)</f>
        <v>1</v>
      </c>
    </row>
    <row r="2079" spans="1:12" hidden="1" x14ac:dyDescent="0.3">
      <c r="A2079" t="s">
        <v>153</v>
      </c>
      <c r="B2079" t="s">
        <v>129</v>
      </c>
      <c r="C2079" t="s">
        <v>126</v>
      </c>
      <c r="D2079" t="s">
        <v>123</v>
      </c>
      <c r="E2079" t="s">
        <v>1583</v>
      </c>
      <c r="F2079" t="s">
        <v>1468</v>
      </c>
      <c r="G2079" t="str">
        <f t="shared" si="170"/>
        <v>2023-11-23</v>
      </c>
      <c r="H2079" t="str">
        <f t="shared" si="171"/>
        <v>2023-11-23</v>
      </c>
      <c r="I2079" t="str">
        <f t="shared" si="173"/>
        <v>2023</v>
      </c>
      <c r="J2079">
        <f t="shared" si="172"/>
        <v>11</v>
      </c>
      <c r="K2079" t="str">
        <f t="shared" si="174"/>
        <v>충남주의보2023-11-23</v>
      </c>
      <c r="L2079">
        <f>COUNTIF(K$2:K2079,K2079)</f>
        <v>1</v>
      </c>
    </row>
    <row r="2080" spans="1:12" hidden="1" x14ac:dyDescent="0.3">
      <c r="A2080" t="s">
        <v>142</v>
      </c>
      <c r="B2080" t="s">
        <v>129</v>
      </c>
      <c r="C2080" t="s">
        <v>1794</v>
      </c>
      <c r="D2080" t="s">
        <v>123</v>
      </c>
      <c r="E2080" t="s">
        <v>1467</v>
      </c>
      <c r="F2080" t="s">
        <v>1507</v>
      </c>
      <c r="G2080" t="str">
        <f t="shared" si="170"/>
        <v>2023-11-23</v>
      </c>
      <c r="H2080" t="str">
        <f t="shared" si="171"/>
        <v>2023-11-23</v>
      </c>
      <c r="I2080" t="str">
        <f t="shared" si="173"/>
        <v>2023</v>
      </c>
      <c r="J2080">
        <f t="shared" si="172"/>
        <v>11</v>
      </c>
      <c r="K2080" t="str">
        <f t="shared" si="174"/>
        <v>전북주의보2023-11-23</v>
      </c>
      <c r="L2080">
        <f>COUNTIF(K$2:K2080,K2080)</f>
        <v>1</v>
      </c>
    </row>
    <row r="2081" spans="1:12" hidden="1" x14ac:dyDescent="0.3">
      <c r="A2081" t="s">
        <v>153</v>
      </c>
      <c r="B2081" t="s">
        <v>122</v>
      </c>
      <c r="C2081" t="s">
        <v>126</v>
      </c>
      <c r="D2081" t="s">
        <v>123</v>
      </c>
      <c r="E2081" t="s">
        <v>1584</v>
      </c>
      <c r="F2081" t="s">
        <v>1585</v>
      </c>
      <c r="G2081" t="str">
        <f t="shared" si="170"/>
        <v>2023-12-06</v>
      </c>
      <c r="H2081" t="str">
        <f t="shared" si="171"/>
        <v>2023-12-06</v>
      </c>
      <c r="I2081" t="str">
        <f t="shared" si="173"/>
        <v>2023</v>
      </c>
      <c r="J2081">
        <f t="shared" si="172"/>
        <v>12</v>
      </c>
      <c r="K2081" t="str">
        <f t="shared" si="174"/>
        <v>충남주의보2023-12-06</v>
      </c>
      <c r="L2081">
        <f>COUNTIF(K$2:K2081,K2081)</f>
        <v>1</v>
      </c>
    </row>
    <row r="2082" spans="1:12" hidden="1" x14ac:dyDescent="0.3">
      <c r="A2082" t="s">
        <v>130</v>
      </c>
      <c r="B2082" t="s">
        <v>157</v>
      </c>
      <c r="C2082" t="s">
        <v>126</v>
      </c>
      <c r="D2082" t="s">
        <v>123</v>
      </c>
      <c r="E2082" t="s">
        <v>1584</v>
      </c>
      <c r="F2082" t="s">
        <v>1585</v>
      </c>
      <c r="G2082" t="str">
        <f t="shared" si="170"/>
        <v>2023-12-06</v>
      </c>
      <c r="H2082" t="str">
        <f t="shared" si="171"/>
        <v>2023-12-06</v>
      </c>
      <c r="I2082" t="str">
        <f t="shared" si="173"/>
        <v>2023</v>
      </c>
      <c r="J2082">
        <f t="shared" si="172"/>
        <v>12</v>
      </c>
      <c r="K2082" t="str">
        <f t="shared" si="174"/>
        <v>전남주의보2023-12-06</v>
      </c>
      <c r="L2082">
        <f>COUNTIF(K$2:K2082,K2082)</f>
        <v>1</v>
      </c>
    </row>
    <row r="2083" spans="1:12" hidden="1" x14ac:dyDescent="0.3">
      <c r="A2083" t="s">
        <v>39</v>
      </c>
      <c r="B2083" t="s">
        <v>139</v>
      </c>
      <c r="C2083" t="s">
        <v>126</v>
      </c>
      <c r="D2083" t="s">
        <v>123</v>
      </c>
      <c r="E2083" t="s">
        <v>1675</v>
      </c>
      <c r="F2083" t="s">
        <v>1676</v>
      </c>
      <c r="G2083" t="str">
        <f t="shared" si="170"/>
        <v>2023-12-06</v>
      </c>
      <c r="H2083" t="str">
        <f t="shared" si="171"/>
        <v>2023-12-06</v>
      </c>
      <c r="I2083" t="str">
        <f t="shared" si="173"/>
        <v>2023</v>
      </c>
      <c r="J2083">
        <f t="shared" si="172"/>
        <v>12</v>
      </c>
      <c r="K2083" t="str">
        <f t="shared" si="174"/>
        <v>광주주의보2023-12-06</v>
      </c>
      <c r="L2083">
        <f>COUNTIF(K$2:K2083,K2083)</f>
        <v>1</v>
      </c>
    </row>
    <row r="2084" spans="1:12" hidden="1" x14ac:dyDescent="0.3">
      <c r="A2084" t="s">
        <v>142</v>
      </c>
      <c r="B2084" t="s">
        <v>129</v>
      </c>
      <c r="C2084" t="s">
        <v>126</v>
      </c>
      <c r="D2084" t="s">
        <v>123</v>
      </c>
      <c r="E2084" t="s">
        <v>1683</v>
      </c>
      <c r="F2084" t="s">
        <v>1675</v>
      </c>
      <c r="G2084" t="str">
        <f t="shared" si="170"/>
        <v>2023-12-06</v>
      </c>
      <c r="H2084" t="str">
        <f t="shared" si="171"/>
        <v>2023-12-06</v>
      </c>
      <c r="I2084" t="str">
        <f t="shared" si="173"/>
        <v>2023</v>
      </c>
      <c r="J2084">
        <f t="shared" si="172"/>
        <v>12</v>
      </c>
      <c r="K2084" t="str">
        <f t="shared" si="174"/>
        <v>전북주의보2023-12-06</v>
      </c>
      <c r="L2084">
        <f>COUNTIF(K$2:K2084,K2084)</f>
        <v>1</v>
      </c>
    </row>
    <row r="2085" spans="1:12" hidden="1" x14ac:dyDescent="0.3">
      <c r="A2085" t="s">
        <v>41</v>
      </c>
      <c r="B2085" t="s">
        <v>162</v>
      </c>
      <c r="C2085" t="s">
        <v>126</v>
      </c>
      <c r="D2085" t="s">
        <v>123</v>
      </c>
      <c r="E2085" t="s">
        <v>1675</v>
      </c>
      <c r="F2085" t="s">
        <v>1687</v>
      </c>
      <c r="G2085" t="str">
        <f t="shared" si="170"/>
        <v>2023-12-06</v>
      </c>
      <c r="H2085" t="str">
        <f t="shared" si="171"/>
        <v>2023-12-07</v>
      </c>
      <c r="I2085" t="str">
        <f t="shared" si="173"/>
        <v>2023</v>
      </c>
      <c r="J2085">
        <f t="shared" si="172"/>
        <v>12</v>
      </c>
      <c r="K2085" t="str">
        <f t="shared" si="174"/>
        <v>제주주의보2023-12-06</v>
      </c>
      <c r="L2085">
        <f>COUNTIF(K$2:K2085,K2085)</f>
        <v>1</v>
      </c>
    </row>
    <row r="2086" spans="1:12" hidden="1" x14ac:dyDescent="0.3">
      <c r="A2086" t="s">
        <v>27</v>
      </c>
      <c r="B2086" t="s">
        <v>135</v>
      </c>
      <c r="C2086" t="s">
        <v>1794</v>
      </c>
      <c r="D2086" t="s">
        <v>123</v>
      </c>
      <c r="E2086" t="s">
        <v>1584</v>
      </c>
      <c r="F2086" t="s">
        <v>1687</v>
      </c>
      <c r="G2086" t="str">
        <f t="shared" si="170"/>
        <v>2023-12-06</v>
      </c>
      <c r="H2086" t="str">
        <f t="shared" si="171"/>
        <v>2023-12-07</v>
      </c>
      <c r="I2086" t="str">
        <f t="shared" si="173"/>
        <v>2023</v>
      </c>
      <c r="J2086">
        <f t="shared" si="172"/>
        <v>12</v>
      </c>
      <c r="K2086" t="str">
        <f t="shared" si="174"/>
        <v>서울주의보2023-12-06</v>
      </c>
      <c r="L2086">
        <f>COUNTIF(K$2:K2086,K2086)</f>
        <v>1</v>
      </c>
    </row>
    <row r="2087" spans="1:12" hidden="1" x14ac:dyDescent="0.3">
      <c r="A2087" t="s">
        <v>124</v>
      </c>
      <c r="B2087" t="s">
        <v>164</v>
      </c>
      <c r="C2087" t="s">
        <v>1794</v>
      </c>
      <c r="D2087" t="s">
        <v>123</v>
      </c>
      <c r="E2087" t="s">
        <v>1683</v>
      </c>
      <c r="F2087" t="s">
        <v>1687</v>
      </c>
      <c r="G2087" t="str">
        <f t="shared" si="170"/>
        <v>2023-12-06</v>
      </c>
      <c r="H2087" t="str">
        <f t="shared" si="171"/>
        <v>2023-12-07</v>
      </c>
      <c r="I2087" t="str">
        <f t="shared" si="173"/>
        <v>2023</v>
      </c>
      <c r="J2087">
        <f t="shared" si="172"/>
        <v>12</v>
      </c>
      <c r="K2087" t="str">
        <f t="shared" si="174"/>
        <v>경기주의보2023-12-06</v>
      </c>
      <c r="L2087">
        <f>COUNTIF(K$2:K2087,K2087)</f>
        <v>1</v>
      </c>
    </row>
    <row r="2088" spans="1:12" hidden="1" x14ac:dyDescent="0.3">
      <c r="A2088" t="s">
        <v>30</v>
      </c>
      <c r="B2088" t="s">
        <v>149</v>
      </c>
      <c r="C2088" t="s">
        <v>1794</v>
      </c>
      <c r="D2088" t="s">
        <v>123</v>
      </c>
      <c r="E2088" t="s">
        <v>2911</v>
      </c>
      <c r="F2088" t="s">
        <v>1676</v>
      </c>
      <c r="G2088" t="str">
        <f t="shared" si="170"/>
        <v>2023-12-06</v>
      </c>
      <c r="H2088" t="str">
        <f t="shared" si="171"/>
        <v>2023-12-06</v>
      </c>
      <c r="I2088" t="str">
        <f t="shared" si="173"/>
        <v>2023</v>
      </c>
      <c r="J2088">
        <f t="shared" si="172"/>
        <v>12</v>
      </c>
      <c r="K2088" t="str">
        <f t="shared" si="174"/>
        <v>인천주의보2023-12-06</v>
      </c>
      <c r="L2088">
        <f>COUNTIF(K$2:K2088,K2088)</f>
        <v>1</v>
      </c>
    </row>
    <row r="2089" spans="1:12" hidden="1" x14ac:dyDescent="0.3">
      <c r="A2089" t="s">
        <v>34</v>
      </c>
      <c r="B2089" t="s">
        <v>140</v>
      </c>
      <c r="C2089" t="s">
        <v>1794</v>
      </c>
      <c r="D2089" t="s">
        <v>123</v>
      </c>
      <c r="E2089" t="s">
        <v>1584</v>
      </c>
      <c r="F2089" t="s">
        <v>1687</v>
      </c>
      <c r="G2089" t="str">
        <f t="shared" si="170"/>
        <v>2023-12-06</v>
      </c>
      <c r="H2089" t="str">
        <f t="shared" si="171"/>
        <v>2023-12-07</v>
      </c>
      <c r="I2089" t="str">
        <f t="shared" si="173"/>
        <v>2023</v>
      </c>
      <c r="J2089">
        <f t="shared" si="172"/>
        <v>12</v>
      </c>
      <c r="K2089" t="str">
        <f t="shared" si="174"/>
        <v>대전주의보2023-12-06</v>
      </c>
      <c r="L2089">
        <f>COUNTIF(K$2:K2089,K2089)</f>
        <v>1</v>
      </c>
    </row>
    <row r="2090" spans="1:12" hidden="1" x14ac:dyDescent="0.3">
      <c r="A2090" t="s">
        <v>121</v>
      </c>
      <c r="B2090" t="s">
        <v>122</v>
      </c>
      <c r="C2090" t="s">
        <v>1794</v>
      </c>
      <c r="D2090" t="s">
        <v>123</v>
      </c>
      <c r="E2090" t="s">
        <v>1585</v>
      </c>
      <c r="F2090" t="s">
        <v>2949</v>
      </c>
      <c r="G2090" t="str">
        <f t="shared" si="170"/>
        <v>2023-12-06</v>
      </c>
      <c r="H2090" t="str">
        <f t="shared" si="171"/>
        <v>2023-12-07</v>
      </c>
      <c r="I2090" t="str">
        <f t="shared" si="173"/>
        <v>2023</v>
      </c>
      <c r="J2090">
        <f t="shared" si="172"/>
        <v>12</v>
      </c>
      <c r="K2090" t="str">
        <f t="shared" si="174"/>
        <v>충북주의보2023-12-06</v>
      </c>
      <c r="L2090">
        <f>COUNTIF(K$2:K2090,K2090)</f>
        <v>1</v>
      </c>
    </row>
    <row r="2091" spans="1:12" hidden="1" x14ac:dyDescent="0.3">
      <c r="A2091" t="s">
        <v>61</v>
      </c>
      <c r="B2091" t="s">
        <v>171</v>
      </c>
      <c r="C2091" t="s">
        <v>1794</v>
      </c>
      <c r="D2091" t="s">
        <v>123</v>
      </c>
      <c r="E2091" t="s">
        <v>2935</v>
      </c>
      <c r="F2091" t="s">
        <v>1676</v>
      </c>
      <c r="G2091" t="str">
        <f t="shared" si="170"/>
        <v>2023-12-06</v>
      </c>
      <c r="H2091" t="str">
        <f t="shared" si="171"/>
        <v>2023-12-06</v>
      </c>
      <c r="I2091" t="str">
        <f t="shared" si="173"/>
        <v>2023</v>
      </c>
      <c r="J2091">
        <f t="shared" si="172"/>
        <v>12</v>
      </c>
      <c r="K2091" t="str">
        <f t="shared" si="174"/>
        <v>세종주의보2023-12-06</v>
      </c>
      <c r="L2091">
        <f>COUNTIF(K$2:K2091,K2091)</f>
        <v>1</v>
      </c>
    </row>
    <row r="2092" spans="1:12" hidden="1" x14ac:dyDescent="0.3">
      <c r="A2092" t="s">
        <v>132</v>
      </c>
      <c r="B2092" t="s">
        <v>129</v>
      </c>
      <c r="C2092" t="s">
        <v>1794</v>
      </c>
      <c r="D2092" t="s">
        <v>123</v>
      </c>
      <c r="E2092" t="s">
        <v>1676</v>
      </c>
      <c r="F2092" t="s">
        <v>2949</v>
      </c>
      <c r="G2092" t="str">
        <f t="shared" si="170"/>
        <v>2023-12-06</v>
      </c>
      <c r="H2092" t="str">
        <f t="shared" si="171"/>
        <v>2023-12-07</v>
      </c>
      <c r="I2092" t="str">
        <f t="shared" si="173"/>
        <v>2023</v>
      </c>
      <c r="J2092">
        <f t="shared" si="172"/>
        <v>12</v>
      </c>
      <c r="K2092" t="str">
        <f t="shared" si="174"/>
        <v>경북주의보2023-12-06</v>
      </c>
      <c r="L2092">
        <f>COUNTIF(K$2:K2092,K2092)</f>
        <v>1</v>
      </c>
    </row>
    <row r="2093" spans="1:12" hidden="1" x14ac:dyDescent="0.3">
      <c r="A2093" t="s">
        <v>133</v>
      </c>
      <c r="B2093" t="s">
        <v>145</v>
      </c>
      <c r="C2093" t="s">
        <v>1794</v>
      </c>
      <c r="D2093" t="s">
        <v>123</v>
      </c>
      <c r="E2093" t="s">
        <v>1585</v>
      </c>
      <c r="F2093" t="s">
        <v>2949</v>
      </c>
      <c r="G2093" t="str">
        <f t="shared" si="170"/>
        <v>2023-12-06</v>
      </c>
      <c r="H2093" t="str">
        <f t="shared" si="171"/>
        <v>2023-12-07</v>
      </c>
      <c r="I2093" t="str">
        <f t="shared" si="173"/>
        <v>2023</v>
      </c>
      <c r="J2093">
        <f t="shared" si="172"/>
        <v>12</v>
      </c>
      <c r="K2093" t="str">
        <f t="shared" si="174"/>
        <v>경남주의보2023-12-06</v>
      </c>
      <c r="L2093">
        <f>COUNTIF(K$2:K2093,K2093)</f>
        <v>1</v>
      </c>
    </row>
    <row r="2094" spans="1:12" hidden="1" x14ac:dyDescent="0.3">
      <c r="A2094" t="s">
        <v>37</v>
      </c>
      <c r="B2094" t="s">
        <v>152</v>
      </c>
      <c r="C2094" t="s">
        <v>1794</v>
      </c>
      <c r="D2094" t="s">
        <v>123</v>
      </c>
      <c r="E2094" t="s">
        <v>2950</v>
      </c>
      <c r="F2094" t="s">
        <v>2961</v>
      </c>
      <c r="G2094" t="str">
        <f t="shared" si="170"/>
        <v>2023-12-07</v>
      </c>
      <c r="H2094" t="str">
        <f t="shared" si="171"/>
        <v>2023-12-07</v>
      </c>
      <c r="I2094" t="str">
        <f t="shared" si="173"/>
        <v>2023</v>
      </c>
      <c r="J2094">
        <f t="shared" si="172"/>
        <v>12</v>
      </c>
      <c r="K2094" t="str">
        <f t="shared" si="174"/>
        <v>부산주의보2023-12-07</v>
      </c>
      <c r="L2094">
        <f>COUNTIF(K$2:K2094,K2094)</f>
        <v>1</v>
      </c>
    </row>
    <row r="2095" spans="1:12" hidden="1" x14ac:dyDescent="0.3">
      <c r="A2095" t="s">
        <v>38</v>
      </c>
      <c r="B2095" t="s">
        <v>167</v>
      </c>
      <c r="C2095" t="s">
        <v>1794</v>
      </c>
      <c r="D2095" t="s">
        <v>123</v>
      </c>
      <c r="E2095" t="s">
        <v>2949</v>
      </c>
      <c r="F2095" t="s">
        <v>2964</v>
      </c>
      <c r="G2095" t="str">
        <f t="shared" si="170"/>
        <v>2023-12-07</v>
      </c>
      <c r="H2095" t="str">
        <f t="shared" si="171"/>
        <v>2023-12-07</v>
      </c>
      <c r="I2095" t="str">
        <f t="shared" si="173"/>
        <v>2023</v>
      </c>
      <c r="J2095">
        <f t="shared" si="172"/>
        <v>12</v>
      </c>
      <c r="K2095" t="str">
        <f t="shared" si="174"/>
        <v>울산주의보2023-12-07</v>
      </c>
      <c r="L2095">
        <f>COUNTIF(K$2:K2095,K2095)</f>
        <v>1</v>
      </c>
    </row>
    <row r="2096" spans="1:12" hidden="1" x14ac:dyDescent="0.3">
      <c r="A2096" t="s">
        <v>36</v>
      </c>
      <c r="B2096" t="s">
        <v>165</v>
      </c>
      <c r="C2096" t="s">
        <v>1794</v>
      </c>
      <c r="D2096" t="s">
        <v>123</v>
      </c>
      <c r="E2096" t="s">
        <v>1687</v>
      </c>
      <c r="F2096" t="s">
        <v>2949</v>
      </c>
      <c r="G2096" t="str">
        <f t="shared" si="170"/>
        <v>2023-12-07</v>
      </c>
      <c r="H2096" t="str">
        <f t="shared" si="171"/>
        <v>2023-12-07</v>
      </c>
      <c r="I2096" t="str">
        <f t="shared" si="173"/>
        <v>2023</v>
      </c>
      <c r="J2096">
        <f t="shared" si="172"/>
        <v>12</v>
      </c>
      <c r="K2096" t="str">
        <f t="shared" si="174"/>
        <v>대구주의보2023-12-07</v>
      </c>
      <c r="L2096">
        <f>COUNTIF(K$2:K2096,K2096)</f>
        <v>1</v>
      </c>
    </row>
    <row r="2097" spans="1:12" hidden="1" x14ac:dyDescent="0.3">
      <c r="A2097" t="s">
        <v>133</v>
      </c>
      <c r="B2097" t="s">
        <v>168</v>
      </c>
      <c r="C2097" t="s">
        <v>1794</v>
      </c>
      <c r="D2097" t="s">
        <v>123</v>
      </c>
      <c r="E2097" t="s">
        <v>2950</v>
      </c>
      <c r="F2097" t="s">
        <v>2961</v>
      </c>
      <c r="G2097" t="str">
        <f t="shared" si="170"/>
        <v>2023-12-07</v>
      </c>
      <c r="H2097" t="str">
        <f t="shared" si="171"/>
        <v>2023-12-07</v>
      </c>
      <c r="I2097" t="str">
        <f t="shared" si="173"/>
        <v>2023</v>
      </c>
      <c r="J2097">
        <f t="shared" si="172"/>
        <v>12</v>
      </c>
      <c r="K2097" t="str">
        <f t="shared" si="174"/>
        <v>경남주의보2023-12-07</v>
      </c>
      <c r="L2097">
        <f>COUNTIF(K$2:K2097,K2097)</f>
        <v>1</v>
      </c>
    </row>
    <row r="2098" spans="1:12" hidden="1" x14ac:dyDescent="0.3">
      <c r="A2098" t="s">
        <v>124</v>
      </c>
      <c r="B2098" t="s">
        <v>125</v>
      </c>
      <c r="C2098" t="s">
        <v>1794</v>
      </c>
      <c r="D2098" t="s">
        <v>123</v>
      </c>
      <c r="E2098" t="s">
        <v>2886</v>
      </c>
      <c r="F2098" t="s">
        <v>2887</v>
      </c>
      <c r="G2098" t="str">
        <f t="shared" si="170"/>
        <v>2023-12-27</v>
      </c>
      <c r="H2098" t="str">
        <f t="shared" si="171"/>
        <v>2023-12-28</v>
      </c>
      <c r="I2098" t="str">
        <f t="shared" si="173"/>
        <v>2023</v>
      </c>
      <c r="J2098">
        <f t="shared" si="172"/>
        <v>12</v>
      </c>
      <c r="K2098" t="str">
        <f t="shared" si="174"/>
        <v>경기주의보2023-12-27</v>
      </c>
      <c r="L2098">
        <f>COUNTIF(K$2:K2098,K2098)</f>
        <v>1</v>
      </c>
    </row>
    <row r="2099" spans="1:12" hidden="1" x14ac:dyDescent="0.3">
      <c r="A2099" t="s">
        <v>30</v>
      </c>
      <c r="B2099" t="s">
        <v>129</v>
      </c>
      <c r="C2099" t="s">
        <v>1794</v>
      </c>
      <c r="D2099" t="s">
        <v>123</v>
      </c>
      <c r="E2099" t="s">
        <v>2912</v>
      </c>
      <c r="F2099" t="s">
        <v>2913</v>
      </c>
      <c r="G2099" t="str">
        <f t="shared" si="170"/>
        <v>2023-12-27</v>
      </c>
      <c r="H2099" t="str">
        <f t="shared" si="171"/>
        <v>2023-12-28</v>
      </c>
      <c r="I2099" t="str">
        <f t="shared" si="173"/>
        <v>2023</v>
      </c>
      <c r="J2099">
        <f t="shared" si="172"/>
        <v>12</v>
      </c>
      <c r="K2099" t="str">
        <f t="shared" si="174"/>
        <v>인천주의보2023-12-27</v>
      </c>
      <c r="L2099">
        <f>COUNTIF(K$2:K2099,K2099)</f>
        <v>1</v>
      </c>
    </row>
    <row r="2100" spans="1:12" hidden="1" x14ac:dyDescent="0.3">
      <c r="A2100" t="s">
        <v>153</v>
      </c>
      <c r="B2100" t="s">
        <v>122</v>
      </c>
      <c r="C2100" t="s">
        <v>1794</v>
      </c>
      <c r="D2100" t="s">
        <v>123</v>
      </c>
      <c r="E2100" t="s">
        <v>2936</v>
      </c>
      <c r="F2100" t="s">
        <v>2937</v>
      </c>
      <c r="G2100" t="str">
        <f t="shared" si="170"/>
        <v>2023-12-28</v>
      </c>
      <c r="H2100" t="str">
        <f t="shared" si="171"/>
        <v>2023-12-31</v>
      </c>
      <c r="I2100" t="str">
        <f t="shared" si="173"/>
        <v>2023</v>
      </c>
      <c r="J2100">
        <f t="shared" si="172"/>
        <v>12</v>
      </c>
      <c r="K2100" t="str">
        <f t="shared" si="174"/>
        <v>충남주의보2023-12-28</v>
      </c>
      <c r="L2100">
        <f>COUNTIF(K$2:K2100,K2100)</f>
        <v>1</v>
      </c>
    </row>
    <row r="2101" spans="1:12" hidden="1" x14ac:dyDescent="0.3">
      <c r="A2101" t="s">
        <v>121</v>
      </c>
      <c r="B2101" t="s">
        <v>152</v>
      </c>
      <c r="C2101" t="s">
        <v>1794</v>
      </c>
      <c r="D2101" t="s">
        <v>123</v>
      </c>
      <c r="E2101" t="s">
        <v>2951</v>
      </c>
      <c r="F2101" t="s">
        <v>2952</v>
      </c>
      <c r="G2101" t="str">
        <f t="shared" si="170"/>
        <v>2023-12-30</v>
      </c>
      <c r="H2101" t="str">
        <f t="shared" si="171"/>
        <v>2023-12-31</v>
      </c>
      <c r="I2101" t="str">
        <f t="shared" si="173"/>
        <v>2023</v>
      </c>
      <c r="J2101">
        <f t="shared" si="172"/>
        <v>12</v>
      </c>
      <c r="K2101" t="str">
        <f t="shared" si="174"/>
        <v>충북주의보2023-12-30</v>
      </c>
      <c r="L2101">
        <f>COUNTIF(K$2:K2101,K2101)</f>
        <v>1</v>
      </c>
    </row>
    <row r="2102" spans="1:12" hidden="1" x14ac:dyDescent="0.3">
      <c r="A2102" t="s">
        <v>61</v>
      </c>
      <c r="B2102" t="s">
        <v>171</v>
      </c>
      <c r="C2102" t="s">
        <v>1794</v>
      </c>
      <c r="D2102" t="s">
        <v>123</v>
      </c>
      <c r="E2102" t="s">
        <v>2951</v>
      </c>
      <c r="F2102" t="s">
        <v>2956</v>
      </c>
      <c r="G2102" t="str">
        <f t="shared" si="170"/>
        <v>2023-12-30</v>
      </c>
      <c r="H2102" t="str">
        <f t="shared" si="171"/>
        <v>2023-12-31</v>
      </c>
      <c r="I2102" t="str">
        <f t="shared" si="173"/>
        <v>2023</v>
      </c>
      <c r="J2102">
        <f t="shared" si="172"/>
        <v>12</v>
      </c>
      <c r="K2102" t="str">
        <f t="shared" si="174"/>
        <v>세종주의보2023-12-30</v>
      </c>
      <c r="L2102">
        <f>COUNTIF(K$2:K2102,K2102)</f>
        <v>1</v>
      </c>
    </row>
    <row r="2103" spans="1:12" hidden="1" x14ac:dyDescent="0.3">
      <c r="A2103" t="s">
        <v>36</v>
      </c>
      <c r="B2103" t="s">
        <v>165</v>
      </c>
      <c r="C2103" t="s">
        <v>1794</v>
      </c>
      <c r="D2103" t="s">
        <v>123</v>
      </c>
      <c r="E2103" t="s">
        <v>2966</v>
      </c>
      <c r="F2103" t="s">
        <v>2967</v>
      </c>
      <c r="G2103" t="str">
        <f t="shared" si="170"/>
        <v>2023-12-30</v>
      </c>
      <c r="H2103" t="str">
        <f t="shared" si="171"/>
        <v>2023-12-31</v>
      </c>
      <c r="I2103" t="str">
        <f t="shared" si="173"/>
        <v>2023</v>
      </c>
      <c r="J2103">
        <f t="shared" si="172"/>
        <v>12</v>
      </c>
      <c r="K2103" t="str">
        <f t="shared" si="174"/>
        <v>대구주의보2023-12-30</v>
      </c>
      <c r="L2103">
        <f>COUNTIF(K$2:K2103,K2103)</f>
        <v>1</v>
      </c>
    </row>
    <row r="2104" spans="1:12" hidden="1" x14ac:dyDescent="0.3">
      <c r="A2104" t="s">
        <v>132</v>
      </c>
      <c r="B2104" t="s">
        <v>129</v>
      </c>
      <c r="C2104" t="s">
        <v>1794</v>
      </c>
      <c r="D2104" t="s">
        <v>123</v>
      </c>
      <c r="E2104" t="s">
        <v>2970</v>
      </c>
      <c r="F2104" t="s">
        <v>2967</v>
      </c>
      <c r="G2104" t="str">
        <f t="shared" si="170"/>
        <v>2023-12-30</v>
      </c>
      <c r="H2104" t="str">
        <f t="shared" si="171"/>
        <v>2023-12-31</v>
      </c>
      <c r="I2104" t="str">
        <f t="shared" si="173"/>
        <v>2023</v>
      </c>
      <c r="J2104">
        <f t="shared" si="172"/>
        <v>12</v>
      </c>
      <c r="K2104" t="str">
        <f t="shared" si="174"/>
        <v>경북주의보2023-12-30</v>
      </c>
      <c r="L2104">
        <f>COUNTIF(K$2:K2104,K2104)</f>
        <v>1</v>
      </c>
    </row>
    <row r="2105" spans="1:12" hidden="1" x14ac:dyDescent="0.3">
      <c r="A2105" t="s">
        <v>133</v>
      </c>
      <c r="B2105" t="s">
        <v>148</v>
      </c>
      <c r="C2105" t="s">
        <v>1794</v>
      </c>
      <c r="D2105" t="s">
        <v>123</v>
      </c>
      <c r="E2105" t="s">
        <v>2966</v>
      </c>
      <c r="F2105" t="s">
        <v>2974</v>
      </c>
      <c r="G2105" t="str">
        <f t="shared" si="170"/>
        <v>2023-12-30</v>
      </c>
      <c r="H2105" t="str">
        <f t="shared" si="171"/>
        <v>2023-12-31</v>
      </c>
      <c r="I2105" t="str">
        <f t="shared" si="173"/>
        <v>2023</v>
      </c>
      <c r="J2105">
        <f t="shared" si="172"/>
        <v>12</v>
      </c>
      <c r="K2105" t="str">
        <f t="shared" si="174"/>
        <v>경남주의보2023-12-30</v>
      </c>
      <c r="L2105">
        <f>COUNTIF(K$2:K2105,K2105)</f>
        <v>1</v>
      </c>
    </row>
    <row r="2106" spans="1:12" hidden="1" x14ac:dyDescent="0.3">
      <c r="A2106" t="s">
        <v>39</v>
      </c>
      <c r="B2106" t="s">
        <v>139</v>
      </c>
      <c r="C2106" t="s">
        <v>1794</v>
      </c>
      <c r="D2106" t="s">
        <v>123</v>
      </c>
      <c r="E2106" t="s">
        <v>2937</v>
      </c>
      <c r="F2106" t="s">
        <v>2952</v>
      </c>
      <c r="G2106" t="str">
        <f t="shared" si="170"/>
        <v>2023-12-31</v>
      </c>
      <c r="H2106" t="str">
        <f t="shared" si="171"/>
        <v>2023-12-31</v>
      </c>
      <c r="I2106" t="str">
        <f t="shared" si="173"/>
        <v>2023</v>
      </c>
      <c r="J2106">
        <f t="shared" si="172"/>
        <v>12</v>
      </c>
      <c r="K2106" t="str">
        <f t="shared" si="174"/>
        <v>광주주의보2023-12-31</v>
      </c>
      <c r="L2106">
        <f>COUNTIF(K$2:K2106,K2106)</f>
        <v>1</v>
      </c>
    </row>
    <row r="2107" spans="1:12" hidden="1" x14ac:dyDescent="0.3">
      <c r="A2107" t="s">
        <v>142</v>
      </c>
      <c r="B2107" t="s">
        <v>129</v>
      </c>
      <c r="C2107" t="s">
        <v>1794</v>
      </c>
      <c r="D2107" t="s">
        <v>123</v>
      </c>
      <c r="E2107" t="s">
        <v>2992</v>
      </c>
      <c r="F2107" t="s">
        <v>2937</v>
      </c>
      <c r="G2107" t="str">
        <f t="shared" si="170"/>
        <v>2023-12-31</v>
      </c>
      <c r="H2107" t="str">
        <f t="shared" si="171"/>
        <v>2023-12-31</v>
      </c>
      <c r="I2107" t="str">
        <f t="shared" si="173"/>
        <v>2023</v>
      </c>
      <c r="J2107">
        <f t="shared" si="172"/>
        <v>12</v>
      </c>
      <c r="K2107" t="str">
        <f t="shared" si="174"/>
        <v>전북주의보2023-12-31</v>
      </c>
      <c r="L2107">
        <f>COUNTIF(K$2:K2107,K2107)</f>
        <v>1</v>
      </c>
    </row>
    <row r="2108" spans="1:12" hidden="1" x14ac:dyDescent="0.3">
      <c r="A2108" t="s">
        <v>41</v>
      </c>
      <c r="B2108" t="s">
        <v>162</v>
      </c>
      <c r="C2108" t="s">
        <v>1794</v>
      </c>
      <c r="D2108" t="s">
        <v>123</v>
      </c>
      <c r="E2108" t="s">
        <v>2997</v>
      </c>
      <c r="F2108" t="s">
        <v>2998</v>
      </c>
      <c r="G2108" t="str">
        <f t="shared" si="170"/>
        <v>2023-12-31</v>
      </c>
      <c r="H2108" t="str">
        <f t="shared" si="171"/>
        <v>2023-12-31</v>
      </c>
      <c r="I2108" t="str">
        <f t="shared" si="173"/>
        <v>2023</v>
      </c>
      <c r="J2108">
        <f t="shared" si="172"/>
        <v>12</v>
      </c>
      <c r="K2108" t="str">
        <f t="shared" si="174"/>
        <v>제주주의보2023-12-31</v>
      </c>
      <c r="L2108">
        <f>COUNTIF(K$2:K2108,K2108)</f>
        <v>1</v>
      </c>
    </row>
    <row r="2109" spans="1:12" hidden="1" x14ac:dyDescent="0.3">
      <c r="A2109" t="s">
        <v>27</v>
      </c>
      <c r="B2109" t="s">
        <v>135</v>
      </c>
      <c r="C2109" t="s">
        <v>1794</v>
      </c>
      <c r="D2109" t="s">
        <v>123</v>
      </c>
      <c r="E2109" t="s">
        <v>2999</v>
      </c>
      <c r="F2109" t="s">
        <v>3000</v>
      </c>
      <c r="G2109" t="str">
        <f t="shared" si="170"/>
        <v>2024-01-05</v>
      </c>
      <c r="H2109" t="str">
        <f t="shared" si="171"/>
        <v>2024-01-06</v>
      </c>
      <c r="I2109" t="str">
        <f t="shared" si="173"/>
        <v>2024</v>
      </c>
      <c r="J2109">
        <f t="shared" si="172"/>
        <v>1</v>
      </c>
      <c r="K2109" t="str">
        <f t="shared" si="174"/>
        <v>서울주의보2024-01-05</v>
      </c>
      <c r="L2109">
        <f>COUNTIF(K$2:K2109,K2109)</f>
        <v>1</v>
      </c>
    </row>
    <row r="2110" spans="1:12" hidden="1" x14ac:dyDescent="0.3">
      <c r="A2110" t="s">
        <v>124</v>
      </c>
      <c r="B2110" t="s">
        <v>144</v>
      </c>
      <c r="C2110" t="s">
        <v>1794</v>
      </c>
      <c r="D2110" t="s">
        <v>123</v>
      </c>
      <c r="E2110" t="s">
        <v>3005</v>
      </c>
      <c r="F2110" t="s">
        <v>3006</v>
      </c>
      <c r="G2110" t="str">
        <f t="shared" si="170"/>
        <v>2024-01-05</v>
      </c>
      <c r="H2110" t="str">
        <f t="shared" si="171"/>
        <v>2024-01-06</v>
      </c>
      <c r="I2110" t="str">
        <f t="shared" si="173"/>
        <v>2024</v>
      </c>
      <c r="J2110">
        <f t="shared" si="172"/>
        <v>1</v>
      </c>
      <c r="K2110" t="str">
        <f t="shared" si="174"/>
        <v>경기주의보2024-01-05</v>
      </c>
      <c r="L2110">
        <f>COUNTIF(K$2:K2110,K2110)</f>
        <v>1</v>
      </c>
    </row>
    <row r="2111" spans="1:12" hidden="1" x14ac:dyDescent="0.3">
      <c r="A2111" t="s">
        <v>30</v>
      </c>
      <c r="B2111" t="s">
        <v>129</v>
      </c>
      <c r="C2111" t="s">
        <v>1794</v>
      </c>
      <c r="D2111" t="s">
        <v>123</v>
      </c>
      <c r="E2111" t="s">
        <v>3017</v>
      </c>
      <c r="F2111" t="s">
        <v>3018</v>
      </c>
      <c r="G2111" t="str">
        <f t="shared" si="170"/>
        <v>2024-01-05</v>
      </c>
      <c r="H2111" t="str">
        <f t="shared" si="171"/>
        <v>2024-01-05</v>
      </c>
      <c r="I2111" t="str">
        <f t="shared" si="173"/>
        <v>2024</v>
      </c>
      <c r="J2111">
        <f t="shared" si="172"/>
        <v>1</v>
      </c>
      <c r="K2111" t="str">
        <f t="shared" si="174"/>
        <v>인천주의보2024-01-05</v>
      </c>
      <c r="L2111">
        <f>COUNTIF(K$2:K2111,K2111)</f>
        <v>1</v>
      </c>
    </row>
    <row r="2112" spans="1:12" hidden="1" x14ac:dyDescent="0.3">
      <c r="A2112" t="s">
        <v>153</v>
      </c>
      <c r="B2112" t="s">
        <v>122</v>
      </c>
      <c r="C2112" t="s">
        <v>1794</v>
      </c>
      <c r="D2112" t="s">
        <v>123</v>
      </c>
      <c r="E2112" t="s">
        <v>3035</v>
      </c>
      <c r="F2112" t="s">
        <v>3006</v>
      </c>
      <c r="G2112" t="str">
        <f t="shared" si="170"/>
        <v>2024-01-05</v>
      </c>
      <c r="H2112" t="str">
        <f t="shared" si="171"/>
        <v>2024-01-06</v>
      </c>
      <c r="I2112" t="str">
        <f t="shared" si="173"/>
        <v>2024</v>
      </c>
      <c r="J2112">
        <f t="shared" si="172"/>
        <v>1</v>
      </c>
      <c r="K2112" t="str">
        <f t="shared" si="174"/>
        <v>충남주의보2024-01-05</v>
      </c>
      <c r="L2112">
        <f>COUNTIF(K$2:K2112,K2112)</f>
        <v>1</v>
      </c>
    </row>
    <row r="2113" spans="1:12" hidden="1" x14ac:dyDescent="0.3">
      <c r="A2113" t="s">
        <v>121</v>
      </c>
      <c r="B2113" t="s">
        <v>122</v>
      </c>
      <c r="C2113" t="s">
        <v>1794</v>
      </c>
      <c r="D2113" t="s">
        <v>123</v>
      </c>
      <c r="E2113" t="s">
        <v>3007</v>
      </c>
      <c r="F2113" t="s">
        <v>3051</v>
      </c>
      <c r="G2113" t="str">
        <f t="shared" si="170"/>
        <v>2024-01-05</v>
      </c>
      <c r="H2113" t="str">
        <f t="shared" si="171"/>
        <v>2024-01-06</v>
      </c>
      <c r="I2113" t="str">
        <f t="shared" si="173"/>
        <v>2024</v>
      </c>
      <c r="J2113">
        <f t="shared" si="172"/>
        <v>1</v>
      </c>
      <c r="K2113" t="str">
        <f t="shared" si="174"/>
        <v>충북주의보2024-01-05</v>
      </c>
      <c r="L2113">
        <f>COUNTIF(K$2:K2113,K2113)</f>
        <v>1</v>
      </c>
    </row>
    <row r="2114" spans="1:12" hidden="1" x14ac:dyDescent="0.3">
      <c r="A2114" t="s">
        <v>61</v>
      </c>
      <c r="B2114" t="s">
        <v>171</v>
      </c>
      <c r="C2114" t="s">
        <v>1794</v>
      </c>
      <c r="D2114" t="s">
        <v>123</v>
      </c>
      <c r="E2114" t="s">
        <v>3019</v>
      </c>
      <c r="F2114" t="s">
        <v>3051</v>
      </c>
      <c r="G2114" t="str">
        <f t="shared" ref="G2114:G2177" si="175">LEFT(E2114,10)</f>
        <v>2024-01-05</v>
      </c>
      <c r="H2114" t="str">
        <f t="shared" ref="H2114:H2177" si="176">LEFT(F2114,10)</f>
        <v>2024-01-06</v>
      </c>
      <c r="I2114" t="str">
        <f t="shared" si="173"/>
        <v>2024</v>
      </c>
      <c r="J2114">
        <f t="shared" si="172"/>
        <v>1</v>
      </c>
      <c r="K2114" t="str">
        <f t="shared" si="174"/>
        <v>세종주의보2024-01-05</v>
      </c>
      <c r="L2114">
        <f>COUNTIF(K$2:K2114,K2114)</f>
        <v>1</v>
      </c>
    </row>
    <row r="2115" spans="1:12" hidden="1" x14ac:dyDescent="0.3">
      <c r="A2115" t="s">
        <v>142</v>
      </c>
      <c r="B2115" t="s">
        <v>152</v>
      </c>
      <c r="C2115" t="s">
        <v>1794</v>
      </c>
      <c r="D2115" t="s">
        <v>123</v>
      </c>
      <c r="E2115" t="s">
        <v>3057</v>
      </c>
      <c r="F2115" t="s">
        <v>3058</v>
      </c>
      <c r="G2115" t="str">
        <f t="shared" si="175"/>
        <v>2024-01-05</v>
      </c>
      <c r="H2115" t="str">
        <f t="shared" si="176"/>
        <v>2024-01-06</v>
      </c>
      <c r="I2115" t="str">
        <f t="shared" si="173"/>
        <v>2024</v>
      </c>
      <c r="J2115">
        <f t="shared" ref="J2115:J2178" si="177">MONTH(G2115)</f>
        <v>1</v>
      </c>
      <c r="K2115" t="str">
        <f t="shared" si="174"/>
        <v>전북주의보2024-01-05</v>
      </c>
      <c r="L2115">
        <f>COUNTIF(K$2:K2115,K2115)</f>
        <v>1</v>
      </c>
    </row>
    <row r="2116" spans="1:12" hidden="1" x14ac:dyDescent="0.3">
      <c r="A2116" t="s">
        <v>34</v>
      </c>
      <c r="B2116" t="s">
        <v>129</v>
      </c>
      <c r="C2116" t="s">
        <v>126</v>
      </c>
      <c r="D2116" t="s">
        <v>123</v>
      </c>
      <c r="E2116" t="s">
        <v>1749</v>
      </c>
      <c r="F2116" t="s">
        <v>1750</v>
      </c>
      <c r="G2116" t="str">
        <f t="shared" si="175"/>
        <v>2024-01-10</v>
      </c>
      <c r="H2116" t="str">
        <f t="shared" si="176"/>
        <v>2024-01-10</v>
      </c>
      <c r="I2116" t="str">
        <f t="shared" si="173"/>
        <v>2024</v>
      </c>
      <c r="J2116">
        <f t="shared" si="177"/>
        <v>1</v>
      </c>
      <c r="K2116" t="str">
        <f t="shared" si="174"/>
        <v>대전주의보2024-01-10</v>
      </c>
      <c r="L2116">
        <f>COUNTIF(K$2:K2116,K2116)</f>
        <v>1</v>
      </c>
    </row>
    <row r="2117" spans="1:12" hidden="1" x14ac:dyDescent="0.3">
      <c r="A2117" t="s">
        <v>61</v>
      </c>
      <c r="B2117" t="s">
        <v>171</v>
      </c>
      <c r="C2117" t="s">
        <v>126</v>
      </c>
      <c r="D2117" t="s">
        <v>123</v>
      </c>
      <c r="E2117" t="s">
        <v>1749</v>
      </c>
      <c r="F2117" t="s">
        <v>1750</v>
      </c>
      <c r="G2117" t="str">
        <f t="shared" si="175"/>
        <v>2024-01-10</v>
      </c>
      <c r="H2117" t="str">
        <f t="shared" si="176"/>
        <v>2024-01-10</v>
      </c>
      <c r="I2117" t="str">
        <f t="shared" si="173"/>
        <v>2024</v>
      </c>
      <c r="J2117">
        <f t="shared" si="177"/>
        <v>1</v>
      </c>
      <c r="K2117" t="str">
        <f t="shared" si="174"/>
        <v>세종주의보2024-01-10</v>
      </c>
      <c r="L2117">
        <f>COUNTIF(K$2:K2117,K2117)</f>
        <v>1</v>
      </c>
    </row>
    <row r="2118" spans="1:12" hidden="1" x14ac:dyDescent="0.3">
      <c r="A2118" t="s">
        <v>30</v>
      </c>
      <c r="B2118" t="s">
        <v>129</v>
      </c>
      <c r="C2118" t="s">
        <v>1794</v>
      </c>
      <c r="D2118" t="s">
        <v>123</v>
      </c>
      <c r="E2118" t="s">
        <v>3020</v>
      </c>
      <c r="F2118" t="s">
        <v>3021</v>
      </c>
      <c r="G2118" t="str">
        <f t="shared" si="175"/>
        <v>2024-01-10</v>
      </c>
      <c r="H2118" t="str">
        <f t="shared" si="176"/>
        <v>2024-01-11</v>
      </c>
      <c r="I2118" t="str">
        <f t="shared" ref="I2118:I2179" si="178">LEFT(G2118,4)</f>
        <v>2024</v>
      </c>
      <c r="J2118">
        <f t="shared" si="177"/>
        <v>1</v>
      </c>
      <c r="K2118" t="str">
        <f t="shared" ref="K2118:K2179" si="179">A2118&amp;D2118&amp;G2118</f>
        <v>인천주의보2024-01-10</v>
      </c>
      <c r="L2118">
        <f>COUNTIF(K$2:K2118,K2118)</f>
        <v>1</v>
      </c>
    </row>
    <row r="2119" spans="1:12" hidden="1" x14ac:dyDescent="0.3">
      <c r="A2119" t="s">
        <v>153</v>
      </c>
      <c r="B2119" t="s">
        <v>146</v>
      </c>
      <c r="C2119" t="s">
        <v>1794</v>
      </c>
      <c r="D2119" t="s">
        <v>123</v>
      </c>
      <c r="E2119" t="s">
        <v>3036</v>
      </c>
      <c r="F2119" t="s">
        <v>3010</v>
      </c>
      <c r="G2119" t="str">
        <f t="shared" si="175"/>
        <v>2024-01-10</v>
      </c>
      <c r="H2119" t="str">
        <f t="shared" si="176"/>
        <v>2024-01-11</v>
      </c>
      <c r="I2119" t="str">
        <f t="shared" si="178"/>
        <v>2024</v>
      </c>
      <c r="J2119">
        <f t="shared" si="177"/>
        <v>1</v>
      </c>
      <c r="K2119" t="str">
        <f t="shared" si="179"/>
        <v>충남주의보2024-01-10</v>
      </c>
      <c r="L2119">
        <f>COUNTIF(K$2:K2119,K2119)</f>
        <v>1</v>
      </c>
    </row>
    <row r="2120" spans="1:12" hidden="1" x14ac:dyDescent="0.3">
      <c r="A2120" t="s">
        <v>124</v>
      </c>
      <c r="B2120" t="s">
        <v>164</v>
      </c>
      <c r="C2120" t="s">
        <v>1794</v>
      </c>
      <c r="D2120" t="s">
        <v>123</v>
      </c>
      <c r="E2120" t="s">
        <v>3008</v>
      </c>
      <c r="F2120" t="s">
        <v>3009</v>
      </c>
      <c r="G2120" t="str">
        <f t="shared" si="175"/>
        <v>2024-01-11</v>
      </c>
      <c r="H2120" t="str">
        <f t="shared" si="176"/>
        <v>2024-01-12</v>
      </c>
      <c r="I2120" t="str">
        <f t="shared" si="178"/>
        <v>2024</v>
      </c>
      <c r="J2120">
        <f t="shared" si="177"/>
        <v>1</v>
      </c>
      <c r="K2120" t="str">
        <f t="shared" si="179"/>
        <v>경기주의보2024-01-11</v>
      </c>
      <c r="L2120">
        <f>COUNTIF(K$2:K2120,K2120)</f>
        <v>1</v>
      </c>
    </row>
    <row r="2121" spans="1:12" hidden="1" x14ac:dyDescent="0.3">
      <c r="A2121" t="s">
        <v>30</v>
      </c>
      <c r="B2121" t="s">
        <v>146</v>
      </c>
      <c r="C2121" t="s">
        <v>1794</v>
      </c>
      <c r="D2121" t="s">
        <v>123</v>
      </c>
      <c r="E2121" t="s">
        <v>3022</v>
      </c>
      <c r="F2121" t="s">
        <v>3021</v>
      </c>
      <c r="G2121" t="str">
        <f t="shared" si="175"/>
        <v>2024-01-11</v>
      </c>
      <c r="H2121" t="str">
        <f t="shared" si="176"/>
        <v>2024-01-11</v>
      </c>
      <c r="I2121" t="str">
        <f t="shared" si="178"/>
        <v>2024</v>
      </c>
      <c r="J2121">
        <f t="shared" si="177"/>
        <v>1</v>
      </c>
      <c r="K2121" t="str">
        <f t="shared" si="179"/>
        <v>인천주의보2024-01-11</v>
      </c>
      <c r="L2121">
        <f>COUNTIF(K$2:K2121,K2121)</f>
        <v>1</v>
      </c>
    </row>
    <row r="2122" spans="1:12" hidden="1" x14ac:dyDescent="0.3">
      <c r="A2122" t="s">
        <v>153</v>
      </c>
      <c r="B2122" t="s">
        <v>122</v>
      </c>
      <c r="C2122" t="s">
        <v>1794</v>
      </c>
      <c r="D2122" t="s">
        <v>123</v>
      </c>
      <c r="E2122" t="s">
        <v>3023</v>
      </c>
      <c r="F2122" t="s">
        <v>3037</v>
      </c>
      <c r="G2122" t="str">
        <f t="shared" si="175"/>
        <v>2024-01-11</v>
      </c>
      <c r="H2122" t="str">
        <f t="shared" si="176"/>
        <v>2024-01-12</v>
      </c>
      <c r="I2122" t="str">
        <f t="shared" si="178"/>
        <v>2024</v>
      </c>
      <c r="J2122">
        <f t="shared" si="177"/>
        <v>1</v>
      </c>
      <c r="K2122" t="str">
        <f t="shared" si="179"/>
        <v>충남주의보2024-01-11</v>
      </c>
      <c r="L2122">
        <f>COUNTIF(K$2:K2122,K2122)</f>
        <v>1</v>
      </c>
    </row>
    <row r="2123" spans="1:12" hidden="1" x14ac:dyDescent="0.3">
      <c r="A2123" t="s">
        <v>153</v>
      </c>
      <c r="B2123" t="s">
        <v>122</v>
      </c>
      <c r="C2123" t="s">
        <v>1794</v>
      </c>
      <c r="D2123" t="s">
        <v>123</v>
      </c>
      <c r="E2123" t="s">
        <v>3038</v>
      </c>
      <c r="F2123" t="s">
        <v>3039</v>
      </c>
      <c r="G2123" t="str">
        <f t="shared" si="175"/>
        <v>2024-01-12</v>
      </c>
      <c r="H2123" t="str">
        <f t="shared" si="176"/>
        <v>2024-01-12</v>
      </c>
      <c r="I2123" t="str">
        <f t="shared" si="178"/>
        <v>2024</v>
      </c>
      <c r="J2123">
        <f t="shared" si="177"/>
        <v>1</v>
      </c>
      <c r="K2123" t="str">
        <f t="shared" si="179"/>
        <v>충남주의보2024-01-12</v>
      </c>
      <c r="L2123">
        <f>COUNTIF(K$2:K2123,K2123)</f>
        <v>1</v>
      </c>
    </row>
    <row r="2124" spans="1:12" hidden="1" x14ac:dyDescent="0.3">
      <c r="A2124" t="s">
        <v>30</v>
      </c>
      <c r="B2124" t="s">
        <v>137</v>
      </c>
      <c r="C2124" t="s">
        <v>1794</v>
      </c>
      <c r="D2124" t="s">
        <v>123</v>
      </c>
      <c r="E2124" t="s">
        <v>3024</v>
      </c>
      <c r="F2124" t="s">
        <v>3012</v>
      </c>
      <c r="G2124" t="str">
        <f t="shared" si="175"/>
        <v>2024-01-31</v>
      </c>
      <c r="H2124" t="str">
        <f t="shared" si="176"/>
        <v>2024-02-02</v>
      </c>
      <c r="I2124" t="str">
        <f t="shared" si="178"/>
        <v>2024</v>
      </c>
      <c r="J2124">
        <f t="shared" si="177"/>
        <v>1</v>
      </c>
      <c r="K2124" t="str">
        <f t="shared" si="179"/>
        <v>인천주의보2024-01-31</v>
      </c>
      <c r="L2124">
        <f>COUNTIF(K$2:K2124,K2124)</f>
        <v>1</v>
      </c>
    </row>
    <row r="2125" spans="1:12" hidden="1" x14ac:dyDescent="0.3">
      <c r="A2125" t="s">
        <v>27</v>
      </c>
      <c r="B2125" t="s">
        <v>135</v>
      </c>
      <c r="C2125" t="s">
        <v>1794</v>
      </c>
      <c r="D2125" t="s">
        <v>123</v>
      </c>
      <c r="E2125" t="s">
        <v>3001</v>
      </c>
      <c r="F2125" t="s">
        <v>3002</v>
      </c>
      <c r="G2125" t="str">
        <f t="shared" si="175"/>
        <v>2024-02-01</v>
      </c>
      <c r="H2125" t="str">
        <f t="shared" si="176"/>
        <v>2024-02-01</v>
      </c>
      <c r="I2125" t="str">
        <f t="shared" si="178"/>
        <v>2024</v>
      </c>
      <c r="J2125">
        <f t="shared" si="177"/>
        <v>2</v>
      </c>
      <c r="K2125" t="str">
        <f t="shared" si="179"/>
        <v>서울주의보2024-02-01</v>
      </c>
      <c r="L2125">
        <f>COUNTIF(K$2:K2125,K2125)</f>
        <v>1</v>
      </c>
    </row>
    <row r="2126" spans="1:12" hidden="1" x14ac:dyDescent="0.3">
      <c r="A2126" t="s">
        <v>124</v>
      </c>
      <c r="B2126" t="s">
        <v>164</v>
      </c>
      <c r="C2126" t="s">
        <v>1794</v>
      </c>
      <c r="D2126" t="s">
        <v>123</v>
      </c>
      <c r="E2126" t="s">
        <v>3011</v>
      </c>
      <c r="F2126" t="s">
        <v>3012</v>
      </c>
      <c r="G2126" t="str">
        <f t="shared" si="175"/>
        <v>2024-02-01</v>
      </c>
      <c r="H2126" t="str">
        <f t="shared" si="176"/>
        <v>2024-02-02</v>
      </c>
      <c r="I2126" t="str">
        <f t="shared" si="178"/>
        <v>2024</v>
      </c>
      <c r="J2126">
        <f t="shared" si="177"/>
        <v>2</v>
      </c>
      <c r="K2126" t="str">
        <f t="shared" si="179"/>
        <v>경기주의보2024-02-01</v>
      </c>
      <c r="L2126">
        <f>COUNTIF(K$2:K2126,K2126)</f>
        <v>1</v>
      </c>
    </row>
    <row r="2127" spans="1:12" hidden="1" x14ac:dyDescent="0.3">
      <c r="A2127" t="s">
        <v>30</v>
      </c>
      <c r="B2127" t="s">
        <v>149</v>
      </c>
      <c r="C2127" t="s">
        <v>1794</v>
      </c>
      <c r="D2127" t="s">
        <v>123</v>
      </c>
      <c r="E2127" t="s">
        <v>3025</v>
      </c>
      <c r="F2127" t="s">
        <v>3026</v>
      </c>
      <c r="G2127" t="str">
        <f t="shared" si="175"/>
        <v>2024-02-01</v>
      </c>
      <c r="H2127" t="str">
        <f t="shared" si="176"/>
        <v>2024-02-02</v>
      </c>
      <c r="I2127" t="str">
        <f t="shared" si="178"/>
        <v>2024</v>
      </c>
      <c r="J2127">
        <f t="shared" si="177"/>
        <v>2</v>
      </c>
      <c r="K2127" t="str">
        <f t="shared" si="179"/>
        <v>인천주의보2024-02-01</v>
      </c>
      <c r="L2127">
        <f>COUNTIF(K$2:K2127,K2127)</f>
        <v>1</v>
      </c>
    </row>
    <row r="2128" spans="1:12" hidden="1" x14ac:dyDescent="0.3">
      <c r="A2128" t="s">
        <v>153</v>
      </c>
      <c r="B2128" t="s">
        <v>146</v>
      </c>
      <c r="C2128" t="s">
        <v>1794</v>
      </c>
      <c r="D2128" t="s">
        <v>123</v>
      </c>
      <c r="E2128" t="s">
        <v>3011</v>
      </c>
      <c r="F2128" t="s">
        <v>3040</v>
      </c>
      <c r="G2128" t="str">
        <f t="shared" si="175"/>
        <v>2024-02-01</v>
      </c>
      <c r="H2128" t="str">
        <f t="shared" si="176"/>
        <v>2024-02-02</v>
      </c>
      <c r="I2128" t="str">
        <f t="shared" si="178"/>
        <v>2024</v>
      </c>
      <c r="J2128">
        <f t="shared" si="177"/>
        <v>2</v>
      </c>
      <c r="K2128" t="str">
        <f t="shared" si="179"/>
        <v>충남주의보2024-02-01</v>
      </c>
      <c r="L2128">
        <f>COUNTIF(K$2:K2128,K2128)</f>
        <v>1</v>
      </c>
    </row>
    <row r="2129" spans="1:12" hidden="1" x14ac:dyDescent="0.3">
      <c r="A2129" t="s">
        <v>34</v>
      </c>
      <c r="B2129" t="s">
        <v>129</v>
      </c>
      <c r="C2129" t="s">
        <v>1794</v>
      </c>
      <c r="D2129" t="s">
        <v>123</v>
      </c>
      <c r="E2129" t="s">
        <v>3047</v>
      </c>
      <c r="F2129" t="s">
        <v>3048</v>
      </c>
      <c r="G2129" t="str">
        <f t="shared" si="175"/>
        <v>2024-02-01</v>
      </c>
      <c r="H2129" t="str">
        <f t="shared" si="176"/>
        <v>2024-02-01</v>
      </c>
      <c r="I2129" t="str">
        <f t="shared" si="178"/>
        <v>2024</v>
      </c>
      <c r="J2129">
        <f t="shared" si="177"/>
        <v>2</v>
      </c>
      <c r="K2129" t="str">
        <f t="shared" si="179"/>
        <v>대전주의보2024-02-01</v>
      </c>
      <c r="L2129">
        <f>COUNTIF(K$2:K2129,K2129)</f>
        <v>1</v>
      </c>
    </row>
    <row r="2130" spans="1:12" hidden="1" x14ac:dyDescent="0.3">
      <c r="A2130" t="s">
        <v>121</v>
      </c>
      <c r="B2130" t="s">
        <v>152</v>
      </c>
      <c r="C2130" t="s">
        <v>1794</v>
      </c>
      <c r="D2130" t="s">
        <v>123</v>
      </c>
      <c r="E2130" t="s">
        <v>3049</v>
      </c>
      <c r="F2130" t="s">
        <v>3050</v>
      </c>
      <c r="G2130" t="str">
        <f t="shared" si="175"/>
        <v>2024-02-01</v>
      </c>
      <c r="H2130" t="str">
        <f t="shared" si="176"/>
        <v>2024-02-01</v>
      </c>
      <c r="I2130" t="str">
        <f t="shared" si="178"/>
        <v>2024</v>
      </c>
      <c r="J2130">
        <f t="shared" si="177"/>
        <v>2</v>
      </c>
      <c r="K2130" t="str">
        <f t="shared" si="179"/>
        <v>충북주의보2024-02-01</v>
      </c>
      <c r="L2130">
        <f>COUNTIF(K$2:K2130,K2130)</f>
        <v>1</v>
      </c>
    </row>
    <row r="2131" spans="1:12" hidden="1" x14ac:dyDescent="0.3">
      <c r="A2131" t="s">
        <v>61</v>
      </c>
      <c r="B2131" t="s">
        <v>171</v>
      </c>
      <c r="C2131" t="s">
        <v>1794</v>
      </c>
      <c r="D2131" t="s">
        <v>123</v>
      </c>
      <c r="E2131" t="s">
        <v>3011</v>
      </c>
      <c r="F2131" t="s">
        <v>3041</v>
      </c>
      <c r="G2131" t="str">
        <f t="shared" si="175"/>
        <v>2024-02-01</v>
      </c>
      <c r="H2131" t="str">
        <f t="shared" si="176"/>
        <v>2024-02-03</v>
      </c>
      <c r="I2131" t="str">
        <f t="shared" si="178"/>
        <v>2024</v>
      </c>
      <c r="J2131">
        <f t="shared" si="177"/>
        <v>2</v>
      </c>
      <c r="K2131" t="str">
        <f t="shared" si="179"/>
        <v>세종주의보2024-02-01</v>
      </c>
      <c r="L2131">
        <f>COUNTIF(K$2:K2131,K2131)</f>
        <v>1</v>
      </c>
    </row>
    <row r="2132" spans="1:12" hidden="1" x14ac:dyDescent="0.3">
      <c r="A2132" t="s">
        <v>142</v>
      </c>
      <c r="B2132" t="s">
        <v>152</v>
      </c>
      <c r="C2132" t="s">
        <v>1794</v>
      </c>
      <c r="D2132" t="s">
        <v>123</v>
      </c>
      <c r="E2132" t="s">
        <v>3013</v>
      </c>
      <c r="F2132" t="s">
        <v>3059</v>
      </c>
      <c r="G2132" t="str">
        <f t="shared" si="175"/>
        <v>2024-02-01</v>
      </c>
      <c r="H2132" t="str">
        <f t="shared" si="176"/>
        <v>2024-02-02</v>
      </c>
      <c r="I2132" t="str">
        <f t="shared" si="178"/>
        <v>2024</v>
      </c>
      <c r="J2132">
        <f t="shared" si="177"/>
        <v>2</v>
      </c>
      <c r="K2132" t="str">
        <f t="shared" si="179"/>
        <v>전북주의보2024-02-01</v>
      </c>
      <c r="L2132">
        <f>COUNTIF(K$2:K2132,K2132)</f>
        <v>1</v>
      </c>
    </row>
    <row r="2133" spans="1:12" hidden="1" x14ac:dyDescent="0.3">
      <c r="A2133" t="s">
        <v>30</v>
      </c>
      <c r="B2133" t="s">
        <v>137</v>
      </c>
      <c r="C2133" t="s">
        <v>1794</v>
      </c>
      <c r="D2133" t="s">
        <v>123</v>
      </c>
      <c r="E2133" t="s">
        <v>3027</v>
      </c>
      <c r="F2133" t="s">
        <v>3028</v>
      </c>
      <c r="G2133" t="str">
        <f t="shared" si="175"/>
        <v>2024-02-10</v>
      </c>
      <c r="H2133" t="str">
        <f t="shared" si="176"/>
        <v>2024-02-10</v>
      </c>
      <c r="I2133" t="str">
        <f t="shared" si="178"/>
        <v>2024</v>
      </c>
      <c r="J2133">
        <f t="shared" si="177"/>
        <v>2</v>
      </c>
      <c r="K2133" t="str">
        <f t="shared" si="179"/>
        <v>인천주의보2024-02-10</v>
      </c>
      <c r="L2133">
        <f>COUNTIF(K$2:K2133,K2133)</f>
        <v>1</v>
      </c>
    </row>
    <row r="2134" spans="1:12" hidden="1" x14ac:dyDescent="0.3">
      <c r="A2134" t="s">
        <v>153</v>
      </c>
      <c r="B2134" t="s">
        <v>146</v>
      </c>
      <c r="C2134" t="s">
        <v>1794</v>
      </c>
      <c r="D2134" t="s">
        <v>123</v>
      </c>
      <c r="E2134" t="s">
        <v>3042</v>
      </c>
      <c r="F2134" t="s">
        <v>3043</v>
      </c>
      <c r="G2134" t="str">
        <f t="shared" si="175"/>
        <v>2024-02-10</v>
      </c>
      <c r="H2134" t="str">
        <f t="shared" si="176"/>
        <v>2024-02-12</v>
      </c>
      <c r="I2134" t="str">
        <f t="shared" si="178"/>
        <v>2024</v>
      </c>
      <c r="J2134">
        <f t="shared" si="177"/>
        <v>2</v>
      </c>
      <c r="K2134" t="str">
        <f t="shared" si="179"/>
        <v>충남주의보2024-02-10</v>
      </c>
      <c r="L2134">
        <f>COUNTIF(K$2:K2134,K2134)</f>
        <v>1</v>
      </c>
    </row>
    <row r="2135" spans="1:12" hidden="1" x14ac:dyDescent="0.3">
      <c r="A2135" t="s">
        <v>27</v>
      </c>
      <c r="B2135" t="s">
        <v>135</v>
      </c>
      <c r="C2135" t="s">
        <v>1794</v>
      </c>
      <c r="D2135" t="s">
        <v>123</v>
      </c>
      <c r="E2135" t="s">
        <v>3003</v>
      </c>
      <c r="F2135" t="s">
        <v>3004</v>
      </c>
      <c r="G2135" t="str">
        <f t="shared" si="175"/>
        <v>2024-02-11</v>
      </c>
      <c r="H2135" t="str">
        <f t="shared" si="176"/>
        <v>2024-02-12</v>
      </c>
      <c r="I2135" t="str">
        <f t="shared" si="178"/>
        <v>2024</v>
      </c>
      <c r="J2135">
        <f t="shared" si="177"/>
        <v>2</v>
      </c>
      <c r="K2135" t="str">
        <f t="shared" si="179"/>
        <v>서울주의보2024-02-11</v>
      </c>
      <c r="L2135">
        <f>COUNTIF(K$2:K2135,K2135)</f>
        <v>1</v>
      </c>
    </row>
    <row r="2136" spans="1:12" hidden="1" x14ac:dyDescent="0.3">
      <c r="A2136" t="s">
        <v>124</v>
      </c>
      <c r="B2136" t="s">
        <v>164</v>
      </c>
      <c r="C2136" t="s">
        <v>1794</v>
      </c>
      <c r="D2136" t="s">
        <v>123</v>
      </c>
      <c r="E2136" t="s">
        <v>3014</v>
      </c>
      <c r="F2136" t="s">
        <v>3004</v>
      </c>
      <c r="G2136" t="str">
        <f t="shared" si="175"/>
        <v>2024-02-11</v>
      </c>
      <c r="H2136" t="str">
        <f t="shared" si="176"/>
        <v>2024-02-12</v>
      </c>
      <c r="I2136" t="str">
        <f t="shared" si="178"/>
        <v>2024</v>
      </c>
      <c r="J2136">
        <f t="shared" si="177"/>
        <v>2</v>
      </c>
      <c r="K2136" t="str">
        <f t="shared" si="179"/>
        <v>경기주의보2024-02-11</v>
      </c>
      <c r="L2136">
        <f>COUNTIF(K$2:K2136,K2136)</f>
        <v>1</v>
      </c>
    </row>
    <row r="2137" spans="1:12" hidden="1" x14ac:dyDescent="0.3">
      <c r="A2137" t="s">
        <v>30</v>
      </c>
      <c r="B2137" t="s">
        <v>137</v>
      </c>
      <c r="C2137" t="s">
        <v>1794</v>
      </c>
      <c r="D2137" t="s">
        <v>123</v>
      </c>
      <c r="E2137" t="s">
        <v>3029</v>
      </c>
      <c r="F2137" t="s">
        <v>3030</v>
      </c>
      <c r="G2137" t="str">
        <f t="shared" si="175"/>
        <v>2024-02-11</v>
      </c>
      <c r="H2137" t="str">
        <f t="shared" si="176"/>
        <v>2024-02-13</v>
      </c>
      <c r="I2137" t="str">
        <f t="shared" si="178"/>
        <v>2024</v>
      </c>
      <c r="J2137">
        <f t="shared" si="177"/>
        <v>2</v>
      </c>
      <c r="K2137" t="str">
        <f t="shared" si="179"/>
        <v>인천주의보2024-02-11</v>
      </c>
      <c r="L2137">
        <f>COUNTIF(K$2:K2137,K2137)</f>
        <v>1</v>
      </c>
    </row>
    <row r="2138" spans="1:12" hidden="1" x14ac:dyDescent="0.3">
      <c r="A2138" t="s">
        <v>133</v>
      </c>
      <c r="B2138" t="s">
        <v>151</v>
      </c>
      <c r="C2138" t="s">
        <v>1794</v>
      </c>
      <c r="D2138" t="s">
        <v>123</v>
      </c>
      <c r="E2138" t="s">
        <v>3055</v>
      </c>
      <c r="F2138" t="s">
        <v>3056</v>
      </c>
      <c r="G2138" t="str">
        <f t="shared" si="175"/>
        <v>2024-02-11</v>
      </c>
      <c r="H2138" t="str">
        <f t="shared" si="176"/>
        <v>2024-02-11</v>
      </c>
      <c r="I2138" t="str">
        <f t="shared" si="178"/>
        <v>2024</v>
      </c>
      <c r="J2138">
        <f t="shared" si="177"/>
        <v>2</v>
      </c>
      <c r="K2138" t="str">
        <f t="shared" si="179"/>
        <v>경남주의보2024-02-11</v>
      </c>
      <c r="L2138">
        <f>COUNTIF(K$2:K2138,K2138)</f>
        <v>1</v>
      </c>
    </row>
    <row r="2139" spans="1:12" hidden="1" x14ac:dyDescent="0.3">
      <c r="A2139" t="s">
        <v>124</v>
      </c>
      <c r="B2139" t="s">
        <v>164</v>
      </c>
      <c r="C2139" t="s">
        <v>1794</v>
      </c>
      <c r="D2139" t="s">
        <v>123</v>
      </c>
      <c r="E2139" t="s">
        <v>3015</v>
      </c>
      <c r="F2139" t="s">
        <v>3016</v>
      </c>
      <c r="G2139" t="str">
        <f t="shared" si="175"/>
        <v>2024-03-03</v>
      </c>
      <c r="H2139" t="str">
        <f t="shared" si="176"/>
        <v>2024-03-05</v>
      </c>
      <c r="I2139" t="str">
        <f t="shared" si="178"/>
        <v>2024</v>
      </c>
      <c r="J2139">
        <f t="shared" si="177"/>
        <v>3</v>
      </c>
      <c r="K2139" t="str">
        <f t="shared" si="179"/>
        <v>경기주의보2024-03-03</v>
      </c>
      <c r="L2139">
        <f>COUNTIF(K$2:K2139,K2139)</f>
        <v>1</v>
      </c>
    </row>
    <row r="2140" spans="1:12" hidden="1" x14ac:dyDescent="0.3">
      <c r="A2140" t="s">
        <v>30</v>
      </c>
      <c r="B2140" t="s">
        <v>149</v>
      </c>
      <c r="C2140" t="s">
        <v>1794</v>
      </c>
      <c r="D2140" t="s">
        <v>123</v>
      </c>
      <c r="E2140" t="s">
        <v>3031</v>
      </c>
      <c r="F2140" t="s">
        <v>3032</v>
      </c>
      <c r="G2140" t="str">
        <f t="shared" si="175"/>
        <v>2024-03-03</v>
      </c>
      <c r="H2140" t="str">
        <f t="shared" si="176"/>
        <v>2024-03-04</v>
      </c>
      <c r="I2140" t="str">
        <f t="shared" si="178"/>
        <v>2024</v>
      </c>
      <c r="J2140">
        <f t="shared" si="177"/>
        <v>3</v>
      </c>
      <c r="K2140" t="str">
        <f t="shared" si="179"/>
        <v>인천주의보2024-03-03</v>
      </c>
      <c r="L2140">
        <f>COUNTIF(K$2:K2140,K2140)</f>
        <v>1</v>
      </c>
    </row>
    <row r="2141" spans="1:12" hidden="1" x14ac:dyDescent="0.3">
      <c r="A2141" t="s">
        <v>153</v>
      </c>
      <c r="B2141" t="s">
        <v>122</v>
      </c>
      <c r="C2141" t="s">
        <v>1794</v>
      </c>
      <c r="D2141" t="s">
        <v>123</v>
      </c>
      <c r="E2141" t="s">
        <v>3015</v>
      </c>
      <c r="F2141" t="s">
        <v>3044</v>
      </c>
      <c r="G2141" t="str">
        <f t="shared" si="175"/>
        <v>2024-03-03</v>
      </c>
      <c r="H2141" t="str">
        <f t="shared" si="176"/>
        <v>2024-03-05</v>
      </c>
      <c r="I2141" t="str">
        <f t="shared" si="178"/>
        <v>2024</v>
      </c>
      <c r="J2141">
        <f t="shared" si="177"/>
        <v>3</v>
      </c>
      <c r="K2141" t="str">
        <f t="shared" si="179"/>
        <v>충남주의보2024-03-03</v>
      </c>
      <c r="L2141">
        <f>COUNTIF(K$2:K2141,K2141)</f>
        <v>1</v>
      </c>
    </row>
    <row r="2142" spans="1:12" hidden="1" x14ac:dyDescent="0.3">
      <c r="A2142" t="s">
        <v>153</v>
      </c>
      <c r="B2142" t="s">
        <v>129</v>
      </c>
      <c r="C2142" t="s">
        <v>1794</v>
      </c>
      <c r="D2142" t="s">
        <v>123</v>
      </c>
      <c r="E2142" t="s">
        <v>3045</v>
      </c>
      <c r="F2142" t="s">
        <v>3046</v>
      </c>
      <c r="G2142" t="str">
        <f t="shared" si="175"/>
        <v>2024-03-04</v>
      </c>
      <c r="H2142" t="str">
        <f t="shared" si="176"/>
        <v>2024-03-05</v>
      </c>
      <c r="I2142" t="str">
        <f t="shared" si="178"/>
        <v>2024</v>
      </c>
      <c r="J2142">
        <f t="shared" si="177"/>
        <v>3</v>
      </c>
      <c r="K2142" t="str">
        <f t="shared" si="179"/>
        <v>충남주의보2024-03-04</v>
      </c>
      <c r="L2142">
        <f>COUNTIF(K$2:K2142,K2142)</f>
        <v>1</v>
      </c>
    </row>
    <row r="2143" spans="1:12" hidden="1" x14ac:dyDescent="0.3">
      <c r="A2143" t="s">
        <v>121</v>
      </c>
      <c r="B2143" t="s">
        <v>122</v>
      </c>
      <c r="C2143" t="s">
        <v>1794</v>
      </c>
      <c r="D2143" t="s">
        <v>123</v>
      </c>
      <c r="E2143" t="s">
        <v>3052</v>
      </c>
      <c r="F2143" t="s">
        <v>3053</v>
      </c>
      <c r="G2143" t="str">
        <f t="shared" si="175"/>
        <v>2024-03-04</v>
      </c>
      <c r="H2143" t="str">
        <f t="shared" si="176"/>
        <v>2024-03-05</v>
      </c>
      <c r="I2143" t="str">
        <f t="shared" si="178"/>
        <v>2024</v>
      </c>
      <c r="J2143">
        <f t="shared" si="177"/>
        <v>3</v>
      </c>
      <c r="K2143" t="str">
        <f t="shared" si="179"/>
        <v>충북주의보2024-03-04</v>
      </c>
      <c r="L2143">
        <f>COUNTIF(K$2:K2143,K2143)</f>
        <v>1</v>
      </c>
    </row>
    <row r="2144" spans="1:12" hidden="1" x14ac:dyDescent="0.3">
      <c r="A2144" t="s">
        <v>27</v>
      </c>
      <c r="B2144" t="s">
        <v>135</v>
      </c>
      <c r="C2144" t="s">
        <v>126</v>
      </c>
      <c r="D2144" t="s">
        <v>123</v>
      </c>
      <c r="E2144" t="s">
        <v>1688</v>
      </c>
      <c r="F2144" t="s">
        <v>1689</v>
      </c>
      <c r="G2144" t="str">
        <f t="shared" si="175"/>
        <v>2024-03-17</v>
      </c>
      <c r="H2144" t="str">
        <f t="shared" si="176"/>
        <v>2024-03-17</v>
      </c>
      <c r="I2144" t="str">
        <f t="shared" si="178"/>
        <v>2024</v>
      </c>
      <c r="J2144">
        <f t="shared" si="177"/>
        <v>3</v>
      </c>
      <c r="K2144" t="str">
        <f t="shared" si="179"/>
        <v>서울주의보2024-03-17</v>
      </c>
      <c r="L2144">
        <f>COUNTIF(K$2:K2144,K2144)</f>
        <v>1</v>
      </c>
    </row>
    <row r="2145" spans="1:12" hidden="1" x14ac:dyDescent="0.3">
      <c r="A2145" t="s">
        <v>124</v>
      </c>
      <c r="B2145" t="s">
        <v>125</v>
      </c>
      <c r="C2145" t="s">
        <v>126</v>
      </c>
      <c r="D2145" t="s">
        <v>123</v>
      </c>
      <c r="E2145" t="s">
        <v>1698</v>
      </c>
      <c r="F2145" t="s">
        <v>1689</v>
      </c>
      <c r="G2145" t="str">
        <f t="shared" si="175"/>
        <v>2024-03-17</v>
      </c>
      <c r="H2145" t="str">
        <f t="shared" si="176"/>
        <v>2024-03-17</v>
      </c>
      <c r="I2145" t="str">
        <f t="shared" si="178"/>
        <v>2024</v>
      </c>
      <c r="J2145">
        <f t="shared" si="177"/>
        <v>3</v>
      </c>
      <c r="K2145" t="str">
        <f t="shared" si="179"/>
        <v>경기주의보2024-03-17</v>
      </c>
      <c r="L2145">
        <f>COUNTIF(K$2:K2145,K2145)</f>
        <v>1</v>
      </c>
    </row>
    <row r="2146" spans="1:12" x14ac:dyDescent="0.3">
      <c r="A2146" t="s">
        <v>124</v>
      </c>
      <c r="B2146" t="s">
        <v>144</v>
      </c>
      <c r="C2146" t="s">
        <v>126</v>
      </c>
      <c r="D2146" t="s">
        <v>1</v>
      </c>
      <c r="E2146" t="s">
        <v>1699</v>
      </c>
      <c r="F2146" t="s">
        <v>1701</v>
      </c>
      <c r="G2146" t="str">
        <f t="shared" si="175"/>
        <v>2024-03-17</v>
      </c>
      <c r="H2146" t="str">
        <f t="shared" si="176"/>
        <v>2024-03-17</v>
      </c>
      <c r="I2146" t="str">
        <f t="shared" si="178"/>
        <v>2024</v>
      </c>
      <c r="J2146">
        <f t="shared" si="177"/>
        <v>3</v>
      </c>
      <c r="K2146" t="str">
        <f t="shared" si="179"/>
        <v>경기경보2024-03-17</v>
      </c>
      <c r="L2146">
        <f>COUNTIF(K$2:K2146,K2146)</f>
        <v>1</v>
      </c>
    </row>
    <row r="2147" spans="1:12" hidden="1" x14ac:dyDescent="0.3">
      <c r="A2147" t="s">
        <v>30</v>
      </c>
      <c r="B2147" t="s">
        <v>146</v>
      </c>
      <c r="C2147" t="s">
        <v>126</v>
      </c>
      <c r="D2147" t="s">
        <v>123</v>
      </c>
      <c r="E2147" t="s">
        <v>1698</v>
      </c>
      <c r="F2147" t="s">
        <v>1703</v>
      </c>
      <c r="G2147" t="str">
        <f t="shared" si="175"/>
        <v>2024-03-17</v>
      </c>
      <c r="H2147" t="str">
        <f t="shared" si="176"/>
        <v>2024-03-17</v>
      </c>
      <c r="I2147" t="str">
        <f t="shared" si="178"/>
        <v>2024</v>
      </c>
      <c r="J2147">
        <f t="shared" si="177"/>
        <v>3</v>
      </c>
      <c r="K2147" t="str">
        <f t="shared" si="179"/>
        <v>인천주의보2024-03-17</v>
      </c>
      <c r="L2147">
        <f>COUNTIF(K$2:K2147,K2147)</f>
        <v>1</v>
      </c>
    </row>
    <row r="2148" spans="1:12" x14ac:dyDescent="0.3">
      <c r="A2148" t="s">
        <v>30</v>
      </c>
      <c r="B2148" t="s">
        <v>129</v>
      </c>
      <c r="C2148" t="s">
        <v>126</v>
      </c>
      <c r="D2148" t="s">
        <v>1</v>
      </c>
      <c r="E2148" t="s">
        <v>1699</v>
      </c>
      <c r="F2148" t="s">
        <v>1701</v>
      </c>
      <c r="G2148" t="str">
        <f t="shared" si="175"/>
        <v>2024-03-17</v>
      </c>
      <c r="H2148" t="str">
        <f t="shared" si="176"/>
        <v>2024-03-17</v>
      </c>
      <c r="I2148" t="str">
        <f t="shared" si="178"/>
        <v>2024</v>
      </c>
      <c r="J2148">
        <f t="shared" si="177"/>
        <v>3</v>
      </c>
      <c r="K2148" t="str">
        <f t="shared" si="179"/>
        <v>인천경보2024-03-17</v>
      </c>
      <c r="L2148">
        <f>COUNTIF(K$2:K2148,K2148)</f>
        <v>1</v>
      </c>
    </row>
    <row r="2149" spans="1:12" hidden="1" x14ac:dyDescent="0.3">
      <c r="A2149" t="s">
        <v>127</v>
      </c>
      <c r="B2149" t="s">
        <v>128</v>
      </c>
      <c r="C2149" t="s">
        <v>126</v>
      </c>
      <c r="D2149" t="s">
        <v>123</v>
      </c>
      <c r="E2149" t="s">
        <v>1723</v>
      </c>
      <c r="F2149" t="s">
        <v>1702</v>
      </c>
      <c r="G2149" t="str">
        <f t="shared" si="175"/>
        <v>2024-03-17</v>
      </c>
      <c r="H2149" t="str">
        <f t="shared" si="176"/>
        <v>2024-03-17</v>
      </c>
      <c r="I2149" t="str">
        <f t="shared" si="178"/>
        <v>2024</v>
      </c>
      <c r="J2149">
        <f t="shared" si="177"/>
        <v>3</v>
      </c>
      <c r="K2149" t="str">
        <f t="shared" si="179"/>
        <v>강원주의보2024-03-17</v>
      </c>
      <c r="L2149">
        <f>COUNTIF(K$2:K2149,K2149)</f>
        <v>1</v>
      </c>
    </row>
    <row r="2150" spans="1:12" hidden="1" x14ac:dyDescent="0.3">
      <c r="A2150" t="s">
        <v>153</v>
      </c>
      <c r="B2150" t="s">
        <v>122</v>
      </c>
      <c r="C2150" t="s">
        <v>126</v>
      </c>
      <c r="D2150" t="s">
        <v>123</v>
      </c>
      <c r="E2150" t="s">
        <v>1689</v>
      </c>
      <c r="F2150" t="s">
        <v>1702</v>
      </c>
      <c r="G2150" t="str">
        <f t="shared" si="175"/>
        <v>2024-03-17</v>
      </c>
      <c r="H2150" t="str">
        <f t="shared" si="176"/>
        <v>2024-03-17</v>
      </c>
      <c r="I2150" t="str">
        <f t="shared" si="178"/>
        <v>2024</v>
      </c>
      <c r="J2150">
        <f t="shared" si="177"/>
        <v>3</v>
      </c>
      <c r="K2150" t="str">
        <f t="shared" si="179"/>
        <v>충남주의보2024-03-17</v>
      </c>
      <c r="L2150">
        <f>COUNTIF(K$2:K2150,K2150)</f>
        <v>1</v>
      </c>
    </row>
    <row r="2151" spans="1:12" x14ac:dyDescent="0.3">
      <c r="A2151" t="s">
        <v>153</v>
      </c>
      <c r="B2151" t="s">
        <v>122</v>
      </c>
      <c r="C2151" t="s">
        <v>126</v>
      </c>
      <c r="D2151" t="s">
        <v>1</v>
      </c>
      <c r="E2151" t="s">
        <v>1744</v>
      </c>
      <c r="F2151" t="s">
        <v>1689</v>
      </c>
      <c r="G2151" t="str">
        <f t="shared" si="175"/>
        <v>2024-03-17</v>
      </c>
      <c r="H2151" t="str">
        <f t="shared" si="176"/>
        <v>2024-03-17</v>
      </c>
      <c r="I2151" t="str">
        <f t="shared" si="178"/>
        <v>2024</v>
      </c>
      <c r="J2151">
        <f t="shared" si="177"/>
        <v>3</v>
      </c>
      <c r="K2151" t="str">
        <f t="shared" si="179"/>
        <v>충남경보2024-03-17</v>
      </c>
      <c r="L2151">
        <f>COUNTIF(K$2:K2151,K2151)</f>
        <v>1</v>
      </c>
    </row>
    <row r="2152" spans="1:12" hidden="1" x14ac:dyDescent="0.3">
      <c r="A2152" t="s">
        <v>34</v>
      </c>
      <c r="B2152" t="s">
        <v>140</v>
      </c>
      <c r="C2152" t="s">
        <v>126</v>
      </c>
      <c r="D2152" t="s">
        <v>123</v>
      </c>
      <c r="E2152" t="s">
        <v>1744</v>
      </c>
      <c r="F2152" t="s">
        <v>1745</v>
      </c>
      <c r="G2152" t="str">
        <f t="shared" si="175"/>
        <v>2024-03-17</v>
      </c>
      <c r="H2152" t="str">
        <f t="shared" si="176"/>
        <v>2024-03-17</v>
      </c>
      <c r="I2152" t="str">
        <f t="shared" si="178"/>
        <v>2024</v>
      </c>
      <c r="J2152">
        <f t="shared" si="177"/>
        <v>3</v>
      </c>
      <c r="K2152" t="str">
        <f t="shared" si="179"/>
        <v>대전주의보2024-03-17</v>
      </c>
      <c r="L2152">
        <f>COUNTIF(K$2:K2152,K2152)</f>
        <v>1</v>
      </c>
    </row>
    <row r="2153" spans="1:12" hidden="1" x14ac:dyDescent="0.3">
      <c r="A2153" t="s">
        <v>121</v>
      </c>
      <c r="B2153" t="s">
        <v>159</v>
      </c>
      <c r="C2153" t="s">
        <v>126</v>
      </c>
      <c r="D2153" t="s">
        <v>123</v>
      </c>
      <c r="E2153" t="s">
        <v>1689</v>
      </c>
      <c r="F2153" t="s">
        <v>1751</v>
      </c>
      <c r="G2153" t="str">
        <f t="shared" si="175"/>
        <v>2024-03-17</v>
      </c>
      <c r="H2153" t="str">
        <f t="shared" si="176"/>
        <v>2024-03-17</v>
      </c>
      <c r="I2153" t="str">
        <f t="shared" si="178"/>
        <v>2024</v>
      </c>
      <c r="J2153">
        <f t="shared" si="177"/>
        <v>3</v>
      </c>
      <c r="K2153" t="str">
        <f t="shared" si="179"/>
        <v>충북주의보2024-03-17</v>
      </c>
      <c r="L2153">
        <f>COUNTIF(K$2:K2153,K2153)</f>
        <v>1</v>
      </c>
    </row>
    <row r="2154" spans="1:12" x14ac:dyDescent="0.3">
      <c r="A2154" t="s">
        <v>121</v>
      </c>
      <c r="B2154" t="s">
        <v>152</v>
      </c>
      <c r="C2154" t="s">
        <v>126</v>
      </c>
      <c r="D2154" t="s">
        <v>1</v>
      </c>
      <c r="E2154" t="s">
        <v>1703</v>
      </c>
      <c r="F2154" t="s">
        <v>1700</v>
      </c>
      <c r="G2154" t="str">
        <f t="shared" si="175"/>
        <v>2024-03-17</v>
      </c>
      <c r="H2154" t="str">
        <f t="shared" si="176"/>
        <v>2024-03-17</v>
      </c>
      <c r="I2154" t="str">
        <f t="shared" si="178"/>
        <v>2024</v>
      </c>
      <c r="J2154">
        <f t="shared" si="177"/>
        <v>3</v>
      </c>
      <c r="K2154" t="str">
        <f t="shared" si="179"/>
        <v>충북경보2024-03-17</v>
      </c>
      <c r="L2154">
        <f>COUNTIF(K$2:K2154,K2154)</f>
        <v>1</v>
      </c>
    </row>
    <row r="2155" spans="1:12" hidden="1" x14ac:dyDescent="0.3">
      <c r="A2155" t="s">
        <v>61</v>
      </c>
      <c r="B2155" t="s">
        <v>171</v>
      </c>
      <c r="C2155" t="s">
        <v>126</v>
      </c>
      <c r="D2155" t="s">
        <v>123</v>
      </c>
      <c r="E2155" t="s">
        <v>1699</v>
      </c>
      <c r="F2155" t="s">
        <v>1700</v>
      </c>
      <c r="G2155" t="str">
        <f t="shared" si="175"/>
        <v>2024-03-17</v>
      </c>
      <c r="H2155" t="str">
        <f t="shared" si="176"/>
        <v>2024-03-17</v>
      </c>
      <c r="I2155" t="str">
        <f t="shared" si="178"/>
        <v>2024</v>
      </c>
      <c r="J2155">
        <f t="shared" si="177"/>
        <v>3</v>
      </c>
      <c r="K2155" t="str">
        <f t="shared" si="179"/>
        <v>세종주의보2024-03-17</v>
      </c>
      <c r="L2155">
        <f>COUNTIF(K$2:K2155,K2155)</f>
        <v>1</v>
      </c>
    </row>
    <row r="2156" spans="1:12" hidden="1" x14ac:dyDescent="0.3">
      <c r="A2156" t="s">
        <v>36</v>
      </c>
      <c r="B2156" t="s">
        <v>165</v>
      </c>
      <c r="C2156" t="s">
        <v>126</v>
      </c>
      <c r="D2156" t="s">
        <v>123</v>
      </c>
      <c r="E2156" t="s">
        <v>1745</v>
      </c>
      <c r="F2156" t="s">
        <v>1766</v>
      </c>
      <c r="G2156" t="str">
        <f t="shared" si="175"/>
        <v>2024-03-17</v>
      </c>
      <c r="H2156" t="str">
        <f t="shared" si="176"/>
        <v>2024-03-18</v>
      </c>
      <c r="I2156" t="str">
        <f t="shared" si="178"/>
        <v>2024</v>
      </c>
      <c r="J2156">
        <f t="shared" si="177"/>
        <v>3</v>
      </c>
      <c r="K2156" t="str">
        <f t="shared" si="179"/>
        <v>대구주의보2024-03-17</v>
      </c>
      <c r="L2156">
        <f>COUNTIF(K$2:K2156,K2156)</f>
        <v>1</v>
      </c>
    </row>
    <row r="2157" spans="1:12" hidden="1" x14ac:dyDescent="0.3">
      <c r="A2157" t="s">
        <v>132</v>
      </c>
      <c r="B2157" t="s">
        <v>129</v>
      </c>
      <c r="C2157" t="s">
        <v>126</v>
      </c>
      <c r="D2157" t="s">
        <v>123</v>
      </c>
      <c r="E2157" t="s">
        <v>1702</v>
      </c>
      <c r="F2157" t="s">
        <v>1766</v>
      </c>
      <c r="G2157" t="str">
        <f t="shared" si="175"/>
        <v>2024-03-17</v>
      </c>
      <c r="H2157" t="str">
        <f t="shared" si="176"/>
        <v>2024-03-18</v>
      </c>
      <c r="I2157" t="str">
        <f t="shared" si="178"/>
        <v>2024</v>
      </c>
      <c r="J2157">
        <f t="shared" si="177"/>
        <v>3</v>
      </c>
      <c r="K2157" t="str">
        <f t="shared" si="179"/>
        <v>경북주의보2024-03-17</v>
      </c>
      <c r="L2157">
        <f>COUNTIF(K$2:K2157,K2157)</f>
        <v>1</v>
      </c>
    </row>
    <row r="2158" spans="1:12" hidden="1" x14ac:dyDescent="0.3">
      <c r="A2158" t="s">
        <v>133</v>
      </c>
      <c r="B2158" t="s">
        <v>161</v>
      </c>
      <c r="C2158" t="s">
        <v>126</v>
      </c>
      <c r="D2158" t="s">
        <v>123</v>
      </c>
      <c r="E2158" t="s">
        <v>1751</v>
      </c>
      <c r="F2158" t="s">
        <v>1781</v>
      </c>
      <c r="G2158" t="str">
        <f t="shared" si="175"/>
        <v>2024-03-17</v>
      </c>
      <c r="H2158" t="str">
        <f t="shared" si="176"/>
        <v>2024-03-18</v>
      </c>
      <c r="I2158" t="str">
        <f t="shared" si="178"/>
        <v>2024</v>
      </c>
      <c r="J2158">
        <f t="shared" si="177"/>
        <v>3</v>
      </c>
      <c r="K2158" t="str">
        <f t="shared" si="179"/>
        <v>경남주의보2024-03-17</v>
      </c>
      <c r="L2158">
        <f>COUNTIF(K$2:K2158,K2158)</f>
        <v>1</v>
      </c>
    </row>
    <row r="2159" spans="1:12" hidden="1" x14ac:dyDescent="0.3">
      <c r="A2159" t="s">
        <v>130</v>
      </c>
      <c r="B2159" t="s">
        <v>125</v>
      </c>
      <c r="C2159" t="s">
        <v>126</v>
      </c>
      <c r="D2159" t="s">
        <v>123</v>
      </c>
      <c r="E2159" t="s">
        <v>1723</v>
      </c>
      <c r="F2159" t="s">
        <v>1745</v>
      </c>
      <c r="G2159" t="str">
        <f t="shared" si="175"/>
        <v>2024-03-17</v>
      </c>
      <c r="H2159" t="str">
        <f t="shared" si="176"/>
        <v>2024-03-17</v>
      </c>
      <c r="I2159" t="str">
        <f t="shared" si="178"/>
        <v>2024</v>
      </c>
      <c r="J2159">
        <f t="shared" si="177"/>
        <v>3</v>
      </c>
      <c r="K2159" t="str">
        <f t="shared" si="179"/>
        <v>전남주의보2024-03-17</v>
      </c>
      <c r="L2159">
        <f>COUNTIF(K$2:K2159,K2159)</f>
        <v>1</v>
      </c>
    </row>
    <row r="2160" spans="1:12" hidden="1" x14ac:dyDescent="0.3">
      <c r="A2160" t="s">
        <v>39</v>
      </c>
      <c r="B2160" t="s">
        <v>139</v>
      </c>
      <c r="C2160" t="s">
        <v>126</v>
      </c>
      <c r="D2160" t="s">
        <v>123</v>
      </c>
      <c r="E2160" t="s">
        <v>1723</v>
      </c>
      <c r="F2160" t="s">
        <v>1751</v>
      </c>
      <c r="G2160" t="str">
        <f t="shared" si="175"/>
        <v>2024-03-17</v>
      </c>
      <c r="H2160" t="str">
        <f t="shared" si="176"/>
        <v>2024-03-17</v>
      </c>
      <c r="I2160" t="str">
        <f t="shared" si="178"/>
        <v>2024</v>
      </c>
      <c r="J2160">
        <f t="shared" si="177"/>
        <v>3</v>
      </c>
      <c r="K2160" t="str">
        <f t="shared" si="179"/>
        <v>광주주의보2024-03-17</v>
      </c>
      <c r="L2160">
        <f>COUNTIF(K$2:K2160,K2160)</f>
        <v>1</v>
      </c>
    </row>
    <row r="2161" spans="1:12" hidden="1" x14ac:dyDescent="0.3">
      <c r="A2161" t="s">
        <v>142</v>
      </c>
      <c r="B2161" t="s">
        <v>129</v>
      </c>
      <c r="C2161" t="s">
        <v>126</v>
      </c>
      <c r="D2161" t="s">
        <v>123</v>
      </c>
      <c r="E2161" t="s">
        <v>1699</v>
      </c>
      <c r="F2161" t="s">
        <v>1689</v>
      </c>
      <c r="G2161" t="str">
        <f t="shared" si="175"/>
        <v>2024-03-17</v>
      </c>
      <c r="H2161" t="str">
        <f t="shared" si="176"/>
        <v>2024-03-17</v>
      </c>
      <c r="I2161" t="str">
        <f t="shared" si="178"/>
        <v>2024</v>
      </c>
      <c r="J2161">
        <f t="shared" si="177"/>
        <v>3</v>
      </c>
      <c r="K2161" t="str">
        <f t="shared" si="179"/>
        <v>전북주의보2024-03-17</v>
      </c>
      <c r="L2161">
        <f>COUNTIF(K$2:K2161,K2161)</f>
        <v>1</v>
      </c>
    </row>
    <row r="2162" spans="1:12" hidden="1" x14ac:dyDescent="0.3">
      <c r="A2162" t="s">
        <v>133</v>
      </c>
      <c r="B2162" t="s">
        <v>166</v>
      </c>
      <c r="C2162" t="s">
        <v>126</v>
      </c>
      <c r="D2162" t="s">
        <v>123</v>
      </c>
      <c r="E2162" t="s">
        <v>1781</v>
      </c>
      <c r="F2162" t="s">
        <v>1768</v>
      </c>
      <c r="G2162" t="str">
        <f t="shared" si="175"/>
        <v>2024-03-18</v>
      </c>
      <c r="H2162" t="str">
        <f t="shared" si="176"/>
        <v>2024-03-18</v>
      </c>
      <c r="I2162" t="str">
        <f t="shared" si="178"/>
        <v>2024</v>
      </c>
      <c r="J2162">
        <f t="shared" si="177"/>
        <v>3</v>
      </c>
      <c r="K2162" t="str">
        <f t="shared" si="179"/>
        <v>경남주의보2024-03-18</v>
      </c>
      <c r="L2162">
        <f>COUNTIF(K$2:K2162,K2162)</f>
        <v>1</v>
      </c>
    </row>
    <row r="2163" spans="1:12" hidden="1" x14ac:dyDescent="0.3">
      <c r="A2163" t="s">
        <v>130</v>
      </c>
      <c r="B2163" t="s">
        <v>125</v>
      </c>
      <c r="C2163" t="s">
        <v>126</v>
      </c>
      <c r="D2163" t="s">
        <v>123</v>
      </c>
      <c r="E2163" t="s">
        <v>1790</v>
      </c>
      <c r="F2163" t="s">
        <v>1791</v>
      </c>
      <c r="G2163" t="str">
        <f t="shared" si="175"/>
        <v>2024-03-19</v>
      </c>
      <c r="H2163" t="str">
        <f t="shared" si="176"/>
        <v>2024-03-19</v>
      </c>
      <c r="I2163" t="str">
        <f t="shared" si="178"/>
        <v>2024</v>
      </c>
      <c r="J2163">
        <f t="shared" si="177"/>
        <v>3</v>
      </c>
      <c r="K2163" t="str">
        <f t="shared" si="179"/>
        <v>전남주의보2024-03-19</v>
      </c>
      <c r="L2163">
        <f>COUNTIF(K$2:K2163,K2163)</f>
        <v>1</v>
      </c>
    </row>
    <row r="2164" spans="1:12" hidden="1" x14ac:dyDescent="0.3">
      <c r="A2164" t="s">
        <v>39</v>
      </c>
      <c r="B2164" t="s">
        <v>139</v>
      </c>
      <c r="C2164" t="s">
        <v>126</v>
      </c>
      <c r="D2164" t="s">
        <v>123</v>
      </c>
      <c r="E2164" t="s">
        <v>1790</v>
      </c>
      <c r="F2164" t="s">
        <v>1791</v>
      </c>
      <c r="G2164" t="str">
        <f t="shared" si="175"/>
        <v>2024-03-19</v>
      </c>
      <c r="H2164" t="str">
        <f t="shared" si="176"/>
        <v>2024-03-19</v>
      </c>
      <c r="I2164" t="str">
        <f t="shared" si="178"/>
        <v>2024</v>
      </c>
      <c r="J2164">
        <f t="shared" si="177"/>
        <v>3</v>
      </c>
      <c r="K2164" t="str">
        <f t="shared" si="179"/>
        <v>광주주의보2024-03-19</v>
      </c>
      <c r="L2164">
        <f>COUNTIF(K$2:K2164,K2164)</f>
        <v>1</v>
      </c>
    </row>
    <row r="2165" spans="1:12" hidden="1" x14ac:dyDescent="0.3">
      <c r="A2165" t="s">
        <v>41</v>
      </c>
      <c r="B2165" t="s">
        <v>162</v>
      </c>
      <c r="C2165" t="s">
        <v>126</v>
      </c>
      <c r="D2165" t="s">
        <v>123</v>
      </c>
      <c r="E2165" t="s">
        <v>1791</v>
      </c>
      <c r="F2165" t="s">
        <v>1793</v>
      </c>
      <c r="G2165" t="str">
        <f t="shared" si="175"/>
        <v>2024-03-19</v>
      </c>
      <c r="H2165" t="str">
        <f t="shared" si="176"/>
        <v>2024-03-19</v>
      </c>
      <c r="I2165" t="str">
        <f t="shared" si="178"/>
        <v>2024</v>
      </c>
      <c r="J2165">
        <f t="shared" si="177"/>
        <v>3</v>
      </c>
      <c r="K2165" t="str">
        <f t="shared" si="179"/>
        <v>제주주의보2024-03-19</v>
      </c>
      <c r="L2165">
        <f>COUNTIF(K$2:K2165,K2165)</f>
        <v>1</v>
      </c>
    </row>
    <row r="2166" spans="1:12" hidden="1" x14ac:dyDescent="0.3">
      <c r="A2166" t="s">
        <v>30</v>
      </c>
      <c r="B2166" t="s">
        <v>149</v>
      </c>
      <c r="C2166" t="s">
        <v>126</v>
      </c>
      <c r="D2166" t="s">
        <v>123</v>
      </c>
      <c r="E2166" t="s">
        <v>1715</v>
      </c>
      <c r="F2166" t="s">
        <v>1691</v>
      </c>
      <c r="G2166" t="str">
        <f t="shared" si="175"/>
        <v>2024-03-28</v>
      </c>
      <c r="H2166" t="str">
        <f t="shared" si="176"/>
        <v>2024-03-29</v>
      </c>
      <c r="I2166" t="str">
        <f t="shared" si="178"/>
        <v>2024</v>
      </c>
      <c r="J2166">
        <f t="shared" si="177"/>
        <v>3</v>
      </c>
      <c r="K2166" t="str">
        <f t="shared" si="179"/>
        <v>인천주의보2024-03-28</v>
      </c>
      <c r="L2166">
        <f>COUNTIF(K$2:K2166,K2166)</f>
        <v>1</v>
      </c>
    </row>
    <row r="2167" spans="1:12" hidden="1" x14ac:dyDescent="0.3">
      <c r="A2167" t="s">
        <v>27</v>
      </c>
      <c r="B2167" t="s">
        <v>135</v>
      </c>
      <c r="C2167" t="s">
        <v>126</v>
      </c>
      <c r="D2167" t="s">
        <v>123</v>
      </c>
      <c r="E2167" t="s">
        <v>1690</v>
      </c>
      <c r="F2167" t="s">
        <v>1691</v>
      </c>
      <c r="G2167" t="str">
        <f t="shared" si="175"/>
        <v>2024-03-29</v>
      </c>
      <c r="H2167" t="str">
        <f t="shared" si="176"/>
        <v>2024-03-29</v>
      </c>
      <c r="I2167" t="str">
        <f t="shared" si="178"/>
        <v>2024</v>
      </c>
      <c r="J2167">
        <f t="shared" si="177"/>
        <v>3</v>
      </c>
      <c r="K2167" t="str">
        <f t="shared" si="179"/>
        <v>서울주의보2024-03-29</v>
      </c>
      <c r="L2167">
        <f>COUNTIF(K$2:K2167,K2167)</f>
        <v>1</v>
      </c>
    </row>
    <row r="2168" spans="1:12" x14ac:dyDescent="0.3">
      <c r="A2168" t="s">
        <v>27</v>
      </c>
      <c r="B2168" t="s">
        <v>135</v>
      </c>
      <c r="C2168" t="s">
        <v>126</v>
      </c>
      <c r="D2168" t="s">
        <v>1</v>
      </c>
      <c r="E2168" t="s">
        <v>1691</v>
      </c>
      <c r="F2168" t="s">
        <v>1692</v>
      </c>
      <c r="G2168" t="str">
        <f t="shared" si="175"/>
        <v>2024-03-29</v>
      </c>
      <c r="H2168" t="str">
        <f t="shared" si="176"/>
        <v>2024-03-29</v>
      </c>
      <c r="I2168" t="str">
        <f t="shared" si="178"/>
        <v>2024</v>
      </c>
      <c r="J2168">
        <f t="shared" si="177"/>
        <v>3</v>
      </c>
      <c r="K2168" t="str">
        <f t="shared" si="179"/>
        <v>서울경보2024-03-29</v>
      </c>
      <c r="L2168">
        <f>COUNTIF(K$2:K2168,K2168)</f>
        <v>1</v>
      </c>
    </row>
    <row r="2169" spans="1:12" x14ac:dyDescent="0.3">
      <c r="A2169" t="s">
        <v>124</v>
      </c>
      <c r="B2169" t="s">
        <v>144</v>
      </c>
      <c r="C2169" t="s">
        <v>126</v>
      </c>
      <c r="D2169" t="s">
        <v>1</v>
      </c>
      <c r="E2169" t="s">
        <v>1704</v>
      </c>
      <c r="F2169" t="s">
        <v>1705</v>
      </c>
      <c r="G2169" t="str">
        <f t="shared" si="175"/>
        <v>2024-03-29</v>
      </c>
      <c r="H2169" t="str">
        <f t="shared" si="176"/>
        <v>2024-03-29</v>
      </c>
      <c r="I2169" t="str">
        <f t="shared" si="178"/>
        <v>2024</v>
      </c>
      <c r="J2169">
        <f t="shared" si="177"/>
        <v>3</v>
      </c>
      <c r="K2169" t="str">
        <f t="shared" si="179"/>
        <v>경기경보2024-03-29</v>
      </c>
      <c r="L2169">
        <f>COUNTIF(K$2:K2169,K2169)</f>
        <v>1</v>
      </c>
    </row>
    <row r="2170" spans="1:12" hidden="1" x14ac:dyDescent="0.3">
      <c r="A2170" t="s">
        <v>124</v>
      </c>
      <c r="B2170" t="s">
        <v>144</v>
      </c>
      <c r="C2170" t="s">
        <v>126</v>
      </c>
      <c r="D2170" t="s">
        <v>123</v>
      </c>
      <c r="E2170" t="s">
        <v>1705</v>
      </c>
      <c r="F2170" t="s">
        <v>1706</v>
      </c>
      <c r="G2170" t="str">
        <f t="shared" si="175"/>
        <v>2024-03-29</v>
      </c>
      <c r="H2170" t="str">
        <f t="shared" si="176"/>
        <v>2024-03-29</v>
      </c>
      <c r="I2170" t="str">
        <f t="shared" si="178"/>
        <v>2024</v>
      </c>
      <c r="J2170">
        <f t="shared" si="177"/>
        <v>3</v>
      </c>
      <c r="K2170" t="str">
        <f t="shared" si="179"/>
        <v>경기주의보2024-03-29</v>
      </c>
      <c r="L2170">
        <f>COUNTIF(K$2:K2170,K2170)</f>
        <v>1</v>
      </c>
    </row>
    <row r="2171" spans="1:12" hidden="1" x14ac:dyDescent="0.3">
      <c r="A2171" t="s">
        <v>30</v>
      </c>
      <c r="B2171" t="s">
        <v>146</v>
      </c>
      <c r="C2171" t="s">
        <v>126</v>
      </c>
      <c r="D2171" t="s">
        <v>123</v>
      </c>
      <c r="E2171" t="s">
        <v>1690</v>
      </c>
      <c r="F2171" t="s">
        <v>1691</v>
      </c>
      <c r="G2171" t="str">
        <f t="shared" si="175"/>
        <v>2024-03-29</v>
      </c>
      <c r="H2171" t="str">
        <f t="shared" si="176"/>
        <v>2024-03-29</v>
      </c>
      <c r="I2171" t="str">
        <f t="shared" si="178"/>
        <v>2024</v>
      </c>
      <c r="J2171">
        <f t="shared" si="177"/>
        <v>3</v>
      </c>
      <c r="K2171" t="str">
        <f t="shared" si="179"/>
        <v>인천주의보2024-03-29</v>
      </c>
      <c r="L2171">
        <f>COUNTIF(K$2:K2171,K2171)</f>
        <v>1</v>
      </c>
    </row>
    <row r="2172" spans="1:12" x14ac:dyDescent="0.3">
      <c r="A2172" t="s">
        <v>30</v>
      </c>
      <c r="B2172" t="s">
        <v>146</v>
      </c>
      <c r="C2172" t="s">
        <v>126</v>
      </c>
      <c r="D2172" t="s">
        <v>1</v>
      </c>
      <c r="E2172" t="s">
        <v>1691</v>
      </c>
      <c r="F2172" t="s">
        <v>1716</v>
      </c>
      <c r="G2172" t="str">
        <f t="shared" si="175"/>
        <v>2024-03-29</v>
      </c>
      <c r="H2172" t="str">
        <f t="shared" si="176"/>
        <v>2024-03-29</v>
      </c>
      <c r="I2172" t="str">
        <f t="shared" si="178"/>
        <v>2024</v>
      </c>
      <c r="J2172">
        <f t="shared" si="177"/>
        <v>3</v>
      </c>
      <c r="K2172" t="str">
        <f t="shared" si="179"/>
        <v>인천경보2024-03-29</v>
      </c>
      <c r="L2172">
        <f>COUNTIF(K$2:K2172,K2172)</f>
        <v>1</v>
      </c>
    </row>
    <row r="2173" spans="1:12" hidden="1" x14ac:dyDescent="0.3">
      <c r="A2173" t="s">
        <v>127</v>
      </c>
      <c r="B2173" t="s">
        <v>160</v>
      </c>
      <c r="C2173" t="s">
        <v>126</v>
      </c>
      <c r="D2173" t="s">
        <v>123</v>
      </c>
      <c r="E2173" t="s">
        <v>1693</v>
      </c>
      <c r="F2173" t="s">
        <v>1724</v>
      </c>
      <c r="G2173" t="str">
        <f t="shared" si="175"/>
        <v>2024-03-29</v>
      </c>
      <c r="H2173" t="str">
        <f t="shared" si="176"/>
        <v>2024-03-29</v>
      </c>
      <c r="I2173" t="str">
        <f t="shared" si="178"/>
        <v>2024</v>
      </c>
      <c r="J2173">
        <f t="shared" si="177"/>
        <v>3</v>
      </c>
      <c r="K2173" t="str">
        <f t="shared" si="179"/>
        <v>강원주의보2024-03-29</v>
      </c>
      <c r="L2173">
        <f>COUNTIF(K$2:K2173,K2173)</f>
        <v>1</v>
      </c>
    </row>
    <row r="2174" spans="1:12" x14ac:dyDescent="0.3">
      <c r="A2174" t="s">
        <v>127</v>
      </c>
      <c r="B2174" t="s">
        <v>160</v>
      </c>
      <c r="C2174" t="s">
        <v>126</v>
      </c>
      <c r="D2174" t="s">
        <v>1</v>
      </c>
      <c r="E2174" t="s">
        <v>1725</v>
      </c>
      <c r="F2174" t="s">
        <v>1693</v>
      </c>
      <c r="G2174" t="str">
        <f t="shared" si="175"/>
        <v>2024-03-29</v>
      </c>
      <c r="H2174" t="str">
        <f t="shared" si="176"/>
        <v>2024-03-29</v>
      </c>
      <c r="I2174" t="str">
        <f t="shared" si="178"/>
        <v>2024</v>
      </c>
      <c r="J2174">
        <f t="shared" si="177"/>
        <v>3</v>
      </c>
      <c r="K2174" t="str">
        <f t="shared" si="179"/>
        <v>강원경보2024-03-29</v>
      </c>
      <c r="L2174">
        <f>COUNTIF(K$2:K2174,K2174)</f>
        <v>1</v>
      </c>
    </row>
    <row r="2175" spans="1:12" x14ac:dyDescent="0.3">
      <c r="A2175" t="s">
        <v>153</v>
      </c>
      <c r="B2175" t="s">
        <v>122</v>
      </c>
      <c r="C2175" t="s">
        <v>126</v>
      </c>
      <c r="D2175" t="s">
        <v>1</v>
      </c>
      <c r="E2175" t="s">
        <v>1727</v>
      </c>
      <c r="F2175" t="s">
        <v>1692</v>
      </c>
      <c r="G2175" t="str">
        <f t="shared" si="175"/>
        <v>2024-03-29</v>
      </c>
      <c r="H2175" t="str">
        <f t="shared" si="176"/>
        <v>2024-03-29</v>
      </c>
      <c r="I2175" t="str">
        <f t="shared" si="178"/>
        <v>2024</v>
      </c>
      <c r="J2175">
        <f t="shared" si="177"/>
        <v>3</v>
      </c>
      <c r="K2175" t="str">
        <f t="shared" si="179"/>
        <v>충남경보2024-03-29</v>
      </c>
      <c r="L2175">
        <f>COUNTIF(K$2:K2175,K2175)</f>
        <v>1</v>
      </c>
    </row>
    <row r="2176" spans="1:12" hidden="1" x14ac:dyDescent="0.3">
      <c r="A2176" t="s">
        <v>153</v>
      </c>
      <c r="B2176" t="s">
        <v>146</v>
      </c>
      <c r="C2176" t="s">
        <v>126</v>
      </c>
      <c r="D2176" t="s">
        <v>123</v>
      </c>
      <c r="E2176" t="s">
        <v>1726</v>
      </c>
      <c r="F2176" t="s">
        <v>1705</v>
      </c>
      <c r="G2176" t="str">
        <f t="shared" si="175"/>
        <v>2024-03-29</v>
      </c>
      <c r="H2176" t="str">
        <f t="shared" si="176"/>
        <v>2024-03-29</v>
      </c>
      <c r="I2176" t="str">
        <f t="shared" si="178"/>
        <v>2024</v>
      </c>
      <c r="J2176">
        <f t="shared" si="177"/>
        <v>3</v>
      </c>
      <c r="K2176" t="str">
        <f t="shared" si="179"/>
        <v>충남주의보2024-03-29</v>
      </c>
      <c r="L2176">
        <f>COUNTIF(K$2:K2176,K2176)</f>
        <v>1</v>
      </c>
    </row>
    <row r="2177" spans="1:12" x14ac:dyDescent="0.3">
      <c r="A2177" t="s">
        <v>34</v>
      </c>
      <c r="B2177" t="s">
        <v>140</v>
      </c>
      <c r="C2177" t="s">
        <v>126</v>
      </c>
      <c r="D2177" t="s">
        <v>1</v>
      </c>
      <c r="E2177" t="s">
        <v>1716</v>
      </c>
      <c r="F2177" t="s">
        <v>1705</v>
      </c>
      <c r="G2177" t="str">
        <f t="shared" si="175"/>
        <v>2024-03-29</v>
      </c>
      <c r="H2177" t="str">
        <f t="shared" si="176"/>
        <v>2024-03-29</v>
      </c>
      <c r="I2177" t="str">
        <f t="shared" si="178"/>
        <v>2024</v>
      </c>
      <c r="J2177">
        <f t="shared" si="177"/>
        <v>3</v>
      </c>
      <c r="K2177" t="str">
        <f t="shared" si="179"/>
        <v>대전경보2024-03-29</v>
      </c>
      <c r="L2177">
        <f>COUNTIF(K$2:K2177,K2177)</f>
        <v>1</v>
      </c>
    </row>
    <row r="2178" spans="1:12" hidden="1" x14ac:dyDescent="0.3">
      <c r="A2178" t="s">
        <v>34</v>
      </c>
      <c r="B2178" t="s">
        <v>129</v>
      </c>
      <c r="C2178" t="s">
        <v>126</v>
      </c>
      <c r="D2178" t="s">
        <v>123</v>
      </c>
      <c r="E2178" t="s">
        <v>1717</v>
      </c>
      <c r="F2178" t="s">
        <v>1705</v>
      </c>
      <c r="G2178" t="str">
        <f t="shared" ref="G2178:G2241" si="180">LEFT(E2178,10)</f>
        <v>2024-03-29</v>
      </c>
      <c r="H2178" t="str">
        <f t="shared" ref="H2178:H2241" si="181">LEFT(F2178,10)</f>
        <v>2024-03-29</v>
      </c>
      <c r="I2178" t="str">
        <f t="shared" si="178"/>
        <v>2024</v>
      </c>
      <c r="J2178">
        <f t="shared" si="177"/>
        <v>3</v>
      </c>
      <c r="K2178" t="str">
        <f t="shared" si="179"/>
        <v>대전주의보2024-03-29</v>
      </c>
      <c r="L2178">
        <f>COUNTIF(K$2:K2178,K2178)</f>
        <v>1</v>
      </c>
    </row>
    <row r="2179" spans="1:12" hidden="1" x14ac:dyDescent="0.3">
      <c r="A2179" t="s">
        <v>121</v>
      </c>
      <c r="B2179" t="s">
        <v>159</v>
      </c>
      <c r="C2179" t="s">
        <v>126</v>
      </c>
      <c r="D2179" t="s">
        <v>123</v>
      </c>
      <c r="E2179" t="s">
        <v>1717</v>
      </c>
      <c r="F2179" t="s">
        <v>1693</v>
      </c>
      <c r="G2179" t="str">
        <f t="shared" si="180"/>
        <v>2024-03-29</v>
      </c>
      <c r="H2179" t="str">
        <f t="shared" si="181"/>
        <v>2024-03-29</v>
      </c>
      <c r="I2179" t="str">
        <f t="shared" si="178"/>
        <v>2024</v>
      </c>
      <c r="J2179">
        <f t="shared" ref="J2179:J2242" si="182">MONTH(G2179)</f>
        <v>3</v>
      </c>
      <c r="K2179" t="str">
        <f t="shared" si="179"/>
        <v>충북주의보2024-03-29</v>
      </c>
      <c r="L2179">
        <f>COUNTIF(K$2:K2179,K2179)</f>
        <v>1</v>
      </c>
    </row>
    <row r="2180" spans="1:12" x14ac:dyDescent="0.3">
      <c r="A2180" t="s">
        <v>121</v>
      </c>
      <c r="B2180" t="s">
        <v>122</v>
      </c>
      <c r="C2180" t="s">
        <v>126</v>
      </c>
      <c r="D2180" t="s">
        <v>1</v>
      </c>
      <c r="E2180" t="s">
        <v>1716</v>
      </c>
      <c r="F2180" t="s">
        <v>1693</v>
      </c>
      <c r="G2180" t="str">
        <f t="shared" si="180"/>
        <v>2024-03-29</v>
      </c>
      <c r="H2180" t="str">
        <f t="shared" si="181"/>
        <v>2024-03-29</v>
      </c>
      <c r="I2180" t="str">
        <f t="shared" ref="I2180:I2240" si="183">LEFT(G2180,4)</f>
        <v>2024</v>
      </c>
      <c r="J2180">
        <f t="shared" si="182"/>
        <v>3</v>
      </c>
      <c r="K2180" t="str">
        <f t="shared" ref="K2180:K2240" si="184">A2180&amp;D2180&amp;G2180</f>
        <v>충북경보2024-03-29</v>
      </c>
      <c r="L2180">
        <f>COUNTIF(K$2:K2180,K2180)</f>
        <v>1</v>
      </c>
    </row>
    <row r="2181" spans="1:12" hidden="1" x14ac:dyDescent="0.3">
      <c r="A2181" t="s">
        <v>61</v>
      </c>
      <c r="B2181" t="s">
        <v>171</v>
      </c>
      <c r="C2181" t="s">
        <v>126</v>
      </c>
      <c r="D2181" t="s">
        <v>123</v>
      </c>
      <c r="E2181" t="s">
        <v>1728</v>
      </c>
      <c r="F2181" t="s">
        <v>1705</v>
      </c>
      <c r="G2181" t="str">
        <f t="shared" si="180"/>
        <v>2024-03-29</v>
      </c>
      <c r="H2181" t="str">
        <f t="shared" si="181"/>
        <v>2024-03-29</v>
      </c>
      <c r="I2181" t="str">
        <f t="shared" si="183"/>
        <v>2024</v>
      </c>
      <c r="J2181">
        <f t="shared" si="182"/>
        <v>3</v>
      </c>
      <c r="K2181" t="str">
        <f t="shared" si="184"/>
        <v>세종주의보2024-03-29</v>
      </c>
      <c r="L2181">
        <f>COUNTIF(K$2:K2181,K2181)</f>
        <v>1</v>
      </c>
    </row>
    <row r="2182" spans="1:12" hidden="1" x14ac:dyDescent="0.3">
      <c r="A2182" t="s">
        <v>37</v>
      </c>
      <c r="B2182" t="s">
        <v>129</v>
      </c>
      <c r="C2182" t="s">
        <v>126</v>
      </c>
      <c r="D2182" t="s">
        <v>123</v>
      </c>
      <c r="E2182" t="s">
        <v>1692</v>
      </c>
      <c r="F2182" t="s">
        <v>1707</v>
      </c>
      <c r="G2182" t="str">
        <f t="shared" si="180"/>
        <v>2024-03-29</v>
      </c>
      <c r="H2182" t="str">
        <f t="shared" si="181"/>
        <v>2024-03-29</v>
      </c>
      <c r="I2182" t="str">
        <f t="shared" si="183"/>
        <v>2024</v>
      </c>
      <c r="J2182">
        <f t="shared" si="182"/>
        <v>3</v>
      </c>
      <c r="K2182" t="str">
        <f t="shared" si="184"/>
        <v>부산주의보2024-03-29</v>
      </c>
      <c r="L2182">
        <f>COUNTIF(K$2:K2182,K2182)</f>
        <v>1</v>
      </c>
    </row>
    <row r="2183" spans="1:12" hidden="1" x14ac:dyDescent="0.3">
      <c r="A2183" t="s">
        <v>38</v>
      </c>
      <c r="B2183" t="s">
        <v>167</v>
      </c>
      <c r="C2183" t="s">
        <v>126</v>
      </c>
      <c r="D2183" t="s">
        <v>123</v>
      </c>
      <c r="E2183" t="s">
        <v>1716</v>
      </c>
      <c r="F2183" t="s">
        <v>1762</v>
      </c>
      <c r="G2183" t="str">
        <f t="shared" si="180"/>
        <v>2024-03-29</v>
      </c>
      <c r="H2183" t="str">
        <f t="shared" si="181"/>
        <v>2024-03-29</v>
      </c>
      <c r="I2183" t="str">
        <f t="shared" si="183"/>
        <v>2024</v>
      </c>
      <c r="J2183">
        <f t="shared" si="182"/>
        <v>3</v>
      </c>
      <c r="K2183" t="str">
        <f t="shared" si="184"/>
        <v>울산주의보2024-03-29</v>
      </c>
      <c r="L2183">
        <f>COUNTIF(K$2:K2183,K2183)</f>
        <v>1</v>
      </c>
    </row>
    <row r="2184" spans="1:12" hidden="1" x14ac:dyDescent="0.3">
      <c r="A2184" t="s">
        <v>36</v>
      </c>
      <c r="B2184" t="s">
        <v>1767</v>
      </c>
      <c r="C2184" t="s">
        <v>126</v>
      </c>
      <c r="D2184" t="s">
        <v>123</v>
      </c>
      <c r="E2184" t="s">
        <v>1716</v>
      </c>
      <c r="F2184" t="s">
        <v>1693</v>
      </c>
      <c r="G2184" t="str">
        <f t="shared" si="180"/>
        <v>2024-03-29</v>
      </c>
      <c r="H2184" t="str">
        <f t="shared" si="181"/>
        <v>2024-03-29</v>
      </c>
      <c r="I2184" t="str">
        <f t="shared" si="183"/>
        <v>2024</v>
      </c>
      <c r="J2184">
        <f t="shared" si="182"/>
        <v>3</v>
      </c>
      <c r="K2184" t="str">
        <f t="shared" si="184"/>
        <v>대구주의보2024-03-29</v>
      </c>
      <c r="L2184">
        <f>COUNTIF(K$2:K2184,K2184)</f>
        <v>1</v>
      </c>
    </row>
    <row r="2185" spans="1:12" hidden="1" x14ac:dyDescent="0.3">
      <c r="A2185" t="s">
        <v>132</v>
      </c>
      <c r="B2185" t="s">
        <v>129</v>
      </c>
      <c r="C2185" t="s">
        <v>126</v>
      </c>
      <c r="D2185" t="s">
        <v>123</v>
      </c>
      <c r="E2185" t="s">
        <v>1769</v>
      </c>
      <c r="F2185" t="s">
        <v>1774</v>
      </c>
      <c r="G2185" t="str">
        <f t="shared" si="180"/>
        <v>2024-03-29</v>
      </c>
      <c r="H2185" t="str">
        <f t="shared" si="181"/>
        <v>2024-03-30</v>
      </c>
      <c r="I2185" t="str">
        <f t="shared" si="183"/>
        <v>2024</v>
      </c>
      <c r="J2185">
        <f t="shared" si="182"/>
        <v>3</v>
      </c>
      <c r="K2185" t="str">
        <f t="shared" si="184"/>
        <v>경북주의보2024-03-29</v>
      </c>
      <c r="L2185">
        <f>COUNTIF(K$2:K2185,K2185)</f>
        <v>1</v>
      </c>
    </row>
    <row r="2186" spans="1:12" hidden="1" x14ac:dyDescent="0.3">
      <c r="A2186" t="s">
        <v>133</v>
      </c>
      <c r="B2186" t="s">
        <v>161</v>
      </c>
      <c r="C2186" t="s">
        <v>126</v>
      </c>
      <c r="D2186" t="s">
        <v>123</v>
      </c>
      <c r="E2186" t="s">
        <v>1717</v>
      </c>
      <c r="F2186" t="s">
        <v>1705</v>
      </c>
      <c r="G2186" t="str">
        <f t="shared" si="180"/>
        <v>2024-03-29</v>
      </c>
      <c r="H2186" t="str">
        <f t="shared" si="181"/>
        <v>2024-03-29</v>
      </c>
      <c r="I2186" t="str">
        <f t="shared" si="183"/>
        <v>2024</v>
      </c>
      <c r="J2186">
        <f t="shared" si="182"/>
        <v>3</v>
      </c>
      <c r="K2186" t="str">
        <f t="shared" si="184"/>
        <v>경남주의보2024-03-29</v>
      </c>
      <c r="L2186">
        <f>COUNTIF(K$2:K2186,K2186)</f>
        <v>1</v>
      </c>
    </row>
    <row r="2187" spans="1:12" hidden="1" x14ac:dyDescent="0.3">
      <c r="A2187" t="s">
        <v>142</v>
      </c>
      <c r="B2187" t="s">
        <v>140</v>
      </c>
      <c r="C2187" t="s">
        <v>126</v>
      </c>
      <c r="D2187" t="s">
        <v>123</v>
      </c>
      <c r="E2187" t="s">
        <v>1717</v>
      </c>
      <c r="F2187" t="s">
        <v>1705</v>
      </c>
      <c r="G2187" t="str">
        <f t="shared" si="180"/>
        <v>2024-03-29</v>
      </c>
      <c r="H2187" t="str">
        <f t="shared" si="181"/>
        <v>2024-03-29</v>
      </c>
      <c r="I2187" t="str">
        <f t="shared" si="183"/>
        <v>2024</v>
      </c>
      <c r="J2187">
        <f t="shared" si="182"/>
        <v>3</v>
      </c>
      <c r="K2187" t="str">
        <f t="shared" si="184"/>
        <v>전북주의보2024-03-29</v>
      </c>
      <c r="L2187">
        <f>COUNTIF(K$2:K2187,K2187)</f>
        <v>1</v>
      </c>
    </row>
    <row r="2188" spans="1:12" hidden="1" x14ac:dyDescent="0.3">
      <c r="A2188" t="s">
        <v>27</v>
      </c>
      <c r="B2188" t="s">
        <v>135</v>
      </c>
      <c r="C2188" t="s">
        <v>126</v>
      </c>
      <c r="D2188" t="s">
        <v>123</v>
      </c>
      <c r="E2188" t="s">
        <v>1694</v>
      </c>
      <c r="F2188" t="s">
        <v>1695</v>
      </c>
      <c r="G2188" t="str">
        <f t="shared" si="180"/>
        <v>2024-04-16</v>
      </c>
      <c r="H2188" t="str">
        <f t="shared" si="181"/>
        <v>2024-04-17</v>
      </c>
      <c r="I2188" t="str">
        <f t="shared" si="183"/>
        <v>2024</v>
      </c>
      <c r="J2188">
        <f t="shared" si="182"/>
        <v>4</v>
      </c>
      <c r="K2188" t="str">
        <f t="shared" si="184"/>
        <v>서울주의보2024-04-16</v>
      </c>
      <c r="L2188">
        <f>COUNTIF(K$2:K2188,K2188)</f>
        <v>1</v>
      </c>
    </row>
    <row r="2189" spans="1:12" hidden="1" x14ac:dyDescent="0.3">
      <c r="A2189" t="s">
        <v>124</v>
      </c>
      <c r="B2189" t="s">
        <v>131</v>
      </c>
      <c r="C2189" t="s">
        <v>126</v>
      </c>
      <c r="D2189" t="s">
        <v>123</v>
      </c>
      <c r="E2189" t="s">
        <v>1694</v>
      </c>
      <c r="F2189" t="s">
        <v>1708</v>
      </c>
      <c r="G2189" t="str">
        <f t="shared" si="180"/>
        <v>2024-04-16</v>
      </c>
      <c r="H2189" t="str">
        <f t="shared" si="181"/>
        <v>2024-04-17</v>
      </c>
      <c r="I2189" t="str">
        <f t="shared" si="183"/>
        <v>2024</v>
      </c>
      <c r="J2189">
        <f t="shared" si="182"/>
        <v>4</v>
      </c>
      <c r="K2189" t="str">
        <f t="shared" si="184"/>
        <v>경기주의보2024-04-16</v>
      </c>
      <c r="L2189">
        <f>COUNTIF(K$2:K2189,K2189)</f>
        <v>1</v>
      </c>
    </row>
    <row r="2190" spans="1:12" hidden="1" x14ac:dyDescent="0.3">
      <c r="A2190" t="s">
        <v>127</v>
      </c>
      <c r="B2190" t="s">
        <v>160</v>
      </c>
      <c r="C2190" t="s">
        <v>126</v>
      </c>
      <c r="D2190" t="s">
        <v>123</v>
      </c>
      <c r="E2190" t="s">
        <v>1729</v>
      </c>
      <c r="F2190" t="s">
        <v>1730</v>
      </c>
      <c r="G2190" t="str">
        <f t="shared" si="180"/>
        <v>2024-04-16</v>
      </c>
      <c r="H2190" t="str">
        <f t="shared" si="181"/>
        <v>2024-04-17</v>
      </c>
      <c r="I2190" t="str">
        <f t="shared" si="183"/>
        <v>2024</v>
      </c>
      <c r="J2190">
        <f t="shared" si="182"/>
        <v>4</v>
      </c>
      <c r="K2190" t="str">
        <f t="shared" si="184"/>
        <v>강원주의보2024-04-16</v>
      </c>
      <c r="L2190">
        <f>COUNTIF(K$2:K2190,K2190)</f>
        <v>1</v>
      </c>
    </row>
    <row r="2191" spans="1:12" x14ac:dyDescent="0.3">
      <c r="A2191" t="s">
        <v>127</v>
      </c>
      <c r="B2191" t="s">
        <v>143</v>
      </c>
      <c r="C2191" t="s">
        <v>126</v>
      </c>
      <c r="D2191" t="s">
        <v>1</v>
      </c>
      <c r="E2191" t="s">
        <v>1731</v>
      </c>
      <c r="F2191" t="s">
        <v>1732</v>
      </c>
      <c r="G2191" t="str">
        <f t="shared" si="180"/>
        <v>2024-04-16</v>
      </c>
      <c r="H2191" t="str">
        <f t="shared" si="181"/>
        <v>2024-04-18</v>
      </c>
      <c r="I2191" t="str">
        <f t="shared" si="183"/>
        <v>2024</v>
      </c>
      <c r="J2191">
        <f t="shared" si="182"/>
        <v>4</v>
      </c>
      <c r="K2191" t="str">
        <f t="shared" si="184"/>
        <v>강원경보2024-04-16</v>
      </c>
      <c r="L2191">
        <f>COUNTIF(K$2:K2191,K2191)</f>
        <v>1</v>
      </c>
    </row>
    <row r="2192" spans="1:12" hidden="1" x14ac:dyDescent="0.3">
      <c r="A2192" t="s">
        <v>121</v>
      </c>
      <c r="B2192" t="s">
        <v>122</v>
      </c>
      <c r="C2192" t="s">
        <v>126</v>
      </c>
      <c r="D2192" t="s">
        <v>123</v>
      </c>
      <c r="E2192" t="s">
        <v>1709</v>
      </c>
      <c r="F2192" t="s">
        <v>1732</v>
      </c>
      <c r="G2192" t="str">
        <f t="shared" si="180"/>
        <v>2024-04-16</v>
      </c>
      <c r="H2192" t="str">
        <f t="shared" si="181"/>
        <v>2024-04-18</v>
      </c>
      <c r="I2192" t="str">
        <f t="shared" si="183"/>
        <v>2024</v>
      </c>
      <c r="J2192">
        <f t="shared" si="182"/>
        <v>4</v>
      </c>
      <c r="K2192" t="str">
        <f t="shared" si="184"/>
        <v>충북주의보2024-04-16</v>
      </c>
      <c r="L2192">
        <f>COUNTIF(K$2:K2192,K2192)</f>
        <v>1</v>
      </c>
    </row>
    <row r="2193" spans="1:12" hidden="1" x14ac:dyDescent="0.3">
      <c r="A2193" t="s">
        <v>61</v>
      </c>
      <c r="B2193" t="s">
        <v>171</v>
      </c>
      <c r="C2193" t="s">
        <v>126</v>
      </c>
      <c r="D2193" t="s">
        <v>123</v>
      </c>
      <c r="E2193" t="s">
        <v>1731</v>
      </c>
      <c r="F2193" t="s">
        <v>1752</v>
      </c>
      <c r="G2193" t="str">
        <f t="shared" si="180"/>
        <v>2024-04-16</v>
      </c>
      <c r="H2193" t="str">
        <f t="shared" si="181"/>
        <v>2024-04-17</v>
      </c>
      <c r="I2193" t="str">
        <f t="shared" si="183"/>
        <v>2024</v>
      </c>
      <c r="J2193">
        <f t="shared" si="182"/>
        <v>4</v>
      </c>
      <c r="K2193" t="str">
        <f t="shared" si="184"/>
        <v>세종주의보2024-04-16</v>
      </c>
      <c r="L2193">
        <f>COUNTIF(K$2:K2193,K2193)</f>
        <v>1</v>
      </c>
    </row>
    <row r="2194" spans="1:12" hidden="1" x14ac:dyDescent="0.3">
      <c r="A2194" t="s">
        <v>36</v>
      </c>
      <c r="B2194" t="s">
        <v>1767</v>
      </c>
      <c r="C2194" t="s">
        <v>126</v>
      </c>
      <c r="D2194" t="s">
        <v>123</v>
      </c>
      <c r="E2194" t="s">
        <v>1694</v>
      </c>
      <c r="F2194" t="s">
        <v>1770</v>
      </c>
      <c r="G2194" t="str">
        <f t="shared" si="180"/>
        <v>2024-04-16</v>
      </c>
      <c r="H2194" t="str">
        <f t="shared" si="181"/>
        <v>2024-04-16</v>
      </c>
      <c r="I2194" t="str">
        <f t="shared" si="183"/>
        <v>2024</v>
      </c>
      <c r="J2194">
        <f t="shared" si="182"/>
        <v>4</v>
      </c>
      <c r="K2194" t="str">
        <f t="shared" si="184"/>
        <v>대구주의보2024-04-16</v>
      </c>
      <c r="L2194">
        <f>COUNTIF(K$2:K2194,K2194)</f>
        <v>1</v>
      </c>
    </row>
    <row r="2195" spans="1:12" hidden="1" x14ac:dyDescent="0.3">
      <c r="A2195" t="s">
        <v>132</v>
      </c>
      <c r="B2195" t="s">
        <v>129</v>
      </c>
      <c r="C2195" t="s">
        <v>126</v>
      </c>
      <c r="D2195" t="s">
        <v>123</v>
      </c>
      <c r="E2195" t="s">
        <v>1729</v>
      </c>
      <c r="F2195" t="s">
        <v>1697</v>
      </c>
      <c r="G2195" t="str">
        <f t="shared" si="180"/>
        <v>2024-04-16</v>
      </c>
      <c r="H2195" t="str">
        <f t="shared" si="181"/>
        <v>2024-04-18</v>
      </c>
      <c r="I2195" t="str">
        <f t="shared" si="183"/>
        <v>2024</v>
      </c>
      <c r="J2195">
        <f t="shared" si="182"/>
        <v>4</v>
      </c>
      <c r="K2195" t="str">
        <f t="shared" si="184"/>
        <v>경북주의보2024-04-16</v>
      </c>
      <c r="L2195">
        <f>COUNTIF(K$2:K2195,K2195)</f>
        <v>1</v>
      </c>
    </row>
    <row r="2196" spans="1:12" hidden="1" x14ac:dyDescent="0.3">
      <c r="A2196" t="s">
        <v>133</v>
      </c>
      <c r="B2196" t="s">
        <v>170</v>
      </c>
      <c r="C2196" t="s">
        <v>126</v>
      </c>
      <c r="D2196" t="s">
        <v>123</v>
      </c>
      <c r="E2196" t="s">
        <v>1782</v>
      </c>
      <c r="F2196" t="s">
        <v>1776</v>
      </c>
      <c r="G2196" t="str">
        <f t="shared" si="180"/>
        <v>2024-04-16</v>
      </c>
      <c r="H2196" t="str">
        <f t="shared" si="181"/>
        <v>2024-04-17</v>
      </c>
      <c r="I2196" t="str">
        <f t="shared" si="183"/>
        <v>2024</v>
      </c>
      <c r="J2196">
        <f t="shared" si="182"/>
        <v>4</v>
      </c>
      <c r="K2196" t="str">
        <f t="shared" si="184"/>
        <v>경남주의보2024-04-16</v>
      </c>
      <c r="L2196">
        <f>COUNTIF(K$2:K2196,K2196)</f>
        <v>1</v>
      </c>
    </row>
    <row r="2197" spans="1:12" hidden="1" x14ac:dyDescent="0.3">
      <c r="A2197" t="s">
        <v>142</v>
      </c>
      <c r="B2197" t="s">
        <v>140</v>
      </c>
      <c r="C2197" t="s">
        <v>126</v>
      </c>
      <c r="D2197" t="s">
        <v>123</v>
      </c>
      <c r="E2197" t="s">
        <v>1729</v>
      </c>
      <c r="F2197" t="s">
        <v>1770</v>
      </c>
      <c r="G2197" t="str">
        <f t="shared" si="180"/>
        <v>2024-04-16</v>
      </c>
      <c r="H2197" t="str">
        <f t="shared" si="181"/>
        <v>2024-04-16</v>
      </c>
      <c r="I2197" t="str">
        <f t="shared" si="183"/>
        <v>2024</v>
      </c>
      <c r="J2197">
        <f t="shared" si="182"/>
        <v>4</v>
      </c>
      <c r="K2197" t="str">
        <f t="shared" si="184"/>
        <v>전북주의보2024-04-16</v>
      </c>
      <c r="L2197">
        <f>COUNTIF(K$2:K2197,K2197)</f>
        <v>1</v>
      </c>
    </row>
    <row r="2198" spans="1:12" hidden="1" x14ac:dyDescent="0.3">
      <c r="A2198" t="s">
        <v>27</v>
      </c>
      <c r="B2198" t="s">
        <v>135</v>
      </c>
      <c r="C2198" t="s">
        <v>126</v>
      </c>
      <c r="D2198" t="s">
        <v>123</v>
      </c>
      <c r="E2198" t="s">
        <v>1696</v>
      </c>
      <c r="F2198" t="s">
        <v>1697</v>
      </c>
      <c r="G2198" t="str">
        <f t="shared" si="180"/>
        <v>2024-04-17</v>
      </c>
      <c r="H2198" t="str">
        <f t="shared" si="181"/>
        <v>2024-04-18</v>
      </c>
      <c r="I2198" t="str">
        <f t="shared" si="183"/>
        <v>2024</v>
      </c>
      <c r="J2198">
        <f t="shared" si="182"/>
        <v>4</v>
      </c>
      <c r="K2198" t="str">
        <f t="shared" si="184"/>
        <v>서울주의보2024-04-17</v>
      </c>
      <c r="L2198">
        <f>COUNTIF(K$2:K2198,K2198)</f>
        <v>1</v>
      </c>
    </row>
    <row r="2199" spans="1:12" hidden="1" x14ac:dyDescent="0.3">
      <c r="A2199" t="s">
        <v>124</v>
      </c>
      <c r="B2199" t="s">
        <v>131</v>
      </c>
      <c r="C2199" t="s">
        <v>126</v>
      </c>
      <c r="D2199" t="s">
        <v>123</v>
      </c>
      <c r="E2199" t="s">
        <v>1696</v>
      </c>
      <c r="F2199" t="s">
        <v>1710</v>
      </c>
      <c r="G2199" t="str">
        <f t="shared" si="180"/>
        <v>2024-04-17</v>
      </c>
      <c r="H2199" t="str">
        <f t="shared" si="181"/>
        <v>2024-04-18</v>
      </c>
      <c r="I2199" t="str">
        <f t="shared" si="183"/>
        <v>2024</v>
      </c>
      <c r="J2199">
        <f t="shared" si="182"/>
        <v>4</v>
      </c>
      <c r="K2199" t="str">
        <f t="shared" si="184"/>
        <v>경기주의보2024-04-17</v>
      </c>
      <c r="L2199">
        <f>COUNTIF(K$2:K2199,K2199)</f>
        <v>1</v>
      </c>
    </row>
    <row r="2200" spans="1:12" hidden="1" x14ac:dyDescent="0.3">
      <c r="A2200" t="s">
        <v>30</v>
      </c>
      <c r="B2200" t="s">
        <v>149</v>
      </c>
      <c r="C2200" t="s">
        <v>126</v>
      </c>
      <c r="D2200" t="s">
        <v>123</v>
      </c>
      <c r="E2200" t="s">
        <v>1696</v>
      </c>
      <c r="F2200" t="s">
        <v>1718</v>
      </c>
      <c r="G2200" t="str">
        <f t="shared" si="180"/>
        <v>2024-04-17</v>
      </c>
      <c r="H2200" t="str">
        <f t="shared" si="181"/>
        <v>2024-04-17</v>
      </c>
      <c r="I2200" t="str">
        <f t="shared" si="183"/>
        <v>2024</v>
      </c>
      <c r="J2200">
        <f t="shared" si="182"/>
        <v>4</v>
      </c>
      <c r="K2200" t="str">
        <f t="shared" si="184"/>
        <v>인천주의보2024-04-17</v>
      </c>
      <c r="L2200">
        <f>COUNTIF(K$2:K2200,K2200)</f>
        <v>1</v>
      </c>
    </row>
    <row r="2201" spans="1:12" x14ac:dyDescent="0.3">
      <c r="A2201" t="s">
        <v>127</v>
      </c>
      <c r="B2201" t="s">
        <v>160</v>
      </c>
      <c r="C2201" t="s">
        <v>126</v>
      </c>
      <c r="D2201" t="s">
        <v>1</v>
      </c>
      <c r="E2201" t="s">
        <v>1730</v>
      </c>
      <c r="F2201" t="s">
        <v>1733</v>
      </c>
      <c r="G2201" t="str">
        <f t="shared" si="180"/>
        <v>2024-04-17</v>
      </c>
      <c r="H2201" t="str">
        <f t="shared" si="181"/>
        <v>2024-04-19</v>
      </c>
      <c r="I2201" t="str">
        <f t="shared" si="183"/>
        <v>2024</v>
      </c>
      <c r="J2201">
        <f t="shared" si="182"/>
        <v>4</v>
      </c>
      <c r="K2201" t="str">
        <f t="shared" si="184"/>
        <v>강원경보2024-04-17</v>
      </c>
      <c r="L2201">
        <f>COUNTIF(K$2:K2201,K2201)</f>
        <v>1</v>
      </c>
    </row>
    <row r="2202" spans="1:12" hidden="1" x14ac:dyDescent="0.3">
      <c r="A2202" t="s">
        <v>127</v>
      </c>
      <c r="B2202" t="s">
        <v>128</v>
      </c>
      <c r="C2202" t="s">
        <v>126</v>
      </c>
      <c r="D2202" t="s">
        <v>123</v>
      </c>
      <c r="E2202" t="s">
        <v>1712</v>
      </c>
      <c r="F2202" t="s">
        <v>1697</v>
      </c>
      <c r="G2202" t="str">
        <f t="shared" si="180"/>
        <v>2024-04-17</v>
      </c>
      <c r="H2202" t="str">
        <f t="shared" si="181"/>
        <v>2024-04-18</v>
      </c>
      <c r="I2202" t="str">
        <f t="shared" si="183"/>
        <v>2024</v>
      </c>
      <c r="J2202">
        <f t="shared" si="182"/>
        <v>4</v>
      </c>
      <c r="K2202" t="str">
        <f t="shared" si="184"/>
        <v>강원주의보2024-04-17</v>
      </c>
      <c r="L2202">
        <f>COUNTIF(K$2:K2202,K2202)</f>
        <v>1</v>
      </c>
    </row>
    <row r="2203" spans="1:12" hidden="1" x14ac:dyDescent="0.3">
      <c r="A2203" t="s">
        <v>153</v>
      </c>
      <c r="B2203" t="s">
        <v>146</v>
      </c>
      <c r="C2203" t="s">
        <v>126</v>
      </c>
      <c r="D2203" t="s">
        <v>123</v>
      </c>
      <c r="E2203" t="s">
        <v>1712</v>
      </c>
      <c r="F2203" t="s">
        <v>1746</v>
      </c>
      <c r="G2203" t="str">
        <f t="shared" si="180"/>
        <v>2024-04-17</v>
      </c>
      <c r="H2203" t="str">
        <f t="shared" si="181"/>
        <v>2024-04-18</v>
      </c>
      <c r="I2203" t="str">
        <f t="shared" si="183"/>
        <v>2024</v>
      </c>
      <c r="J2203">
        <f t="shared" si="182"/>
        <v>4</v>
      </c>
      <c r="K2203" t="str">
        <f t="shared" si="184"/>
        <v>충남주의보2024-04-17</v>
      </c>
      <c r="L2203">
        <f>COUNTIF(K$2:K2203,K2203)</f>
        <v>1</v>
      </c>
    </row>
    <row r="2204" spans="1:12" hidden="1" x14ac:dyDescent="0.3">
      <c r="A2204" t="s">
        <v>34</v>
      </c>
      <c r="B2204" t="s">
        <v>140</v>
      </c>
      <c r="C2204" t="s">
        <v>126</v>
      </c>
      <c r="D2204" t="s">
        <v>123</v>
      </c>
      <c r="E2204" t="s">
        <v>1712</v>
      </c>
      <c r="F2204" t="s">
        <v>1735</v>
      </c>
      <c r="G2204" t="str">
        <f t="shared" si="180"/>
        <v>2024-04-17</v>
      </c>
      <c r="H2204" t="str">
        <f t="shared" si="181"/>
        <v>2024-04-18</v>
      </c>
      <c r="I2204" t="str">
        <f t="shared" si="183"/>
        <v>2024</v>
      </c>
      <c r="J2204">
        <f t="shared" si="182"/>
        <v>4</v>
      </c>
      <c r="K2204" t="str">
        <f t="shared" si="184"/>
        <v>대전주의보2024-04-17</v>
      </c>
      <c r="L2204">
        <f>COUNTIF(K$2:K2204,K2204)</f>
        <v>1</v>
      </c>
    </row>
    <row r="2205" spans="1:12" hidden="1" x14ac:dyDescent="0.3">
      <c r="A2205" t="s">
        <v>121</v>
      </c>
      <c r="B2205" t="s">
        <v>159</v>
      </c>
      <c r="C2205" t="s">
        <v>126</v>
      </c>
      <c r="D2205" t="s">
        <v>123</v>
      </c>
      <c r="E2205" t="s">
        <v>1712</v>
      </c>
      <c r="F2205" t="s">
        <v>1735</v>
      </c>
      <c r="G2205" t="str">
        <f t="shared" si="180"/>
        <v>2024-04-17</v>
      </c>
      <c r="H2205" t="str">
        <f t="shared" si="181"/>
        <v>2024-04-18</v>
      </c>
      <c r="I2205" t="str">
        <f t="shared" si="183"/>
        <v>2024</v>
      </c>
      <c r="J2205">
        <f t="shared" si="182"/>
        <v>4</v>
      </c>
      <c r="K2205" t="str">
        <f t="shared" si="184"/>
        <v>충북주의보2024-04-17</v>
      </c>
      <c r="L2205">
        <f>COUNTIF(K$2:K2205,K2205)</f>
        <v>1</v>
      </c>
    </row>
    <row r="2206" spans="1:12" hidden="1" x14ac:dyDescent="0.3">
      <c r="A2206" t="s">
        <v>61</v>
      </c>
      <c r="B2206" t="s">
        <v>171</v>
      </c>
      <c r="C2206" t="s">
        <v>126</v>
      </c>
      <c r="D2206" t="s">
        <v>123</v>
      </c>
      <c r="E2206" t="s">
        <v>1696</v>
      </c>
      <c r="F2206" t="s">
        <v>1754</v>
      </c>
      <c r="G2206" t="str">
        <f t="shared" si="180"/>
        <v>2024-04-17</v>
      </c>
      <c r="H2206" t="str">
        <f t="shared" si="181"/>
        <v>2024-04-18</v>
      </c>
      <c r="I2206" t="str">
        <f t="shared" si="183"/>
        <v>2024</v>
      </c>
      <c r="J2206">
        <f t="shared" si="182"/>
        <v>4</v>
      </c>
      <c r="K2206" t="str">
        <f t="shared" si="184"/>
        <v>세종주의보2024-04-17</v>
      </c>
      <c r="L2206">
        <f>COUNTIF(K$2:K2206,K2206)</f>
        <v>1</v>
      </c>
    </row>
    <row r="2207" spans="1:12" x14ac:dyDescent="0.3">
      <c r="A2207" t="s">
        <v>37</v>
      </c>
      <c r="B2207" t="s">
        <v>129</v>
      </c>
      <c r="C2207" t="s">
        <v>126</v>
      </c>
      <c r="D2207" t="s">
        <v>1</v>
      </c>
      <c r="E2207" t="s">
        <v>1755</v>
      </c>
      <c r="F2207" t="s">
        <v>1756</v>
      </c>
      <c r="G2207" t="str">
        <f t="shared" si="180"/>
        <v>2024-04-17</v>
      </c>
      <c r="H2207" t="str">
        <f t="shared" si="181"/>
        <v>2024-04-19</v>
      </c>
      <c r="I2207" t="str">
        <f t="shared" si="183"/>
        <v>2024</v>
      </c>
      <c r="J2207">
        <f t="shared" si="182"/>
        <v>4</v>
      </c>
      <c r="K2207" t="str">
        <f t="shared" si="184"/>
        <v>부산경보2024-04-17</v>
      </c>
      <c r="L2207">
        <f>COUNTIF(K$2:K2207,K2207)</f>
        <v>1</v>
      </c>
    </row>
    <row r="2208" spans="1:12" hidden="1" x14ac:dyDescent="0.3">
      <c r="A2208" t="s">
        <v>37</v>
      </c>
      <c r="B2208" t="s">
        <v>152</v>
      </c>
      <c r="C2208" t="s">
        <v>126</v>
      </c>
      <c r="D2208" t="s">
        <v>123</v>
      </c>
      <c r="E2208" t="s">
        <v>1730</v>
      </c>
      <c r="F2208" t="s">
        <v>1747</v>
      </c>
      <c r="G2208" t="str">
        <f t="shared" si="180"/>
        <v>2024-04-17</v>
      </c>
      <c r="H2208" t="str">
        <f t="shared" si="181"/>
        <v>2024-04-17</v>
      </c>
      <c r="I2208" t="str">
        <f t="shared" si="183"/>
        <v>2024</v>
      </c>
      <c r="J2208">
        <f t="shared" si="182"/>
        <v>4</v>
      </c>
      <c r="K2208" t="str">
        <f t="shared" si="184"/>
        <v>부산주의보2024-04-17</v>
      </c>
      <c r="L2208">
        <f>COUNTIF(K$2:K2208,K2208)</f>
        <v>1</v>
      </c>
    </row>
    <row r="2209" spans="1:12" hidden="1" x14ac:dyDescent="0.3">
      <c r="A2209" t="s">
        <v>38</v>
      </c>
      <c r="B2209" t="s">
        <v>167</v>
      </c>
      <c r="C2209" t="s">
        <v>126</v>
      </c>
      <c r="D2209" t="s">
        <v>123</v>
      </c>
      <c r="E2209" t="s">
        <v>1763</v>
      </c>
      <c r="F2209" t="s">
        <v>1734</v>
      </c>
      <c r="G2209" t="str">
        <f t="shared" si="180"/>
        <v>2024-04-17</v>
      </c>
      <c r="H2209" t="str">
        <f t="shared" si="181"/>
        <v>2024-04-17</v>
      </c>
      <c r="I2209" t="str">
        <f t="shared" si="183"/>
        <v>2024</v>
      </c>
      <c r="J2209">
        <f t="shared" si="182"/>
        <v>4</v>
      </c>
      <c r="K2209" t="str">
        <f t="shared" si="184"/>
        <v>울산주의보2024-04-17</v>
      </c>
      <c r="L2209">
        <f>COUNTIF(K$2:K2209,K2209)</f>
        <v>1</v>
      </c>
    </row>
    <row r="2210" spans="1:12" x14ac:dyDescent="0.3">
      <c r="A2210" t="s">
        <v>38</v>
      </c>
      <c r="B2210" t="s">
        <v>167</v>
      </c>
      <c r="C2210" t="s">
        <v>126</v>
      </c>
      <c r="D2210" t="s">
        <v>1</v>
      </c>
      <c r="E2210" t="s">
        <v>1734</v>
      </c>
      <c r="F2210" t="s">
        <v>1764</v>
      </c>
      <c r="G2210" t="str">
        <f t="shared" si="180"/>
        <v>2024-04-17</v>
      </c>
      <c r="H2210" t="str">
        <f t="shared" si="181"/>
        <v>2024-04-19</v>
      </c>
      <c r="I2210" t="str">
        <f t="shared" si="183"/>
        <v>2024</v>
      </c>
      <c r="J2210">
        <f t="shared" si="182"/>
        <v>4</v>
      </c>
      <c r="K2210" t="str">
        <f t="shared" si="184"/>
        <v>울산경보2024-04-17</v>
      </c>
      <c r="L2210">
        <f>COUNTIF(K$2:K2210,K2210)</f>
        <v>1</v>
      </c>
    </row>
    <row r="2211" spans="1:12" hidden="1" x14ac:dyDescent="0.3">
      <c r="A2211" t="s">
        <v>36</v>
      </c>
      <c r="B2211" t="s">
        <v>1767</v>
      </c>
      <c r="C2211" t="s">
        <v>126</v>
      </c>
      <c r="D2211" t="s">
        <v>123</v>
      </c>
      <c r="E2211" t="s">
        <v>1759</v>
      </c>
      <c r="F2211" t="s">
        <v>1697</v>
      </c>
      <c r="G2211" t="str">
        <f t="shared" si="180"/>
        <v>2024-04-17</v>
      </c>
      <c r="H2211" t="str">
        <f t="shared" si="181"/>
        <v>2024-04-18</v>
      </c>
      <c r="I2211" t="str">
        <f t="shared" si="183"/>
        <v>2024</v>
      </c>
      <c r="J2211">
        <f t="shared" si="182"/>
        <v>4</v>
      </c>
      <c r="K2211" t="str">
        <f t="shared" si="184"/>
        <v>대구주의보2024-04-17</v>
      </c>
      <c r="L2211">
        <f>COUNTIF(K$2:K2211,K2211)</f>
        <v>1</v>
      </c>
    </row>
    <row r="2212" spans="1:12" x14ac:dyDescent="0.3">
      <c r="A2212" t="s">
        <v>132</v>
      </c>
      <c r="B2212" t="s">
        <v>140</v>
      </c>
      <c r="C2212" t="s">
        <v>126</v>
      </c>
      <c r="D2212" t="s">
        <v>1</v>
      </c>
      <c r="E2212" t="s">
        <v>1712</v>
      </c>
      <c r="F2212" t="s">
        <v>1775</v>
      </c>
      <c r="G2212" t="str">
        <f t="shared" si="180"/>
        <v>2024-04-17</v>
      </c>
      <c r="H2212" t="str">
        <f t="shared" si="181"/>
        <v>2024-04-19</v>
      </c>
      <c r="I2212" t="str">
        <f t="shared" si="183"/>
        <v>2024</v>
      </c>
      <c r="J2212">
        <f t="shared" si="182"/>
        <v>4</v>
      </c>
      <c r="K2212" t="str">
        <f t="shared" si="184"/>
        <v>경북경보2024-04-17</v>
      </c>
      <c r="L2212">
        <f>COUNTIF(K$2:K2212,K2212)</f>
        <v>1</v>
      </c>
    </row>
    <row r="2213" spans="1:12" hidden="1" x14ac:dyDescent="0.3">
      <c r="A2213" t="s">
        <v>132</v>
      </c>
      <c r="B2213" t="s">
        <v>172</v>
      </c>
      <c r="C2213" t="s">
        <v>126</v>
      </c>
      <c r="D2213" t="s">
        <v>123</v>
      </c>
      <c r="E2213" t="s">
        <v>1776</v>
      </c>
      <c r="F2213" t="s">
        <v>1711</v>
      </c>
      <c r="G2213" t="str">
        <f t="shared" si="180"/>
        <v>2024-04-17</v>
      </c>
      <c r="H2213" t="str">
        <f t="shared" si="181"/>
        <v>2024-04-17</v>
      </c>
      <c r="I2213" t="str">
        <f t="shared" si="183"/>
        <v>2024</v>
      </c>
      <c r="J2213">
        <f t="shared" si="182"/>
        <v>4</v>
      </c>
      <c r="K2213" t="str">
        <f t="shared" si="184"/>
        <v>경북주의보2024-04-17</v>
      </c>
      <c r="L2213">
        <f>COUNTIF(K$2:K2213,K2213)</f>
        <v>1</v>
      </c>
    </row>
    <row r="2214" spans="1:12" hidden="1" x14ac:dyDescent="0.3">
      <c r="A2214" t="s">
        <v>133</v>
      </c>
      <c r="B2214" t="s">
        <v>145</v>
      </c>
      <c r="C2214" t="s">
        <v>126</v>
      </c>
      <c r="D2214" t="s">
        <v>123</v>
      </c>
      <c r="E2214" t="s">
        <v>1730</v>
      </c>
      <c r="F2214" t="s">
        <v>1783</v>
      </c>
      <c r="G2214" t="str">
        <f t="shared" si="180"/>
        <v>2024-04-17</v>
      </c>
      <c r="H2214" t="str">
        <f t="shared" si="181"/>
        <v>2024-04-17</v>
      </c>
      <c r="I2214" t="str">
        <f t="shared" si="183"/>
        <v>2024</v>
      </c>
      <c r="J2214">
        <f t="shared" si="182"/>
        <v>4</v>
      </c>
      <c r="K2214" t="str">
        <f t="shared" si="184"/>
        <v>경남주의보2024-04-17</v>
      </c>
      <c r="L2214">
        <f>COUNTIF(K$2:K2214,K2214)</f>
        <v>1</v>
      </c>
    </row>
    <row r="2215" spans="1:12" hidden="1" x14ac:dyDescent="0.3">
      <c r="A2215" t="s">
        <v>130</v>
      </c>
      <c r="B2215" t="s">
        <v>125</v>
      </c>
      <c r="C2215" t="s">
        <v>126</v>
      </c>
      <c r="D2215" t="s">
        <v>123</v>
      </c>
      <c r="E2215" t="s">
        <v>1730</v>
      </c>
      <c r="F2215" t="s">
        <v>1732</v>
      </c>
      <c r="G2215" t="str">
        <f t="shared" si="180"/>
        <v>2024-04-17</v>
      </c>
      <c r="H2215" t="str">
        <f t="shared" si="181"/>
        <v>2024-04-18</v>
      </c>
      <c r="I2215" t="str">
        <f t="shared" si="183"/>
        <v>2024</v>
      </c>
      <c r="J2215">
        <f t="shared" si="182"/>
        <v>4</v>
      </c>
      <c r="K2215" t="str">
        <f t="shared" si="184"/>
        <v>전남주의보2024-04-17</v>
      </c>
      <c r="L2215">
        <f>COUNTIF(K$2:K2215,K2215)</f>
        <v>1</v>
      </c>
    </row>
    <row r="2216" spans="1:12" hidden="1" x14ac:dyDescent="0.3">
      <c r="A2216" t="s">
        <v>39</v>
      </c>
      <c r="B2216" t="s">
        <v>139</v>
      </c>
      <c r="C2216" t="s">
        <v>126</v>
      </c>
      <c r="D2216" t="s">
        <v>123</v>
      </c>
      <c r="E2216" t="s">
        <v>1734</v>
      </c>
      <c r="F2216" t="s">
        <v>1792</v>
      </c>
      <c r="G2216" t="str">
        <f t="shared" si="180"/>
        <v>2024-04-17</v>
      </c>
      <c r="H2216" t="str">
        <f t="shared" si="181"/>
        <v>2024-04-18</v>
      </c>
      <c r="I2216" t="str">
        <f t="shared" si="183"/>
        <v>2024</v>
      </c>
      <c r="J2216">
        <f t="shared" si="182"/>
        <v>4</v>
      </c>
      <c r="K2216" t="str">
        <f t="shared" si="184"/>
        <v>광주주의보2024-04-17</v>
      </c>
      <c r="L2216">
        <f>COUNTIF(K$2:K2216,K2216)</f>
        <v>1</v>
      </c>
    </row>
    <row r="2217" spans="1:12" hidden="1" x14ac:dyDescent="0.3">
      <c r="A2217" t="s">
        <v>142</v>
      </c>
      <c r="B2217" t="s">
        <v>129</v>
      </c>
      <c r="C2217" t="s">
        <v>126</v>
      </c>
      <c r="D2217" t="s">
        <v>123</v>
      </c>
      <c r="E2217" t="s">
        <v>1734</v>
      </c>
      <c r="F2217" t="s">
        <v>1754</v>
      </c>
      <c r="G2217" t="str">
        <f t="shared" si="180"/>
        <v>2024-04-17</v>
      </c>
      <c r="H2217" t="str">
        <f t="shared" si="181"/>
        <v>2024-04-18</v>
      </c>
      <c r="I2217" t="str">
        <f t="shared" si="183"/>
        <v>2024</v>
      </c>
      <c r="J2217">
        <f t="shared" si="182"/>
        <v>4</v>
      </c>
      <c r="K2217" t="str">
        <f t="shared" si="184"/>
        <v>전북주의보2024-04-17</v>
      </c>
      <c r="L2217">
        <f>COUNTIF(K$2:K2217,K2217)</f>
        <v>1</v>
      </c>
    </row>
    <row r="2218" spans="1:12" hidden="1" x14ac:dyDescent="0.3">
      <c r="A2218" t="s">
        <v>41</v>
      </c>
      <c r="B2218" t="s">
        <v>162</v>
      </c>
      <c r="C2218" t="s">
        <v>126</v>
      </c>
      <c r="D2218" t="s">
        <v>123</v>
      </c>
      <c r="E2218" t="s">
        <v>1759</v>
      </c>
      <c r="F2218" t="s">
        <v>1732</v>
      </c>
      <c r="G2218" t="str">
        <f t="shared" si="180"/>
        <v>2024-04-17</v>
      </c>
      <c r="H2218" t="str">
        <f t="shared" si="181"/>
        <v>2024-04-18</v>
      </c>
      <c r="I2218" t="str">
        <f t="shared" si="183"/>
        <v>2024</v>
      </c>
      <c r="J2218">
        <f t="shared" si="182"/>
        <v>4</v>
      </c>
      <c r="K2218" t="str">
        <f t="shared" si="184"/>
        <v>제주주의보2024-04-17</v>
      </c>
      <c r="L2218">
        <f>COUNTIF(K$2:K2218,K2218)</f>
        <v>1</v>
      </c>
    </row>
    <row r="2219" spans="1:12" hidden="1" x14ac:dyDescent="0.3">
      <c r="A2219" t="s">
        <v>124</v>
      </c>
      <c r="B2219" t="s">
        <v>144</v>
      </c>
      <c r="C2219" t="s">
        <v>126</v>
      </c>
      <c r="D2219" t="s">
        <v>123</v>
      </c>
      <c r="E2219" t="s">
        <v>1713</v>
      </c>
      <c r="F2219" t="s">
        <v>1714</v>
      </c>
      <c r="G2219" t="str">
        <f t="shared" si="180"/>
        <v>2024-04-18</v>
      </c>
      <c r="H2219" t="str">
        <f t="shared" si="181"/>
        <v>2024-04-18</v>
      </c>
      <c r="I2219" t="str">
        <f t="shared" si="183"/>
        <v>2024</v>
      </c>
      <c r="J2219">
        <f t="shared" si="182"/>
        <v>4</v>
      </c>
      <c r="K2219" t="str">
        <f t="shared" si="184"/>
        <v>경기주의보2024-04-18</v>
      </c>
      <c r="L2219">
        <f>COUNTIF(K$2:K2219,K2219)</f>
        <v>1</v>
      </c>
    </row>
    <row r="2220" spans="1:12" hidden="1" x14ac:dyDescent="0.3">
      <c r="A2220" t="s">
        <v>30</v>
      </c>
      <c r="B2220" t="s">
        <v>137</v>
      </c>
      <c r="C2220" t="s">
        <v>126</v>
      </c>
      <c r="D2220" t="s">
        <v>123</v>
      </c>
      <c r="E2220" t="s">
        <v>1719</v>
      </c>
      <c r="F2220" t="s">
        <v>1720</v>
      </c>
      <c r="G2220" t="str">
        <f t="shared" si="180"/>
        <v>2024-04-18</v>
      </c>
      <c r="H2220" t="str">
        <f t="shared" si="181"/>
        <v>2024-04-18</v>
      </c>
      <c r="I2220" t="str">
        <f t="shared" si="183"/>
        <v>2024</v>
      </c>
      <c r="J2220">
        <f t="shared" si="182"/>
        <v>4</v>
      </c>
      <c r="K2220" t="str">
        <f t="shared" si="184"/>
        <v>인천주의보2024-04-18</v>
      </c>
      <c r="L2220">
        <f>COUNTIF(K$2:K2220,K2220)</f>
        <v>1</v>
      </c>
    </row>
    <row r="2221" spans="1:12" hidden="1" x14ac:dyDescent="0.3">
      <c r="A2221" t="s">
        <v>127</v>
      </c>
      <c r="B2221" t="s">
        <v>143</v>
      </c>
      <c r="C2221" t="s">
        <v>126</v>
      </c>
      <c r="D2221" t="s">
        <v>123</v>
      </c>
      <c r="E2221" t="s">
        <v>1732</v>
      </c>
      <c r="F2221" t="s">
        <v>1736</v>
      </c>
      <c r="G2221" t="str">
        <f t="shared" si="180"/>
        <v>2024-04-18</v>
      </c>
      <c r="H2221" t="str">
        <f t="shared" si="181"/>
        <v>2024-04-19</v>
      </c>
      <c r="I2221" t="str">
        <f t="shared" si="183"/>
        <v>2024</v>
      </c>
      <c r="J2221">
        <f t="shared" si="182"/>
        <v>4</v>
      </c>
      <c r="K2221" t="str">
        <f t="shared" si="184"/>
        <v>강원주의보2024-04-18</v>
      </c>
      <c r="L2221">
        <f>COUNTIF(K$2:K2221,K2221)</f>
        <v>1</v>
      </c>
    </row>
    <row r="2222" spans="1:12" hidden="1" x14ac:dyDescent="0.3">
      <c r="A2222" t="s">
        <v>36</v>
      </c>
      <c r="B2222" t="s">
        <v>165</v>
      </c>
      <c r="C2222" t="s">
        <v>126</v>
      </c>
      <c r="D2222" t="s">
        <v>123</v>
      </c>
      <c r="E2222" t="s">
        <v>1746</v>
      </c>
      <c r="F2222" t="s">
        <v>1764</v>
      </c>
      <c r="G2222" t="str">
        <f t="shared" si="180"/>
        <v>2024-04-18</v>
      </c>
      <c r="H2222" t="str">
        <f t="shared" si="181"/>
        <v>2024-04-19</v>
      </c>
      <c r="I2222" t="str">
        <f t="shared" si="183"/>
        <v>2024</v>
      </c>
      <c r="J2222">
        <f t="shared" si="182"/>
        <v>4</v>
      </c>
      <c r="K2222" t="str">
        <f t="shared" si="184"/>
        <v>대구주의보2024-04-18</v>
      </c>
      <c r="L2222">
        <f>COUNTIF(K$2:K2222,K2222)</f>
        <v>1</v>
      </c>
    </row>
    <row r="2223" spans="1:12" x14ac:dyDescent="0.3">
      <c r="A2223" t="s">
        <v>133</v>
      </c>
      <c r="B2223" t="s">
        <v>136</v>
      </c>
      <c r="C2223" t="s">
        <v>126</v>
      </c>
      <c r="D2223" t="s">
        <v>1</v>
      </c>
      <c r="E2223" t="s">
        <v>1710</v>
      </c>
      <c r="F2223" t="s">
        <v>1764</v>
      </c>
      <c r="G2223" t="str">
        <f t="shared" si="180"/>
        <v>2024-04-18</v>
      </c>
      <c r="H2223" t="str">
        <f t="shared" si="181"/>
        <v>2024-04-19</v>
      </c>
      <c r="I2223" t="str">
        <f t="shared" si="183"/>
        <v>2024</v>
      </c>
      <c r="J2223">
        <f t="shared" si="182"/>
        <v>4</v>
      </c>
      <c r="K2223" t="str">
        <f t="shared" si="184"/>
        <v>경남경보2024-04-18</v>
      </c>
      <c r="L2223">
        <f>COUNTIF(K$2:K2223,K2223)</f>
        <v>1</v>
      </c>
    </row>
    <row r="2224" spans="1:12" hidden="1" x14ac:dyDescent="0.3">
      <c r="A2224" t="s">
        <v>133</v>
      </c>
      <c r="B2224" t="s">
        <v>150</v>
      </c>
      <c r="C2224" t="s">
        <v>126</v>
      </c>
      <c r="D2224" t="s">
        <v>123</v>
      </c>
      <c r="E2224" t="s">
        <v>1713</v>
      </c>
      <c r="F2224" t="s">
        <v>1785</v>
      </c>
      <c r="G2224" t="str">
        <f t="shared" si="180"/>
        <v>2024-04-18</v>
      </c>
      <c r="H2224" t="str">
        <f t="shared" si="181"/>
        <v>2024-04-19</v>
      </c>
      <c r="I2224" t="str">
        <f t="shared" si="183"/>
        <v>2024</v>
      </c>
      <c r="J2224">
        <f t="shared" si="182"/>
        <v>4</v>
      </c>
      <c r="K2224" t="str">
        <f t="shared" si="184"/>
        <v>경남주의보2024-04-18</v>
      </c>
      <c r="L2224">
        <f>COUNTIF(K$2:K2224,K2224)</f>
        <v>1</v>
      </c>
    </row>
    <row r="2225" spans="1:12" hidden="1" x14ac:dyDescent="0.3">
      <c r="A2225" t="s">
        <v>130</v>
      </c>
      <c r="B2225" t="s">
        <v>131</v>
      </c>
      <c r="C2225" t="s">
        <v>126</v>
      </c>
      <c r="D2225" t="s">
        <v>123</v>
      </c>
      <c r="E2225" t="s">
        <v>1786</v>
      </c>
      <c r="F2225" t="s">
        <v>1787</v>
      </c>
      <c r="G2225" t="str">
        <f t="shared" si="180"/>
        <v>2024-04-18</v>
      </c>
      <c r="H2225" t="str">
        <f t="shared" si="181"/>
        <v>2024-04-19</v>
      </c>
      <c r="I2225" t="str">
        <f t="shared" si="183"/>
        <v>2024</v>
      </c>
      <c r="J2225">
        <f t="shared" si="182"/>
        <v>4</v>
      </c>
      <c r="K2225" t="str">
        <f t="shared" si="184"/>
        <v>전남주의보2024-04-18</v>
      </c>
      <c r="L2225">
        <f>COUNTIF(K$2:K2225,K2225)</f>
        <v>1</v>
      </c>
    </row>
    <row r="2226" spans="1:12" hidden="1" x14ac:dyDescent="0.3">
      <c r="A2226" t="s">
        <v>142</v>
      </c>
      <c r="B2226" t="s">
        <v>152</v>
      </c>
      <c r="C2226" t="s">
        <v>126</v>
      </c>
      <c r="D2226" t="s">
        <v>123</v>
      </c>
      <c r="E2226" t="s">
        <v>1719</v>
      </c>
      <c r="F2226" t="s">
        <v>1746</v>
      </c>
      <c r="G2226" t="str">
        <f t="shared" si="180"/>
        <v>2024-04-18</v>
      </c>
      <c r="H2226" t="str">
        <f t="shared" si="181"/>
        <v>2024-04-18</v>
      </c>
      <c r="I2226" t="str">
        <f t="shared" si="183"/>
        <v>2024</v>
      </c>
      <c r="J2226">
        <f t="shared" si="182"/>
        <v>4</v>
      </c>
      <c r="K2226" t="str">
        <f t="shared" si="184"/>
        <v>전북주의보2024-04-18</v>
      </c>
      <c r="L2226">
        <f>COUNTIF(K$2:K2226,K2226)</f>
        <v>1</v>
      </c>
    </row>
    <row r="2227" spans="1:12" hidden="1" x14ac:dyDescent="0.3">
      <c r="A2227" t="s">
        <v>37</v>
      </c>
      <c r="B2227" t="s">
        <v>140</v>
      </c>
      <c r="C2227" t="s">
        <v>1794</v>
      </c>
      <c r="D2227" t="s">
        <v>123</v>
      </c>
      <c r="E2227" t="s">
        <v>1714</v>
      </c>
      <c r="F2227" t="s">
        <v>1758</v>
      </c>
      <c r="G2227" t="str">
        <f t="shared" si="180"/>
        <v>2024-04-18</v>
      </c>
      <c r="H2227" t="str">
        <f t="shared" si="181"/>
        <v>2024-04-19</v>
      </c>
      <c r="I2227" t="str">
        <f t="shared" si="183"/>
        <v>2024</v>
      </c>
      <c r="J2227">
        <f t="shared" si="182"/>
        <v>4</v>
      </c>
      <c r="K2227" t="str">
        <f t="shared" si="184"/>
        <v>부산주의보2024-04-18</v>
      </c>
      <c r="L2227">
        <f>COUNTIF(K$2:K2227,K2227)</f>
        <v>1</v>
      </c>
    </row>
    <row r="2228" spans="1:12" hidden="1" x14ac:dyDescent="0.3">
      <c r="A2228" t="s">
        <v>38</v>
      </c>
      <c r="B2228" t="s">
        <v>167</v>
      </c>
      <c r="C2228" t="s">
        <v>1794</v>
      </c>
      <c r="D2228" t="s">
        <v>123</v>
      </c>
      <c r="E2228" t="s">
        <v>1714</v>
      </c>
      <c r="F2228" t="s">
        <v>3054</v>
      </c>
      <c r="G2228" t="str">
        <f t="shared" si="180"/>
        <v>2024-04-18</v>
      </c>
      <c r="H2228" t="str">
        <f t="shared" si="181"/>
        <v>2024-04-20</v>
      </c>
      <c r="I2228" t="str">
        <f t="shared" si="183"/>
        <v>2024</v>
      </c>
      <c r="J2228">
        <f t="shared" si="182"/>
        <v>4</v>
      </c>
      <c r="K2228" t="str">
        <f t="shared" si="184"/>
        <v>울산주의보2024-04-18</v>
      </c>
      <c r="L2228">
        <f>COUNTIF(K$2:K2228,K2228)</f>
        <v>1</v>
      </c>
    </row>
    <row r="2229" spans="1:12" hidden="1" x14ac:dyDescent="0.3">
      <c r="A2229" t="s">
        <v>132</v>
      </c>
      <c r="B2229" t="s">
        <v>172</v>
      </c>
      <c r="C2229" t="s">
        <v>1794</v>
      </c>
      <c r="D2229" t="s">
        <v>123</v>
      </c>
      <c r="E2229" t="s">
        <v>1784</v>
      </c>
      <c r="F2229" t="s">
        <v>1785</v>
      </c>
      <c r="G2229" t="str">
        <f t="shared" si="180"/>
        <v>2024-04-18</v>
      </c>
      <c r="H2229" t="str">
        <f t="shared" si="181"/>
        <v>2024-04-19</v>
      </c>
      <c r="I2229" t="str">
        <f t="shared" si="183"/>
        <v>2024</v>
      </c>
      <c r="J2229">
        <f t="shared" si="182"/>
        <v>4</v>
      </c>
      <c r="K2229" t="str">
        <f t="shared" si="184"/>
        <v>경북주의보2024-04-18</v>
      </c>
      <c r="L2229">
        <f>COUNTIF(K$2:K2229,K2229)</f>
        <v>1</v>
      </c>
    </row>
    <row r="2230" spans="1:12" hidden="1" x14ac:dyDescent="0.3">
      <c r="A2230" t="s">
        <v>127</v>
      </c>
      <c r="B2230" t="s">
        <v>143</v>
      </c>
      <c r="C2230" t="s">
        <v>126</v>
      </c>
      <c r="D2230" t="s">
        <v>123</v>
      </c>
      <c r="E2230" t="s">
        <v>1737</v>
      </c>
      <c r="F2230" t="s">
        <v>1738</v>
      </c>
      <c r="G2230" t="str">
        <f t="shared" si="180"/>
        <v>2024-04-19</v>
      </c>
      <c r="H2230" t="str">
        <f t="shared" si="181"/>
        <v>2024-04-19</v>
      </c>
      <c r="I2230" t="str">
        <f t="shared" si="183"/>
        <v>2024</v>
      </c>
      <c r="J2230">
        <f t="shared" si="182"/>
        <v>4</v>
      </c>
      <c r="K2230" t="str">
        <f t="shared" si="184"/>
        <v>강원주의보2024-04-19</v>
      </c>
      <c r="L2230">
        <f>COUNTIF(K$2:K2230,K2230)</f>
        <v>1</v>
      </c>
    </row>
    <row r="2231" spans="1:12" hidden="1" x14ac:dyDescent="0.3">
      <c r="A2231" t="s">
        <v>37</v>
      </c>
      <c r="B2231" t="s">
        <v>159</v>
      </c>
      <c r="C2231" t="s">
        <v>126</v>
      </c>
      <c r="D2231" t="s">
        <v>123</v>
      </c>
      <c r="E2231" t="s">
        <v>1760</v>
      </c>
      <c r="F2231" t="s">
        <v>1761</v>
      </c>
      <c r="G2231" t="str">
        <f t="shared" si="180"/>
        <v>2024-04-19</v>
      </c>
      <c r="H2231" t="str">
        <f t="shared" si="181"/>
        <v>2024-04-20</v>
      </c>
      <c r="I2231" t="str">
        <f t="shared" si="183"/>
        <v>2024</v>
      </c>
      <c r="J2231">
        <f t="shared" si="182"/>
        <v>4</v>
      </c>
      <c r="K2231" t="str">
        <f t="shared" si="184"/>
        <v>부산주의보2024-04-19</v>
      </c>
      <c r="L2231">
        <f>COUNTIF(K$2:K2231,K2231)</f>
        <v>1</v>
      </c>
    </row>
    <row r="2232" spans="1:12" hidden="1" x14ac:dyDescent="0.3">
      <c r="A2232" t="s">
        <v>38</v>
      </c>
      <c r="B2232" t="s">
        <v>167</v>
      </c>
      <c r="C2232" t="s">
        <v>126</v>
      </c>
      <c r="D2232" t="s">
        <v>123</v>
      </c>
      <c r="E2232" t="s">
        <v>1764</v>
      </c>
      <c r="F2232" t="s">
        <v>1765</v>
      </c>
      <c r="G2232" t="str">
        <f t="shared" si="180"/>
        <v>2024-04-19</v>
      </c>
      <c r="H2232" t="str">
        <f t="shared" si="181"/>
        <v>2024-04-20</v>
      </c>
      <c r="I2232" t="str">
        <f t="shared" si="183"/>
        <v>2024</v>
      </c>
      <c r="J2232">
        <f t="shared" si="182"/>
        <v>4</v>
      </c>
      <c r="K2232" t="str">
        <f t="shared" si="184"/>
        <v>울산주의보2024-04-19</v>
      </c>
      <c r="L2232">
        <f>COUNTIF(K$2:K2232,K2232)</f>
        <v>1</v>
      </c>
    </row>
    <row r="2233" spans="1:12" hidden="1" x14ac:dyDescent="0.3">
      <c r="A2233" t="s">
        <v>132</v>
      </c>
      <c r="B2233" t="s">
        <v>172</v>
      </c>
      <c r="C2233" t="s">
        <v>126</v>
      </c>
      <c r="D2233" t="s">
        <v>123</v>
      </c>
      <c r="E2233" t="s">
        <v>1737</v>
      </c>
      <c r="F2233" t="s">
        <v>1738</v>
      </c>
      <c r="G2233" t="str">
        <f t="shared" si="180"/>
        <v>2024-04-19</v>
      </c>
      <c r="H2233" t="str">
        <f t="shared" si="181"/>
        <v>2024-04-19</v>
      </c>
      <c r="I2233" t="str">
        <f t="shared" si="183"/>
        <v>2024</v>
      </c>
      <c r="J2233">
        <f t="shared" si="182"/>
        <v>4</v>
      </c>
      <c r="K2233" t="str">
        <f t="shared" si="184"/>
        <v>경북주의보2024-04-19</v>
      </c>
      <c r="L2233">
        <f>COUNTIF(K$2:K2233,K2233)</f>
        <v>1</v>
      </c>
    </row>
    <row r="2234" spans="1:12" hidden="1" x14ac:dyDescent="0.3">
      <c r="A2234" t="s">
        <v>133</v>
      </c>
      <c r="B2234" t="s">
        <v>141</v>
      </c>
      <c r="C2234" t="s">
        <v>126</v>
      </c>
      <c r="D2234" t="s">
        <v>123</v>
      </c>
      <c r="E2234" t="s">
        <v>1757</v>
      </c>
      <c r="F2234" t="s">
        <v>1738</v>
      </c>
      <c r="G2234" t="str">
        <f t="shared" si="180"/>
        <v>2024-04-19</v>
      </c>
      <c r="H2234" t="str">
        <f t="shared" si="181"/>
        <v>2024-04-19</v>
      </c>
      <c r="I2234" t="str">
        <f t="shared" si="183"/>
        <v>2024</v>
      </c>
      <c r="J2234">
        <f t="shared" si="182"/>
        <v>4</v>
      </c>
      <c r="K2234" t="str">
        <f t="shared" si="184"/>
        <v>경남주의보2024-04-19</v>
      </c>
      <c r="L2234">
        <f>COUNTIF(K$2:K2234,K2234)</f>
        <v>1</v>
      </c>
    </row>
    <row r="2235" spans="1:12" hidden="1" x14ac:dyDescent="0.3">
      <c r="A2235" t="s">
        <v>132</v>
      </c>
      <c r="B2235" t="s">
        <v>172</v>
      </c>
      <c r="C2235" t="s">
        <v>126</v>
      </c>
      <c r="D2235" t="s">
        <v>123</v>
      </c>
      <c r="E2235" t="s">
        <v>1777</v>
      </c>
      <c r="F2235" t="s">
        <v>1778</v>
      </c>
      <c r="G2235" t="str">
        <f t="shared" si="180"/>
        <v>2024-04-20</v>
      </c>
      <c r="H2235" t="str">
        <f t="shared" si="181"/>
        <v>2024-04-21</v>
      </c>
      <c r="I2235" t="str">
        <f t="shared" si="183"/>
        <v>2024</v>
      </c>
      <c r="J2235">
        <f t="shared" si="182"/>
        <v>4</v>
      </c>
      <c r="K2235" t="str">
        <f t="shared" si="184"/>
        <v>경북주의보2024-04-20</v>
      </c>
      <c r="L2235">
        <f>COUNTIF(K$2:K2235,K2235)</f>
        <v>1</v>
      </c>
    </row>
    <row r="2236" spans="1:12" hidden="1" x14ac:dyDescent="0.3">
      <c r="A2236" t="s">
        <v>30</v>
      </c>
      <c r="B2236" t="s">
        <v>137</v>
      </c>
      <c r="C2236" t="s">
        <v>126</v>
      </c>
      <c r="D2236" t="s">
        <v>123</v>
      </c>
      <c r="E2236" t="s">
        <v>1721</v>
      </c>
      <c r="F2236" t="s">
        <v>1722</v>
      </c>
      <c r="G2236" t="str">
        <f t="shared" si="180"/>
        <v>2024-05-12</v>
      </c>
      <c r="H2236" t="str">
        <f t="shared" si="181"/>
        <v>2024-05-12</v>
      </c>
      <c r="I2236" t="str">
        <f t="shared" si="183"/>
        <v>2024</v>
      </c>
      <c r="J2236">
        <f t="shared" si="182"/>
        <v>5</v>
      </c>
      <c r="K2236" t="str">
        <f t="shared" si="184"/>
        <v>인천주의보2024-05-12</v>
      </c>
      <c r="L2236">
        <f>COUNTIF(K$2:K2236,K2236)</f>
        <v>1</v>
      </c>
    </row>
    <row r="2237" spans="1:12" hidden="1" x14ac:dyDescent="0.3">
      <c r="A2237" t="s">
        <v>127</v>
      </c>
      <c r="B2237" t="s">
        <v>143</v>
      </c>
      <c r="C2237" t="s">
        <v>126</v>
      </c>
      <c r="D2237" t="s">
        <v>123</v>
      </c>
      <c r="E2237" t="s">
        <v>1739</v>
      </c>
      <c r="F2237" t="s">
        <v>1721</v>
      </c>
      <c r="G2237" t="str">
        <f t="shared" si="180"/>
        <v>2024-05-12</v>
      </c>
      <c r="H2237" t="str">
        <f t="shared" si="181"/>
        <v>2024-05-12</v>
      </c>
      <c r="I2237" t="str">
        <f t="shared" si="183"/>
        <v>2024</v>
      </c>
      <c r="J2237">
        <f t="shared" si="182"/>
        <v>5</v>
      </c>
      <c r="K2237" t="str">
        <f t="shared" si="184"/>
        <v>강원주의보2024-05-12</v>
      </c>
      <c r="L2237">
        <f>COUNTIF(K$2:K2237,K2237)</f>
        <v>1</v>
      </c>
    </row>
    <row r="2238" spans="1:12" hidden="1" x14ac:dyDescent="0.3">
      <c r="A2238" t="s">
        <v>153</v>
      </c>
      <c r="B2238" t="s">
        <v>146</v>
      </c>
      <c r="C2238" t="s">
        <v>126</v>
      </c>
      <c r="D2238" t="s">
        <v>123</v>
      </c>
      <c r="E2238" t="s">
        <v>1740</v>
      </c>
      <c r="F2238" t="s">
        <v>1741</v>
      </c>
      <c r="G2238" t="str">
        <f t="shared" si="180"/>
        <v>2024-05-12</v>
      </c>
      <c r="H2238" t="str">
        <f t="shared" si="181"/>
        <v>2024-05-12</v>
      </c>
      <c r="I2238" t="str">
        <f t="shared" si="183"/>
        <v>2024</v>
      </c>
      <c r="J2238">
        <f t="shared" si="182"/>
        <v>5</v>
      </c>
      <c r="K2238" t="str">
        <f t="shared" si="184"/>
        <v>충남주의보2024-05-12</v>
      </c>
      <c r="L2238">
        <f>COUNTIF(K$2:K2238,K2238)</f>
        <v>1</v>
      </c>
    </row>
    <row r="2239" spans="1:12" hidden="1" x14ac:dyDescent="0.3">
      <c r="A2239" t="s">
        <v>34</v>
      </c>
      <c r="B2239" t="s">
        <v>140</v>
      </c>
      <c r="C2239" t="s">
        <v>126</v>
      </c>
      <c r="D2239" t="s">
        <v>123</v>
      </c>
      <c r="E2239" t="s">
        <v>1721</v>
      </c>
      <c r="F2239" t="s">
        <v>1722</v>
      </c>
      <c r="G2239" t="str">
        <f t="shared" si="180"/>
        <v>2024-05-12</v>
      </c>
      <c r="H2239" t="str">
        <f t="shared" si="181"/>
        <v>2024-05-12</v>
      </c>
      <c r="I2239" t="str">
        <f t="shared" si="183"/>
        <v>2024</v>
      </c>
      <c r="J2239">
        <f t="shared" si="182"/>
        <v>5</v>
      </c>
      <c r="K2239" t="str">
        <f t="shared" si="184"/>
        <v>대전주의보2024-05-12</v>
      </c>
      <c r="L2239">
        <f>COUNTIF(K$2:K2239,K2239)</f>
        <v>1</v>
      </c>
    </row>
    <row r="2240" spans="1:12" hidden="1" x14ac:dyDescent="0.3">
      <c r="A2240" t="s">
        <v>121</v>
      </c>
      <c r="B2240" t="s">
        <v>122</v>
      </c>
      <c r="C2240" t="s">
        <v>126</v>
      </c>
      <c r="D2240" t="s">
        <v>123</v>
      </c>
      <c r="E2240" t="s">
        <v>1721</v>
      </c>
      <c r="F2240" t="s">
        <v>1741</v>
      </c>
      <c r="G2240" t="str">
        <f t="shared" si="180"/>
        <v>2024-05-12</v>
      </c>
      <c r="H2240" t="str">
        <f t="shared" si="181"/>
        <v>2024-05-12</v>
      </c>
      <c r="I2240" t="str">
        <f t="shared" si="183"/>
        <v>2024</v>
      </c>
      <c r="J2240">
        <f t="shared" si="182"/>
        <v>5</v>
      </c>
      <c r="K2240" t="str">
        <f t="shared" si="184"/>
        <v>충북주의보2024-05-12</v>
      </c>
      <c r="L2240">
        <f>COUNTIF(K$2:K2240,K2240)</f>
        <v>1</v>
      </c>
    </row>
    <row r="2241" spans="1:12" hidden="1" x14ac:dyDescent="0.3">
      <c r="A2241" t="s">
        <v>61</v>
      </c>
      <c r="B2241" t="s">
        <v>171</v>
      </c>
      <c r="C2241" t="s">
        <v>126</v>
      </c>
      <c r="D2241" t="s">
        <v>123</v>
      </c>
      <c r="E2241" t="s">
        <v>1721</v>
      </c>
      <c r="F2241" t="s">
        <v>1741</v>
      </c>
      <c r="G2241" t="str">
        <f t="shared" si="180"/>
        <v>2024-05-12</v>
      </c>
      <c r="H2241" t="str">
        <f t="shared" si="181"/>
        <v>2024-05-12</v>
      </c>
      <c r="I2241" t="str">
        <f t="shared" ref="I2241:I2253" si="185">LEFT(G2241,4)</f>
        <v>2024</v>
      </c>
      <c r="J2241">
        <f t="shared" si="182"/>
        <v>5</v>
      </c>
      <c r="K2241" t="str">
        <f t="shared" ref="K2241:K2253" si="186">A2241&amp;D2241&amp;G2241</f>
        <v>세종주의보2024-05-12</v>
      </c>
      <c r="L2241">
        <f>COUNTIF(K$2:K2241,K2241)</f>
        <v>1</v>
      </c>
    </row>
    <row r="2242" spans="1:12" x14ac:dyDescent="0.3">
      <c r="A2242" t="s">
        <v>36</v>
      </c>
      <c r="B2242" t="s">
        <v>1767</v>
      </c>
      <c r="C2242" t="s">
        <v>126</v>
      </c>
      <c r="D2242" t="s">
        <v>1</v>
      </c>
      <c r="E2242" t="s">
        <v>1721</v>
      </c>
      <c r="F2242" t="s">
        <v>1722</v>
      </c>
      <c r="G2242" t="str">
        <f t="shared" ref="G2242:G2253" si="187">LEFT(E2242,10)</f>
        <v>2024-05-12</v>
      </c>
      <c r="H2242" t="str">
        <f t="shared" ref="H2242:H2253" si="188">LEFT(F2242,10)</f>
        <v>2024-05-12</v>
      </c>
      <c r="I2242" t="str">
        <f t="shared" si="185"/>
        <v>2024</v>
      </c>
      <c r="J2242">
        <f t="shared" si="182"/>
        <v>5</v>
      </c>
      <c r="K2242" t="str">
        <f t="shared" si="186"/>
        <v>대구경보2024-05-12</v>
      </c>
      <c r="L2242">
        <f>COUNTIF(K$2:K2242,K2242)</f>
        <v>1</v>
      </c>
    </row>
    <row r="2243" spans="1:12" hidden="1" x14ac:dyDescent="0.3">
      <c r="A2243" t="s">
        <v>36</v>
      </c>
      <c r="B2243" t="s">
        <v>1767</v>
      </c>
      <c r="C2243" t="s">
        <v>126</v>
      </c>
      <c r="D2243" t="s">
        <v>123</v>
      </c>
      <c r="E2243" t="s">
        <v>1771</v>
      </c>
      <c r="F2243" t="s">
        <v>1721</v>
      </c>
      <c r="G2243" t="str">
        <f t="shared" si="187"/>
        <v>2024-05-12</v>
      </c>
      <c r="H2243" t="str">
        <f t="shared" si="188"/>
        <v>2024-05-12</v>
      </c>
      <c r="I2243" t="str">
        <f t="shared" si="185"/>
        <v>2024</v>
      </c>
      <c r="J2243">
        <f t="shared" ref="J2243:J2253" si="189">MONTH(G2243)</f>
        <v>5</v>
      </c>
      <c r="K2243" t="str">
        <f t="shared" si="186"/>
        <v>대구주의보2024-05-12</v>
      </c>
      <c r="L2243">
        <f>COUNTIF(K$2:K2243,K2243)</f>
        <v>1</v>
      </c>
    </row>
    <row r="2244" spans="1:12" hidden="1" x14ac:dyDescent="0.3">
      <c r="A2244" t="s">
        <v>132</v>
      </c>
      <c r="B2244" t="s">
        <v>129</v>
      </c>
      <c r="C2244" t="s">
        <v>126</v>
      </c>
      <c r="D2244" t="s">
        <v>123</v>
      </c>
      <c r="E2244" t="s">
        <v>1779</v>
      </c>
      <c r="F2244" t="s">
        <v>1753</v>
      </c>
      <c r="G2244" t="str">
        <f t="shared" si="187"/>
        <v>2024-05-12</v>
      </c>
      <c r="H2244" t="str">
        <f t="shared" si="188"/>
        <v>2024-05-12</v>
      </c>
      <c r="I2244" t="str">
        <f t="shared" si="185"/>
        <v>2024</v>
      </c>
      <c r="J2244">
        <f t="shared" si="189"/>
        <v>5</v>
      </c>
      <c r="K2244" t="str">
        <f t="shared" si="186"/>
        <v>경북주의보2024-05-12</v>
      </c>
      <c r="L2244">
        <f>COUNTIF(K$2:K2244,K2244)</f>
        <v>1</v>
      </c>
    </row>
    <row r="2245" spans="1:12" hidden="1" x14ac:dyDescent="0.3">
      <c r="A2245" t="s">
        <v>133</v>
      </c>
      <c r="B2245" t="s">
        <v>154</v>
      </c>
      <c r="C2245" t="s">
        <v>126</v>
      </c>
      <c r="D2245" t="s">
        <v>123</v>
      </c>
      <c r="E2245" t="s">
        <v>1740</v>
      </c>
      <c r="F2245" t="s">
        <v>1753</v>
      </c>
      <c r="G2245" t="str">
        <f t="shared" si="187"/>
        <v>2024-05-12</v>
      </c>
      <c r="H2245" t="str">
        <f t="shared" si="188"/>
        <v>2024-05-12</v>
      </c>
      <c r="I2245" t="str">
        <f t="shared" si="185"/>
        <v>2024</v>
      </c>
      <c r="J2245">
        <f t="shared" si="189"/>
        <v>5</v>
      </c>
      <c r="K2245" t="str">
        <f t="shared" si="186"/>
        <v>경남주의보2024-05-12</v>
      </c>
      <c r="L2245">
        <f>COUNTIF(K$2:K2245,K2245)</f>
        <v>1</v>
      </c>
    </row>
    <row r="2246" spans="1:12" hidden="1" x14ac:dyDescent="0.3">
      <c r="A2246" t="s">
        <v>130</v>
      </c>
      <c r="B2246" t="s">
        <v>125</v>
      </c>
      <c r="C2246" t="s">
        <v>126</v>
      </c>
      <c r="D2246" t="s">
        <v>123</v>
      </c>
      <c r="E2246" t="s">
        <v>1740</v>
      </c>
      <c r="F2246" t="s">
        <v>1722</v>
      </c>
      <c r="G2246" t="str">
        <f t="shared" si="187"/>
        <v>2024-05-12</v>
      </c>
      <c r="H2246" t="str">
        <f t="shared" si="188"/>
        <v>2024-05-12</v>
      </c>
      <c r="I2246" t="str">
        <f t="shared" si="185"/>
        <v>2024</v>
      </c>
      <c r="J2246">
        <f t="shared" si="189"/>
        <v>5</v>
      </c>
      <c r="K2246" t="str">
        <f t="shared" si="186"/>
        <v>전남주의보2024-05-12</v>
      </c>
      <c r="L2246">
        <f>COUNTIF(K$2:K2246,K2246)</f>
        <v>1</v>
      </c>
    </row>
    <row r="2247" spans="1:12" hidden="1" x14ac:dyDescent="0.3">
      <c r="A2247" t="s">
        <v>39</v>
      </c>
      <c r="B2247" t="s">
        <v>139</v>
      </c>
      <c r="C2247" t="s">
        <v>126</v>
      </c>
      <c r="D2247" t="s">
        <v>123</v>
      </c>
      <c r="E2247" t="s">
        <v>1771</v>
      </c>
      <c r="F2247" t="s">
        <v>1741</v>
      </c>
      <c r="G2247" t="str">
        <f t="shared" si="187"/>
        <v>2024-05-12</v>
      </c>
      <c r="H2247" t="str">
        <f t="shared" si="188"/>
        <v>2024-05-12</v>
      </c>
      <c r="I2247" t="str">
        <f t="shared" si="185"/>
        <v>2024</v>
      </c>
      <c r="J2247">
        <f t="shared" si="189"/>
        <v>5</v>
      </c>
      <c r="K2247" t="str">
        <f t="shared" si="186"/>
        <v>광주주의보2024-05-12</v>
      </c>
      <c r="L2247">
        <f>COUNTIF(K$2:K2247,K2247)</f>
        <v>1</v>
      </c>
    </row>
    <row r="2248" spans="1:12" hidden="1" x14ac:dyDescent="0.3">
      <c r="A2248" t="s">
        <v>142</v>
      </c>
      <c r="B2248" t="s">
        <v>129</v>
      </c>
      <c r="C2248" t="s">
        <v>126</v>
      </c>
      <c r="D2248" t="s">
        <v>123</v>
      </c>
      <c r="E2248" t="s">
        <v>1740</v>
      </c>
      <c r="F2248" t="s">
        <v>1748</v>
      </c>
      <c r="G2248" t="str">
        <f t="shared" si="187"/>
        <v>2024-05-12</v>
      </c>
      <c r="H2248" t="str">
        <f t="shared" si="188"/>
        <v>2024-05-12</v>
      </c>
      <c r="I2248" t="str">
        <f t="shared" si="185"/>
        <v>2024</v>
      </c>
      <c r="J2248">
        <f t="shared" si="189"/>
        <v>5</v>
      </c>
      <c r="K2248" t="str">
        <f t="shared" si="186"/>
        <v>전북주의보2024-05-12</v>
      </c>
      <c r="L2248">
        <f>COUNTIF(K$2:K2248,K2248)</f>
        <v>1</v>
      </c>
    </row>
    <row r="2249" spans="1:12" hidden="1" x14ac:dyDescent="0.3">
      <c r="A2249" t="s">
        <v>41</v>
      </c>
      <c r="B2249" t="s">
        <v>162</v>
      </c>
      <c r="C2249" t="s">
        <v>126</v>
      </c>
      <c r="D2249" t="s">
        <v>123</v>
      </c>
      <c r="E2249" t="s">
        <v>1721</v>
      </c>
      <c r="F2249" t="s">
        <v>1780</v>
      </c>
      <c r="G2249" t="str">
        <f t="shared" si="187"/>
        <v>2024-05-12</v>
      </c>
      <c r="H2249" t="str">
        <f t="shared" si="188"/>
        <v>2024-05-12</v>
      </c>
      <c r="I2249" t="str">
        <f t="shared" si="185"/>
        <v>2024</v>
      </c>
      <c r="J2249">
        <f t="shared" si="189"/>
        <v>5</v>
      </c>
      <c r="K2249" t="str">
        <f t="shared" si="186"/>
        <v>제주주의보2024-05-12</v>
      </c>
      <c r="L2249">
        <f>COUNTIF(K$2:K2249,K2249)</f>
        <v>1</v>
      </c>
    </row>
    <row r="2250" spans="1:12" hidden="1" x14ac:dyDescent="0.3">
      <c r="A2250" t="s">
        <v>127</v>
      </c>
      <c r="B2250" t="s">
        <v>128</v>
      </c>
      <c r="C2250" t="s">
        <v>126</v>
      </c>
      <c r="D2250" t="s">
        <v>123</v>
      </c>
      <c r="E2250" t="s">
        <v>1742</v>
      </c>
      <c r="F2250" t="s">
        <v>1743</v>
      </c>
      <c r="G2250" t="str">
        <f t="shared" si="187"/>
        <v>2024-06-24</v>
      </c>
      <c r="H2250" t="str">
        <f t="shared" si="188"/>
        <v>2024-06-24</v>
      </c>
      <c r="I2250" t="str">
        <f t="shared" si="185"/>
        <v>2024</v>
      </c>
      <c r="J2250">
        <f t="shared" si="189"/>
        <v>6</v>
      </c>
      <c r="K2250" t="str">
        <f t="shared" si="186"/>
        <v>강원주의보2024-06-24</v>
      </c>
      <c r="L2250">
        <f>COUNTIF(K$2:K2250,K2250)</f>
        <v>1</v>
      </c>
    </row>
    <row r="2251" spans="1:12" hidden="1" x14ac:dyDescent="0.3">
      <c r="A2251" t="s">
        <v>36</v>
      </c>
      <c r="B2251" t="s">
        <v>165</v>
      </c>
      <c r="C2251" t="s">
        <v>126</v>
      </c>
      <c r="D2251" t="s">
        <v>123</v>
      </c>
      <c r="E2251" t="s">
        <v>1772</v>
      </c>
      <c r="F2251" t="s">
        <v>1773</v>
      </c>
      <c r="G2251" t="str">
        <f t="shared" si="187"/>
        <v>2024-06-25</v>
      </c>
      <c r="H2251" t="str">
        <f t="shared" si="188"/>
        <v>2024-06-25</v>
      </c>
      <c r="I2251" t="str">
        <f t="shared" si="185"/>
        <v>2024</v>
      </c>
      <c r="J2251">
        <f t="shared" si="189"/>
        <v>6</v>
      </c>
      <c r="K2251" t="str">
        <f t="shared" si="186"/>
        <v>대구주의보2024-06-25</v>
      </c>
      <c r="L2251">
        <f>COUNTIF(K$2:K2251,K2251)</f>
        <v>1</v>
      </c>
    </row>
    <row r="2252" spans="1:12" hidden="1" x14ac:dyDescent="0.3">
      <c r="A2252" t="s">
        <v>133</v>
      </c>
      <c r="B2252" t="s">
        <v>161</v>
      </c>
      <c r="C2252" t="s">
        <v>126</v>
      </c>
      <c r="D2252" t="s">
        <v>123</v>
      </c>
      <c r="E2252" t="s">
        <v>1788</v>
      </c>
      <c r="F2252" t="s">
        <v>1789</v>
      </c>
      <c r="G2252" t="str">
        <f t="shared" si="187"/>
        <v>2024-06-25</v>
      </c>
      <c r="H2252" t="str">
        <f t="shared" si="188"/>
        <v>2024-06-25</v>
      </c>
      <c r="I2252" t="str">
        <f t="shared" si="185"/>
        <v>2024</v>
      </c>
      <c r="J2252">
        <f t="shared" si="189"/>
        <v>6</v>
      </c>
      <c r="K2252" t="str">
        <f t="shared" si="186"/>
        <v>경남주의보2024-06-25</v>
      </c>
      <c r="L2252">
        <f>COUNTIF(K$2:K2252,K2252)</f>
        <v>1</v>
      </c>
    </row>
    <row r="2253" spans="1:12" hidden="1" x14ac:dyDescent="0.3">
      <c r="A2253" t="s">
        <v>30</v>
      </c>
      <c r="B2253" t="s">
        <v>137</v>
      </c>
      <c r="C2253" t="s">
        <v>1794</v>
      </c>
      <c r="D2253" t="s">
        <v>123</v>
      </c>
      <c r="E2253" t="s">
        <v>3033</v>
      </c>
      <c r="F2253" t="s">
        <v>3034</v>
      </c>
      <c r="G2253" t="str">
        <f t="shared" si="187"/>
        <v>2024-12-26</v>
      </c>
      <c r="H2253" t="str">
        <f t="shared" si="188"/>
        <v>2024-12-26</v>
      </c>
      <c r="I2253" t="str">
        <f t="shared" si="185"/>
        <v>2024</v>
      </c>
      <c r="J2253">
        <f t="shared" si="189"/>
        <v>12</v>
      </c>
      <c r="K2253" t="str">
        <f t="shared" si="186"/>
        <v>인천주의보2024-12-26</v>
      </c>
      <c r="L2253">
        <f>COUNTIF(K$2:K2253,K2253)</f>
        <v>1</v>
      </c>
    </row>
  </sheetData>
  <sheetProtection algorithmName="SHA-512" hashValue="0DZFnZjuOsXabwYaLKUJxIZcCwDZn1p+wzv+tulSu0npBX0WiykY6qNCOlYlpIZTt4jjOm0eZASjbLflVTgtng==" saltValue="Aj933M8Aqq/1gkKiXutKRQ==" spinCount="100000" sheet="1" objects="1" scenarios="1"/>
  <autoFilter ref="A1:M2253" xr:uid="{B92F1D46-1849-4D20-A5C5-26EC6628608B}">
    <filterColumn colId="3">
      <filters>
        <filter val="경보"/>
      </filters>
    </filterColumn>
    <sortState xmlns:xlrd2="http://schemas.microsoft.com/office/spreadsheetml/2017/richdata2" ref="A2:M2253">
      <sortCondition ref="G1"/>
    </sortState>
  </autoFilter>
  <phoneticPr fontId="1" type="noConversion"/>
  <conditionalFormatting sqref="K1:K1048576">
    <cfRule type="duplicateValues" dxfId="0" priority="1"/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A2F9B-E1C4-4CB1-AC3E-273D8E73CEA2}">
  <sheetPr codeName="Sheet6"/>
  <dimension ref="A2:AD368"/>
  <sheetViews>
    <sheetView topLeftCell="H1" zoomScale="85" zoomScaleNormal="85" workbookViewId="0">
      <selection activeCell="Z1" sqref="Z1:Z1048576"/>
    </sheetView>
  </sheetViews>
  <sheetFormatPr defaultRowHeight="16.5" x14ac:dyDescent="0.3"/>
  <cols>
    <col min="1" max="1" width="8.625" bestFit="1" customWidth="1"/>
    <col min="2" max="2" width="10" bestFit="1" customWidth="1"/>
    <col min="3" max="3" width="11.625" bestFit="1" customWidth="1"/>
    <col min="4" max="5" width="9.375" bestFit="1" customWidth="1"/>
    <col min="6" max="6" width="9.875" bestFit="1" customWidth="1"/>
    <col min="7" max="7" width="10" bestFit="1" customWidth="1"/>
    <col min="8" max="8" width="12.875" bestFit="1" customWidth="1"/>
    <col min="9" max="9" width="10.375" bestFit="1" customWidth="1"/>
    <col min="10" max="10" width="10.875" bestFit="1" customWidth="1"/>
    <col min="11" max="12" width="8.375" bestFit="1" customWidth="1"/>
    <col min="13" max="13" width="1.625" customWidth="1"/>
    <col min="14" max="28" width="12.625" customWidth="1"/>
    <col min="29" max="29" width="11" bestFit="1" customWidth="1"/>
    <col min="32" max="32" width="9.5" bestFit="1" customWidth="1"/>
    <col min="33" max="33" width="14.5" bestFit="1" customWidth="1"/>
    <col min="34" max="34" width="9.125" bestFit="1" customWidth="1"/>
    <col min="35" max="35" width="14" bestFit="1" customWidth="1"/>
    <col min="36" max="36" width="8.875" bestFit="1" customWidth="1"/>
    <col min="37" max="37" width="8.75" bestFit="1" customWidth="1"/>
    <col min="38" max="38" width="11.625" bestFit="1" customWidth="1"/>
    <col min="39" max="39" width="19" bestFit="1" customWidth="1"/>
    <col min="40" max="40" width="13.75" bestFit="1" customWidth="1"/>
    <col min="41" max="41" width="10.5" bestFit="1" customWidth="1"/>
    <col min="42" max="42" width="10.375" bestFit="1" customWidth="1"/>
    <col min="43" max="43" width="15.375" bestFit="1" customWidth="1"/>
    <col min="44" max="44" width="9.625" bestFit="1" customWidth="1"/>
    <col min="45" max="45" width="14.625" bestFit="1" customWidth="1"/>
    <col min="46" max="46" width="16.125" bestFit="1" customWidth="1"/>
    <col min="47" max="47" width="9.875" bestFit="1" customWidth="1"/>
    <col min="48" max="48" width="11.5" bestFit="1" customWidth="1"/>
    <col min="49" max="49" width="8.875" bestFit="1" customWidth="1"/>
    <col min="50" max="50" width="9.375" bestFit="1" customWidth="1"/>
    <col min="51" max="51" width="13.25" bestFit="1" customWidth="1"/>
    <col min="52" max="54" width="14.5" bestFit="1" customWidth="1"/>
    <col min="55" max="59" width="13.125" bestFit="1" customWidth="1"/>
    <col min="60" max="60" width="12.375" bestFit="1" customWidth="1"/>
    <col min="61" max="61" width="12.75" bestFit="1" customWidth="1"/>
    <col min="62" max="62" width="9.5" bestFit="1" customWidth="1"/>
    <col min="63" max="63" width="7.375" bestFit="1" customWidth="1"/>
    <col min="64" max="64" width="14.125" bestFit="1" customWidth="1"/>
  </cols>
  <sheetData>
    <row r="2" spans="1:30" x14ac:dyDescent="0.3">
      <c r="A2" t="s">
        <v>17</v>
      </c>
      <c r="B2" t="s">
        <v>18</v>
      </c>
      <c r="C2" t="s">
        <v>19</v>
      </c>
      <c r="D2" t="s">
        <v>20</v>
      </c>
      <c r="E2" t="s">
        <v>21</v>
      </c>
      <c r="F2" t="s">
        <v>22</v>
      </c>
      <c r="G2" t="s">
        <v>23</v>
      </c>
      <c r="H2" t="s">
        <v>24</v>
      </c>
      <c r="I2" t="s">
        <v>25</v>
      </c>
      <c r="J2" t="s">
        <v>26</v>
      </c>
      <c r="K2" s="135" t="s">
        <v>3109</v>
      </c>
      <c r="L2" s="135" t="s">
        <v>3165</v>
      </c>
    </row>
    <row r="3" spans="1:30" x14ac:dyDescent="0.3">
      <c r="A3">
        <v>95</v>
      </c>
      <c r="B3" t="s">
        <v>50</v>
      </c>
      <c r="C3" s="4">
        <v>42005</v>
      </c>
      <c r="D3">
        <v>-9.1</v>
      </c>
      <c r="E3">
        <v>-11.6</v>
      </c>
      <c r="F3">
        <v>-5.9</v>
      </c>
      <c r="H3">
        <v>7.7</v>
      </c>
      <c r="I3">
        <v>4.7</v>
      </c>
      <c r="K3" s="18">
        <f>MONTH(날씨1[[#This Row],[tm]])</f>
        <v>1</v>
      </c>
      <c r="L3" s="18">
        <f>DAY(날씨1[[#This Row],[tm]])</f>
        <v>1</v>
      </c>
      <c r="N3" s="200" t="s">
        <v>3094</v>
      </c>
      <c r="O3" s="134" t="s">
        <v>3093</v>
      </c>
      <c r="P3" s="200" t="s">
        <v>3095</v>
      </c>
      <c r="Q3" s="200"/>
      <c r="R3" s="200"/>
      <c r="S3" s="200" t="s">
        <v>3096</v>
      </c>
      <c r="T3" s="200"/>
      <c r="U3" s="200"/>
      <c r="V3" s="200" t="s">
        <v>3093</v>
      </c>
      <c r="W3" s="200"/>
      <c r="X3" s="200" t="s">
        <v>3080</v>
      </c>
      <c r="Y3" s="200"/>
      <c r="Z3" s="200"/>
      <c r="AA3" s="200" t="s">
        <v>3081</v>
      </c>
      <c r="AB3" s="200"/>
      <c r="AC3" s="200" t="s">
        <v>3082</v>
      </c>
      <c r="AD3" s="200"/>
    </row>
    <row r="4" spans="1:30" x14ac:dyDescent="0.3">
      <c r="A4">
        <v>95</v>
      </c>
      <c r="B4" t="s">
        <v>50</v>
      </c>
      <c r="C4" s="4">
        <v>42006</v>
      </c>
      <c r="D4">
        <v>-8.6999999999999993</v>
      </c>
      <c r="E4">
        <v>-13.6</v>
      </c>
      <c r="F4">
        <v>-3</v>
      </c>
      <c r="H4">
        <v>7.2</v>
      </c>
      <c r="I4">
        <v>4.2</v>
      </c>
      <c r="K4" s="18">
        <f>MONTH(날씨1[[#This Row],[tm]])</f>
        <v>1</v>
      </c>
      <c r="L4" s="18">
        <f>DAY(날씨1[[#This Row],[tm]])</f>
        <v>2</v>
      </c>
      <c r="N4" s="200"/>
      <c r="O4" s="134" t="s">
        <v>3111</v>
      </c>
      <c r="P4" s="134" t="s">
        <v>3111</v>
      </c>
      <c r="Q4" s="55" t="s">
        <v>3100</v>
      </c>
      <c r="R4" s="55" t="s">
        <v>3099</v>
      </c>
      <c r="S4" s="55" t="s">
        <v>3100</v>
      </c>
      <c r="T4" s="55" t="s">
        <v>3099</v>
      </c>
      <c r="U4" s="55" t="s">
        <v>3200</v>
      </c>
      <c r="V4" s="134" t="s">
        <v>3097</v>
      </c>
      <c r="W4" s="134" t="s">
        <v>3098</v>
      </c>
      <c r="X4" s="134" t="s">
        <v>3101</v>
      </c>
      <c r="Y4" s="134" t="s">
        <v>3102</v>
      </c>
      <c r="Z4" s="134" t="s">
        <v>3103</v>
      </c>
      <c r="AA4" s="134" t="s">
        <v>3104</v>
      </c>
      <c r="AB4" s="134" t="s">
        <v>3105</v>
      </c>
      <c r="AC4" s="134" t="s">
        <v>3106</v>
      </c>
      <c r="AD4" s="134" t="s">
        <v>3107</v>
      </c>
    </row>
    <row r="5" spans="1:30" x14ac:dyDescent="0.3">
      <c r="A5">
        <v>95</v>
      </c>
      <c r="B5" t="s">
        <v>50</v>
      </c>
      <c r="C5" s="4">
        <v>42007</v>
      </c>
      <c r="D5">
        <v>-5.9</v>
      </c>
      <c r="E5">
        <v>-16.100000000000001</v>
      </c>
      <c r="F5">
        <v>0.7</v>
      </c>
      <c r="H5">
        <v>6.5</v>
      </c>
      <c r="I5">
        <v>3.8</v>
      </c>
      <c r="K5" s="18">
        <f>MONTH(날씨1[[#This Row],[tm]])</f>
        <v>1</v>
      </c>
      <c r="L5" s="18">
        <f>DAY(날씨1[[#This Row],[tm]])</f>
        <v>3</v>
      </c>
      <c r="N5" s="56">
        <v>1</v>
      </c>
      <c r="O5" s="132">
        <f>COUNTIFS(날씨1[월],$N5,날씨1[maxTa],"&lt;="&amp;0)</f>
        <v>7</v>
      </c>
      <c r="P5" s="132">
        <f>COUNTIFS(날씨1[월],$N5,날씨1[avgTa],"&lt;="&amp;0)</f>
        <v>28</v>
      </c>
      <c r="Q5" s="132">
        <f>COUNTIFS(날씨1[월],$N5,날씨1[avgTa],"&lt;="&amp;-5)</f>
        <v>13</v>
      </c>
      <c r="R5" s="132">
        <f>COUNTIFS(날씨1[월],$N5,날씨1[avgTa],"&lt;="&amp;-10)</f>
        <v>0</v>
      </c>
      <c r="S5" s="132">
        <f>COUNTIFS(날씨1[월],$N5,날씨1[minTa],"&lt;="&amp;-5)</f>
        <v>26</v>
      </c>
      <c r="T5" s="132">
        <f>COUNTIFS(날씨1[월],$N5,날씨1[minTa],"&lt;="&amp;-10)</f>
        <v>16</v>
      </c>
      <c r="U5" s="132">
        <f>COUNTIFS(날씨1[월],$N5,날씨1[minTa],"&lt;="&amp;-12)</f>
        <v>12</v>
      </c>
      <c r="V5" s="132">
        <f>COUNTIFS(날씨1[월],$N5,날씨1[maxTa],"&gt;="&amp;33)</f>
        <v>0</v>
      </c>
      <c r="W5" s="132">
        <f>COUNTIFS(날씨1[월],$N5,날씨1[maxTa],"&gt;="&amp;35)</f>
        <v>0</v>
      </c>
      <c r="X5" s="132">
        <f>COUNTIFS(날씨1[월],$N5,날씨1[sumRn],"&gt;="&amp;5)</f>
        <v>1</v>
      </c>
      <c r="Y5" s="132">
        <f>COUNTIFS(날씨1[월],$N5,날씨1[sumRn],"&gt;="&amp;10)</f>
        <v>0</v>
      </c>
      <c r="Z5" s="132">
        <f>COUNTIFS(날씨1[월],$N5,날씨1[sumRn],"&gt;="&amp;50)</f>
        <v>0</v>
      </c>
      <c r="AA5" s="132">
        <f>COUNTIFS(날씨1[월],$N5,날씨1[ddMefs],"&gt;="&amp;1)</f>
        <v>1</v>
      </c>
      <c r="AB5" s="132">
        <f>COUNTIFS(날씨1[월],$N5,날씨1[ddMefs],"&gt;="&amp;5)</f>
        <v>1</v>
      </c>
      <c r="AC5" s="132">
        <f>COUNTIFS(날씨1[월],$N5,날씨1[maxInsWs],"&gt;="&amp;12)</f>
        <v>0</v>
      </c>
      <c r="AD5" s="132">
        <f>COUNTIFS(날씨1[월],$N5,날씨1[maxInsWs],"&gt;="&amp;15)</f>
        <v>0</v>
      </c>
    </row>
    <row r="6" spans="1:30" x14ac:dyDescent="0.3">
      <c r="A6">
        <v>95</v>
      </c>
      <c r="B6" t="s">
        <v>50</v>
      </c>
      <c r="C6" s="4">
        <v>42008</v>
      </c>
      <c r="D6">
        <v>-0.3</v>
      </c>
      <c r="E6">
        <v>-5.6</v>
      </c>
      <c r="F6">
        <v>5.6</v>
      </c>
      <c r="G6">
        <v>0.2</v>
      </c>
      <c r="H6">
        <v>4.4000000000000004</v>
      </c>
      <c r="I6">
        <v>2.9</v>
      </c>
      <c r="J6">
        <v>0.3</v>
      </c>
      <c r="K6" s="18">
        <f>MONTH(날씨1[[#This Row],[tm]])</f>
        <v>1</v>
      </c>
      <c r="L6" s="18">
        <f>DAY(날씨1[[#This Row],[tm]])</f>
        <v>4</v>
      </c>
      <c r="N6" s="56">
        <v>2</v>
      </c>
      <c r="O6" s="132">
        <f>COUNTIFS(날씨1[월],$N6,날씨1[maxTa],"&lt;="&amp;0)</f>
        <v>2</v>
      </c>
      <c r="P6" s="132">
        <f>COUNTIFS(날씨1[월],$N6,날씨1[avgTa],"&lt;="&amp;0)</f>
        <v>18</v>
      </c>
      <c r="Q6" s="132">
        <f>COUNTIFS(날씨1[월],$N6,날씨1[avgTa],"&lt;="&amp;-5)</f>
        <v>3</v>
      </c>
      <c r="R6" s="132">
        <f>COUNTIFS(날씨1[월],$N6,날씨1[avgTa],"&lt;="&amp;-10)</f>
        <v>1</v>
      </c>
      <c r="S6" s="132">
        <f>COUNTIFS(날씨1[월],$N6,날씨1[minTa],"&lt;="&amp;-5)</f>
        <v>18</v>
      </c>
      <c r="T6" s="132">
        <f>COUNTIFS(날씨1[월],$N6,날씨1[minTa],"&lt;="&amp;-10)</f>
        <v>8</v>
      </c>
      <c r="U6" s="132">
        <f>COUNTIFS(날씨1[월],$N6,날씨1[minTa],"&lt;="&amp;-12)</f>
        <v>4</v>
      </c>
      <c r="V6" s="132">
        <f>COUNTIFS(날씨1[월],$N6,날씨1[maxTa],"&gt;="&amp;33)</f>
        <v>0</v>
      </c>
      <c r="W6" s="132">
        <f>COUNTIFS(날씨1[월],$N6,날씨1[maxTa],"&gt;="&amp;35)</f>
        <v>0</v>
      </c>
      <c r="X6" s="132">
        <f>COUNTIFS(날씨1[월],$N6,날씨1[sumRn],"&gt;="&amp;5)</f>
        <v>2</v>
      </c>
      <c r="Y6" s="132">
        <f>COUNTIFS(날씨1[월],$N6,날씨1[sumRn],"&gt;="&amp;10)</f>
        <v>1</v>
      </c>
      <c r="Z6" s="132">
        <f>COUNTIFS(날씨1[월],$N6,날씨1[sumRn],"&gt;="&amp;50)</f>
        <v>0</v>
      </c>
      <c r="AA6" s="132">
        <f>COUNTIFS(날씨1[월],$N6,날씨1[ddMefs],"&gt;="&amp;1)</f>
        <v>0</v>
      </c>
      <c r="AB6" s="132">
        <f>COUNTIFS(날씨1[월],$N6,날씨1[ddMefs],"&gt;="&amp;5)</f>
        <v>0</v>
      </c>
      <c r="AC6" s="132">
        <f>COUNTIFS(날씨1[월],$N6,날씨1[maxInsWs],"&gt;="&amp;12)</f>
        <v>0</v>
      </c>
      <c r="AD6" s="132">
        <f>COUNTIFS(날씨1[월],$N6,날씨1[maxInsWs],"&gt;="&amp;15)</f>
        <v>0</v>
      </c>
    </row>
    <row r="7" spans="1:30" x14ac:dyDescent="0.3">
      <c r="A7">
        <v>95</v>
      </c>
      <c r="B7" t="s">
        <v>50</v>
      </c>
      <c r="C7" s="4">
        <v>42009</v>
      </c>
      <c r="D7">
        <v>-0.3</v>
      </c>
      <c r="E7">
        <v>-7.5</v>
      </c>
      <c r="F7">
        <v>6.9</v>
      </c>
      <c r="G7">
        <v>1.5</v>
      </c>
      <c r="H7">
        <v>4.8</v>
      </c>
      <c r="I7">
        <v>2.9</v>
      </c>
      <c r="K7" s="18">
        <f>MONTH(날씨1[[#This Row],[tm]])</f>
        <v>1</v>
      </c>
      <c r="L7" s="18">
        <f>DAY(날씨1[[#This Row],[tm]])</f>
        <v>5</v>
      </c>
      <c r="N7" s="56">
        <v>3</v>
      </c>
      <c r="O7" s="132">
        <f>COUNTIFS(날씨1[월],$N7,날씨1[maxTa],"&lt;="&amp;0)</f>
        <v>1</v>
      </c>
      <c r="P7" s="132">
        <f>COUNTIFS(날씨1[월],$N7,날씨1[avgTa],"&lt;="&amp;0)</f>
        <v>5</v>
      </c>
      <c r="Q7" s="132">
        <f>COUNTIFS(날씨1[월],$N7,날씨1[avgTa],"&lt;="&amp;-5)</f>
        <v>0</v>
      </c>
      <c r="R7" s="132">
        <f>COUNTIFS(날씨1[월],$N7,날씨1[avgTa],"&lt;="&amp;-10)</f>
        <v>0</v>
      </c>
      <c r="S7" s="132">
        <f>COUNTIFS(날씨1[월],$N7,날씨1[minTa],"&lt;="&amp;-5)</f>
        <v>16</v>
      </c>
      <c r="T7" s="132">
        <f>COUNTIFS(날씨1[월],$N7,날씨1[minTa],"&lt;="&amp;-10)</f>
        <v>0</v>
      </c>
      <c r="U7" s="132">
        <f>COUNTIFS(날씨1[월],$N7,날씨1[minTa],"&lt;="&amp;-12)</f>
        <v>0</v>
      </c>
      <c r="V7" s="132">
        <f>COUNTIFS(날씨1[월],$N7,날씨1[maxTa],"&gt;="&amp;33)</f>
        <v>0</v>
      </c>
      <c r="W7" s="132">
        <f>COUNTIFS(날씨1[월],$N7,날씨1[maxTa],"&gt;="&amp;35)</f>
        <v>0</v>
      </c>
      <c r="X7" s="132">
        <f>COUNTIFS(날씨1[월],$N7,날씨1[sumRn],"&gt;="&amp;5)</f>
        <v>0</v>
      </c>
      <c r="Y7" s="132">
        <f>COUNTIFS(날씨1[월],$N7,날씨1[sumRn],"&gt;="&amp;10)</f>
        <v>0</v>
      </c>
      <c r="Z7" s="132">
        <f>COUNTIFS(날씨1[월],$N7,날씨1[sumRn],"&gt;="&amp;50)</f>
        <v>0</v>
      </c>
      <c r="AA7" s="132">
        <f>COUNTIFS(날씨1[월],$N7,날씨1[ddMefs],"&gt;="&amp;1)</f>
        <v>0</v>
      </c>
      <c r="AB7" s="132">
        <f>COUNTIFS(날씨1[월],$N7,날씨1[ddMefs],"&gt;="&amp;5)</f>
        <v>0</v>
      </c>
      <c r="AC7" s="132">
        <f>COUNTIFS(날씨1[월],$N7,날씨1[maxInsWs],"&gt;="&amp;12)</f>
        <v>3</v>
      </c>
      <c r="AD7" s="132">
        <f>COUNTIFS(날씨1[월],$N7,날씨1[maxInsWs],"&gt;="&amp;15)</f>
        <v>0</v>
      </c>
    </row>
    <row r="8" spans="1:30" x14ac:dyDescent="0.3">
      <c r="A8">
        <v>95</v>
      </c>
      <c r="B8" t="s">
        <v>50</v>
      </c>
      <c r="C8" s="4">
        <v>42010</v>
      </c>
      <c r="D8">
        <v>-4.4000000000000004</v>
      </c>
      <c r="E8">
        <v>-10.9</v>
      </c>
      <c r="F8">
        <v>1.1000000000000001</v>
      </c>
      <c r="G8">
        <v>1.5</v>
      </c>
      <c r="H8">
        <v>7.1</v>
      </c>
      <c r="I8">
        <v>4.4000000000000004</v>
      </c>
      <c r="J8">
        <v>0.4</v>
      </c>
      <c r="K8" s="18">
        <f>MONTH(날씨1[[#This Row],[tm]])</f>
        <v>1</v>
      </c>
      <c r="L8" s="18">
        <f>DAY(날씨1[[#This Row],[tm]])</f>
        <v>6</v>
      </c>
      <c r="N8" s="56">
        <v>4</v>
      </c>
      <c r="O8" s="132">
        <f>COUNTIFS(날씨1[월],$N8,날씨1[maxTa],"&lt;="&amp;0)</f>
        <v>0</v>
      </c>
      <c r="P8" s="132">
        <f>COUNTIFS(날씨1[월],$N8,날씨1[avgTa],"&lt;="&amp;0)</f>
        <v>0</v>
      </c>
      <c r="Q8" s="132">
        <f>COUNTIFS(날씨1[월],$N8,날씨1[avgTa],"&lt;="&amp;-5)</f>
        <v>0</v>
      </c>
      <c r="R8" s="132">
        <f>COUNTIFS(날씨1[월],$N8,날씨1[avgTa],"&lt;="&amp;-10)</f>
        <v>0</v>
      </c>
      <c r="S8" s="132">
        <f>COUNTIFS(날씨1[월],$N8,날씨1[minTa],"&lt;="&amp;-5)</f>
        <v>0</v>
      </c>
      <c r="T8" s="132">
        <f>COUNTIFS(날씨1[월],$N8,날씨1[minTa],"&lt;="&amp;-10)</f>
        <v>0</v>
      </c>
      <c r="U8" s="132">
        <f>COUNTIFS(날씨1[월],$N8,날씨1[minTa],"&lt;="&amp;-12)</f>
        <v>0</v>
      </c>
      <c r="V8" s="132">
        <f>COUNTIFS(날씨1[월],$N8,날씨1[maxTa],"&gt;="&amp;33)</f>
        <v>0</v>
      </c>
      <c r="W8" s="132">
        <f>COUNTIFS(날씨1[월],$N8,날씨1[maxTa],"&gt;="&amp;35)</f>
        <v>0</v>
      </c>
      <c r="X8" s="132">
        <f>COUNTIFS(날씨1[월],$N8,날씨1[sumRn],"&gt;="&amp;5)</f>
        <v>5</v>
      </c>
      <c r="Y8" s="132">
        <f>COUNTIFS(날씨1[월],$N8,날씨1[sumRn],"&gt;="&amp;10)</f>
        <v>3</v>
      </c>
      <c r="Z8" s="132">
        <f>COUNTIFS(날씨1[월],$N8,날씨1[sumRn],"&gt;="&amp;50)</f>
        <v>0</v>
      </c>
      <c r="AA8" s="132">
        <f>COUNTIFS(날씨1[월],$N8,날씨1[ddMefs],"&gt;="&amp;1)</f>
        <v>0</v>
      </c>
      <c r="AB8" s="132">
        <f>COUNTIFS(날씨1[월],$N8,날씨1[ddMefs],"&gt;="&amp;5)</f>
        <v>0</v>
      </c>
      <c r="AC8" s="132">
        <f>COUNTIFS(날씨1[월],$N8,날씨1[maxInsWs],"&gt;="&amp;12)</f>
        <v>6</v>
      </c>
      <c r="AD8" s="132">
        <f>COUNTIFS(날씨1[월],$N8,날씨1[maxInsWs],"&gt;="&amp;15)</f>
        <v>0</v>
      </c>
    </row>
    <row r="9" spans="1:30" x14ac:dyDescent="0.3">
      <c r="A9">
        <v>95</v>
      </c>
      <c r="B9" t="s">
        <v>50</v>
      </c>
      <c r="C9" s="4">
        <v>42011</v>
      </c>
      <c r="D9">
        <v>-9.5</v>
      </c>
      <c r="E9">
        <v>-14.8</v>
      </c>
      <c r="F9">
        <v>-2.8</v>
      </c>
      <c r="H9">
        <v>3.7</v>
      </c>
      <c r="I9">
        <v>1.8</v>
      </c>
      <c r="K9" s="18">
        <f>MONTH(날씨1[[#This Row],[tm]])</f>
        <v>1</v>
      </c>
      <c r="L9" s="18">
        <f>DAY(날씨1[[#This Row],[tm]])</f>
        <v>7</v>
      </c>
      <c r="N9" s="56">
        <v>5</v>
      </c>
      <c r="O9" s="132">
        <f>COUNTIFS(날씨1[월],$N9,날씨1[maxTa],"&lt;="&amp;0)</f>
        <v>0</v>
      </c>
      <c r="P9" s="132">
        <f>COUNTIFS(날씨1[월],$N9,날씨1[avgTa],"&lt;="&amp;0)</f>
        <v>0</v>
      </c>
      <c r="Q9" s="132">
        <f>COUNTIFS(날씨1[월],$N9,날씨1[avgTa],"&lt;="&amp;-5)</f>
        <v>0</v>
      </c>
      <c r="R9" s="132">
        <f>COUNTIFS(날씨1[월],$N9,날씨1[avgTa],"&lt;="&amp;-10)</f>
        <v>0</v>
      </c>
      <c r="S9" s="132">
        <f>COUNTIFS(날씨1[월],$N9,날씨1[minTa],"&lt;="&amp;-5)</f>
        <v>0</v>
      </c>
      <c r="T9" s="132">
        <f>COUNTIFS(날씨1[월],$N9,날씨1[minTa],"&lt;="&amp;-10)</f>
        <v>0</v>
      </c>
      <c r="U9" s="132">
        <f>COUNTIFS(날씨1[월],$N9,날씨1[minTa],"&lt;="&amp;-12)</f>
        <v>0</v>
      </c>
      <c r="V9" s="132">
        <f>COUNTIFS(날씨1[월],$N9,날씨1[maxTa],"&gt;="&amp;33)</f>
        <v>0</v>
      </c>
      <c r="W9" s="132">
        <f>COUNTIFS(날씨1[월],$N9,날씨1[maxTa],"&gt;="&amp;35)</f>
        <v>0</v>
      </c>
      <c r="X9" s="132">
        <f>COUNTIFS(날씨1[월],$N9,날씨1[sumRn],"&gt;="&amp;5)</f>
        <v>2</v>
      </c>
      <c r="Y9" s="132">
        <f>COUNTIFS(날씨1[월],$N9,날씨1[sumRn],"&gt;="&amp;10)</f>
        <v>2</v>
      </c>
      <c r="Z9" s="132">
        <f>COUNTIFS(날씨1[월],$N9,날씨1[sumRn],"&gt;="&amp;50)</f>
        <v>0</v>
      </c>
      <c r="AA9" s="132">
        <f>COUNTIFS(날씨1[월],$N9,날씨1[ddMefs],"&gt;="&amp;1)</f>
        <v>0</v>
      </c>
      <c r="AB9" s="132">
        <f>COUNTIFS(날씨1[월],$N9,날씨1[ddMefs],"&gt;="&amp;5)</f>
        <v>0</v>
      </c>
      <c r="AC9" s="132">
        <f>COUNTIFS(날씨1[월],$N9,날씨1[maxInsWs],"&gt;="&amp;12)</f>
        <v>3</v>
      </c>
      <c r="AD9" s="132">
        <f>COUNTIFS(날씨1[월],$N9,날씨1[maxInsWs],"&gt;="&amp;15)</f>
        <v>0</v>
      </c>
    </row>
    <row r="10" spans="1:30" x14ac:dyDescent="0.3">
      <c r="A10">
        <v>95</v>
      </c>
      <c r="B10" t="s">
        <v>50</v>
      </c>
      <c r="C10" s="4">
        <v>42012</v>
      </c>
      <c r="D10">
        <v>-9.8000000000000007</v>
      </c>
      <c r="E10">
        <v>-16.3</v>
      </c>
      <c r="F10">
        <v>-2.2000000000000002</v>
      </c>
      <c r="H10">
        <v>4.8</v>
      </c>
      <c r="I10">
        <v>3</v>
      </c>
      <c r="K10" s="18">
        <f>MONTH(날씨1[[#This Row],[tm]])</f>
        <v>1</v>
      </c>
      <c r="L10" s="18">
        <f>DAY(날씨1[[#This Row],[tm]])</f>
        <v>8</v>
      </c>
      <c r="N10" s="56">
        <v>6</v>
      </c>
      <c r="O10" s="132">
        <f>COUNTIFS(날씨1[월],$N10,날씨1[maxTa],"&lt;="&amp;0)</f>
        <v>0</v>
      </c>
      <c r="P10" s="132">
        <f>COUNTIFS(날씨1[월],$N10,날씨1[avgTa],"&lt;="&amp;0)</f>
        <v>0</v>
      </c>
      <c r="Q10" s="132">
        <f>COUNTIFS(날씨1[월],$N10,날씨1[avgTa],"&lt;="&amp;-5)</f>
        <v>0</v>
      </c>
      <c r="R10" s="132">
        <f>COUNTIFS(날씨1[월],$N10,날씨1[avgTa],"&lt;="&amp;-10)</f>
        <v>0</v>
      </c>
      <c r="S10" s="132">
        <f>COUNTIFS(날씨1[월],$N10,날씨1[minTa],"&lt;="&amp;-5)</f>
        <v>0</v>
      </c>
      <c r="T10" s="132">
        <f>COUNTIFS(날씨1[월],$N10,날씨1[minTa],"&lt;="&amp;-10)</f>
        <v>0</v>
      </c>
      <c r="U10" s="132">
        <f>COUNTIFS(날씨1[월],$N10,날씨1[minTa],"&lt;="&amp;-12)</f>
        <v>0</v>
      </c>
      <c r="V10" s="132">
        <f>COUNTIFS(날씨1[월],$N10,날씨1[maxTa],"&gt;="&amp;33)</f>
        <v>1</v>
      </c>
      <c r="W10" s="132">
        <f>COUNTIFS(날씨1[월],$N10,날씨1[maxTa],"&gt;="&amp;35)</f>
        <v>0</v>
      </c>
      <c r="X10" s="132">
        <f>COUNTIFS(날씨1[월],$N10,날씨1[sumRn],"&gt;="&amp;5)</f>
        <v>5</v>
      </c>
      <c r="Y10" s="132">
        <f>COUNTIFS(날씨1[월],$N10,날씨1[sumRn],"&gt;="&amp;10)</f>
        <v>4</v>
      </c>
      <c r="Z10" s="132">
        <f>COUNTIFS(날씨1[월],$N10,날씨1[sumRn],"&gt;="&amp;50)</f>
        <v>0</v>
      </c>
      <c r="AA10" s="132">
        <f>COUNTIFS(날씨1[월],$N10,날씨1[ddMefs],"&gt;="&amp;1)</f>
        <v>0</v>
      </c>
      <c r="AB10" s="132">
        <f>COUNTIFS(날씨1[월],$N10,날씨1[ddMefs],"&gt;="&amp;5)</f>
        <v>0</v>
      </c>
      <c r="AC10" s="132">
        <f>COUNTIFS(날씨1[월],$N10,날씨1[maxInsWs],"&gt;="&amp;12)</f>
        <v>2</v>
      </c>
      <c r="AD10" s="132">
        <f>COUNTIFS(날씨1[월],$N10,날씨1[maxInsWs],"&gt;="&amp;15)</f>
        <v>0</v>
      </c>
    </row>
    <row r="11" spans="1:30" x14ac:dyDescent="0.3">
      <c r="A11">
        <v>95</v>
      </c>
      <c r="B11" t="s">
        <v>50</v>
      </c>
      <c r="C11" s="4">
        <v>42013</v>
      </c>
      <c r="D11">
        <v>-6.9</v>
      </c>
      <c r="E11">
        <v>-14.7</v>
      </c>
      <c r="F11">
        <v>1.8</v>
      </c>
      <c r="H11">
        <v>6</v>
      </c>
      <c r="I11">
        <v>3.6</v>
      </c>
      <c r="K11" s="18">
        <f>MONTH(날씨1[[#This Row],[tm]])</f>
        <v>1</v>
      </c>
      <c r="L11" s="18">
        <f>DAY(날씨1[[#This Row],[tm]])</f>
        <v>9</v>
      </c>
      <c r="N11" s="56">
        <v>7</v>
      </c>
      <c r="O11" s="132">
        <f>COUNTIFS(날씨1[월],$N11,날씨1[maxTa],"&lt;="&amp;0)</f>
        <v>0</v>
      </c>
      <c r="P11" s="132">
        <f>COUNTIFS(날씨1[월],$N11,날씨1[avgTa],"&lt;="&amp;0)</f>
        <v>0</v>
      </c>
      <c r="Q11" s="132">
        <f>COUNTIFS(날씨1[월],$N11,날씨1[avgTa],"&lt;="&amp;-5)</f>
        <v>0</v>
      </c>
      <c r="R11" s="132">
        <f>COUNTIFS(날씨1[월],$N11,날씨1[avgTa],"&lt;="&amp;-10)</f>
        <v>0</v>
      </c>
      <c r="S11" s="132">
        <f>COUNTIFS(날씨1[월],$N11,날씨1[minTa],"&lt;="&amp;-5)</f>
        <v>0</v>
      </c>
      <c r="T11" s="132">
        <f>COUNTIFS(날씨1[월],$N11,날씨1[minTa],"&lt;="&amp;-10)</f>
        <v>0</v>
      </c>
      <c r="U11" s="132">
        <f>COUNTIFS(날씨1[월],$N11,날씨1[minTa],"&lt;="&amp;-12)</f>
        <v>0</v>
      </c>
      <c r="V11" s="132">
        <f>COUNTIFS(날씨1[월],$N11,날씨1[maxTa],"&gt;="&amp;33)</f>
        <v>1</v>
      </c>
      <c r="W11" s="132">
        <f>COUNTIFS(날씨1[월],$N11,날씨1[maxTa],"&gt;="&amp;35)</f>
        <v>1</v>
      </c>
      <c r="X11" s="132">
        <f>COUNTIFS(날씨1[월],$N11,날씨1[sumRn],"&gt;="&amp;5)</f>
        <v>8</v>
      </c>
      <c r="Y11" s="132">
        <f>COUNTIFS(날씨1[월],$N11,날씨1[sumRn],"&gt;="&amp;10)</f>
        <v>6</v>
      </c>
      <c r="Z11" s="132">
        <f>COUNTIFS(날씨1[월],$N11,날씨1[sumRn],"&gt;="&amp;50)</f>
        <v>5</v>
      </c>
      <c r="AA11" s="132">
        <f>COUNTIFS(날씨1[월],$N11,날씨1[ddMefs],"&gt;="&amp;1)</f>
        <v>0</v>
      </c>
      <c r="AB11" s="132">
        <f>COUNTIFS(날씨1[월],$N11,날씨1[ddMefs],"&gt;="&amp;5)</f>
        <v>0</v>
      </c>
      <c r="AC11" s="132">
        <f>COUNTIFS(날씨1[월],$N11,날씨1[maxInsWs],"&gt;="&amp;12)</f>
        <v>1</v>
      </c>
      <c r="AD11" s="132">
        <f>COUNTIFS(날씨1[월],$N11,날씨1[maxInsWs],"&gt;="&amp;15)</f>
        <v>0</v>
      </c>
    </row>
    <row r="12" spans="1:30" x14ac:dyDescent="0.3">
      <c r="A12">
        <v>95</v>
      </c>
      <c r="B12" t="s">
        <v>50</v>
      </c>
      <c r="C12" s="4">
        <v>42014</v>
      </c>
      <c r="D12">
        <v>-3.4</v>
      </c>
      <c r="E12">
        <v>-13.6</v>
      </c>
      <c r="F12">
        <v>2.9</v>
      </c>
      <c r="H12">
        <v>8.5</v>
      </c>
      <c r="I12">
        <v>4.5999999999999996</v>
      </c>
      <c r="K12" s="18">
        <f>MONTH(날씨1[[#This Row],[tm]])</f>
        <v>1</v>
      </c>
      <c r="L12" s="18">
        <f>DAY(날씨1[[#This Row],[tm]])</f>
        <v>10</v>
      </c>
      <c r="N12" s="56">
        <v>8</v>
      </c>
      <c r="O12" s="132">
        <f>COUNTIFS(날씨1[월],$N12,날씨1[maxTa],"&lt;="&amp;0)</f>
        <v>0</v>
      </c>
      <c r="P12" s="132">
        <f>COUNTIFS(날씨1[월],$N12,날씨1[avgTa],"&lt;="&amp;0)</f>
        <v>0</v>
      </c>
      <c r="Q12" s="132">
        <f>COUNTIFS(날씨1[월],$N12,날씨1[avgTa],"&lt;="&amp;-5)</f>
        <v>0</v>
      </c>
      <c r="R12" s="132">
        <f>COUNTIFS(날씨1[월],$N12,날씨1[avgTa],"&lt;="&amp;-10)</f>
        <v>0</v>
      </c>
      <c r="S12" s="132">
        <f>COUNTIFS(날씨1[월],$N12,날씨1[minTa],"&lt;="&amp;-5)</f>
        <v>0</v>
      </c>
      <c r="T12" s="132">
        <f>COUNTIFS(날씨1[월],$N12,날씨1[minTa],"&lt;="&amp;-10)</f>
        <v>0</v>
      </c>
      <c r="U12" s="132">
        <f>COUNTIFS(날씨1[월],$N12,날씨1[minTa],"&lt;="&amp;-12)</f>
        <v>0</v>
      </c>
      <c r="V12" s="132">
        <f>COUNTIFS(날씨1[월],$N12,날씨1[maxTa],"&gt;="&amp;33)</f>
        <v>2</v>
      </c>
      <c r="W12" s="132">
        <f>COUNTIFS(날씨1[월],$N12,날씨1[maxTa],"&gt;="&amp;35)</f>
        <v>0</v>
      </c>
      <c r="X12" s="132">
        <f>COUNTIFS(날씨1[월],$N12,날씨1[sumRn],"&gt;="&amp;5)</f>
        <v>6</v>
      </c>
      <c r="Y12" s="132">
        <f>COUNTIFS(날씨1[월],$N12,날씨1[sumRn],"&gt;="&amp;10)</f>
        <v>3</v>
      </c>
      <c r="Z12" s="132">
        <f>COUNTIFS(날씨1[월],$N12,날씨1[sumRn],"&gt;="&amp;50)</f>
        <v>1</v>
      </c>
      <c r="AA12" s="132">
        <f>COUNTIFS(날씨1[월],$N12,날씨1[ddMefs],"&gt;="&amp;1)</f>
        <v>0</v>
      </c>
      <c r="AB12" s="132">
        <f>COUNTIFS(날씨1[월],$N12,날씨1[ddMefs],"&gt;="&amp;5)</f>
        <v>0</v>
      </c>
      <c r="AC12" s="132">
        <f>COUNTIFS(날씨1[월],$N12,날씨1[maxInsWs],"&gt;="&amp;12)</f>
        <v>3</v>
      </c>
      <c r="AD12" s="132">
        <f>COUNTIFS(날씨1[월],$N12,날씨1[maxInsWs],"&gt;="&amp;15)</f>
        <v>1</v>
      </c>
    </row>
    <row r="13" spans="1:30" x14ac:dyDescent="0.3">
      <c r="A13">
        <v>95</v>
      </c>
      <c r="B13" t="s">
        <v>50</v>
      </c>
      <c r="C13" s="4">
        <v>42015</v>
      </c>
      <c r="D13">
        <v>-1.2</v>
      </c>
      <c r="E13">
        <v>-8.8000000000000007</v>
      </c>
      <c r="F13">
        <v>2.2999999999999998</v>
      </c>
      <c r="G13">
        <v>0.1</v>
      </c>
      <c r="H13">
        <v>7.9</v>
      </c>
      <c r="I13">
        <v>4.3</v>
      </c>
      <c r="K13" s="18">
        <f>MONTH(날씨1[[#This Row],[tm]])</f>
        <v>1</v>
      </c>
      <c r="L13" s="18">
        <f>DAY(날씨1[[#This Row],[tm]])</f>
        <v>11</v>
      </c>
      <c r="N13" s="56">
        <v>9</v>
      </c>
      <c r="O13" s="132">
        <f>COUNTIFS(날씨1[월],$N13,날씨1[maxTa],"&lt;="&amp;0)</f>
        <v>0</v>
      </c>
      <c r="P13" s="132">
        <f>COUNTIFS(날씨1[월],$N13,날씨1[avgTa],"&lt;="&amp;0)</f>
        <v>0</v>
      </c>
      <c r="Q13" s="132">
        <f>COUNTIFS(날씨1[월],$N13,날씨1[avgTa],"&lt;="&amp;-5)</f>
        <v>0</v>
      </c>
      <c r="R13" s="132">
        <f>COUNTIFS(날씨1[월],$N13,날씨1[avgTa],"&lt;="&amp;-10)</f>
        <v>0</v>
      </c>
      <c r="S13" s="132">
        <f>COUNTIFS(날씨1[월],$N13,날씨1[minTa],"&lt;="&amp;-5)</f>
        <v>0</v>
      </c>
      <c r="T13" s="132">
        <f>COUNTIFS(날씨1[월],$N13,날씨1[minTa],"&lt;="&amp;-10)</f>
        <v>0</v>
      </c>
      <c r="U13" s="132">
        <f>COUNTIFS(날씨1[월],$N13,날씨1[minTa],"&lt;="&amp;-12)</f>
        <v>0</v>
      </c>
      <c r="V13" s="132">
        <f>COUNTIFS(날씨1[월],$N13,날씨1[maxTa],"&gt;="&amp;33)</f>
        <v>0</v>
      </c>
      <c r="W13" s="132">
        <f>COUNTIFS(날씨1[월],$N13,날씨1[maxTa],"&gt;="&amp;35)</f>
        <v>0</v>
      </c>
      <c r="X13" s="132">
        <f>COUNTIFS(날씨1[월],$N13,날씨1[sumRn],"&gt;="&amp;5)</f>
        <v>1</v>
      </c>
      <c r="Y13" s="132">
        <f>COUNTIFS(날씨1[월],$N13,날씨1[sumRn],"&gt;="&amp;10)</f>
        <v>1</v>
      </c>
      <c r="Z13" s="132">
        <f>COUNTIFS(날씨1[월],$N13,날씨1[sumRn],"&gt;="&amp;50)</f>
        <v>0</v>
      </c>
      <c r="AA13" s="132">
        <f>COUNTIFS(날씨1[월],$N13,날씨1[ddMefs],"&gt;="&amp;1)</f>
        <v>0</v>
      </c>
      <c r="AB13" s="132">
        <f>COUNTIFS(날씨1[월],$N13,날씨1[ddMefs],"&gt;="&amp;5)</f>
        <v>0</v>
      </c>
      <c r="AC13" s="132">
        <f>COUNTIFS(날씨1[월],$N13,날씨1[maxInsWs],"&gt;="&amp;12)</f>
        <v>0</v>
      </c>
      <c r="AD13" s="132">
        <f>COUNTIFS(날씨1[월],$N13,날씨1[maxInsWs],"&gt;="&amp;15)</f>
        <v>0</v>
      </c>
    </row>
    <row r="14" spans="1:30" x14ac:dyDescent="0.3">
      <c r="A14">
        <v>95</v>
      </c>
      <c r="B14" t="s">
        <v>50</v>
      </c>
      <c r="C14" s="4">
        <v>42016</v>
      </c>
      <c r="D14">
        <v>-7</v>
      </c>
      <c r="E14">
        <v>-13.4</v>
      </c>
      <c r="F14">
        <v>2.2999999999999998</v>
      </c>
      <c r="H14">
        <v>4.2</v>
      </c>
      <c r="I14">
        <v>2.7</v>
      </c>
      <c r="K14" s="18">
        <f>MONTH(날씨1[[#This Row],[tm]])</f>
        <v>1</v>
      </c>
      <c r="L14" s="18">
        <f>DAY(날씨1[[#This Row],[tm]])</f>
        <v>12</v>
      </c>
      <c r="N14" s="56">
        <v>10</v>
      </c>
      <c r="O14" s="132">
        <f>COUNTIFS(날씨1[월],$N14,날씨1[maxTa],"&lt;="&amp;0)</f>
        <v>0</v>
      </c>
      <c r="P14" s="132">
        <f>COUNTIFS(날씨1[월],$N14,날씨1[avgTa],"&lt;="&amp;0)</f>
        <v>0</v>
      </c>
      <c r="Q14" s="132">
        <f>COUNTIFS(날씨1[월],$N14,날씨1[avgTa],"&lt;="&amp;-5)</f>
        <v>0</v>
      </c>
      <c r="R14" s="132">
        <f>COUNTIFS(날씨1[월],$N14,날씨1[avgTa],"&lt;="&amp;-10)</f>
        <v>0</v>
      </c>
      <c r="S14" s="132">
        <f>COUNTIFS(날씨1[월],$N14,날씨1[minTa],"&lt;="&amp;-5)</f>
        <v>0</v>
      </c>
      <c r="T14" s="132">
        <f>COUNTIFS(날씨1[월],$N14,날씨1[minTa],"&lt;="&amp;-10)</f>
        <v>0</v>
      </c>
      <c r="U14" s="132">
        <f>COUNTIFS(날씨1[월],$N14,날씨1[minTa],"&lt;="&amp;-12)</f>
        <v>0</v>
      </c>
      <c r="V14" s="132">
        <f>COUNTIFS(날씨1[월],$N14,날씨1[maxTa],"&gt;="&amp;33)</f>
        <v>0</v>
      </c>
      <c r="W14" s="132">
        <f>COUNTIFS(날씨1[월],$N14,날씨1[maxTa],"&gt;="&amp;35)</f>
        <v>0</v>
      </c>
      <c r="X14" s="132">
        <f>COUNTIFS(날씨1[월],$N14,날씨1[sumRn],"&gt;="&amp;5)</f>
        <v>3</v>
      </c>
      <c r="Y14" s="132">
        <f>COUNTIFS(날씨1[월],$N14,날씨1[sumRn],"&gt;="&amp;10)</f>
        <v>3</v>
      </c>
      <c r="Z14" s="132">
        <f>COUNTIFS(날씨1[월],$N14,날씨1[sumRn],"&gt;="&amp;50)</f>
        <v>0</v>
      </c>
      <c r="AA14" s="132">
        <f>COUNTIFS(날씨1[월],$N14,날씨1[ddMefs],"&gt;="&amp;1)</f>
        <v>0</v>
      </c>
      <c r="AB14" s="132">
        <f>COUNTIFS(날씨1[월],$N14,날씨1[ddMefs],"&gt;="&amp;5)</f>
        <v>0</v>
      </c>
      <c r="AC14" s="132">
        <f>COUNTIFS(날씨1[월],$N14,날씨1[maxInsWs],"&gt;="&amp;12)</f>
        <v>1</v>
      </c>
      <c r="AD14" s="132">
        <f>COUNTIFS(날씨1[월],$N14,날씨1[maxInsWs],"&gt;="&amp;15)</f>
        <v>0</v>
      </c>
    </row>
    <row r="15" spans="1:30" x14ac:dyDescent="0.3">
      <c r="A15">
        <v>95</v>
      </c>
      <c r="B15" t="s">
        <v>50</v>
      </c>
      <c r="C15" s="4">
        <v>42017</v>
      </c>
      <c r="D15">
        <v>-6.1</v>
      </c>
      <c r="E15">
        <v>-13.3</v>
      </c>
      <c r="F15">
        <v>2.6</v>
      </c>
      <c r="H15">
        <v>2</v>
      </c>
      <c r="I15">
        <v>1.6</v>
      </c>
      <c r="K15" s="18">
        <f>MONTH(날씨1[[#This Row],[tm]])</f>
        <v>1</v>
      </c>
      <c r="L15" s="18">
        <f>DAY(날씨1[[#This Row],[tm]])</f>
        <v>13</v>
      </c>
      <c r="N15" s="56">
        <v>11</v>
      </c>
      <c r="O15" s="132">
        <f>COUNTIFS(날씨1[월],$N15,날씨1[maxTa],"&lt;="&amp;0)</f>
        <v>1</v>
      </c>
      <c r="P15" s="132">
        <f>COUNTIFS(날씨1[월],$N15,날씨1[avgTa],"&lt;="&amp;0)</f>
        <v>3</v>
      </c>
      <c r="Q15" s="132">
        <f>COUNTIFS(날씨1[월],$N15,날씨1[avgTa],"&lt;="&amp;-5)</f>
        <v>0</v>
      </c>
      <c r="R15" s="132">
        <f>COUNTIFS(날씨1[월],$N15,날씨1[avgTa],"&lt;="&amp;-10)</f>
        <v>0</v>
      </c>
      <c r="S15" s="132">
        <f>COUNTIFS(날씨1[월],$N15,날씨1[minTa],"&lt;="&amp;-5)</f>
        <v>3</v>
      </c>
      <c r="T15" s="132">
        <f>COUNTIFS(날씨1[월],$N15,날씨1[minTa],"&lt;="&amp;-10)</f>
        <v>0</v>
      </c>
      <c r="U15" s="132">
        <f>COUNTIFS(날씨1[월],$N15,날씨1[minTa],"&lt;="&amp;-12)</f>
        <v>0</v>
      </c>
      <c r="V15" s="132">
        <f>COUNTIFS(날씨1[월],$N15,날씨1[maxTa],"&gt;="&amp;33)</f>
        <v>0</v>
      </c>
      <c r="W15" s="132">
        <f>COUNTIFS(날씨1[월],$N15,날씨1[maxTa],"&gt;="&amp;35)</f>
        <v>0</v>
      </c>
      <c r="X15" s="132">
        <f>COUNTIFS(날씨1[월],$N15,날씨1[sumRn],"&gt;="&amp;5)</f>
        <v>8</v>
      </c>
      <c r="Y15" s="132">
        <f>COUNTIFS(날씨1[월],$N15,날씨1[sumRn],"&gt;="&amp;10)</f>
        <v>4</v>
      </c>
      <c r="Z15" s="132">
        <f>COUNTIFS(날씨1[월],$N15,날씨1[sumRn],"&gt;="&amp;50)</f>
        <v>0</v>
      </c>
      <c r="AA15" s="132">
        <f>COUNTIFS(날씨1[월],$N15,날씨1[ddMefs],"&gt;="&amp;1)</f>
        <v>0</v>
      </c>
      <c r="AB15" s="132">
        <f>COUNTIFS(날씨1[월],$N15,날씨1[ddMefs],"&gt;="&amp;5)</f>
        <v>0</v>
      </c>
      <c r="AC15" s="132">
        <f>COUNTIFS(날씨1[월],$N15,날씨1[maxInsWs],"&gt;="&amp;12)</f>
        <v>0</v>
      </c>
      <c r="AD15" s="132">
        <f>COUNTIFS(날씨1[월],$N15,날씨1[maxInsWs],"&gt;="&amp;15)</f>
        <v>0</v>
      </c>
    </row>
    <row r="16" spans="1:30" x14ac:dyDescent="0.3">
      <c r="A16">
        <v>95</v>
      </c>
      <c r="B16" t="s">
        <v>50</v>
      </c>
      <c r="C16" s="4">
        <v>42018</v>
      </c>
      <c r="D16">
        <v>-1.6</v>
      </c>
      <c r="E16">
        <v>-6.7</v>
      </c>
      <c r="F16">
        <v>4.5999999999999996</v>
      </c>
      <c r="H16">
        <v>5.2</v>
      </c>
      <c r="I16">
        <v>1.9</v>
      </c>
      <c r="K16" s="18">
        <f>MONTH(날씨1[[#This Row],[tm]])</f>
        <v>1</v>
      </c>
      <c r="L16" s="18">
        <f>DAY(날씨1[[#This Row],[tm]])</f>
        <v>14</v>
      </c>
      <c r="N16" s="56">
        <v>12</v>
      </c>
      <c r="O16" s="132">
        <f>COUNTIFS(날씨1[월],$N16,날씨1[maxTa],"&lt;="&amp;0)</f>
        <v>4</v>
      </c>
      <c r="P16" s="132">
        <f>COUNTIFS(날씨1[월],$N16,날씨1[avgTa],"&lt;="&amp;0)</f>
        <v>19</v>
      </c>
      <c r="Q16" s="132">
        <f>COUNTIFS(날씨1[월],$N16,날씨1[avgTa],"&lt;="&amp;-5)</f>
        <v>5</v>
      </c>
      <c r="R16" s="132">
        <f>COUNTIFS(날씨1[월],$N16,날씨1[avgTa],"&lt;="&amp;-10)</f>
        <v>0</v>
      </c>
      <c r="S16" s="132">
        <f>COUNTIFS(날씨1[월],$N16,날씨1[minTa],"&lt;="&amp;-5)</f>
        <v>21</v>
      </c>
      <c r="T16" s="132">
        <f>COUNTIFS(날씨1[월],$N16,날씨1[minTa],"&lt;="&amp;-10)</f>
        <v>5</v>
      </c>
      <c r="U16" s="132">
        <f>COUNTIFS(날씨1[월],$N16,날씨1[minTa],"&lt;="&amp;-12)</f>
        <v>3</v>
      </c>
      <c r="V16" s="132">
        <f>COUNTIFS(날씨1[월],$N16,날씨1[maxTa],"&gt;="&amp;33)</f>
        <v>0</v>
      </c>
      <c r="W16" s="132">
        <f>COUNTIFS(날씨1[월],$N16,날씨1[maxTa],"&gt;="&amp;35)</f>
        <v>0</v>
      </c>
      <c r="X16" s="132">
        <f>COUNTIFS(날씨1[월],$N16,날씨1[sumRn],"&gt;="&amp;5)</f>
        <v>1</v>
      </c>
      <c r="Y16" s="132">
        <f>COUNTIFS(날씨1[월],$N16,날씨1[sumRn],"&gt;="&amp;10)</f>
        <v>1</v>
      </c>
      <c r="Z16" s="132">
        <f>COUNTIFS(날씨1[월],$N16,날씨1[sumRn],"&gt;="&amp;50)</f>
        <v>0</v>
      </c>
      <c r="AA16" s="132">
        <f>COUNTIFS(날씨1[월],$N16,날씨1[ddMefs],"&gt;="&amp;1)</f>
        <v>0</v>
      </c>
      <c r="AB16" s="132">
        <f>COUNTIFS(날씨1[월],$N16,날씨1[ddMefs],"&gt;="&amp;5)</f>
        <v>0</v>
      </c>
      <c r="AC16" s="132">
        <f>COUNTIFS(날씨1[월],$N16,날씨1[maxInsWs],"&gt;="&amp;12)</f>
        <v>0</v>
      </c>
      <c r="AD16" s="132">
        <f>COUNTIFS(날씨1[월],$N16,날씨1[maxInsWs],"&gt;="&amp;15)</f>
        <v>0</v>
      </c>
    </row>
    <row r="17" spans="1:16" x14ac:dyDescent="0.3">
      <c r="A17">
        <v>95</v>
      </c>
      <c r="B17" t="s">
        <v>50</v>
      </c>
      <c r="C17" s="4">
        <v>42019</v>
      </c>
      <c r="D17">
        <v>0</v>
      </c>
      <c r="E17">
        <v>-4.3</v>
      </c>
      <c r="F17">
        <v>8.1</v>
      </c>
      <c r="H17">
        <v>5</v>
      </c>
      <c r="I17">
        <v>2.4</v>
      </c>
      <c r="K17" s="18">
        <f>MONTH(날씨1[[#This Row],[tm]])</f>
        <v>1</v>
      </c>
      <c r="L17" s="18">
        <f>DAY(날씨1[[#This Row],[tm]])</f>
        <v>15</v>
      </c>
    </row>
    <row r="18" spans="1:16" x14ac:dyDescent="0.3">
      <c r="A18">
        <v>95</v>
      </c>
      <c r="B18" t="s">
        <v>50</v>
      </c>
      <c r="C18" s="4">
        <v>42020</v>
      </c>
      <c r="D18">
        <v>-1.6</v>
      </c>
      <c r="E18">
        <v>-6.3</v>
      </c>
      <c r="F18">
        <v>2.1</v>
      </c>
      <c r="G18">
        <v>0.3</v>
      </c>
      <c r="H18">
        <v>9.1</v>
      </c>
      <c r="I18">
        <v>5.7</v>
      </c>
      <c r="J18">
        <v>0.2</v>
      </c>
      <c r="K18" s="18">
        <f>MONTH(날씨1[[#This Row],[tm]])</f>
        <v>1</v>
      </c>
      <c r="L18" s="18">
        <f>DAY(날씨1[[#This Row],[tm]])</f>
        <v>16</v>
      </c>
    </row>
    <row r="19" spans="1:16" x14ac:dyDescent="0.3">
      <c r="A19">
        <v>95</v>
      </c>
      <c r="B19" t="s">
        <v>50</v>
      </c>
      <c r="C19" s="4">
        <v>42021</v>
      </c>
      <c r="D19">
        <v>-6</v>
      </c>
      <c r="E19">
        <v>-11.4</v>
      </c>
      <c r="F19">
        <v>-0.8</v>
      </c>
      <c r="H19">
        <v>6.8</v>
      </c>
      <c r="I19">
        <v>3.6</v>
      </c>
      <c r="K19" s="18">
        <f>MONTH(날씨1[[#This Row],[tm]])</f>
        <v>1</v>
      </c>
      <c r="L19" s="18">
        <f>DAY(날씨1[[#This Row],[tm]])</f>
        <v>17</v>
      </c>
    </row>
    <row r="20" spans="1:16" x14ac:dyDescent="0.3">
      <c r="A20">
        <v>95</v>
      </c>
      <c r="B20" t="s">
        <v>50</v>
      </c>
      <c r="C20" s="4">
        <v>42022</v>
      </c>
      <c r="D20">
        <v>-4.7</v>
      </c>
      <c r="E20">
        <v>-13.8</v>
      </c>
      <c r="F20">
        <v>1.7</v>
      </c>
      <c r="G20">
        <v>4.5</v>
      </c>
      <c r="H20">
        <v>7.5</v>
      </c>
      <c r="I20">
        <v>4.5</v>
      </c>
      <c r="J20">
        <v>7</v>
      </c>
      <c r="K20" s="18">
        <f>MONTH(날씨1[[#This Row],[tm]])</f>
        <v>1</v>
      </c>
      <c r="L20" s="18">
        <f>DAY(날씨1[[#This Row],[tm]])</f>
        <v>18</v>
      </c>
    </row>
    <row r="21" spans="1:16" x14ac:dyDescent="0.3">
      <c r="A21">
        <v>95</v>
      </c>
      <c r="B21" t="s">
        <v>50</v>
      </c>
      <c r="C21" s="4">
        <v>42023</v>
      </c>
      <c r="D21">
        <v>-2.4</v>
      </c>
      <c r="E21">
        <v>-11.1</v>
      </c>
      <c r="F21">
        <v>1.6</v>
      </c>
      <c r="G21">
        <v>0.4</v>
      </c>
      <c r="H21">
        <v>7.2</v>
      </c>
      <c r="I21">
        <v>4.5999999999999996</v>
      </c>
      <c r="J21">
        <v>0.5</v>
      </c>
      <c r="K21" s="18">
        <f>MONTH(날씨1[[#This Row],[tm]])</f>
        <v>1</v>
      </c>
      <c r="L21" s="18">
        <f>DAY(날씨1[[#This Row],[tm]])</f>
        <v>19</v>
      </c>
    </row>
    <row r="22" spans="1:16" x14ac:dyDescent="0.3">
      <c r="A22">
        <v>95</v>
      </c>
      <c r="B22" t="s">
        <v>50</v>
      </c>
      <c r="C22" s="4">
        <v>42024</v>
      </c>
      <c r="D22">
        <v>-6.6</v>
      </c>
      <c r="E22">
        <v>-15.3</v>
      </c>
      <c r="F22">
        <v>1.8</v>
      </c>
      <c r="H22">
        <v>3.1</v>
      </c>
      <c r="I22">
        <v>2</v>
      </c>
      <c r="K22" s="18">
        <f>MONTH(날씨1[[#This Row],[tm]])</f>
        <v>1</v>
      </c>
      <c r="L22" s="18">
        <f>DAY(날씨1[[#This Row],[tm]])</f>
        <v>20</v>
      </c>
    </row>
    <row r="23" spans="1:16" x14ac:dyDescent="0.3">
      <c r="A23">
        <v>95</v>
      </c>
      <c r="B23" t="s">
        <v>50</v>
      </c>
      <c r="C23" s="4">
        <v>42025</v>
      </c>
      <c r="D23">
        <v>-1.8</v>
      </c>
      <c r="E23">
        <v>-9.3000000000000007</v>
      </c>
      <c r="F23">
        <v>4.7</v>
      </c>
      <c r="H23">
        <v>3.1</v>
      </c>
      <c r="I23">
        <v>1.8</v>
      </c>
      <c r="K23" s="18">
        <f>MONTH(날씨1[[#This Row],[tm]])</f>
        <v>1</v>
      </c>
      <c r="L23" s="18">
        <f>DAY(날씨1[[#This Row],[tm]])</f>
        <v>21</v>
      </c>
      <c r="P23" t="str">
        <f>IF(L3='평균기온 삽입용'!B4,"")</f>
        <v/>
      </c>
    </row>
    <row r="24" spans="1:16" x14ac:dyDescent="0.3">
      <c r="A24">
        <v>95</v>
      </c>
      <c r="B24" t="s">
        <v>50</v>
      </c>
      <c r="C24" s="4">
        <v>42026</v>
      </c>
      <c r="D24">
        <v>1</v>
      </c>
      <c r="E24">
        <v>-3.9</v>
      </c>
      <c r="F24">
        <v>6.3</v>
      </c>
      <c r="H24">
        <v>7.2</v>
      </c>
      <c r="I24">
        <v>5</v>
      </c>
      <c r="K24" s="18">
        <f>MONTH(날씨1[[#This Row],[tm]])</f>
        <v>1</v>
      </c>
      <c r="L24" s="18">
        <f>DAY(날씨1[[#This Row],[tm]])</f>
        <v>22</v>
      </c>
    </row>
    <row r="25" spans="1:16" x14ac:dyDescent="0.3">
      <c r="A25">
        <v>95</v>
      </c>
      <c r="B25" t="s">
        <v>50</v>
      </c>
      <c r="C25" s="4">
        <v>42027</v>
      </c>
      <c r="D25">
        <v>-1.1000000000000001</v>
      </c>
      <c r="E25">
        <v>-8.3000000000000007</v>
      </c>
      <c r="F25">
        <v>4.8</v>
      </c>
      <c r="H25">
        <v>6.5</v>
      </c>
      <c r="I25">
        <v>3.8</v>
      </c>
      <c r="K25" s="18">
        <f>MONTH(날씨1[[#This Row],[tm]])</f>
        <v>1</v>
      </c>
      <c r="L25" s="18">
        <f>DAY(날씨1[[#This Row],[tm]])</f>
        <v>23</v>
      </c>
    </row>
    <row r="26" spans="1:16" x14ac:dyDescent="0.3">
      <c r="A26">
        <v>95</v>
      </c>
      <c r="B26" t="s">
        <v>50</v>
      </c>
      <c r="C26" s="4">
        <v>42028</v>
      </c>
      <c r="D26">
        <v>0.6</v>
      </c>
      <c r="E26">
        <v>-2.5</v>
      </c>
      <c r="F26">
        <v>6.4</v>
      </c>
      <c r="H26">
        <v>6.3</v>
      </c>
      <c r="I26">
        <v>2.6</v>
      </c>
      <c r="K26" s="18">
        <f>MONTH(날씨1[[#This Row],[tm]])</f>
        <v>1</v>
      </c>
      <c r="L26" s="18">
        <f>DAY(날씨1[[#This Row],[tm]])</f>
        <v>24</v>
      </c>
    </row>
    <row r="27" spans="1:16" x14ac:dyDescent="0.3">
      <c r="A27">
        <v>95</v>
      </c>
      <c r="B27" t="s">
        <v>50</v>
      </c>
      <c r="C27" s="4">
        <v>42029</v>
      </c>
      <c r="D27">
        <v>-0.5</v>
      </c>
      <c r="E27">
        <v>-3.8</v>
      </c>
      <c r="F27">
        <v>3.1</v>
      </c>
      <c r="G27">
        <v>7.5</v>
      </c>
      <c r="H27">
        <v>3.8</v>
      </c>
      <c r="I27">
        <v>2.2000000000000002</v>
      </c>
      <c r="K27" s="18">
        <f>MONTH(날씨1[[#This Row],[tm]])</f>
        <v>1</v>
      </c>
      <c r="L27" s="18">
        <f>DAY(날씨1[[#This Row],[tm]])</f>
        <v>25</v>
      </c>
    </row>
    <row r="28" spans="1:16" x14ac:dyDescent="0.3">
      <c r="A28">
        <v>95</v>
      </c>
      <c r="B28" t="s">
        <v>50</v>
      </c>
      <c r="C28" s="4">
        <v>42030</v>
      </c>
      <c r="D28">
        <v>1.8</v>
      </c>
      <c r="E28">
        <v>-0.1</v>
      </c>
      <c r="F28">
        <v>5.6</v>
      </c>
      <c r="G28">
        <v>1</v>
      </c>
      <c r="H28">
        <v>7</v>
      </c>
      <c r="I28">
        <v>4</v>
      </c>
      <c r="K28" s="18">
        <f>MONTH(날씨1[[#This Row],[tm]])</f>
        <v>1</v>
      </c>
      <c r="L28" s="18">
        <f>DAY(날씨1[[#This Row],[tm]])</f>
        <v>26</v>
      </c>
    </row>
    <row r="29" spans="1:16" x14ac:dyDescent="0.3">
      <c r="A29">
        <v>95</v>
      </c>
      <c r="B29" t="s">
        <v>50</v>
      </c>
      <c r="C29" s="4">
        <v>42031</v>
      </c>
      <c r="D29">
        <v>-4.0999999999999996</v>
      </c>
      <c r="E29">
        <v>-8.6999999999999993</v>
      </c>
      <c r="F29">
        <v>0.4</v>
      </c>
      <c r="H29">
        <v>4.5999999999999996</v>
      </c>
      <c r="I29">
        <v>3.1</v>
      </c>
      <c r="K29" s="18">
        <f>MONTH(날씨1[[#This Row],[tm]])</f>
        <v>1</v>
      </c>
      <c r="L29" s="18">
        <f>DAY(날씨1[[#This Row],[tm]])</f>
        <v>27</v>
      </c>
    </row>
    <row r="30" spans="1:16" x14ac:dyDescent="0.3">
      <c r="A30">
        <v>95</v>
      </c>
      <c r="B30" t="s">
        <v>50</v>
      </c>
      <c r="C30" s="4">
        <v>42032</v>
      </c>
      <c r="D30">
        <v>-6.1</v>
      </c>
      <c r="E30">
        <v>-12.2</v>
      </c>
      <c r="F30">
        <v>1.7</v>
      </c>
      <c r="H30">
        <v>4.9000000000000004</v>
      </c>
      <c r="I30">
        <v>2.8</v>
      </c>
      <c r="K30" s="18">
        <f>MONTH(날씨1[[#This Row],[tm]])</f>
        <v>1</v>
      </c>
      <c r="L30" s="18">
        <f>DAY(날씨1[[#This Row],[tm]])</f>
        <v>28</v>
      </c>
    </row>
    <row r="31" spans="1:16" x14ac:dyDescent="0.3">
      <c r="A31">
        <v>95</v>
      </c>
      <c r="B31" t="s">
        <v>50</v>
      </c>
      <c r="C31" s="4">
        <v>42033</v>
      </c>
      <c r="D31">
        <v>-4.9000000000000004</v>
      </c>
      <c r="E31">
        <v>-9.6</v>
      </c>
      <c r="F31">
        <v>0.5</v>
      </c>
      <c r="H31">
        <v>2.8</v>
      </c>
      <c r="I31">
        <v>1.8</v>
      </c>
      <c r="K31" s="18">
        <f>MONTH(날씨1[[#This Row],[tm]])</f>
        <v>1</v>
      </c>
      <c r="L31" s="18">
        <f>DAY(날씨1[[#This Row],[tm]])</f>
        <v>29</v>
      </c>
    </row>
    <row r="32" spans="1:16" x14ac:dyDescent="0.3">
      <c r="A32">
        <v>95</v>
      </c>
      <c r="B32" t="s">
        <v>50</v>
      </c>
      <c r="C32" s="4">
        <v>42034</v>
      </c>
      <c r="D32">
        <v>-5.6</v>
      </c>
      <c r="E32">
        <v>-9.5</v>
      </c>
      <c r="F32">
        <v>-1</v>
      </c>
      <c r="H32">
        <v>8.5</v>
      </c>
      <c r="I32">
        <v>4.9000000000000004</v>
      </c>
      <c r="K32" s="18">
        <f>MONTH(날씨1[[#This Row],[tm]])</f>
        <v>1</v>
      </c>
      <c r="L32" s="18">
        <f>DAY(날씨1[[#This Row],[tm]])</f>
        <v>30</v>
      </c>
    </row>
    <row r="33" spans="1:12" x14ac:dyDescent="0.3">
      <c r="A33">
        <v>95</v>
      </c>
      <c r="B33" t="s">
        <v>50</v>
      </c>
      <c r="C33" s="4">
        <v>42035</v>
      </c>
      <c r="D33">
        <v>-7.8</v>
      </c>
      <c r="E33">
        <v>-14</v>
      </c>
      <c r="F33">
        <v>-0.1</v>
      </c>
      <c r="H33">
        <v>3.2</v>
      </c>
      <c r="I33">
        <v>1.7</v>
      </c>
      <c r="K33" s="18">
        <f>MONTH(날씨1[[#This Row],[tm]])</f>
        <v>1</v>
      </c>
      <c r="L33" s="18">
        <f>DAY(날씨1[[#This Row],[tm]])</f>
        <v>31</v>
      </c>
    </row>
    <row r="34" spans="1:12" x14ac:dyDescent="0.3">
      <c r="A34">
        <v>95</v>
      </c>
      <c r="B34" t="s">
        <v>50</v>
      </c>
      <c r="C34" s="4">
        <v>42036</v>
      </c>
      <c r="D34">
        <v>-6.5</v>
      </c>
      <c r="E34">
        <v>-13.7</v>
      </c>
      <c r="F34">
        <v>1.7</v>
      </c>
      <c r="H34">
        <v>3.8</v>
      </c>
      <c r="I34">
        <v>2.2000000000000002</v>
      </c>
      <c r="K34" s="18">
        <f>MONTH(날씨1[[#This Row],[tm]])</f>
        <v>2</v>
      </c>
      <c r="L34" s="18">
        <f>DAY(날씨1[[#This Row],[tm]])</f>
        <v>1</v>
      </c>
    </row>
    <row r="35" spans="1:12" x14ac:dyDescent="0.3">
      <c r="A35">
        <v>95</v>
      </c>
      <c r="B35" t="s">
        <v>50</v>
      </c>
      <c r="C35" s="4">
        <v>42037</v>
      </c>
      <c r="D35">
        <v>-4.5999999999999996</v>
      </c>
      <c r="E35">
        <v>-11.9</v>
      </c>
      <c r="F35">
        <v>5.0999999999999996</v>
      </c>
      <c r="H35">
        <v>3.5</v>
      </c>
      <c r="I35">
        <v>1.8</v>
      </c>
      <c r="K35" s="18">
        <f>MONTH(날씨1[[#This Row],[tm]])</f>
        <v>2</v>
      </c>
      <c r="L35" s="18">
        <f>DAY(날씨1[[#This Row],[tm]])</f>
        <v>2</v>
      </c>
    </row>
    <row r="36" spans="1:12" x14ac:dyDescent="0.3">
      <c r="A36">
        <v>95</v>
      </c>
      <c r="B36" t="s">
        <v>50</v>
      </c>
      <c r="C36" s="4">
        <v>42038</v>
      </c>
      <c r="D36">
        <v>-3.4</v>
      </c>
      <c r="E36">
        <v>-11.1</v>
      </c>
      <c r="F36">
        <v>6</v>
      </c>
      <c r="H36">
        <v>4.4000000000000004</v>
      </c>
      <c r="I36">
        <v>2.1</v>
      </c>
      <c r="K36" s="18">
        <f>MONTH(날씨1[[#This Row],[tm]])</f>
        <v>2</v>
      </c>
      <c r="L36" s="18">
        <f>DAY(날씨1[[#This Row],[tm]])</f>
        <v>3</v>
      </c>
    </row>
    <row r="37" spans="1:12" x14ac:dyDescent="0.3">
      <c r="A37">
        <v>95</v>
      </c>
      <c r="B37" t="s">
        <v>50</v>
      </c>
      <c r="C37" s="4">
        <v>42039</v>
      </c>
      <c r="D37">
        <v>-3.1</v>
      </c>
      <c r="E37">
        <v>-9.6</v>
      </c>
      <c r="F37">
        <v>5.3</v>
      </c>
      <c r="H37">
        <v>4</v>
      </c>
      <c r="I37">
        <v>2.4</v>
      </c>
      <c r="K37" s="18">
        <f>MONTH(날씨1[[#This Row],[tm]])</f>
        <v>2</v>
      </c>
      <c r="L37" s="18">
        <f>DAY(날씨1[[#This Row],[tm]])</f>
        <v>4</v>
      </c>
    </row>
    <row r="38" spans="1:12" x14ac:dyDescent="0.3">
      <c r="A38">
        <v>95</v>
      </c>
      <c r="B38" t="s">
        <v>50</v>
      </c>
      <c r="C38" s="4">
        <v>42040</v>
      </c>
      <c r="D38">
        <v>-3.2</v>
      </c>
      <c r="E38">
        <v>-9.8000000000000007</v>
      </c>
      <c r="F38">
        <v>4.8</v>
      </c>
      <c r="H38">
        <v>5.3</v>
      </c>
      <c r="I38">
        <v>3.2</v>
      </c>
      <c r="K38" s="18">
        <f>MONTH(날씨1[[#This Row],[tm]])</f>
        <v>2</v>
      </c>
      <c r="L38" s="18">
        <f>DAY(날씨1[[#This Row],[tm]])</f>
        <v>5</v>
      </c>
    </row>
    <row r="39" spans="1:12" x14ac:dyDescent="0.3">
      <c r="A39">
        <v>95</v>
      </c>
      <c r="B39" t="s">
        <v>50</v>
      </c>
      <c r="C39" s="4">
        <v>42041</v>
      </c>
      <c r="D39">
        <v>-2.4</v>
      </c>
      <c r="E39">
        <v>-10.1</v>
      </c>
      <c r="F39">
        <v>5.4</v>
      </c>
      <c r="H39">
        <v>5.8</v>
      </c>
      <c r="I39">
        <v>3.7</v>
      </c>
      <c r="K39" s="18">
        <f>MONTH(날씨1[[#This Row],[tm]])</f>
        <v>2</v>
      </c>
      <c r="L39" s="18">
        <f>DAY(날씨1[[#This Row],[tm]])</f>
        <v>6</v>
      </c>
    </row>
    <row r="40" spans="1:12" x14ac:dyDescent="0.3">
      <c r="A40">
        <v>95</v>
      </c>
      <c r="B40" t="s">
        <v>50</v>
      </c>
      <c r="C40" s="4">
        <v>42042</v>
      </c>
      <c r="D40">
        <v>-0.8</v>
      </c>
      <c r="E40">
        <v>-6.3</v>
      </c>
      <c r="F40">
        <v>4.5999999999999996</v>
      </c>
      <c r="H40">
        <v>8.1999999999999993</v>
      </c>
      <c r="I40">
        <v>5.0999999999999996</v>
      </c>
      <c r="K40" s="18">
        <f>MONTH(날씨1[[#This Row],[tm]])</f>
        <v>2</v>
      </c>
      <c r="L40" s="18">
        <f>DAY(날씨1[[#This Row],[tm]])</f>
        <v>7</v>
      </c>
    </row>
    <row r="41" spans="1:12" x14ac:dyDescent="0.3">
      <c r="A41">
        <v>95</v>
      </c>
      <c r="B41" t="s">
        <v>50</v>
      </c>
      <c r="C41" s="4">
        <v>42043</v>
      </c>
      <c r="D41">
        <v>-10.7</v>
      </c>
      <c r="E41">
        <v>-13.9</v>
      </c>
      <c r="F41">
        <v>-2.4</v>
      </c>
      <c r="H41">
        <v>9.1999999999999993</v>
      </c>
      <c r="I41">
        <v>5.0999999999999996</v>
      </c>
      <c r="K41" s="18">
        <f>MONTH(날씨1[[#This Row],[tm]])</f>
        <v>2</v>
      </c>
      <c r="L41" s="18">
        <f>DAY(날씨1[[#This Row],[tm]])</f>
        <v>8</v>
      </c>
    </row>
    <row r="42" spans="1:12" x14ac:dyDescent="0.3">
      <c r="A42">
        <v>95</v>
      </c>
      <c r="B42" t="s">
        <v>50</v>
      </c>
      <c r="C42" s="4">
        <v>42044</v>
      </c>
      <c r="D42">
        <v>-7.8</v>
      </c>
      <c r="E42">
        <v>-18.100000000000001</v>
      </c>
      <c r="F42">
        <v>-1.2</v>
      </c>
      <c r="G42">
        <v>0</v>
      </c>
      <c r="H42">
        <v>8.9</v>
      </c>
      <c r="I42">
        <v>5</v>
      </c>
      <c r="K42" s="18">
        <f>MONTH(날씨1[[#This Row],[tm]])</f>
        <v>2</v>
      </c>
      <c r="L42" s="18">
        <f>DAY(날씨1[[#This Row],[tm]])</f>
        <v>9</v>
      </c>
    </row>
    <row r="43" spans="1:12" x14ac:dyDescent="0.3">
      <c r="A43">
        <v>95</v>
      </c>
      <c r="B43" t="s">
        <v>50</v>
      </c>
      <c r="C43" s="4">
        <v>42045</v>
      </c>
      <c r="D43">
        <v>-0.7</v>
      </c>
      <c r="E43">
        <v>-9.6</v>
      </c>
      <c r="F43">
        <v>4.8</v>
      </c>
      <c r="H43">
        <v>9.6</v>
      </c>
      <c r="I43">
        <v>5.0999999999999996</v>
      </c>
      <c r="K43" s="18">
        <f>MONTH(날씨1[[#This Row],[tm]])</f>
        <v>2</v>
      </c>
      <c r="L43" s="18">
        <f>DAY(날씨1[[#This Row],[tm]])</f>
        <v>10</v>
      </c>
    </row>
    <row r="44" spans="1:12" x14ac:dyDescent="0.3">
      <c r="A44">
        <v>95</v>
      </c>
      <c r="B44" t="s">
        <v>50</v>
      </c>
      <c r="C44" s="4">
        <v>42046</v>
      </c>
      <c r="D44">
        <v>0.4</v>
      </c>
      <c r="E44">
        <v>-5.8</v>
      </c>
      <c r="F44">
        <v>5.9</v>
      </c>
      <c r="H44">
        <v>7.8</v>
      </c>
      <c r="I44">
        <v>4.2</v>
      </c>
      <c r="K44" s="18">
        <f>MONTH(날씨1[[#This Row],[tm]])</f>
        <v>2</v>
      </c>
      <c r="L44" s="18">
        <f>DAY(날씨1[[#This Row],[tm]])</f>
        <v>11</v>
      </c>
    </row>
    <row r="45" spans="1:12" x14ac:dyDescent="0.3">
      <c r="A45">
        <v>95</v>
      </c>
      <c r="B45" t="s">
        <v>50</v>
      </c>
      <c r="C45" s="4">
        <v>42047</v>
      </c>
      <c r="D45">
        <v>-4.5999999999999996</v>
      </c>
      <c r="E45">
        <v>-10.9</v>
      </c>
      <c r="F45">
        <v>0.7</v>
      </c>
      <c r="H45">
        <v>10.7</v>
      </c>
      <c r="I45">
        <v>6.3</v>
      </c>
      <c r="K45" s="18">
        <f>MONTH(날씨1[[#This Row],[tm]])</f>
        <v>2</v>
      </c>
      <c r="L45" s="18">
        <f>DAY(날씨1[[#This Row],[tm]])</f>
        <v>12</v>
      </c>
    </row>
    <row r="46" spans="1:12" x14ac:dyDescent="0.3">
      <c r="A46">
        <v>95</v>
      </c>
      <c r="B46" t="s">
        <v>50</v>
      </c>
      <c r="C46" s="4">
        <v>42048</v>
      </c>
      <c r="D46">
        <v>-4.4000000000000004</v>
      </c>
      <c r="E46">
        <v>-12.9</v>
      </c>
      <c r="F46">
        <v>2.9</v>
      </c>
      <c r="H46">
        <v>8.1999999999999993</v>
      </c>
      <c r="I46">
        <v>4.4000000000000004</v>
      </c>
      <c r="K46" s="18">
        <f>MONTH(날씨1[[#This Row],[tm]])</f>
        <v>2</v>
      </c>
      <c r="L46" s="18">
        <f>DAY(날씨1[[#This Row],[tm]])</f>
        <v>13</v>
      </c>
    </row>
    <row r="47" spans="1:12" x14ac:dyDescent="0.3">
      <c r="A47">
        <v>95</v>
      </c>
      <c r="B47" t="s">
        <v>50</v>
      </c>
      <c r="C47" s="4">
        <v>42049</v>
      </c>
      <c r="D47">
        <v>0</v>
      </c>
      <c r="E47">
        <v>-9.3000000000000007</v>
      </c>
      <c r="F47">
        <v>5.7</v>
      </c>
      <c r="H47">
        <v>7</v>
      </c>
      <c r="I47">
        <v>4.4000000000000004</v>
      </c>
      <c r="K47" s="18">
        <f>MONTH(날씨1[[#This Row],[tm]])</f>
        <v>2</v>
      </c>
      <c r="L47" s="18">
        <f>DAY(날씨1[[#This Row],[tm]])</f>
        <v>14</v>
      </c>
    </row>
    <row r="48" spans="1:12" x14ac:dyDescent="0.3">
      <c r="A48">
        <v>95</v>
      </c>
      <c r="B48" t="s">
        <v>50</v>
      </c>
      <c r="C48" s="4">
        <v>42050</v>
      </c>
      <c r="D48">
        <v>5.3</v>
      </c>
      <c r="E48">
        <v>-0.5</v>
      </c>
      <c r="F48">
        <v>11.9</v>
      </c>
      <c r="H48">
        <v>8</v>
      </c>
      <c r="I48">
        <v>5.8</v>
      </c>
      <c r="K48" s="18">
        <f>MONTH(날씨1[[#This Row],[tm]])</f>
        <v>2</v>
      </c>
      <c r="L48" s="18">
        <f>DAY(날씨1[[#This Row],[tm]])</f>
        <v>15</v>
      </c>
    </row>
    <row r="49" spans="1:12" x14ac:dyDescent="0.3">
      <c r="A49">
        <v>95</v>
      </c>
      <c r="B49" t="s">
        <v>50</v>
      </c>
      <c r="C49" s="4">
        <v>42051</v>
      </c>
      <c r="D49">
        <v>2.8</v>
      </c>
      <c r="E49">
        <v>0.8</v>
      </c>
      <c r="F49">
        <v>4.2</v>
      </c>
      <c r="G49">
        <v>10</v>
      </c>
      <c r="H49">
        <v>6.4</v>
      </c>
      <c r="I49">
        <v>4.9000000000000004</v>
      </c>
      <c r="K49" s="18">
        <f>MONTH(날씨1[[#This Row],[tm]])</f>
        <v>2</v>
      </c>
      <c r="L49" s="18">
        <f>DAY(날씨1[[#This Row],[tm]])</f>
        <v>16</v>
      </c>
    </row>
    <row r="50" spans="1:12" x14ac:dyDescent="0.3">
      <c r="A50">
        <v>95</v>
      </c>
      <c r="B50" t="s">
        <v>50</v>
      </c>
      <c r="C50" s="4">
        <v>42052</v>
      </c>
      <c r="D50">
        <v>1</v>
      </c>
      <c r="E50">
        <v>-0.4</v>
      </c>
      <c r="F50">
        <v>3.1</v>
      </c>
      <c r="G50">
        <v>1.5</v>
      </c>
      <c r="H50">
        <v>5.6</v>
      </c>
      <c r="I50">
        <v>3.5</v>
      </c>
      <c r="K50" s="18">
        <f>MONTH(날씨1[[#This Row],[tm]])</f>
        <v>2</v>
      </c>
      <c r="L50" s="18">
        <f>DAY(날씨1[[#This Row],[tm]])</f>
        <v>17</v>
      </c>
    </row>
    <row r="51" spans="1:12" x14ac:dyDescent="0.3">
      <c r="A51">
        <v>95</v>
      </c>
      <c r="B51" t="s">
        <v>50</v>
      </c>
      <c r="C51" s="4">
        <v>42053</v>
      </c>
      <c r="D51">
        <v>0.2</v>
      </c>
      <c r="E51">
        <v>-2.2000000000000002</v>
      </c>
      <c r="F51">
        <v>3.1</v>
      </c>
      <c r="H51">
        <v>4.4000000000000004</v>
      </c>
      <c r="I51">
        <v>3</v>
      </c>
      <c r="K51" s="18">
        <f>MONTH(날씨1[[#This Row],[tm]])</f>
        <v>2</v>
      </c>
      <c r="L51" s="18">
        <f>DAY(날씨1[[#This Row],[tm]])</f>
        <v>18</v>
      </c>
    </row>
    <row r="52" spans="1:12" x14ac:dyDescent="0.3">
      <c r="A52">
        <v>95</v>
      </c>
      <c r="B52" t="s">
        <v>50</v>
      </c>
      <c r="C52" s="4">
        <v>42054</v>
      </c>
      <c r="D52">
        <v>-0.1</v>
      </c>
      <c r="E52">
        <v>-5.5</v>
      </c>
      <c r="F52">
        <v>6.8</v>
      </c>
      <c r="H52">
        <v>3.6</v>
      </c>
      <c r="I52">
        <v>2.2000000000000002</v>
      </c>
      <c r="K52" s="18">
        <f>MONTH(날씨1[[#This Row],[tm]])</f>
        <v>2</v>
      </c>
      <c r="L52" s="18">
        <f>DAY(날씨1[[#This Row],[tm]])</f>
        <v>19</v>
      </c>
    </row>
    <row r="53" spans="1:12" x14ac:dyDescent="0.3">
      <c r="A53">
        <v>95</v>
      </c>
      <c r="B53" t="s">
        <v>50</v>
      </c>
      <c r="C53" s="4">
        <v>42055</v>
      </c>
      <c r="D53">
        <v>2.1</v>
      </c>
      <c r="E53">
        <v>-5.3</v>
      </c>
      <c r="F53">
        <v>8.5</v>
      </c>
      <c r="H53">
        <v>4.5999999999999996</v>
      </c>
      <c r="I53">
        <v>2.8</v>
      </c>
      <c r="K53" s="18">
        <f>MONTH(날씨1[[#This Row],[tm]])</f>
        <v>2</v>
      </c>
      <c r="L53" s="18">
        <f>DAY(날씨1[[#This Row],[tm]])</f>
        <v>20</v>
      </c>
    </row>
    <row r="54" spans="1:12" x14ac:dyDescent="0.3">
      <c r="A54">
        <v>95</v>
      </c>
      <c r="B54" t="s">
        <v>50</v>
      </c>
      <c r="C54" s="4">
        <v>42056</v>
      </c>
      <c r="D54">
        <v>2.5</v>
      </c>
      <c r="E54">
        <v>0.4</v>
      </c>
      <c r="F54">
        <v>4</v>
      </c>
      <c r="G54">
        <v>8.5</v>
      </c>
      <c r="H54">
        <v>3.7</v>
      </c>
      <c r="I54">
        <v>2.2999999999999998</v>
      </c>
      <c r="K54" s="18">
        <f>MONTH(날씨1[[#This Row],[tm]])</f>
        <v>2</v>
      </c>
      <c r="L54" s="18">
        <f>DAY(날씨1[[#This Row],[tm]])</f>
        <v>21</v>
      </c>
    </row>
    <row r="55" spans="1:12" x14ac:dyDescent="0.3">
      <c r="A55">
        <v>95</v>
      </c>
      <c r="B55" t="s">
        <v>50</v>
      </c>
      <c r="C55" s="4">
        <v>42057</v>
      </c>
      <c r="D55">
        <v>2.8</v>
      </c>
      <c r="E55">
        <v>-1.4</v>
      </c>
      <c r="F55">
        <v>6.6</v>
      </c>
      <c r="G55">
        <v>2.5</v>
      </c>
      <c r="H55">
        <v>10.7</v>
      </c>
      <c r="I55">
        <v>5.6</v>
      </c>
      <c r="K55" s="18">
        <f>MONTH(날씨1[[#This Row],[tm]])</f>
        <v>2</v>
      </c>
      <c r="L55" s="18">
        <f>DAY(날씨1[[#This Row],[tm]])</f>
        <v>22</v>
      </c>
    </row>
    <row r="56" spans="1:12" x14ac:dyDescent="0.3">
      <c r="A56">
        <v>95</v>
      </c>
      <c r="B56" t="s">
        <v>50</v>
      </c>
      <c r="C56" s="4">
        <v>42058</v>
      </c>
      <c r="D56">
        <v>0</v>
      </c>
      <c r="E56">
        <v>-3.8</v>
      </c>
      <c r="F56">
        <v>4.5</v>
      </c>
      <c r="H56">
        <v>6</v>
      </c>
      <c r="I56">
        <v>3.7</v>
      </c>
      <c r="K56" s="18">
        <f>MONTH(날씨1[[#This Row],[tm]])</f>
        <v>2</v>
      </c>
      <c r="L56" s="18">
        <f>DAY(날씨1[[#This Row],[tm]])</f>
        <v>23</v>
      </c>
    </row>
    <row r="57" spans="1:12" x14ac:dyDescent="0.3">
      <c r="A57">
        <v>95</v>
      </c>
      <c r="B57" t="s">
        <v>50</v>
      </c>
      <c r="C57" s="4">
        <v>42059</v>
      </c>
      <c r="D57">
        <v>-0.1</v>
      </c>
      <c r="E57">
        <v>-3.8</v>
      </c>
      <c r="F57">
        <v>6.1</v>
      </c>
      <c r="H57">
        <v>5.8</v>
      </c>
      <c r="I57">
        <v>3.3</v>
      </c>
      <c r="K57" s="18">
        <f>MONTH(날씨1[[#This Row],[tm]])</f>
        <v>2</v>
      </c>
      <c r="L57" s="18">
        <f>DAY(날씨1[[#This Row],[tm]])</f>
        <v>24</v>
      </c>
    </row>
    <row r="58" spans="1:12" x14ac:dyDescent="0.3">
      <c r="A58">
        <v>95</v>
      </c>
      <c r="B58" t="s">
        <v>50</v>
      </c>
      <c r="C58" s="4">
        <v>42060</v>
      </c>
      <c r="D58">
        <v>2.9</v>
      </c>
      <c r="E58">
        <v>-3.2</v>
      </c>
      <c r="F58">
        <v>10.3</v>
      </c>
      <c r="G58">
        <v>1</v>
      </c>
      <c r="H58">
        <v>9.6999999999999993</v>
      </c>
      <c r="I58">
        <v>4.9000000000000004</v>
      </c>
      <c r="K58" s="18">
        <f>MONTH(날씨1[[#This Row],[tm]])</f>
        <v>2</v>
      </c>
      <c r="L58" s="18">
        <f>DAY(날씨1[[#This Row],[tm]])</f>
        <v>25</v>
      </c>
    </row>
    <row r="59" spans="1:12" x14ac:dyDescent="0.3">
      <c r="A59">
        <v>95</v>
      </c>
      <c r="B59" t="s">
        <v>50</v>
      </c>
      <c r="C59" s="4">
        <v>42061</v>
      </c>
      <c r="D59">
        <v>0</v>
      </c>
      <c r="E59">
        <v>-4.4000000000000004</v>
      </c>
      <c r="F59">
        <v>3.1</v>
      </c>
      <c r="G59">
        <v>0.5</v>
      </c>
      <c r="H59">
        <v>9.8000000000000007</v>
      </c>
      <c r="I59">
        <v>5.7</v>
      </c>
      <c r="K59" s="18">
        <f>MONTH(날씨1[[#This Row],[tm]])</f>
        <v>2</v>
      </c>
      <c r="L59" s="18">
        <f>DAY(날씨1[[#This Row],[tm]])</f>
        <v>26</v>
      </c>
    </row>
    <row r="60" spans="1:12" x14ac:dyDescent="0.3">
      <c r="A60">
        <v>95</v>
      </c>
      <c r="B60" t="s">
        <v>50</v>
      </c>
      <c r="C60" s="4">
        <v>42062</v>
      </c>
      <c r="D60">
        <v>-3.2</v>
      </c>
      <c r="E60">
        <v>-6.9</v>
      </c>
      <c r="F60">
        <v>1.9</v>
      </c>
      <c r="H60">
        <v>7.5</v>
      </c>
      <c r="I60">
        <v>4</v>
      </c>
      <c r="K60" s="18">
        <f>MONTH(날씨1[[#This Row],[tm]])</f>
        <v>2</v>
      </c>
      <c r="L60" s="18">
        <f>DAY(날씨1[[#This Row],[tm]])</f>
        <v>27</v>
      </c>
    </row>
    <row r="61" spans="1:12" x14ac:dyDescent="0.3">
      <c r="A61">
        <v>95</v>
      </c>
      <c r="B61" t="s">
        <v>50</v>
      </c>
      <c r="C61" s="4">
        <v>42063</v>
      </c>
      <c r="D61">
        <v>0.1</v>
      </c>
      <c r="E61">
        <v>-6</v>
      </c>
      <c r="F61">
        <v>5.9</v>
      </c>
      <c r="H61">
        <v>5.9</v>
      </c>
      <c r="I61">
        <v>3.2</v>
      </c>
      <c r="K61" s="18">
        <f>MONTH(날씨1[[#This Row],[tm]])</f>
        <v>2</v>
      </c>
      <c r="L61" s="18">
        <f>DAY(날씨1[[#This Row],[tm]])</f>
        <v>28</v>
      </c>
    </row>
    <row r="62" spans="1:12" x14ac:dyDescent="0.3">
      <c r="A62">
        <v>95</v>
      </c>
      <c r="B62" t="s">
        <v>50</v>
      </c>
      <c r="C62" s="4">
        <v>42064</v>
      </c>
      <c r="D62">
        <v>1.1000000000000001</v>
      </c>
      <c r="E62">
        <v>-2.2000000000000002</v>
      </c>
      <c r="F62">
        <v>4.9000000000000004</v>
      </c>
      <c r="G62">
        <v>0.3</v>
      </c>
      <c r="H62">
        <v>9.1999999999999993</v>
      </c>
      <c r="I62">
        <v>4.3</v>
      </c>
      <c r="K62" s="18">
        <f>MONTH(날씨1[[#This Row],[tm]])</f>
        <v>3</v>
      </c>
      <c r="L62" s="18">
        <f>DAY(날씨1[[#This Row],[tm]])</f>
        <v>1</v>
      </c>
    </row>
    <row r="63" spans="1:12" x14ac:dyDescent="0.3">
      <c r="A63">
        <v>95</v>
      </c>
      <c r="B63" t="s">
        <v>50</v>
      </c>
      <c r="C63" s="4">
        <v>42065</v>
      </c>
      <c r="D63">
        <v>0.6</v>
      </c>
      <c r="E63">
        <v>-6.8</v>
      </c>
      <c r="F63">
        <v>8.5</v>
      </c>
      <c r="H63">
        <v>8</v>
      </c>
      <c r="I63">
        <v>3.8</v>
      </c>
      <c r="K63" s="18">
        <f>MONTH(날씨1[[#This Row],[tm]])</f>
        <v>3</v>
      </c>
      <c r="L63" s="18">
        <f>DAY(날씨1[[#This Row],[tm]])</f>
        <v>2</v>
      </c>
    </row>
    <row r="64" spans="1:12" x14ac:dyDescent="0.3">
      <c r="A64">
        <v>95</v>
      </c>
      <c r="B64" t="s">
        <v>50</v>
      </c>
      <c r="C64" s="4">
        <v>42066</v>
      </c>
      <c r="D64">
        <v>1</v>
      </c>
      <c r="E64">
        <v>-2.2000000000000002</v>
      </c>
      <c r="F64">
        <v>4.8</v>
      </c>
      <c r="G64">
        <v>3</v>
      </c>
      <c r="H64">
        <v>11.5</v>
      </c>
      <c r="I64">
        <v>6.5</v>
      </c>
      <c r="K64" s="18">
        <f>MONTH(날씨1[[#This Row],[tm]])</f>
        <v>3</v>
      </c>
      <c r="L64" s="18">
        <f>DAY(날씨1[[#This Row],[tm]])</f>
        <v>3</v>
      </c>
    </row>
    <row r="65" spans="1:12" x14ac:dyDescent="0.3">
      <c r="A65">
        <v>95</v>
      </c>
      <c r="B65" t="s">
        <v>50</v>
      </c>
      <c r="C65" s="4">
        <v>42067</v>
      </c>
      <c r="D65">
        <v>-3.3</v>
      </c>
      <c r="E65">
        <v>-6.1</v>
      </c>
      <c r="F65">
        <v>-0.1</v>
      </c>
      <c r="H65">
        <v>11.8</v>
      </c>
      <c r="I65">
        <v>6.6</v>
      </c>
      <c r="K65" s="18">
        <f>MONTH(날씨1[[#This Row],[tm]])</f>
        <v>3</v>
      </c>
      <c r="L65" s="18">
        <f>DAY(날씨1[[#This Row],[tm]])</f>
        <v>4</v>
      </c>
    </row>
    <row r="66" spans="1:12" x14ac:dyDescent="0.3">
      <c r="A66">
        <v>95</v>
      </c>
      <c r="B66" t="s">
        <v>50</v>
      </c>
      <c r="C66" s="4">
        <v>42068</v>
      </c>
      <c r="D66">
        <v>-2.9</v>
      </c>
      <c r="E66">
        <v>-9.8000000000000007</v>
      </c>
      <c r="F66">
        <v>4.3</v>
      </c>
      <c r="H66">
        <v>4.9000000000000004</v>
      </c>
      <c r="I66">
        <v>3.5</v>
      </c>
      <c r="K66" s="18">
        <f>MONTH(날씨1[[#This Row],[tm]])</f>
        <v>3</v>
      </c>
      <c r="L66" s="18">
        <f>DAY(날씨1[[#This Row],[tm]])</f>
        <v>5</v>
      </c>
    </row>
    <row r="67" spans="1:12" x14ac:dyDescent="0.3">
      <c r="A67">
        <v>95</v>
      </c>
      <c r="B67" t="s">
        <v>50</v>
      </c>
      <c r="C67" s="4">
        <v>42069</v>
      </c>
      <c r="D67">
        <v>-0.6</v>
      </c>
      <c r="E67">
        <v>-8.6999999999999993</v>
      </c>
      <c r="F67">
        <v>8.5</v>
      </c>
      <c r="H67">
        <v>5.4</v>
      </c>
      <c r="I67">
        <v>3</v>
      </c>
      <c r="K67" s="18">
        <f>MONTH(날씨1[[#This Row],[tm]])</f>
        <v>3</v>
      </c>
      <c r="L67" s="18">
        <f>DAY(날씨1[[#This Row],[tm]])</f>
        <v>6</v>
      </c>
    </row>
    <row r="68" spans="1:12" x14ac:dyDescent="0.3">
      <c r="A68">
        <v>95</v>
      </c>
      <c r="B68" t="s">
        <v>50</v>
      </c>
      <c r="C68" s="4">
        <v>42070</v>
      </c>
      <c r="D68">
        <v>0.6</v>
      </c>
      <c r="E68">
        <v>-7.9</v>
      </c>
      <c r="F68">
        <v>10.4</v>
      </c>
      <c r="H68">
        <v>6.2</v>
      </c>
      <c r="I68">
        <v>4.2</v>
      </c>
      <c r="K68" s="18">
        <f>MONTH(날씨1[[#This Row],[tm]])</f>
        <v>3</v>
      </c>
      <c r="L68" s="18">
        <f>DAY(날씨1[[#This Row],[tm]])</f>
        <v>7</v>
      </c>
    </row>
    <row r="69" spans="1:12" x14ac:dyDescent="0.3">
      <c r="A69">
        <v>95</v>
      </c>
      <c r="B69" t="s">
        <v>50</v>
      </c>
      <c r="C69" s="4">
        <v>42071</v>
      </c>
      <c r="D69">
        <v>4.5999999999999996</v>
      </c>
      <c r="E69">
        <v>-4.9000000000000004</v>
      </c>
      <c r="F69">
        <v>14.5</v>
      </c>
      <c r="H69">
        <v>4.3</v>
      </c>
      <c r="I69">
        <v>2.9</v>
      </c>
      <c r="K69" s="18">
        <f>MONTH(날씨1[[#This Row],[tm]])</f>
        <v>3</v>
      </c>
      <c r="L69" s="18">
        <f>DAY(날씨1[[#This Row],[tm]])</f>
        <v>8</v>
      </c>
    </row>
    <row r="70" spans="1:12" x14ac:dyDescent="0.3">
      <c r="A70">
        <v>95</v>
      </c>
      <c r="B70" t="s">
        <v>50</v>
      </c>
      <c r="C70" s="4">
        <v>42072</v>
      </c>
      <c r="D70">
        <v>1</v>
      </c>
      <c r="E70">
        <v>-6.1</v>
      </c>
      <c r="F70">
        <v>6.2</v>
      </c>
      <c r="H70">
        <v>11.7</v>
      </c>
      <c r="I70">
        <v>7.3</v>
      </c>
      <c r="K70" s="18">
        <f>MONTH(날씨1[[#This Row],[tm]])</f>
        <v>3</v>
      </c>
      <c r="L70" s="18">
        <f>DAY(날씨1[[#This Row],[tm]])</f>
        <v>9</v>
      </c>
    </row>
    <row r="71" spans="1:12" x14ac:dyDescent="0.3">
      <c r="A71">
        <v>95</v>
      </c>
      <c r="B71" t="s">
        <v>50</v>
      </c>
      <c r="C71" s="4">
        <v>42073</v>
      </c>
      <c r="D71">
        <v>-4.2</v>
      </c>
      <c r="E71">
        <v>-7.9</v>
      </c>
      <c r="F71">
        <v>0.1</v>
      </c>
      <c r="H71">
        <v>12.2</v>
      </c>
      <c r="I71">
        <v>6.7</v>
      </c>
      <c r="K71" s="18">
        <f>MONTH(날씨1[[#This Row],[tm]])</f>
        <v>3</v>
      </c>
      <c r="L71" s="18">
        <f>DAY(날씨1[[#This Row],[tm]])</f>
        <v>10</v>
      </c>
    </row>
    <row r="72" spans="1:12" x14ac:dyDescent="0.3">
      <c r="A72">
        <v>95</v>
      </c>
      <c r="B72" t="s">
        <v>50</v>
      </c>
      <c r="C72" s="4">
        <v>42074</v>
      </c>
      <c r="D72">
        <v>-1</v>
      </c>
      <c r="E72">
        <v>-7.5</v>
      </c>
      <c r="F72">
        <v>6.4</v>
      </c>
      <c r="G72">
        <v>0</v>
      </c>
      <c r="H72">
        <v>11</v>
      </c>
      <c r="I72">
        <v>6.5</v>
      </c>
      <c r="K72" s="18">
        <f>MONTH(날씨1[[#This Row],[tm]])</f>
        <v>3</v>
      </c>
      <c r="L72" s="18">
        <f>DAY(날씨1[[#This Row],[tm]])</f>
        <v>11</v>
      </c>
    </row>
    <row r="73" spans="1:12" x14ac:dyDescent="0.3">
      <c r="A73">
        <v>95</v>
      </c>
      <c r="B73" t="s">
        <v>50</v>
      </c>
      <c r="C73" s="4">
        <v>42075</v>
      </c>
      <c r="D73">
        <v>0.9</v>
      </c>
      <c r="E73">
        <v>-5.3</v>
      </c>
      <c r="F73">
        <v>5.8</v>
      </c>
      <c r="H73">
        <v>11.7</v>
      </c>
      <c r="I73">
        <v>6.5</v>
      </c>
      <c r="K73" s="18">
        <f>MONTH(날씨1[[#This Row],[tm]])</f>
        <v>3</v>
      </c>
      <c r="L73" s="18">
        <f>DAY(날씨1[[#This Row],[tm]])</f>
        <v>12</v>
      </c>
    </row>
    <row r="74" spans="1:12" x14ac:dyDescent="0.3">
      <c r="A74">
        <v>95</v>
      </c>
      <c r="B74" t="s">
        <v>50</v>
      </c>
      <c r="C74" s="4">
        <v>42076</v>
      </c>
      <c r="D74">
        <v>2.7</v>
      </c>
      <c r="E74">
        <v>-3.9</v>
      </c>
      <c r="F74">
        <v>9.1999999999999993</v>
      </c>
      <c r="H74">
        <v>10.4</v>
      </c>
      <c r="I74">
        <v>6.8</v>
      </c>
      <c r="K74" s="18">
        <f>MONTH(날씨1[[#This Row],[tm]])</f>
        <v>3</v>
      </c>
      <c r="L74" s="18">
        <f>DAY(날씨1[[#This Row],[tm]])</f>
        <v>13</v>
      </c>
    </row>
    <row r="75" spans="1:12" x14ac:dyDescent="0.3">
      <c r="A75">
        <v>95</v>
      </c>
      <c r="B75" t="s">
        <v>50</v>
      </c>
      <c r="C75" s="4">
        <v>42077</v>
      </c>
      <c r="D75">
        <v>1.6</v>
      </c>
      <c r="E75">
        <v>-7.1</v>
      </c>
      <c r="F75">
        <v>10.5</v>
      </c>
      <c r="H75">
        <v>7.5</v>
      </c>
      <c r="I75">
        <v>3.1</v>
      </c>
      <c r="K75" s="18">
        <f>MONTH(날씨1[[#This Row],[tm]])</f>
        <v>3</v>
      </c>
      <c r="L75" s="18">
        <f>DAY(날씨1[[#This Row],[tm]])</f>
        <v>14</v>
      </c>
    </row>
    <row r="76" spans="1:12" x14ac:dyDescent="0.3">
      <c r="A76">
        <v>95</v>
      </c>
      <c r="B76" t="s">
        <v>50</v>
      </c>
      <c r="C76" s="4">
        <v>42078</v>
      </c>
      <c r="D76">
        <v>2.6</v>
      </c>
      <c r="E76">
        <v>-5.2</v>
      </c>
      <c r="F76">
        <v>11</v>
      </c>
      <c r="H76">
        <v>7</v>
      </c>
      <c r="I76">
        <v>4</v>
      </c>
      <c r="K76" s="18">
        <f>MONTH(날씨1[[#This Row],[tm]])</f>
        <v>3</v>
      </c>
      <c r="L76" s="18">
        <f>DAY(날씨1[[#This Row],[tm]])</f>
        <v>15</v>
      </c>
    </row>
    <row r="77" spans="1:12" x14ac:dyDescent="0.3">
      <c r="A77">
        <v>95</v>
      </c>
      <c r="B77" t="s">
        <v>50</v>
      </c>
      <c r="C77" s="4">
        <v>42079</v>
      </c>
      <c r="D77">
        <v>5.3</v>
      </c>
      <c r="E77">
        <v>-5.2</v>
      </c>
      <c r="F77">
        <v>17.100000000000001</v>
      </c>
      <c r="H77">
        <v>6.5</v>
      </c>
      <c r="I77">
        <v>3.3</v>
      </c>
      <c r="K77" s="18">
        <f>MONTH(날씨1[[#This Row],[tm]])</f>
        <v>3</v>
      </c>
      <c r="L77" s="18">
        <f>DAY(날씨1[[#This Row],[tm]])</f>
        <v>16</v>
      </c>
    </row>
    <row r="78" spans="1:12" x14ac:dyDescent="0.3">
      <c r="A78">
        <v>95</v>
      </c>
      <c r="B78" t="s">
        <v>50</v>
      </c>
      <c r="C78" s="4">
        <v>42080</v>
      </c>
      <c r="D78">
        <v>6.6</v>
      </c>
      <c r="E78">
        <v>-1.2</v>
      </c>
      <c r="F78">
        <v>13.4</v>
      </c>
      <c r="G78">
        <v>0</v>
      </c>
      <c r="H78">
        <v>7.3</v>
      </c>
      <c r="I78">
        <v>5.2</v>
      </c>
      <c r="K78" s="18">
        <f>MONTH(날씨1[[#This Row],[tm]])</f>
        <v>3</v>
      </c>
      <c r="L78" s="18">
        <f>DAY(날씨1[[#This Row],[tm]])</f>
        <v>17</v>
      </c>
    </row>
    <row r="79" spans="1:12" x14ac:dyDescent="0.3">
      <c r="A79">
        <v>95</v>
      </c>
      <c r="B79" t="s">
        <v>50</v>
      </c>
      <c r="C79" s="4">
        <v>42081</v>
      </c>
      <c r="D79">
        <v>8.4</v>
      </c>
      <c r="E79">
        <v>6.8</v>
      </c>
      <c r="F79">
        <v>10.8</v>
      </c>
      <c r="G79">
        <v>0</v>
      </c>
      <c r="H79">
        <v>11</v>
      </c>
      <c r="I79">
        <v>8.1</v>
      </c>
      <c r="K79" s="18">
        <f>MONTH(날씨1[[#This Row],[tm]])</f>
        <v>3</v>
      </c>
      <c r="L79" s="18">
        <f>DAY(날씨1[[#This Row],[tm]])</f>
        <v>18</v>
      </c>
    </row>
    <row r="80" spans="1:12" x14ac:dyDescent="0.3">
      <c r="A80">
        <v>95</v>
      </c>
      <c r="B80" t="s">
        <v>50</v>
      </c>
      <c r="C80" s="4">
        <v>42082</v>
      </c>
      <c r="D80">
        <v>11</v>
      </c>
      <c r="E80">
        <v>0.3</v>
      </c>
      <c r="F80">
        <v>21.2</v>
      </c>
      <c r="H80">
        <v>8.1</v>
      </c>
      <c r="I80">
        <v>5.9</v>
      </c>
      <c r="K80" s="18">
        <f>MONTH(날씨1[[#This Row],[tm]])</f>
        <v>3</v>
      </c>
      <c r="L80" s="18">
        <f>DAY(날씨1[[#This Row],[tm]])</f>
        <v>19</v>
      </c>
    </row>
    <row r="81" spans="1:12" x14ac:dyDescent="0.3">
      <c r="A81">
        <v>95</v>
      </c>
      <c r="B81" t="s">
        <v>50</v>
      </c>
      <c r="C81" s="4">
        <v>42083</v>
      </c>
      <c r="D81">
        <v>10.8</v>
      </c>
      <c r="E81">
        <v>0.2</v>
      </c>
      <c r="F81">
        <v>20.5</v>
      </c>
      <c r="H81">
        <v>7.7</v>
      </c>
      <c r="I81">
        <v>4.2</v>
      </c>
      <c r="K81" s="18">
        <f>MONTH(날씨1[[#This Row],[tm]])</f>
        <v>3</v>
      </c>
      <c r="L81" s="18">
        <f>DAY(날씨1[[#This Row],[tm]])</f>
        <v>20</v>
      </c>
    </row>
    <row r="82" spans="1:12" x14ac:dyDescent="0.3">
      <c r="A82">
        <v>95</v>
      </c>
      <c r="B82" t="s">
        <v>50</v>
      </c>
      <c r="C82" s="4">
        <v>42084</v>
      </c>
      <c r="D82">
        <v>8.8000000000000007</v>
      </c>
      <c r="E82">
        <v>-1</v>
      </c>
      <c r="F82">
        <v>18.600000000000001</v>
      </c>
      <c r="H82">
        <v>7.3</v>
      </c>
      <c r="I82">
        <v>4.7</v>
      </c>
      <c r="K82" s="18">
        <f>MONTH(날씨1[[#This Row],[tm]])</f>
        <v>3</v>
      </c>
      <c r="L82" s="18">
        <f>DAY(날씨1[[#This Row],[tm]])</f>
        <v>21</v>
      </c>
    </row>
    <row r="83" spans="1:12" x14ac:dyDescent="0.3">
      <c r="A83">
        <v>95</v>
      </c>
      <c r="B83" t="s">
        <v>50</v>
      </c>
      <c r="C83" s="4">
        <v>42085</v>
      </c>
      <c r="D83">
        <v>5.2</v>
      </c>
      <c r="E83">
        <v>-2.2000000000000002</v>
      </c>
      <c r="F83">
        <v>14</v>
      </c>
      <c r="H83">
        <v>12.3</v>
      </c>
      <c r="I83">
        <v>6.9</v>
      </c>
      <c r="K83" s="18">
        <f>MONTH(날씨1[[#This Row],[tm]])</f>
        <v>3</v>
      </c>
      <c r="L83" s="18">
        <f>DAY(날씨1[[#This Row],[tm]])</f>
        <v>22</v>
      </c>
    </row>
    <row r="84" spans="1:12" x14ac:dyDescent="0.3">
      <c r="A84">
        <v>95</v>
      </c>
      <c r="B84" t="s">
        <v>50</v>
      </c>
      <c r="C84" s="4">
        <v>42086</v>
      </c>
      <c r="D84">
        <v>2.4</v>
      </c>
      <c r="E84">
        <v>-6</v>
      </c>
      <c r="F84">
        <v>9.9</v>
      </c>
      <c r="H84">
        <v>12.3</v>
      </c>
      <c r="I84">
        <v>7.5</v>
      </c>
      <c r="K84" s="18">
        <f>MONTH(날씨1[[#This Row],[tm]])</f>
        <v>3</v>
      </c>
      <c r="L84" s="18">
        <f>DAY(날씨1[[#This Row],[tm]])</f>
        <v>23</v>
      </c>
    </row>
    <row r="85" spans="1:12" x14ac:dyDescent="0.3">
      <c r="A85">
        <v>95</v>
      </c>
      <c r="B85" t="s">
        <v>50</v>
      </c>
      <c r="C85" s="4">
        <v>42087</v>
      </c>
      <c r="D85">
        <v>2.8</v>
      </c>
      <c r="E85">
        <v>-7.1</v>
      </c>
      <c r="F85">
        <v>12.4</v>
      </c>
      <c r="H85">
        <v>7.5</v>
      </c>
      <c r="I85">
        <v>4.7</v>
      </c>
      <c r="K85" s="18">
        <f>MONTH(날씨1[[#This Row],[tm]])</f>
        <v>3</v>
      </c>
      <c r="L85" s="18">
        <f>DAY(날씨1[[#This Row],[tm]])</f>
        <v>24</v>
      </c>
    </row>
    <row r="86" spans="1:12" x14ac:dyDescent="0.3">
      <c r="A86">
        <v>95</v>
      </c>
      <c r="B86" t="s">
        <v>50</v>
      </c>
      <c r="C86" s="4">
        <v>42088</v>
      </c>
      <c r="D86">
        <v>4.4000000000000004</v>
      </c>
      <c r="E86">
        <v>-5.9</v>
      </c>
      <c r="F86">
        <v>14.1</v>
      </c>
      <c r="H86">
        <v>6.4</v>
      </c>
      <c r="I86">
        <v>4.5</v>
      </c>
      <c r="K86" s="18">
        <f>MONTH(날씨1[[#This Row],[tm]])</f>
        <v>3</v>
      </c>
      <c r="L86" s="18">
        <f>DAY(날씨1[[#This Row],[tm]])</f>
        <v>25</v>
      </c>
    </row>
    <row r="87" spans="1:12" x14ac:dyDescent="0.3">
      <c r="A87">
        <v>95</v>
      </c>
      <c r="B87" t="s">
        <v>50</v>
      </c>
      <c r="C87" s="4">
        <v>42089</v>
      </c>
      <c r="D87">
        <v>6.6</v>
      </c>
      <c r="E87">
        <v>-5.2</v>
      </c>
      <c r="F87">
        <v>16.600000000000001</v>
      </c>
      <c r="H87">
        <v>7.8</v>
      </c>
      <c r="I87">
        <v>4.3</v>
      </c>
      <c r="K87" s="18">
        <f>MONTH(날씨1[[#This Row],[tm]])</f>
        <v>3</v>
      </c>
      <c r="L87" s="18">
        <f>DAY(날씨1[[#This Row],[tm]])</f>
        <v>26</v>
      </c>
    </row>
    <row r="88" spans="1:12" x14ac:dyDescent="0.3">
      <c r="A88">
        <v>95</v>
      </c>
      <c r="B88" t="s">
        <v>50</v>
      </c>
      <c r="C88" s="4">
        <v>42090</v>
      </c>
      <c r="D88">
        <v>7.4</v>
      </c>
      <c r="E88">
        <v>-2.7</v>
      </c>
      <c r="F88">
        <v>17.2</v>
      </c>
      <c r="H88">
        <v>8.3000000000000007</v>
      </c>
      <c r="I88">
        <v>5.3</v>
      </c>
      <c r="K88" s="18">
        <f>MONTH(날씨1[[#This Row],[tm]])</f>
        <v>3</v>
      </c>
      <c r="L88" s="18">
        <f>DAY(날씨1[[#This Row],[tm]])</f>
        <v>27</v>
      </c>
    </row>
    <row r="89" spans="1:12" x14ac:dyDescent="0.3">
      <c r="A89">
        <v>95</v>
      </c>
      <c r="B89" t="s">
        <v>50</v>
      </c>
      <c r="C89" s="4">
        <v>42091</v>
      </c>
      <c r="D89">
        <v>7.5</v>
      </c>
      <c r="E89">
        <v>-4.4000000000000004</v>
      </c>
      <c r="F89">
        <v>16.100000000000001</v>
      </c>
      <c r="H89">
        <v>8.9</v>
      </c>
      <c r="I89">
        <v>5.2</v>
      </c>
      <c r="K89" s="18">
        <f>MONTH(날씨1[[#This Row],[tm]])</f>
        <v>3</v>
      </c>
      <c r="L89" s="18">
        <f>DAY(날씨1[[#This Row],[tm]])</f>
        <v>28</v>
      </c>
    </row>
    <row r="90" spans="1:12" x14ac:dyDescent="0.3">
      <c r="A90">
        <v>95</v>
      </c>
      <c r="B90" t="s">
        <v>50</v>
      </c>
      <c r="C90" s="4">
        <v>42092</v>
      </c>
      <c r="D90">
        <v>9.8000000000000007</v>
      </c>
      <c r="E90">
        <v>4.2</v>
      </c>
      <c r="F90">
        <v>17</v>
      </c>
      <c r="H90">
        <v>4.5999999999999996</v>
      </c>
      <c r="I90">
        <v>3</v>
      </c>
      <c r="K90" s="18">
        <f>MONTH(날씨1[[#This Row],[tm]])</f>
        <v>3</v>
      </c>
      <c r="L90" s="18">
        <f>DAY(날씨1[[#This Row],[tm]])</f>
        <v>29</v>
      </c>
    </row>
    <row r="91" spans="1:12" x14ac:dyDescent="0.3">
      <c r="A91">
        <v>95</v>
      </c>
      <c r="B91" t="s">
        <v>50</v>
      </c>
      <c r="C91" s="4">
        <v>42093</v>
      </c>
      <c r="D91">
        <v>10.6</v>
      </c>
      <c r="E91">
        <v>-0.5</v>
      </c>
      <c r="F91">
        <v>20.7</v>
      </c>
      <c r="H91">
        <v>8.1999999999999993</v>
      </c>
      <c r="I91">
        <v>4.4000000000000004</v>
      </c>
      <c r="K91" s="18">
        <f>MONTH(날씨1[[#This Row],[tm]])</f>
        <v>3</v>
      </c>
      <c r="L91" s="18">
        <f>DAY(날씨1[[#This Row],[tm]])</f>
        <v>30</v>
      </c>
    </row>
    <row r="92" spans="1:12" x14ac:dyDescent="0.3">
      <c r="A92">
        <v>95</v>
      </c>
      <c r="B92" t="s">
        <v>50</v>
      </c>
      <c r="C92" s="4">
        <v>42094</v>
      </c>
      <c r="D92">
        <v>10.4</v>
      </c>
      <c r="E92">
        <v>3.5</v>
      </c>
      <c r="F92">
        <v>15.2</v>
      </c>
      <c r="G92">
        <v>4.5</v>
      </c>
      <c r="H92">
        <v>3.6</v>
      </c>
      <c r="I92">
        <v>2</v>
      </c>
      <c r="K92" s="18">
        <f>MONTH(날씨1[[#This Row],[tm]])</f>
        <v>3</v>
      </c>
      <c r="L92" s="18">
        <f>DAY(날씨1[[#This Row],[tm]])</f>
        <v>31</v>
      </c>
    </row>
    <row r="93" spans="1:12" x14ac:dyDescent="0.3">
      <c r="A93">
        <v>95</v>
      </c>
      <c r="B93" t="s">
        <v>50</v>
      </c>
      <c r="C93" s="4">
        <v>42095</v>
      </c>
      <c r="D93">
        <v>9.4</v>
      </c>
      <c r="E93">
        <v>4.2</v>
      </c>
      <c r="F93">
        <v>15.7</v>
      </c>
      <c r="G93">
        <v>1.5</v>
      </c>
      <c r="H93">
        <v>9.6999999999999993</v>
      </c>
      <c r="I93">
        <v>6.3</v>
      </c>
      <c r="K93" s="18">
        <f>MONTH(날씨1[[#This Row],[tm]])</f>
        <v>4</v>
      </c>
      <c r="L93" s="18">
        <f>DAY(날씨1[[#This Row],[tm]])</f>
        <v>1</v>
      </c>
    </row>
    <row r="94" spans="1:12" x14ac:dyDescent="0.3">
      <c r="A94">
        <v>95</v>
      </c>
      <c r="B94" t="s">
        <v>50</v>
      </c>
      <c r="C94" s="4">
        <v>42096</v>
      </c>
      <c r="D94">
        <v>12.6</v>
      </c>
      <c r="E94">
        <v>3</v>
      </c>
      <c r="F94">
        <v>20.2</v>
      </c>
      <c r="G94">
        <v>43</v>
      </c>
      <c r="H94">
        <v>14.6</v>
      </c>
      <c r="I94">
        <v>6.3</v>
      </c>
      <c r="K94" s="18">
        <f>MONTH(날씨1[[#This Row],[tm]])</f>
        <v>4</v>
      </c>
      <c r="L94" s="18">
        <f>DAY(날씨1[[#This Row],[tm]])</f>
        <v>2</v>
      </c>
    </row>
    <row r="95" spans="1:12" x14ac:dyDescent="0.3">
      <c r="A95">
        <v>95</v>
      </c>
      <c r="B95" t="s">
        <v>50</v>
      </c>
      <c r="C95" s="4">
        <v>42097</v>
      </c>
      <c r="D95">
        <v>11.5</v>
      </c>
      <c r="E95">
        <v>8.3000000000000007</v>
      </c>
      <c r="F95">
        <v>16</v>
      </c>
      <c r="G95">
        <v>2</v>
      </c>
      <c r="H95">
        <v>12.4</v>
      </c>
      <c r="I95">
        <v>7.7</v>
      </c>
      <c r="K95" s="18">
        <f>MONTH(날씨1[[#This Row],[tm]])</f>
        <v>4</v>
      </c>
      <c r="L95" s="18">
        <f>DAY(날씨1[[#This Row],[tm]])</f>
        <v>3</v>
      </c>
    </row>
    <row r="96" spans="1:12" x14ac:dyDescent="0.3">
      <c r="A96">
        <v>95</v>
      </c>
      <c r="B96" t="s">
        <v>50</v>
      </c>
      <c r="C96" s="4">
        <v>42098</v>
      </c>
      <c r="D96">
        <v>9.9</v>
      </c>
      <c r="E96">
        <v>5.9</v>
      </c>
      <c r="F96">
        <v>16.100000000000001</v>
      </c>
      <c r="H96">
        <v>10.5</v>
      </c>
      <c r="I96">
        <v>7.5</v>
      </c>
      <c r="K96" s="18">
        <f>MONTH(날씨1[[#This Row],[tm]])</f>
        <v>4</v>
      </c>
      <c r="L96" s="18">
        <f>DAY(날씨1[[#This Row],[tm]])</f>
        <v>4</v>
      </c>
    </row>
    <row r="97" spans="1:12" x14ac:dyDescent="0.3">
      <c r="A97">
        <v>95</v>
      </c>
      <c r="B97" t="s">
        <v>50</v>
      </c>
      <c r="C97" s="4">
        <v>42099</v>
      </c>
      <c r="D97">
        <v>8.4</v>
      </c>
      <c r="E97">
        <v>5.5</v>
      </c>
      <c r="F97">
        <v>11.9</v>
      </c>
      <c r="H97">
        <v>8.6</v>
      </c>
      <c r="I97">
        <v>6.5</v>
      </c>
      <c r="K97" s="18">
        <f>MONTH(날씨1[[#This Row],[tm]])</f>
        <v>4</v>
      </c>
      <c r="L97" s="18">
        <f>DAY(날씨1[[#This Row],[tm]])</f>
        <v>5</v>
      </c>
    </row>
    <row r="98" spans="1:12" x14ac:dyDescent="0.3">
      <c r="A98">
        <v>95</v>
      </c>
      <c r="B98" t="s">
        <v>50</v>
      </c>
      <c r="C98" s="4">
        <v>42100</v>
      </c>
      <c r="D98">
        <v>8.4</v>
      </c>
      <c r="E98">
        <v>2.5</v>
      </c>
      <c r="F98">
        <v>15.8</v>
      </c>
      <c r="H98">
        <v>8.4</v>
      </c>
      <c r="I98">
        <v>6</v>
      </c>
      <c r="K98" s="18">
        <f>MONTH(날씨1[[#This Row],[tm]])</f>
        <v>4</v>
      </c>
      <c r="L98" s="18">
        <f>DAY(날씨1[[#This Row],[tm]])</f>
        <v>6</v>
      </c>
    </row>
    <row r="99" spans="1:12" x14ac:dyDescent="0.3">
      <c r="A99">
        <v>95</v>
      </c>
      <c r="B99" t="s">
        <v>50</v>
      </c>
      <c r="C99" s="4">
        <v>42101</v>
      </c>
      <c r="D99">
        <v>4.9000000000000004</v>
      </c>
      <c r="E99">
        <v>1.8</v>
      </c>
      <c r="F99">
        <v>6.8</v>
      </c>
      <c r="G99">
        <v>0.3</v>
      </c>
      <c r="H99">
        <v>7.3</v>
      </c>
      <c r="I99">
        <v>5.3</v>
      </c>
      <c r="K99" s="18">
        <f>MONTH(날씨1[[#This Row],[tm]])</f>
        <v>4</v>
      </c>
      <c r="L99" s="18">
        <f>DAY(날씨1[[#This Row],[tm]])</f>
        <v>7</v>
      </c>
    </row>
    <row r="100" spans="1:12" x14ac:dyDescent="0.3">
      <c r="A100">
        <v>95</v>
      </c>
      <c r="B100" t="s">
        <v>50</v>
      </c>
      <c r="C100" s="4">
        <v>42102</v>
      </c>
      <c r="D100">
        <v>5.8</v>
      </c>
      <c r="E100">
        <v>-1</v>
      </c>
      <c r="F100">
        <v>13.5</v>
      </c>
      <c r="H100">
        <v>6.9</v>
      </c>
      <c r="I100">
        <v>5.3</v>
      </c>
      <c r="K100" s="18">
        <f>MONTH(날씨1[[#This Row],[tm]])</f>
        <v>4</v>
      </c>
      <c r="L100" s="18">
        <f>DAY(날씨1[[#This Row],[tm]])</f>
        <v>8</v>
      </c>
    </row>
    <row r="101" spans="1:12" x14ac:dyDescent="0.3">
      <c r="A101">
        <v>95</v>
      </c>
      <c r="B101" t="s">
        <v>50</v>
      </c>
      <c r="C101" s="4">
        <v>42103</v>
      </c>
      <c r="D101">
        <v>6.4</v>
      </c>
      <c r="E101">
        <v>-2.8</v>
      </c>
      <c r="F101">
        <v>15</v>
      </c>
      <c r="H101">
        <v>6.3</v>
      </c>
      <c r="I101">
        <v>4.5</v>
      </c>
      <c r="K101" s="18">
        <f>MONTH(날씨1[[#This Row],[tm]])</f>
        <v>4</v>
      </c>
      <c r="L101" s="18">
        <f>DAY(날씨1[[#This Row],[tm]])</f>
        <v>9</v>
      </c>
    </row>
    <row r="102" spans="1:12" x14ac:dyDescent="0.3">
      <c r="A102">
        <v>95</v>
      </c>
      <c r="B102" t="s">
        <v>50</v>
      </c>
      <c r="C102" s="4">
        <v>42104</v>
      </c>
      <c r="D102">
        <v>8.8000000000000007</v>
      </c>
      <c r="E102">
        <v>-0.8</v>
      </c>
      <c r="F102">
        <v>18.600000000000001</v>
      </c>
      <c r="H102">
        <v>6.9</v>
      </c>
      <c r="I102">
        <v>3.8</v>
      </c>
      <c r="K102" s="18">
        <f>MONTH(날씨1[[#This Row],[tm]])</f>
        <v>4</v>
      </c>
      <c r="L102" s="18">
        <f>DAY(날씨1[[#This Row],[tm]])</f>
        <v>10</v>
      </c>
    </row>
    <row r="103" spans="1:12" x14ac:dyDescent="0.3">
      <c r="A103">
        <v>95</v>
      </c>
      <c r="B103" t="s">
        <v>50</v>
      </c>
      <c r="C103" s="4">
        <v>42105</v>
      </c>
      <c r="D103">
        <v>11.1</v>
      </c>
      <c r="E103">
        <v>0.3</v>
      </c>
      <c r="F103">
        <v>20.3</v>
      </c>
      <c r="H103">
        <v>7.1</v>
      </c>
      <c r="I103">
        <v>3.9</v>
      </c>
      <c r="K103" s="18">
        <f>MONTH(날씨1[[#This Row],[tm]])</f>
        <v>4</v>
      </c>
      <c r="L103" s="18">
        <f>DAY(날씨1[[#This Row],[tm]])</f>
        <v>11</v>
      </c>
    </row>
    <row r="104" spans="1:12" x14ac:dyDescent="0.3">
      <c r="A104">
        <v>95</v>
      </c>
      <c r="B104" t="s">
        <v>50</v>
      </c>
      <c r="C104" s="4">
        <v>42106</v>
      </c>
      <c r="D104">
        <v>10.8</v>
      </c>
      <c r="E104">
        <v>2.8</v>
      </c>
      <c r="F104">
        <v>21.5</v>
      </c>
      <c r="H104">
        <v>12</v>
      </c>
      <c r="I104">
        <v>8.1</v>
      </c>
      <c r="K104" s="18">
        <f>MONTH(날씨1[[#This Row],[tm]])</f>
        <v>4</v>
      </c>
      <c r="L104" s="18">
        <f>DAY(날씨1[[#This Row],[tm]])</f>
        <v>12</v>
      </c>
    </row>
    <row r="105" spans="1:12" x14ac:dyDescent="0.3">
      <c r="A105">
        <v>95</v>
      </c>
      <c r="B105" t="s">
        <v>50</v>
      </c>
      <c r="C105" s="4">
        <v>42107</v>
      </c>
      <c r="D105">
        <v>10.4</v>
      </c>
      <c r="E105">
        <v>6</v>
      </c>
      <c r="F105">
        <v>17.8</v>
      </c>
      <c r="G105">
        <v>2</v>
      </c>
      <c r="H105">
        <v>12.7</v>
      </c>
      <c r="I105">
        <v>7.3</v>
      </c>
      <c r="K105" s="18">
        <f>MONTH(날씨1[[#This Row],[tm]])</f>
        <v>4</v>
      </c>
      <c r="L105" s="18">
        <f>DAY(날씨1[[#This Row],[tm]])</f>
        <v>13</v>
      </c>
    </row>
    <row r="106" spans="1:12" x14ac:dyDescent="0.3">
      <c r="A106">
        <v>95</v>
      </c>
      <c r="B106" t="s">
        <v>50</v>
      </c>
      <c r="C106" s="4">
        <v>42108</v>
      </c>
      <c r="D106">
        <v>5.7</v>
      </c>
      <c r="E106">
        <v>4.4000000000000004</v>
      </c>
      <c r="F106">
        <v>7.2</v>
      </c>
      <c r="G106">
        <v>20.5</v>
      </c>
      <c r="H106">
        <v>7</v>
      </c>
      <c r="I106">
        <v>5.3</v>
      </c>
      <c r="K106" s="18">
        <f>MONTH(날씨1[[#This Row],[tm]])</f>
        <v>4</v>
      </c>
      <c r="L106" s="18">
        <f>DAY(날씨1[[#This Row],[tm]])</f>
        <v>14</v>
      </c>
    </row>
    <row r="107" spans="1:12" x14ac:dyDescent="0.3">
      <c r="A107">
        <v>95</v>
      </c>
      <c r="B107" t="s">
        <v>50</v>
      </c>
      <c r="C107" s="4">
        <v>42109</v>
      </c>
      <c r="D107">
        <v>9.1</v>
      </c>
      <c r="E107">
        <v>4.3</v>
      </c>
      <c r="F107">
        <v>16</v>
      </c>
      <c r="G107">
        <v>1.5</v>
      </c>
      <c r="H107">
        <v>7.7</v>
      </c>
      <c r="I107">
        <v>4.3</v>
      </c>
      <c r="K107" s="18">
        <f>MONTH(날씨1[[#This Row],[tm]])</f>
        <v>4</v>
      </c>
      <c r="L107" s="18">
        <f>DAY(날씨1[[#This Row],[tm]])</f>
        <v>15</v>
      </c>
    </row>
    <row r="108" spans="1:12" x14ac:dyDescent="0.3">
      <c r="A108">
        <v>95</v>
      </c>
      <c r="B108" t="s">
        <v>50</v>
      </c>
      <c r="C108" s="4">
        <v>42110</v>
      </c>
      <c r="D108">
        <v>8.5</v>
      </c>
      <c r="E108">
        <v>3.9</v>
      </c>
      <c r="F108">
        <v>13.7</v>
      </c>
      <c r="G108">
        <v>7.5</v>
      </c>
      <c r="H108">
        <v>10.8</v>
      </c>
      <c r="I108">
        <v>5.8</v>
      </c>
      <c r="K108" s="18">
        <f>MONTH(날씨1[[#This Row],[tm]])</f>
        <v>4</v>
      </c>
      <c r="L108" s="18">
        <f>DAY(날씨1[[#This Row],[tm]])</f>
        <v>16</v>
      </c>
    </row>
    <row r="109" spans="1:12" x14ac:dyDescent="0.3">
      <c r="A109">
        <v>95</v>
      </c>
      <c r="B109" t="s">
        <v>50</v>
      </c>
      <c r="C109" s="4">
        <v>42111</v>
      </c>
      <c r="D109">
        <v>9</v>
      </c>
      <c r="E109">
        <v>0</v>
      </c>
      <c r="F109">
        <v>16.399999999999999</v>
      </c>
      <c r="H109">
        <v>13.9</v>
      </c>
      <c r="I109">
        <v>7.4</v>
      </c>
      <c r="K109" s="18">
        <f>MONTH(날씨1[[#This Row],[tm]])</f>
        <v>4</v>
      </c>
      <c r="L109" s="18">
        <f>DAY(날씨1[[#This Row],[tm]])</f>
        <v>17</v>
      </c>
    </row>
    <row r="110" spans="1:12" x14ac:dyDescent="0.3">
      <c r="A110">
        <v>95</v>
      </c>
      <c r="B110" t="s">
        <v>50</v>
      </c>
      <c r="C110" s="4">
        <v>42112</v>
      </c>
      <c r="D110">
        <v>12.8</v>
      </c>
      <c r="E110">
        <v>-0.1</v>
      </c>
      <c r="F110">
        <v>23</v>
      </c>
      <c r="H110">
        <v>5.5</v>
      </c>
      <c r="I110">
        <v>3.2</v>
      </c>
      <c r="K110" s="18">
        <f>MONTH(날씨1[[#This Row],[tm]])</f>
        <v>4</v>
      </c>
      <c r="L110" s="18">
        <f>DAY(날씨1[[#This Row],[tm]])</f>
        <v>18</v>
      </c>
    </row>
    <row r="111" spans="1:12" x14ac:dyDescent="0.3">
      <c r="A111">
        <v>95</v>
      </c>
      <c r="B111" t="s">
        <v>50</v>
      </c>
      <c r="C111" s="4">
        <v>42113</v>
      </c>
      <c r="D111">
        <v>12.7</v>
      </c>
      <c r="E111">
        <v>9.4</v>
      </c>
      <c r="F111">
        <v>19.899999999999999</v>
      </c>
      <c r="G111">
        <v>13.5</v>
      </c>
      <c r="H111">
        <v>9.5</v>
      </c>
      <c r="I111">
        <v>6.1</v>
      </c>
      <c r="K111" s="18">
        <f>MONTH(날씨1[[#This Row],[tm]])</f>
        <v>4</v>
      </c>
      <c r="L111" s="18">
        <f>DAY(날씨1[[#This Row],[tm]])</f>
        <v>19</v>
      </c>
    </row>
    <row r="112" spans="1:12" x14ac:dyDescent="0.3">
      <c r="A112">
        <v>95</v>
      </c>
      <c r="B112" t="s">
        <v>50</v>
      </c>
      <c r="C112" s="4">
        <v>42114</v>
      </c>
      <c r="D112">
        <v>10.4</v>
      </c>
      <c r="E112">
        <v>5.7</v>
      </c>
      <c r="F112">
        <v>15.1</v>
      </c>
      <c r="G112">
        <v>6.5</v>
      </c>
      <c r="H112">
        <v>13.9</v>
      </c>
      <c r="I112">
        <v>7.8</v>
      </c>
      <c r="K112" s="18">
        <f>MONTH(날씨1[[#This Row],[tm]])</f>
        <v>4</v>
      </c>
      <c r="L112" s="18">
        <f>DAY(날씨1[[#This Row],[tm]])</f>
        <v>20</v>
      </c>
    </row>
    <row r="113" spans="1:12" x14ac:dyDescent="0.3">
      <c r="A113">
        <v>95</v>
      </c>
      <c r="B113" t="s">
        <v>50</v>
      </c>
      <c r="C113" s="4">
        <v>42115</v>
      </c>
      <c r="D113">
        <v>11.9</v>
      </c>
      <c r="E113">
        <v>2.1</v>
      </c>
      <c r="F113">
        <v>20.6</v>
      </c>
      <c r="H113">
        <v>9.4</v>
      </c>
      <c r="I113">
        <v>5.9</v>
      </c>
      <c r="K113" s="18">
        <f>MONTH(날씨1[[#This Row],[tm]])</f>
        <v>4</v>
      </c>
      <c r="L113" s="18">
        <f>DAY(날씨1[[#This Row],[tm]])</f>
        <v>21</v>
      </c>
    </row>
    <row r="114" spans="1:12" x14ac:dyDescent="0.3">
      <c r="A114">
        <v>95</v>
      </c>
      <c r="B114" t="s">
        <v>50</v>
      </c>
      <c r="C114" s="4">
        <v>42116</v>
      </c>
      <c r="D114">
        <v>11.8</v>
      </c>
      <c r="E114">
        <v>3.7</v>
      </c>
      <c r="F114">
        <v>20</v>
      </c>
      <c r="G114">
        <v>0</v>
      </c>
      <c r="H114">
        <v>7.5</v>
      </c>
      <c r="I114">
        <v>4.3</v>
      </c>
      <c r="K114" s="18">
        <f>MONTH(날씨1[[#This Row],[tm]])</f>
        <v>4</v>
      </c>
      <c r="L114" s="18">
        <f>DAY(날씨1[[#This Row],[tm]])</f>
        <v>22</v>
      </c>
    </row>
    <row r="115" spans="1:12" x14ac:dyDescent="0.3">
      <c r="A115">
        <v>95</v>
      </c>
      <c r="B115" t="s">
        <v>50</v>
      </c>
      <c r="C115" s="4">
        <v>42117</v>
      </c>
      <c r="D115">
        <v>12.7</v>
      </c>
      <c r="E115">
        <v>2.1</v>
      </c>
      <c r="F115">
        <v>20.5</v>
      </c>
      <c r="H115">
        <v>9.1999999999999993</v>
      </c>
      <c r="I115">
        <v>5.3</v>
      </c>
      <c r="K115" s="18">
        <f>MONTH(날씨1[[#This Row],[tm]])</f>
        <v>4</v>
      </c>
      <c r="L115" s="18">
        <f>DAY(날씨1[[#This Row],[tm]])</f>
        <v>23</v>
      </c>
    </row>
    <row r="116" spans="1:12" x14ac:dyDescent="0.3">
      <c r="A116">
        <v>95</v>
      </c>
      <c r="B116" t="s">
        <v>50</v>
      </c>
      <c r="C116" s="4">
        <v>42118</v>
      </c>
      <c r="D116">
        <v>14.1</v>
      </c>
      <c r="E116">
        <v>5.6</v>
      </c>
      <c r="F116">
        <v>21.6</v>
      </c>
      <c r="H116">
        <v>9.3000000000000007</v>
      </c>
      <c r="I116">
        <v>5.9</v>
      </c>
      <c r="K116" s="18">
        <f>MONTH(날씨1[[#This Row],[tm]])</f>
        <v>4</v>
      </c>
      <c r="L116" s="18">
        <f>DAY(날씨1[[#This Row],[tm]])</f>
        <v>24</v>
      </c>
    </row>
    <row r="117" spans="1:12" x14ac:dyDescent="0.3">
      <c r="A117">
        <v>95</v>
      </c>
      <c r="B117" t="s">
        <v>50</v>
      </c>
      <c r="C117" s="4">
        <v>42119</v>
      </c>
      <c r="D117">
        <v>13.8</v>
      </c>
      <c r="E117">
        <v>2.9</v>
      </c>
      <c r="F117">
        <v>23.2</v>
      </c>
      <c r="H117">
        <v>9.4</v>
      </c>
      <c r="I117">
        <v>5.4</v>
      </c>
      <c r="K117" s="18">
        <f>MONTH(날씨1[[#This Row],[tm]])</f>
        <v>4</v>
      </c>
      <c r="L117" s="18">
        <f>DAY(날씨1[[#This Row],[tm]])</f>
        <v>25</v>
      </c>
    </row>
    <row r="118" spans="1:12" x14ac:dyDescent="0.3">
      <c r="A118">
        <v>95</v>
      </c>
      <c r="B118" t="s">
        <v>50</v>
      </c>
      <c r="C118" s="4">
        <v>42120</v>
      </c>
      <c r="D118">
        <v>16.2</v>
      </c>
      <c r="E118">
        <v>4.5999999999999996</v>
      </c>
      <c r="F118">
        <v>25.3</v>
      </c>
      <c r="H118">
        <v>8.6</v>
      </c>
      <c r="I118">
        <v>4.8</v>
      </c>
      <c r="K118" s="18">
        <f>MONTH(날씨1[[#This Row],[tm]])</f>
        <v>4</v>
      </c>
      <c r="L118" s="18">
        <f>DAY(날씨1[[#This Row],[tm]])</f>
        <v>26</v>
      </c>
    </row>
    <row r="119" spans="1:12" x14ac:dyDescent="0.3">
      <c r="A119">
        <v>95</v>
      </c>
      <c r="B119" t="s">
        <v>50</v>
      </c>
      <c r="C119" s="4">
        <v>42121</v>
      </c>
      <c r="D119">
        <v>17</v>
      </c>
      <c r="E119">
        <v>8.1999999999999993</v>
      </c>
      <c r="F119">
        <v>25.6</v>
      </c>
      <c r="H119">
        <v>9.3000000000000007</v>
      </c>
      <c r="I119">
        <v>5.2</v>
      </c>
      <c r="K119" s="18">
        <f>MONTH(날씨1[[#This Row],[tm]])</f>
        <v>4</v>
      </c>
      <c r="L119" s="18">
        <f>DAY(날씨1[[#This Row],[tm]])</f>
        <v>27</v>
      </c>
    </row>
    <row r="120" spans="1:12" x14ac:dyDescent="0.3">
      <c r="A120">
        <v>95</v>
      </c>
      <c r="B120" t="s">
        <v>50</v>
      </c>
      <c r="C120" s="4">
        <v>42122</v>
      </c>
      <c r="D120">
        <v>17.399999999999999</v>
      </c>
      <c r="E120">
        <v>5.7</v>
      </c>
      <c r="F120">
        <v>26.6</v>
      </c>
      <c r="H120">
        <v>6</v>
      </c>
      <c r="I120">
        <v>3.5</v>
      </c>
      <c r="K120" s="18">
        <f>MONTH(날씨1[[#This Row],[tm]])</f>
        <v>4</v>
      </c>
      <c r="L120" s="18">
        <f>DAY(날씨1[[#This Row],[tm]])</f>
        <v>28</v>
      </c>
    </row>
    <row r="121" spans="1:12" x14ac:dyDescent="0.3">
      <c r="A121">
        <v>95</v>
      </c>
      <c r="B121" t="s">
        <v>50</v>
      </c>
      <c r="C121" s="4">
        <v>42123</v>
      </c>
      <c r="D121">
        <v>17.2</v>
      </c>
      <c r="E121">
        <v>12.3</v>
      </c>
      <c r="F121">
        <v>22.9</v>
      </c>
      <c r="G121">
        <v>0</v>
      </c>
      <c r="H121">
        <v>7</v>
      </c>
      <c r="I121">
        <v>4.8</v>
      </c>
      <c r="K121" s="18">
        <f>MONTH(날씨1[[#This Row],[tm]])</f>
        <v>4</v>
      </c>
      <c r="L121" s="18">
        <f>DAY(날씨1[[#This Row],[tm]])</f>
        <v>29</v>
      </c>
    </row>
    <row r="122" spans="1:12" x14ac:dyDescent="0.3">
      <c r="A122">
        <v>95</v>
      </c>
      <c r="B122" t="s">
        <v>50</v>
      </c>
      <c r="C122" s="4">
        <v>42124</v>
      </c>
      <c r="D122">
        <v>19.899999999999999</v>
      </c>
      <c r="E122">
        <v>9.6</v>
      </c>
      <c r="F122">
        <v>28.9</v>
      </c>
      <c r="H122">
        <v>9.5</v>
      </c>
      <c r="I122">
        <v>3.6</v>
      </c>
      <c r="K122" s="18">
        <f>MONTH(날씨1[[#This Row],[tm]])</f>
        <v>4</v>
      </c>
      <c r="L122" s="18">
        <f>DAY(날씨1[[#This Row],[tm]])</f>
        <v>30</v>
      </c>
    </row>
    <row r="123" spans="1:12" x14ac:dyDescent="0.3">
      <c r="A123">
        <v>95</v>
      </c>
      <c r="B123" t="s">
        <v>50</v>
      </c>
      <c r="C123" s="4">
        <v>42125</v>
      </c>
      <c r="D123">
        <v>19.899999999999999</v>
      </c>
      <c r="E123">
        <v>11.2</v>
      </c>
      <c r="F123">
        <v>28</v>
      </c>
      <c r="H123">
        <v>6.7</v>
      </c>
      <c r="I123">
        <v>3.7</v>
      </c>
      <c r="K123" s="18">
        <f>MONTH(날씨1[[#This Row],[tm]])</f>
        <v>5</v>
      </c>
      <c r="L123" s="18">
        <f>DAY(날씨1[[#This Row],[tm]])</f>
        <v>1</v>
      </c>
    </row>
    <row r="124" spans="1:12" x14ac:dyDescent="0.3">
      <c r="A124">
        <v>95</v>
      </c>
      <c r="B124" t="s">
        <v>50</v>
      </c>
      <c r="C124" s="4">
        <v>42126</v>
      </c>
      <c r="D124">
        <v>19.7</v>
      </c>
      <c r="E124">
        <v>11.7</v>
      </c>
      <c r="F124">
        <v>25.8</v>
      </c>
      <c r="H124">
        <v>6.3</v>
      </c>
      <c r="I124">
        <v>3.7</v>
      </c>
      <c r="K124" s="18">
        <f>MONTH(날씨1[[#This Row],[tm]])</f>
        <v>5</v>
      </c>
      <c r="L124" s="18">
        <f>DAY(날씨1[[#This Row],[tm]])</f>
        <v>2</v>
      </c>
    </row>
    <row r="125" spans="1:12" x14ac:dyDescent="0.3">
      <c r="A125">
        <v>95</v>
      </c>
      <c r="B125" t="s">
        <v>50</v>
      </c>
      <c r="C125" s="4">
        <v>42127</v>
      </c>
      <c r="D125">
        <v>17.8</v>
      </c>
      <c r="E125">
        <v>16.2</v>
      </c>
      <c r="F125">
        <v>21</v>
      </c>
      <c r="G125">
        <v>4.5</v>
      </c>
      <c r="H125">
        <v>3.6</v>
      </c>
      <c r="I125">
        <v>2.2000000000000002</v>
      </c>
      <c r="K125" s="18">
        <f>MONTH(날씨1[[#This Row],[tm]])</f>
        <v>5</v>
      </c>
      <c r="L125" s="18">
        <f>DAY(날씨1[[#This Row],[tm]])</f>
        <v>3</v>
      </c>
    </row>
    <row r="126" spans="1:12" x14ac:dyDescent="0.3">
      <c r="A126">
        <v>95</v>
      </c>
      <c r="B126" t="s">
        <v>50</v>
      </c>
      <c r="C126" s="4">
        <v>42128</v>
      </c>
      <c r="D126">
        <v>15.5</v>
      </c>
      <c r="E126">
        <v>9.1999999999999993</v>
      </c>
      <c r="F126">
        <v>19.399999999999999</v>
      </c>
      <c r="H126">
        <v>12.6</v>
      </c>
      <c r="I126">
        <v>6.5</v>
      </c>
      <c r="K126" s="18">
        <f>MONTH(날씨1[[#This Row],[tm]])</f>
        <v>5</v>
      </c>
      <c r="L126" s="18">
        <f>DAY(날씨1[[#This Row],[tm]])</f>
        <v>4</v>
      </c>
    </row>
    <row r="127" spans="1:12" x14ac:dyDescent="0.3">
      <c r="A127">
        <v>95</v>
      </c>
      <c r="B127" t="s">
        <v>50</v>
      </c>
      <c r="C127" s="4">
        <v>42129</v>
      </c>
      <c r="D127">
        <v>12.6</v>
      </c>
      <c r="E127">
        <v>3</v>
      </c>
      <c r="F127">
        <v>20.2</v>
      </c>
      <c r="H127">
        <v>8.8000000000000007</v>
      </c>
      <c r="I127">
        <v>5.6</v>
      </c>
      <c r="K127" s="18">
        <f>MONTH(날씨1[[#This Row],[tm]])</f>
        <v>5</v>
      </c>
      <c r="L127" s="18">
        <f>DAY(날씨1[[#This Row],[tm]])</f>
        <v>5</v>
      </c>
    </row>
    <row r="128" spans="1:12" x14ac:dyDescent="0.3">
      <c r="A128">
        <v>95</v>
      </c>
      <c r="B128" t="s">
        <v>50</v>
      </c>
      <c r="C128" s="4">
        <v>42130</v>
      </c>
      <c r="D128">
        <v>13.3</v>
      </c>
      <c r="E128">
        <v>5.7</v>
      </c>
      <c r="F128">
        <v>20.2</v>
      </c>
      <c r="H128">
        <v>5.4</v>
      </c>
      <c r="I128">
        <v>3.1</v>
      </c>
      <c r="K128" s="18">
        <f>MONTH(날씨1[[#This Row],[tm]])</f>
        <v>5</v>
      </c>
      <c r="L128" s="18">
        <f>DAY(날씨1[[#This Row],[tm]])</f>
        <v>6</v>
      </c>
    </row>
    <row r="129" spans="1:12" x14ac:dyDescent="0.3">
      <c r="A129">
        <v>95</v>
      </c>
      <c r="B129" t="s">
        <v>50</v>
      </c>
      <c r="C129" s="4">
        <v>42131</v>
      </c>
      <c r="D129">
        <v>14.4</v>
      </c>
      <c r="E129">
        <v>6.4</v>
      </c>
      <c r="F129">
        <v>22.6</v>
      </c>
      <c r="H129">
        <v>9.1</v>
      </c>
      <c r="I129">
        <v>4.5999999999999996</v>
      </c>
      <c r="K129" s="18">
        <f>MONTH(날씨1[[#This Row],[tm]])</f>
        <v>5</v>
      </c>
      <c r="L129" s="18">
        <f>DAY(날씨1[[#This Row],[tm]])</f>
        <v>7</v>
      </c>
    </row>
    <row r="130" spans="1:12" x14ac:dyDescent="0.3">
      <c r="A130">
        <v>95</v>
      </c>
      <c r="B130" t="s">
        <v>50</v>
      </c>
      <c r="C130" s="4">
        <v>42132</v>
      </c>
      <c r="D130">
        <v>14</v>
      </c>
      <c r="E130">
        <v>5.5</v>
      </c>
      <c r="F130">
        <v>21.1</v>
      </c>
      <c r="H130">
        <v>6.5</v>
      </c>
      <c r="I130">
        <v>4.0999999999999996</v>
      </c>
      <c r="K130" s="18">
        <f>MONTH(날씨1[[#This Row],[tm]])</f>
        <v>5</v>
      </c>
      <c r="L130" s="18">
        <f>DAY(날씨1[[#This Row],[tm]])</f>
        <v>8</v>
      </c>
    </row>
    <row r="131" spans="1:12" x14ac:dyDescent="0.3">
      <c r="A131">
        <v>95</v>
      </c>
      <c r="B131" t="s">
        <v>50</v>
      </c>
      <c r="C131" s="4">
        <v>42133</v>
      </c>
      <c r="D131">
        <v>16.5</v>
      </c>
      <c r="E131">
        <v>13</v>
      </c>
      <c r="F131">
        <v>22.5</v>
      </c>
      <c r="H131">
        <v>6.4</v>
      </c>
      <c r="I131">
        <v>4.0999999999999996</v>
      </c>
      <c r="K131" s="18">
        <f>MONTH(날씨1[[#This Row],[tm]])</f>
        <v>5</v>
      </c>
      <c r="L131" s="18">
        <f>DAY(날씨1[[#This Row],[tm]])</f>
        <v>9</v>
      </c>
    </row>
    <row r="132" spans="1:12" x14ac:dyDescent="0.3">
      <c r="A132">
        <v>95</v>
      </c>
      <c r="B132" t="s">
        <v>50</v>
      </c>
      <c r="C132" s="4">
        <v>42134</v>
      </c>
      <c r="D132">
        <v>16.5</v>
      </c>
      <c r="E132">
        <v>9.9</v>
      </c>
      <c r="F132">
        <v>24.4</v>
      </c>
      <c r="H132">
        <v>8.5</v>
      </c>
      <c r="I132">
        <v>6.6</v>
      </c>
      <c r="K132" s="18">
        <f>MONTH(날씨1[[#This Row],[tm]])</f>
        <v>5</v>
      </c>
      <c r="L132" s="18">
        <f>DAY(날씨1[[#This Row],[tm]])</f>
        <v>10</v>
      </c>
    </row>
    <row r="133" spans="1:12" x14ac:dyDescent="0.3">
      <c r="A133">
        <v>95</v>
      </c>
      <c r="B133" t="s">
        <v>50</v>
      </c>
      <c r="C133" s="4">
        <v>42135</v>
      </c>
      <c r="D133">
        <v>16.899999999999999</v>
      </c>
      <c r="E133">
        <v>8.6</v>
      </c>
      <c r="F133">
        <v>24.8</v>
      </c>
      <c r="G133">
        <v>18</v>
      </c>
      <c r="H133">
        <v>9.8000000000000007</v>
      </c>
      <c r="I133">
        <v>5.8</v>
      </c>
      <c r="K133" s="18">
        <f>MONTH(날씨1[[#This Row],[tm]])</f>
        <v>5</v>
      </c>
      <c r="L133" s="18">
        <f>DAY(날씨1[[#This Row],[tm]])</f>
        <v>11</v>
      </c>
    </row>
    <row r="134" spans="1:12" x14ac:dyDescent="0.3">
      <c r="A134">
        <v>95</v>
      </c>
      <c r="B134" t="s">
        <v>50</v>
      </c>
      <c r="C134" s="4">
        <v>42136</v>
      </c>
      <c r="D134">
        <v>12.8</v>
      </c>
      <c r="E134">
        <v>10.5</v>
      </c>
      <c r="F134">
        <v>16.600000000000001</v>
      </c>
      <c r="G134">
        <v>12</v>
      </c>
      <c r="H134">
        <v>13.8</v>
      </c>
      <c r="I134">
        <v>7.9</v>
      </c>
      <c r="K134" s="18">
        <f>MONTH(날씨1[[#This Row],[tm]])</f>
        <v>5</v>
      </c>
      <c r="L134" s="18">
        <f>DAY(날씨1[[#This Row],[tm]])</f>
        <v>12</v>
      </c>
    </row>
    <row r="135" spans="1:12" x14ac:dyDescent="0.3">
      <c r="A135">
        <v>95</v>
      </c>
      <c r="B135" t="s">
        <v>50</v>
      </c>
      <c r="C135" s="4">
        <v>42137</v>
      </c>
      <c r="D135">
        <v>17.600000000000001</v>
      </c>
      <c r="E135">
        <v>11.3</v>
      </c>
      <c r="F135">
        <v>22.9</v>
      </c>
      <c r="H135">
        <v>12.5</v>
      </c>
      <c r="I135">
        <v>7.4</v>
      </c>
      <c r="K135" s="18">
        <f>MONTH(날씨1[[#This Row],[tm]])</f>
        <v>5</v>
      </c>
      <c r="L135" s="18">
        <f>DAY(날씨1[[#This Row],[tm]])</f>
        <v>13</v>
      </c>
    </row>
    <row r="136" spans="1:12" x14ac:dyDescent="0.3">
      <c r="A136">
        <v>95</v>
      </c>
      <c r="B136" t="s">
        <v>50</v>
      </c>
      <c r="C136" s="4">
        <v>42138</v>
      </c>
      <c r="D136">
        <v>18.8</v>
      </c>
      <c r="E136">
        <v>10</v>
      </c>
      <c r="F136">
        <v>25.5</v>
      </c>
      <c r="H136">
        <v>8.5</v>
      </c>
      <c r="I136">
        <v>4.9000000000000004</v>
      </c>
      <c r="K136" s="18">
        <f>MONTH(날씨1[[#This Row],[tm]])</f>
        <v>5</v>
      </c>
      <c r="L136" s="18">
        <f>DAY(날씨1[[#This Row],[tm]])</f>
        <v>14</v>
      </c>
    </row>
    <row r="137" spans="1:12" x14ac:dyDescent="0.3">
      <c r="A137">
        <v>95</v>
      </c>
      <c r="B137" t="s">
        <v>50</v>
      </c>
      <c r="C137" s="4">
        <v>42139</v>
      </c>
      <c r="D137">
        <v>18.399999999999999</v>
      </c>
      <c r="E137">
        <v>12.3</v>
      </c>
      <c r="F137">
        <v>24</v>
      </c>
      <c r="H137">
        <v>6.1</v>
      </c>
      <c r="I137">
        <v>3.9</v>
      </c>
      <c r="K137" s="18">
        <f>MONTH(날씨1[[#This Row],[tm]])</f>
        <v>5</v>
      </c>
      <c r="L137" s="18">
        <f>DAY(날씨1[[#This Row],[tm]])</f>
        <v>15</v>
      </c>
    </row>
    <row r="138" spans="1:12" x14ac:dyDescent="0.3">
      <c r="A138">
        <v>95</v>
      </c>
      <c r="B138" t="s">
        <v>50</v>
      </c>
      <c r="C138" s="4">
        <v>42140</v>
      </c>
      <c r="D138">
        <v>16.899999999999999</v>
      </c>
      <c r="E138">
        <v>7</v>
      </c>
      <c r="F138">
        <v>25.5</v>
      </c>
      <c r="H138">
        <v>8.4</v>
      </c>
      <c r="I138">
        <v>5.2</v>
      </c>
      <c r="K138" s="18">
        <f>MONTH(날씨1[[#This Row],[tm]])</f>
        <v>5</v>
      </c>
      <c r="L138" s="18">
        <f>DAY(날씨1[[#This Row],[tm]])</f>
        <v>16</v>
      </c>
    </row>
    <row r="139" spans="1:12" x14ac:dyDescent="0.3">
      <c r="A139">
        <v>95</v>
      </c>
      <c r="B139" t="s">
        <v>50</v>
      </c>
      <c r="C139" s="4">
        <v>42141</v>
      </c>
      <c r="D139">
        <v>16.3</v>
      </c>
      <c r="E139">
        <v>7.3</v>
      </c>
      <c r="F139">
        <v>25</v>
      </c>
      <c r="H139">
        <v>6.5</v>
      </c>
      <c r="I139">
        <v>3.7</v>
      </c>
      <c r="K139" s="18">
        <f>MONTH(날씨1[[#This Row],[tm]])</f>
        <v>5</v>
      </c>
      <c r="L139" s="18">
        <f>DAY(날씨1[[#This Row],[tm]])</f>
        <v>17</v>
      </c>
    </row>
    <row r="140" spans="1:12" x14ac:dyDescent="0.3">
      <c r="A140">
        <v>95</v>
      </c>
      <c r="B140" t="s">
        <v>50</v>
      </c>
      <c r="C140" s="4">
        <v>42142</v>
      </c>
      <c r="D140">
        <v>15.8</v>
      </c>
      <c r="E140">
        <v>8.1999999999999993</v>
      </c>
      <c r="F140">
        <v>23.2</v>
      </c>
      <c r="H140">
        <v>9.9</v>
      </c>
      <c r="I140">
        <v>5.0999999999999996</v>
      </c>
      <c r="K140" s="18">
        <f>MONTH(날씨1[[#This Row],[tm]])</f>
        <v>5</v>
      </c>
      <c r="L140" s="18">
        <f>DAY(날씨1[[#This Row],[tm]])</f>
        <v>18</v>
      </c>
    </row>
    <row r="141" spans="1:12" x14ac:dyDescent="0.3">
      <c r="A141">
        <v>95</v>
      </c>
      <c r="B141" t="s">
        <v>50</v>
      </c>
      <c r="C141" s="4">
        <v>42143</v>
      </c>
      <c r="D141">
        <v>15.2</v>
      </c>
      <c r="E141">
        <v>12.8</v>
      </c>
      <c r="F141">
        <v>19.8</v>
      </c>
      <c r="G141">
        <v>1</v>
      </c>
      <c r="H141">
        <v>8</v>
      </c>
      <c r="I141">
        <v>5.2</v>
      </c>
      <c r="K141" s="18">
        <f>MONTH(날씨1[[#This Row],[tm]])</f>
        <v>5</v>
      </c>
      <c r="L141" s="18">
        <f>DAY(날씨1[[#This Row],[tm]])</f>
        <v>19</v>
      </c>
    </row>
    <row r="142" spans="1:12" x14ac:dyDescent="0.3">
      <c r="A142">
        <v>95</v>
      </c>
      <c r="B142" t="s">
        <v>50</v>
      </c>
      <c r="C142" s="4">
        <v>42144</v>
      </c>
      <c r="D142">
        <v>15.2</v>
      </c>
      <c r="E142">
        <v>8.9</v>
      </c>
      <c r="F142">
        <v>21.9</v>
      </c>
      <c r="H142">
        <v>6.3</v>
      </c>
      <c r="I142">
        <v>4.5</v>
      </c>
      <c r="K142" s="18">
        <f>MONTH(날씨1[[#This Row],[tm]])</f>
        <v>5</v>
      </c>
      <c r="L142" s="18">
        <f>DAY(날씨1[[#This Row],[tm]])</f>
        <v>20</v>
      </c>
    </row>
    <row r="143" spans="1:12" x14ac:dyDescent="0.3">
      <c r="A143">
        <v>95</v>
      </c>
      <c r="B143" t="s">
        <v>50</v>
      </c>
      <c r="C143" s="4">
        <v>42145</v>
      </c>
      <c r="D143">
        <v>17.899999999999999</v>
      </c>
      <c r="E143">
        <v>8</v>
      </c>
      <c r="F143">
        <v>26.4</v>
      </c>
      <c r="H143">
        <v>9.1999999999999993</v>
      </c>
      <c r="I143">
        <v>5.8</v>
      </c>
      <c r="K143" s="18">
        <f>MONTH(날씨1[[#This Row],[tm]])</f>
        <v>5</v>
      </c>
      <c r="L143" s="18">
        <f>DAY(날씨1[[#This Row],[tm]])</f>
        <v>21</v>
      </c>
    </row>
    <row r="144" spans="1:12" x14ac:dyDescent="0.3">
      <c r="A144">
        <v>95</v>
      </c>
      <c r="B144" t="s">
        <v>50</v>
      </c>
      <c r="C144" s="4">
        <v>42146</v>
      </c>
      <c r="D144">
        <v>18.5</v>
      </c>
      <c r="E144">
        <v>9.1</v>
      </c>
      <c r="F144">
        <v>27</v>
      </c>
      <c r="H144">
        <v>11.1</v>
      </c>
      <c r="I144">
        <v>5.2</v>
      </c>
      <c r="K144" s="18">
        <f>MONTH(날씨1[[#This Row],[tm]])</f>
        <v>5</v>
      </c>
      <c r="L144" s="18">
        <f>DAY(날씨1[[#This Row],[tm]])</f>
        <v>22</v>
      </c>
    </row>
    <row r="145" spans="1:12" x14ac:dyDescent="0.3">
      <c r="A145">
        <v>95</v>
      </c>
      <c r="B145" t="s">
        <v>50</v>
      </c>
      <c r="C145" s="4">
        <v>42147</v>
      </c>
      <c r="D145">
        <v>18.600000000000001</v>
      </c>
      <c r="E145">
        <v>9.8000000000000007</v>
      </c>
      <c r="F145">
        <v>27.1</v>
      </c>
      <c r="H145">
        <v>6.6</v>
      </c>
      <c r="I145">
        <v>4.3</v>
      </c>
      <c r="K145" s="18">
        <f>MONTH(날씨1[[#This Row],[tm]])</f>
        <v>5</v>
      </c>
      <c r="L145" s="18">
        <f>DAY(날씨1[[#This Row],[tm]])</f>
        <v>23</v>
      </c>
    </row>
    <row r="146" spans="1:12" x14ac:dyDescent="0.3">
      <c r="A146">
        <v>95</v>
      </c>
      <c r="B146" t="s">
        <v>50</v>
      </c>
      <c r="C146" s="4">
        <v>42148</v>
      </c>
      <c r="D146">
        <v>19.5</v>
      </c>
      <c r="E146">
        <v>9</v>
      </c>
      <c r="F146">
        <v>28.8</v>
      </c>
      <c r="H146">
        <v>6.5</v>
      </c>
      <c r="I146">
        <v>3.6</v>
      </c>
      <c r="K146" s="18">
        <f>MONTH(날씨1[[#This Row],[tm]])</f>
        <v>5</v>
      </c>
      <c r="L146" s="18">
        <f>DAY(날씨1[[#This Row],[tm]])</f>
        <v>24</v>
      </c>
    </row>
    <row r="147" spans="1:12" x14ac:dyDescent="0.3">
      <c r="A147">
        <v>95</v>
      </c>
      <c r="B147" t="s">
        <v>50</v>
      </c>
      <c r="C147" s="4">
        <v>42149</v>
      </c>
      <c r="D147">
        <v>20.399999999999999</v>
      </c>
      <c r="E147">
        <v>11.1</v>
      </c>
      <c r="F147">
        <v>30.4</v>
      </c>
      <c r="H147">
        <v>6</v>
      </c>
      <c r="I147">
        <v>3.7</v>
      </c>
      <c r="K147" s="18">
        <f>MONTH(날씨1[[#This Row],[tm]])</f>
        <v>5</v>
      </c>
      <c r="L147" s="18">
        <f>DAY(날씨1[[#This Row],[tm]])</f>
        <v>25</v>
      </c>
    </row>
    <row r="148" spans="1:12" x14ac:dyDescent="0.3">
      <c r="A148">
        <v>95</v>
      </c>
      <c r="B148" t="s">
        <v>50</v>
      </c>
      <c r="C148" s="4">
        <v>42150</v>
      </c>
      <c r="D148">
        <v>20.8</v>
      </c>
      <c r="E148">
        <v>11</v>
      </c>
      <c r="F148">
        <v>29.9</v>
      </c>
      <c r="H148">
        <v>8.4</v>
      </c>
      <c r="I148">
        <v>5.0999999999999996</v>
      </c>
      <c r="K148" s="18">
        <f>MONTH(날씨1[[#This Row],[tm]])</f>
        <v>5</v>
      </c>
      <c r="L148" s="18">
        <f>DAY(날씨1[[#This Row],[tm]])</f>
        <v>26</v>
      </c>
    </row>
    <row r="149" spans="1:12" x14ac:dyDescent="0.3">
      <c r="A149">
        <v>95</v>
      </c>
      <c r="B149" t="s">
        <v>50</v>
      </c>
      <c r="C149" s="4">
        <v>42151</v>
      </c>
      <c r="D149">
        <v>20.9</v>
      </c>
      <c r="E149">
        <v>10.3</v>
      </c>
      <c r="F149">
        <v>30.1</v>
      </c>
      <c r="H149">
        <v>7.1</v>
      </c>
      <c r="I149">
        <v>3.6</v>
      </c>
      <c r="K149" s="18">
        <f>MONTH(날씨1[[#This Row],[tm]])</f>
        <v>5</v>
      </c>
      <c r="L149" s="18">
        <f>DAY(날씨1[[#This Row],[tm]])</f>
        <v>27</v>
      </c>
    </row>
    <row r="150" spans="1:12" x14ac:dyDescent="0.3">
      <c r="A150">
        <v>95</v>
      </c>
      <c r="B150" t="s">
        <v>50</v>
      </c>
      <c r="C150" s="4">
        <v>42152</v>
      </c>
      <c r="D150">
        <v>22.1</v>
      </c>
      <c r="E150">
        <v>11.9</v>
      </c>
      <c r="F150">
        <v>31.3</v>
      </c>
      <c r="H150">
        <v>6.4</v>
      </c>
      <c r="I150">
        <v>4.0999999999999996</v>
      </c>
      <c r="K150" s="18">
        <f>MONTH(날씨1[[#This Row],[tm]])</f>
        <v>5</v>
      </c>
      <c r="L150" s="18">
        <f>DAY(날씨1[[#This Row],[tm]])</f>
        <v>28</v>
      </c>
    </row>
    <row r="151" spans="1:12" x14ac:dyDescent="0.3">
      <c r="A151">
        <v>95</v>
      </c>
      <c r="B151" t="s">
        <v>50</v>
      </c>
      <c r="C151" s="4">
        <v>42153</v>
      </c>
      <c r="D151">
        <v>22.1</v>
      </c>
      <c r="E151">
        <v>14.4</v>
      </c>
      <c r="F151">
        <v>28.9</v>
      </c>
      <c r="H151">
        <v>6.3</v>
      </c>
      <c r="I151">
        <v>4.4000000000000004</v>
      </c>
      <c r="K151" s="18">
        <f>MONTH(날씨1[[#This Row],[tm]])</f>
        <v>5</v>
      </c>
      <c r="L151" s="18">
        <f>DAY(날씨1[[#This Row],[tm]])</f>
        <v>29</v>
      </c>
    </row>
    <row r="152" spans="1:12" x14ac:dyDescent="0.3">
      <c r="A152">
        <v>95</v>
      </c>
      <c r="B152" t="s">
        <v>50</v>
      </c>
      <c r="C152" s="4">
        <v>42154</v>
      </c>
      <c r="D152">
        <v>19.2</v>
      </c>
      <c r="E152">
        <v>15.1</v>
      </c>
      <c r="F152">
        <v>23.5</v>
      </c>
      <c r="G152">
        <v>0.3</v>
      </c>
      <c r="H152">
        <v>5.4</v>
      </c>
      <c r="I152">
        <v>3.3</v>
      </c>
      <c r="K152" s="18">
        <f>MONTH(날씨1[[#This Row],[tm]])</f>
        <v>5</v>
      </c>
      <c r="L152" s="18">
        <f>DAY(날씨1[[#This Row],[tm]])</f>
        <v>30</v>
      </c>
    </row>
    <row r="153" spans="1:12" x14ac:dyDescent="0.3">
      <c r="A153">
        <v>95</v>
      </c>
      <c r="B153" t="s">
        <v>50</v>
      </c>
      <c r="C153" s="4">
        <v>42155</v>
      </c>
      <c r="D153">
        <v>20.6</v>
      </c>
      <c r="E153">
        <v>11.2</v>
      </c>
      <c r="F153">
        <v>29.4</v>
      </c>
      <c r="H153">
        <v>6</v>
      </c>
      <c r="I153">
        <v>3.6</v>
      </c>
      <c r="K153" s="18">
        <f>MONTH(날씨1[[#This Row],[tm]])</f>
        <v>5</v>
      </c>
      <c r="L153" s="18">
        <f>DAY(날씨1[[#This Row],[tm]])</f>
        <v>31</v>
      </c>
    </row>
    <row r="154" spans="1:12" x14ac:dyDescent="0.3">
      <c r="A154">
        <v>95</v>
      </c>
      <c r="B154" t="s">
        <v>50</v>
      </c>
      <c r="C154" s="4">
        <v>42156</v>
      </c>
      <c r="D154">
        <v>20.399999999999999</v>
      </c>
      <c r="E154">
        <v>10.8</v>
      </c>
      <c r="F154">
        <v>28.5</v>
      </c>
      <c r="H154">
        <v>6.5</v>
      </c>
      <c r="I154">
        <v>3.5</v>
      </c>
      <c r="K154" s="18">
        <f>MONTH(날씨1[[#This Row],[tm]])</f>
        <v>6</v>
      </c>
      <c r="L154" s="18">
        <f>DAY(날씨1[[#This Row],[tm]])</f>
        <v>1</v>
      </c>
    </row>
    <row r="155" spans="1:12" x14ac:dyDescent="0.3">
      <c r="A155">
        <v>95</v>
      </c>
      <c r="B155" t="s">
        <v>50</v>
      </c>
      <c r="C155" s="4">
        <v>42157</v>
      </c>
      <c r="D155">
        <v>21.5</v>
      </c>
      <c r="E155">
        <v>12.8</v>
      </c>
      <c r="F155">
        <v>29.7</v>
      </c>
      <c r="H155">
        <v>7.3</v>
      </c>
      <c r="I155">
        <v>4.3</v>
      </c>
      <c r="K155" s="18">
        <f>MONTH(날씨1[[#This Row],[tm]])</f>
        <v>6</v>
      </c>
      <c r="L155" s="18">
        <f>DAY(날씨1[[#This Row],[tm]])</f>
        <v>2</v>
      </c>
    </row>
    <row r="156" spans="1:12" x14ac:dyDescent="0.3">
      <c r="A156">
        <v>95</v>
      </c>
      <c r="B156" t="s">
        <v>50</v>
      </c>
      <c r="C156" s="4">
        <v>42158</v>
      </c>
      <c r="D156">
        <v>20.2</v>
      </c>
      <c r="E156">
        <v>13.5</v>
      </c>
      <c r="F156">
        <v>27.1</v>
      </c>
      <c r="H156">
        <v>8.6999999999999993</v>
      </c>
      <c r="I156">
        <v>5.7</v>
      </c>
      <c r="K156" s="18">
        <f>MONTH(날씨1[[#This Row],[tm]])</f>
        <v>6</v>
      </c>
      <c r="L156" s="18">
        <f>DAY(날씨1[[#This Row],[tm]])</f>
        <v>3</v>
      </c>
    </row>
    <row r="157" spans="1:12" x14ac:dyDescent="0.3">
      <c r="A157">
        <v>95</v>
      </c>
      <c r="B157" t="s">
        <v>50</v>
      </c>
      <c r="C157" s="4">
        <v>42159</v>
      </c>
      <c r="D157">
        <v>21</v>
      </c>
      <c r="E157">
        <v>10.6</v>
      </c>
      <c r="F157">
        <v>30.1</v>
      </c>
      <c r="H157">
        <v>8.4</v>
      </c>
      <c r="I157">
        <v>4.8</v>
      </c>
      <c r="K157" s="18">
        <f>MONTH(날씨1[[#This Row],[tm]])</f>
        <v>6</v>
      </c>
      <c r="L157" s="18">
        <f>DAY(날씨1[[#This Row],[tm]])</f>
        <v>4</v>
      </c>
    </row>
    <row r="158" spans="1:12" x14ac:dyDescent="0.3">
      <c r="A158">
        <v>95</v>
      </c>
      <c r="B158" t="s">
        <v>50</v>
      </c>
      <c r="C158" s="4">
        <v>42160</v>
      </c>
      <c r="D158">
        <v>16.7</v>
      </c>
      <c r="E158">
        <v>13.6</v>
      </c>
      <c r="F158">
        <v>19.7</v>
      </c>
      <c r="G158">
        <v>1.5</v>
      </c>
      <c r="H158">
        <v>4.7</v>
      </c>
      <c r="I158">
        <v>2.2000000000000002</v>
      </c>
      <c r="K158" s="18">
        <f>MONTH(날씨1[[#This Row],[tm]])</f>
        <v>6</v>
      </c>
      <c r="L158" s="18">
        <f>DAY(날씨1[[#This Row],[tm]])</f>
        <v>5</v>
      </c>
    </row>
    <row r="159" spans="1:12" x14ac:dyDescent="0.3">
      <c r="A159">
        <v>95</v>
      </c>
      <c r="B159" t="s">
        <v>50</v>
      </c>
      <c r="C159" s="4">
        <v>42161</v>
      </c>
      <c r="D159">
        <v>20.2</v>
      </c>
      <c r="E159">
        <v>13</v>
      </c>
      <c r="F159">
        <v>26.3</v>
      </c>
      <c r="H159">
        <v>7.1</v>
      </c>
      <c r="I159">
        <v>3.7</v>
      </c>
      <c r="K159" s="18">
        <f>MONTH(날씨1[[#This Row],[tm]])</f>
        <v>6</v>
      </c>
      <c r="L159" s="18">
        <f>DAY(날씨1[[#This Row],[tm]])</f>
        <v>6</v>
      </c>
    </row>
    <row r="160" spans="1:12" x14ac:dyDescent="0.3">
      <c r="A160">
        <v>95</v>
      </c>
      <c r="B160" t="s">
        <v>50</v>
      </c>
      <c r="C160" s="4">
        <v>42162</v>
      </c>
      <c r="D160">
        <v>21.4</v>
      </c>
      <c r="E160">
        <v>15.4</v>
      </c>
      <c r="F160">
        <v>29.1</v>
      </c>
      <c r="H160">
        <v>7</v>
      </c>
      <c r="I160">
        <v>4.2</v>
      </c>
      <c r="K160" s="18">
        <f>MONTH(날씨1[[#This Row],[tm]])</f>
        <v>6</v>
      </c>
      <c r="L160" s="18">
        <f>DAY(날씨1[[#This Row],[tm]])</f>
        <v>7</v>
      </c>
    </row>
    <row r="161" spans="1:12" x14ac:dyDescent="0.3">
      <c r="A161">
        <v>95</v>
      </c>
      <c r="B161" t="s">
        <v>50</v>
      </c>
      <c r="C161" s="4">
        <v>42163</v>
      </c>
      <c r="D161">
        <v>20</v>
      </c>
      <c r="E161">
        <v>14.6</v>
      </c>
      <c r="F161">
        <v>25.9</v>
      </c>
      <c r="H161">
        <v>6.9</v>
      </c>
      <c r="I161">
        <v>3.8</v>
      </c>
      <c r="K161" s="18">
        <f>MONTH(날씨1[[#This Row],[tm]])</f>
        <v>6</v>
      </c>
      <c r="L161" s="18">
        <f>DAY(날씨1[[#This Row],[tm]])</f>
        <v>8</v>
      </c>
    </row>
    <row r="162" spans="1:12" x14ac:dyDescent="0.3">
      <c r="A162">
        <v>95</v>
      </c>
      <c r="B162" t="s">
        <v>50</v>
      </c>
      <c r="C162" s="4">
        <v>42164</v>
      </c>
      <c r="D162">
        <v>21.2</v>
      </c>
      <c r="E162">
        <v>14.4</v>
      </c>
      <c r="F162">
        <v>28.6</v>
      </c>
      <c r="H162">
        <v>6.7</v>
      </c>
      <c r="I162">
        <v>4</v>
      </c>
      <c r="K162" s="18">
        <f>MONTH(날씨1[[#This Row],[tm]])</f>
        <v>6</v>
      </c>
      <c r="L162" s="18">
        <f>DAY(날씨1[[#This Row],[tm]])</f>
        <v>9</v>
      </c>
    </row>
    <row r="163" spans="1:12" x14ac:dyDescent="0.3">
      <c r="A163">
        <v>95</v>
      </c>
      <c r="B163" t="s">
        <v>50</v>
      </c>
      <c r="C163" s="4">
        <v>42165</v>
      </c>
      <c r="D163">
        <v>23.9</v>
      </c>
      <c r="E163">
        <v>14.5</v>
      </c>
      <c r="F163">
        <v>33</v>
      </c>
      <c r="H163">
        <v>5.9</v>
      </c>
      <c r="I163">
        <v>3.5</v>
      </c>
      <c r="K163" s="18">
        <f>MONTH(날씨1[[#This Row],[tm]])</f>
        <v>6</v>
      </c>
      <c r="L163" s="18">
        <f>DAY(날씨1[[#This Row],[tm]])</f>
        <v>10</v>
      </c>
    </row>
    <row r="164" spans="1:12" x14ac:dyDescent="0.3">
      <c r="A164">
        <v>95</v>
      </c>
      <c r="B164" t="s">
        <v>50</v>
      </c>
      <c r="C164" s="4">
        <v>42166</v>
      </c>
      <c r="D164">
        <v>23.8</v>
      </c>
      <c r="E164">
        <v>16.600000000000001</v>
      </c>
      <c r="F164">
        <v>31.6</v>
      </c>
      <c r="G164">
        <v>9</v>
      </c>
      <c r="H164">
        <v>10.5</v>
      </c>
      <c r="I164">
        <v>5.8</v>
      </c>
      <c r="K164" s="18">
        <f>MONTH(날씨1[[#This Row],[tm]])</f>
        <v>6</v>
      </c>
      <c r="L164" s="18">
        <f>DAY(날씨1[[#This Row],[tm]])</f>
        <v>11</v>
      </c>
    </row>
    <row r="165" spans="1:12" x14ac:dyDescent="0.3">
      <c r="A165">
        <v>95</v>
      </c>
      <c r="B165" t="s">
        <v>50</v>
      </c>
      <c r="C165" s="4">
        <v>42167</v>
      </c>
      <c r="D165">
        <v>22.7</v>
      </c>
      <c r="E165">
        <v>17.7</v>
      </c>
      <c r="F165">
        <v>28.3</v>
      </c>
      <c r="G165">
        <v>0.1</v>
      </c>
      <c r="H165">
        <v>8.1</v>
      </c>
      <c r="I165">
        <v>4.7</v>
      </c>
      <c r="K165" s="18">
        <f>MONTH(날씨1[[#This Row],[tm]])</f>
        <v>6</v>
      </c>
      <c r="L165" s="18">
        <f>DAY(날씨1[[#This Row],[tm]])</f>
        <v>12</v>
      </c>
    </row>
    <row r="166" spans="1:12" x14ac:dyDescent="0.3">
      <c r="A166">
        <v>95</v>
      </c>
      <c r="B166" t="s">
        <v>50</v>
      </c>
      <c r="C166" s="4">
        <v>42168</v>
      </c>
      <c r="D166">
        <v>21.2</v>
      </c>
      <c r="E166">
        <v>15.2</v>
      </c>
      <c r="F166">
        <v>26.4</v>
      </c>
      <c r="G166">
        <v>0.5</v>
      </c>
      <c r="H166">
        <v>7.1</v>
      </c>
      <c r="I166">
        <v>4.3</v>
      </c>
      <c r="K166" s="18">
        <f>MONTH(날씨1[[#This Row],[tm]])</f>
        <v>6</v>
      </c>
      <c r="L166" s="18">
        <f>DAY(날씨1[[#This Row],[tm]])</f>
        <v>13</v>
      </c>
    </row>
    <row r="167" spans="1:12" x14ac:dyDescent="0.3">
      <c r="A167">
        <v>95</v>
      </c>
      <c r="B167" t="s">
        <v>50</v>
      </c>
      <c r="C167" s="4">
        <v>42169</v>
      </c>
      <c r="D167">
        <v>21.9</v>
      </c>
      <c r="E167">
        <v>16.2</v>
      </c>
      <c r="F167">
        <v>27</v>
      </c>
      <c r="G167">
        <v>12</v>
      </c>
      <c r="H167">
        <v>13.2</v>
      </c>
      <c r="I167">
        <v>7.3</v>
      </c>
      <c r="K167" s="18">
        <f>MONTH(날씨1[[#This Row],[tm]])</f>
        <v>6</v>
      </c>
      <c r="L167" s="18">
        <f>DAY(날씨1[[#This Row],[tm]])</f>
        <v>14</v>
      </c>
    </row>
    <row r="168" spans="1:12" x14ac:dyDescent="0.3">
      <c r="A168">
        <v>95</v>
      </c>
      <c r="B168" t="s">
        <v>50</v>
      </c>
      <c r="C168" s="4">
        <v>42170</v>
      </c>
      <c r="D168">
        <v>23.1</v>
      </c>
      <c r="E168">
        <v>16.7</v>
      </c>
      <c r="F168">
        <v>29</v>
      </c>
      <c r="H168">
        <v>7.6</v>
      </c>
      <c r="I168">
        <v>4.9000000000000004</v>
      </c>
      <c r="K168" s="18">
        <f>MONTH(날씨1[[#This Row],[tm]])</f>
        <v>6</v>
      </c>
      <c r="L168" s="18">
        <f>DAY(날씨1[[#This Row],[tm]])</f>
        <v>15</v>
      </c>
    </row>
    <row r="169" spans="1:12" x14ac:dyDescent="0.3">
      <c r="A169">
        <v>95</v>
      </c>
      <c r="B169" t="s">
        <v>50</v>
      </c>
      <c r="C169" s="4">
        <v>42171</v>
      </c>
      <c r="D169">
        <v>23.1</v>
      </c>
      <c r="E169">
        <v>18.399999999999999</v>
      </c>
      <c r="F169">
        <v>30.6</v>
      </c>
      <c r="H169">
        <v>8.6999999999999993</v>
      </c>
      <c r="I169">
        <v>5.0999999999999996</v>
      </c>
      <c r="K169" s="18">
        <f>MONTH(날씨1[[#This Row],[tm]])</f>
        <v>6</v>
      </c>
      <c r="L169" s="18">
        <f>DAY(날씨1[[#This Row],[tm]])</f>
        <v>16</v>
      </c>
    </row>
    <row r="170" spans="1:12" x14ac:dyDescent="0.3">
      <c r="A170">
        <v>95</v>
      </c>
      <c r="B170" t="s">
        <v>50</v>
      </c>
      <c r="C170" s="4">
        <v>42172</v>
      </c>
      <c r="D170">
        <v>22.1</v>
      </c>
      <c r="E170">
        <v>16.600000000000001</v>
      </c>
      <c r="F170">
        <v>30.6</v>
      </c>
      <c r="G170">
        <v>4.5</v>
      </c>
      <c r="H170">
        <v>7.9</v>
      </c>
      <c r="I170">
        <v>5.6</v>
      </c>
      <c r="K170" s="18">
        <f>MONTH(날씨1[[#This Row],[tm]])</f>
        <v>6</v>
      </c>
      <c r="L170" s="18">
        <f>DAY(날씨1[[#This Row],[tm]])</f>
        <v>17</v>
      </c>
    </row>
    <row r="171" spans="1:12" x14ac:dyDescent="0.3">
      <c r="A171">
        <v>95</v>
      </c>
      <c r="B171" t="s">
        <v>50</v>
      </c>
      <c r="C171" s="4">
        <v>42173</v>
      </c>
      <c r="D171">
        <v>22.1</v>
      </c>
      <c r="E171">
        <v>18.399999999999999</v>
      </c>
      <c r="F171">
        <v>28.9</v>
      </c>
      <c r="H171">
        <v>10.5</v>
      </c>
      <c r="I171">
        <v>7</v>
      </c>
      <c r="K171" s="18">
        <f>MONTH(날씨1[[#This Row],[tm]])</f>
        <v>6</v>
      </c>
      <c r="L171" s="18">
        <f>DAY(날씨1[[#This Row],[tm]])</f>
        <v>18</v>
      </c>
    </row>
    <row r="172" spans="1:12" x14ac:dyDescent="0.3">
      <c r="A172">
        <v>95</v>
      </c>
      <c r="B172" t="s">
        <v>50</v>
      </c>
      <c r="C172" s="4">
        <v>42174</v>
      </c>
      <c r="D172">
        <v>21.9</v>
      </c>
      <c r="E172">
        <v>17.2</v>
      </c>
      <c r="F172">
        <v>27.1</v>
      </c>
      <c r="H172">
        <v>7.7</v>
      </c>
      <c r="I172">
        <v>5.5</v>
      </c>
      <c r="K172" s="18">
        <f>MONTH(날씨1[[#This Row],[tm]])</f>
        <v>6</v>
      </c>
      <c r="L172" s="18">
        <f>DAY(날씨1[[#This Row],[tm]])</f>
        <v>19</v>
      </c>
    </row>
    <row r="173" spans="1:12" x14ac:dyDescent="0.3">
      <c r="A173">
        <v>95</v>
      </c>
      <c r="B173" t="s">
        <v>50</v>
      </c>
      <c r="C173" s="4">
        <v>42175</v>
      </c>
      <c r="D173">
        <v>17.399999999999999</v>
      </c>
      <c r="E173">
        <v>14.6</v>
      </c>
      <c r="F173">
        <v>21.3</v>
      </c>
      <c r="G173">
        <v>10.5</v>
      </c>
      <c r="H173">
        <v>6.7</v>
      </c>
      <c r="I173">
        <v>3.7</v>
      </c>
      <c r="K173" s="18">
        <f>MONTH(날씨1[[#This Row],[tm]])</f>
        <v>6</v>
      </c>
      <c r="L173" s="18">
        <f>DAY(날씨1[[#This Row],[tm]])</f>
        <v>20</v>
      </c>
    </row>
    <row r="174" spans="1:12" x14ac:dyDescent="0.3">
      <c r="A174">
        <v>95</v>
      </c>
      <c r="B174" t="s">
        <v>50</v>
      </c>
      <c r="C174" s="4">
        <v>42176</v>
      </c>
      <c r="D174">
        <v>20.9</v>
      </c>
      <c r="E174">
        <v>12.9</v>
      </c>
      <c r="F174">
        <v>28.5</v>
      </c>
      <c r="H174">
        <v>7.2</v>
      </c>
      <c r="I174">
        <v>2.5</v>
      </c>
      <c r="K174" s="18">
        <f>MONTH(날씨1[[#This Row],[tm]])</f>
        <v>6</v>
      </c>
      <c r="L174" s="18">
        <f>DAY(날씨1[[#This Row],[tm]])</f>
        <v>21</v>
      </c>
    </row>
    <row r="175" spans="1:12" x14ac:dyDescent="0.3">
      <c r="A175">
        <v>95</v>
      </c>
      <c r="B175" t="s">
        <v>50</v>
      </c>
      <c r="C175" s="4">
        <v>42177</v>
      </c>
      <c r="D175">
        <v>23.2</v>
      </c>
      <c r="E175">
        <v>16.2</v>
      </c>
      <c r="F175">
        <v>29.1</v>
      </c>
      <c r="H175">
        <v>6.3</v>
      </c>
      <c r="I175">
        <v>3.5</v>
      </c>
      <c r="K175" s="18">
        <f>MONTH(날씨1[[#This Row],[tm]])</f>
        <v>6</v>
      </c>
      <c r="L175" s="18">
        <f>DAY(날씨1[[#This Row],[tm]])</f>
        <v>22</v>
      </c>
    </row>
    <row r="176" spans="1:12" x14ac:dyDescent="0.3">
      <c r="A176">
        <v>95</v>
      </c>
      <c r="B176" t="s">
        <v>50</v>
      </c>
      <c r="C176" s="4">
        <v>42178</v>
      </c>
      <c r="D176">
        <v>22.2</v>
      </c>
      <c r="E176">
        <v>17.5</v>
      </c>
      <c r="F176">
        <v>29</v>
      </c>
      <c r="G176">
        <v>0.5</v>
      </c>
      <c r="H176">
        <v>9.6999999999999993</v>
      </c>
      <c r="I176">
        <v>3.7</v>
      </c>
      <c r="K176" s="18">
        <f>MONTH(날씨1[[#This Row],[tm]])</f>
        <v>6</v>
      </c>
      <c r="L176" s="18">
        <f>DAY(날씨1[[#This Row],[tm]])</f>
        <v>23</v>
      </c>
    </row>
    <row r="177" spans="1:12" x14ac:dyDescent="0.3">
      <c r="A177">
        <v>95</v>
      </c>
      <c r="B177" t="s">
        <v>50</v>
      </c>
      <c r="C177" s="4">
        <v>42179</v>
      </c>
      <c r="D177">
        <v>22.4</v>
      </c>
      <c r="E177">
        <v>17.899999999999999</v>
      </c>
      <c r="F177">
        <v>29.4</v>
      </c>
      <c r="G177">
        <v>23.5</v>
      </c>
      <c r="H177">
        <v>8.1999999999999993</v>
      </c>
      <c r="I177">
        <v>5.0999999999999996</v>
      </c>
      <c r="K177" s="18">
        <f>MONTH(날씨1[[#This Row],[tm]])</f>
        <v>6</v>
      </c>
      <c r="L177" s="18">
        <f>DAY(날씨1[[#This Row],[tm]])</f>
        <v>24</v>
      </c>
    </row>
    <row r="178" spans="1:12" x14ac:dyDescent="0.3">
      <c r="A178">
        <v>95</v>
      </c>
      <c r="B178" t="s">
        <v>50</v>
      </c>
      <c r="C178" s="4">
        <v>42180</v>
      </c>
      <c r="D178">
        <v>22.6</v>
      </c>
      <c r="E178">
        <v>18</v>
      </c>
      <c r="F178">
        <v>27.8</v>
      </c>
      <c r="G178">
        <v>1</v>
      </c>
      <c r="H178">
        <v>6.1</v>
      </c>
      <c r="I178">
        <v>4.0999999999999996</v>
      </c>
      <c r="K178" s="18">
        <f>MONTH(날씨1[[#This Row],[tm]])</f>
        <v>6</v>
      </c>
      <c r="L178" s="18">
        <f>DAY(날씨1[[#This Row],[tm]])</f>
        <v>25</v>
      </c>
    </row>
    <row r="179" spans="1:12" x14ac:dyDescent="0.3">
      <c r="A179">
        <v>95</v>
      </c>
      <c r="B179" t="s">
        <v>50</v>
      </c>
      <c r="C179" s="4">
        <v>42181</v>
      </c>
      <c r="D179">
        <v>19.399999999999999</v>
      </c>
      <c r="E179">
        <v>16.600000000000001</v>
      </c>
      <c r="F179">
        <v>22.3</v>
      </c>
      <c r="G179">
        <v>14</v>
      </c>
      <c r="H179">
        <v>13.1</v>
      </c>
      <c r="I179">
        <v>7.5</v>
      </c>
      <c r="K179" s="18">
        <f>MONTH(날씨1[[#This Row],[tm]])</f>
        <v>6</v>
      </c>
      <c r="L179" s="18">
        <f>DAY(날씨1[[#This Row],[tm]])</f>
        <v>26</v>
      </c>
    </row>
    <row r="180" spans="1:12" x14ac:dyDescent="0.3">
      <c r="A180">
        <v>95</v>
      </c>
      <c r="B180" t="s">
        <v>50</v>
      </c>
      <c r="C180" s="4">
        <v>42182</v>
      </c>
      <c r="D180">
        <v>22.3</v>
      </c>
      <c r="E180">
        <v>18.399999999999999</v>
      </c>
      <c r="F180">
        <v>27.9</v>
      </c>
      <c r="H180">
        <v>8.9</v>
      </c>
      <c r="I180">
        <v>6.1</v>
      </c>
      <c r="K180" s="18">
        <f>MONTH(날씨1[[#This Row],[tm]])</f>
        <v>6</v>
      </c>
      <c r="L180" s="18">
        <f>DAY(날씨1[[#This Row],[tm]])</f>
        <v>27</v>
      </c>
    </row>
    <row r="181" spans="1:12" x14ac:dyDescent="0.3">
      <c r="A181">
        <v>95</v>
      </c>
      <c r="B181" t="s">
        <v>50</v>
      </c>
      <c r="C181" s="4">
        <v>42183</v>
      </c>
      <c r="D181">
        <v>23.5</v>
      </c>
      <c r="E181">
        <v>16.2</v>
      </c>
      <c r="F181">
        <v>31</v>
      </c>
      <c r="H181">
        <v>6.3</v>
      </c>
      <c r="I181">
        <v>4.0999999999999996</v>
      </c>
      <c r="K181" s="18">
        <f>MONTH(날씨1[[#This Row],[tm]])</f>
        <v>6</v>
      </c>
      <c r="L181" s="18">
        <f>DAY(날씨1[[#This Row],[tm]])</f>
        <v>28</v>
      </c>
    </row>
    <row r="182" spans="1:12" x14ac:dyDescent="0.3">
      <c r="A182">
        <v>95</v>
      </c>
      <c r="B182" t="s">
        <v>50</v>
      </c>
      <c r="C182" s="4">
        <v>42184</v>
      </c>
      <c r="D182">
        <v>24</v>
      </c>
      <c r="E182">
        <v>17.399999999999999</v>
      </c>
      <c r="F182">
        <v>29.7</v>
      </c>
      <c r="H182">
        <v>7.4</v>
      </c>
      <c r="I182">
        <v>3.9</v>
      </c>
      <c r="K182" s="18">
        <f>MONTH(날씨1[[#This Row],[tm]])</f>
        <v>6</v>
      </c>
      <c r="L182" s="18">
        <f>DAY(날씨1[[#This Row],[tm]])</f>
        <v>29</v>
      </c>
    </row>
    <row r="183" spans="1:12" x14ac:dyDescent="0.3">
      <c r="A183">
        <v>95</v>
      </c>
      <c r="B183" t="s">
        <v>50</v>
      </c>
      <c r="C183" s="4">
        <v>42185</v>
      </c>
      <c r="D183">
        <v>22.5</v>
      </c>
      <c r="E183">
        <v>17.8</v>
      </c>
      <c r="F183">
        <v>27.5</v>
      </c>
      <c r="G183">
        <v>2.5</v>
      </c>
      <c r="H183">
        <v>7.5</v>
      </c>
      <c r="I183">
        <v>5.5</v>
      </c>
      <c r="K183" s="18">
        <f>MONTH(날씨1[[#This Row],[tm]])</f>
        <v>6</v>
      </c>
      <c r="L183" s="18">
        <f>DAY(날씨1[[#This Row],[tm]])</f>
        <v>30</v>
      </c>
    </row>
    <row r="184" spans="1:12" x14ac:dyDescent="0.3">
      <c r="A184">
        <v>95</v>
      </c>
      <c r="B184" t="s">
        <v>50</v>
      </c>
      <c r="C184" s="4">
        <v>42186</v>
      </c>
      <c r="D184">
        <v>21.8</v>
      </c>
      <c r="E184">
        <v>17.7</v>
      </c>
      <c r="F184">
        <v>26.6</v>
      </c>
      <c r="G184">
        <v>1</v>
      </c>
      <c r="H184">
        <v>11.7</v>
      </c>
      <c r="I184">
        <v>6.5</v>
      </c>
      <c r="K184" s="18">
        <f>MONTH(날씨1[[#This Row],[tm]])</f>
        <v>7</v>
      </c>
      <c r="L184" s="18">
        <f>DAY(날씨1[[#This Row],[tm]])</f>
        <v>1</v>
      </c>
    </row>
    <row r="185" spans="1:12" x14ac:dyDescent="0.3">
      <c r="A185">
        <v>95</v>
      </c>
      <c r="B185" t="s">
        <v>50</v>
      </c>
      <c r="C185" s="4">
        <v>42187</v>
      </c>
      <c r="D185">
        <v>20.3</v>
      </c>
      <c r="E185">
        <v>16.600000000000001</v>
      </c>
      <c r="F185">
        <v>26.6</v>
      </c>
      <c r="G185">
        <v>0.5</v>
      </c>
      <c r="H185">
        <v>8.8000000000000007</v>
      </c>
      <c r="I185">
        <v>5.2</v>
      </c>
      <c r="K185" s="18">
        <f>MONTH(날씨1[[#This Row],[tm]])</f>
        <v>7</v>
      </c>
      <c r="L185" s="18">
        <f>DAY(날씨1[[#This Row],[tm]])</f>
        <v>2</v>
      </c>
    </row>
    <row r="186" spans="1:12" x14ac:dyDescent="0.3">
      <c r="A186">
        <v>95</v>
      </c>
      <c r="B186" t="s">
        <v>50</v>
      </c>
      <c r="C186" s="4">
        <v>42188</v>
      </c>
      <c r="D186">
        <v>19.100000000000001</v>
      </c>
      <c r="E186">
        <v>13.8</v>
      </c>
      <c r="F186">
        <v>26.3</v>
      </c>
      <c r="G186">
        <v>0</v>
      </c>
      <c r="H186">
        <v>8.8000000000000007</v>
      </c>
      <c r="I186">
        <v>5.7</v>
      </c>
      <c r="K186" s="18">
        <f>MONTH(날씨1[[#This Row],[tm]])</f>
        <v>7</v>
      </c>
      <c r="L186" s="18">
        <f>DAY(날씨1[[#This Row],[tm]])</f>
        <v>3</v>
      </c>
    </row>
    <row r="187" spans="1:12" x14ac:dyDescent="0.3">
      <c r="A187">
        <v>95</v>
      </c>
      <c r="B187" t="s">
        <v>50</v>
      </c>
      <c r="C187" s="4">
        <v>42189</v>
      </c>
      <c r="D187">
        <v>21.3</v>
      </c>
      <c r="E187">
        <v>13.3</v>
      </c>
      <c r="F187">
        <v>28.5</v>
      </c>
      <c r="H187">
        <v>5.0999999999999996</v>
      </c>
      <c r="I187">
        <v>2.7</v>
      </c>
      <c r="K187" s="18">
        <f>MONTH(날씨1[[#This Row],[tm]])</f>
        <v>7</v>
      </c>
      <c r="L187" s="18">
        <f>DAY(날씨1[[#This Row],[tm]])</f>
        <v>4</v>
      </c>
    </row>
    <row r="188" spans="1:12" x14ac:dyDescent="0.3">
      <c r="A188">
        <v>95</v>
      </c>
      <c r="B188" t="s">
        <v>50</v>
      </c>
      <c r="C188" s="4">
        <v>42190</v>
      </c>
      <c r="D188">
        <v>20.7</v>
      </c>
      <c r="E188">
        <v>15.4</v>
      </c>
      <c r="F188">
        <v>28.2</v>
      </c>
      <c r="G188">
        <v>0.2</v>
      </c>
      <c r="H188">
        <v>6.2</v>
      </c>
      <c r="I188">
        <v>4.3</v>
      </c>
      <c r="K188" s="18">
        <f>MONTH(날씨1[[#This Row],[tm]])</f>
        <v>7</v>
      </c>
      <c r="L188" s="18">
        <f>DAY(날씨1[[#This Row],[tm]])</f>
        <v>5</v>
      </c>
    </row>
    <row r="189" spans="1:12" x14ac:dyDescent="0.3">
      <c r="A189">
        <v>95</v>
      </c>
      <c r="B189" t="s">
        <v>50</v>
      </c>
      <c r="C189" s="4">
        <v>42191</v>
      </c>
      <c r="D189">
        <v>22.6</v>
      </c>
      <c r="E189">
        <v>14.9</v>
      </c>
      <c r="F189">
        <v>30.2</v>
      </c>
      <c r="H189">
        <v>6.5</v>
      </c>
      <c r="I189">
        <v>3.4</v>
      </c>
      <c r="K189" s="18">
        <f>MONTH(날씨1[[#This Row],[tm]])</f>
        <v>7</v>
      </c>
      <c r="L189" s="18">
        <f>DAY(날씨1[[#This Row],[tm]])</f>
        <v>6</v>
      </c>
    </row>
    <row r="190" spans="1:12" x14ac:dyDescent="0.3">
      <c r="A190">
        <v>95</v>
      </c>
      <c r="B190" t="s">
        <v>50</v>
      </c>
      <c r="C190" s="4">
        <v>42192</v>
      </c>
      <c r="D190">
        <v>22.7</v>
      </c>
      <c r="E190">
        <v>16</v>
      </c>
      <c r="F190">
        <v>30.2</v>
      </c>
      <c r="H190">
        <v>6.7</v>
      </c>
      <c r="I190">
        <v>4.4000000000000004</v>
      </c>
      <c r="K190" s="18">
        <f>MONTH(날씨1[[#This Row],[tm]])</f>
        <v>7</v>
      </c>
      <c r="L190" s="18">
        <f>DAY(날씨1[[#This Row],[tm]])</f>
        <v>7</v>
      </c>
    </row>
    <row r="191" spans="1:12" x14ac:dyDescent="0.3">
      <c r="A191">
        <v>95</v>
      </c>
      <c r="B191" t="s">
        <v>50</v>
      </c>
      <c r="C191" s="4">
        <v>42193</v>
      </c>
      <c r="D191">
        <v>21.7</v>
      </c>
      <c r="E191">
        <v>18</v>
      </c>
      <c r="F191">
        <v>25.1</v>
      </c>
      <c r="G191">
        <v>0.2</v>
      </c>
      <c r="H191">
        <v>9.1999999999999993</v>
      </c>
      <c r="I191">
        <v>5.6</v>
      </c>
      <c r="K191" s="18">
        <f>MONTH(날씨1[[#This Row],[tm]])</f>
        <v>7</v>
      </c>
      <c r="L191" s="18">
        <f>DAY(날씨1[[#This Row],[tm]])</f>
        <v>8</v>
      </c>
    </row>
    <row r="192" spans="1:12" x14ac:dyDescent="0.3">
      <c r="A192">
        <v>95</v>
      </c>
      <c r="B192" t="s">
        <v>50</v>
      </c>
      <c r="C192" s="4">
        <v>42194</v>
      </c>
      <c r="D192">
        <v>24.6</v>
      </c>
      <c r="E192">
        <v>18.600000000000001</v>
      </c>
      <c r="F192">
        <v>30</v>
      </c>
      <c r="H192">
        <v>7</v>
      </c>
      <c r="I192">
        <v>5</v>
      </c>
      <c r="K192" s="18">
        <f>MONTH(날씨1[[#This Row],[tm]])</f>
        <v>7</v>
      </c>
      <c r="L192" s="18">
        <f>DAY(날씨1[[#This Row],[tm]])</f>
        <v>9</v>
      </c>
    </row>
    <row r="193" spans="1:12" x14ac:dyDescent="0.3">
      <c r="A193">
        <v>95</v>
      </c>
      <c r="B193" t="s">
        <v>50</v>
      </c>
      <c r="C193" s="4">
        <v>42195</v>
      </c>
      <c r="D193">
        <v>25.9</v>
      </c>
      <c r="E193">
        <v>18.5</v>
      </c>
      <c r="F193">
        <v>32.6</v>
      </c>
      <c r="H193">
        <v>4.8</v>
      </c>
      <c r="I193">
        <v>3.3</v>
      </c>
      <c r="K193" s="18">
        <f>MONTH(날씨1[[#This Row],[tm]])</f>
        <v>7</v>
      </c>
      <c r="L193" s="18">
        <f>DAY(날씨1[[#This Row],[tm]])</f>
        <v>10</v>
      </c>
    </row>
    <row r="194" spans="1:12" x14ac:dyDescent="0.3">
      <c r="A194">
        <v>95</v>
      </c>
      <c r="B194" t="s">
        <v>50</v>
      </c>
      <c r="C194" s="4">
        <v>42196</v>
      </c>
      <c r="D194">
        <v>28.3</v>
      </c>
      <c r="E194">
        <v>20.100000000000001</v>
      </c>
      <c r="F194">
        <v>35.6</v>
      </c>
      <c r="G194">
        <v>0</v>
      </c>
      <c r="H194">
        <v>5.9</v>
      </c>
      <c r="I194">
        <v>3.4</v>
      </c>
      <c r="K194" s="18">
        <f>MONTH(날씨1[[#This Row],[tm]])</f>
        <v>7</v>
      </c>
      <c r="L194" s="18">
        <f>DAY(날씨1[[#This Row],[tm]])</f>
        <v>11</v>
      </c>
    </row>
    <row r="195" spans="1:12" x14ac:dyDescent="0.3">
      <c r="A195">
        <v>95</v>
      </c>
      <c r="B195" t="s">
        <v>50</v>
      </c>
      <c r="C195" s="4">
        <v>42197</v>
      </c>
      <c r="D195">
        <v>24.1</v>
      </c>
      <c r="E195">
        <v>22.7</v>
      </c>
      <c r="F195">
        <v>27.2</v>
      </c>
      <c r="G195">
        <v>58</v>
      </c>
      <c r="H195">
        <v>5.4</v>
      </c>
      <c r="I195">
        <v>3.5</v>
      </c>
      <c r="K195" s="18">
        <f>MONTH(날씨1[[#This Row],[tm]])</f>
        <v>7</v>
      </c>
      <c r="L195" s="18">
        <f>DAY(날씨1[[#This Row],[tm]])</f>
        <v>12</v>
      </c>
    </row>
    <row r="196" spans="1:12" x14ac:dyDescent="0.3">
      <c r="A196">
        <v>95</v>
      </c>
      <c r="B196" t="s">
        <v>50</v>
      </c>
      <c r="C196" s="4">
        <v>42198</v>
      </c>
      <c r="D196">
        <v>22.5</v>
      </c>
      <c r="E196">
        <v>20.7</v>
      </c>
      <c r="F196">
        <v>24.2</v>
      </c>
      <c r="G196">
        <v>19</v>
      </c>
      <c r="H196">
        <v>11.3</v>
      </c>
      <c r="I196">
        <v>7.2</v>
      </c>
      <c r="K196" s="18">
        <f>MONTH(날씨1[[#This Row],[tm]])</f>
        <v>7</v>
      </c>
      <c r="L196" s="18">
        <f>DAY(날씨1[[#This Row],[tm]])</f>
        <v>13</v>
      </c>
    </row>
    <row r="197" spans="1:12" x14ac:dyDescent="0.3">
      <c r="A197">
        <v>95</v>
      </c>
      <c r="B197" t="s">
        <v>50</v>
      </c>
      <c r="C197" s="4">
        <v>42199</v>
      </c>
      <c r="D197">
        <v>25.6</v>
      </c>
      <c r="E197">
        <v>21.4</v>
      </c>
      <c r="F197">
        <v>30.5</v>
      </c>
      <c r="G197">
        <v>0.1</v>
      </c>
      <c r="H197">
        <v>8</v>
      </c>
      <c r="I197">
        <v>4.4000000000000004</v>
      </c>
      <c r="K197" s="18">
        <f>MONTH(날씨1[[#This Row],[tm]])</f>
        <v>7</v>
      </c>
      <c r="L197" s="18">
        <f>DAY(날씨1[[#This Row],[tm]])</f>
        <v>14</v>
      </c>
    </row>
    <row r="198" spans="1:12" x14ac:dyDescent="0.3">
      <c r="A198">
        <v>95</v>
      </c>
      <c r="B198" t="s">
        <v>50</v>
      </c>
      <c r="C198" s="4">
        <v>42200</v>
      </c>
      <c r="D198">
        <v>24.2</v>
      </c>
      <c r="E198">
        <v>19.3</v>
      </c>
      <c r="F198">
        <v>31.1</v>
      </c>
      <c r="H198">
        <v>11.1</v>
      </c>
      <c r="I198">
        <v>7.5</v>
      </c>
      <c r="K198" s="18">
        <f>MONTH(날씨1[[#This Row],[tm]])</f>
        <v>7</v>
      </c>
      <c r="L198" s="18">
        <f>DAY(날씨1[[#This Row],[tm]])</f>
        <v>15</v>
      </c>
    </row>
    <row r="199" spans="1:12" x14ac:dyDescent="0.3">
      <c r="A199">
        <v>95</v>
      </c>
      <c r="B199" t="s">
        <v>50</v>
      </c>
      <c r="C199" s="4">
        <v>42201</v>
      </c>
      <c r="D199">
        <v>21.1</v>
      </c>
      <c r="E199">
        <v>17</v>
      </c>
      <c r="F199">
        <v>26</v>
      </c>
      <c r="H199">
        <v>12.3</v>
      </c>
      <c r="I199">
        <v>8.6</v>
      </c>
      <c r="K199" s="18">
        <f>MONTH(날씨1[[#This Row],[tm]])</f>
        <v>7</v>
      </c>
      <c r="L199" s="18">
        <f>DAY(날씨1[[#This Row],[tm]])</f>
        <v>16</v>
      </c>
    </row>
    <row r="200" spans="1:12" x14ac:dyDescent="0.3">
      <c r="A200">
        <v>95</v>
      </c>
      <c r="B200" t="s">
        <v>50</v>
      </c>
      <c r="C200" s="4">
        <v>42202</v>
      </c>
      <c r="D200">
        <v>20.6</v>
      </c>
      <c r="E200">
        <v>16.3</v>
      </c>
      <c r="F200">
        <v>26.2</v>
      </c>
      <c r="H200">
        <v>10.7</v>
      </c>
      <c r="I200">
        <v>7.8</v>
      </c>
      <c r="K200" s="18">
        <f>MONTH(날씨1[[#This Row],[tm]])</f>
        <v>7</v>
      </c>
      <c r="L200" s="18">
        <f>DAY(날씨1[[#This Row],[tm]])</f>
        <v>17</v>
      </c>
    </row>
    <row r="201" spans="1:12" x14ac:dyDescent="0.3">
      <c r="A201">
        <v>95</v>
      </c>
      <c r="B201" t="s">
        <v>50</v>
      </c>
      <c r="C201" s="4">
        <v>42203</v>
      </c>
      <c r="D201">
        <v>21.8</v>
      </c>
      <c r="E201">
        <v>18.600000000000001</v>
      </c>
      <c r="F201">
        <v>25.6</v>
      </c>
      <c r="G201">
        <v>0.5</v>
      </c>
      <c r="H201">
        <v>4.4000000000000004</v>
      </c>
      <c r="I201">
        <v>2.5</v>
      </c>
      <c r="K201" s="18">
        <f>MONTH(날씨1[[#This Row],[tm]])</f>
        <v>7</v>
      </c>
      <c r="L201" s="18">
        <f>DAY(날씨1[[#This Row],[tm]])</f>
        <v>18</v>
      </c>
    </row>
    <row r="202" spans="1:12" x14ac:dyDescent="0.3">
      <c r="A202">
        <v>95</v>
      </c>
      <c r="B202" t="s">
        <v>50</v>
      </c>
      <c r="C202" s="4">
        <v>42204</v>
      </c>
      <c r="D202">
        <v>23.1</v>
      </c>
      <c r="E202">
        <v>19.5</v>
      </c>
      <c r="F202">
        <v>28.2</v>
      </c>
      <c r="G202">
        <v>4</v>
      </c>
      <c r="H202">
        <v>4.0999999999999996</v>
      </c>
      <c r="I202">
        <v>2.7</v>
      </c>
      <c r="K202" s="18">
        <f>MONTH(날씨1[[#This Row],[tm]])</f>
        <v>7</v>
      </c>
      <c r="L202" s="18">
        <f>DAY(날씨1[[#This Row],[tm]])</f>
        <v>19</v>
      </c>
    </row>
    <row r="203" spans="1:12" x14ac:dyDescent="0.3">
      <c r="A203">
        <v>95</v>
      </c>
      <c r="B203" t="s">
        <v>50</v>
      </c>
      <c r="C203" s="4">
        <v>42205</v>
      </c>
      <c r="D203">
        <v>24.9</v>
      </c>
      <c r="E203">
        <v>21.2</v>
      </c>
      <c r="F203">
        <v>30.5</v>
      </c>
      <c r="G203">
        <v>1.5</v>
      </c>
      <c r="H203">
        <v>7</v>
      </c>
      <c r="I203">
        <v>4.8</v>
      </c>
      <c r="K203" s="18">
        <f>MONTH(날씨1[[#This Row],[tm]])</f>
        <v>7</v>
      </c>
      <c r="L203" s="18">
        <f>DAY(날씨1[[#This Row],[tm]])</f>
        <v>20</v>
      </c>
    </row>
    <row r="204" spans="1:12" x14ac:dyDescent="0.3">
      <c r="A204">
        <v>95</v>
      </c>
      <c r="B204" t="s">
        <v>50</v>
      </c>
      <c r="C204" s="4">
        <v>42206</v>
      </c>
      <c r="D204">
        <v>24.2</v>
      </c>
      <c r="E204">
        <v>19.8</v>
      </c>
      <c r="F204">
        <v>29.1</v>
      </c>
      <c r="G204">
        <v>8.5</v>
      </c>
      <c r="H204">
        <v>5.0999999999999996</v>
      </c>
      <c r="I204">
        <v>3.5</v>
      </c>
      <c r="K204" s="18">
        <f>MONTH(날씨1[[#This Row],[tm]])</f>
        <v>7</v>
      </c>
      <c r="L204" s="18">
        <f>DAY(날씨1[[#This Row],[tm]])</f>
        <v>21</v>
      </c>
    </row>
    <row r="205" spans="1:12" x14ac:dyDescent="0.3">
      <c r="A205">
        <v>95</v>
      </c>
      <c r="B205" t="s">
        <v>50</v>
      </c>
      <c r="C205" s="4">
        <v>42207</v>
      </c>
      <c r="D205">
        <v>26.3</v>
      </c>
      <c r="E205">
        <v>21.7</v>
      </c>
      <c r="F205">
        <v>30.8</v>
      </c>
      <c r="G205">
        <v>0</v>
      </c>
      <c r="H205">
        <v>4.5</v>
      </c>
      <c r="I205">
        <v>3.1</v>
      </c>
      <c r="K205" s="18">
        <f>MONTH(날씨1[[#This Row],[tm]])</f>
        <v>7</v>
      </c>
      <c r="L205" s="18">
        <f>DAY(날씨1[[#This Row],[tm]])</f>
        <v>22</v>
      </c>
    </row>
    <row r="206" spans="1:12" x14ac:dyDescent="0.3">
      <c r="A206">
        <v>95</v>
      </c>
      <c r="B206" t="s">
        <v>50</v>
      </c>
      <c r="C206" s="4">
        <v>42208</v>
      </c>
      <c r="D206">
        <v>26.3</v>
      </c>
      <c r="E206">
        <v>22.4</v>
      </c>
      <c r="F206">
        <v>30.9</v>
      </c>
      <c r="G206">
        <v>77</v>
      </c>
      <c r="H206">
        <v>8.3000000000000007</v>
      </c>
      <c r="I206">
        <v>4.9000000000000004</v>
      </c>
      <c r="K206" s="18">
        <f>MONTH(날씨1[[#This Row],[tm]])</f>
        <v>7</v>
      </c>
      <c r="L206" s="18">
        <f>DAY(날씨1[[#This Row],[tm]])</f>
        <v>23</v>
      </c>
    </row>
    <row r="207" spans="1:12" x14ac:dyDescent="0.3">
      <c r="A207">
        <v>95</v>
      </c>
      <c r="B207" t="s">
        <v>50</v>
      </c>
      <c r="C207" s="4">
        <v>42209</v>
      </c>
      <c r="D207">
        <v>22.9</v>
      </c>
      <c r="E207">
        <v>20.9</v>
      </c>
      <c r="F207">
        <v>25.3</v>
      </c>
      <c r="G207">
        <v>134</v>
      </c>
      <c r="H207">
        <v>7.4</v>
      </c>
      <c r="I207">
        <v>5.0999999999999996</v>
      </c>
      <c r="K207" s="18">
        <f>MONTH(날씨1[[#This Row],[tm]])</f>
        <v>7</v>
      </c>
      <c r="L207" s="18">
        <f>DAY(날씨1[[#This Row],[tm]])</f>
        <v>24</v>
      </c>
    </row>
    <row r="208" spans="1:12" x14ac:dyDescent="0.3">
      <c r="A208">
        <v>95</v>
      </c>
      <c r="B208" t="s">
        <v>50</v>
      </c>
      <c r="C208" s="4">
        <v>42210</v>
      </c>
      <c r="D208">
        <v>23.8</v>
      </c>
      <c r="E208">
        <v>22.5</v>
      </c>
      <c r="F208">
        <v>25.2</v>
      </c>
      <c r="G208">
        <v>83</v>
      </c>
      <c r="H208">
        <v>7.9</v>
      </c>
      <c r="I208">
        <v>5.0999999999999996</v>
      </c>
      <c r="K208" s="18">
        <f>MONTH(날씨1[[#This Row],[tm]])</f>
        <v>7</v>
      </c>
      <c r="L208" s="18">
        <f>DAY(날씨1[[#This Row],[tm]])</f>
        <v>25</v>
      </c>
    </row>
    <row r="209" spans="1:12" x14ac:dyDescent="0.3">
      <c r="A209">
        <v>95</v>
      </c>
      <c r="B209" t="s">
        <v>50</v>
      </c>
      <c r="C209" s="4">
        <v>42211</v>
      </c>
      <c r="D209">
        <v>24.3</v>
      </c>
      <c r="E209">
        <v>22.8</v>
      </c>
      <c r="F209">
        <v>27.1</v>
      </c>
      <c r="G209">
        <v>9</v>
      </c>
      <c r="H209">
        <v>6.5</v>
      </c>
      <c r="I209">
        <v>4.0999999999999996</v>
      </c>
      <c r="K209" s="18">
        <f>MONTH(날씨1[[#This Row],[tm]])</f>
        <v>7</v>
      </c>
      <c r="L209" s="18">
        <f>DAY(날씨1[[#This Row],[tm]])</f>
        <v>26</v>
      </c>
    </row>
    <row r="210" spans="1:12" x14ac:dyDescent="0.3">
      <c r="A210">
        <v>95</v>
      </c>
      <c r="B210" t="s">
        <v>50</v>
      </c>
      <c r="C210" s="4">
        <v>42212</v>
      </c>
      <c r="D210">
        <v>25.9</v>
      </c>
      <c r="E210">
        <v>22.1</v>
      </c>
      <c r="F210">
        <v>30.6</v>
      </c>
      <c r="H210">
        <v>5.3</v>
      </c>
      <c r="I210">
        <v>3.2</v>
      </c>
      <c r="K210" s="18">
        <f>MONTH(날씨1[[#This Row],[tm]])</f>
        <v>7</v>
      </c>
      <c r="L210" s="18">
        <f>DAY(날씨1[[#This Row],[tm]])</f>
        <v>27</v>
      </c>
    </row>
    <row r="211" spans="1:12" x14ac:dyDescent="0.3">
      <c r="A211">
        <v>95</v>
      </c>
      <c r="B211" t="s">
        <v>50</v>
      </c>
      <c r="C211" s="4">
        <v>42213</v>
      </c>
      <c r="D211">
        <v>26.5</v>
      </c>
      <c r="E211">
        <v>23.6</v>
      </c>
      <c r="F211">
        <v>31.2</v>
      </c>
      <c r="H211">
        <v>5.5</v>
      </c>
      <c r="I211">
        <v>3.3</v>
      </c>
      <c r="K211" s="18">
        <f>MONTH(날씨1[[#This Row],[tm]])</f>
        <v>7</v>
      </c>
      <c r="L211" s="18">
        <f>DAY(날씨1[[#This Row],[tm]])</f>
        <v>28</v>
      </c>
    </row>
    <row r="212" spans="1:12" x14ac:dyDescent="0.3">
      <c r="A212">
        <v>95</v>
      </c>
      <c r="B212" t="s">
        <v>50</v>
      </c>
      <c r="C212" s="4">
        <v>42214</v>
      </c>
      <c r="D212">
        <v>24.6</v>
      </c>
      <c r="E212">
        <v>22.4</v>
      </c>
      <c r="F212">
        <v>26.3</v>
      </c>
      <c r="G212">
        <v>61.5</v>
      </c>
      <c r="H212">
        <v>6.2</v>
      </c>
      <c r="I212">
        <v>3.6</v>
      </c>
      <c r="K212" s="18">
        <f>MONTH(날씨1[[#This Row],[tm]])</f>
        <v>7</v>
      </c>
      <c r="L212" s="18">
        <f>DAY(날씨1[[#This Row],[tm]])</f>
        <v>29</v>
      </c>
    </row>
    <row r="213" spans="1:12" x14ac:dyDescent="0.3">
      <c r="A213">
        <v>95</v>
      </c>
      <c r="B213" t="s">
        <v>50</v>
      </c>
      <c r="C213" s="4">
        <v>42215</v>
      </c>
      <c r="D213">
        <v>27.8</v>
      </c>
      <c r="E213">
        <v>24.3</v>
      </c>
      <c r="F213">
        <v>32.4</v>
      </c>
      <c r="H213">
        <v>8.5</v>
      </c>
      <c r="I213">
        <v>5.4</v>
      </c>
      <c r="K213" s="18">
        <f>MONTH(날씨1[[#This Row],[tm]])</f>
        <v>7</v>
      </c>
      <c r="L213" s="18">
        <f>DAY(날씨1[[#This Row],[tm]])</f>
        <v>30</v>
      </c>
    </row>
    <row r="214" spans="1:12" x14ac:dyDescent="0.3">
      <c r="A214">
        <v>95</v>
      </c>
      <c r="B214" t="s">
        <v>50</v>
      </c>
      <c r="C214" s="4">
        <v>42216</v>
      </c>
      <c r="D214">
        <v>27.2</v>
      </c>
      <c r="E214">
        <v>24.1</v>
      </c>
      <c r="F214">
        <v>31.9</v>
      </c>
      <c r="H214">
        <v>5.6</v>
      </c>
      <c r="I214">
        <v>3.8</v>
      </c>
      <c r="K214" s="18">
        <f>MONTH(날씨1[[#This Row],[tm]])</f>
        <v>7</v>
      </c>
      <c r="L214" s="18">
        <f>DAY(날씨1[[#This Row],[tm]])</f>
        <v>31</v>
      </c>
    </row>
    <row r="215" spans="1:12" x14ac:dyDescent="0.3">
      <c r="A215">
        <v>95</v>
      </c>
      <c r="B215" t="s">
        <v>50</v>
      </c>
      <c r="C215" s="4">
        <v>42217</v>
      </c>
      <c r="D215">
        <v>24.5</v>
      </c>
      <c r="E215">
        <v>21.2</v>
      </c>
      <c r="F215">
        <v>28.8</v>
      </c>
      <c r="G215">
        <v>66.5</v>
      </c>
      <c r="H215">
        <v>11.3</v>
      </c>
      <c r="I215">
        <v>7.2</v>
      </c>
      <c r="K215" s="18">
        <f>MONTH(날씨1[[#This Row],[tm]])</f>
        <v>8</v>
      </c>
      <c r="L215" s="18">
        <f>DAY(날씨1[[#This Row],[tm]])</f>
        <v>1</v>
      </c>
    </row>
    <row r="216" spans="1:12" x14ac:dyDescent="0.3">
      <c r="A216">
        <v>95</v>
      </c>
      <c r="B216" t="s">
        <v>50</v>
      </c>
      <c r="C216" s="4">
        <v>42218</v>
      </c>
      <c r="D216">
        <v>25.9</v>
      </c>
      <c r="E216">
        <v>22.5</v>
      </c>
      <c r="F216">
        <v>30</v>
      </c>
      <c r="G216">
        <v>20.5</v>
      </c>
      <c r="H216">
        <v>7.5</v>
      </c>
      <c r="I216">
        <v>3.7</v>
      </c>
      <c r="K216" s="18">
        <f>MONTH(날씨1[[#This Row],[tm]])</f>
        <v>8</v>
      </c>
      <c r="L216" s="18">
        <f>DAY(날씨1[[#This Row],[tm]])</f>
        <v>2</v>
      </c>
    </row>
    <row r="217" spans="1:12" x14ac:dyDescent="0.3">
      <c r="A217">
        <v>95</v>
      </c>
      <c r="B217" t="s">
        <v>50</v>
      </c>
      <c r="C217" s="4">
        <v>42219</v>
      </c>
      <c r="D217">
        <v>26.8</v>
      </c>
      <c r="E217">
        <v>23.7</v>
      </c>
      <c r="F217">
        <v>29.9</v>
      </c>
      <c r="H217">
        <v>8</v>
      </c>
      <c r="I217">
        <v>5.3</v>
      </c>
      <c r="K217" s="18">
        <f>MONTH(날씨1[[#This Row],[tm]])</f>
        <v>8</v>
      </c>
      <c r="L217" s="18">
        <f>DAY(날씨1[[#This Row],[tm]])</f>
        <v>3</v>
      </c>
    </row>
    <row r="218" spans="1:12" x14ac:dyDescent="0.3">
      <c r="A218">
        <v>95</v>
      </c>
      <c r="B218" t="s">
        <v>50</v>
      </c>
      <c r="C218" s="4">
        <v>42220</v>
      </c>
      <c r="D218">
        <v>26.3</v>
      </c>
      <c r="E218">
        <v>21.6</v>
      </c>
      <c r="F218">
        <v>29.5</v>
      </c>
      <c r="H218">
        <v>10.6</v>
      </c>
      <c r="I218">
        <v>6.1</v>
      </c>
      <c r="K218" s="18">
        <f>MONTH(날씨1[[#This Row],[tm]])</f>
        <v>8</v>
      </c>
      <c r="L218" s="18">
        <f>DAY(날씨1[[#This Row],[tm]])</f>
        <v>4</v>
      </c>
    </row>
    <row r="219" spans="1:12" x14ac:dyDescent="0.3">
      <c r="A219">
        <v>95</v>
      </c>
      <c r="B219" t="s">
        <v>50</v>
      </c>
      <c r="C219" s="4">
        <v>42221</v>
      </c>
      <c r="D219">
        <v>25.8</v>
      </c>
      <c r="E219">
        <v>22.5</v>
      </c>
      <c r="F219">
        <v>29.3</v>
      </c>
      <c r="G219">
        <v>8</v>
      </c>
      <c r="H219">
        <v>12.4</v>
      </c>
      <c r="I219">
        <v>5.0999999999999996</v>
      </c>
      <c r="K219" s="18">
        <f>MONTH(날씨1[[#This Row],[tm]])</f>
        <v>8</v>
      </c>
      <c r="L219" s="18">
        <f>DAY(날씨1[[#This Row],[tm]])</f>
        <v>5</v>
      </c>
    </row>
    <row r="220" spans="1:12" x14ac:dyDescent="0.3">
      <c r="A220">
        <v>95</v>
      </c>
      <c r="B220" t="s">
        <v>50</v>
      </c>
      <c r="C220" s="4">
        <v>42222</v>
      </c>
      <c r="D220">
        <v>26.2</v>
      </c>
      <c r="E220">
        <v>20.6</v>
      </c>
      <c r="F220">
        <v>32</v>
      </c>
      <c r="H220">
        <v>5.7</v>
      </c>
      <c r="I220">
        <v>3.3</v>
      </c>
      <c r="K220" s="18">
        <f>MONTH(날씨1[[#This Row],[tm]])</f>
        <v>8</v>
      </c>
      <c r="L220" s="18">
        <f>DAY(날씨1[[#This Row],[tm]])</f>
        <v>6</v>
      </c>
    </row>
    <row r="221" spans="1:12" x14ac:dyDescent="0.3">
      <c r="A221">
        <v>95</v>
      </c>
      <c r="B221" t="s">
        <v>50</v>
      </c>
      <c r="C221" s="4">
        <v>42223</v>
      </c>
      <c r="D221">
        <v>27.3</v>
      </c>
      <c r="E221">
        <v>22.3</v>
      </c>
      <c r="F221">
        <v>33</v>
      </c>
      <c r="G221">
        <v>0</v>
      </c>
      <c r="H221">
        <v>5.5</v>
      </c>
      <c r="I221">
        <v>3.7</v>
      </c>
      <c r="K221" s="18">
        <f>MONTH(날씨1[[#This Row],[tm]])</f>
        <v>8</v>
      </c>
      <c r="L221" s="18">
        <f>DAY(날씨1[[#This Row],[tm]])</f>
        <v>7</v>
      </c>
    </row>
    <row r="222" spans="1:12" x14ac:dyDescent="0.3">
      <c r="A222">
        <v>95</v>
      </c>
      <c r="B222" t="s">
        <v>50</v>
      </c>
      <c r="C222" s="4">
        <v>42224</v>
      </c>
      <c r="D222">
        <v>24.8</v>
      </c>
      <c r="E222">
        <v>21.7</v>
      </c>
      <c r="F222">
        <v>33.299999999999997</v>
      </c>
      <c r="G222">
        <v>25</v>
      </c>
      <c r="H222">
        <v>18.7</v>
      </c>
      <c r="I222">
        <v>8.9</v>
      </c>
      <c r="K222" s="18">
        <f>MONTH(날씨1[[#This Row],[tm]])</f>
        <v>8</v>
      </c>
      <c r="L222" s="18">
        <f>DAY(날씨1[[#This Row],[tm]])</f>
        <v>8</v>
      </c>
    </row>
    <row r="223" spans="1:12" x14ac:dyDescent="0.3">
      <c r="A223">
        <v>95</v>
      </c>
      <c r="B223" t="s">
        <v>50</v>
      </c>
      <c r="C223" s="4">
        <v>42225</v>
      </c>
      <c r="D223">
        <v>25.2</v>
      </c>
      <c r="E223">
        <v>21.2</v>
      </c>
      <c r="F223">
        <v>30.3</v>
      </c>
      <c r="H223">
        <v>5.0999999999999996</v>
      </c>
      <c r="I223">
        <v>3.6</v>
      </c>
      <c r="K223" s="18">
        <f>MONTH(날씨1[[#This Row],[tm]])</f>
        <v>8</v>
      </c>
      <c r="L223" s="18">
        <f>DAY(날씨1[[#This Row],[tm]])</f>
        <v>9</v>
      </c>
    </row>
    <row r="224" spans="1:12" x14ac:dyDescent="0.3">
      <c r="A224">
        <v>95</v>
      </c>
      <c r="B224" t="s">
        <v>50</v>
      </c>
      <c r="C224" s="4">
        <v>42226</v>
      </c>
      <c r="D224">
        <v>25.7</v>
      </c>
      <c r="E224">
        <v>21.2</v>
      </c>
      <c r="F224">
        <v>30.7</v>
      </c>
      <c r="H224">
        <v>4.9000000000000004</v>
      </c>
      <c r="I224">
        <v>2.8</v>
      </c>
      <c r="K224" s="18">
        <f>MONTH(날씨1[[#This Row],[tm]])</f>
        <v>8</v>
      </c>
      <c r="L224" s="18">
        <f>DAY(날씨1[[#This Row],[tm]])</f>
        <v>10</v>
      </c>
    </row>
    <row r="225" spans="1:12" x14ac:dyDescent="0.3">
      <c r="A225">
        <v>95</v>
      </c>
      <c r="B225" t="s">
        <v>50</v>
      </c>
      <c r="C225" s="4">
        <v>42227</v>
      </c>
      <c r="D225">
        <v>25.4</v>
      </c>
      <c r="E225">
        <v>21.5</v>
      </c>
      <c r="F225">
        <v>31.1</v>
      </c>
      <c r="H225">
        <v>11.7</v>
      </c>
      <c r="I225">
        <v>4.0999999999999996</v>
      </c>
      <c r="K225" s="18">
        <f>MONTH(날씨1[[#This Row],[tm]])</f>
        <v>8</v>
      </c>
      <c r="L225" s="18">
        <f>DAY(날씨1[[#This Row],[tm]])</f>
        <v>11</v>
      </c>
    </row>
    <row r="226" spans="1:12" x14ac:dyDescent="0.3">
      <c r="A226">
        <v>95</v>
      </c>
      <c r="B226" t="s">
        <v>50</v>
      </c>
      <c r="C226" s="4">
        <v>42228</v>
      </c>
      <c r="D226">
        <v>25.1</v>
      </c>
      <c r="E226">
        <v>19.7</v>
      </c>
      <c r="F226">
        <v>31.2</v>
      </c>
      <c r="H226">
        <v>6.7</v>
      </c>
      <c r="I226">
        <v>4.0999999999999996</v>
      </c>
      <c r="K226" s="18">
        <f>MONTH(날씨1[[#This Row],[tm]])</f>
        <v>8</v>
      </c>
      <c r="L226" s="18">
        <f>DAY(날씨1[[#This Row],[tm]])</f>
        <v>12</v>
      </c>
    </row>
    <row r="227" spans="1:12" x14ac:dyDescent="0.3">
      <c r="A227">
        <v>95</v>
      </c>
      <c r="B227" t="s">
        <v>50</v>
      </c>
      <c r="C227" s="4">
        <v>42229</v>
      </c>
      <c r="D227">
        <v>23.3</v>
      </c>
      <c r="E227">
        <v>19.100000000000001</v>
      </c>
      <c r="F227">
        <v>30.7</v>
      </c>
      <c r="G227">
        <v>3</v>
      </c>
      <c r="H227">
        <v>8.4</v>
      </c>
      <c r="I227">
        <v>5.7</v>
      </c>
      <c r="K227" s="18">
        <f>MONTH(날씨1[[#This Row],[tm]])</f>
        <v>8</v>
      </c>
      <c r="L227" s="18">
        <f>DAY(날씨1[[#This Row],[tm]])</f>
        <v>13</v>
      </c>
    </row>
    <row r="228" spans="1:12" x14ac:dyDescent="0.3">
      <c r="A228">
        <v>95</v>
      </c>
      <c r="B228" t="s">
        <v>50</v>
      </c>
      <c r="C228" s="4">
        <v>42230</v>
      </c>
      <c r="D228">
        <v>24.3</v>
      </c>
      <c r="E228">
        <v>18.100000000000001</v>
      </c>
      <c r="F228">
        <v>30.6</v>
      </c>
      <c r="G228">
        <v>0.1</v>
      </c>
      <c r="H228">
        <v>4.2</v>
      </c>
      <c r="I228">
        <v>2.8</v>
      </c>
      <c r="K228" s="18">
        <f>MONTH(날씨1[[#This Row],[tm]])</f>
        <v>8</v>
      </c>
      <c r="L228" s="18">
        <f>DAY(날씨1[[#This Row],[tm]])</f>
        <v>14</v>
      </c>
    </row>
    <row r="229" spans="1:12" x14ac:dyDescent="0.3">
      <c r="A229">
        <v>95</v>
      </c>
      <c r="B229" t="s">
        <v>50</v>
      </c>
      <c r="C229" s="4">
        <v>42231</v>
      </c>
      <c r="D229">
        <v>25.5</v>
      </c>
      <c r="E229">
        <v>21.1</v>
      </c>
      <c r="F229">
        <v>31.2</v>
      </c>
      <c r="H229">
        <v>5.0999999999999996</v>
      </c>
      <c r="I229">
        <v>3.3</v>
      </c>
      <c r="K229" s="18">
        <f>MONTH(날씨1[[#This Row],[tm]])</f>
        <v>8</v>
      </c>
      <c r="L229" s="18">
        <f>DAY(날씨1[[#This Row],[tm]])</f>
        <v>15</v>
      </c>
    </row>
    <row r="230" spans="1:12" x14ac:dyDescent="0.3">
      <c r="A230">
        <v>95</v>
      </c>
      <c r="B230" t="s">
        <v>50</v>
      </c>
      <c r="C230" s="4">
        <v>42232</v>
      </c>
      <c r="D230">
        <v>22.5</v>
      </c>
      <c r="E230">
        <v>19.5</v>
      </c>
      <c r="F230">
        <v>28.6</v>
      </c>
      <c r="G230">
        <v>3.5</v>
      </c>
      <c r="H230">
        <v>11.1</v>
      </c>
      <c r="I230">
        <v>6.1</v>
      </c>
      <c r="K230" s="18">
        <f>MONTH(날씨1[[#This Row],[tm]])</f>
        <v>8</v>
      </c>
      <c r="L230" s="18">
        <f>DAY(날씨1[[#This Row],[tm]])</f>
        <v>16</v>
      </c>
    </row>
    <row r="231" spans="1:12" x14ac:dyDescent="0.3">
      <c r="A231">
        <v>95</v>
      </c>
      <c r="B231" t="s">
        <v>50</v>
      </c>
      <c r="C231" s="4">
        <v>42233</v>
      </c>
      <c r="D231">
        <v>24.1</v>
      </c>
      <c r="E231">
        <v>18</v>
      </c>
      <c r="F231">
        <v>31.1</v>
      </c>
      <c r="H231">
        <v>7.3</v>
      </c>
      <c r="I231">
        <v>4.9000000000000004</v>
      </c>
      <c r="K231" s="18">
        <f>MONTH(날씨1[[#This Row],[tm]])</f>
        <v>8</v>
      </c>
      <c r="L231" s="18">
        <f>DAY(날씨1[[#This Row],[tm]])</f>
        <v>17</v>
      </c>
    </row>
    <row r="232" spans="1:12" x14ac:dyDescent="0.3">
      <c r="A232">
        <v>95</v>
      </c>
      <c r="B232" t="s">
        <v>50</v>
      </c>
      <c r="C232" s="4">
        <v>42234</v>
      </c>
      <c r="D232">
        <v>25.1</v>
      </c>
      <c r="E232">
        <v>19.600000000000001</v>
      </c>
      <c r="F232">
        <v>31.7</v>
      </c>
      <c r="H232">
        <v>6.7</v>
      </c>
      <c r="I232">
        <v>2.9</v>
      </c>
      <c r="K232" s="18">
        <f>MONTH(날씨1[[#This Row],[tm]])</f>
        <v>8</v>
      </c>
      <c r="L232" s="18">
        <f>DAY(날씨1[[#This Row],[tm]])</f>
        <v>18</v>
      </c>
    </row>
    <row r="233" spans="1:12" x14ac:dyDescent="0.3">
      <c r="A233">
        <v>95</v>
      </c>
      <c r="B233" t="s">
        <v>50</v>
      </c>
      <c r="C233" s="4">
        <v>42235</v>
      </c>
      <c r="D233">
        <v>24.3</v>
      </c>
      <c r="E233">
        <v>19.899999999999999</v>
      </c>
      <c r="F233">
        <v>29.5</v>
      </c>
      <c r="H233">
        <v>4</v>
      </c>
      <c r="I233">
        <v>2.1</v>
      </c>
      <c r="K233" s="18">
        <f>MONTH(날씨1[[#This Row],[tm]])</f>
        <v>8</v>
      </c>
      <c r="L233" s="18">
        <f>DAY(날씨1[[#This Row],[tm]])</f>
        <v>19</v>
      </c>
    </row>
    <row r="234" spans="1:12" x14ac:dyDescent="0.3">
      <c r="A234">
        <v>95</v>
      </c>
      <c r="B234" t="s">
        <v>50</v>
      </c>
      <c r="C234" s="4">
        <v>42236</v>
      </c>
      <c r="D234">
        <v>23.1</v>
      </c>
      <c r="E234">
        <v>21.3</v>
      </c>
      <c r="F234">
        <v>26.7</v>
      </c>
      <c r="G234">
        <v>5.5</v>
      </c>
      <c r="H234">
        <v>7.4</v>
      </c>
      <c r="I234">
        <v>5.4</v>
      </c>
      <c r="K234" s="18">
        <f>MONTH(날씨1[[#This Row],[tm]])</f>
        <v>8</v>
      </c>
      <c r="L234" s="18">
        <f>DAY(날씨1[[#This Row],[tm]])</f>
        <v>20</v>
      </c>
    </row>
    <row r="235" spans="1:12" x14ac:dyDescent="0.3">
      <c r="A235">
        <v>95</v>
      </c>
      <c r="B235" t="s">
        <v>50</v>
      </c>
      <c r="C235" s="4">
        <v>42237</v>
      </c>
      <c r="D235">
        <v>23.9</v>
      </c>
      <c r="E235">
        <v>20.7</v>
      </c>
      <c r="F235">
        <v>29</v>
      </c>
      <c r="H235">
        <v>5.0999999999999996</v>
      </c>
      <c r="I235">
        <v>2.6</v>
      </c>
      <c r="K235" s="18">
        <f>MONTH(날씨1[[#This Row],[tm]])</f>
        <v>8</v>
      </c>
      <c r="L235" s="18">
        <f>DAY(날씨1[[#This Row],[tm]])</f>
        <v>21</v>
      </c>
    </row>
    <row r="236" spans="1:12" x14ac:dyDescent="0.3">
      <c r="A236">
        <v>95</v>
      </c>
      <c r="B236" t="s">
        <v>50</v>
      </c>
      <c r="C236" s="4">
        <v>42238</v>
      </c>
      <c r="D236">
        <v>24</v>
      </c>
      <c r="E236">
        <v>19.899999999999999</v>
      </c>
      <c r="F236">
        <v>29.2</v>
      </c>
      <c r="G236">
        <v>0.5</v>
      </c>
      <c r="H236">
        <v>5.5</v>
      </c>
      <c r="I236">
        <v>3.6</v>
      </c>
      <c r="K236" s="18">
        <f>MONTH(날씨1[[#This Row],[tm]])</f>
        <v>8</v>
      </c>
      <c r="L236" s="18">
        <f>DAY(날씨1[[#This Row],[tm]])</f>
        <v>22</v>
      </c>
    </row>
    <row r="237" spans="1:12" x14ac:dyDescent="0.3">
      <c r="A237">
        <v>95</v>
      </c>
      <c r="B237" t="s">
        <v>50</v>
      </c>
      <c r="C237" s="4">
        <v>42239</v>
      </c>
      <c r="D237">
        <v>23.8</v>
      </c>
      <c r="E237">
        <v>18</v>
      </c>
      <c r="F237">
        <v>30.2</v>
      </c>
      <c r="H237">
        <v>4.9000000000000004</v>
      </c>
      <c r="I237">
        <v>3.3</v>
      </c>
      <c r="K237" s="18">
        <f>MONTH(날씨1[[#This Row],[tm]])</f>
        <v>8</v>
      </c>
      <c r="L237" s="18">
        <f>DAY(날씨1[[#This Row],[tm]])</f>
        <v>23</v>
      </c>
    </row>
    <row r="238" spans="1:12" x14ac:dyDescent="0.3">
      <c r="A238">
        <v>95</v>
      </c>
      <c r="B238" t="s">
        <v>50</v>
      </c>
      <c r="C238" s="4">
        <v>42240</v>
      </c>
      <c r="D238">
        <v>23.8</v>
      </c>
      <c r="E238">
        <v>19.3</v>
      </c>
      <c r="F238">
        <v>30.3</v>
      </c>
      <c r="H238">
        <v>11.2</v>
      </c>
      <c r="I238">
        <v>6.2</v>
      </c>
      <c r="K238" s="18">
        <f>MONTH(날씨1[[#This Row],[tm]])</f>
        <v>8</v>
      </c>
      <c r="L238" s="18">
        <f>DAY(날씨1[[#This Row],[tm]])</f>
        <v>24</v>
      </c>
    </row>
    <row r="239" spans="1:12" x14ac:dyDescent="0.3">
      <c r="A239">
        <v>95</v>
      </c>
      <c r="B239" t="s">
        <v>50</v>
      </c>
      <c r="C239" s="4">
        <v>42241</v>
      </c>
      <c r="D239">
        <v>20.2</v>
      </c>
      <c r="E239">
        <v>18.2</v>
      </c>
      <c r="F239">
        <v>22.2</v>
      </c>
      <c r="G239">
        <v>8</v>
      </c>
      <c r="H239">
        <v>13.3</v>
      </c>
      <c r="I239">
        <v>7.7</v>
      </c>
      <c r="K239" s="18">
        <f>MONTH(날씨1[[#This Row],[tm]])</f>
        <v>8</v>
      </c>
      <c r="L239" s="18">
        <f>DAY(날씨1[[#This Row],[tm]])</f>
        <v>25</v>
      </c>
    </row>
    <row r="240" spans="1:12" x14ac:dyDescent="0.3">
      <c r="A240">
        <v>95</v>
      </c>
      <c r="B240" t="s">
        <v>50</v>
      </c>
      <c r="C240" s="4">
        <v>42242</v>
      </c>
      <c r="D240">
        <v>20.7</v>
      </c>
      <c r="E240">
        <v>17.2</v>
      </c>
      <c r="F240">
        <v>24.8</v>
      </c>
      <c r="H240">
        <v>11.6</v>
      </c>
      <c r="I240">
        <v>4.7</v>
      </c>
      <c r="K240" s="18">
        <f>MONTH(날씨1[[#This Row],[tm]])</f>
        <v>8</v>
      </c>
      <c r="L240" s="18">
        <f>DAY(날씨1[[#This Row],[tm]])</f>
        <v>26</v>
      </c>
    </row>
    <row r="241" spans="1:12" x14ac:dyDescent="0.3">
      <c r="A241">
        <v>95</v>
      </c>
      <c r="B241" t="s">
        <v>50</v>
      </c>
      <c r="C241" s="4">
        <v>42243</v>
      </c>
      <c r="D241">
        <v>22</v>
      </c>
      <c r="E241">
        <v>16.899999999999999</v>
      </c>
      <c r="F241">
        <v>27.8</v>
      </c>
      <c r="H241">
        <v>9.6</v>
      </c>
      <c r="I241">
        <v>3.9</v>
      </c>
      <c r="K241" s="18">
        <f>MONTH(날씨1[[#This Row],[tm]])</f>
        <v>8</v>
      </c>
      <c r="L241" s="18">
        <f>DAY(날씨1[[#This Row],[tm]])</f>
        <v>27</v>
      </c>
    </row>
    <row r="242" spans="1:12" x14ac:dyDescent="0.3">
      <c r="A242">
        <v>95</v>
      </c>
      <c r="B242" t="s">
        <v>50</v>
      </c>
      <c r="C242" s="4">
        <v>42244</v>
      </c>
      <c r="D242">
        <v>21.1</v>
      </c>
      <c r="E242">
        <v>13.9</v>
      </c>
      <c r="F242">
        <v>28.4</v>
      </c>
      <c r="H242">
        <v>5.6</v>
      </c>
      <c r="I242">
        <v>3.6</v>
      </c>
      <c r="K242" s="18">
        <f>MONTH(날씨1[[#This Row],[tm]])</f>
        <v>8</v>
      </c>
      <c r="L242" s="18">
        <f>DAY(날씨1[[#This Row],[tm]])</f>
        <v>28</v>
      </c>
    </row>
    <row r="243" spans="1:12" x14ac:dyDescent="0.3">
      <c r="A243">
        <v>95</v>
      </c>
      <c r="B243" t="s">
        <v>50</v>
      </c>
      <c r="C243" s="4">
        <v>42245</v>
      </c>
      <c r="D243">
        <v>21.9</v>
      </c>
      <c r="E243">
        <v>15.2</v>
      </c>
      <c r="F243">
        <v>28.8</v>
      </c>
      <c r="H243">
        <v>4.8</v>
      </c>
      <c r="I243">
        <v>2.7</v>
      </c>
      <c r="K243" s="18">
        <f>MONTH(날씨1[[#This Row],[tm]])</f>
        <v>8</v>
      </c>
      <c r="L243" s="18">
        <f>DAY(날씨1[[#This Row],[tm]])</f>
        <v>29</v>
      </c>
    </row>
    <row r="244" spans="1:12" x14ac:dyDescent="0.3">
      <c r="A244">
        <v>95</v>
      </c>
      <c r="B244" t="s">
        <v>50</v>
      </c>
      <c r="C244" s="4">
        <v>42246</v>
      </c>
      <c r="D244">
        <v>22.1</v>
      </c>
      <c r="E244">
        <v>16.2</v>
      </c>
      <c r="F244">
        <v>29.3</v>
      </c>
      <c r="H244">
        <v>4.7</v>
      </c>
      <c r="I244">
        <v>3.3</v>
      </c>
      <c r="K244" s="18">
        <f>MONTH(날씨1[[#This Row],[tm]])</f>
        <v>8</v>
      </c>
      <c r="L244" s="18">
        <f>DAY(날씨1[[#This Row],[tm]])</f>
        <v>30</v>
      </c>
    </row>
    <row r="245" spans="1:12" x14ac:dyDescent="0.3">
      <c r="A245">
        <v>95</v>
      </c>
      <c r="B245" t="s">
        <v>50</v>
      </c>
      <c r="C245" s="4">
        <v>42247</v>
      </c>
      <c r="D245">
        <v>23.6</v>
      </c>
      <c r="E245">
        <v>16.899999999999999</v>
      </c>
      <c r="F245">
        <v>30.1</v>
      </c>
      <c r="H245">
        <v>6.3</v>
      </c>
      <c r="I245">
        <v>4.7</v>
      </c>
      <c r="K245" s="18">
        <f>MONTH(날씨1[[#This Row],[tm]])</f>
        <v>8</v>
      </c>
      <c r="L245" s="18">
        <f>DAY(날씨1[[#This Row],[tm]])</f>
        <v>31</v>
      </c>
    </row>
    <row r="246" spans="1:12" x14ac:dyDescent="0.3">
      <c r="A246">
        <v>95</v>
      </c>
      <c r="B246" t="s">
        <v>50</v>
      </c>
      <c r="C246" s="4">
        <v>42248</v>
      </c>
      <c r="E246">
        <v>19.899999999999999</v>
      </c>
      <c r="F246">
        <v>23.3</v>
      </c>
      <c r="H246">
        <v>6</v>
      </c>
      <c r="I246">
        <v>4.7</v>
      </c>
      <c r="K246" s="18">
        <f>MONTH(날씨1[[#This Row],[tm]])</f>
        <v>9</v>
      </c>
      <c r="L246" s="18">
        <f>DAY(날씨1[[#This Row],[tm]])</f>
        <v>1</v>
      </c>
    </row>
    <row r="247" spans="1:12" x14ac:dyDescent="0.3">
      <c r="A247">
        <v>95</v>
      </c>
      <c r="B247" t="s">
        <v>50</v>
      </c>
      <c r="C247" s="4">
        <v>42249</v>
      </c>
      <c r="D247">
        <v>20.399999999999999</v>
      </c>
      <c r="E247">
        <v>18.3</v>
      </c>
      <c r="F247">
        <v>26.2</v>
      </c>
      <c r="G247">
        <v>29.5</v>
      </c>
      <c r="H247">
        <v>6.3</v>
      </c>
      <c r="I247">
        <v>3.5</v>
      </c>
      <c r="K247" s="18">
        <f>MONTH(날씨1[[#This Row],[tm]])</f>
        <v>9</v>
      </c>
      <c r="L247" s="18">
        <f>DAY(날씨1[[#This Row],[tm]])</f>
        <v>2</v>
      </c>
    </row>
    <row r="248" spans="1:12" x14ac:dyDescent="0.3">
      <c r="A248">
        <v>95</v>
      </c>
      <c r="B248" t="s">
        <v>50</v>
      </c>
      <c r="C248" s="4">
        <v>42250</v>
      </c>
      <c r="D248">
        <v>21.5</v>
      </c>
      <c r="E248">
        <v>17.899999999999999</v>
      </c>
      <c r="F248">
        <v>27.2</v>
      </c>
      <c r="G248">
        <v>0.5</v>
      </c>
      <c r="H248">
        <v>6.1</v>
      </c>
      <c r="I248">
        <v>3.9</v>
      </c>
      <c r="K248" s="18">
        <f>MONTH(날씨1[[#This Row],[tm]])</f>
        <v>9</v>
      </c>
      <c r="L248" s="18">
        <f>DAY(날씨1[[#This Row],[tm]])</f>
        <v>3</v>
      </c>
    </row>
    <row r="249" spans="1:12" x14ac:dyDescent="0.3">
      <c r="A249">
        <v>95</v>
      </c>
      <c r="B249" t="s">
        <v>50</v>
      </c>
      <c r="C249" s="4">
        <v>42251</v>
      </c>
      <c r="D249">
        <v>21.9</v>
      </c>
      <c r="E249">
        <v>17.100000000000001</v>
      </c>
      <c r="F249">
        <v>28</v>
      </c>
      <c r="H249">
        <v>4.7</v>
      </c>
      <c r="I249">
        <v>2.8</v>
      </c>
      <c r="K249" s="18">
        <f>MONTH(날씨1[[#This Row],[tm]])</f>
        <v>9</v>
      </c>
      <c r="L249" s="18">
        <f>DAY(날씨1[[#This Row],[tm]])</f>
        <v>4</v>
      </c>
    </row>
    <row r="250" spans="1:12" x14ac:dyDescent="0.3">
      <c r="A250">
        <v>95</v>
      </c>
      <c r="B250" t="s">
        <v>50</v>
      </c>
      <c r="C250" s="4">
        <v>42252</v>
      </c>
      <c r="D250">
        <v>20</v>
      </c>
      <c r="E250">
        <v>18.3</v>
      </c>
      <c r="F250">
        <v>25.5</v>
      </c>
      <c r="G250">
        <v>2.5</v>
      </c>
      <c r="H250">
        <v>6</v>
      </c>
      <c r="I250">
        <v>4.4000000000000004</v>
      </c>
      <c r="K250" s="18">
        <f>MONTH(날씨1[[#This Row],[tm]])</f>
        <v>9</v>
      </c>
      <c r="L250" s="18">
        <f>DAY(날씨1[[#This Row],[tm]])</f>
        <v>5</v>
      </c>
    </row>
    <row r="251" spans="1:12" x14ac:dyDescent="0.3">
      <c r="A251">
        <v>95</v>
      </c>
      <c r="B251" t="s">
        <v>50</v>
      </c>
      <c r="C251" s="4">
        <v>42253</v>
      </c>
      <c r="D251">
        <v>19.2</v>
      </c>
      <c r="E251">
        <v>13.8</v>
      </c>
      <c r="F251">
        <v>25.3</v>
      </c>
      <c r="H251">
        <v>9.6999999999999993</v>
      </c>
      <c r="I251">
        <v>7</v>
      </c>
      <c r="K251" s="18">
        <f>MONTH(날씨1[[#This Row],[tm]])</f>
        <v>9</v>
      </c>
      <c r="L251" s="18">
        <f>DAY(날씨1[[#This Row],[tm]])</f>
        <v>6</v>
      </c>
    </row>
    <row r="252" spans="1:12" x14ac:dyDescent="0.3">
      <c r="A252">
        <v>95</v>
      </c>
      <c r="B252" t="s">
        <v>50</v>
      </c>
      <c r="C252" s="4">
        <v>42254</v>
      </c>
      <c r="D252">
        <v>18.899999999999999</v>
      </c>
      <c r="E252">
        <v>11.8</v>
      </c>
      <c r="F252">
        <v>27</v>
      </c>
      <c r="H252">
        <v>7.1</v>
      </c>
      <c r="I252">
        <v>4.2</v>
      </c>
      <c r="K252" s="18">
        <f>MONTH(날씨1[[#This Row],[tm]])</f>
        <v>9</v>
      </c>
      <c r="L252" s="18">
        <f>DAY(날씨1[[#This Row],[tm]])</f>
        <v>7</v>
      </c>
    </row>
    <row r="253" spans="1:12" x14ac:dyDescent="0.3">
      <c r="A253">
        <v>95</v>
      </c>
      <c r="B253" t="s">
        <v>50</v>
      </c>
      <c r="C253" s="4">
        <v>42255</v>
      </c>
      <c r="D253">
        <v>19.100000000000001</v>
      </c>
      <c r="E253">
        <v>12.1</v>
      </c>
      <c r="F253">
        <v>27.2</v>
      </c>
      <c r="H253">
        <v>9.5</v>
      </c>
      <c r="I253">
        <v>6</v>
      </c>
      <c r="K253" s="18">
        <f>MONTH(날씨1[[#This Row],[tm]])</f>
        <v>9</v>
      </c>
      <c r="L253" s="18">
        <f>DAY(날씨1[[#This Row],[tm]])</f>
        <v>8</v>
      </c>
    </row>
    <row r="254" spans="1:12" x14ac:dyDescent="0.3">
      <c r="A254">
        <v>95</v>
      </c>
      <c r="B254" t="s">
        <v>50</v>
      </c>
      <c r="C254" s="4">
        <v>42256</v>
      </c>
      <c r="D254">
        <v>19.100000000000001</v>
      </c>
      <c r="E254">
        <v>10.8</v>
      </c>
      <c r="F254">
        <v>25.8</v>
      </c>
      <c r="H254">
        <v>11.4</v>
      </c>
      <c r="I254">
        <v>7.1</v>
      </c>
      <c r="K254" s="18">
        <f>MONTH(날씨1[[#This Row],[tm]])</f>
        <v>9</v>
      </c>
      <c r="L254" s="18">
        <f>DAY(날씨1[[#This Row],[tm]])</f>
        <v>9</v>
      </c>
    </row>
    <row r="255" spans="1:12" x14ac:dyDescent="0.3">
      <c r="A255">
        <v>95</v>
      </c>
      <c r="B255" t="s">
        <v>50</v>
      </c>
      <c r="C255" s="4">
        <v>42257</v>
      </c>
      <c r="D255">
        <v>19.7</v>
      </c>
      <c r="E255">
        <v>11.7</v>
      </c>
      <c r="F255">
        <v>26.8</v>
      </c>
      <c r="H255">
        <v>5.3</v>
      </c>
      <c r="I255">
        <v>3</v>
      </c>
      <c r="K255" s="18">
        <f>MONTH(날씨1[[#This Row],[tm]])</f>
        <v>9</v>
      </c>
      <c r="L255" s="18">
        <f>DAY(날씨1[[#This Row],[tm]])</f>
        <v>10</v>
      </c>
    </row>
    <row r="256" spans="1:12" x14ac:dyDescent="0.3">
      <c r="A256">
        <v>95</v>
      </c>
      <c r="B256" t="s">
        <v>50</v>
      </c>
      <c r="C256" s="4">
        <v>42258</v>
      </c>
      <c r="D256">
        <v>18.600000000000001</v>
      </c>
      <c r="E256">
        <v>14.9</v>
      </c>
      <c r="F256">
        <v>23</v>
      </c>
      <c r="G256">
        <v>0.2</v>
      </c>
      <c r="H256">
        <v>4.5</v>
      </c>
      <c r="I256">
        <v>3</v>
      </c>
      <c r="K256" s="18">
        <f>MONTH(날씨1[[#This Row],[tm]])</f>
        <v>9</v>
      </c>
      <c r="L256" s="18">
        <f>DAY(날씨1[[#This Row],[tm]])</f>
        <v>11</v>
      </c>
    </row>
    <row r="257" spans="1:12" x14ac:dyDescent="0.3">
      <c r="A257">
        <v>95</v>
      </c>
      <c r="B257" t="s">
        <v>50</v>
      </c>
      <c r="C257" s="4">
        <v>42259</v>
      </c>
      <c r="D257">
        <v>16.5</v>
      </c>
      <c r="E257">
        <v>12.3</v>
      </c>
      <c r="F257">
        <v>22.8</v>
      </c>
      <c r="H257">
        <v>5.0999999999999996</v>
      </c>
      <c r="I257">
        <v>2.7</v>
      </c>
      <c r="K257" s="18">
        <f>MONTH(날씨1[[#This Row],[tm]])</f>
        <v>9</v>
      </c>
      <c r="L257" s="18">
        <f>DAY(날씨1[[#This Row],[tm]])</f>
        <v>12</v>
      </c>
    </row>
    <row r="258" spans="1:12" x14ac:dyDescent="0.3">
      <c r="A258">
        <v>95</v>
      </c>
      <c r="B258" t="s">
        <v>50</v>
      </c>
      <c r="C258" s="4">
        <v>42260</v>
      </c>
      <c r="D258">
        <v>17.3</v>
      </c>
      <c r="E258">
        <v>8.1</v>
      </c>
      <c r="F258">
        <v>23.8</v>
      </c>
      <c r="H258">
        <v>6.7</v>
      </c>
      <c r="I258">
        <v>4.0999999999999996</v>
      </c>
      <c r="K258" s="18">
        <f>MONTH(날씨1[[#This Row],[tm]])</f>
        <v>9</v>
      </c>
      <c r="L258" s="18">
        <f>DAY(날씨1[[#This Row],[tm]])</f>
        <v>13</v>
      </c>
    </row>
    <row r="259" spans="1:12" x14ac:dyDescent="0.3">
      <c r="A259">
        <v>95</v>
      </c>
      <c r="B259" t="s">
        <v>50</v>
      </c>
      <c r="C259" s="4">
        <v>42261</v>
      </c>
      <c r="D259">
        <v>19.100000000000001</v>
      </c>
      <c r="E259">
        <v>12.7</v>
      </c>
      <c r="F259">
        <v>26.3</v>
      </c>
      <c r="H259">
        <v>4.5</v>
      </c>
      <c r="I259">
        <v>2.8</v>
      </c>
      <c r="K259" s="18">
        <f>MONTH(날씨1[[#This Row],[tm]])</f>
        <v>9</v>
      </c>
      <c r="L259" s="18">
        <f>DAY(날씨1[[#This Row],[tm]])</f>
        <v>14</v>
      </c>
    </row>
    <row r="260" spans="1:12" x14ac:dyDescent="0.3">
      <c r="A260">
        <v>95</v>
      </c>
      <c r="B260" t="s">
        <v>50</v>
      </c>
      <c r="C260" s="4">
        <v>42262</v>
      </c>
      <c r="D260">
        <v>19.3</v>
      </c>
      <c r="E260">
        <v>12.8</v>
      </c>
      <c r="F260">
        <v>27.5</v>
      </c>
      <c r="H260">
        <v>7.4</v>
      </c>
      <c r="I260">
        <v>5.2</v>
      </c>
      <c r="K260" s="18">
        <f>MONTH(날씨1[[#This Row],[tm]])</f>
        <v>9</v>
      </c>
      <c r="L260" s="18">
        <f>DAY(날씨1[[#This Row],[tm]])</f>
        <v>15</v>
      </c>
    </row>
    <row r="261" spans="1:12" x14ac:dyDescent="0.3">
      <c r="A261">
        <v>95</v>
      </c>
      <c r="B261" t="s">
        <v>50</v>
      </c>
      <c r="C261" s="4">
        <v>42263</v>
      </c>
      <c r="D261">
        <v>17.5</v>
      </c>
      <c r="E261">
        <v>8.5</v>
      </c>
      <c r="F261">
        <v>25.7</v>
      </c>
      <c r="H261">
        <v>10</v>
      </c>
      <c r="I261">
        <v>4.9000000000000004</v>
      </c>
      <c r="K261" s="18">
        <f>MONTH(날씨1[[#This Row],[tm]])</f>
        <v>9</v>
      </c>
      <c r="L261" s="18">
        <f>DAY(날씨1[[#This Row],[tm]])</f>
        <v>16</v>
      </c>
    </row>
    <row r="262" spans="1:12" x14ac:dyDescent="0.3">
      <c r="A262">
        <v>95</v>
      </c>
      <c r="B262" t="s">
        <v>50</v>
      </c>
      <c r="C262" s="4">
        <v>42264</v>
      </c>
      <c r="D262">
        <v>17.7</v>
      </c>
      <c r="E262">
        <v>10.7</v>
      </c>
      <c r="F262">
        <v>25.1</v>
      </c>
      <c r="H262">
        <v>10.7</v>
      </c>
      <c r="I262">
        <v>6.9</v>
      </c>
      <c r="K262" s="18">
        <f>MONTH(날씨1[[#This Row],[tm]])</f>
        <v>9</v>
      </c>
      <c r="L262" s="18">
        <f>DAY(날씨1[[#This Row],[tm]])</f>
        <v>17</v>
      </c>
    </row>
    <row r="263" spans="1:12" x14ac:dyDescent="0.3">
      <c r="A263">
        <v>95</v>
      </c>
      <c r="B263" t="s">
        <v>50</v>
      </c>
      <c r="C263" s="4">
        <v>42265</v>
      </c>
      <c r="D263">
        <v>17.899999999999999</v>
      </c>
      <c r="E263">
        <v>9</v>
      </c>
      <c r="F263">
        <v>26.6</v>
      </c>
      <c r="H263">
        <v>6.8</v>
      </c>
      <c r="I263">
        <v>4.2</v>
      </c>
      <c r="K263" s="18">
        <f>MONTH(날씨1[[#This Row],[tm]])</f>
        <v>9</v>
      </c>
      <c r="L263" s="18">
        <f>DAY(날씨1[[#This Row],[tm]])</f>
        <v>18</v>
      </c>
    </row>
    <row r="264" spans="1:12" x14ac:dyDescent="0.3">
      <c r="A264">
        <v>95</v>
      </c>
      <c r="B264" t="s">
        <v>50</v>
      </c>
      <c r="C264" s="4">
        <v>42266</v>
      </c>
      <c r="D264">
        <v>18.5</v>
      </c>
      <c r="E264">
        <v>10.5</v>
      </c>
      <c r="F264">
        <v>26.8</v>
      </c>
      <c r="H264">
        <v>4.9000000000000004</v>
      </c>
      <c r="I264">
        <v>3.3</v>
      </c>
      <c r="K264" s="18">
        <f>MONTH(날씨1[[#This Row],[tm]])</f>
        <v>9</v>
      </c>
      <c r="L264" s="18">
        <f>DAY(날씨1[[#This Row],[tm]])</f>
        <v>19</v>
      </c>
    </row>
    <row r="265" spans="1:12" x14ac:dyDescent="0.3">
      <c r="A265">
        <v>95</v>
      </c>
      <c r="B265" t="s">
        <v>50</v>
      </c>
      <c r="C265" s="4">
        <v>42267</v>
      </c>
      <c r="D265">
        <v>18.899999999999999</v>
      </c>
      <c r="E265">
        <v>12.7</v>
      </c>
      <c r="F265">
        <v>26.6</v>
      </c>
      <c r="H265">
        <v>5</v>
      </c>
      <c r="I265">
        <v>2.9</v>
      </c>
      <c r="K265" s="18">
        <f>MONTH(날씨1[[#This Row],[tm]])</f>
        <v>9</v>
      </c>
      <c r="L265" s="18">
        <f>DAY(날씨1[[#This Row],[tm]])</f>
        <v>20</v>
      </c>
    </row>
    <row r="266" spans="1:12" x14ac:dyDescent="0.3">
      <c r="A266">
        <v>95</v>
      </c>
      <c r="B266" t="s">
        <v>50</v>
      </c>
      <c r="C266" s="4">
        <v>42268</v>
      </c>
      <c r="D266">
        <v>18.899999999999999</v>
      </c>
      <c r="E266">
        <v>12</v>
      </c>
      <c r="F266">
        <v>27.7</v>
      </c>
      <c r="H266">
        <v>4.8</v>
      </c>
      <c r="I266">
        <v>2.9</v>
      </c>
      <c r="K266" s="18">
        <f>MONTH(날씨1[[#This Row],[tm]])</f>
        <v>9</v>
      </c>
      <c r="L266" s="18">
        <f>DAY(날씨1[[#This Row],[tm]])</f>
        <v>21</v>
      </c>
    </row>
    <row r="267" spans="1:12" x14ac:dyDescent="0.3">
      <c r="A267">
        <v>95</v>
      </c>
      <c r="B267" t="s">
        <v>50</v>
      </c>
      <c r="C267" s="4">
        <v>42269</v>
      </c>
      <c r="D267">
        <v>19.600000000000001</v>
      </c>
      <c r="E267">
        <v>10.9</v>
      </c>
      <c r="F267">
        <v>28.6</v>
      </c>
      <c r="H267">
        <v>5.6</v>
      </c>
      <c r="I267">
        <v>3.2</v>
      </c>
      <c r="K267" s="18">
        <f>MONTH(날씨1[[#This Row],[tm]])</f>
        <v>9</v>
      </c>
      <c r="L267" s="18">
        <f>DAY(날씨1[[#This Row],[tm]])</f>
        <v>22</v>
      </c>
    </row>
    <row r="268" spans="1:12" x14ac:dyDescent="0.3">
      <c r="A268">
        <v>95</v>
      </c>
      <c r="B268" t="s">
        <v>50</v>
      </c>
      <c r="C268" s="4">
        <v>42270</v>
      </c>
      <c r="D268">
        <v>19.8</v>
      </c>
      <c r="E268">
        <v>13.2</v>
      </c>
      <c r="F268">
        <v>25.7</v>
      </c>
      <c r="H268">
        <v>3.6</v>
      </c>
      <c r="I268">
        <v>2.1</v>
      </c>
      <c r="K268" s="18">
        <f>MONTH(날씨1[[#This Row],[tm]])</f>
        <v>9</v>
      </c>
      <c r="L268" s="18">
        <f>DAY(날씨1[[#This Row],[tm]])</f>
        <v>23</v>
      </c>
    </row>
    <row r="269" spans="1:12" x14ac:dyDescent="0.3">
      <c r="A269">
        <v>95</v>
      </c>
      <c r="B269" t="s">
        <v>50</v>
      </c>
      <c r="C269" s="4">
        <v>42271</v>
      </c>
      <c r="D269">
        <v>20.9</v>
      </c>
      <c r="E269">
        <v>14.6</v>
      </c>
      <c r="F269">
        <v>28.8</v>
      </c>
      <c r="H269">
        <v>7.2</v>
      </c>
      <c r="I269">
        <v>4.8</v>
      </c>
      <c r="K269" s="18">
        <f>MONTH(날씨1[[#This Row],[tm]])</f>
        <v>9</v>
      </c>
      <c r="L269" s="18">
        <f>DAY(날씨1[[#This Row],[tm]])</f>
        <v>24</v>
      </c>
    </row>
    <row r="270" spans="1:12" x14ac:dyDescent="0.3">
      <c r="A270">
        <v>95</v>
      </c>
      <c r="B270" t="s">
        <v>50</v>
      </c>
      <c r="C270" s="4">
        <v>42272</v>
      </c>
      <c r="D270">
        <v>19.8</v>
      </c>
      <c r="E270">
        <v>13.4</v>
      </c>
      <c r="F270">
        <v>27.7</v>
      </c>
      <c r="H270">
        <v>5</v>
      </c>
      <c r="I270">
        <v>2.6</v>
      </c>
      <c r="K270" s="18">
        <f>MONTH(날씨1[[#This Row],[tm]])</f>
        <v>9</v>
      </c>
      <c r="L270" s="18">
        <f>DAY(날씨1[[#This Row],[tm]])</f>
        <v>25</v>
      </c>
    </row>
    <row r="271" spans="1:12" x14ac:dyDescent="0.3">
      <c r="A271">
        <v>95</v>
      </c>
      <c r="B271" t="s">
        <v>50</v>
      </c>
      <c r="C271" s="4">
        <v>42273</v>
      </c>
      <c r="D271">
        <v>18.2</v>
      </c>
      <c r="E271">
        <v>11.7</v>
      </c>
      <c r="F271">
        <v>26.3</v>
      </c>
      <c r="H271">
        <v>5.8</v>
      </c>
      <c r="I271">
        <v>3.3</v>
      </c>
      <c r="K271" s="18">
        <f>MONTH(날씨1[[#This Row],[tm]])</f>
        <v>9</v>
      </c>
      <c r="L271" s="18">
        <f>DAY(날씨1[[#This Row],[tm]])</f>
        <v>26</v>
      </c>
    </row>
    <row r="272" spans="1:12" x14ac:dyDescent="0.3">
      <c r="A272">
        <v>95</v>
      </c>
      <c r="B272" t="s">
        <v>50</v>
      </c>
      <c r="C272" s="4">
        <v>42274</v>
      </c>
      <c r="D272">
        <v>17.100000000000001</v>
      </c>
      <c r="E272">
        <v>8.1</v>
      </c>
      <c r="F272">
        <v>27.9</v>
      </c>
      <c r="H272">
        <v>5.0999999999999996</v>
      </c>
      <c r="I272">
        <v>3.5</v>
      </c>
      <c r="K272" s="18">
        <f>MONTH(날씨1[[#This Row],[tm]])</f>
        <v>9</v>
      </c>
      <c r="L272" s="18">
        <f>DAY(날씨1[[#This Row],[tm]])</f>
        <v>27</v>
      </c>
    </row>
    <row r="273" spans="1:12" x14ac:dyDescent="0.3">
      <c r="A273">
        <v>95</v>
      </c>
      <c r="B273" t="s">
        <v>50</v>
      </c>
      <c r="C273" s="4">
        <v>42275</v>
      </c>
      <c r="D273">
        <v>16.5</v>
      </c>
      <c r="E273">
        <v>8.1999999999999993</v>
      </c>
      <c r="F273">
        <v>26</v>
      </c>
      <c r="H273">
        <v>4</v>
      </c>
      <c r="I273">
        <v>2.9</v>
      </c>
      <c r="K273" s="18">
        <f>MONTH(날씨1[[#This Row],[tm]])</f>
        <v>9</v>
      </c>
      <c r="L273" s="18">
        <f>DAY(날씨1[[#This Row],[tm]])</f>
        <v>28</v>
      </c>
    </row>
    <row r="274" spans="1:12" x14ac:dyDescent="0.3">
      <c r="A274">
        <v>95</v>
      </c>
      <c r="B274" t="s">
        <v>50</v>
      </c>
      <c r="C274" s="4">
        <v>42276</v>
      </c>
      <c r="D274">
        <v>18.5</v>
      </c>
      <c r="E274">
        <v>10.3</v>
      </c>
      <c r="F274">
        <v>25.3</v>
      </c>
      <c r="H274">
        <v>8.4</v>
      </c>
      <c r="I274">
        <v>5.4</v>
      </c>
      <c r="K274" s="18">
        <f>MONTH(날씨1[[#This Row],[tm]])</f>
        <v>9</v>
      </c>
      <c r="L274" s="18">
        <f>DAY(날씨1[[#This Row],[tm]])</f>
        <v>29</v>
      </c>
    </row>
    <row r="275" spans="1:12" x14ac:dyDescent="0.3">
      <c r="A275">
        <v>95</v>
      </c>
      <c r="B275" t="s">
        <v>50</v>
      </c>
      <c r="C275" s="4">
        <v>42277</v>
      </c>
      <c r="D275">
        <v>18</v>
      </c>
      <c r="E275">
        <v>13.4</v>
      </c>
      <c r="F275">
        <v>25.1</v>
      </c>
      <c r="H275">
        <v>7.6</v>
      </c>
      <c r="I275">
        <v>4.7</v>
      </c>
      <c r="K275" s="18">
        <f>MONTH(날씨1[[#This Row],[tm]])</f>
        <v>9</v>
      </c>
      <c r="L275" s="18">
        <f>DAY(날씨1[[#This Row],[tm]])</f>
        <v>30</v>
      </c>
    </row>
    <row r="276" spans="1:12" x14ac:dyDescent="0.3">
      <c r="A276">
        <v>95</v>
      </c>
      <c r="B276" t="s">
        <v>50</v>
      </c>
      <c r="C276" s="4">
        <v>42278</v>
      </c>
      <c r="D276">
        <v>13.8</v>
      </c>
      <c r="E276">
        <v>9.6</v>
      </c>
      <c r="F276">
        <v>17.399999999999999</v>
      </c>
      <c r="G276">
        <v>21.5</v>
      </c>
      <c r="H276">
        <v>10</v>
      </c>
      <c r="I276">
        <v>6</v>
      </c>
      <c r="K276" s="18">
        <f>MONTH(날씨1[[#This Row],[tm]])</f>
        <v>10</v>
      </c>
      <c r="L276" s="18">
        <f>DAY(날씨1[[#This Row],[tm]])</f>
        <v>1</v>
      </c>
    </row>
    <row r="277" spans="1:12" x14ac:dyDescent="0.3">
      <c r="A277">
        <v>95</v>
      </c>
      <c r="B277" t="s">
        <v>50</v>
      </c>
      <c r="C277" s="4">
        <v>42279</v>
      </c>
      <c r="D277">
        <v>14.4</v>
      </c>
      <c r="E277">
        <v>3.4</v>
      </c>
      <c r="F277">
        <v>20.7</v>
      </c>
      <c r="H277">
        <v>12.4</v>
      </c>
      <c r="I277">
        <v>6.8</v>
      </c>
      <c r="K277" s="18">
        <f>MONTH(날씨1[[#This Row],[tm]])</f>
        <v>10</v>
      </c>
      <c r="L277" s="18">
        <f>DAY(날씨1[[#This Row],[tm]])</f>
        <v>2</v>
      </c>
    </row>
    <row r="278" spans="1:12" x14ac:dyDescent="0.3">
      <c r="A278">
        <v>95</v>
      </c>
      <c r="B278" t="s">
        <v>50</v>
      </c>
      <c r="C278" s="4">
        <v>42280</v>
      </c>
      <c r="D278">
        <v>16.8</v>
      </c>
      <c r="E278">
        <v>6.9</v>
      </c>
      <c r="F278">
        <v>22.9</v>
      </c>
      <c r="H278">
        <v>8.6999999999999993</v>
      </c>
      <c r="I278">
        <v>5.3</v>
      </c>
      <c r="K278" s="18">
        <f>MONTH(날씨1[[#This Row],[tm]])</f>
        <v>10</v>
      </c>
      <c r="L278" s="18">
        <f>DAY(날씨1[[#This Row],[tm]])</f>
        <v>3</v>
      </c>
    </row>
    <row r="279" spans="1:12" x14ac:dyDescent="0.3">
      <c r="A279">
        <v>95</v>
      </c>
      <c r="B279" t="s">
        <v>50</v>
      </c>
      <c r="C279" s="4">
        <v>42281</v>
      </c>
      <c r="D279">
        <v>12.3</v>
      </c>
      <c r="E279">
        <v>4.4000000000000004</v>
      </c>
      <c r="F279">
        <v>21.4</v>
      </c>
      <c r="H279">
        <v>6.9</v>
      </c>
      <c r="I279">
        <v>4.5</v>
      </c>
      <c r="K279" s="18">
        <f>MONTH(날씨1[[#This Row],[tm]])</f>
        <v>10</v>
      </c>
      <c r="L279" s="18">
        <f>DAY(날씨1[[#This Row],[tm]])</f>
        <v>4</v>
      </c>
    </row>
    <row r="280" spans="1:12" x14ac:dyDescent="0.3">
      <c r="A280">
        <v>95</v>
      </c>
      <c r="B280" t="s">
        <v>50</v>
      </c>
      <c r="C280" s="4">
        <v>42282</v>
      </c>
      <c r="D280">
        <v>14</v>
      </c>
      <c r="E280">
        <v>5.6</v>
      </c>
      <c r="F280">
        <v>24.1</v>
      </c>
      <c r="H280">
        <v>4.8</v>
      </c>
      <c r="I280">
        <v>2.5</v>
      </c>
      <c r="K280" s="18">
        <f>MONTH(날씨1[[#This Row],[tm]])</f>
        <v>10</v>
      </c>
      <c r="L280" s="18">
        <f>DAY(날씨1[[#This Row],[tm]])</f>
        <v>5</v>
      </c>
    </row>
    <row r="281" spans="1:12" x14ac:dyDescent="0.3">
      <c r="A281">
        <v>95</v>
      </c>
      <c r="B281" t="s">
        <v>50</v>
      </c>
      <c r="C281" s="4">
        <v>42283</v>
      </c>
      <c r="D281">
        <v>15</v>
      </c>
      <c r="E281">
        <v>6.5</v>
      </c>
      <c r="F281">
        <v>24.9</v>
      </c>
      <c r="H281">
        <v>4.9000000000000004</v>
      </c>
      <c r="I281">
        <v>2.8</v>
      </c>
      <c r="K281" s="18">
        <f>MONTH(날씨1[[#This Row],[tm]])</f>
        <v>10</v>
      </c>
      <c r="L281" s="18">
        <f>DAY(날씨1[[#This Row],[tm]])</f>
        <v>6</v>
      </c>
    </row>
    <row r="282" spans="1:12" x14ac:dyDescent="0.3">
      <c r="A282">
        <v>95</v>
      </c>
      <c r="B282" t="s">
        <v>50</v>
      </c>
      <c r="C282" s="4">
        <v>42284</v>
      </c>
      <c r="D282">
        <v>15.9</v>
      </c>
      <c r="E282">
        <v>8.1999999999999993</v>
      </c>
      <c r="F282">
        <v>24.8</v>
      </c>
      <c r="H282">
        <v>4</v>
      </c>
      <c r="I282">
        <v>2.4</v>
      </c>
      <c r="K282" s="18">
        <f>MONTH(날씨1[[#This Row],[tm]])</f>
        <v>10</v>
      </c>
      <c r="L282" s="18">
        <f>DAY(날씨1[[#This Row],[tm]])</f>
        <v>7</v>
      </c>
    </row>
    <row r="283" spans="1:12" x14ac:dyDescent="0.3">
      <c r="A283">
        <v>95</v>
      </c>
      <c r="B283" t="s">
        <v>50</v>
      </c>
      <c r="C283" s="4">
        <v>42285</v>
      </c>
      <c r="D283">
        <v>17.600000000000001</v>
      </c>
      <c r="E283">
        <v>9.8000000000000007</v>
      </c>
      <c r="F283">
        <v>24.9</v>
      </c>
      <c r="H283">
        <v>6.4</v>
      </c>
      <c r="I283">
        <v>3.9</v>
      </c>
      <c r="K283" s="18">
        <f>MONTH(날씨1[[#This Row],[tm]])</f>
        <v>10</v>
      </c>
      <c r="L283" s="18">
        <f>DAY(날씨1[[#This Row],[tm]])</f>
        <v>8</v>
      </c>
    </row>
    <row r="284" spans="1:12" x14ac:dyDescent="0.3">
      <c r="A284">
        <v>95</v>
      </c>
      <c r="B284" t="s">
        <v>50</v>
      </c>
      <c r="C284" s="4">
        <v>42286</v>
      </c>
      <c r="D284">
        <v>14.5</v>
      </c>
      <c r="E284">
        <v>10.7</v>
      </c>
      <c r="F284">
        <v>18.600000000000001</v>
      </c>
      <c r="H284">
        <v>9.1</v>
      </c>
      <c r="I284">
        <v>5.5</v>
      </c>
      <c r="K284" s="18">
        <f>MONTH(날씨1[[#This Row],[tm]])</f>
        <v>10</v>
      </c>
      <c r="L284" s="18">
        <f>DAY(날씨1[[#This Row],[tm]])</f>
        <v>9</v>
      </c>
    </row>
    <row r="285" spans="1:12" x14ac:dyDescent="0.3">
      <c r="A285">
        <v>95</v>
      </c>
      <c r="B285" t="s">
        <v>50</v>
      </c>
      <c r="C285" s="4">
        <v>42287</v>
      </c>
      <c r="D285">
        <v>10.3</v>
      </c>
      <c r="E285">
        <v>6.8</v>
      </c>
      <c r="F285">
        <v>15.1</v>
      </c>
      <c r="G285">
        <v>14</v>
      </c>
      <c r="H285">
        <v>11.4</v>
      </c>
      <c r="I285">
        <v>6.3</v>
      </c>
      <c r="K285" s="18">
        <f>MONTH(날씨1[[#This Row],[tm]])</f>
        <v>10</v>
      </c>
      <c r="L285" s="18">
        <f>DAY(날씨1[[#This Row],[tm]])</f>
        <v>10</v>
      </c>
    </row>
    <row r="286" spans="1:12" x14ac:dyDescent="0.3">
      <c r="A286">
        <v>95</v>
      </c>
      <c r="B286" t="s">
        <v>50</v>
      </c>
      <c r="C286" s="4">
        <v>42288</v>
      </c>
      <c r="D286">
        <v>8.6</v>
      </c>
      <c r="E286">
        <v>5</v>
      </c>
      <c r="F286">
        <v>13</v>
      </c>
      <c r="G286">
        <v>1</v>
      </c>
      <c r="H286">
        <v>7.1</v>
      </c>
      <c r="I286">
        <v>4.3</v>
      </c>
      <c r="K286" s="18">
        <f>MONTH(날씨1[[#This Row],[tm]])</f>
        <v>10</v>
      </c>
      <c r="L286" s="18">
        <f>DAY(날씨1[[#This Row],[tm]])</f>
        <v>11</v>
      </c>
    </row>
    <row r="287" spans="1:12" x14ac:dyDescent="0.3">
      <c r="A287">
        <v>95</v>
      </c>
      <c r="B287" t="s">
        <v>50</v>
      </c>
      <c r="C287" s="4">
        <v>42289</v>
      </c>
      <c r="D287">
        <v>8.6</v>
      </c>
      <c r="E287">
        <v>2.9</v>
      </c>
      <c r="F287">
        <v>16.399999999999999</v>
      </c>
      <c r="H287">
        <v>8.9</v>
      </c>
      <c r="I287">
        <v>4.7</v>
      </c>
      <c r="K287" s="18">
        <f>MONTH(날씨1[[#This Row],[tm]])</f>
        <v>10</v>
      </c>
      <c r="L287" s="18">
        <f>DAY(날씨1[[#This Row],[tm]])</f>
        <v>12</v>
      </c>
    </row>
    <row r="288" spans="1:12" x14ac:dyDescent="0.3">
      <c r="A288">
        <v>95</v>
      </c>
      <c r="B288" t="s">
        <v>50</v>
      </c>
      <c r="C288" s="4">
        <v>42290</v>
      </c>
      <c r="D288">
        <v>11.5</v>
      </c>
      <c r="E288">
        <v>1.8</v>
      </c>
      <c r="F288">
        <v>20.2</v>
      </c>
      <c r="H288">
        <v>7.1</v>
      </c>
      <c r="I288">
        <v>4.5</v>
      </c>
      <c r="K288" s="18">
        <f>MONTH(날씨1[[#This Row],[tm]])</f>
        <v>10</v>
      </c>
      <c r="L288" s="18">
        <f>DAY(날씨1[[#This Row],[tm]])</f>
        <v>13</v>
      </c>
    </row>
    <row r="289" spans="1:12" x14ac:dyDescent="0.3">
      <c r="A289">
        <v>95</v>
      </c>
      <c r="B289" t="s">
        <v>50</v>
      </c>
      <c r="C289" s="4">
        <v>42291</v>
      </c>
      <c r="D289">
        <v>12.5</v>
      </c>
      <c r="E289">
        <v>7.5</v>
      </c>
      <c r="F289">
        <v>22.6</v>
      </c>
      <c r="H289">
        <v>3.9</v>
      </c>
      <c r="I289">
        <v>2.6</v>
      </c>
      <c r="K289" s="18">
        <f>MONTH(날씨1[[#This Row],[tm]])</f>
        <v>10</v>
      </c>
      <c r="L289" s="18">
        <f>DAY(날씨1[[#This Row],[tm]])</f>
        <v>14</v>
      </c>
    </row>
    <row r="290" spans="1:12" x14ac:dyDescent="0.3">
      <c r="A290">
        <v>95</v>
      </c>
      <c r="B290" t="s">
        <v>50</v>
      </c>
      <c r="C290" s="4">
        <v>42292</v>
      </c>
      <c r="D290">
        <v>14.3</v>
      </c>
      <c r="E290">
        <v>6.2</v>
      </c>
      <c r="F290">
        <v>24.8</v>
      </c>
      <c r="H290">
        <v>3.9</v>
      </c>
      <c r="I290">
        <v>2.1</v>
      </c>
      <c r="K290" s="18">
        <f>MONTH(날씨1[[#This Row],[tm]])</f>
        <v>10</v>
      </c>
      <c r="L290" s="18">
        <f>DAY(날씨1[[#This Row],[tm]])</f>
        <v>15</v>
      </c>
    </row>
    <row r="291" spans="1:12" x14ac:dyDescent="0.3">
      <c r="A291">
        <v>95</v>
      </c>
      <c r="B291" t="s">
        <v>50</v>
      </c>
      <c r="C291" s="4">
        <v>42293</v>
      </c>
      <c r="D291">
        <v>14.8</v>
      </c>
      <c r="E291">
        <v>7.3</v>
      </c>
      <c r="F291">
        <v>25.1</v>
      </c>
      <c r="H291">
        <v>3.5</v>
      </c>
      <c r="I291">
        <v>1.8</v>
      </c>
      <c r="K291" s="18">
        <f>MONTH(날씨1[[#This Row],[tm]])</f>
        <v>10</v>
      </c>
      <c r="L291" s="18">
        <f>DAY(날씨1[[#This Row],[tm]])</f>
        <v>16</v>
      </c>
    </row>
    <row r="292" spans="1:12" x14ac:dyDescent="0.3">
      <c r="A292">
        <v>95</v>
      </c>
      <c r="B292" t="s">
        <v>50</v>
      </c>
      <c r="C292" s="4">
        <v>42294</v>
      </c>
      <c r="D292">
        <v>14.5</v>
      </c>
      <c r="E292">
        <v>6.4</v>
      </c>
      <c r="F292">
        <v>25.7</v>
      </c>
      <c r="H292">
        <v>5.0999999999999996</v>
      </c>
      <c r="I292">
        <v>3.1</v>
      </c>
      <c r="K292" s="18">
        <f>MONTH(날씨1[[#This Row],[tm]])</f>
        <v>10</v>
      </c>
      <c r="L292" s="18">
        <f>DAY(날씨1[[#This Row],[tm]])</f>
        <v>17</v>
      </c>
    </row>
    <row r="293" spans="1:12" x14ac:dyDescent="0.3">
      <c r="A293">
        <v>95</v>
      </c>
      <c r="B293" t="s">
        <v>50</v>
      </c>
      <c r="C293" s="4">
        <v>42295</v>
      </c>
      <c r="D293">
        <v>13.9</v>
      </c>
      <c r="E293">
        <v>6.4</v>
      </c>
      <c r="F293">
        <v>23</v>
      </c>
      <c r="H293">
        <v>4.5999999999999996</v>
      </c>
      <c r="I293">
        <v>3.3</v>
      </c>
      <c r="K293" s="18">
        <f>MONTH(날씨1[[#This Row],[tm]])</f>
        <v>10</v>
      </c>
      <c r="L293" s="18">
        <f>DAY(날씨1[[#This Row],[tm]])</f>
        <v>18</v>
      </c>
    </row>
    <row r="294" spans="1:12" x14ac:dyDescent="0.3">
      <c r="A294">
        <v>95</v>
      </c>
      <c r="B294" t="s">
        <v>50</v>
      </c>
      <c r="C294" s="4">
        <v>42296</v>
      </c>
      <c r="D294">
        <v>14.8</v>
      </c>
      <c r="E294">
        <v>8.8000000000000007</v>
      </c>
      <c r="F294">
        <v>21.7</v>
      </c>
      <c r="H294">
        <v>6</v>
      </c>
      <c r="I294">
        <v>3.8</v>
      </c>
      <c r="K294" s="18">
        <f>MONTH(날씨1[[#This Row],[tm]])</f>
        <v>10</v>
      </c>
      <c r="L294" s="18">
        <f>DAY(날씨1[[#This Row],[tm]])</f>
        <v>19</v>
      </c>
    </row>
    <row r="295" spans="1:12" x14ac:dyDescent="0.3">
      <c r="A295">
        <v>95</v>
      </c>
      <c r="B295" t="s">
        <v>50</v>
      </c>
      <c r="C295" s="4">
        <v>42297</v>
      </c>
      <c r="D295">
        <v>16.3</v>
      </c>
      <c r="E295">
        <v>10.9</v>
      </c>
      <c r="F295">
        <v>23.6</v>
      </c>
      <c r="H295">
        <v>4.4000000000000004</v>
      </c>
      <c r="I295">
        <v>2.4</v>
      </c>
      <c r="K295" s="18">
        <f>MONTH(날씨1[[#This Row],[tm]])</f>
        <v>10</v>
      </c>
      <c r="L295" s="18">
        <f>DAY(날씨1[[#This Row],[tm]])</f>
        <v>20</v>
      </c>
    </row>
    <row r="296" spans="1:12" x14ac:dyDescent="0.3">
      <c r="A296">
        <v>95</v>
      </c>
      <c r="B296" t="s">
        <v>50</v>
      </c>
      <c r="C296" s="4">
        <v>42298</v>
      </c>
      <c r="D296">
        <v>14.8</v>
      </c>
      <c r="E296">
        <v>10.1</v>
      </c>
      <c r="F296">
        <v>21.5</v>
      </c>
      <c r="H296">
        <v>6.4</v>
      </c>
      <c r="I296">
        <v>3.8</v>
      </c>
      <c r="K296" s="18">
        <f>MONTH(날씨1[[#This Row],[tm]])</f>
        <v>10</v>
      </c>
      <c r="L296" s="18">
        <f>DAY(날씨1[[#This Row],[tm]])</f>
        <v>21</v>
      </c>
    </row>
    <row r="297" spans="1:12" x14ac:dyDescent="0.3">
      <c r="A297">
        <v>95</v>
      </c>
      <c r="B297" t="s">
        <v>50</v>
      </c>
      <c r="C297" s="4">
        <v>42299</v>
      </c>
      <c r="D297">
        <v>13.9</v>
      </c>
      <c r="E297">
        <v>10.6</v>
      </c>
      <c r="F297">
        <v>18</v>
      </c>
      <c r="H297">
        <v>7.9</v>
      </c>
      <c r="I297">
        <v>5.7</v>
      </c>
      <c r="K297" s="18">
        <f>MONTH(날씨1[[#This Row],[tm]])</f>
        <v>10</v>
      </c>
      <c r="L297" s="18">
        <f>DAY(날씨1[[#This Row],[tm]])</f>
        <v>22</v>
      </c>
    </row>
    <row r="298" spans="1:12" x14ac:dyDescent="0.3">
      <c r="A298">
        <v>95</v>
      </c>
      <c r="B298" t="s">
        <v>50</v>
      </c>
      <c r="C298" s="4">
        <v>42300</v>
      </c>
      <c r="D298">
        <v>14.8</v>
      </c>
      <c r="E298">
        <v>11.6</v>
      </c>
      <c r="F298">
        <v>19.2</v>
      </c>
      <c r="H298">
        <v>5.0999999999999996</v>
      </c>
      <c r="I298">
        <v>3.3</v>
      </c>
      <c r="K298" s="18">
        <f>MONTH(날씨1[[#This Row],[tm]])</f>
        <v>10</v>
      </c>
      <c r="L298" s="18">
        <f>DAY(날씨1[[#This Row],[tm]])</f>
        <v>23</v>
      </c>
    </row>
    <row r="299" spans="1:12" x14ac:dyDescent="0.3">
      <c r="A299">
        <v>95</v>
      </c>
      <c r="B299" t="s">
        <v>50</v>
      </c>
      <c r="C299" s="4">
        <v>42301</v>
      </c>
      <c r="D299">
        <v>14.6</v>
      </c>
      <c r="E299">
        <v>8.6999999999999993</v>
      </c>
      <c r="F299">
        <v>20.8</v>
      </c>
      <c r="G299">
        <v>3</v>
      </c>
      <c r="H299">
        <v>6.6</v>
      </c>
      <c r="I299">
        <v>4.2</v>
      </c>
      <c r="K299" s="18">
        <f>MONTH(날씨1[[#This Row],[tm]])</f>
        <v>10</v>
      </c>
      <c r="L299" s="18">
        <f>DAY(날씨1[[#This Row],[tm]])</f>
        <v>24</v>
      </c>
    </row>
    <row r="300" spans="1:12" x14ac:dyDescent="0.3">
      <c r="A300">
        <v>95</v>
      </c>
      <c r="B300" t="s">
        <v>50</v>
      </c>
      <c r="C300" s="4">
        <v>42302</v>
      </c>
      <c r="D300">
        <v>11.4</v>
      </c>
      <c r="E300">
        <v>4.9000000000000004</v>
      </c>
      <c r="F300">
        <v>20.2</v>
      </c>
      <c r="H300">
        <v>4.9000000000000004</v>
      </c>
      <c r="I300">
        <v>2.8</v>
      </c>
      <c r="K300" s="18">
        <f>MONTH(날씨1[[#This Row],[tm]])</f>
        <v>10</v>
      </c>
      <c r="L300" s="18">
        <f>DAY(날씨1[[#This Row],[tm]])</f>
        <v>25</v>
      </c>
    </row>
    <row r="301" spans="1:12" x14ac:dyDescent="0.3">
      <c r="A301">
        <v>95</v>
      </c>
      <c r="B301" t="s">
        <v>50</v>
      </c>
      <c r="C301" s="4">
        <v>42303</v>
      </c>
      <c r="D301">
        <v>11.3</v>
      </c>
      <c r="E301">
        <v>4.4000000000000004</v>
      </c>
      <c r="F301">
        <v>18.7</v>
      </c>
      <c r="G301">
        <v>4.5</v>
      </c>
      <c r="H301">
        <v>6</v>
      </c>
      <c r="I301">
        <v>3.6</v>
      </c>
      <c r="K301" s="18">
        <f>MONTH(날씨1[[#This Row],[tm]])</f>
        <v>10</v>
      </c>
      <c r="L301" s="18">
        <f>DAY(날씨1[[#This Row],[tm]])</f>
        <v>26</v>
      </c>
    </row>
    <row r="302" spans="1:12" x14ac:dyDescent="0.3">
      <c r="A302">
        <v>95</v>
      </c>
      <c r="B302" t="s">
        <v>50</v>
      </c>
      <c r="C302" s="4">
        <v>42304</v>
      </c>
      <c r="D302">
        <v>10.9</v>
      </c>
      <c r="E302">
        <v>3.4</v>
      </c>
      <c r="F302">
        <v>15.6</v>
      </c>
      <c r="G302">
        <v>19</v>
      </c>
      <c r="H302">
        <v>9.9</v>
      </c>
      <c r="I302">
        <v>5.9</v>
      </c>
      <c r="K302" s="18">
        <f>MONTH(날씨1[[#This Row],[tm]])</f>
        <v>10</v>
      </c>
      <c r="L302" s="18">
        <f>DAY(날씨1[[#This Row],[tm]])</f>
        <v>27</v>
      </c>
    </row>
    <row r="303" spans="1:12" x14ac:dyDescent="0.3">
      <c r="A303">
        <v>95</v>
      </c>
      <c r="B303" t="s">
        <v>50</v>
      </c>
      <c r="C303" s="4">
        <v>42305</v>
      </c>
      <c r="D303">
        <v>6.5</v>
      </c>
      <c r="E303">
        <v>-0.4</v>
      </c>
      <c r="F303">
        <v>13.9</v>
      </c>
      <c r="H303">
        <v>8.5</v>
      </c>
      <c r="I303">
        <v>4.5</v>
      </c>
      <c r="K303" s="18">
        <f>MONTH(날씨1[[#This Row],[tm]])</f>
        <v>10</v>
      </c>
      <c r="L303" s="18">
        <f>DAY(날씨1[[#This Row],[tm]])</f>
        <v>28</v>
      </c>
    </row>
    <row r="304" spans="1:12" x14ac:dyDescent="0.3">
      <c r="A304">
        <v>95</v>
      </c>
      <c r="B304" t="s">
        <v>50</v>
      </c>
      <c r="C304" s="4">
        <v>42306</v>
      </c>
      <c r="D304">
        <v>4.7</v>
      </c>
      <c r="E304">
        <v>-2.6</v>
      </c>
      <c r="F304">
        <v>11.9</v>
      </c>
      <c r="G304">
        <v>1</v>
      </c>
      <c r="H304">
        <v>9.6</v>
      </c>
      <c r="I304">
        <v>5.3</v>
      </c>
      <c r="K304" s="18">
        <f>MONTH(날씨1[[#This Row],[tm]])</f>
        <v>10</v>
      </c>
      <c r="L304" s="18">
        <f>DAY(날씨1[[#This Row],[tm]])</f>
        <v>29</v>
      </c>
    </row>
    <row r="305" spans="1:12" x14ac:dyDescent="0.3">
      <c r="A305">
        <v>95</v>
      </c>
      <c r="B305" t="s">
        <v>50</v>
      </c>
      <c r="C305" s="4">
        <v>42307</v>
      </c>
      <c r="D305">
        <v>2.2999999999999998</v>
      </c>
      <c r="E305">
        <v>-3.1</v>
      </c>
      <c r="F305">
        <v>9.1</v>
      </c>
      <c r="H305">
        <v>8.4</v>
      </c>
      <c r="I305">
        <v>4.7</v>
      </c>
      <c r="K305" s="18">
        <f>MONTH(날씨1[[#This Row],[tm]])</f>
        <v>10</v>
      </c>
      <c r="L305" s="18">
        <f>DAY(날씨1[[#This Row],[tm]])</f>
        <v>30</v>
      </c>
    </row>
    <row r="306" spans="1:12" x14ac:dyDescent="0.3">
      <c r="A306">
        <v>95</v>
      </c>
      <c r="B306" t="s">
        <v>50</v>
      </c>
      <c r="C306" s="4">
        <v>42308</v>
      </c>
      <c r="D306">
        <v>1.9</v>
      </c>
      <c r="E306">
        <v>-4.9000000000000004</v>
      </c>
      <c r="F306">
        <v>10.5</v>
      </c>
      <c r="H306">
        <v>3.9</v>
      </c>
      <c r="I306">
        <v>2.1</v>
      </c>
      <c r="K306" s="18">
        <f>MONTH(날씨1[[#This Row],[tm]])</f>
        <v>10</v>
      </c>
      <c r="L306" s="18">
        <f>DAY(날씨1[[#This Row],[tm]])</f>
        <v>31</v>
      </c>
    </row>
    <row r="307" spans="1:12" x14ac:dyDescent="0.3">
      <c r="A307">
        <v>95</v>
      </c>
      <c r="B307" t="s">
        <v>50</v>
      </c>
      <c r="C307" s="4">
        <v>42309</v>
      </c>
      <c r="D307">
        <v>3.8</v>
      </c>
      <c r="E307">
        <v>-4.8</v>
      </c>
      <c r="F307">
        <v>12.1</v>
      </c>
      <c r="H307">
        <v>4.4000000000000004</v>
      </c>
      <c r="I307">
        <v>2.8</v>
      </c>
      <c r="K307" s="18">
        <f>MONTH(날씨1[[#This Row],[tm]])</f>
        <v>11</v>
      </c>
      <c r="L307" s="18">
        <f>DAY(날씨1[[#This Row],[tm]])</f>
        <v>1</v>
      </c>
    </row>
    <row r="308" spans="1:12" x14ac:dyDescent="0.3">
      <c r="A308">
        <v>95</v>
      </c>
      <c r="B308" t="s">
        <v>50</v>
      </c>
      <c r="C308" s="4">
        <v>42310</v>
      </c>
      <c r="D308">
        <v>6.6</v>
      </c>
      <c r="E308">
        <v>1.7</v>
      </c>
      <c r="F308">
        <v>13.8</v>
      </c>
      <c r="H308">
        <v>6.2</v>
      </c>
      <c r="I308">
        <v>3</v>
      </c>
      <c r="K308" s="18">
        <f>MONTH(날씨1[[#This Row],[tm]])</f>
        <v>11</v>
      </c>
      <c r="L308" s="18">
        <f>DAY(날씨1[[#This Row],[tm]])</f>
        <v>2</v>
      </c>
    </row>
    <row r="309" spans="1:12" x14ac:dyDescent="0.3">
      <c r="A309">
        <v>95</v>
      </c>
      <c r="B309" t="s">
        <v>50</v>
      </c>
      <c r="C309" s="4">
        <v>42311</v>
      </c>
      <c r="D309">
        <v>6.9</v>
      </c>
      <c r="E309">
        <v>-0.1</v>
      </c>
      <c r="F309">
        <v>16.8</v>
      </c>
      <c r="H309">
        <v>3.4</v>
      </c>
      <c r="I309">
        <v>2</v>
      </c>
      <c r="K309" s="18">
        <f>MONTH(날씨1[[#This Row],[tm]])</f>
        <v>11</v>
      </c>
      <c r="L309" s="18">
        <f>DAY(날씨1[[#This Row],[tm]])</f>
        <v>3</v>
      </c>
    </row>
    <row r="310" spans="1:12" x14ac:dyDescent="0.3">
      <c r="A310">
        <v>95</v>
      </c>
      <c r="B310" t="s">
        <v>50</v>
      </c>
      <c r="C310" s="4">
        <v>42312</v>
      </c>
      <c r="D310">
        <v>6.9</v>
      </c>
      <c r="E310">
        <v>-1.3</v>
      </c>
      <c r="F310">
        <v>17.7</v>
      </c>
      <c r="H310">
        <v>5.3</v>
      </c>
      <c r="I310">
        <v>3.1</v>
      </c>
      <c r="K310" s="18">
        <f>MONTH(날씨1[[#This Row],[tm]])</f>
        <v>11</v>
      </c>
      <c r="L310" s="18">
        <f>DAY(날씨1[[#This Row],[tm]])</f>
        <v>4</v>
      </c>
    </row>
    <row r="311" spans="1:12" x14ac:dyDescent="0.3">
      <c r="A311">
        <v>95</v>
      </c>
      <c r="B311" t="s">
        <v>50</v>
      </c>
      <c r="C311" s="4">
        <v>42313</v>
      </c>
      <c r="D311">
        <v>8.3000000000000007</v>
      </c>
      <c r="E311">
        <v>2.2999999999999998</v>
      </c>
      <c r="F311">
        <v>16.7</v>
      </c>
      <c r="H311">
        <v>6</v>
      </c>
      <c r="I311">
        <v>2.6</v>
      </c>
      <c r="K311" s="18">
        <f>MONTH(날씨1[[#This Row],[tm]])</f>
        <v>11</v>
      </c>
      <c r="L311" s="18">
        <f>DAY(날씨1[[#This Row],[tm]])</f>
        <v>5</v>
      </c>
    </row>
    <row r="312" spans="1:12" x14ac:dyDescent="0.3">
      <c r="A312">
        <v>95</v>
      </c>
      <c r="B312" t="s">
        <v>50</v>
      </c>
      <c r="C312" s="4">
        <v>42314</v>
      </c>
      <c r="D312">
        <v>11.4</v>
      </c>
      <c r="E312">
        <v>4.4000000000000004</v>
      </c>
      <c r="F312">
        <v>16.8</v>
      </c>
      <c r="G312">
        <v>5</v>
      </c>
      <c r="H312">
        <v>10</v>
      </c>
      <c r="I312">
        <v>6</v>
      </c>
      <c r="K312" s="18">
        <f>MONTH(날씨1[[#This Row],[tm]])</f>
        <v>11</v>
      </c>
      <c r="L312" s="18">
        <f>DAY(날씨1[[#This Row],[tm]])</f>
        <v>6</v>
      </c>
    </row>
    <row r="313" spans="1:12" x14ac:dyDescent="0.3">
      <c r="A313">
        <v>95</v>
      </c>
      <c r="B313" t="s">
        <v>50</v>
      </c>
      <c r="C313" s="4">
        <v>42315</v>
      </c>
      <c r="D313">
        <v>8.6999999999999993</v>
      </c>
      <c r="E313">
        <v>7.1</v>
      </c>
      <c r="F313">
        <v>10.4</v>
      </c>
      <c r="G313">
        <v>26</v>
      </c>
      <c r="H313">
        <v>10.8</v>
      </c>
      <c r="I313">
        <v>7.4</v>
      </c>
      <c r="K313" s="18">
        <f>MONTH(날씨1[[#This Row],[tm]])</f>
        <v>11</v>
      </c>
      <c r="L313" s="18">
        <f>DAY(날씨1[[#This Row],[tm]])</f>
        <v>7</v>
      </c>
    </row>
    <row r="314" spans="1:12" x14ac:dyDescent="0.3">
      <c r="A314">
        <v>95</v>
      </c>
      <c r="B314" t="s">
        <v>50</v>
      </c>
      <c r="C314" s="4">
        <v>42316</v>
      </c>
      <c r="D314">
        <v>9.8000000000000007</v>
      </c>
      <c r="E314">
        <v>8.6999999999999993</v>
      </c>
      <c r="F314">
        <v>11.7</v>
      </c>
      <c r="G314">
        <v>19.5</v>
      </c>
      <c r="H314">
        <v>10.6</v>
      </c>
      <c r="I314">
        <v>6.5</v>
      </c>
      <c r="K314" s="18">
        <f>MONTH(날씨1[[#This Row],[tm]])</f>
        <v>11</v>
      </c>
      <c r="L314" s="18">
        <f>DAY(날씨1[[#This Row],[tm]])</f>
        <v>8</v>
      </c>
    </row>
    <row r="315" spans="1:12" x14ac:dyDescent="0.3">
      <c r="A315">
        <v>95</v>
      </c>
      <c r="B315" t="s">
        <v>50</v>
      </c>
      <c r="C315" s="4">
        <v>42317</v>
      </c>
      <c r="D315">
        <v>10</v>
      </c>
      <c r="E315">
        <v>8.5</v>
      </c>
      <c r="F315">
        <v>12.3</v>
      </c>
      <c r="G315">
        <v>4.5</v>
      </c>
      <c r="H315">
        <v>6.8</v>
      </c>
      <c r="I315">
        <v>4.5999999999999996</v>
      </c>
      <c r="K315" s="18">
        <f>MONTH(날씨1[[#This Row],[tm]])</f>
        <v>11</v>
      </c>
      <c r="L315" s="18">
        <f>DAY(날씨1[[#This Row],[tm]])</f>
        <v>9</v>
      </c>
    </row>
    <row r="316" spans="1:12" x14ac:dyDescent="0.3">
      <c r="A316">
        <v>95</v>
      </c>
      <c r="B316" t="s">
        <v>50</v>
      </c>
      <c r="C316" s="4">
        <v>42318</v>
      </c>
      <c r="D316">
        <v>9.1</v>
      </c>
      <c r="E316">
        <v>5.0999999999999996</v>
      </c>
      <c r="F316">
        <v>13.7</v>
      </c>
      <c r="H316">
        <v>4.8</v>
      </c>
      <c r="I316">
        <v>3</v>
      </c>
      <c r="K316" s="18">
        <f>MONTH(날씨1[[#This Row],[tm]])</f>
        <v>11</v>
      </c>
      <c r="L316" s="18">
        <f>DAY(날씨1[[#This Row],[tm]])</f>
        <v>10</v>
      </c>
    </row>
    <row r="317" spans="1:12" x14ac:dyDescent="0.3">
      <c r="A317">
        <v>95</v>
      </c>
      <c r="B317" t="s">
        <v>50</v>
      </c>
      <c r="C317" s="4">
        <v>42319</v>
      </c>
      <c r="D317">
        <v>9</v>
      </c>
      <c r="E317">
        <v>2.7</v>
      </c>
      <c r="F317">
        <v>16.2</v>
      </c>
      <c r="H317">
        <v>7.7</v>
      </c>
      <c r="I317">
        <v>5.7</v>
      </c>
      <c r="K317" s="18">
        <f>MONTH(날씨1[[#This Row],[tm]])</f>
        <v>11</v>
      </c>
      <c r="L317" s="18">
        <f>DAY(날씨1[[#This Row],[tm]])</f>
        <v>11</v>
      </c>
    </row>
    <row r="318" spans="1:12" x14ac:dyDescent="0.3">
      <c r="A318">
        <v>95</v>
      </c>
      <c r="B318" t="s">
        <v>50</v>
      </c>
      <c r="C318" s="4">
        <v>42320</v>
      </c>
      <c r="D318">
        <v>10.8</v>
      </c>
      <c r="E318">
        <v>4.4000000000000004</v>
      </c>
      <c r="F318">
        <v>17.3</v>
      </c>
      <c r="H318">
        <v>7.3</v>
      </c>
      <c r="I318">
        <v>5.4</v>
      </c>
      <c r="K318" s="18">
        <f>MONTH(날씨1[[#This Row],[tm]])</f>
        <v>11</v>
      </c>
      <c r="L318" s="18">
        <f>DAY(날씨1[[#This Row],[tm]])</f>
        <v>12</v>
      </c>
    </row>
    <row r="319" spans="1:12" x14ac:dyDescent="0.3">
      <c r="A319">
        <v>95</v>
      </c>
      <c r="B319" t="s">
        <v>50</v>
      </c>
      <c r="C319" s="4">
        <v>42321</v>
      </c>
      <c r="D319">
        <v>9.6</v>
      </c>
      <c r="E319">
        <v>6.7</v>
      </c>
      <c r="F319">
        <v>13.1</v>
      </c>
      <c r="G319">
        <v>15</v>
      </c>
      <c r="H319">
        <v>8.5</v>
      </c>
      <c r="I319">
        <v>6.4</v>
      </c>
      <c r="K319" s="18">
        <f>MONTH(날씨1[[#This Row],[tm]])</f>
        <v>11</v>
      </c>
      <c r="L319" s="18">
        <f>DAY(날씨1[[#This Row],[tm]])</f>
        <v>13</v>
      </c>
    </row>
    <row r="320" spans="1:12" x14ac:dyDescent="0.3">
      <c r="A320">
        <v>95</v>
      </c>
      <c r="B320" t="s">
        <v>50</v>
      </c>
      <c r="C320" s="4">
        <v>42322</v>
      </c>
      <c r="D320">
        <v>12.4</v>
      </c>
      <c r="E320">
        <v>10.3</v>
      </c>
      <c r="F320">
        <v>14.5</v>
      </c>
      <c r="G320">
        <v>6</v>
      </c>
      <c r="H320">
        <v>7.9</v>
      </c>
      <c r="I320">
        <v>5.4</v>
      </c>
      <c r="K320" s="18">
        <f>MONTH(날씨1[[#This Row],[tm]])</f>
        <v>11</v>
      </c>
      <c r="L320" s="18">
        <f>DAY(날씨1[[#This Row],[tm]])</f>
        <v>14</v>
      </c>
    </row>
    <row r="321" spans="1:12" x14ac:dyDescent="0.3">
      <c r="A321">
        <v>95</v>
      </c>
      <c r="B321" t="s">
        <v>50</v>
      </c>
      <c r="C321" s="4">
        <v>42323</v>
      </c>
      <c r="D321">
        <v>12.2</v>
      </c>
      <c r="E321">
        <v>7.3</v>
      </c>
      <c r="F321">
        <v>16.899999999999999</v>
      </c>
      <c r="H321">
        <v>5.3</v>
      </c>
      <c r="I321">
        <v>3.1</v>
      </c>
      <c r="K321" s="18">
        <f>MONTH(날씨1[[#This Row],[tm]])</f>
        <v>11</v>
      </c>
      <c r="L321" s="18">
        <f>DAY(날씨1[[#This Row],[tm]])</f>
        <v>15</v>
      </c>
    </row>
    <row r="322" spans="1:12" x14ac:dyDescent="0.3">
      <c r="A322">
        <v>95</v>
      </c>
      <c r="B322" t="s">
        <v>50</v>
      </c>
      <c r="C322" s="4">
        <v>42324</v>
      </c>
      <c r="D322">
        <v>10.8</v>
      </c>
      <c r="E322">
        <v>8.6</v>
      </c>
      <c r="F322">
        <v>13.4</v>
      </c>
      <c r="G322">
        <v>6</v>
      </c>
      <c r="H322">
        <v>7.3</v>
      </c>
      <c r="I322">
        <v>4.9000000000000004</v>
      </c>
      <c r="K322" s="18">
        <f>MONTH(날씨1[[#This Row],[tm]])</f>
        <v>11</v>
      </c>
      <c r="L322" s="18">
        <f>DAY(날씨1[[#This Row],[tm]])</f>
        <v>16</v>
      </c>
    </row>
    <row r="323" spans="1:12" x14ac:dyDescent="0.3">
      <c r="A323">
        <v>95</v>
      </c>
      <c r="B323" t="s">
        <v>50</v>
      </c>
      <c r="C323" s="4">
        <v>42325</v>
      </c>
      <c r="D323">
        <v>11.7</v>
      </c>
      <c r="E323">
        <v>7.3</v>
      </c>
      <c r="F323">
        <v>18.100000000000001</v>
      </c>
      <c r="H323">
        <v>7.2</v>
      </c>
      <c r="I323">
        <v>5.5</v>
      </c>
      <c r="K323" s="18">
        <f>MONTH(날씨1[[#This Row],[tm]])</f>
        <v>11</v>
      </c>
      <c r="L323" s="18">
        <f>DAY(날씨1[[#This Row],[tm]])</f>
        <v>17</v>
      </c>
    </row>
    <row r="324" spans="1:12" x14ac:dyDescent="0.3">
      <c r="A324">
        <v>95</v>
      </c>
      <c r="B324" t="s">
        <v>50</v>
      </c>
      <c r="C324" s="4">
        <v>42326</v>
      </c>
      <c r="D324">
        <v>8.9</v>
      </c>
      <c r="E324">
        <v>5.6</v>
      </c>
      <c r="F324">
        <v>11.9</v>
      </c>
      <c r="G324">
        <v>4.5</v>
      </c>
      <c r="H324">
        <v>9.4</v>
      </c>
      <c r="I324">
        <v>6.6</v>
      </c>
      <c r="K324" s="18">
        <f>MONTH(날씨1[[#This Row],[tm]])</f>
        <v>11</v>
      </c>
      <c r="L324" s="18">
        <f>DAY(날씨1[[#This Row],[tm]])</f>
        <v>18</v>
      </c>
    </row>
    <row r="325" spans="1:12" x14ac:dyDescent="0.3">
      <c r="A325">
        <v>95</v>
      </c>
      <c r="B325" t="s">
        <v>50</v>
      </c>
      <c r="C325" s="4">
        <v>42327</v>
      </c>
      <c r="D325">
        <v>6.6</v>
      </c>
      <c r="E325">
        <v>2.2000000000000002</v>
      </c>
      <c r="F325">
        <v>8.5</v>
      </c>
      <c r="G325">
        <v>0.5</v>
      </c>
      <c r="H325">
        <v>6.8</v>
      </c>
      <c r="I325">
        <v>5</v>
      </c>
      <c r="K325" s="18">
        <f>MONTH(날씨1[[#This Row],[tm]])</f>
        <v>11</v>
      </c>
      <c r="L325" s="18">
        <f>DAY(날씨1[[#This Row],[tm]])</f>
        <v>19</v>
      </c>
    </row>
    <row r="326" spans="1:12" x14ac:dyDescent="0.3">
      <c r="A326">
        <v>95</v>
      </c>
      <c r="B326" t="s">
        <v>50</v>
      </c>
      <c r="C326" s="4">
        <v>42328</v>
      </c>
      <c r="D326">
        <v>7.8</v>
      </c>
      <c r="E326">
        <v>3.2</v>
      </c>
      <c r="F326">
        <v>12.3</v>
      </c>
      <c r="H326">
        <v>5.3</v>
      </c>
      <c r="I326">
        <v>3.1</v>
      </c>
      <c r="K326" s="18">
        <f>MONTH(날씨1[[#This Row],[tm]])</f>
        <v>11</v>
      </c>
      <c r="L326" s="18">
        <f>DAY(날씨1[[#This Row],[tm]])</f>
        <v>20</v>
      </c>
    </row>
    <row r="327" spans="1:12" x14ac:dyDescent="0.3">
      <c r="A327">
        <v>95</v>
      </c>
      <c r="B327" t="s">
        <v>50</v>
      </c>
      <c r="C327" s="4">
        <v>42329</v>
      </c>
      <c r="D327">
        <v>5.9</v>
      </c>
      <c r="E327">
        <v>0.5</v>
      </c>
      <c r="F327">
        <v>14.1</v>
      </c>
      <c r="H327">
        <v>4.0999999999999996</v>
      </c>
      <c r="I327">
        <v>2.4</v>
      </c>
      <c r="K327" s="18">
        <f>MONTH(날씨1[[#This Row],[tm]])</f>
        <v>11</v>
      </c>
      <c r="L327" s="18">
        <f>DAY(날씨1[[#This Row],[tm]])</f>
        <v>21</v>
      </c>
    </row>
    <row r="328" spans="1:12" x14ac:dyDescent="0.3">
      <c r="A328">
        <v>95</v>
      </c>
      <c r="B328" t="s">
        <v>50</v>
      </c>
      <c r="C328" s="4">
        <v>42330</v>
      </c>
      <c r="D328">
        <v>6.8</v>
      </c>
      <c r="E328">
        <v>2.7</v>
      </c>
      <c r="F328">
        <v>12.2</v>
      </c>
      <c r="G328">
        <v>2</v>
      </c>
      <c r="H328">
        <v>10.199999999999999</v>
      </c>
      <c r="I328">
        <v>7.2</v>
      </c>
      <c r="K328" s="18">
        <f>MONTH(날씨1[[#This Row],[tm]])</f>
        <v>11</v>
      </c>
      <c r="L328" s="18">
        <f>DAY(날씨1[[#This Row],[tm]])</f>
        <v>22</v>
      </c>
    </row>
    <row r="329" spans="1:12" x14ac:dyDescent="0.3">
      <c r="A329">
        <v>95</v>
      </c>
      <c r="B329" t="s">
        <v>50</v>
      </c>
      <c r="C329" s="4">
        <v>42331</v>
      </c>
      <c r="D329">
        <v>5.8</v>
      </c>
      <c r="E329">
        <v>4.0999999999999996</v>
      </c>
      <c r="F329">
        <v>9</v>
      </c>
      <c r="G329">
        <v>6.5</v>
      </c>
      <c r="H329">
        <v>9.9</v>
      </c>
      <c r="I329">
        <v>7.3</v>
      </c>
      <c r="K329" s="18">
        <f>MONTH(날씨1[[#This Row],[tm]])</f>
        <v>11</v>
      </c>
      <c r="L329" s="18">
        <f>DAY(날씨1[[#This Row],[tm]])</f>
        <v>23</v>
      </c>
    </row>
    <row r="330" spans="1:12" x14ac:dyDescent="0.3">
      <c r="A330">
        <v>95</v>
      </c>
      <c r="B330" t="s">
        <v>50</v>
      </c>
      <c r="C330" s="4">
        <v>42332</v>
      </c>
      <c r="D330">
        <v>4.8</v>
      </c>
      <c r="E330">
        <v>1</v>
      </c>
      <c r="F330">
        <v>9.5</v>
      </c>
      <c r="G330">
        <v>1</v>
      </c>
      <c r="H330">
        <v>5.9</v>
      </c>
      <c r="I330">
        <v>4.2</v>
      </c>
      <c r="K330" s="18">
        <f>MONTH(날씨1[[#This Row],[tm]])</f>
        <v>11</v>
      </c>
      <c r="L330" s="18">
        <f>DAY(날씨1[[#This Row],[tm]])</f>
        <v>24</v>
      </c>
    </row>
    <row r="331" spans="1:12" x14ac:dyDescent="0.3">
      <c r="A331">
        <v>95</v>
      </c>
      <c r="B331" t="s">
        <v>50</v>
      </c>
      <c r="C331" s="4">
        <v>42333</v>
      </c>
      <c r="D331">
        <v>1</v>
      </c>
      <c r="E331">
        <v>0.2</v>
      </c>
      <c r="F331">
        <v>2.6</v>
      </c>
      <c r="G331">
        <v>11</v>
      </c>
      <c r="H331">
        <v>6.1</v>
      </c>
      <c r="I331">
        <v>3.7</v>
      </c>
      <c r="K331" s="18">
        <f>MONTH(날씨1[[#This Row],[tm]])</f>
        <v>11</v>
      </c>
      <c r="L331" s="18">
        <f>DAY(날씨1[[#This Row],[tm]])</f>
        <v>25</v>
      </c>
    </row>
    <row r="332" spans="1:12" x14ac:dyDescent="0.3">
      <c r="A332">
        <v>95</v>
      </c>
      <c r="B332" t="s">
        <v>50</v>
      </c>
      <c r="C332" s="4">
        <v>42334</v>
      </c>
      <c r="D332">
        <v>-3.5</v>
      </c>
      <c r="E332">
        <v>-5.3</v>
      </c>
      <c r="F332">
        <v>0.6</v>
      </c>
      <c r="G332">
        <v>0.5</v>
      </c>
      <c r="H332">
        <v>7.6</v>
      </c>
      <c r="I332">
        <v>4.8</v>
      </c>
      <c r="K332" s="18">
        <f>MONTH(날씨1[[#This Row],[tm]])</f>
        <v>11</v>
      </c>
      <c r="L332" s="18">
        <f>DAY(날씨1[[#This Row],[tm]])</f>
        <v>26</v>
      </c>
    </row>
    <row r="333" spans="1:12" x14ac:dyDescent="0.3">
      <c r="A333">
        <v>95</v>
      </c>
      <c r="B333" t="s">
        <v>50</v>
      </c>
      <c r="C333" s="4">
        <v>42335</v>
      </c>
      <c r="D333">
        <v>-4.5999999999999996</v>
      </c>
      <c r="E333">
        <v>-8</v>
      </c>
      <c r="F333">
        <v>-0.3</v>
      </c>
      <c r="H333">
        <v>5.9</v>
      </c>
      <c r="I333">
        <v>3.3</v>
      </c>
      <c r="K333" s="18">
        <f>MONTH(날씨1[[#This Row],[tm]])</f>
        <v>11</v>
      </c>
      <c r="L333" s="18">
        <f>DAY(날씨1[[#This Row],[tm]])</f>
        <v>27</v>
      </c>
    </row>
    <row r="334" spans="1:12" x14ac:dyDescent="0.3">
      <c r="A334">
        <v>95</v>
      </c>
      <c r="B334" t="s">
        <v>50</v>
      </c>
      <c r="C334" s="4">
        <v>42336</v>
      </c>
      <c r="D334">
        <v>-1.3</v>
      </c>
      <c r="E334">
        <v>-5.7</v>
      </c>
      <c r="F334">
        <v>1.7</v>
      </c>
      <c r="G334">
        <v>0</v>
      </c>
      <c r="H334">
        <v>4.0999999999999996</v>
      </c>
      <c r="I334">
        <v>2.5</v>
      </c>
      <c r="K334" s="18">
        <f>MONTH(날씨1[[#This Row],[tm]])</f>
        <v>11</v>
      </c>
      <c r="L334" s="18">
        <f>DAY(날씨1[[#This Row],[tm]])</f>
        <v>28</v>
      </c>
    </row>
    <row r="335" spans="1:12" x14ac:dyDescent="0.3">
      <c r="A335">
        <v>95</v>
      </c>
      <c r="B335" t="s">
        <v>50</v>
      </c>
      <c r="C335" s="4">
        <v>42337</v>
      </c>
      <c r="D335">
        <v>0.1</v>
      </c>
      <c r="E335">
        <v>-3.4</v>
      </c>
      <c r="F335">
        <v>3</v>
      </c>
      <c r="G335">
        <v>3.5</v>
      </c>
      <c r="H335">
        <v>4.8</v>
      </c>
      <c r="I335">
        <v>2.7</v>
      </c>
      <c r="K335" s="18">
        <f>MONTH(날씨1[[#This Row],[tm]])</f>
        <v>11</v>
      </c>
      <c r="L335" s="18">
        <f>DAY(날씨1[[#This Row],[tm]])</f>
        <v>29</v>
      </c>
    </row>
    <row r="336" spans="1:12" x14ac:dyDescent="0.3">
      <c r="A336">
        <v>95</v>
      </c>
      <c r="B336" t="s">
        <v>50</v>
      </c>
      <c r="C336" s="4">
        <v>42338</v>
      </c>
      <c r="D336">
        <v>2.1</v>
      </c>
      <c r="E336">
        <v>-3.2</v>
      </c>
      <c r="F336">
        <v>7</v>
      </c>
      <c r="H336">
        <v>5</v>
      </c>
      <c r="I336">
        <v>3.3</v>
      </c>
      <c r="K336" s="18">
        <f>MONTH(날씨1[[#This Row],[tm]])</f>
        <v>11</v>
      </c>
      <c r="L336" s="18">
        <f>DAY(날씨1[[#This Row],[tm]])</f>
        <v>30</v>
      </c>
    </row>
    <row r="337" spans="1:12" x14ac:dyDescent="0.3">
      <c r="A337">
        <v>95</v>
      </c>
      <c r="B337" t="s">
        <v>50</v>
      </c>
      <c r="C337" s="4">
        <v>42339</v>
      </c>
      <c r="D337">
        <v>0.4</v>
      </c>
      <c r="E337">
        <v>-5.0999999999999996</v>
      </c>
      <c r="F337">
        <v>8.3000000000000007</v>
      </c>
      <c r="H337">
        <v>3.2</v>
      </c>
      <c r="I337">
        <v>1.9</v>
      </c>
      <c r="K337" s="18">
        <f>MONTH(날씨1[[#This Row],[tm]])</f>
        <v>12</v>
      </c>
      <c r="L337" s="18">
        <f>DAY(날씨1[[#This Row],[tm]])</f>
        <v>1</v>
      </c>
    </row>
    <row r="338" spans="1:12" x14ac:dyDescent="0.3">
      <c r="A338">
        <v>95</v>
      </c>
      <c r="B338" t="s">
        <v>50</v>
      </c>
      <c r="C338" s="4">
        <v>42340</v>
      </c>
      <c r="D338">
        <v>3.5</v>
      </c>
      <c r="E338">
        <v>0.3</v>
      </c>
      <c r="F338">
        <v>7.2</v>
      </c>
      <c r="G338">
        <v>20.5</v>
      </c>
      <c r="H338">
        <v>10.1</v>
      </c>
      <c r="I338">
        <v>5.5</v>
      </c>
      <c r="K338" s="18">
        <f>MONTH(날씨1[[#This Row],[tm]])</f>
        <v>12</v>
      </c>
      <c r="L338" s="18">
        <f>DAY(날씨1[[#This Row],[tm]])</f>
        <v>2</v>
      </c>
    </row>
    <row r="339" spans="1:12" x14ac:dyDescent="0.3">
      <c r="A339">
        <v>95</v>
      </c>
      <c r="B339" t="s">
        <v>50</v>
      </c>
      <c r="C339" s="4">
        <v>42341</v>
      </c>
      <c r="D339">
        <v>-1.3</v>
      </c>
      <c r="E339">
        <v>-4.7</v>
      </c>
      <c r="F339">
        <v>2.4</v>
      </c>
      <c r="G339">
        <v>0.2</v>
      </c>
      <c r="H339">
        <v>10.4</v>
      </c>
      <c r="I339">
        <v>5.0999999999999996</v>
      </c>
      <c r="K339" s="18">
        <f>MONTH(날씨1[[#This Row],[tm]])</f>
        <v>12</v>
      </c>
      <c r="L339" s="18">
        <f>DAY(날씨1[[#This Row],[tm]])</f>
        <v>3</v>
      </c>
    </row>
    <row r="340" spans="1:12" x14ac:dyDescent="0.3">
      <c r="A340">
        <v>95</v>
      </c>
      <c r="B340" t="s">
        <v>50</v>
      </c>
      <c r="C340" s="4">
        <v>42342</v>
      </c>
      <c r="D340">
        <v>-1.6</v>
      </c>
      <c r="E340">
        <v>-5.0999999999999996</v>
      </c>
      <c r="F340">
        <v>2.2999999999999998</v>
      </c>
      <c r="H340">
        <v>7.7</v>
      </c>
      <c r="I340">
        <v>4.8</v>
      </c>
      <c r="K340" s="18">
        <f>MONTH(날씨1[[#This Row],[tm]])</f>
        <v>12</v>
      </c>
      <c r="L340" s="18">
        <f>DAY(날씨1[[#This Row],[tm]])</f>
        <v>4</v>
      </c>
    </row>
    <row r="341" spans="1:12" x14ac:dyDescent="0.3">
      <c r="A341">
        <v>95</v>
      </c>
      <c r="B341" t="s">
        <v>50</v>
      </c>
      <c r="C341" s="4">
        <v>42343</v>
      </c>
      <c r="D341">
        <v>2</v>
      </c>
      <c r="E341">
        <v>-2.4</v>
      </c>
      <c r="F341">
        <v>5.9</v>
      </c>
      <c r="H341">
        <v>9.6</v>
      </c>
      <c r="I341">
        <v>4.7</v>
      </c>
      <c r="K341" s="18">
        <f>MONTH(날씨1[[#This Row],[tm]])</f>
        <v>12</v>
      </c>
      <c r="L341" s="18">
        <f>DAY(날씨1[[#This Row],[tm]])</f>
        <v>5</v>
      </c>
    </row>
    <row r="342" spans="1:12" x14ac:dyDescent="0.3">
      <c r="A342">
        <v>95</v>
      </c>
      <c r="B342" t="s">
        <v>50</v>
      </c>
      <c r="C342" s="4">
        <v>42344</v>
      </c>
      <c r="D342">
        <v>-1.8</v>
      </c>
      <c r="E342">
        <v>-5.0999999999999996</v>
      </c>
      <c r="F342">
        <v>4.5</v>
      </c>
      <c r="H342">
        <v>3.4</v>
      </c>
      <c r="I342">
        <v>2.2000000000000002</v>
      </c>
      <c r="K342" s="18">
        <f>MONTH(날씨1[[#This Row],[tm]])</f>
        <v>12</v>
      </c>
      <c r="L342" s="18">
        <f>DAY(날씨1[[#This Row],[tm]])</f>
        <v>6</v>
      </c>
    </row>
    <row r="343" spans="1:12" x14ac:dyDescent="0.3">
      <c r="A343">
        <v>95</v>
      </c>
      <c r="B343" t="s">
        <v>50</v>
      </c>
      <c r="C343" s="4">
        <v>42345</v>
      </c>
      <c r="D343">
        <v>-0.1</v>
      </c>
      <c r="E343">
        <v>-7.6</v>
      </c>
      <c r="F343">
        <v>8.4</v>
      </c>
      <c r="H343">
        <v>2.7</v>
      </c>
      <c r="I343">
        <v>1.8</v>
      </c>
      <c r="K343" s="18">
        <f>MONTH(날씨1[[#This Row],[tm]])</f>
        <v>12</v>
      </c>
      <c r="L343" s="18">
        <f>DAY(날씨1[[#This Row],[tm]])</f>
        <v>7</v>
      </c>
    </row>
    <row r="344" spans="1:12" x14ac:dyDescent="0.3">
      <c r="A344">
        <v>95</v>
      </c>
      <c r="B344" t="s">
        <v>50</v>
      </c>
      <c r="C344" s="4">
        <v>42346</v>
      </c>
      <c r="D344">
        <v>-0.2</v>
      </c>
      <c r="E344">
        <v>-4.5</v>
      </c>
      <c r="F344">
        <v>8.1</v>
      </c>
      <c r="H344">
        <v>3.5</v>
      </c>
      <c r="I344">
        <v>1.8</v>
      </c>
      <c r="K344" s="18">
        <f>MONTH(날씨1[[#This Row],[tm]])</f>
        <v>12</v>
      </c>
      <c r="L344" s="18">
        <f>DAY(날씨1[[#This Row],[tm]])</f>
        <v>8</v>
      </c>
    </row>
    <row r="345" spans="1:12" x14ac:dyDescent="0.3">
      <c r="A345">
        <v>95</v>
      </c>
      <c r="B345" t="s">
        <v>50</v>
      </c>
      <c r="C345" s="4">
        <v>42347</v>
      </c>
      <c r="D345">
        <v>0.2</v>
      </c>
      <c r="E345">
        <v>-5.7</v>
      </c>
      <c r="F345">
        <v>9.6</v>
      </c>
      <c r="H345">
        <v>2.4</v>
      </c>
      <c r="I345">
        <v>1.6</v>
      </c>
      <c r="K345" s="18">
        <f>MONTH(날씨1[[#This Row],[tm]])</f>
        <v>12</v>
      </c>
      <c r="L345" s="18">
        <f>DAY(날씨1[[#This Row],[tm]])</f>
        <v>9</v>
      </c>
    </row>
    <row r="346" spans="1:12" x14ac:dyDescent="0.3">
      <c r="A346">
        <v>95</v>
      </c>
      <c r="B346" t="s">
        <v>50</v>
      </c>
      <c r="C346" s="4">
        <v>42348</v>
      </c>
      <c r="D346">
        <v>3.3</v>
      </c>
      <c r="E346">
        <v>-0.3</v>
      </c>
      <c r="F346">
        <v>6</v>
      </c>
      <c r="H346">
        <v>3.8</v>
      </c>
      <c r="I346">
        <v>2.1</v>
      </c>
      <c r="K346" s="18">
        <f>MONTH(날씨1[[#This Row],[tm]])</f>
        <v>12</v>
      </c>
      <c r="L346" s="18">
        <f>DAY(날씨1[[#This Row],[tm]])</f>
        <v>10</v>
      </c>
    </row>
    <row r="347" spans="1:12" x14ac:dyDescent="0.3">
      <c r="A347">
        <v>95</v>
      </c>
      <c r="B347" t="s">
        <v>50</v>
      </c>
      <c r="C347" s="4">
        <v>42349</v>
      </c>
      <c r="D347">
        <v>4.9000000000000004</v>
      </c>
      <c r="E347">
        <v>-1.6</v>
      </c>
      <c r="F347">
        <v>9.3000000000000007</v>
      </c>
      <c r="H347">
        <v>9.1</v>
      </c>
      <c r="I347">
        <v>6.6</v>
      </c>
      <c r="K347" s="18">
        <f>MONTH(날씨1[[#This Row],[tm]])</f>
        <v>12</v>
      </c>
      <c r="L347" s="18">
        <f>DAY(날씨1[[#This Row],[tm]])</f>
        <v>11</v>
      </c>
    </row>
    <row r="348" spans="1:12" x14ac:dyDescent="0.3">
      <c r="A348">
        <v>95</v>
      </c>
      <c r="B348" t="s">
        <v>50</v>
      </c>
      <c r="C348" s="4">
        <v>42350</v>
      </c>
      <c r="D348">
        <v>0.4</v>
      </c>
      <c r="E348">
        <v>-5.2</v>
      </c>
      <c r="F348">
        <v>8.6999999999999993</v>
      </c>
      <c r="H348">
        <v>4.4000000000000004</v>
      </c>
      <c r="I348">
        <v>2.4</v>
      </c>
      <c r="K348" s="18">
        <f>MONTH(날씨1[[#This Row],[tm]])</f>
        <v>12</v>
      </c>
      <c r="L348" s="18">
        <f>DAY(날씨1[[#This Row],[tm]])</f>
        <v>12</v>
      </c>
    </row>
    <row r="349" spans="1:12" x14ac:dyDescent="0.3">
      <c r="A349">
        <v>95</v>
      </c>
      <c r="B349" t="s">
        <v>50</v>
      </c>
      <c r="C349" s="4">
        <v>42351</v>
      </c>
      <c r="D349">
        <v>0.2</v>
      </c>
      <c r="E349">
        <v>-5.3</v>
      </c>
      <c r="F349">
        <v>9.1</v>
      </c>
      <c r="H349">
        <v>3.5</v>
      </c>
      <c r="I349">
        <v>2.1</v>
      </c>
      <c r="K349" s="18">
        <f>MONTH(날씨1[[#This Row],[tm]])</f>
        <v>12</v>
      </c>
      <c r="L349" s="18">
        <f>DAY(날씨1[[#This Row],[tm]])</f>
        <v>13</v>
      </c>
    </row>
    <row r="350" spans="1:12" x14ac:dyDescent="0.3">
      <c r="A350">
        <v>95</v>
      </c>
      <c r="B350" t="s">
        <v>50</v>
      </c>
      <c r="C350" s="4">
        <v>42352</v>
      </c>
      <c r="D350">
        <v>2.1</v>
      </c>
      <c r="E350">
        <v>-3.3</v>
      </c>
      <c r="F350">
        <v>5.4</v>
      </c>
      <c r="G350">
        <v>1</v>
      </c>
      <c r="H350">
        <v>2.1</v>
      </c>
      <c r="I350">
        <v>1.2</v>
      </c>
      <c r="K350" s="18">
        <f>MONTH(날씨1[[#This Row],[tm]])</f>
        <v>12</v>
      </c>
      <c r="L350" s="18">
        <f>DAY(날씨1[[#This Row],[tm]])</f>
        <v>14</v>
      </c>
    </row>
    <row r="351" spans="1:12" x14ac:dyDescent="0.3">
      <c r="A351">
        <v>95</v>
      </c>
      <c r="B351" t="s">
        <v>50</v>
      </c>
      <c r="C351" s="4">
        <v>42353</v>
      </c>
      <c r="D351">
        <v>3.5</v>
      </c>
      <c r="E351">
        <v>-0.1</v>
      </c>
      <c r="F351">
        <v>6.4</v>
      </c>
      <c r="H351">
        <v>10.5</v>
      </c>
      <c r="I351">
        <v>5.8</v>
      </c>
      <c r="K351" s="18">
        <f>MONTH(날씨1[[#This Row],[tm]])</f>
        <v>12</v>
      </c>
      <c r="L351" s="18">
        <f>DAY(날씨1[[#This Row],[tm]])</f>
        <v>15</v>
      </c>
    </row>
    <row r="352" spans="1:12" x14ac:dyDescent="0.3">
      <c r="A352">
        <v>95</v>
      </c>
      <c r="B352" t="s">
        <v>50</v>
      </c>
      <c r="C352" s="4">
        <v>42354</v>
      </c>
      <c r="D352">
        <v>-1.9</v>
      </c>
      <c r="E352">
        <v>-6.1</v>
      </c>
      <c r="F352">
        <v>0.9</v>
      </c>
      <c r="H352">
        <v>9.3000000000000007</v>
      </c>
      <c r="I352">
        <v>5.3</v>
      </c>
      <c r="K352" s="18">
        <f>MONTH(날씨1[[#This Row],[tm]])</f>
        <v>12</v>
      </c>
      <c r="L352" s="18">
        <f>DAY(날씨1[[#This Row],[tm]])</f>
        <v>16</v>
      </c>
    </row>
    <row r="353" spans="1:12" x14ac:dyDescent="0.3">
      <c r="A353">
        <v>95</v>
      </c>
      <c r="B353" t="s">
        <v>50</v>
      </c>
      <c r="C353" s="4">
        <v>42355</v>
      </c>
      <c r="D353">
        <v>-6.6</v>
      </c>
      <c r="E353">
        <v>-10.1</v>
      </c>
      <c r="F353">
        <v>-1.9</v>
      </c>
      <c r="H353">
        <v>5.2</v>
      </c>
      <c r="I353">
        <v>2.9</v>
      </c>
      <c r="K353" s="18">
        <f>MONTH(날씨1[[#This Row],[tm]])</f>
        <v>12</v>
      </c>
      <c r="L353" s="18">
        <f>DAY(날씨1[[#This Row],[tm]])</f>
        <v>17</v>
      </c>
    </row>
    <row r="354" spans="1:12" x14ac:dyDescent="0.3">
      <c r="A354">
        <v>95</v>
      </c>
      <c r="B354" t="s">
        <v>50</v>
      </c>
      <c r="C354" s="4">
        <v>42356</v>
      </c>
      <c r="D354">
        <v>-6.4</v>
      </c>
      <c r="E354">
        <v>-11.9</v>
      </c>
      <c r="F354">
        <v>-2</v>
      </c>
      <c r="H354">
        <v>2.5</v>
      </c>
      <c r="I354">
        <v>1.3</v>
      </c>
      <c r="K354" s="18">
        <f>MONTH(날씨1[[#This Row],[tm]])</f>
        <v>12</v>
      </c>
      <c r="L354" s="18">
        <f>DAY(날씨1[[#This Row],[tm]])</f>
        <v>18</v>
      </c>
    </row>
    <row r="355" spans="1:12" x14ac:dyDescent="0.3">
      <c r="A355">
        <v>95</v>
      </c>
      <c r="B355" t="s">
        <v>50</v>
      </c>
      <c r="C355" s="4">
        <v>42357</v>
      </c>
      <c r="D355">
        <v>-3.8</v>
      </c>
      <c r="E355">
        <v>-8.8000000000000007</v>
      </c>
      <c r="F355">
        <v>4.5</v>
      </c>
      <c r="H355">
        <v>3.6</v>
      </c>
      <c r="I355">
        <v>2</v>
      </c>
      <c r="K355" s="18">
        <f>MONTH(날씨1[[#This Row],[tm]])</f>
        <v>12</v>
      </c>
      <c r="L355" s="18">
        <f>DAY(날씨1[[#This Row],[tm]])</f>
        <v>19</v>
      </c>
    </row>
    <row r="356" spans="1:12" x14ac:dyDescent="0.3">
      <c r="A356">
        <v>95</v>
      </c>
      <c r="B356" t="s">
        <v>50</v>
      </c>
      <c r="C356" s="4">
        <v>42358</v>
      </c>
      <c r="D356">
        <v>-3.2</v>
      </c>
      <c r="E356">
        <v>-9.3000000000000007</v>
      </c>
      <c r="F356">
        <v>4.7</v>
      </c>
      <c r="H356">
        <v>2.5</v>
      </c>
      <c r="I356">
        <v>1.5</v>
      </c>
      <c r="K356" s="18">
        <f>MONTH(날씨1[[#This Row],[tm]])</f>
        <v>12</v>
      </c>
      <c r="L356" s="18">
        <f>DAY(날씨1[[#This Row],[tm]])</f>
        <v>20</v>
      </c>
    </row>
    <row r="357" spans="1:12" x14ac:dyDescent="0.3">
      <c r="A357">
        <v>95</v>
      </c>
      <c r="B357" t="s">
        <v>50</v>
      </c>
      <c r="C357" s="4">
        <v>42359</v>
      </c>
      <c r="D357">
        <v>-1.3</v>
      </c>
      <c r="E357">
        <v>-5.3</v>
      </c>
      <c r="F357">
        <v>2</v>
      </c>
      <c r="G357">
        <v>2.2999999999999998</v>
      </c>
      <c r="H357">
        <v>2.4</v>
      </c>
      <c r="I357">
        <v>1.4</v>
      </c>
      <c r="K357" s="18">
        <f>MONTH(날씨1[[#This Row],[tm]])</f>
        <v>12</v>
      </c>
      <c r="L357" s="18">
        <f>DAY(날씨1[[#This Row],[tm]])</f>
        <v>21</v>
      </c>
    </row>
    <row r="358" spans="1:12" x14ac:dyDescent="0.3">
      <c r="A358">
        <v>95</v>
      </c>
      <c r="B358" t="s">
        <v>50</v>
      </c>
      <c r="C358" s="4">
        <v>42360</v>
      </c>
      <c r="D358">
        <v>-1.5</v>
      </c>
      <c r="E358">
        <v>-7.1</v>
      </c>
      <c r="F358">
        <v>4.8</v>
      </c>
      <c r="H358">
        <v>2.9</v>
      </c>
      <c r="I358">
        <v>1.6</v>
      </c>
      <c r="K358" s="18">
        <f>MONTH(날씨1[[#This Row],[tm]])</f>
        <v>12</v>
      </c>
      <c r="L358" s="18">
        <f>DAY(날씨1[[#This Row],[tm]])</f>
        <v>22</v>
      </c>
    </row>
    <row r="359" spans="1:12" x14ac:dyDescent="0.3">
      <c r="A359">
        <v>95</v>
      </c>
      <c r="B359" t="s">
        <v>50</v>
      </c>
      <c r="C359" s="4">
        <v>42361</v>
      </c>
      <c r="D359">
        <v>1.3</v>
      </c>
      <c r="E359">
        <v>-3.4</v>
      </c>
      <c r="F359">
        <v>10</v>
      </c>
      <c r="G359">
        <v>0</v>
      </c>
      <c r="H359">
        <v>3.1</v>
      </c>
      <c r="I359">
        <v>1.6</v>
      </c>
      <c r="K359" s="18">
        <f>MONTH(날씨1[[#This Row],[tm]])</f>
        <v>12</v>
      </c>
      <c r="L359" s="18">
        <f>DAY(날씨1[[#This Row],[tm]])</f>
        <v>23</v>
      </c>
    </row>
    <row r="360" spans="1:12" x14ac:dyDescent="0.3">
      <c r="A360">
        <v>95</v>
      </c>
      <c r="B360" t="s">
        <v>50</v>
      </c>
      <c r="C360" s="4">
        <v>42362</v>
      </c>
      <c r="D360">
        <v>-2.2000000000000002</v>
      </c>
      <c r="E360">
        <v>-5.2</v>
      </c>
      <c r="F360">
        <v>3.1</v>
      </c>
      <c r="H360">
        <v>4.8</v>
      </c>
      <c r="I360">
        <v>2.9</v>
      </c>
      <c r="K360" s="18">
        <f>MONTH(날씨1[[#This Row],[tm]])</f>
        <v>12</v>
      </c>
      <c r="L360" s="18">
        <f>DAY(날씨1[[#This Row],[tm]])</f>
        <v>24</v>
      </c>
    </row>
    <row r="361" spans="1:12" x14ac:dyDescent="0.3">
      <c r="A361">
        <v>95</v>
      </c>
      <c r="B361" t="s">
        <v>50</v>
      </c>
      <c r="C361" s="4">
        <v>42363</v>
      </c>
      <c r="D361">
        <v>-2.5</v>
      </c>
      <c r="E361">
        <v>-8.8000000000000007</v>
      </c>
      <c r="F361">
        <v>2</v>
      </c>
      <c r="H361">
        <v>6.7</v>
      </c>
      <c r="I361">
        <v>4.3</v>
      </c>
      <c r="K361" s="18">
        <f>MONTH(날씨1[[#This Row],[tm]])</f>
        <v>12</v>
      </c>
      <c r="L361" s="18">
        <f>DAY(날씨1[[#This Row],[tm]])</f>
        <v>25</v>
      </c>
    </row>
    <row r="362" spans="1:12" x14ac:dyDescent="0.3">
      <c r="A362">
        <v>95</v>
      </c>
      <c r="B362" t="s">
        <v>50</v>
      </c>
      <c r="C362" s="4">
        <v>42364</v>
      </c>
      <c r="D362">
        <v>0.1</v>
      </c>
      <c r="E362">
        <v>-4.5999999999999996</v>
      </c>
      <c r="F362">
        <v>4.8</v>
      </c>
      <c r="G362">
        <v>0</v>
      </c>
      <c r="H362">
        <v>7.7</v>
      </c>
      <c r="I362">
        <v>4.0999999999999996</v>
      </c>
      <c r="K362" s="18">
        <f>MONTH(날씨1[[#This Row],[tm]])</f>
        <v>12</v>
      </c>
      <c r="L362" s="18">
        <f>DAY(날씨1[[#This Row],[tm]])</f>
        <v>26</v>
      </c>
    </row>
    <row r="363" spans="1:12" x14ac:dyDescent="0.3">
      <c r="A363">
        <v>95</v>
      </c>
      <c r="B363" t="s">
        <v>50</v>
      </c>
      <c r="C363" s="4">
        <v>42365</v>
      </c>
      <c r="D363">
        <v>-7.9</v>
      </c>
      <c r="E363">
        <v>-12.2</v>
      </c>
      <c r="F363">
        <v>-1.8</v>
      </c>
      <c r="H363">
        <v>4.5999999999999996</v>
      </c>
      <c r="I363">
        <v>2.8</v>
      </c>
      <c r="K363" s="18">
        <f>MONTH(날씨1[[#This Row],[tm]])</f>
        <v>12</v>
      </c>
      <c r="L363" s="18">
        <f>DAY(날씨1[[#This Row],[tm]])</f>
        <v>27</v>
      </c>
    </row>
    <row r="364" spans="1:12" x14ac:dyDescent="0.3">
      <c r="A364">
        <v>95</v>
      </c>
      <c r="B364" t="s">
        <v>50</v>
      </c>
      <c r="C364" s="4">
        <v>42366</v>
      </c>
      <c r="D364">
        <v>-9.6</v>
      </c>
      <c r="E364">
        <v>-15.2</v>
      </c>
      <c r="F364">
        <v>-2.5</v>
      </c>
      <c r="H364">
        <v>6.1</v>
      </c>
      <c r="I364">
        <v>3.6</v>
      </c>
      <c r="K364" s="18">
        <f>MONTH(날씨1[[#This Row],[tm]])</f>
        <v>12</v>
      </c>
      <c r="L364" s="18">
        <f>DAY(날씨1[[#This Row],[tm]])</f>
        <v>28</v>
      </c>
    </row>
    <row r="365" spans="1:12" x14ac:dyDescent="0.3">
      <c r="A365">
        <v>95</v>
      </c>
      <c r="B365" t="s">
        <v>50</v>
      </c>
      <c r="C365" s="4">
        <v>42367</v>
      </c>
      <c r="D365">
        <v>-6.7</v>
      </c>
      <c r="E365">
        <v>-14.9</v>
      </c>
      <c r="F365">
        <v>1.3</v>
      </c>
      <c r="H365">
        <v>4.9000000000000004</v>
      </c>
      <c r="I365">
        <v>2.4</v>
      </c>
      <c r="K365" s="18">
        <f>MONTH(날씨1[[#This Row],[tm]])</f>
        <v>12</v>
      </c>
      <c r="L365" s="18">
        <f>DAY(날씨1[[#This Row],[tm]])</f>
        <v>29</v>
      </c>
    </row>
    <row r="366" spans="1:12" x14ac:dyDescent="0.3">
      <c r="A366">
        <v>95</v>
      </c>
      <c r="B366" t="s">
        <v>50</v>
      </c>
      <c r="C366" s="4">
        <v>42368</v>
      </c>
      <c r="D366">
        <v>-1</v>
      </c>
      <c r="E366">
        <v>-5.6</v>
      </c>
      <c r="F366">
        <v>4.7</v>
      </c>
      <c r="G366">
        <v>1.6</v>
      </c>
      <c r="H366">
        <v>6.7</v>
      </c>
      <c r="I366">
        <v>4</v>
      </c>
      <c r="K366" s="18">
        <f>MONTH(날씨1[[#This Row],[tm]])</f>
        <v>12</v>
      </c>
      <c r="L366" s="18">
        <f>DAY(날씨1[[#This Row],[tm]])</f>
        <v>30</v>
      </c>
    </row>
    <row r="367" spans="1:12" x14ac:dyDescent="0.3">
      <c r="A367">
        <v>95</v>
      </c>
      <c r="B367" t="s">
        <v>50</v>
      </c>
      <c r="C367" s="4">
        <v>42369</v>
      </c>
      <c r="D367">
        <v>-1</v>
      </c>
      <c r="E367">
        <v>-5.9</v>
      </c>
      <c r="F367">
        <v>1.6</v>
      </c>
      <c r="G367">
        <v>0</v>
      </c>
      <c r="H367">
        <v>3.2</v>
      </c>
      <c r="I367">
        <v>1.8</v>
      </c>
      <c r="K367" s="18">
        <f>MONTH(날씨1[[#This Row],[tm]])</f>
        <v>12</v>
      </c>
      <c r="L367" s="18">
        <f>DAY(날씨1[[#This Row],[tm]])</f>
        <v>31</v>
      </c>
    </row>
    <row r="368" spans="1:12" x14ac:dyDescent="0.3">
      <c r="C368" s="4"/>
    </row>
  </sheetData>
  <mergeCells count="7">
    <mergeCell ref="AC3:AD3"/>
    <mergeCell ref="N3:N4"/>
    <mergeCell ref="AA3:AB3"/>
    <mergeCell ref="P3:R3"/>
    <mergeCell ref="S3:U3"/>
    <mergeCell ref="V3:W3"/>
    <mergeCell ref="X3:Z3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15FC91-1BBE-442F-9EEE-814A508D7FCD}">
  <sheetPr codeName="Sheet7"/>
  <dimension ref="A2:AD368"/>
  <sheetViews>
    <sheetView zoomScale="85" zoomScaleNormal="85" workbookViewId="0">
      <selection activeCell="W10" sqref="W10"/>
    </sheetView>
  </sheetViews>
  <sheetFormatPr defaultRowHeight="16.5" x14ac:dyDescent="0.3"/>
  <cols>
    <col min="1" max="1" width="8.625" bestFit="1" customWidth="1"/>
    <col min="2" max="2" width="10" bestFit="1" customWidth="1"/>
    <col min="3" max="3" width="11.625" bestFit="1" customWidth="1"/>
    <col min="4" max="5" width="9.375" bestFit="1" customWidth="1"/>
    <col min="6" max="6" width="9.875" bestFit="1" customWidth="1"/>
    <col min="7" max="7" width="10" bestFit="1" customWidth="1"/>
    <col min="8" max="8" width="12.875" bestFit="1" customWidth="1"/>
    <col min="9" max="9" width="10.375" bestFit="1" customWidth="1"/>
    <col min="10" max="10" width="10.875" bestFit="1" customWidth="1"/>
    <col min="11" max="12" width="8.375" bestFit="1" customWidth="1"/>
    <col min="13" max="13" width="1.625" customWidth="1"/>
    <col min="14" max="28" width="12.625" customWidth="1"/>
    <col min="29" max="29" width="16.375" bestFit="1" customWidth="1"/>
    <col min="30" max="30" width="11" bestFit="1" customWidth="1"/>
    <col min="33" max="33" width="9.5" bestFit="1" customWidth="1"/>
    <col min="34" max="34" width="14.5" bestFit="1" customWidth="1"/>
    <col min="35" max="35" width="9.125" bestFit="1" customWidth="1"/>
    <col min="36" max="36" width="14" bestFit="1" customWidth="1"/>
    <col min="37" max="37" width="8.875" bestFit="1" customWidth="1"/>
    <col min="38" max="38" width="8.75" bestFit="1" customWidth="1"/>
    <col min="39" max="39" width="11.625" bestFit="1" customWidth="1"/>
    <col min="40" max="40" width="19" bestFit="1" customWidth="1"/>
    <col min="41" max="41" width="13.75" bestFit="1" customWidth="1"/>
    <col min="42" max="42" width="10.5" bestFit="1" customWidth="1"/>
    <col min="43" max="43" width="10.375" bestFit="1" customWidth="1"/>
    <col min="44" max="44" width="15.375" bestFit="1" customWidth="1"/>
    <col min="45" max="45" width="9.625" bestFit="1" customWidth="1"/>
    <col min="46" max="46" width="14.625" bestFit="1" customWidth="1"/>
    <col min="47" max="47" width="16.125" bestFit="1" customWidth="1"/>
    <col min="48" max="48" width="9.875" bestFit="1" customWidth="1"/>
    <col min="49" max="49" width="11.5" bestFit="1" customWidth="1"/>
    <col min="50" max="50" width="8.875" bestFit="1" customWidth="1"/>
    <col min="51" max="51" width="9.375" bestFit="1" customWidth="1"/>
    <col min="52" max="52" width="13.25" bestFit="1" customWidth="1"/>
    <col min="53" max="55" width="14.5" bestFit="1" customWidth="1"/>
    <col min="56" max="60" width="13.125" bestFit="1" customWidth="1"/>
    <col min="61" max="61" width="12.375" bestFit="1" customWidth="1"/>
    <col min="62" max="62" width="12.75" bestFit="1" customWidth="1"/>
    <col min="63" max="63" width="9.5" bestFit="1" customWidth="1"/>
    <col min="64" max="64" width="7.375" bestFit="1" customWidth="1"/>
    <col min="65" max="65" width="14.125" bestFit="1" customWidth="1"/>
  </cols>
  <sheetData>
    <row r="2" spans="1:30" x14ac:dyDescent="0.3">
      <c r="A2" t="s">
        <v>17</v>
      </c>
      <c r="B2" t="s">
        <v>18</v>
      </c>
      <c r="C2" t="s">
        <v>19</v>
      </c>
      <c r="D2" t="s">
        <v>20</v>
      </c>
      <c r="E2" t="s">
        <v>21</v>
      </c>
      <c r="F2" t="s">
        <v>22</v>
      </c>
      <c r="G2" t="s">
        <v>23</v>
      </c>
      <c r="H2" t="s">
        <v>24</v>
      </c>
      <c r="I2" t="s">
        <v>25</v>
      </c>
      <c r="J2" t="s">
        <v>26</v>
      </c>
      <c r="K2" s="135" t="s">
        <v>3094</v>
      </c>
      <c r="L2" s="135" t="s">
        <v>3165</v>
      </c>
    </row>
    <row r="3" spans="1:30" x14ac:dyDescent="0.3">
      <c r="A3">
        <v>95</v>
      </c>
      <c r="B3" t="s">
        <v>50</v>
      </c>
      <c r="C3" s="4">
        <v>42370</v>
      </c>
      <c r="D3">
        <v>-2</v>
      </c>
      <c r="E3">
        <v>-9</v>
      </c>
      <c r="F3">
        <v>3.3</v>
      </c>
      <c r="H3">
        <v>5.2</v>
      </c>
      <c r="I3">
        <v>3.1</v>
      </c>
      <c r="K3" s="18">
        <f>MONTH(날씨2[[#This Row],[tm]])</f>
        <v>1</v>
      </c>
      <c r="L3" s="18">
        <f>DAY(날씨2[[#This Row],[tm]])</f>
        <v>1</v>
      </c>
      <c r="N3" s="200" t="s">
        <v>3094</v>
      </c>
      <c r="O3" s="134" t="s">
        <v>3093</v>
      </c>
      <c r="P3" s="200" t="s">
        <v>3095</v>
      </c>
      <c r="Q3" s="200"/>
      <c r="R3" s="200"/>
      <c r="S3" s="200" t="s">
        <v>3096</v>
      </c>
      <c r="T3" s="200"/>
      <c r="U3" s="200"/>
      <c r="V3" s="200" t="s">
        <v>3093</v>
      </c>
      <c r="W3" s="200"/>
      <c r="X3" s="200" t="s">
        <v>3080</v>
      </c>
      <c r="Y3" s="200"/>
      <c r="Z3" s="200"/>
      <c r="AA3" s="200" t="s">
        <v>3081</v>
      </c>
      <c r="AB3" s="200"/>
      <c r="AC3" s="200" t="s">
        <v>3082</v>
      </c>
      <c r="AD3" s="200"/>
    </row>
    <row r="4" spans="1:30" x14ac:dyDescent="0.3">
      <c r="A4">
        <v>95</v>
      </c>
      <c r="B4" t="s">
        <v>50</v>
      </c>
      <c r="C4" s="4">
        <v>42371</v>
      </c>
      <c r="D4">
        <v>4.5</v>
      </c>
      <c r="E4">
        <v>-0.2</v>
      </c>
      <c r="F4">
        <v>8.1999999999999993</v>
      </c>
      <c r="H4">
        <v>7</v>
      </c>
      <c r="I4">
        <v>3.3</v>
      </c>
      <c r="K4" s="18">
        <f>MONTH(날씨2[[#This Row],[tm]])</f>
        <v>1</v>
      </c>
      <c r="L4" s="18">
        <f>DAY(날씨2[[#This Row],[tm]])</f>
        <v>2</v>
      </c>
      <c r="N4" s="200"/>
      <c r="O4" s="134" t="s">
        <v>3111</v>
      </c>
      <c r="P4" s="134" t="s">
        <v>3111</v>
      </c>
      <c r="Q4" s="55" t="s">
        <v>3100</v>
      </c>
      <c r="R4" s="55" t="s">
        <v>3099</v>
      </c>
      <c r="S4" s="55" t="s">
        <v>3100</v>
      </c>
      <c r="T4" s="55" t="s">
        <v>3099</v>
      </c>
      <c r="U4" s="55" t="s">
        <v>3200</v>
      </c>
      <c r="V4" s="134" t="s">
        <v>3097</v>
      </c>
      <c r="W4" s="134" t="s">
        <v>3098</v>
      </c>
      <c r="X4" s="134" t="s">
        <v>3101</v>
      </c>
      <c r="Y4" s="134" t="s">
        <v>3102</v>
      </c>
      <c r="Z4" s="134" t="s">
        <v>3103</v>
      </c>
      <c r="AA4" s="134" t="s">
        <v>3104</v>
      </c>
      <c r="AB4" s="134" t="s">
        <v>3105</v>
      </c>
      <c r="AC4" s="134" t="s">
        <v>3106</v>
      </c>
      <c r="AD4" s="134" t="s">
        <v>3107</v>
      </c>
    </row>
    <row r="5" spans="1:30" x14ac:dyDescent="0.3">
      <c r="A5">
        <v>95</v>
      </c>
      <c r="B5" t="s">
        <v>50</v>
      </c>
      <c r="C5" s="4">
        <v>42372</v>
      </c>
      <c r="D5">
        <v>2.8</v>
      </c>
      <c r="E5">
        <v>-1</v>
      </c>
      <c r="F5">
        <v>7.8</v>
      </c>
      <c r="H5">
        <v>4.8</v>
      </c>
      <c r="I5">
        <v>2.7</v>
      </c>
      <c r="K5" s="18">
        <f>MONTH(날씨2[[#This Row],[tm]])</f>
        <v>1</v>
      </c>
      <c r="L5" s="18">
        <f>DAY(날씨2[[#This Row],[tm]])</f>
        <v>3</v>
      </c>
      <c r="N5" s="56">
        <v>1</v>
      </c>
      <c r="O5" s="132">
        <f>COUNTIFS(날씨2[월],$N5,날씨2[maxTa],"&lt;="&amp;0)</f>
        <v>12</v>
      </c>
      <c r="P5" s="132">
        <f>COUNTIFS(날씨2[월],$N5,날씨2[avgTa],"&lt;="&amp;0)</f>
        <v>28</v>
      </c>
      <c r="Q5" s="132">
        <f>COUNTIFS(날씨2[월],$N5,날씨2[avgTa],"&lt;="&amp;-5)</f>
        <v>18</v>
      </c>
      <c r="R5" s="132">
        <f>COUNTIFS(날씨2[월],$N5,날씨2[avgTa],"&lt;="&amp;-10)</f>
        <v>7</v>
      </c>
      <c r="S5" s="132">
        <f>COUNTIFS(날씨2[월],$N5,날씨2[minTa],"&lt;="&amp;-5)</f>
        <v>28</v>
      </c>
      <c r="T5" s="132">
        <f>COUNTIFS(날씨2[월],$N5,날씨2[minTa],"&lt;="&amp;-10)</f>
        <v>22</v>
      </c>
      <c r="U5" s="132">
        <f>COUNTIFS(날씨2[월],$N5,날씨2[minTa],"&lt;="&amp;-12)</f>
        <v>17</v>
      </c>
      <c r="V5" s="132">
        <f>COUNTIFS(날씨2[월],$N5,날씨2[maxTa],"&gt;="&amp;33)</f>
        <v>0</v>
      </c>
      <c r="W5" s="132">
        <f>COUNTIFS(날씨2[월],$N5,날씨2[maxTa],"&gt;="&amp;35)</f>
        <v>0</v>
      </c>
      <c r="X5" s="132">
        <f>COUNTIFS(날씨2[월],$N5,날씨2[sumRn],"&gt;="&amp;5)</f>
        <v>0</v>
      </c>
      <c r="Y5" s="132">
        <f>COUNTIFS(날씨2[월],$N5,날씨2[sumRn],"&gt;="&amp;10)</f>
        <v>0</v>
      </c>
      <c r="Z5" s="132">
        <f>COUNTIFS(날씨2[월],$N5,날씨2[sumRn],"&gt;="&amp;50)</f>
        <v>0</v>
      </c>
      <c r="AA5" s="132">
        <f>COUNTIFS(날씨2[월],$N5,날씨2[ddMefs],"&gt;="&amp;1)</f>
        <v>0</v>
      </c>
      <c r="AB5" s="132">
        <f>COUNTIFS(날씨2[월],$N5,날씨2[ddMefs],"&gt;="&amp;5)</f>
        <v>0</v>
      </c>
      <c r="AC5" s="132">
        <f>COUNTIFS(날씨2[월],$N5,날씨2[maxInsWs],"&gt;="&amp;12)</f>
        <v>0</v>
      </c>
      <c r="AD5" s="132">
        <f>COUNTIFS(날씨2[월],$N5,날씨2[maxInsWs],"&gt;="&amp;15)</f>
        <v>0</v>
      </c>
    </row>
    <row r="6" spans="1:30" x14ac:dyDescent="0.3">
      <c r="A6">
        <v>95</v>
      </c>
      <c r="B6" t="s">
        <v>50</v>
      </c>
      <c r="C6" s="4">
        <v>42373</v>
      </c>
      <c r="D6">
        <v>1</v>
      </c>
      <c r="E6">
        <v>-4.4000000000000004</v>
      </c>
      <c r="F6">
        <v>4.4000000000000004</v>
      </c>
      <c r="H6">
        <v>7.8</v>
      </c>
      <c r="I6">
        <v>4.4000000000000004</v>
      </c>
      <c r="K6" s="18">
        <f>MONTH(날씨2[[#This Row],[tm]])</f>
        <v>1</v>
      </c>
      <c r="L6" s="18">
        <f>DAY(날씨2[[#This Row],[tm]])</f>
        <v>4</v>
      </c>
      <c r="N6" s="56">
        <v>2</v>
      </c>
      <c r="O6" s="132">
        <f>COUNTIFS(날씨2[월],$N6,날씨2[maxTa],"&lt;="&amp;0)</f>
        <v>5</v>
      </c>
      <c r="P6" s="132">
        <f>COUNTIFS(날씨2[월],$N6,날씨2[avgTa],"&lt;="&amp;0)</f>
        <v>23</v>
      </c>
      <c r="Q6" s="132">
        <f>COUNTIFS(날씨2[월],$N6,날씨2[avgTa],"&lt;="&amp;-5)</f>
        <v>8</v>
      </c>
      <c r="R6" s="132">
        <f>COUNTIFS(날씨2[월],$N6,날씨2[avgTa],"&lt;="&amp;-10)</f>
        <v>0</v>
      </c>
      <c r="S6" s="132">
        <f>COUNTIFS(날씨2[월],$N6,날씨2[minTa],"&lt;="&amp;-5)</f>
        <v>23</v>
      </c>
      <c r="T6" s="132">
        <f>COUNTIFS(날씨2[월],$N6,날씨2[minTa],"&lt;="&amp;-10)</f>
        <v>13</v>
      </c>
      <c r="U6" s="132">
        <f>COUNTIFS(날씨2[월],$N6,날씨2[minTa],"&lt;="&amp;-12)</f>
        <v>8</v>
      </c>
      <c r="V6" s="132">
        <f>COUNTIFS(날씨2[월],$N6,날씨2[maxTa],"&gt;="&amp;33)</f>
        <v>0</v>
      </c>
      <c r="W6" s="132">
        <f>COUNTIFS(날씨2[월],$N6,날씨2[maxTa],"&gt;="&amp;35)</f>
        <v>0</v>
      </c>
      <c r="X6" s="132">
        <f>COUNTIFS(날씨2[월],$N6,날씨2[sumRn],"&gt;="&amp;5)</f>
        <v>2</v>
      </c>
      <c r="Y6" s="132">
        <f>COUNTIFS(날씨2[월],$N6,날씨2[sumRn],"&gt;="&amp;10)</f>
        <v>2</v>
      </c>
      <c r="Z6" s="132">
        <f>COUNTIFS(날씨2[월],$N6,날씨2[sumRn],"&gt;="&amp;50)</f>
        <v>0</v>
      </c>
      <c r="AA6" s="132">
        <f>COUNTIFS(날씨2[월],$N6,날씨2[ddMefs],"&gt;="&amp;1)</f>
        <v>0</v>
      </c>
      <c r="AB6" s="132">
        <f>COUNTIFS(날씨2[월],$N6,날씨2[ddMefs],"&gt;="&amp;5)</f>
        <v>0</v>
      </c>
      <c r="AC6" s="132">
        <f>COUNTIFS(날씨2[월],$N6,날씨2[maxInsWs],"&gt;="&amp;12)</f>
        <v>0</v>
      </c>
      <c r="AD6" s="132">
        <f>COUNTIFS(날씨2[월],$N6,날씨2[maxInsWs],"&gt;="&amp;15)</f>
        <v>0</v>
      </c>
    </row>
    <row r="7" spans="1:30" x14ac:dyDescent="0.3">
      <c r="A7">
        <v>95</v>
      </c>
      <c r="B7" t="s">
        <v>50</v>
      </c>
      <c r="C7" s="4">
        <v>42374</v>
      </c>
      <c r="D7">
        <v>-4.7</v>
      </c>
      <c r="E7">
        <v>-9.1</v>
      </c>
      <c r="F7">
        <v>0.1</v>
      </c>
      <c r="H7">
        <v>11.6</v>
      </c>
      <c r="I7">
        <v>3.5</v>
      </c>
      <c r="K7" s="18">
        <f>MONTH(날씨2[[#This Row],[tm]])</f>
        <v>1</v>
      </c>
      <c r="L7" s="18">
        <f>DAY(날씨2[[#This Row],[tm]])</f>
        <v>5</v>
      </c>
      <c r="N7" s="56">
        <v>3</v>
      </c>
      <c r="O7" s="132">
        <f>COUNTIFS(날씨2[월],$N7,날씨2[maxTa],"&lt;="&amp;0)</f>
        <v>0</v>
      </c>
      <c r="P7" s="132">
        <f>COUNTIFS(날씨2[월],$N7,날씨2[avgTa],"&lt;="&amp;0)</f>
        <v>5</v>
      </c>
      <c r="Q7" s="132">
        <f>COUNTIFS(날씨2[월],$N7,날씨2[avgTa],"&lt;="&amp;-5)</f>
        <v>0</v>
      </c>
      <c r="R7" s="132">
        <f>COUNTIFS(날씨2[월],$N7,날씨2[avgTa],"&lt;="&amp;-10)</f>
        <v>0</v>
      </c>
      <c r="S7" s="132">
        <f>COUNTIFS(날씨2[월],$N7,날씨2[minTa],"&lt;="&amp;-5)</f>
        <v>5</v>
      </c>
      <c r="T7" s="132">
        <f>COUNTIFS(날씨2[월],$N7,날씨2[minTa],"&lt;="&amp;-10)</f>
        <v>1</v>
      </c>
      <c r="U7" s="132">
        <f>COUNTIFS(날씨2[월],$N7,날씨2[minTa],"&lt;="&amp;-12)</f>
        <v>1</v>
      </c>
      <c r="V7" s="132">
        <f>COUNTIFS(날씨2[월],$N7,날씨2[maxTa],"&gt;="&amp;33)</f>
        <v>0</v>
      </c>
      <c r="W7" s="132">
        <f>COUNTIFS(날씨2[월],$N7,날씨2[maxTa],"&gt;="&amp;35)</f>
        <v>0</v>
      </c>
      <c r="X7" s="132">
        <f>COUNTIFS(날씨2[월],$N7,날씨2[sumRn],"&gt;="&amp;5)</f>
        <v>1</v>
      </c>
      <c r="Y7" s="132">
        <f>COUNTIFS(날씨2[월],$N7,날씨2[sumRn],"&gt;="&amp;10)</f>
        <v>1</v>
      </c>
      <c r="Z7" s="132">
        <f>COUNTIFS(날씨2[월],$N7,날씨2[sumRn],"&gt;="&amp;50)</f>
        <v>0</v>
      </c>
      <c r="AA7" s="132">
        <f>COUNTIFS(날씨2[월],$N7,날씨2[ddMefs],"&gt;="&amp;1)</f>
        <v>0</v>
      </c>
      <c r="AB7" s="132">
        <f>COUNTIFS(날씨2[월],$N7,날씨2[ddMefs],"&gt;="&amp;5)</f>
        <v>0</v>
      </c>
      <c r="AC7" s="132">
        <f>COUNTIFS(날씨2[월],$N7,날씨2[maxInsWs],"&gt;="&amp;12)</f>
        <v>1</v>
      </c>
      <c r="AD7" s="132">
        <f>COUNTIFS(날씨2[월],$N7,날씨2[maxInsWs],"&gt;="&amp;15)</f>
        <v>0</v>
      </c>
    </row>
    <row r="8" spans="1:30" x14ac:dyDescent="0.3">
      <c r="A8">
        <v>95</v>
      </c>
      <c r="B8" t="s">
        <v>50</v>
      </c>
      <c r="C8" s="4">
        <v>42375</v>
      </c>
      <c r="D8">
        <v>-4.5</v>
      </c>
      <c r="E8">
        <v>-10.5</v>
      </c>
      <c r="F8">
        <v>1.9</v>
      </c>
      <c r="H8">
        <v>6.4</v>
      </c>
      <c r="I8">
        <v>4.0999999999999996</v>
      </c>
      <c r="K8" s="18">
        <f>MONTH(날씨2[[#This Row],[tm]])</f>
        <v>1</v>
      </c>
      <c r="L8" s="18">
        <f>DAY(날씨2[[#This Row],[tm]])</f>
        <v>6</v>
      </c>
      <c r="N8" s="56">
        <v>4</v>
      </c>
      <c r="O8" s="132">
        <f>COUNTIFS(날씨2[월],$N8,날씨2[maxTa],"&lt;="&amp;0)</f>
        <v>0</v>
      </c>
      <c r="P8" s="132">
        <f>COUNTIFS(날씨2[월],$N8,날씨2[avgTa],"&lt;="&amp;0)</f>
        <v>0</v>
      </c>
      <c r="Q8" s="132">
        <f>COUNTIFS(날씨2[월],$N8,날씨2[avgTa],"&lt;="&amp;-5)</f>
        <v>0</v>
      </c>
      <c r="R8" s="132">
        <f>COUNTIFS(날씨2[월],$N8,날씨2[avgTa],"&lt;="&amp;-10)</f>
        <v>0</v>
      </c>
      <c r="S8" s="132">
        <f>COUNTIFS(날씨2[월],$N8,날씨2[minTa],"&lt;="&amp;-5)</f>
        <v>0</v>
      </c>
      <c r="T8" s="132">
        <f>COUNTIFS(날씨2[월],$N8,날씨2[minTa],"&lt;="&amp;-10)</f>
        <v>0</v>
      </c>
      <c r="U8" s="132">
        <f>COUNTIFS(날씨2[월],$N8,날씨2[minTa],"&lt;="&amp;-12)</f>
        <v>0</v>
      </c>
      <c r="V8" s="132">
        <f>COUNTIFS(날씨2[월],$N8,날씨2[maxTa],"&gt;="&amp;33)</f>
        <v>0</v>
      </c>
      <c r="W8" s="132">
        <f>COUNTIFS(날씨2[월],$N8,날씨2[maxTa],"&gt;="&amp;35)</f>
        <v>0</v>
      </c>
      <c r="X8" s="132">
        <f>COUNTIFS(날씨2[월],$N8,날씨2[sumRn],"&gt;="&amp;5)</f>
        <v>4</v>
      </c>
      <c r="Y8" s="132">
        <f>COUNTIFS(날씨2[월],$N8,날씨2[sumRn],"&gt;="&amp;10)</f>
        <v>3</v>
      </c>
      <c r="Z8" s="132">
        <f>COUNTIFS(날씨2[월],$N8,날씨2[sumRn],"&gt;="&amp;50)</f>
        <v>0</v>
      </c>
      <c r="AA8" s="132">
        <f>COUNTIFS(날씨2[월],$N8,날씨2[ddMefs],"&gt;="&amp;1)</f>
        <v>0</v>
      </c>
      <c r="AB8" s="132">
        <f>COUNTIFS(날씨2[월],$N8,날씨2[ddMefs],"&gt;="&amp;5)</f>
        <v>0</v>
      </c>
      <c r="AC8" s="132">
        <f>COUNTIFS(날씨2[월],$N8,날씨2[maxInsWs],"&gt;="&amp;12)</f>
        <v>1</v>
      </c>
      <c r="AD8" s="132">
        <f>COUNTIFS(날씨2[월],$N8,날씨2[maxInsWs],"&gt;="&amp;15)</f>
        <v>0</v>
      </c>
    </row>
    <row r="9" spans="1:30" x14ac:dyDescent="0.3">
      <c r="A9">
        <v>95</v>
      </c>
      <c r="B9" t="s">
        <v>50</v>
      </c>
      <c r="C9" s="4">
        <v>42376</v>
      </c>
      <c r="D9">
        <v>-5.9</v>
      </c>
      <c r="E9">
        <v>-11.5</v>
      </c>
      <c r="F9">
        <v>0.6</v>
      </c>
      <c r="H9">
        <v>6.2</v>
      </c>
      <c r="I9">
        <v>3.8</v>
      </c>
      <c r="K9" s="18">
        <f>MONTH(날씨2[[#This Row],[tm]])</f>
        <v>1</v>
      </c>
      <c r="L9" s="18">
        <f>DAY(날씨2[[#This Row],[tm]])</f>
        <v>7</v>
      </c>
      <c r="N9" s="56">
        <v>5</v>
      </c>
      <c r="O9" s="132">
        <f>COUNTIFS(날씨2[월],$N9,날씨2[maxTa],"&lt;="&amp;0)</f>
        <v>0</v>
      </c>
      <c r="P9" s="132">
        <f>COUNTIFS(날씨2[월],$N9,날씨2[avgTa],"&lt;="&amp;0)</f>
        <v>0</v>
      </c>
      <c r="Q9" s="132">
        <f>COUNTIFS(날씨2[월],$N9,날씨2[avgTa],"&lt;="&amp;-5)</f>
        <v>0</v>
      </c>
      <c r="R9" s="132">
        <f>COUNTIFS(날씨2[월],$N9,날씨2[avgTa],"&lt;="&amp;-10)</f>
        <v>0</v>
      </c>
      <c r="S9" s="132">
        <f>COUNTIFS(날씨2[월],$N9,날씨2[minTa],"&lt;="&amp;-5)</f>
        <v>0</v>
      </c>
      <c r="T9" s="132">
        <f>COUNTIFS(날씨2[월],$N9,날씨2[minTa],"&lt;="&amp;-10)</f>
        <v>0</v>
      </c>
      <c r="U9" s="132">
        <f>COUNTIFS(날씨2[월],$N9,날씨2[minTa],"&lt;="&amp;-12)</f>
        <v>0</v>
      </c>
      <c r="V9" s="132">
        <f>COUNTIFS(날씨2[월],$N9,날씨2[maxTa],"&gt;="&amp;33)</f>
        <v>0</v>
      </c>
      <c r="W9" s="132">
        <f>COUNTIFS(날씨2[월],$N9,날씨2[maxTa],"&gt;="&amp;35)</f>
        <v>0</v>
      </c>
      <c r="X9" s="132">
        <f>COUNTIFS(날씨2[월],$N9,날씨2[sumRn],"&gt;="&amp;5)</f>
        <v>7</v>
      </c>
      <c r="Y9" s="132">
        <f>COUNTIFS(날씨2[월],$N9,날씨2[sumRn],"&gt;="&amp;10)</f>
        <v>4</v>
      </c>
      <c r="Z9" s="132">
        <f>COUNTIFS(날씨2[월],$N9,날씨2[sumRn],"&gt;="&amp;50)</f>
        <v>0</v>
      </c>
      <c r="AA9" s="132">
        <f>COUNTIFS(날씨2[월],$N9,날씨2[ddMefs],"&gt;="&amp;1)</f>
        <v>0</v>
      </c>
      <c r="AB9" s="132">
        <f>COUNTIFS(날씨2[월],$N9,날씨2[ddMefs],"&gt;="&amp;5)</f>
        <v>0</v>
      </c>
      <c r="AC9" s="132">
        <f>COUNTIFS(날씨2[월],$N9,날씨2[maxInsWs],"&gt;="&amp;12)</f>
        <v>2</v>
      </c>
      <c r="AD9" s="132">
        <f>COUNTIFS(날씨2[월],$N9,날씨2[maxInsWs],"&gt;="&amp;15)</f>
        <v>0</v>
      </c>
    </row>
    <row r="10" spans="1:30" x14ac:dyDescent="0.3">
      <c r="A10">
        <v>95</v>
      </c>
      <c r="B10" t="s">
        <v>50</v>
      </c>
      <c r="C10" s="4">
        <v>42377</v>
      </c>
      <c r="D10">
        <v>-7</v>
      </c>
      <c r="E10">
        <v>-13</v>
      </c>
      <c r="F10">
        <v>-0.1</v>
      </c>
      <c r="H10">
        <v>7.1</v>
      </c>
      <c r="I10">
        <v>3.8</v>
      </c>
      <c r="K10" s="18">
        <f>MONTH(날씨2[[#This Row],[tm]])</f>
        <v>1</v>
      </c>
      <c r="L10" s="18">
        <f>DAY(날씨2[[#This Row],[tm]])</f>
        <v>8</v>
      </c>
      <c r="N10" s="56">
        <v>6</v>
      </c>
      <c r="O10" s="132">
        <f>COUNTIFS(날씨2[월],$N10,날씨2[maxTa],"&lt;="&amp;0)</f>
        <v>0</v>
      </c>
      <c r="P10" s="132">
        <f>COUNTIFS(날씨2[월],$N10,날씨2[avgTa],"&lt;="&amp;0)</f>
        <v>0</v>
      </c>
      <c r="Q10" s="132">
        <f>COUNTIFS(날씨2[월],$N10,날씨2[avgTa],"&lt;="&amp;-5)</f>
        <v>0</v>
      </c>
      <c r="R10" s="132">
        <f>COUNTIFS(날씨2[월],$N10,날씨2[avgTa],"&lt;="&amp;-10)</f>
        <v>0</v>
      </c>
      <c r="S10" s="132">
        <f>COUNTIFS(날씨2[월],$N10,날씨2[minTa],"&lt;="&amp;-5)</f>
        <v>0</v>
      </c>
      <c r="T10" s="132">
        <f>COUNTIFS(날씨2[월],$N10,날씨2[minTa],"&lt;="&amp;-10)</f>
        <v>0</v>
      </c>
      <c r="U10" s="132">
        <f>COUNTIFS(날씨2[월],$N10,날씨2[minTa],"&lt;="&amp;-12)</f>
        <v>0</v>
      </c>
      <c r="V10" s="132">
        <f>COUNTIFS(날씨2[월],$N10,날씨2[maxTa],"&gt;="&amp;33)</f>
        <v>0</v>
      </c>
      <c r="W10" s="132">
        <f>COUNTIFS(날씨2[월],$N10,날씨2[maxTa],"&gt;="&amp;35)</f>
        <v>0</v>
      </c>
      <c r="X10" s="132">
        <f>COUNTIFS(날씨2[월],$N10,날씨2[sumRn],"&gt;="&amp;5)</f>
        <v>2</v>
      </c>
      <c r="Y10" s="132">
        <f>COUNTIFS(날씨2[월],$N10,날씨2[sumRn],"&gt;="&amp;10)</f>
        <v>1</v>
      </c>
      <c r="Z10" s="132">
        <f>COUNTIFS(날씨2[월],$N10,날씨2[sumRn],"&gt;="&amp;50)</f>
        <v>0</v>
      </c>
      <c r="AA10" s="132">
        <f>COUNTIFS(날씨2[월],$N10,날씨2[ddMefs],"&gt;="&amp;1)</f>
        <v>0</v>
      </c>
      <c r="AB10" s="132">
        <f>COUNTIFS(날씨2[월],$N10,날씨2[ddMefs],"&gt;="&amp;5)</f>
        <v>0</v>
      </c>
      <c r="AC10" s="132">
        <f>COUNTIFS(날씨2[월],$N10,날씨2[maxInsWs],"&gt;="&amp;12)</f>
        <v>0</v>
      </c>
      <c r="AD10" s="132">
        <f>COUNTIFS(날씨2[월],$N10,날씨2[maxInsWs],"&gt;="&amp;15)</f>
        <v>0</v>
      </c>
    </row>
    <row r="11" spans="1:30" x14ac:dyDescent="0.3">
      <c r="A11">
        <v>95</v>
      </c>
      <c r="B11" t="s">
        <v>50</v>
      </c>
      <c r="C11" s="4">
        <v>42378</v>
      </c>
      <c r="D11">
        <v>-5</v>
      </c>
      <c r="E11">
        <v>-13.1</v>
      </c>
      <c r="F11">
        <v>0.4</v>
      </c>
      <c r="G11">
        <v>0</v>
      </c>
      <c r="H11">
        <v>8.3000000000000007</v>
      </c>
      <c r="I11">
        <v>4.9000000000000004</v>
      </c>
      <c r="K11" s="18">
        <f>MONTH(날씨2[[#This Row],[tm]])</f>
        <v>1</v>
      </c>
      <c r="L11" s="18">
        <f>DAY(날씨2[[#This Row],[tm]])</f>
        <v>9</v>
      </c>
      <c r="N11" s="56">
        <v>7</v>
      </c>
      <c r="O11" s="132">
        <f>COUNTIFS(날씨2[월],$N11,날씨2[maxTa],"&lt;="&amp;0)</f>
        <v>0</v>
      </c>
      <c r="P11" s="132">
        <f>COUNTIFS(날씨2[월],$N11,날씨2[avgTa],"&lt;="&amp;0)</f>
        <v>0</v>
      </c>
      <c r="Q11" s="132">
        <f>COUNTIFS(날씨2[월],$N11,날씨2[avgTa],"&lt;="&amp;-5)</f>
        <v>0</v>
      </c>
      <c r="R11" s="132">
        <f>COUNTIFS(날씨2[월],$N11,날씨2[avgTa],"&lt;="&amp;-10)</f>
        <v>0</v>
      </c>
      <c r="S11" s="132">
        <f>COUNTIFS(날씨2[월],$N11,날씨2[minTa],"&lt;="&amp;-5)</f>
        <v>0</v>
      </c>
      <c r="T11" s="132">
        <f>COUNTIFS(날씨2[월],$N11,날씨2[minTa],"&lt;="&amp;-10)</f>
        <v>0</v>
      </c>
      <c r="U11" s="132">
        <f>COUNTIFS(날씨2[월],$N11,날씨2[minTa],"&lt;="&amp;-12)</f>
        <v>0</v>
      </c>
      <c r="V11" s="132">
        <f>COUNTIFS(날씨2[월],$N11,날씨2[maxTa],"&gt;="&amp;33)</f>
        <v>1</v>
      </c>
      <c r="W11" s="132">
        <f>COUNTIFS(날씨2[월],$N11,날씨2[maxTa],"&gt;="&amp;35)</f>
        <v>0</v>
      </c>
      <c r="X11" s="132">
        <f>COUNTIFS(날씨2[월],$N11,날씨2[sumRn],"&gt;="&amp;5)</f>
        <v>10</v>
      </c>
      <c r="Y11" s="132">
        <f>COUNTIFS(날씨2[월],$N11,날씨2[sumRn],"&gt;="&amp;10)</f>
        <v>8</v>
      </c>
      <c r="Z11" s="132">
        <f>COUNTIFS(날씨2[월],$N11,날씨2[sumRn],"&gt;="&amp;50)</f>
        <v>3</v>
      </c>
      <c r="AA11" s="132">
        <f>COUNTIFS(날씨2[월],$N11,날씨2[ddMefs],"&gt;="&amp;1)</f>
        <v>0</v>
      </c>
      <c r="AB11" s="132">
        <f>COUNTIFS(날씨2[월],$N11,날씨2[ddMefs],"&gt;="&amp;5)</f>
        <v>0</v>
      </c>
      <c r="AC11" s="132">
        <f>COUNTIFS(날씨2[월],$N11,날씨2[maxInsWs],"&gt;="&amp;12)</f>
        <v>0</v>
      </c>
      <c r="AD11" s="132">
        <f>COUNTIFS(날씨2[월],$N11,날씨2[maxInsWs],"&gt;="&amp;15)</f>
        <v>0</v>
      </c>
    </row>
    <row r="12" spans="1:30" x14ac:dyDescent="0.3">
      <c r="A12">
        <v>95</v>
      </c>
      <c r="B12" t="s">
        <v>50</v>
      </c>
      <c r="C12" s="4">
        <v>42379</v>
      </c>
      <c r="D12">
        <v>-2.5</v>
      </c>
      <c r="E12">
        <v>-9.3000000000000007</v>
      </c>
      <c r="F12">
        <v>2.6</v>
      </c>
      <c r="G12">
        <v>0</v>
      </c>
      <c r="H12">
        <v>8.1999999999999993</v>
      </c>
      <c r="I12">
        <v>4.7</v>
      </c>
      <c r="K12" s="18">
        <f>MONTH(날씨2[[#This Row],[tm]])</f>
        <v>1</v>
      </c>
      <c r="L12" s="18">
        <f>DAY(날씨2[[#This Row],[tm]])</f>
        <v>10</v>
      </c>
      <c r="N12" s="56">
        <v>8</v>
      </c>
      <c r="O12" s="132">
        <f>COUNTIFS(날씨2[월],$N12,날씨2[maxTa],"&lt;="&amp;0)</f>
        <v>0</v>
      </c>
      <c r="P12" s="132">
        <f>COUNTIFS(날씨2[월],$N12,날씨2[avgTa],"&lt;="&amp;0)</f>
        <v>0</v>
      </c>
      <c r="Q12" s="132">
        <f>COUNTIFS(날씨2[월],$N12,날씨2[avgTa],"&lt;="&amp;-5)</f>
        <v>0</v>
      </c>
      <c r="R12" s="132">
        <f>COUNTIFS(날씨2[월],$N12,날씨2[avgTa],"&lt;="&amp;-10)</f>
        <v>0</v>
      </c>
      <c r="S12" s="132">
        <f>COUNTIFS(날씨2[월],$N12,날씨2[minTa],"&lt;="&amp;-5)</f>
        <v>0</v>
      </c>
      <c r="T12" s="132">
        <f>COUNTIFS(날씨2[월],$N12,날씨2[minTa],"&lt;="&amp;-10)</f>
        <v>0</v>
      </c>
      <c r="U12" s="132">
        <f>COUNTIFS(날씨2[월],$N12,날씨2[minTa],"&lt;="&amp;-12)</f>
        <v>0</v>
      </c>
      <c r="V12" s="132">
        <f>COUNTIFS(날씨2[월],$N12,날씨2[maxTa],"&gt;="&amp;33)</f>
        <v>14</v>
      </c>
      <c r="W12" s="132">
        <f>COUNTIFS(날씨2[월],$N12,날씨2[maxTa],"&gt;="&amp;35)</f>
        <v>0</v>
      </c>
      <c r="X12" s="132">
        <f>COUNTIFS(날씨2[월],$N12,날씨2[sumRn],"&gt;="&amp;5)</f>
        <v>4</v>
      </c>
      <c r="Y12" s="132">
        <f>COUNTIFS(날씨2[월],$N12,날씨2[sumRn],"&gt;="&amp;10)</f>
        <v>2</v>
      </c>
      <c r="Z12" s="132">
        <f>COUNTIFS(날씨2[월],$N12,날씨2[sumRn],"&gt;="&amp;50)</f>
        <v>0</v>
      </c>
      <c r="AA12" s="132">
        <f>COUNTIFS(날씨2[월],$N12,날씨2[ddMefs],"&gt;="&amp;1)</f>
        <v>0</v>
      </c>
      <c r="AB12" s="132">
        <f>COUNTIFS(날씨2[월],$N12,날씨2[ddMefs],"&gt;="&amp;5)</f>
        <v>0</v>
      </c>
      <c r="AC12" s="132">
        <f>COUNTIFS(날씨2[월],$N12,날씨2[maxInsWs],"&gt;="&amp;12)</f>
        <v>1</v>
      </c>
      <c r="AD12" s="132">
        <f>COUNTIFS(날씨2[월],$N12,날씨2[maxInsWs],"&gt;="&amp;15)</f>
        <v>0</v>
      </c>
    </row>
    <row r="13" spans="1:30" x14ac:dyDescent="0.3">
      <c r="A13">
        <v>95</v>
      </c>
      <c r="B13" t="s">
        <v>50</v>
      </c>
      <c r="C13" s="4">
        <v>42380</v>
      </c>
      <c r="D13">
        <v>-7.8</v>
      </c>
      <c r="E13">
        <v>-13</v>
      </c>
      <c r="F13">
        <v>0.1</v>
      </c>
      <c r="H13">
        <v>4.3</v>
      </c>
      <c r="I13">
        <v>2.7</v>
      </c>
      <c r="K13" s="18">
        <f>MONTH(날씨2[[#This Row],[tm]])</f>
        <v>1</v>
      </c>
      <c r="L13" s="18">
        <f>DAY(날씨2[[#This Row],[tm]])</f>
        <v>11</v>
      </c>
      <c r="N13" s="56">
        <v>9</v>
      </c>
      <c r="O13" s="132">
        <f>COUNTIFS(날씨2[월],$N13,날씨2[maxTa],"&lt;="&amp;0)</f>
        <v>0</v>
      </c>
      <c r="P13" s="132">
        <f>COUNTIFS(날씨2[월],$N13,날씨2[avgTa],"&lt;="&amp;0)</f>
        <v>0</v>
      </c>
      <c r="Q13" s="132">
        <f>COUNTIFS(날씨2[월],$N13,날씨2[avgTa],"&lt;="&amp;-5)</f>
        <v>0</v>
      </c>
      <c r="R13" s="132">
        <f>COUNTIFS(날씨2[월],$N13,날씨2[avgTa],"&lt;="&amp;-10)</f>
        <v>0</v>
      </c>
      <c r="S13" s="132">
        <f>COUNTIFS(날씨2[월],$N13,날씨2[minTa],"&lt;="&amp;-5)</f>
        <v>0</v>
      </c>
      <c r="T13" s="132">
        <f>COUNTIFS(날씨2[월],$N13,날씨2[minTa],"&lt;="&amp;-10)</f>
        <v>0</v>
      </c>
      <c r="U13" s="132">
        <f>COUNTIFS(날씨2[월],$N13,날씨2[minTa],"&lt;="&amp;-12)</f>
        <v>0</v>
      </c>
      <c r="V13" s="132">
        <f>COUNTIFS(날씨2[월],$N13,날씨2[maxTa],"&gt;="&amp;33)</f>
        <v>0</v>
      </c>
      <c r="W13" s="132">
        <f>COUNTIFS(날씨2[월],$N13,날씨2[maxTa],"&gt;="&amp;35)</f>
        <v>0</v>
      </c>
      <c r="X13" s="132">
        <f>COUNTIFS(날씨2[월],$N13,날씨2[sumRn],"&gt;="&amp;5)</f>
        <v>2</v>
      </c>
      <c r="Y13" s="132">
        <f>COUNTIFS(날씨2[월],$N13,날씨2[sumRn],"&gt;="&amp;10)</f>
        <v>2</v>
      </c>
      <c r="Z13" s="132">
        <f>COUNTIFS(날씨2[월],$N13,날씨2[sumRn],"&gt;="&amp;50)</f>
        <v>0</v>
      </c>
      <c r="AA13" s="132">
        <f>COUNTIFS(날씨2[월],$N13,날씨2[ddMefs],"&gt;="&amp;1)</f>
        <v>0</v>
      </c>
      <c r="AB13" s="132">
        <f>COUNTIFS(날씨2[월],$N13,날씨2[ddMefs],"&gt;="&amp;5)</f>
        <v>0</v>
      </c>
      <c r="AC13" s="132">
        <f>COUNTIFS(날씨2[월],$N13,날씨2[maxInsWs],"&gt;="&amp;12)</f>
        <v>1</v>
      </c>
      <c r="AD13" s="132">
        <f>COUNTIFS(날씨2[월],$N13,날씨2[maxInsWs],"&gt;="&amp;15)</f>
        <v>0</v>
      </c>
    </row>
    <row r="14" spans="1:30" x14ac:dyDescent="0.3">
      <c r="A14">
        <v>95</v>
      </c>
      <c r="B14" t="s">
        <v>50</v>
      </c>
      <c r="C14" s="4">
        <v>42381</v>
      </c>
      <c r="D14">
        <v>-8.6</v>
      </c>
      <c r="E14">
        <v>-15.3</v>
      </c>
      <c r="F14">
        <v>-0.4</v>
      </c>
      <c r="H14">
        <v>5.8</v>
      </c>
      <c r="I14">
        <v>3.5</v>
      </c>
      <c r="K14" s="18">
        <f>MONTH(날씨2[[#This Row],[tm]])</f>
        <v>1</v>
      </c>
      <c r="L14" s="18">
        <f>DAY(날씨2[[#This Row],[tm]])</f>
        <v>12</v>
      </c>
      <c r="N14" s="56">
        <v>10</v>
      </c>
      <c r="O14" s="132">
        <f>COUNTIFS(날씨2[월],$N14,날씨2[maxTa],"&lt;="&amp;0)</f>
        <v>0</v>
      </c>
      <c r="P14" s="132">
        <f>COUNTIFS(날씨2[월],$N14,날씨2[avgTa],"&lt;="&amp;0)</f>
        <v>0</v>
      </c>
      <c r="Q14" s="132">
        <f>COUNTIFS(날씨2[월],$N14,날씨2[avgTa],"&lt;="&amp;-5)</f>
        <v>0</v>
      </c>
      <c r="R14" s="132">
        <f>COUNTIFS(날씨2[월],$N14,날씨2[avgTa],"&lt;="&amp;-10)</f>
        <v>0</v>
      </c>
      <c r="S14" s="132">
        <f>COUNTIFS(날씨2[월],$N14,날씨2[minTa],"&lt;="&amp;-5)</f>
        <v>0</v>
      </c>
      <c r="T14" s="132">
        <f>COUNTIFS(날씨2[월],$N14,날씨2[minTa],"&lt;="&amp;-10)</f>
        <v>0</v>
      </c>
      <c r="U14" s="132">
        <f>COUNTIFS(날씨2[월],$N14,날씨2[minTa],"&lt;="&amp;-12)</f>
        <v>0</v>
      </c>
      <c r="V14" s="132">
        <f>COUNTIFS(날씨2[월],$N14,날씨2[maxTa],"&gt;="&amp;33)</f>
        <v>0</v>
      </c>
      <c r="W14" s="132">
        <f>COUNTIFS(날씨2[월],$N14,날씨2[maxTa],"&gt;="&amp;35)</f>
        <v>0</v>
      </c>
      <c r="X14" s="132">
        <f>COUNTIFS(날씨2[월],$N14,날씨2[sumRn],"&gt;="&amp;5)</f>
        <v>3</v>
      </c>
      <c r="Y14" s="132">
        <f>COUNTIFS(날씨2[월],$N14,날씨2[sumRn],"&gt;="&amp;10)</f>
        <v>3</v>
      </c>
      <c r="Z14" s="132">
        <f>COUNTIFS(날씨2[월],$N14,날씨2[sumRn],"&gt;="&amp;50)</f>
        <v>1</v>
      </c>
      <c r="AA14" s="132">
        <f>COUNTIFS(날씨2[월],$N14,날씨2[ddMefs],"&gt;="&amp;1)</f>
        <v>0</v>
      </c>
      <c r="AB14" s="132">
        <f>COUNTIFS(날씨2[월],$N14,날씨2[ddMefs],"&gt;="&amp;5)</f>
        <v>0</v>
      </c>
      <c r="AC14" s="132">
        <f>COUNTIFS(날씨2[월],$N14,날씨2[maxInsWs],"&gt;="&amp;12)</f>
        <v>0</v>
      </c>
      <c r="AD14" s="132">
        <f>COUNTIFS(날씨2[월],$N14,날씨2[maxInsWs],"&gt;="&amp;15)</f>
        <v>0</v>
      </c>
    </row>
    <row r="15" spans="1:30" x14ac:dyDescent="0.3">
      <c r="A15">
        <v>95</v>
      </c>
      <c r="B15" t="s">
        <v>50</v>
      </c>
      <c r="C15" s="4">
        <v>42382</v>
      </c>
      <c r="D15">
        <v>-7</v>
      </c>
      <c r="E15">
        <v>-14.1</v>
      </c>
      <c r="F15">
        <v>-2.1</v>
      </c>
      <c r="G15">
        <v>0</v>
      </c>
      <c r="H15">
        <v>6.9</v>
      </c>
      <c r="I15">
        <v>4.4000000000000004</v>
      </c>
      <c r="K15" s="18">
        <f>MONTH(날씨2[[#This Row],[tm]])</f>
        <v>1</v>
      </c>
      <c r="L15" s="18">
        <f>DAY(날씨2[[#This Row],[tm]])</f>
        <v>13</v>
      </c>
      <c r="N15" s="56">
        <v>11</v>
      </c>
      <c r="O15" s="132">
        <f>COUNTIFS(날씨2[월],$N15,날씨2[maxTa],"&lt;="&amp;0)</f>
        <v>0</v>
      </c>
      <c r="P15" s="132">
        <f>COUNTIFS(날씨2[월],$N15,날씨2[avgTa],"&lt;="&amp;0)</f>
        <v>8</v>
      </c>
      <c r="Q15" s="132">
        <f>COUNTIFS(날씨2[월],$N15,날씨2[avgTa],"&lt;="&amp;-5)</f>
        <v>1</v>
      </c>
      <c r="R15" s="132">
        <f>COUNTIFS(날씨2[월],$N15,날씨2[avgTa],"&lt;="&amp;-10)</f>
        <v>0</v>
      </c>
      <c r="S15" s="132">
        <f>COUNTIFS(날씨2[월],$N15,날씨2[minTa],"&lt;="&amp;-5)</f>
        <v>9</v>
      </c>
      <c r="T15" s="132">
        <f>COUNTIFS(날씨2[월],$N15,날씨2[minTa],"&lt;="&amp;-10)</f>
        <v>2</v>
      </c>
      <c r="U15" s="132">
        <f>COUNTIFS(날씨2[월],$N15,날씨2[minTa],"&lt;="&amp;-12)</f>
        <v>0</v>
      </c>
      <c r="V15" s="132">
        <f>COUNTIFS(날씨2[월],$N15,날씨2[maxTa],"&gt;="&amp;33)</f>
        <v>0</v>
      </c>
      <c r="W15" s="132">
        <f>COUNTIFS(날씨2[월],$N15,날씨2[maxTa],"&gt;="&amp;35)</f>
        <v>0</v>
      </c>
      <c r="X15" s="132">
        <f>COUNTIFS(날씨2[월],$N15,날씨2[sumRn],"&gt;="&amp;5)</f>
        <v>1</v>
      </c>
      <c r="Y15" s="132">
        <f>COUNTIFS(날씨2[월],$N15,날씨2[sumRn],"&gt;="&amp;10)</f>
        <v>0</v>
      </c>
      <c r="Z15" s="132">
        <f>COUNTIFS(날씨2[월],$N15,날씨2[sumRn],"&gt;="&amp;50)</f>
        <v>0</v>
      </c>
      <c r="AA15" s="132">
        <f>COUNTIFS(날씨2[월],$N15,날씨2[ddMefs],"&gt;="&amp;1)</f>
        <v>0</v>
      </c>
      <c r="AB15" s="132">
        <f>COUNTIFS(날씨2[월],$N15,날씨2[ddMefs],"&gt;="&amp;5)</f>
        <v>0</v>
      </c>
      <c r="AC15" s="132">
        <f>COUNTIFS(날씨2[월],$N15,날씨2[maxInsWs],"&gt;="&amp;12)</f>
        <v>0</v>
      </c>
      <c r="AD15" s="132">
        <f>COUNTIFS(날씨2[월],$N15,날씨2[maxInsWs],"&gt;="&amp;15)</f>
        <v>0</v>
      </c>
    </row>
    <row r="16" spans="1:30" x14ac:dyDescent="0.3">
      <c r="A16">
        <v>95</v>
      </c>
      <c r="B16" t="s">
        <v>50</v>
      </c>
      <c r="C16" s="4">
        <v>42383</v>
      </c>
      <c r="D16">
        <v>-7.4</v>
      </c>
      <c r="E16">
        <v>-15</v>
      </c>
      <c r="F16">
        <v>-1.4</v>
      </c>
      <c r="H16">
        <v>6.2</v>
      </c>
      <c r="I16">
        <v>3.5</v>
      </c>
      <c r="K16" s="18">
        <f>MONTH(날씨2[[#This Row],[tm]])</f>
        <v>1</v>
      </c>
      <c r="L16" s="18">
        <f>DAY(날씨2[[#This Row],[tm]])</f>
        <v>14</v>
      </c>
      <c r="N16" s="56">
        <v>12</v>
      </c>
      <c r="O16" s="132">
        <f>COUNTIFS(날씨2[월],$N16,날씨2[maxTa],"&lt;="&amp;0)</f>
        <v>5</v>
      </c>
      <c r="P16" s="132">
        <f>COUNTIFS(날씨2[월],$N16,날씨2[avgTa],"&lt;="&amp;0)</f>
        <v>19</v>
      </c>
      <c r="Q16" s="132">
        <f>COUNTIFS(날씨2[월],$N16,날씨2[avgTa],"&lt;="&amp;-5)</f>
        <v>6</v>
      </c>
      <c r="R16" s="132">
        <f>COUNTIFS(날씨2[월],$N16,날씨2[avgTa],"&lt;="&amp;-10)</f>
        <v>1</v>
      </c>
      <c r="S16" s="132">
        <f>COUNTIFS(날씨2[월],$N16,날씨2[minTa],"&lt;="&amp;-5)</f>
        <v>17</v>
      </c>
      <c r="T16" s="132">
        <f>COUNTIFS(날씨2[월],$N16,날씨2[minTa],"&lt;="&amp;-10)</f>
        <v>7</v>
      </c>
      <c r="U16" s="132">
        <f>COUNTIFS(날씨2[월],$N16,날씨2[minTa],"&lt;="&amp;-12)</f>
        <v>4</v>
      </c>
      <c r="V16" s="132">
        <f>COUNTIFS(날씨2[월],$N16,날씨2[maxTa],"&gt;="&amp;33)</f>
        <v>0</v>
      </c>
      <c r="W16" s="132">
        <f>COUNTIFS(날씨2[월],$N16,날씨2[maxTa],"&gt;="&amp;35)</f>
        <v>0</v>
      </c>
      <c r="X16" s="132">
        <f>COUNTIFS(날씨2[월],$N16,날씨2[sumRn],"&gt;="&amp;5)</f>
        <v>3</v>
      </c>
      <c r="Y16" s="132">
        <f>COUNTIFS(날씨2[월],$N16,날씨2[sumRn],"&gt;="&amp;10)</f>
        <v>2</v>
      </c>
      <c r="Z16" s="132">
        <f>COUNTIFS(날씨2[월],$N16,날씨2[sumRn],"&gt;="&amp;50)</f>
        <v>0</v>
      </c>
      <c r="AA16" s="132">
        <f>COUNTIFS(날씨2[월],$N16,날씨2[ddMefs],"&gt;="&amp;1)</f>
        <v>0</v>
      </c>
      <c r="AB16" s="132">
        <f>COUNTIFS(날씨2[월],$N16,날씨2[ddMefs],"&gt;="&amp;5)</f>
        <v>0</v>
      </c>
      <c r="AC16" s="132">
        <f>COUNTIFS(날씨2[월],$N16,날씨2[maxInsWs],"&gt;="&amp;12)</f>
        <v>0</v>
      </c>
      <c r="AD16" s="132">
        <f>COUNTIFS(날씨2[월],$N16,날씨2[maxInsWs],"&gt;="&amp;15)</f>
        <v>0</v>
      </c>
    </row>
    <row r="17" spans="1:12" x14ac:dyDescent="0.3">
      <c r="A17">
        <v>95</v>
      </c>
      <c r="B17" t="s">
        <v>50</v>
      </c>
      <c r="C17" s="4">
        <v>42384</v>
      </c>
      <c r="D17">
        <v>-5.4</v>
      </c>
      <c r="E17">
        <v>-12.6</v>
      </c>
      <c r="F17">
        <v>2.8</v>
      </c>
      <c r="H17">
        <v>6</v>
      </c>
      <c r="I17">
        <v>3</v>
      </c>
      <c r="K17" s="18">
        <f>MONTH(날씨2[[#This Row],[tm]])</f>
        <v>1</v>
      </c>
      <c r="L17" s="18">
        <f>DAY(날씨2[[#This Row],[tm]])</f>
        <v>15</v>
      </c>
    </row>
    <row r="18" spans="1:12" x14ac:dyDescent="0.3">
      <c r="A18">
        <v>95</v>
      </c>
      <c r="B18" t="s">
        <v>50</v>
      </c>
      <c r="C18" s="4">
        <v>42385</v>
      </c>
      <c r="D18">
        <v>-5.2</v>
      </c>
      <c r="E18">
        <v>-11.9</v>
      </c>
      <c r="F18">
        <v>2.8</v>
      </c>
      <c r="H18">
        <v>4</v>
      </c>
      <c r="I18">
        <v>2.5</v>
      </c>
      <c r="K18" s="18">
        <f>MONTH(날씨2[[#This Row],[tm]])</f>
        <v>1</v>
      </c>
      <c r="L18" s="18">
        <f>DAY(날씨2[[#This Row],[tm]])</f>
        <v>16</v>
      </c>
    </row>
    <row r="19" spans="1:12" x14ac:dyDescent="0.3">
      <c r="A19">
        <v>95</v>
      </c>
      <c r="B19" t="s">
        <v>50</v>
      </c>
      <c r="C19" s="4">
        <v>42386</v>
      </c>
      <c r="D19">
        <v>-2.5</v>
      </c>
      <c r="E19">
        <v>-7.6</v>
      </c>
      <c r="F19">
        <v>4.7</v>
      </c>
      <c r="H19">
        <v>4.0999999999999996</v>
      </c>
      <c r="I19">
        <v>2.5</v>
      </c>
      <c r="K19" s="18">
        <f>MONTH(날씨2[[#This Row],[tm]])</f>
        <v>1</v>
      </c>
      <c r="L19" s="18">
        <f>DAY(날씨2[[#This Row],[tm]])</f>
        <v>17</v>
      </c>
    </row>
    <row r="20" spans="1:12" x14ac:dyDescent="0.3">
      <c r="A20">
        <v>95</v>
      </c>
      <c r="B20" t="s">
        <v>50</v>
      </c>
      <c r="C20" s="4">
        <v>42387</v>
      </c>
      <c r="D20">
        <v>-7.7</v>
      </c>
      <c r="E20">
        <v>-14.2</v>
      </c>
      <c r="F20">
        <v>-1.7</v>
      </c>
      <c r="G20">
        <v>0.9</v>
      </c>
      <c r="H20">
        <v>11.2</v>
      </c>
      <c r="I20">
        <v>5.9</v>
      </c>
      <c r="K20" s="18">
        <f>MONTH(날씨2[[#This Row],[tm]])</f>
        <v>1</v>
      </c>
      <c r="L20" s="18">
        <f>DAY(날씨2[[#This Row],[tm]])</f>
        <v>18</v>
      </c>
    </row>
    <row r="21" spans="1:12" x14ac:dyDescent="0.3">
      <c r="A21">
        <v>95</v>
      </c>
      <c r="B21" t="s">
        <v>50</v>
      </c>
      <c r="C21" s="4">
        <v>42388</v>
      </c>
      <c r="D21">
        <v>-14.7</v>
      </c>
      <c r="E21">
        <v>-17.5</v>
      </c>
      <c r="F21">
        <v>-10.6</v>
      </c>
      <c r="H21">
        <v>9</v>
      </c>
      <c r="I21">
        <v>5.2</v>
      </c>
      <c r="K21" s="18">
        <f>MONTH(날씨2[[#This Row],[tm]])</f>
        <v>1</v>
      </c>
      <c r="L21" s="18">
        <f>DAY(날씨2[[#This Row],[tm]])</f>
        <v>19</v>
      </c>
    </row>
    <row r="22" spans="1:12" x14ac:dyDescent="0.3">
      <c r="A22">
        <v>95</v>
      </c>
      <c r="B22" t="s">
        <v>50</v>
      </c>
      <c r="C22" s="4">
        <v>42389</v>
      </c>
      <c r="D22">
        <v>-14.1</v>
      </c>
      <c r="E22">
        <v>-20.6</v>
      </c>
      <c r="F22">
        <v>-6.7</v>
      </c>
      <c r="H22">
        <v>4.5</v>
      </c>
      <c r="I22">
        <v>2.2999999999999998</v>
      </c>
      <c r="K22" s="18">
        <f>MONTH(날씨2[[#This Row],[tm]])</f>
        <v>1</v>
      </c>
      <c r="L22" s="18">
        <f>DAY(날씨2[[#This Row],[tm]])</f>
        <v>20</v>
      </c>
    </row>
    <row r="23" spans="1:12" x14ac:dyDescent="0.3">
      <c r="A23">
        <v>95</v>
      </c>
      <c r="B23" t="s">
        <v>50</v>
      </c>
      <c r="C23" s="4">
        <v>42390</v>
      </c>
      <c r="D23">
        <v>-10.5</v>
      </c>
      <c r="E23">
        <v>-15.9</v>
      </c>
      <c r="F23">
        <v>-2.9</v>
      </c>
      <c r="H23">
        <v>5</v>
      </c>
      <c r="I23">
        <v>2.4</v>
      </c>
      <c r="K23" s="18">
        <f>MONTH(날씨2[[#This Row],[tm]])</f>
        <v>1</v>
      </c>
      <c r="L23" s="18">
        <f>DAY(날씨2[[#This Row],[tm]])</f>
        <v>21</v>
      </c>
    </row>
    <row r="24" spans="1:12" x14ac:dyDescent="0.3">
      <c r="A24">
        <v>95</v>
      </c>
      <c r="B24" t="s">
        <v>50</v>
      </c>
      <c r="C24" s="4">
        <v>42391</v>
      </c>
      <c r="D24">
        <v>-10.8</v>
      </c>
      <c r="E24">
        <v>-18.100000000000001</v>
      </c>
      <c r="F24">
        <v>-3.7</v>
      </c>
      <c r="H24">
        <v>4.3</v>
      </c>
      <c r="I24">
        <v>2.2000000000000002</v>
      </c>
      <c r="K24" s="18">
        <f>MONTH(날씨2[[#This Row],[tm]])</f>
        <v>1</v>
      </c>
      <c r="L24" s="18">
        <f>DAY(날씨2[[#This Row],[tm]])</f>
        <v>22</v>
      </c>
    </row>
    <row r="25" spans="1:12" x14ac:dyDescent="0.3">
      <c r="A25">
        <v>95</v>
      </c>
      <c r="B25" t="s">
        <v>50</v>
      </c>
      <c r="C25" s="4">
        <v>42392</v>
      </c>
      <c r="D25">
        <v>-12.4</v>
      </c>
      <c r="E25">
        <v>-18.7</v>
      </c>
      <c r="F25">
        <v>-9.3000000000000007</v>
      </c>
      <c r="H25">
        <v>11</v>
      </c>
      <c r="I25">
        <v>6.4</v>
      </c>
      <c r="K25" s="18">
        <f>MONTH(날씨2[[#This Row],[tm]])</f>
        <v>1</v>
      </c>
      <c r="L25" s="18">
        <f>DAY(날씨2[[#This Row],[tm]])</f>
        <v>23</v>
      </c>
    </row>
    <row r="26" spans="1:12" x14ac:dyDescent="0.3">
      <c r="A26">
        <v>95</v>
      </c>
      <c r="B26" t="s">
        <v>50</v>
      </c>
      <c r="C26" s="4">
        <v>42393</v>
      </c>
      <c r="D26">
        <v>-15.4</v>
      </c>
      <c r="E26">
        <v>-19.5</v>
      </c>
      <c r="F26">
        <v>-10.8</v>
      </c>
      <c r="H26">
        <v>6.3</v>
      </c>
      <c r="I26">
        <v>3.4</v>
      </c>
      <c r="K26" s="18">
        <f>MONTH(날씨2[[#This Row],[tm]])</f>
        <v>1</v>
      </c>
      <c r="L26" s="18">
        <f>DAY(날씨2[[#This Row],[tm]])</f>
        <v>24</v>
      </c>
    </row>
    <row r="27" spans="1:12" x14ac:dyDescent="0.3">
      <c r="A27">
        <v>95</v>
      </c>
      <c r="B27" t="s">
        <v>50</v>
      </c>
      <c r="C27" s="4">
        <v>42394</v>
      </c>
      <c r="D27">
        <v>-13.1</v>
      </c>
      <c r="E27">
        <v>-19.600000000000001</v>
      </c>
      <c r="F27">
        <v>-5.8</v>
      </c>
      <c r="H27">
        <v>5.7</v>
      </c>
      <c r="I27">
        <v>3.1</v>
      </c>
      <c r="K27" s="18">
        <f>MONTH(날씨2[[#This Row],[tm]])</f>
        <v>1</v>
      </c>
      <c r="L27" s="18">
        <f>DAY(날씨2[[#This Row],[tm]])</f>
        <v>25</v>
      </c>
    </row>
    <row r="28" spans="1:12" x14ac:dyDescent="0.3">
      <c r="A28">
        <v>95</v>
      </c>
      <c r="B28" t="s">
        <v>50</v>
      </c>
      <c r="C28" s="4">
        <v>42395</v>
      </c>
      <c r="D28">
        <v>-5.3</v>
      </c>
      <c r="E28">
        <v>-15.9</v>
      </c>
      <c r="F28">
        <v>0.3</v>
      </c>
      <c r="G28">
        <v>0</v>
      </c>
      <c r="H28">
        <v>8.9</v>
      </c>
      <c r="I28">
        <v>5.4</v>
      </c>
      <c r="K28" s="18">
        <f>MONTH(날씨2[[#This Row],[tm]])</f>
        <v>1</v>
      </c>
      <c r="L28" s="18">
        <f>DAY(날씨2[[#This Row],[tm]])</f>
        <v>26</v>
      </c>
    </row>
    <row r="29" spans="1:12" x14ac:dyDescent="0.3">
      <c r="A29">
        <v>95</v>
      </c>
      <c r="B29" t="s">
        <v>50</v>
      </c>
      <c r="C29" s="4">
        <v>42396</v>
      </c>
      <c r="D29">
        <v>-3.3</v>
      </c>
      <c r="E29">
        <v>-10.3</v>
      </c>
      <c r="F29">
        <v>2.5</v>
      </c>
      <c r="H29">
        <v>7.4</v>
      </c>
      <c r="I29">
        <v>4.2</v>
      </c>
      <c r="K29" s="18">
        <f>MONTH(날씨2[[#This Row],[tm]])</f>
        <v>1</v>
      </c>
      <c r="L29" s="18">
        <f>DAY(날씨2[[#This Row],[tm]])</f>
        <v>27</v>
      </c>
    </row>
    <row r="30" spans="1:12" x14ac:dyDescent="0.3">
      <c r="A30">
        <v>95</v>
      </c>
      <c r="B30" t="s">
        <v>50</v>
      </c>
      <c r="C30" s="4">
        <v>42397</v>
      </c>
      <c r="D30">
        <v>-4.9000000000000004</v>
      </c>
      <c r="E30">
        <v>-13.6</v>
      </c>
      <c r="F30">
        <v>3.5</v>
      </c>
      <c r="H30">
        <v>4.5</v>
      </c>
      <c r="I30">
        <v>2.9</v>
      </c>
      <c r="K30" s="18">
        <f>MONTH(날씨2[[#This Row],[tm]])</f>
        <v>1</v>
      </c>
      <c r="L30" s="18">
        <f>DAY(날씨2[[#This Row],[tm]])</f>
        <v>28</v>
      </c>
    </row>
    <row r="31" spans="1:12" x14ac:dyDescent="0.3">
      <c r="A31">
        <v>95</v>
      </c>
      <c r="B31" t="s">
        <v>50</v>
      </c>
      <c r="C31" s="4">
        <v>42398</v>
      </c>
      <c r="D31">
        <v>-0.1</v>
      </c>
      <c r="E31">
        <v>-6.5</v>
      </c>
      <c r="F31">
        <v>4.9000000000000004</v>
      </c>
      <c r="H31">
        <v>9.3000000000000007</v>
      </c>
      <c r="I31">
        <v>6</v>
      </c>
      <c r="K31" s="18">
        <f>MONTH(날씨2[[#This Row],[tm]])</f>
        <v>1</v>
      </c>
      <c r="L31" s="18">
        <f>DAY(날씨2[[#This Row],[tm]])</f>
        <v>29</v>
      </c>
    </row>
    <row r="32" spans="1:12" x14ac:dyDescent="0.3">
      <c r="A32">
        <v>95</v>
      </c>
      <c r="B32" t="s">
        <v>50</v>
      </c>
      <c r="C32" s="4">
        <v>42399</v>
      </c>
      <c r="D32">
        <v>-1</v>
      </c>
      <c r="E32">
        <v>-7.7</v>
      </c>
      <c r="F32">
        <v>5.8</v>
      </c>
      <c r="H32">
        <v>6.2</v>
      </c>
      <c r="I32">
        <v>3.6</v>
      </c>
      <c r="K32" s="18">
        <f>MONTH(날씨2[[#This Row],[tm]])</f>
        <v>1</v>
      </c>
      <c r="L32" s="18">
        <f>DAY(날씨2[[#This Row],[tm]])</f>
        <v>30</v>
      </c>
    </row>
    <row r="33" spans="1:12" x14ac:dyDescent="0.3">
      <c r="A33">
        <v>95</v>
      </c>
      <c r="B33" t="s">
        <v>50</v>
      </c>
      <c r="C33" s="4">
        <v>42400</v>
      </c>
      <c r="D33">
        <v>-4.8</v>
      </c>
      <c r="E33">
        <v>-10.3</v>
      </c>
      <c r="F33">
        <v>0.1</v>
      </c>
      <c r="H33">
        <v>5.7</v>
      </c>
      <c r="I33">
        <v>3.9</v>
      </c>
      <c r="K33" s="18">
        <f>MONTH(날씨2[[#This Row],[tm]])</f>
        <v>1</v>
      </c>
      <c r="L33" s="18">
        <f>DAY(날씨2[[#This Row],[tm]])</f>
        <v>31</v>
      </c>
    </row>
    <row r="34" spans="1:12" x14ac:dyDescent="0.3">
      <c r="A34">
        <v>95</v>
      </c>
      <c r="B34" t="s">
        <v>50</v>
      </c>
      <c r="C34" s="4">
        <v>42401</v>
      </c>
      <c r="D34">
        <v>-8.8000000000000007</v>
      </c>
      <c r="E34">
        <v>-15.1</v>
      </c>
      <c r="F34">
        <v>-1.4</v>
      </c>
      <c r="H34">
        <v>4.9000000000000004</v>
      </c>
      <c r="I34">
        <v>3</v>
      </c>
      <c r="K34" s="18">
        <f>MONTH(날씨2[[#This Row],[tm]])</f>
        <v>2</v>
      </c>
      <c r="L34" s="18">
        <f>DAY(날씨2[[#This Row],[tm]])</f>
        <v>1</v>
      </c>
    </row>
    <row r="35" spans="1:12" x14ac:dyDescent="0.3">
      <c r="A35">
        <v>95</v>
      </c>
      <c r="B35" t="s">
        <v>50</v>
      </c>
      <c r="C35" s="4">
        <v>42402</v>
      </c>
      <c r="D35">
        <v>-9.1999999999999993</v>
      </c>
      <c r="E35">
        <v>-17</v>
      </c>
      <c r="F35">
        <v>-0.2</v>
      </c>
      <c r="H35">
        <v>5.9</v>
      </c>
      <c r="I35">
        <v>2.9</v>
      </c>
      <c r="K35" s="18">
        <f>MONTH(날씨2[[#This Row],[tm]])</f>
        <v>2</v>
      </c>
      <c r="L35" s="18">
        <f>DAY(날씨2[[#This Row],[tm]])</f>
        <v>2</v>
      </c>
    </row>
    <row r="36" spans="1:12" x14ac:dyDescent="0.3">
      <c r="A36">
        <v>95</v>
      </c>
      <c r="B36" t="s">
        <v>50</v>
      </c>
      <c r="C36" s="4">
        <v>42403</v>
      </c>
      <c r="D36">
        <v>-6.7</v>
      </c>
      <c r="E36">
        <v>-16.899999999999999</v>
      </c>
      <c r="F36">
        <v>2.5</v>
      </c>
      <c r="H36">
        <v>6.1</v>
      </c>
      <c r="I36">
        <v>3.1</v>
      </c>
      <c r="K36" s="18">
        <f>MONTH(날씨2[[#This Row],[tm]])</f>
        <v>2</v>
      </c>
      <c r="L36" s="18">
        <f>DAY(날씨2[[#This Row],[tm]])</f>
        <v>3</v>
      </c>
    </row>
    <row r="37" spans="1:12" x14ac:dyDescent="0.3">
      <c r="A37">
        <v>95</v>
      </c>
      <c r="B37" t="s">
        <v>50</v>
      </c>
      <c r="C37" s="4">
        <v>42404</v>
      </c>
      <c r="D37">
        <v>-3.4</v>
      </c>
      <c r="E37">
        <v>-10.3</v>
      </c>
      <c r="F37">
        <v>3.9</v>
      </c>
      <c r="H37">
        <v>7.3</v>
      </c>
      <c r="I37">
        <v>4.3</v>
      </c>
      <c r="K37" s="18">
        <f>MONTH(날씨2[[#This Row],[tm]])</f>
        <v>2</v>
      </c>
      <c r="L37" s="18">
        <f>DAY(날씨2[[#This Row],[tm]])</f>
        <v>4</v>
      </c>
    </row>
    <row r="38" spans="1:12" x14ac:dyDescent="0.3">
      <c r="A38">
        <v>95</v>
      </c>
      <c r="B38" t="s">
        <v>50</v>
      </c>
      <c r="C38" s="4">
        <v>42405</v>
      </c>
      <c r="D38">
        <v>-6</v>
      </c>
      <c r="E38">
        <v>-14.1</v>
      </c>
      <c r="F38">
        <v>2.1</v>
      </c>
      <c r="H38">
        <v>7.5</v>
      </c>
      <c r="I38">
        <v>4.5</v>
      </c>
      <c r="K38" s="18">
        <f>MONTH(날씨2[[#This Row],[tm]])</f>
        <v>2</v>
      </c>
      <c r="L38" s="18">
        <f>DAY(날씨2[[#This Row],[tm]])</f>
        <v>5</v>
      </c>
    </row>
    <row r="39" spans="1:12" x14ac:dyDescent="0.3">
      <c r="A39">
        <v>95</v>
      </c>
      <c r="B39" t="s">
        <v>50</v>
      </c>
      <c r="C39" s="4">
        <v>42406</v>
      </c>
      <c r="D39">
        <v>-6.5</v>
      </c>
      <c r="E39">
        <v>-13.8</v>
      </c>
      <c r="F39">
        <v>1.7</v>
      </c>
      <c r="H39">
        <v>5.2</v>
      </c>
      <c r="I39">
        <v>3.1</v>
      </c>
      <c r="K39" s="18">
        <f>MONTH(날씨2[[#This Row],[tm]])</f>
        <v>2</v>
      </c>
      <c r="L39" s="18">
        <f>DAY(날씨2[[#This Row],[tm]])</f>
        <v>6</v>
      </c>
    </row>
    <row r="40" spans="1:12" x14ac:dyDescent="0.3">
      <c r="A40">
        <v>95</v>
      </c>
      <c r="B40" t="s">
        <v>50</v>
      </c>
      <c r="C40" s="4">
        <v>42407</v>
      </c>
      <c r="D40">
        <v>-6.8</v>
      </c>
      <c r="E40">
        <v>-16.100000000000001</v>
      </c>
      <c r="F40">
        <v>2.2000000000000002</v>
      </c>
      <c r="H40">
        <v>6.8</v>
      </c>
      <c r="I40">
        <v>4.0999999999999996</v>
      </c>
      <c r="K40" s="18">
        <f>MONTH(날씨2[[#This Row],[tm]])</f>
        <v>2</v>
      </c>
      <c r="L40" s="18">
        <f>DAY(날씨2[[#This Row],[tm]])</f>
        <v>7</v>
      </c>
    </row>
    <row r="41" spans="1:12" x14ac:dyDescent="0.3">
      <c r="A41">
        <v>95</v>
      </c>
      <c r="B41" t="s">
        <v>50</v>
      </c>
      <c r="C41" s="4">
        <v>42408</v>
      </c>
      <c r="D41">
        <v>-1.7</v>
      </c>
      <c r="E41">
        <v>-11.7</v>
      </c>
      <c r="F41">
        <v>5</v>
      </c>
      <c r="G41">
        <v>0</v>
      </c>
      <c r="H41">
        <v>11.4</v>
      </c>
      <c r="I41">
        <v>6.1</v>
      </c>
      <c r="K41" s="18">
        <f>MONTH(날씨2[[#This Row],[tm]])</f>
        <v>2</v>
      </c>
      <c r="L41" s="18">
        <f>DAY(날씨2[[#This Row],[tm]])</f>
        <v>8</v>
      </c>
    </row>
    <row r="42" spans="1:12" x14ac:dyDescent="0.3">
      <c r="A42">
        <v>95</v>
      </c>
      <c r="B42" t="s">
        <v>50</v>
      </c>
      <c r="C42" s="4">
        <v>42409</v>
      </c>
      <c r="D42">
        <v>-1.5</v>
      </c>
      <c r="E42">
        <v>-8.1</v>
      </c>
      <c r="F42">
        <v>5.4</v>
      </c>
      <c r="H42">
        <v>8.6</v>
      </c>
      <c r="I42">
        <v>4.9000000000000004</v>
      </c>
      <c r="K42" s="18">
        <f>MONTH(날씨2[[#This Row],[tm]])</f>
        <v>2</v>
      </c>
      <c r="L42" s="18">
        <f>DAY(날씨2[[#This Row],[tm]])</f>
        <v>9</v>
      </c>
    </row>
    <row r="43" spans="1:12" x14ac:dyDescent="0.3">
      <c r="A43">
        <v>95</v>
      </c>
      <c r="B43" t="s">
        <v>50</v>
      </c>
      <c r="C43" s="4">
        <v>42410</v>
      </c>
      <c r="D43">
        <v>-1.9</v>
      </c>
      <c r="E43">
        <v>-12.2</v>
      </c>
      <c r="F43">
        <v>9.4</v>
      </c>
      <c r="H43">
        <v>4.9000000000000004</v>
      </c>
      <c r="I43">
        <v>2.8</v>
      </c>
      <c r="K43" s="18">
        <f>MONTH(날씨2[[#This Row],[tm]])</f>
        <v>2</v>
      </c>
      <c r="L43" s="18">
        <f>DAY(날씨2[[#This Row],[tm]])</f>
        <v>10</v>
      </c>
    </row>
    <row r="44" spans="1:12" x14ac:dyDescent="0.3">
      <c r="A44">
        <v>95</v>
      </c>
      <c r="B44" t="s">
        <v>50</v>
      </c>
      <c r="C44" s="4">
        <v>42411</v>
      </c>
      <c r="D44">
        <v>3.1</v>
      </c>
      <c r="E44">
        <v>-9.3000000000000007</v>
      </c>
      <c r="F44">
        <v>14.6</v>
      </c>
      <c r="G44">
        <v>0</v>
      </c>
      <c r="H44">
        <v>2.5</v>
      </c>
      <c r="I44">
        <v>1.7</v>
      </c>
      <c r="K44" s="18">
        <f>MONTH(날씨2[[#This Row],[tm]])</f>
        <v>2</v>
      </c>
      <c r="L44" s="18">
        <f>DAY(날씨2[[#This Row],[tm]])</f>
        <v>11</v>
      </c>
    </row>
    <row r="45" spans="1:12" x14ac:dyDescent="0.3">
      <c r="A45">
        <v>95</v>
      </c>
      <c r="B45" t="s">
        <v>50</v>
      </c>
      <c r="C45" s="4">
        <v>42412</v>
      </c>
      <c r="D45">
        <v>5.8</v>
      </c>
      <c r="E45">
        <v>2.8</v>
      </c>
      <c r="F45">
        <v>8.3000000000000007</v>
      </c>
      <c r="G45">
        <v>17.8</v>
      </c>
      <c r="H45">
        <v>4</v>
      </c>
      <c r="I45">
        <v>2.5</v>
      </c>
      <c r="K45" s="18">
        <f>MONTH(날씨2[[#This Row],[tm]])</f>
        <v>2</v>
      </c>
      <c r="L45" s="18">
        <f>DAY(날씨2[[#This Row],[tm]])</f>
        <v>12</v>
      </c>
    </row>
    <row r="46" spans="1:12" x14ac:dyDescent="0.3">
      <c r="A46">
        <v>95</v>
      </c>
      <c r="B46" t="s">
        <v>50</v>
      </c>
      <c r="C46" s="4">
        <v>42413</v>
      </c>
      <c r="D46">
        <v>8</v>
      </c>
      <c r="E46">
        <v>4.0999999999999996</v>
      </c>
      <c r="F46">
        <v>13.8</v>
      </c>
      <c r="G46">
        <v>32.200000000000003</v>
      </c>
      <c r="H46">
        <v>10.3</v>
      </c>
      <c r="I46">
        <v>7.5</v>
      </c>
      <c r="K46" s="18">
        <f>MONTH(날씨2[[#This Row],[tm]])</f>
        <v>2</v>
      </c>
      <c r="L46" s="18">
        <f>DAY(날씨2[[#This Row],[tm]])</f>
        <v>13</v>
      </c>
    </row>
    <row r="47" spans="1:12" x14ac:dyDescent="0.3">
      <c r="A47">
        <v>95</v>
      </c>
      <c r="B47" t="s">
        <v>50</v>
      </c>
      <c r="C47" s="4">
        <v>42414</v>
      </c>
      <c r="D47">
        <v>-2.2000000000000002</v>
      </c>
      <c r="E47">
        <v>-6.7</v>
      </c>
      <c r="F47">
        <v>4.2</v>
      </c>
      <c r="G47">
        <v>1.4</v>
      </c>
      <c r="H47">
        <v>10.1</v>
      </c>
      <c r="I47">
        <v>6.8</v>
      </c>
      <c r="K47" s="18">
        <f>MONTH(날씨2[[#This Row],[tm]])</f>
        <v>2</v>
      </c>
      <c r="L47" s="18">
        <f>DAY(날씨2[[#This Row],[tm]])</f>
        <v>14</v>
      </c>
    </row>
    <row r="48" spans="1:12" x14ac:dyDescent="0.3">
      <c r="A48">
        <v>95</v>
      </c>
      <c r="B48" t="s">
        <v>50</v>
      </c>
      <c r="C48" s="4">
        <v>42415</v>
      </c>
      <c r="D48">
        <v>-6.7</v>
      </c>
      <c r="E48">
        <v>-10.8</v>
      </c>
      <c r="F48">
        <v>-3.4</v>
      </c>
      <c r="H48">
        <v>8.8000000000000007</v>
      </c>
      <c r="I48">
        <v>5.2</v>
      </c>
      <c r="K48" s="18">
        <f>MONTH(날씨2[[#This Row],[tm]])</f>
        <v>2</v>
      </c>
      <c r="L48" s="18">
        <f>DAY(날씨2[[#This Row],[tm]])</f>
        <v>15</v>
      </c>
    </row>
    <row r="49" spans="1:12" x14ac:dyDescent="0.3">
      <c r="A49">
        <v>95</v>
      </c>
      <c r="B49" t="s">
        <v>50</v>
      </c>
      <c r="C49" s="4">
        <v>42416</v>
      </c>
      <c r="D49">
        <v>-4.4000000000000004</v>
      </c>
      <c r="E49">
        <v>-9.3000000000000007</v>
      </c>
      <c r="F49">
        <v>-0.7</v>
      </c>
      <c r="G49">
        <v>0.5</v>
      </c>
      <c r="H49">
        <v>7.8</v>
      </c>
      <c r="I49">
        <v>4.5</v>
      </c>
      <c r="K49" s="18">
        <f>MONTH(날씨2[[#This Row],[tm]])</f>
        <v>2</v>
      </c>
      <c r="L49" s="18">
        <f>DAY(날씨2[[#This Row],[tm]])</f>
        <v>16</v>
      </c>
    </row>
    <row r="50" spans="1:12" x14ac:dyDescent="0.3">
      <c r="A50">
        <v>95</v>
      </c>
      <c r="B50" t="s">
        <v>50</v>
      </c>
      <c r="C50" s="4">
        <v>42417</v>
      </c>
      <c r="D50">
        <v>-3.1</v>
      </c>
      <c r="E50">
        <v>-12.2</v>
      </c>
      <c r="F50">
        <v>4</v>
      </c>
      <c r="H50">
        <v>8.4</v>
      </c>
      <c r="I50">
        <v>4.7</v>
      </c>
      <c r="K50" s="18">
        <f>MONTH(날씨2[[#This Row],[tm]])</f>
        <v>2</v>
      </c>
      <c r="L50" s="18">
        <f>DAY(날씨2[[#This Row],[tm]])</f>
        <v>17</v>
      </c>
    </row>
    <row r="51" spans="1:12" x14ac:dyDescent="0.3">
      <c r="A51">
        <v>95</v>
      </c>
      <c r="B51" t="s">
        <v>50</v>
      </c>
      <c r="C51" s="4">
        <v>42418</v>
      </c>
      <c r="D51">
        <v>3.3</v>
      </c>
      <c r="E51">
        <v>-1.8</v>
      </c>
      <c r="F51">
        <v>6.5</v>
      </c>
      <c r="G51">
        <v>0</v>
      </c>
      <c r="H51">
        <v>10.4</v>
      </c>
      <c r="I51">
        <v>5.6</v>
      </c>
      <c r="K51" s="18">
        <f>MONTH(날씨2[[#This Row],[tm]])</f>
        <v>2</v>
      </c>
      <c r="L51" s="18">
        <f>DAY(날씨2[[#This Row],[tm]])</f>
        <v>18</v>
      </c>
    </row>
    <row r="52" spans="1:12" x14ac:dyDescent="0.3">
      <c r="A52">
        <v>95</v>
      </c>
      <c r="B52" t="s">
        <v>50</v>
      </c>
      <c r="C52" s="4">
        <v>42419</v>
      </c>
      <c r="D52">
        <v>1.4</v>
      </c>
      <c r="E52">
        <v>-1.8</v>
      </c>
      <c r="F52">
        <v>4.4000000000000004</v>
      </c>
      <c r="H52">
        <v>9.6999999999999993</v>
      </c>
      <c r="I52">
        <v>4.3</v>
      </c>
      <c r="K52" s="18">
        <f>MONTH(날씨2[[#This Row],[tm]])</f>
        <v>2</v>
      </c>
      <c r="L52" s="18">
        <f>DAY(날씨2[[#This Row],[tm]])</f>
        <v>19</v>
      </c>
    </row>
    <row r="53" spans="1:12" x14ac:dyDescent="0.3">
      <c r="A53">
        <v>95</v>
      </c>
      <c r="B53" t="s">
        <v>50</v>
      </c>
      <c r="C53" s="4">
        <v>42420</v>
      </c>
      <c r="D53">
        <v>-0.3</v>
      </c>
      <c r="E53">
        <v>-5</v>
      </c>
      <c r="F53">
        <v>5.7</v>
      </c>
      <c r="H53">
        <v>9.1999999999999993</v>
      </c>
      <c r="I53">
        <v>5.7</v>
      </c>
      <c r="K53" s="18">
        <f>MONTH(날씨2[[#This Row],[tm]])</f>
        <v>2</v>
      </c>
      <c r="L53" s="18">
        <f>DAY(날씨2[[#This Row],[tm]])</f>
        <v>20</v>
      </c>
    </row>
    <row r="54" spans="1:12" x14ac:dyDescent="0.3">
      <c r="A54">
        <v>95</v>
      </c>
      <c r="B54" t="s">
        <v>50</v>
      </c>
      <c r="C54" s="4">
        <v>42421</v>
      </c>
      <c r="D54">
        <v>-2.2999999999999998</v>
      </c>
      <c r="E54">
        <v>-8.3000000000000007</v>
      </c>
      <c r="F54">
        <v>2.8</v>
      </c>
      <c r="H54">
        <v>8.6</v>
      </c>
      <c r="I54">
        <v>4.5999999999999996</v>
      </c>
      <c r="K54" s="18">
        <f>MONTH(날씨2[[#This Row],[tm]])</f>
        <v>2</v>
      </c>
      <c r="L54" s="18">
        <f>DAY(날씨2[[#This Row],[tm]])</f>
        <v>21</v>
      </c>
    </row>
    <row r="55" spans="1:12" x14ac:dyDescent="0.3">
      <c r="A55">
        <v>95</v>
      </c>
      <c r="B55" t="s">
        <v>50</v>
      </c>
      <c r="C55" s="4">
        <v>42422</v>
      </c>
      <c r="D55">
        <v>-0.7</v>
      </c>
      <c r="E55">
        <v>-5.4</v>
      </c>
      <c r="F55">
        <v>3.9</v>
      </c>
      <c r="G55">
        <v>0</v>
      </c>
      <c r="H55">
        <v>6.5</v>
      </c>
      <c r="I55">
        <v>4.0999999999999996</v>
      </c>
      <c r="K55" s="18">
        <f>MONTH(날씨2[[#This Row],[tm]])</f>
        <v>2</v>
      </c>
      <c r="L55" s="18">
        <f>DAY(날씨2[[#This Row],[tm]])</f>
        <v>22</v>
      </c>
    </row>
    <row r="56" spans="1:12" x14ac:dyDescent="0.3">
      <c r="A56">
        <v>95</v>
      </c>
      <c r="B56" t="s">
        <v>50</v>
      </c>
      <c r="C56" s="4">
        <v>42423</v>
      </c>
      <c r="D56">
        <v>-0.2</v>
      </c>
      <c r="E56">
        <v>-5.3</v>
      </c>
      <c r="F56">
        <v>3.8</v>
      </c>
      <c r="G56">
        <v>0</v>
      </c>
      <c r="H56">
        <v>10.7</v>
      </c>
      <c r="I56">
        <v>6</v>
      </c>
      <c r="K56" s="18">
        <f>MONTH(날씨2[[#This Row],[tm]])</f>
        <v>2</v>
      </c>
      <c r="L56" s="18">
        <f>DAY(날씨2[[#This Row],[tm]])</f>
        <v>23</v>
      </c>
    </row>
    <row r="57" spans="1:12" x14ac:dyDescent="0.3">
      <c r="A57">
        <v>95</v>
      </c>
      <c r="B57" t="s">
        <v>50</v>
      </c>
      <c r="C57" s="4">
        <v>42424</v>
      </c>
      <c r="D57">
        <v>-4</v>
      </c>
      <c r="E57">
        <v>-9.8000000000000007</v>
      </c>
      <c r="F57">
        <v>1.8</v>
      </c>
      <c r="H57">
        <v>6.8</v>
      </c>
      <c r="I57">
        <v>4.4000000000000004</v>
      </c>
      <c r="K57" s="18">
        <f>MONTH(날씨2[[#This Row],[tm]])</f>
        <v>2</v>
      </c>
      <c r="L57" s="18">
        <f>DAY(날씨2[[#This Row],[tm]])</f>
        <v>24</v>
      </c>
    </row>
    <row r="58" spans="1:12" x14ac:dyDescent="0.3">
      <c r="A58">
        <v>95</v>
      </c>
      <c r="B58" t="s">
        <v>50</v>
      </c>
      <c r="C58" s="4">
        <v>42425</v>
      </c>
      <c r="D58">
        <v>-3</v>
      </c>
      <c r="E58">
        <v>-10.9</v>
      </c>
      <c r="F58">
        <v>4.4000000000000004</v>
      </c>
      <c r="G58">
        <v>0</v>
      </c>
      <c r="H58">
        <v>10.4</v>
      </c>
      <c r="I58">
        <v>6.8</v>
      </c>
      <c r="K58" s="18">
        <f>MONTH(날씨2[[#This Row],[tm]])</f>
        <v>2</v>
      </c>
      <c r="L58" s="18">
        <f>DAY(날씨2[[#This Row],[tm]])</f>
        <v>25</v>
      </c>
    </row>
    <row r="59" spans="1:12" x14ac:dyDescent="0.3">
      <c r="A59">
        <v>95</v>
      </c>
      <c r="B59" t="s">
        <v>50</v>
      </c>
      <c r="C59" s="4">
        <v>42426</v>
      </c>
      <c r="D59">
        <v>-1</v>
      </c>
      <c r="E59">
        <v>-7.9</v>
      </c>
      <c r="F59">
        <v>4.9000000000000004</v>
      </c>
      <c r="H59">
        <v>9.4</v>
      </c>
      <c r="I59">
        <v>5.0999999999999996</v>
      </c>
      <c r="K59" s="18">
        <f>MONTH(날씨2[[#This Row],[tm]])</f>
        <v>2</v>
      </c>
      <c r="L59" s="18">
        <f>DAY(날씨2[[#This Row],[tm]])</f>
        <v>26</v>
      </c>
    </row>
    <row r="60" spans="1:12" x14ac:dyDescent="0.3">
      <c r="A60">
        <v>95</v>
      </c>
      <c r="B60" t="s">
        <v>50</v>
      </c>
      <c r="C60" s="4">
        <v>42427</v>
      </c>
      <c r="D60">
        <v>1</v>
      </c>
      <c r="E60">
        <v>-3.9</v>
      </c>
      <c r="F60">
        <v>7.5</v>
      </c>
      <c r="H60">
        <v>7.9</v>
      </c>
      <c r="I60">
        <v>4.5999999999999996</v>
      </c>
      <c r="K60" s="18">
        <f>MONTH(날씨2[[#This Row],[tm]])</f>
        <v>2</v>
      </c>
      <c r="L60" s="18">
        <f>DAY(날씨2[[#This Row],[tm]])</f>
        <v>27</v>
      </c>
    </row>
    <row r="61" spans="1:12" x14ac:dyDescent="0.3">
      <c r="A61">
        <v>95</v>
      </c>
      <c r="B61" t="s">
        <v>50</v>
      </c>
      <c r="C61" s="4">
        <v>42428</v>
      </c>
      <c r="D61">
        <v>-1.5</v>
      </c>
      <c r="E61">
        <v>-4.7</v>
      </c>
      <c r="F61">
        <v>3.2</v>
      </c>
      <c r="G61">
        <v>2.2000000000000002</v>
      </c>
      <c r="H61">
        <v>9.9</v>
      </c>
      <c r="I61">
        <v>6.9</v>
      </c>
      <c r="K61" s="18">
        <f>MONTH(날씨2[[#This Row],[tm]])</f>
        <v>2</v>
      </c>
      <c r="L61" s="18">
        <f>DAY(날씨2[[#This Row],[tm]])</f>
        <v>28</v>
      </c>
    </row>
    <row r="62" spans="1:12" x14ac:dyDescent="0.3">
      <c r="A62">
        <v>95</v>
      </c>
      <c r="B62" t="s">
        <v>50</v>
      </c>
      <c r="C62" s="4">
        <v>42429</v>
      </c>
      <c r="D62">
        <v>-5.0999999999999996</v>
      </c>
      <c r="E62">
        <v>-11</v>
      </c>
      <c r="F62">
        <v>-1</v>
      </c>
      <c r="H62">
        <v>8.5</v>
      </c>
      <c r="I62">
        <v>5.0999999999999996</v>
      </c>
      <c r="K62" s="18">
        <f>MONTH(날씨2[[#This Row],[tm]])</f>
        <v>2</v>
      </c>
      <c r="L62" s="18">
        <f>DAY(날씨2[[#This Row],[tm]])</f>
        <v>29</v>
      </c>
    </row>
    <row r="63" spans="1:12" x14ac:dyDescent="0.3">
      <c r="A63">
        <v>95</v>
      </c>
      <c r="B63" t="s">
        <v>50</v>
      </c>
      <c r="C63" s="4">
        <v>42430</v>
      </c>
      <c r="D63">
        <v>-4.7</v>
      </c>
      <c r="E63">
        <v>-13.4</v>
      </c>
      <c r="F63">
        <v>1.1000000000000001</v>
      </c>
      <c r="H63">
        <v>9.6999999999999993</v>
      </c>
      <c r="I63">
        <v>6.1</v>
      </c>
      <c r="K63" s="18">
        <f>MONTH(날씨2[[#This Row],[tm]])</f>
        <v>3</v>
      </c>
      <c r="L63" s="18">
        <f>DAY(날씨2[[#This Row],[tm]])</f>
        <v>1</v>
      </c>
    </row>
    <row r="64" spans="1:12" x14ac:dyDescent="0.3">
      <c r="A64">
        <v>95</v>
      </c>
      <c r="B64" t="s">
        <v>50</v>
      </c>
      <c r="C64" s="4">
        <v>42431</v>
      </c>
      <c r="D64">
        <v>1.8</v>
      </c>
      <c r="E64">
        <v>-4.5</v>
      </c>
      <c r="F64">
        <v>6</v>
      </c>
      <c r="H64">
        <v>9.1999999999999993</v>
      </c>
      <c r="I64">
        <v>5.4</v>
      </c>
      <c r="K64" s="18">
        <f>MONTH(날씨2[[#This Row],[tm]])</f>
        <v>3</v>
      </c>
      <c r="L64" s="18">
        <f>DAY(날씨2[[#This Row],[tm]])</f>
        <v>2</v>
      </c>
    </row>
    <row r="65" spans="1:12" x14ac:dyDescent="0.3">
      <c r="A65">
        <v>95</v>
      </c>
      <c r="B65" t="s">
        <v>50</v>
      </c>
      <c r="C65" s="4">
        <v>42432</v>
      </c>
      <c r="D65">
        <v>5.5</v>
      </c>
      <c r="E65">
        <v>0.7</v>
      </c>
      <c r="F65">
        <v>11.6</v>
      </c>
      <c r="H65">
        <v>6.9</v>
      </c>
      <c r="I65">
        <v>4.3</v>
      </c>
      <c r="K65" s="18">
        <f>MONTH(날씨2[[#This Row],[tm]])</f>
        <v>3</v>
      </c>
      <c r="L65" s="18">
        <f>DAY(날씨2[[#This Row],[tm]])</f>
        <v>3</v>
      </c>
    </row>
    <row r="66" spans="1:12" x14ac:dyDescent="0.3">
      <c r="A66">
        <v>95</v>
      </c>
      <c r="B66" t="s">
        <v>50</v>
      </c>
      <c r="C66" s="4">
        <v>42433</v>
      </c>
      <c r="D66">
        <v>8.8000000000000007</v>
      </c>
      <c r="E66">
        <v>0.8</v>
      </c>
      <c r="F66">
        <v>18.600000000000001</v>
      </c>
      <c r="H66">
        <v>7</v>
      </c>
      <c r="I66">
        <v>4.9000000000000004</v>
      </c>
      <c r="K66" s="18">
        <f>MONTH(날씨2[[#This Row],[tm]])</f>
        <v>3</v>
      </c>
      <c r="L66" s="18">
        <f>DAY(날씨2[[#This Row],[tm]])</f>
        <v>4</v>
      </c>
    </row>
    <row r="67" spans="1:12" x14ac:dyDescent="0.3">
      <c r="A67">
        <v>95</v>
      </c>
      <c r="B67" t="s">
        <v>50</v>
      </c>
      <c r="C67" s="4">
        <v>42434</v>
      </c>
      <c r="D67">
        <v>8.1</v>
      </c>
      <c r="E67">
        <v>3.5</v>
      </c>
      <c r="F67">
        <v>12.1</v>
      </c>
      <c r="G67">
        <v>44.7</v>
      </c>
      <c r="H67">
        <v>7.6</v>
      </c>
      <c r="I67">
        <v>4.4000000000000004</v>
      </c>
      <c r="K67" s="18">
        <f>MONTH(날씨2[[#This Row],[tm]])</f>
        <v>3</v>
      </c>
      <c r="L67" s="18">
        <f>DAY(날씨2[[#This Row],[tm]])</f>
        <v>5</v>
      </c>
    </row>
    <row r="68" spans="1:12" x14ac:dyDescent="0.3">
      <c r="A68">
        <v>95</v>
      </c>
      <c r="B68" t="s">
        <v>50</v>
      </c>
      <c r="C68" s="4">
        <v>42435</v>
      </c>
      <c r="D68">
        <v>6.3</v>
      </c>
      <c r="E68">
        <v>0.3</v>
      </c>
      <c r="F68">
        <v>11.7</v>
      </c>
      <c r="H68">
        <v>8.1</v>
      </c>
      <c r="I68">
        <v>4.5</v>
      </c>
      <c r="K68" s="18">
        <f>MONTH(날씨2[[#This Row],[tm]])</f>
        <v>3</v>
      </c>
      <c r="L68" s="18">
        <f>DAY(날씨2[[#This Row],[tm]])</f>
        <v>6</v>
      </c>
    </row>
    <row r="69" spans="1:12" x14ac:dyDescent="0.3">
      <c r="A69">
        <v>95</v>
      </c>
      <c r="B69" t="s">
        <v>50</v>
      </c>
      <c r="C69" s="4">
        <v>42436</v>
      </c>
      <c r="D69">
        <v>4.9000000000000004</v>
      </c>
      <c r="E69">
        <v>0.2</v>
      </c>
      <c r="F69">
        <v>11.4</v>
      </c>
      <c r="H69">
        <v>5.3</v>
      </c>
      <c r="I69">
        <v>3.4</v>
      </c>
      <c r="K69" s="18">
        <f>MONTH(날씨2[[#This Row],[tm]])</f>
        <v>3</v>
      </c>
      <c r="L69" s="18">
        <f>DAY(날씨2[[#This Row],[tm]])</f>
        <v>7</v>
      </c>
    </row>
    <row r="70" spans="1:12" x14ac:dyDescent="0.3">
      <c r="A70">
        <v>95</v>
      </c>
      <c r="B70" t="s">
        <v>50</v>
      </c>
      <c r="C70" s="4">
        <v>42437</v>
      </c>
      <c r="D70">
        <v>1.3</v>
      </c>
      <c r="E70">
        <v>-2.9</v>
      </c>
      <c r="F70">
        <v>6.4</v>
      </c>
      <c r="H70">
        <v>8.1999999999999993</v>
      </c>
      <c r="I70">
        <v>4.4000000000000004</v>
      </c>
      <c r="K70" s="18">
        <f>MONTH(날씨2[[#This Row],[tm]])</f>
        <v>3</v>
      </c>
      <c r="L70" s="18">
        <f>DAY(날씨2[[#This Row],[tm]])</f>
        <v>8</v>
      </c>
    </row>
    <row r="71" spans="1:12" x14ac:dyDescent="0.3">
      <c r="A71">
        <v>95</v>
      </c>
      <c r="B71" t="s">
        <v>50</v>
      </c>
      <c r="C71" s="4">
        <v>42438</v>
      </c>
      <c r="D71">
        <v>-0.5</v>
      </c>
      <c r="E71">
        <v>-4.9000000000000004</v>
      </c>
      <c r="F71">
        <v>5.2</v>
      </c>
      <c r="H71">
        <v>7.6</v>
      </c>
      <c r="I71">
        <v>4.5</v>
      </c>
      <c r="K71" s="18">
        <f>MONTH(날씨2[[#This Row],[tm]])</f>
        <v>3</v>
      </c>
      <c r="L71" s="18">
        <f>DAY(날씨2[[#This Row],[tm]])</f>
        <v>9</v>
      </c>
    </row>
    <row r="72" spans="1:12" x14ac:dyDescent="0.3">
      <c r="A72">
        <v>95</v>
      </c>
      <c r="B72" t="s">
        <v>50</v>
      </c>
      <c r="C72" s="4">
        <v>42439</v>
      </c>
      <c r="D72">
        <v>-2.1</v>
      </c>
      <c r="E72">
        <v>-7.9</v>
      </c>
      <c r="F72">
        <v>2.6</v>
      </c>
      <c r="H72">
        <v>7.9</v>
      </c>
      <c r="I72">
        <v>4.8</v>
      </c>
      <c r="K72" s="18">
        <f>MONTH(날씨2[[#This Row],[tm]])</f>
        <v>3</v>
      </c>
      <c r="L72" s="18">
        <f>DAY(날씨2[[#This Row],[tm]])</f>
        <v>10</v>
      </c>
    </row>
    <row r="73" spans="1:12" x14ac:dyDescent="0.3">
      <c r="A73">
        <v>95</v>
      </c>
      <c r="B73" t="s">
        <v>50</v>
      </c>
      <c r="C73" s="4">
        <v>42440</v>
      </c>
      <c r="D73">
        <v>-2</v>
      </c>
      <c r="E73">
        <v>-8.6999999999999993</v>
      </c>
      <c r="F73">
        <v>3.8</v>
      </c>
      <c r="H73">
        <v>7.3</v>
      </c>
      <c r="I73">
        <v>4.5</v>
      </c>
      <c r="K73" s="18">
        <f>MONTH(날씨2[[#This Row],[tm]])</f>
        <v>3</v>
      </c>
      <c r="L73" s="18">
        <f>DAY(날씨2[[#This Row],[tm]])</f>
        <v>11</v>
      </c>
    </row>
    <row r="74" spans="1:12" x14ac:dyDescent="0.3">
      <c r="A74">
        <v>95</v>
      </c>
      <c r="B74" t="s">
        <v>50</v>
      </c>
      <c r="C74" s="4">
        <v>42441</v>
      </c>
      <c r="D74">
        <v>-0.7</v>
      </c>
      <c r="E74">
        <v>-7.1</v>
      </c>
      <c r="F74">
        <v>4.5999999999999996</v>
      </c>
      <c r="G74">
        <v>0</v>
      </c>
      <c r="H74">
        <v>8.1999999999999993</v>
      </c>
      <c r="I74">
        <v>5.3</v>
      </c>
      <c r="K74" s="18">
        <f>MONTH(날씨2[[#This Row],[tm]])</f>
        <v>3</v>
      </c>
      <c r="L74" s="18">
        <f>DAY(날씨2[[#This Row],[tm]])</f>
        <v>12</v>
      </c>
    </row>
    <row r="75" spans="1:12" x14ac:dyDescent="0.3">
      <c r="A75">
        <v>95</v>
      </c>
      <c r="B75" t="s">
        <v>50</v>
      </c>
      <c r="C75" s="4">
        <v>42442</v>
      </c>
      <c r="D75">
        <v>1.6</v>
      </c>
      <c r="E75">
        <v>0.3</v>
      </c>
      <c r="F75">
        <v>4</v>
      </c>
      <c r="G75">
        <v>0.5</v>
      </c>
      <c r="H75">
        <v>4.5999999999999996</v>
      </c>
      <c r="I75">
        <v>3.3</v>
      </c>
      <c r="K75" s="18">
        <f>MONTH(날씨2[[#This Row],[tm]])</f>
        <v>3</v>
      </c>
      <c r="L75" s="18">
        <f>DAY(날씨2[[#This Row],[tm]])</f>
        <v>13</v>
      </c>
    </row>
    <row r="76" spans="1:12" x14ac:dyDescent="0.3">
      <c r="A76">
        <v>95</v>
      </c>
      <c r="B76" t="s">
        <v>50</v>
      </c>
      <c r="C76" s="4">
        <v>42443</v>
      </c>
      <c r="D76">
        <v>2.4</v>
      </c>
      <c r="E76">
        <v>-3</v>
      </c>
      <c r="F76">
        <v>8.5</v>
      </c>
      <c r="H76">
        <v>6.1</v>
      </c>
      <c r="I76">
        <v>3.2</v>
      </c>
      <c r="K76" s="18">
        <f>MONTH(날씨2[[#This Row],[tm]])</f>
        <v>3</v>
      </c>
      <c r="L76" s="18">
        <f>DAY(날씨2[[#This Row],[tm]])</f>
        <v>14</v>
      </c>
    </row>
    <row r="77" spans="1:12" x14ac:dyDescent="0.3">
      <c r="A77">
        <v>95</v>
      </c>
      <c r="B77" t="s">
        <v>50</v>
      </c>
      <c r="C77" s="4">
        <v>42444</v>
      </c>
      <c r="D77">
        <v>3.8</v>
      </c>
      <c r="E77">
        <v>-5.7</v>
      </c>
      <c r="F77">
        <v>11.7</v>
      </c>
      <c r="H77">
        <v>6.7</v>
      </c>
      <c r="I77">
        <v>3.9</v>
      </c>
      <c r="K77" s="18">
        <f>MONTH(날씨2[[#This Row],[tm]])</f>
        <v>3</v>
      </c>
      <c r="L77" s="18">
        <f>DAY(날씨2[[#This Row],[tm]])</f>
        <v>15</v>
      </c>
    </row>
    <row r="78" spans="1:12" x14ac:dyDescent="0.3">
      <c r="A78">
        <v>95</v>
      </c>
      <c r="B78" t="s">
        <v>50</v>
      </c>
      <c r="C78" s="4">
        <v>42445</v>
      </c>
      <c r="D78">
        <v>5.3</v>
      </c>
      <c r="E78">
        <v>-1.4</v>
      </c>
      <c r="F78">
        <v>13.7</v>
      </c>
      <c r="H78">
        <v>8.4</v>
      </c>
      <c r="I78">
        <v>5</v>
      </c>
      <c r="K78" s="18">
        <f>MONTH(날씨2[[#This Row],[tm]])</f>
        <v>3</v>
      </c>
      <c r="L78" s="18">
        <f>DAY(날씨2[[#This Row],[tm]])</f>
        <v>16</v>
      </c>
    </row>
    <row r="79" spans="1:12" x14ac:dyDescent="0.3">
      <c r="A79">
        <v>95</v>
      </c>
      <c r="B79" t="s">
        <v>50</v>
      </c>
      <c r="C79" s="4">
        <v>42446</v>
      </c>
      <c r="D79">
        <v>6.5</v>
      </c>
      <c r="E79">
        <v>-3.8</v>
      </c>
      <c r="F79">
        <v>15</v>
      </c>
      <c r="H79">
        <v>6.3</v>
      </c>
      <c r="I79">
        <v>3.2</v>
      </c>
      <c r="K79" s="18">
        <f>MONTH(날씨2[[#This Row],[tm]])</f>
        <v>3</v>
      </c>
      <c r="L79" s="18">
        <f>DAY(날씨2[[#This Row],[tm]])</f>
        <v>17</v>
      </c>
    </row>
    <row r="80" spans="1:12" x14ac:dyDescent="0.3">
      <c r="A80">
        <v>95</v>
      </c>
      <c r="B80" t="s">
        <v>50</v>
      </c>
      <c r="C80" s="4">
        <v>42447</v>
      </c>
      <c r="D80">
        <v>9.1</v>
      </c>
      <c r="E80">
        <v>1</v>
      </c>
      <c r="F80">
        <v>17.8</v>
      </c>
      <c r="H80">
        <v>6.6</v>
      </c>
      <c r="I80">
        <v>4</v>
      </c>
      <c r="K80" s="18">
        <f>MONTH(날씨2[[#This Row],[tm]])</f>
        <v>3</v>
      </c>
      <c r="L80" s="18">
        <f>DAY(날씨2[[#This Row],[tm]])</f>
        <v>18</v>
      </c>
    </row>
    <row r="81" spans="1:12" x14ac:dyDescent="0.3">
      <c r="A81">
        <v>95</v>
      </c>
      <c r="B81" t="s">
        <v>50</v>
      </c>
      <c r="C81" s="4">
        <v>42448</v>
      </c>
      <c r="D81">
        <v>8.1999999999999993</v>
      </c>
      <c r="E81">
        <v>0.6</v>
      </c>
      <c r="F81">
        <v>17.5</v>
      </c>
      <c r="H81">
        <v>6.5</v>
      </c>
      <c r="I81">
        <v>3.4</v>
      </c>
      <c r="K81" s="18">
        <f>MONTH(날씨2[[#This Row],[tm]])</f>
        <v>3</v>
      </c>
      <c r="L81" s="18">
        <f>DAY(날씨2[[#This Row],[tm]])</f>
        <v>19</v>
      </c>
    </row>
    <row r="82" spans="1:12" x14ac:dyDescent="0.3">
      <c r="A82">
        <v>95</v>
      </c>
      <c r="B82" t="s">
        <v>50</v>
      </c>
      <c r="C82" s="4">
        <v>42449</v>
      </c>
      <c r="D82">
        <v>7.2</v>
      </c>
      <c r="E82">
        <v>-0.5</v>
      </c>
      <c r="F82">
        <v>15.4</v>
      </c>
      <c r="H82">
        <v>7.6</v>
      </c>
      <c r="I82">
        <v>5.3</v>
      </c>
      <c r="K82" s="18">
        <f>MONTH(날씨2[[#This Row],[tm]])</f>
        <v>3</v>
      </c>
      <c r="L82" s="18">
        <f>DAY(날씨2[[#This Row],[tm]])</f>
        <v>20</v>
      </c>
    </row>
    <row r="83" spans="1:12" x14ac:dyDescent="0.3">
      <c r="A83">
        <v>95</v>
      </c>
      <c r="B83" t="s">
        <v>50</v>
      </c>
      <c r="C83" s="4">
        <v>42450</v>
      </c>
      <c r="D83">
        <v>7.8</v>
      </c>
      <c r="E83">
        <v>-1.1000000000000001</v>
      </c>
      <c r="F83">
        <v>16.100000000000001</v>
      </c>
      <c r="H83">
        <v>7.8</v>
      </c>
      <c r="I83">
        <v>4.7</v>
      </c>
      <c r="K83" s="18">
        <f>MONTH(날씨2[[#This Row],[tm]])</f>
        <v>3</v>
      </c>
      <c r="L83" s="18">
        <f>DAY(날씨2[[#This Row],[tm]])</f>
        <v>21</v>
      </c>
    </row>
    <row r="84" spans="1:12" x14ac:dyDescent="0.3">
      <c r="A84">
        <v>95</v>
      </c>
      <c r="B84" t="s">
        <v>50</v>
      </c>
      <c r="C84" s="4">
        <v>42451</v>
      </c>
      <c r="D84">
        <v>6.5</v>
      </c>
      <c r="E84">
        <v>-2.4</v>
      </c>
      <c r="F84">
        <v>13.9</v>
      </c>
      <c r="H84">
        <v>7.5</v>
      </c>
      <c r="I84">
        <v>4.7</v>
      </c>
      <c r="K84" s="18">
        <f>MONTH(날씨2[[#This Row],[tm]])</f>
        <v>3</v>
      </c>
      <c r="L84" s="18">
        <f>DAY(날씨2[[#This Row],[tm]])</f>
        <v>22</v>
      </c>
    </row>
    <row r="85" spans="1:12" x14ac:dyDescent="0.3">
      <c r="A85">
        <v>95</v>
      </c>
      <c r="B85" t="s">
        <v>50</v>
      </c>
      <c r="C85" s="4">
        <v>42452</v>
      </c>
      <c r="D85">
        <v>5.9</v>
      </c>
      <c r="E85">
        <v>-0.8</v>
      </c>
      <c r="F85">
        <v>11.9</v>
      </c>
      <c r="H85">
        <v>8.4</v>
      </c>
      <c r="I85">
        <v>5.0999999999999996</v>
      </c>
      <c r="K85" s="18">
        <f>MONTH(날씨2[[#This Row],[tm]])</f>
        <v>3</v>
      </c>
      <c r="L85" s="18">
        <f>DAY(날씨2[[#This Row],[tm]])</f>
        <v>23</v>
      </c>
    </row>
    <row r="86" spans="1:12" x14ac:dyDescent="0.3">
      <c r="A86">
        <v>95</v>
      </c>
      <c r="B86" t="s">
        <v>50</v>
      </c>
      <c r="C86" s="4">
        <v>42453</v>
      </c>
      <c r="D86">
        <v>4</v>
      </c>
      <c r="E86">
        <v>-3.6</v>
      </c>
      <c r="F86">
        <v>11.4</v>
      </c>
      <c r="H86">
        <v>6.3</v>
      </c>
      <c r="I86">
        <v>3.6</v>
      </c>
      <c r="K86" s="18">
        <f>MONTH(날씨2[[#This Row],[tm]])</f>
        <v>3</v>
      </c>
      <c r="L86" s="18">
        <f>DAY(날씨2[[#This Row],[tm]])</f>
        <v>24</v>
      </c>
    </row>
    <row r="87" spans="1:12" x14ac:dyDescent="0.3">
      <c r="A87">
        <v>95</v>
      </c>
      <c r="B87" t="s">
        <v>50</v>
      </c>
      <c r="C87" s="4">
        <v>42454</v>
      </c>
      <c r="D87">
        <v>3.5</v>
      </c>
      <c r="E87">
        <v>-2.7</v>
      </c>
      <c r="F87">
        <v>10.9</v>
      </c>
      <c r="H87">
        <v>8</v>
      </c>
      <c r="I87">
        <v>4.2</v>
      </c>
      <c r="K87" s="18">
        <f>MONTH(날씨2[[#This Row],[tm]])</f>
        <v>3</v>
      </c>
      <c r="L87" s="18">
        <f>DAY(날씨2[[#This Row],[tm]])</f>
        <v>25</v>
      </c>
    </row>
    <row r="88" spans="1:12" x14ac:dyDescent="0.3">
      <c r="A88">
        <v>95</v>
      </c>
      <c r="B88" t="s">
        <v>50</v>
      </c>
      <c r="C88" s="4">
        <v>42455</v>
      </c>
      <c r="D88">
        <v>4.4000000000000004</v>
      </c>
      <c r="E88">
        <v>-4.2</v>
      </c>
      <c r="F88">
        <v>12.8</v>
      </c>
      <c r="H88">
        <v>8.1999999999999993</v>
      </c>
      <c r="I88">
        <v>4.3</v>
      </c>
      <c r="K88" s="18">
        <f>MONTH(날씨2[[#This Row],[tm]])</f>
        <v>3</v>
      </c>
      <c r="L88" s="18">
        <f>DAY(날씨2[[#This Row],[tm]])</f>
        <v>26</v>
      </c>
    </row>
    <row r="89" spans="1:12" x14ac:dyDescent="0.3">
      <c r="A89">
        <v>95</v>
      </c>
      <c r="B89" t="s">
        <v>50</v>
      </c>
      <c r="C89" s="4">
        <v>42456</v>
      </c>
      <c r="D89">
        <v>5.2</v>
      </c>
      <c r="E89">
        <v>-3.8</v>
      </c>
      <c r="F89">
        <v>14</v>
      </c>
      <c r="H89">
        <v>9</v>
      </c>
      <c r="I89">
        <v>5.5</v>
      </c>
      <c r="K89" s="18">
        <f>MONTH(날씨2[[#This Row],[tm]])</f>
        <v>3</v>
      </c>
      <c r="L89" s="18">
        <f>DAY(날씨2[[#This Row],[tm]])</f>
        <v>27</v>
      </c>
    </row>
    <row r="90" spans="1:12" x14ac:dyDescent="0.3">
      <c r="A90">
        <v>95</v>
      </c>
      <c r="B90" t="s">
        <v>50</v>
      </c>
      <c r="C90" s="4">
        <v>42457</v>
      </c>
      <c r="D90">
        <v>6.5</v>
      </c>
      <c r="E90">
        <v>-3.2</v>
      </c>
      <c r="F90">
        <v>16.2</v>
      </c>
      <c r="H90">
        <v>7.6</v>
      </c>
      <c r="I90">
        <v>4.3</v>
      </c>
      <c r="K90" s="18">
        <f>MONTH(날씨2[[#This Row],[tm]])</f>
        <v>3</v>
      </c>
      <c r="L90" s="18">
        <f>DAY(날씨2[[#This Row],[tm]])</f>
        <v>28</v>
      </c>
    </row>
    <row r="91" spans="1:12" x14ac:dyDescent="0.3">
      <c r="A91">
        <v>95</v>
      </c>
      <c r="B91" t="s">
        <v>50</v>
      </c>
      <c r="C91" s="4">
        <v>42458</v>
      </c>
      <c r="D91">
        <v>9.6999999999999993</v>
      </c>
      <c r="E91">
        <v>0.5</v>
      </c>
      <c r="F91">
        <v>17.2</v>
      </c>
      <c r="G91">
        <v>0</v>
      </c>
      <c r="H91">
        <v>12.1</v>
      </c>
      <c r="I91">
        <v>7.6</v>
      </c>
      <c r="K91" s="18">
        <f>MONTH(날씨2[[#This Row],[tm]])</f>
        <v>3</v>
      </c>
      <c r="L91" s="18">
        <f>DAY(날씨2[[#This Row],[tm]])</f>
        <v>29</v>
      </c>
    </row>
    <row r="92" spans="1:12" x14ac:dyDescent="0.3">
      <c r="A92">
        <v>95</v>
      </c>
      <c r="B92" t="s">
        <v>50</v>
      </c>
      <c r="C92" s="4">
        <v>42459</v>
      </c>
      <c r="D92">
        <v>10.3</v>
      </c>
      <c r="E92">
        <v>4</v>
      </c>
      <c r="F92">
        <v>17.2</v>
      </c>
      <c r="H92">
        <v>10.3</v>
      </c>
      <c r="I92">
        <v>6.1</v>
      </c>
      <c r="K92" s="18">
        <f>MONTH(날씨2[[#This Row],[tm]])</f>
        <v>3</v>
      </c>
      <c r="L92" s="18">
        <f>DAY(날씨2[[#This Row],[tm]])</f>
        <v>30</v>
      </c>
    </row>
    <row r="93" spans="1:12" x14ac:dyDescent="0.3">
      <c r="A93">
        <v>95</v>
      </c>
      <c r="B93" t="s">
        <v>50</v>
      </c>
      <c r="C93" s="4">
        <v>42460</v>
      </c>
      <c r="D93">
        <v>10.9</v>
      </c>
      <c r="E93">
        <v>-0.5</v>
      </c>
      <c r="F93">
        <v>21.4</v>
      </c>
      <c r="H93">
        <v>7.1</v>
      </c>
      <c r="I93">
        <v>4.5</v>
      </c>
      <c r="K93" s="18">
        <f>MONTH(날씨2[[#This Row],[tm]])</f>
        <v>3</v>
      </c>
      <c r="L93" s="18">
        <f>DAY(날씨2[[#This Row],[tm]])</f>
        <v>31</v>
      </c>
    </row>
    <row r="94" spans="1:12" x14ac:dyDescent="0.3">
      <c r="A94">
        <v>95</v>
      </c>
      <c r="B94" t="s">
        <v>50</v>
      </c>
      <c r="C94" s="4">
        <v>42461</v>
      </c>
      <c r="D94">
        <v>12.5</v>
      </c>
      <c r="E94">
        <v>0.7</v>
      </c>
      <c r="F94">
        <v>23.9</v>
      </c>
      <c r="H94">
        <v>6.6</v>
      </c>
      <c r="I94">
        <v>3.8</v>
      </c>
      <c r="K94" s="18">
        <f>MONTH(날씨2[[#This Row],[tm]])</f>
        <v>4</v>
      </c>
      <c r="L94" s="18">
        <f>DAY(날씨2[[#This Row],[tm]])</f>
        <v>1</v>
      </c>
    </row>
    <row r="95" spans="1:12" x14ac:dyDescent="0.3">
      <c r="A95">
        <v>95</v>
      </c>
      <c r="B95" t="s">
        <v>50</v>
      </c>
      <c r="C95" s="4">
        <v>42462</v>
      </c>
      <c r="D95">
        <v>12.8</v>
      </c>
      <c r="E95">
        <v>2.2999999999999998</v>
      </c>
      <c r="F95">
        <v>21.2</v>
      </c>
      <c r="H95">
        <v>10.3</v>
      </c>
      <c r="I95">
        <v>5.3</v>
      </c>
      <c r="K95" s="18">
        <f>MONTH(날씨2[[#This Row],[tm]])</f>
        <v>4</v>
      </c>
      <c r="L95" s="18">
        <f>DAY(날씨2[[#This Row],[tm]])</f>
        <v>2</v>
      </c>
    </row>
    <row r="96" spans="1:12" x14ac:dyDescent="0.3">
      <c r="A96">
        <v>95</v>
      </c>
      <c r="B96" t="s">
        <v>50</v>
      </c>
      <c r="C96" s="4">
        <v>42463</v>
      </c>
      <c r="D96">
        <v>9.6</v>
      </c>
      <c r="E96">
        <v>4.0999999999999996</v>
      </c>
      <c r="F96">
        <v>13.6</v>
      </c>
      <c r="G96">
        <v>0</v>
      </c>
      <c r="H96">
        <v>8.6999999999999993</v>
      </c>
      <c r="I96">
        <v>4.5999999999999996</v>
      </c>
      <c r="K96" s="18">
        <f>MONTH(날씨2[[#This Row],[tm]])</f>
        <v>4</v>
      </c>
      <c r="L96" s="18">
        <f>DAY(날씨2[[#This Row],[tm]])</f>
        <v>3</v>
      </c>
    </row>
    <row r="97" spans="1:12" x14ac:dyDescent="0.3">
      <c r="A97">
        <v>95</v>
      </c>
      <c r="B97" t="s">
        <v>50</v>
      </c>
      <c r="C97" s="4">
        <v>42464</v>
      </c>
      <c r="D97">
        <v>10.8</v>
      </c>
      <c r="E97">
        <v>0.5</v>
      </c>
      <c r="F97">
        <v>19.899999999999999</v>
      </c>
      <c r="H97">
        <v>7.8</v>
      </c>
      <c r="I97">
        <v>4.0999999999999996</v>
      </c>
      <c r="K97" s="18">
        <f>MONTH(날씨2[[#This Row],[tm]])</f>
        <v>4</v>
      </c>
      <c r="L97" s="18">
        <f>DAY(날씨2[[#This Row],[tm]])</f>
        <v>4</v>
      </c>
    </row>
    <row r="98" spans="1:12" x14ac:dyDescent="0.3">
      <c r="A98">
        <v>95</v>
      </c>
      <c r="B98" t="s">
        <v>50</v>
      </c>
      <c r="C98" s="4">
        <v>42465</v>
      </c>
      <c r="D98">
        <v>9.9</v>
      </c>
      <c r="E98">
        <v>-1.1000000000000001</v>
      </c>
      <c r="F98">
        <v>19</v>
      </c>
      <c r="H98">
        <v>10.5</v>
      </c>
      <c r="I98">
        <v>6.6</v>
      </c>
      <c r="K98" s="18">
        <f>MONTH(날씨2[[#This Row],[tm]])</f>
        <v>4</v>
      </c>
      <c r="L98" s="18">
        <f>DAY(날씨2[[#This Row],[tm]])</f>
        <v>5</v>
      </c>
    </row>
    <row r="99" spans="1:12" x14ac:dyDescent="0.3">
      <c r="A99">
        <v>95</v>
      </c>
      <c r="B99" t="s">
        <v>50</v>
      </c>
      <c r="C99" s="4">
        <v>42466</v>
      </c>
      <c r="D99">
        <v>13</v>
      </c>
      <c r="E99">
        <v>1.1000000000000001</v>
      </c>
      <c r="F99">
        <v>22.3</v>
      </c>
      <c r="H99">
        <v>8</v>
      </c>
      <c r="I99">
        <v>5.3</v>
      </c>
      <c r="K99" s="18">
        <f>MONTH(날씨2[[#This Row],[tm]])</f>
        <v>4</v>
      </c>
      <c r="L99" s="18">
        <f>DAY(날씨2[[#This Row],[tm]])</f>
        <v>6</v>
      </c>
    </row>
    <row r="100" spans="1:12" x14ac:dyDescent="0.3">
      <c r="A100">
        <v>95</v>
      </c>
      <c r="B100" t="s">
        <v>50</v>
      </c>
      <c r="C100" s="4">
        <v>42467</v>
      </c>
      <c r="D100">
        <v>14.2</v>
      </c>
      <c r="E100">
        <v>8.9</v>
      </c>
      <c r="F100">
        <v>20.7</v>
      </c>
      <c r="G100">
        <v>4.5</v>
      </c>
      <c r="H100">
        <v>8.6</v>
      </c>
      <c r="I100">
        <v>5.4</v>
      </c>
      <c r="K100" s="18">
        <f>MONTH(날씨2[[#This Row],[tm]])</f>
        <v>4</v>
      </c>
      <c r="L100" s="18">
        <f>DAY(날씨2[[#This Row],[tm]])</f>
        <v>7</v>
      </c>
    </row>
    <row r="101" spans="1:12" x14ac:dyDescent="0.3">
      <c r="A101">
        <v>95</v>
      </c>
      <c r="B101" t="s">
        <v>50</v>
      </c>
      <c r="C101" s="4">
        <v>42468</v>
      </c>
      <c r="D101">
        <v>10.199999999999999</v>
      </c>
      <c r="E101">
        <v>2.7</v>
      </c>
      <c r="F101">
        <v>19</v>
      </c>
      <c r="H101">
        <v>10.4</v>
      </c>
      <c r="I101">
        <v>6.2</v>
      </c>
      <c r="K101" s="18">
        <f>MONTH(날씨2[[#This Row],[tm]])</f>
        <v>4</v>
      </c>
      <c r="L101" s="18">
        <f>DAY(날씨2[[#This Row],[tm]])</f>
        <v>8</v>
      </c>
    </row>
    <row r="102" spans="1:12" x14ac:dyDescent="0.3">
      <c r="A102">
        <v>95</v>
      </c>
      <c r="B102" t="s">
        <v>50</v>
      </c>
      <c r="C102" s="4">
        <v>42469</v>
      </c>
      <c r="D102">
        <v>9.9</v>
      </c>
      <c r="E102">
        <v>4.3</v>
      </c>
      <c r="F102">
        <v>13.6</v>
      </c>
      <c r="H102">
        <v>7.2</v>
      </c>
      <c r="I102">
        <v>4.2</v>
      </c>
      <c r="K102" s="18">
        <f>MONTH(날씨2[[#This Row],[tm]])</f>
        <v>4</v>
      </c>
      <c r="L102" s="18">
        <f>DAY(날씨2[[#This Row],[tm]])</f>
        <v>9</v>
      </c>
    </row>
    <row r="103" spans="1:12" x14ac:dyDescent="0.3">
      <c r="A103">
        <v>95</v>
      </c>
      <c r="B103" t="s">
        <v>50</v>
      </c>
      <c r="C103" s="4">
        <v>42470</v>
      </c>
      <c r="D103">
        <v>11.1</v>
      </c>
      <c r="E103">
        <v>5.9</v>
      </c>
      <c r="F103">
        <v>16.5</v>
      </c>
      <c r="H103">
        <v>10.4</v>
      </c>
      <c r="I103">
        <v>7.7</v>
      </c>
      <c r="K103" s="18">
        <f>MONTH(날씨2[[#This Row],[tm]])</f>
        <v>4</v>
      </c>
      <c r="L103" s="18">
        <f>DAY(날씨2[[#This Row],[tm]])</f>
        <v>10</v>
      </c>
    </row>
    <row r="104" spans="1:12" x14ac:dyDescent="0.3">
      <c r="A104">
        <v>95</v>
      </c>
      <c r="B104" t="s">
        <v>50</v>
      </c>
      <c r="C104" s="4">
        <v>42471</v>
      </c>
      <c r="D104">
        <v>9.9</v>
      </c>
      <c r="E104">
        <v>3.6</v>
      </c>
      <c r="F104">
        <v>18</v>
      </c>
      <c r="H104">
        <v>6.9</v>
      </c>
      <c r="I104">
        <v>4.9000000000000004</v>
      </c>
      <c r="K104" s="18">
        <f>MONTH(날씨2[[#This Row],[tm]])</f>
        <v>4</v>
      </c>
      <c r="L104" s="18">
        <f>DAY(날씨2[[#This Row],[tm]])</f>
        <v>11</v>
      </c>
    </row>
    <row r="105" spans="1:12" x14ac:dyDescent="0.3">
      <c r="A105">
        <v>95</v>
      </c>
      <c r="B105" t="s">
        <v>50</v>
      </c>
      <c r="C105" s="4">
        <v>42472</v>
      </c>
      <c r="D105">
        <v>11.3</v>
      </c>
      <c r="E105">
        <v>3.1</v>
      </c>
      <c r="F105">
        <v>18.7</v>
      </c>
      <c r="H105">
        <v>7.5</v>
      </c>
      <c r="I105">
        <v>4.4000000000000004</v>
      </c>
      <c r="K105" s="18">
        <f>MONTH(날씨2[[#This Row],[tm]])</f>
        <v>4</v>
      </c>
      <c r="L105" s="18">
        <f>DAY(날씨2[[#This Row],[tm]])</f>
        <v>12</v>
      </c>
    </row>
    <row r="106" spans="1:12" x14ac:dyDescent="0.3">
      <c r="A106">
        <v>95</v>
      </c>
      <c r="B106" t="s">
        <v>50</v>
      </c>
      <c r="C106" s="4">
        <v>42473</v>
      </c>
      <c r="D106">
        <v>15</v>
      </c>
      <c r="E106">
        <v>8.1999999999999993</v>
      </c>
      <c r="F106">
        <v>22.1</v>
      </c>
      <c r="H106">
        <v>6.3</v>
      </c>
      <c r="I106">
        <v>3.5</v>
      </c>
      <c r="K106" s="18">
        <f>MONTH(날씨2[[#This Row],[tm]])</f>
        <v>4</v>
      </c>
      <c r="L106" s="18">
        <f>DAY(날씨2[[#This Row],[tm]])</f>
        <v>13</v>
      </c>
    </row>
    <row r="107" spans="1:12" x14ac:dyDescent="0.3">
      <c r="A107">
        <v>95</v>
      </c>
      <c r="B107" t="s">
        <v>50</v>
      </c>
      <c r="C107" s="4">
        <v>42474</v>
      </c>
      <c r="D107">
        <v>13.8</v>
      </c>
      <c r="E107">
        <v>6.8</v>
      </c>
      <c r="F107">
        <v>20.8</v>
      </c>
      <c r="H107">
        <v>9.9</v>
      </c>
      <c r="I107">
        <v>5.8</v>
      </c>
      <c r="K107" s="18">
        <f>MONTH(날씨2[[#This Row],[tm]])</f>
        <v>4</v>
      </c>
      <c r="L107" s="18">
        <f>DAY(날씨2[[#This Row],[tm]])</f>
        <v>14</v>
      </c>
    </row>
    <row r="108" spans="1:12" x14ac:dyDescent="0.3">
      <c r="A108">
        <v>95</v>
      </c>
      <c r="B108" t="s">
        <v>50</v>
      </c>
      <c r="C108" s="4">
        <v>42475</v>
      </c>
      <c r="D108">
        <v>13.4</v>
      </c>
      <c r="E108">
        <v>2.2999999999999998</v>
      </c>
      <c r="F108">
        <v>23.6</v>
      </c>
      <c r="H108">
        <v>7.9</v>
      </c>
      <c r="I108">
        <v>4.4000000000000004</v>
      </c>
      <c r="K108" s="18">
        <f>MONTH(날씨2[[#This Row],[tm]])</f>
        <v>4</v>
      </c>
      <c r="L108" s="18">
        <f>DAY(날씨2[[#This Row],[tm]])</f>
        <v>15</v>
      </c>
    </row>
    <row r="109" spans="1:12" x14ac:dyDescent="0.3">
      <c r="A109">
        <v>95</v>
      </c>
      <c r="B109" t="s">
        <v>50</v>
      </c>
      <c r="C109" s="4">
        <v>42476</v>
      </c>
      <c r="D109">
        <v>12.3</v>
      </c>
      <c r="E109">
        <v>3.7</v>
      </c>
      <c r="F109">
        <v>23</v>
      </c>
      <c r="G109">
        <v>28.3</v>
      </c>
      <c r="H109">
        <v>8.5</v>
      </c>
      <c r="I109">
        <v>5.4</v>
      </c>
      <c r="K109" s="18">
        <f>MONTH(날씨2[[#This Row],[tm]])</f>
        <v>4</v>
      </c>
      <c r="L109" s="18">
        <f>DAY(날씨2[[#This Row],[tm]])</f>
        <v>16</v>
      </c>
    </row>
    <row r="110" spans="1:12" x14ac:dyDescent="0.3">
      <c r="A110">
        <v>95</v>
      </c>
      <c r="B110" t="s">
        <v>50</v>
      </c>
      <c r="C110" s="4">
        <v>42477</v>
      </c>
      <c r="D110">
        <v>11</v>
      </c>
      <c r="E110">
        <v>7.7</v>
      </c>
      <c r="F110">
        <v>15.7</v>
      </c>
      <c r="G110">
        <v>34.799999999999997</v>
      </c>
      <c r="H110">
        <v>13.1</v>
      </c>
      <c r="I110">
        <v>6.9</v>
      </c>
      <c r="K110" s="18">
        <f>MONTH(날씨2[[#This Row],[tm]])</f>
        <v>4</v>
      </c>
      <c r="L110" s="18">
        <f>DAY(날씨2[[#This Row],[tm]])</f>
        <v>17</v>
      </c>
    </row>
    <row r="111" spans="1:12" x14ac:dyDescent="0.3">
      <c r="A111">
        <v>95</v>
      </c>
      <c r="B111" t="s">
        <v>50</v>
      </c>
      <c r="C111" s="4">
        <v>42478</v>
      </c>
      <c r="D111">
        <v>10.3</v>
      </c>
      <c r="E111">
        <v>6</v>
      </c>
      <c r="F111">
        <v>17.5</v>
      </c>
      <c r="G111">
        <v>6.5</v>
      </c>
      <c r="H111">
        <v>11.1</v>
      </c>
      <c r="I111">
        <v>5.5</v>
      </c>
      <c r="K111" s="18">
        <f>MONTH(날씨2[[#This Row],[tm]])</f>
        <v>4</v>
      </c>
      <c r="L111" s="18">
        <f>DAY(날씨2[[#This Row],[tm]])</f>
        <v>18</v>
      </c>
    </row>
    <row r="112" spans="1:12" x14ac:dyDescent="0.3">
      <c r="A112">
        <v>95</v>
      </c>
      <c r="B112" t="s">
        <v>50</v>
      </c>
      <c r="C112" s="4">
        <v>42479</v>
      </c>
      <c r="D112">
        <v>11.5</v>
      </c>
      <c r="E112">
        <v>5.6</v>
      </c>
      <c r="F112">
        <v>17.8</v>
      </c>
      <c r="H112">
        <v>7.8</v>
      </c>
      <c r="I112">
        <v>4.9000000000000004</v>
      </c>
      <c r="K112" s="18">
        <f>MONTH(날씨2[[#This Row],[tm]])</f>
        <v>4</v>
      </c>
      <c r="L112" s="18">
        <f>DAY(날씨2[[#This Row],[tm]])</f>
        <v>19</v>
      </c>
    </row>
    <row r="113" spans="1:12" x14ac:dyDescent="0.3">
      <c r="A113">
        <v>95</v>
      </c>
      <c r="B113" t="s">
        <v>50</v>
      </c>
      <c r="C113" s="4">
        <v>42480</v>
      </c>
      <c r="D113">
        <v>13.6</v>
      </c>
      <c r="E113">
        <v>7</v>
      </c>
      <c r="F113">
        <v>19.8</v>
      </c>
      <c r="H113">
        <v>8.6</v>
      </c>
      <c r="I113">
        <v>5.3</v>
      </c>
      <c r="K113" s="18">
        <f>MONTH(날씨2[[#This Row],[tm]])</f>
        <v>4</v>
      </c>
      <c r="L113" s="18">
        <f>DAY(날씨2[[#This Row],[tm]])</f>
        <v>20</v>
      </c>
    </row>
    <row r="114" spans="1:12" x14ac:dyDescent="0.3">
      <c r="A114">
        <v>95</v>
      </c>
      <c r="B114" t="s">
        <v>50</v>
      </c>
      <c r="C114" s="4">
        <v>42481</v>
      </c>
      <c r="D114">
        <v>13.4</v>
      </c>
      <c r="E114">
        <v>9.9</v>
      </c>
      <c r="F114">
        <v>18.2</v>
      </c>
      <c r="G114">
        <v>14.4</v>
      </c>
      <c r="H114">
        <v>6.1</v>
      </c>
      <c r="I114">
        <v>4.4000000000000004</v>
      </c>
      <c r="K114" s="18">
        <f>MONTH(날씨2[[#This Row],[tm]])</f>
        <v>4</v>
      </c>
      <c r="L114" s="18">
        <f>DAY(날씨2[[#This Row],[tm]])</f>
        <v>21</v>
      </c>
    </row>
    <row r="115" spans="1:12" x14ac:dyDescent="0.3">
      <c r="A115">
        <v>95</v>
      </c>
      <c r="B115" t="s">
        <v>50</v>
      </c>
      <c r="C115" s="4">
        <v>42482</v>
      </c>
      <c r="D115">
        <v>13.7</v>
      </c>
      <c r="E115">
        <v>9.6</v>
      </c>
      <c r="F115">
        <v>19.3</v>
      </c>
      <c r="H115">
        <v>10.4</v>
      </c>
      <c r="I115">
        <v>6.2</v>
      </c>
      <c r="K115" s="18">
        <f>MONTH(날씨2[[#This Row],[tm]])</f>
        <v>4</v>
      </c>
      <c r="L115" s="18">
        <f>DAY(날씨2[[#This Row],[tm]])</f>
        <v>22</v>
      </c>
    </row>
    <row r="116" spans="1:12" x14ac:dyDescent="0.3">
      <c r="A116">
        <v>95</v>
      </c>
      <c r="B116" t="s">
        <v>50</v>
      </c>
      <c r="C116" s="4">
        <v>42483</v>
      </c>
      <c r="D116">
        <v>11.9</v>
      </c>
      <c r="E116">
        <v>5.0999999999999996</v>
      </c>
      <c r="F116">
        <v>19.5</v>
      </c>
      <c r="H116">
        <v>8</v>
      </c>
      <c r="I116">
        <v>4.4000000000000004</v>
      </c>
      <c r="K116" s="18">
        <f>MONTH(날씨2[[#This Row],[tm]])</f>
        <v>4</v>
      </c>
      <c r="L116" s="18">
        <f>DAY(날씨2[[#This Row],[tm]])</f>
        <v>23</v>
      </c>
    </row>
    <row r="117" spans="1:12" x14ac:dyDescent="0.3">
      <c r="A117">
        <v>95</v>
      </c>
      <c r="B117" t="s">
        <v>50</v>
      </c>
      <c r="C117" s="4">
        <v>42484</v>
      </c>
      <c r="D117">
        <v>12.9</v>
      </c>
      <c r="E117">
        <v>3.2</v>
      </c>
      <c r="F117">
        <v>22.5</v>
      </c>
      <c r="H117">
        <v>7.4</v>
      </c>
      <c r="I117">
        <v>5</v>
      </c>
      <c r="K117" s="18">
        <f>MONTH(날씨2[[#This Row],[tm]])</f>
        <v>4</v>
      </c>
      <c r="L117" s="18">
        <f>DAY(날씨2[[#This Row],[tm]])</f>
        <v>24</v>
      </c>
    </row>
    <row r="118" spans="1:12" x14ac:dyDescent="0.3">
      <c r="A118">
        <v>95</v>
      </c>
      <c r="B118" t="s">
        <v>50</v>
      </c>
      <c r="C118" s="4">
        <v>42485</v>
      </c>
      <c r="D118">
        <v>15.7</v>
      </c>
      <c r="E118">
        <v>5</v>
      </c>
      <c r="F118">
        <v>25.6</v>
      </c>
      <c r="H118">
        <v>7</v>
      </c>
      <c r="I118">
        <v>4.2</v>
      </c>
      <c r="K118" s="18">
        <f>MONTH(날씨2[[#This Row],[tm]])</f>
        <v>4</v>
      </c>
      <c r="L118" s="18">
        <f>DAY(날씨2[[#This Row],[tm]])</f>
        <v>25</v>
      </c>
    </row>
    <row r="119" spans="1:12" x14ac:dyDescent="0.3">
      <c r="A119">
        <v>95</v>
      </c>
      <c r="B119" t="s">
        <v>50</v>
      </c>
      <c r="C119" s="4">
        <v>42486</v>
      </c>
      <c r="D119">
        <v>16.3</v>
      </c>
      <c r="E119">
        <v>7.8</v>
      </c>
      <c r="F119">
        <v>25.1</v>
      </c>
      <c r="H119">
        <v>10.8</v>
      </c>
      <c r="I119">
        <v>8</v>
      </c>
      <c r="K119" s="18">
        <f>MONTH(날씨2[[#This Row],[tm]])</f>
        <v>4</v>
      </c>
      <c r="L119" s="18">
        <f>DAY(날씨2[[#This Row],[tm]])</f>
        <v>26</v>
      </c>
    </row>
    <row r="120" spans="1:12" x14ac:dyDescent="0.3">
      <c r="A120">
        <v>95</v>
      </c>
      <c r="B120" t="s">
        <v>50</v>
      </c>
      <c r="C120" s="4">
        <v>42487</v>
      </c>
      <c r="D120">
        <v>13</v>
      </c>
      <c r="E120">
        <v>9.6</v>
      </c>
      <c r="F120">
        <v>18.399999999999999</v>
      </c>
      <c r="H120">
        <v>11.7</v>
      </c>
      <c r="I120">
        <v>9</v>
      </c>
      <c r="K120" s="18">
        <f>MONTH(날씨2[[#This Row],[tm]])</f>
        <v>4</v>
      </c>
      <c r="L120" s="18">
        <f>DAY(날씨2[[#This Row],[tm]])</f>
        <v>27</v>
      </c>
    </row>
    <row r="121" spans="1:12" x14ac:dyDescent="0.3">
      <c r="A121">
        <v>95</v>
      </c>
      <c r="B121" t="s">
        <v>50</v>
      </c>
      <c r="C121" s="4">
        <v>42488</v>
      </c>
      <c r="D121">
        <v>14.7</v>
      </c>
      <c r="E121">
        <v>7.2</v>
      </c>
      <c r="F121">
        <v>22.7</v>
      </c>
      <c r="G121">
        <v>0</v>
      </c>
      <c r="H121">
        <v>9.6999999999999993</v>
      </c>
      <c r="I121">
        <v>5.9</v>
      </c>
      <c r="K121" s="18">
        <f>MONTH(날씨2[[#This Row],[tm]])</f>
        <v>4</v>
      </c>
      <c r="L121" s="18">
        <f>DAY(날씨2[[#This Row],[tm]])</f>
        <v>28</v>
      </c>
    </row>
    <row r="122" spans="1:12" x14ac:dyDescent="0.3">
      <c r="A122">
        <v>95</v>
      </c>
      <c r="B122" t="s">
        <v>50</v>
      </c>
      <c r="C122" s="4">
        <v>42489</v>
      </c>
      <c r="D122">
        <v>14.8</v>
      </c>
      <c r="E122">
        <v>6.6</v>
      </c>
      <c r="F122">
        <v>22.5</v>
      </c>
      <c r="H122">
        <v>8.9</v>
      </c>
      <c r="I122">
        <v>4.9000000000000004</v>
      </c>
      <c r="K122" s="18">
        <f>MONTH(날씨2[[#This Row],[tm]])</f>
        <v>4</v>
      </c>
      <c r="L122" s="18">
        <f>DAY(날씨2[[#This Row],[tm]])</f>
        <v>29</v>
      </c>
    </row>
    <row r="123" spans="1:12" x14ac:dyDescent="0.3">
      <c r="A123">
        <v>95</v>
      </c>
      <c r="B123" t="s">
        <v>50</v>
      </c>
      <c r="C123" s="4">
        <v>42490</v>
      </c>
      <c r="D123">
        <v>14.8</v>
      </c>
      <c r="E123">
        <v>9.6999999999999993</v>
      </c>
      <c r="F123">
        <v>20.9</v>
      </c>
      <c r="G123">
        <v>0.3</v>
      </c>
      <c r="H123">
        <v>10.9</v>
      </c>
      <c r="I123">
        <v>6.3</v>
      </c>
      <c r="K123" s="18">
        <f>MONTH(날씨2[[#This Row],[tm]])</f>
        <v>4</v>
      </c>
      <c r="L123" s="18">
        <f>DAY(날씨2[[#This Row],[tm]])</f>
        <v>30</v>
      </c>
    </row>
    <row r="124" spans="1:12" x14ac:dyDescent="0.3">
      <c r="A124">
        <v>95</v>
      </c>
      <c r="B124" t="s">
        <v>50</v>
      </c>
      <c r="C124" s="4">
        <v>42491</v>
      </c>
      <c r="D124">
        <v>15.8</v>
      </c>
      <c r="E124">
        <v>8.3000000000000007</v>
      </c>
      <c r="F124">
        <v>25</v>
      </c>
      <c r="H124">
        <v>7.5</v>
      </c>
      <c r="I124">
        <v>4.4000000000000004</v>
      </c>
      <c r="K124" s="18">
        <f>MONTH(날씨2[[#This Row],[tm]])</f>
        <v>5</v>
      </c>
      <c r="L124" s="18">
        <f>DAY(날씨2[[#This Row],[tm]])</f>
        <v>1</v>
      </c>
    </row>
    <row r="125" spans="1:12" x14ac:dyDescent="0.3">
      <c r="A125">
        <v>95</v>
      </c>
      <c r="B125" t="s">
        <v>50</v>
      </c>
      <c r="C125" s="4">
        <v>42492</v>
      </c>
      <c r="D125">
        <v>19.399999999999999</v>
      </c>
      <c r="E125">
        <v>11.2</v>
      </c>
      <c r="F125">
        <v>27.4</v>
      </c>
      <c r="G125">
        <v>8.3000000000000007</v>
      </c>
      <c r="H125">
        <v>9</v>
      </c>
      <c r="I125">
        <v>5.2</v>
      </c>
      <c r="K125" s="18">
        <f>MONTH(날씨2[[#This Row],[tm]])</f>
        <v>5</v>
      </c>
      <c r="L125" s="18">
        <f>DAY(날씨2[[#This Row],[tm]])</f>
        <v>2</v>
      </c>
    </row>
    <row r="126" spans="1:12" x14ac:dyDescent="0.3">
      <c r="A126">
        <v>95</v>
      </c>
      <c r="B126" t="s">
        <v>50</v>
      </c>
      <c r="C126" s="4">
        <v>42493</v>
      </c>
      <c r="D126">
        <v>13</v>
      </c>
      <c r="E126">
        <v>8.3000000000000007</v>
      </c>
      <c r="F126">
        <v>18.100000000000001</v>
      </c>
      <c r="G126">
        <v>43.5</v>
      </c>
      <c r="H126">
        <v>13.7</v>
      </c>
      <c r="I126">
        <v>8.3000000000000007</v>
      </c>
      <c r="K126" s="18">
        <f>MONTH(날씨2[[#This Row],[tm]])</f>
        <v>5</v>
      </c>
      <c r="L126" s="18">
        <f>DAY(날씨2[[#This Row],[tm]])</f>
        <v>3</v>
      </c>
    </row>
    <row r="127" spans="1:12" x14ac:dyDescent="0.3">
      <c r="A127">
        <v>95</v>
      </c>
      <c r="B127" t="s">
        <v>50</v>
      </c>
      <c r="C127" s="4">
        <v>42494</v>
      </c>
      <c r="D127">
        <v>13.8</v>
      </c>
      <c r="E127">
        <v>8.8000000000000007</v>
      </c>
      <c r="F127">
        <v>17.7</v>
      </c>
      <c r="G127">
        <v>3.6</v>
      </c>
      <c r="H127">
        <v>14.7</v>
      </c>
      <c r="I127">
        <v>7.2</v>
      </c>
      <c r="K127" s="18">
        <f>MONTH(날씨2[[#This Row],[tm]])</f>
        <v>5</v>
      </c>
      <c r="L127" s="18">
        <f>DAY(날씨2[[#This Row],[tm]])</f>
        <v>4</v>
      </c>
    </row>
    <row r="128" spans="1:12" x14ac:dyDescent="0.3">
      <c r="A128">
        <v>95</v>
      </c>
      <c r="B128" t="s">
        <v>50</v>
      </c>
      <c r="C128" s="4">
        <v>42495</v>
      </c>
      <c r="D128">
        <v>15.3</v>
      </c>
      <c r="E128">
        <v>5.0999999999999996</v>
      </c>
      <c r="F128">
        <v>24.3</v>
      </c>
      <c r="G128">
        <v>8.4</v>
      </c>
      <c r="H128">
        <v>6.3</v>
      </c>
      <c r="I128">
        <v>4.0999999999999996</v>
      </c>
      <c r="K128" s="18">
        <f>MONTH(날씨2[[#This Row],[tm]])</f>
        <v>5</v>
      </c>
      <c r="L128" s="18">
        <f>DAY(날씨2[[#This Row],[tm]])</f>
        <v>5</v>
      </c>
    </row>
    <row r="129" spans="1:12" x14ac:dyDescent="0.3">
      <c r="A129">
        <v>95</v>
      </c>
      <c r="B129" t="s">
        <v>50</v>
      </c>
      <c r="C129" s="4">
        <v>42496</v>
      </c>
      <c r="D129">
        <v>15.1</v>
      </c>
      <c r="E129">
        <v>11.3</v>
      </c>
      <c r="F129">
        <v>16.899999999999999</v>
      </c>
      <c r="G129">
        <v>6.7</v>
      </c>
      <c r="H129">
        <v>8.1</v>
      </c>
      <c r="I129">
        <v>5</v>
      </c>
      <c r="K129" s="18">
        <f>MONTH(날씨2[[#This Row],[tm]])</f>
        <v>5</v>
      </c>
      <c r="L129" s="18">
        <f>DAY(날씨2[[#This Row],[tm]])</f>
        <v>6</v>
      </c>
    </row>
    <row r="130" spans="1:12" x14ac:dyDescent="0.3">
      <c r="A130">
        <v>95</v>
      </c>
      <c r="B130" t="s">
        <v>50</v>
      </c>
      <c r="C130" s="4">
        <v>42497</v>
      </c>
      <c r="D130">
        <v>15.2</v>
      </c>
      <c r="E130">
        <v>8.1999999999999993</v>
      </c>
      <c r="F130">
        <v>22.3</v>
      </c>
      <c r="H130">
        <v>8.4</v>
      </c>
      <c r="I130">
        <v>5</v>
      </c>
      <c r="K130" s="18">
        <f>MONTH(날씨2[[#This Row],[tm]])</f>
        <v>5</v>
      </c>
      <c r="L130" s="18">
        <f>DAY(날씨2[[#This Row],[tm]])</f>
        <v>7</v>
      </c>
    </row>
    <row r="131" spans="1:12" x14ac:dyDescent="0.3">
      <c r="A131">
        <v>95</v>
      </c>
      <c r="B131" t="s">
        <v>50</v>
      </c>
      <c r="C131" s="4">
        <v>42498</v>
      </c>
      <c r="D131">
        <v>17.3</v>
      </c>
      <c r="E131">
        <v>8.1999999999999993</v>
      </c>
      <c r="F131">
        <v>25.7</v>
      </c>
      <c r="H131">
        <v>6.8</v>
      </c>
      <c r="I131">
        <v>3.5</v>
      </c>
      <c r="K131" s="18">
        <f>MONTH(날씨2[[#This Row],[tm]])</f>
        <v>5</v>
      </c>
      <c r="L131" s="18">
        <f>DAY(날씨2[[#This Row],[tm]])</f>
        <v>8</v>
      </c>
    </row>
    <row r="132" spans="1:12" x14ac:dyDescent="0.3">
      <c r="A132">
        <v>95</v>
      </c>
      <c r="B132" t="s">
        <v>50</v>
      </c>
      <c r="C132" s="4">
        <v>42499</v>
      </c>
      <c r="D132">
        <v>16.8</v>
      </c>
      <c r="E132">
        <v>12.4</v>
      </c>
      <c r="F132">
        <v>22.4</v>
      </c>
      <c r="G132">
        <v>0</v>
      </c>
      <c r="H132">
        <v>4</v>
      </c>
      <c r="I132">
        <v>2.6</v>
      </c>
      <c r="K132" s="18">
        <f>MONTH(날씨2[[#This Row],[tm]])</f>
        <v>5</v>
      </c>
      <c r="L132" s="18">
        <f>DAY(날씨2[[#This Row],[tm]])</f>
        <v>9</v>
      </c>
    </row>
    <row r="133" spans="1:12" x14ac:dyDescent="0.3">
      <c r="A133">
        <v>95</v>
      </c>
      <c r="B133" t="s">
        <v>50</v>
      </c>
      <c r="C133" s="4">
        <v>42500</v>
      </c>
      <c r="D133">
        <v>13.4</v>
      </c>
      <c r="E133">
        <v>11.9</v>
      </c>
      <c r="F133">
        <v>15</v>
      </c>
      <c r="G133">
        <v>12</v>
      </c>
      <c r="H133">
        <v>8.1</v>
      </c>
      <c r="I133">
        <v>5.5</v>
      </c>
      <c r="K133" s="18">
        <f>MONTH(날씨2[[#This Row],[tm]])</f>
        <v>5</v>
      </c>
      <c r="L133" s="18">
        <f>DAY(날씨2[[#This Row],[tm]])</f>
        <v>10</v>
      </c>
    </row>
    <row r="134" spans="1:12" x14ac:dyDescent="0.3">
      <c r="A134">
        <v>95</v>
      </c>
      <c r="B134" t="s">
        <v>50</v>
      </c>
      <c r="C134" s="4">
        <v>42501</v>
      </c>
      <c r="D134">
        <v>15.5</v>
      </c>
      <c r="E134">
        <v>8</v>
      </c>
      <c r="F134">
        <v>23.5</v>
      </c>
      <c r="H134">
        <v>6.5</v>
      </c>
      <c r="I134">
        <v>3.8</v>
      </c>
      <c r="K134" s="18">
        <f>MONTH(날씨2[[#This Row],[tm]])</f>
        <v>5</v>
      </c>
      <c r="L134" s="18">
        <f>DAY(날씨2[[#This Row],[tm]])</f>
        <v>11</v>
      </c>
    </row>
    <row r="135" spans="1:12" x14ac:dyDescent="0.3">
      <c r="A135">
        <v>95</v>
      </c>
      <c r="B135" t="s">
        <v>50</v>
      </c>
      <c r="C135" s="4">
        <v>42502</v>
      </c>
      <c r="D135">
        <v>16.600000000000001</v>
      </c>
      <c r="E135">
        <v>8.8000000000000007</v>
      </c>
      <c r="F135">
        <v>24</v>
      </c>
      <c r="H135">
        <v>11.2</v>
      </c>
      <c r="I135">
        <v>6.8</v>
      </c>
      <c r="K135" s="18">
        <f>MONTH(날씨2[[#This Row],[tm]])</f>
        <v>5</v>
      </c>
      <c r="L135" s="18">
        <f>DAY(날씨2[[#This Row],[tm]])</f>
        <v>12</v>
      </c>
    </row>
    <row r="136" spans="1:12" x14ac:dyDescent="0.3">
      <c r="A136">
        <v>95</v>
      </c>
      <c r="B136" t="s">
        <v>50</v>
      </c>
      <c r="C136" s="4">
        <v>42503</v>
      </c>
      <c r="D136">
        <v>17.100000000000001</v>
      </c>
      <c r="E136">
        <v>12.4</v>
      </c>
      <c r="F136">
        <v>24.3</v>
      </c>
      <c r="G136">
        <v>0.3</v>
      </c>
      <c r="H136">
        <v>8.4</v>
      </c>
      <c r="I136">
        <v>5.0999999999999996</v>
      </c>
      <c r="K136" s="18">
        <f>MONTH(날씨2[[#This Row],[tm]])</f>
        <v>5</v>
      </c>
      <c r="L136" s="18">
        <f>DAY(날씨2[[#This Row],[tm]])</f>
        <v>13</v>
      </c>
    </row>
    <row r="137" spans="1:12" x14ac:dyDescent="0.3">
      <c r="A137">
        <v>95</v>
      </c>
      <c r="B137" t="s">
        <v>50</v>
      </c>
      <c r="C137" s="4">
        <v>42504</v>
      </c>
      <c r="D137">
        <v>18.600000000000001</v>
      </c>
      <c r="E137">
        <v>10.199999999999999</v>
      </c>
      <c r="F137">
        <v>27.3</v>
      </c>
      <c r="H137">
        <v>7.8</v>
      </c>
      <c r="I137">
        <v>4.5</v>
      </c>
      <c r="K137" s="18">
        <f>MONTH(날씨2[[#This Row],[tm]])</f>
        <v>5</v>
      </c>
      <c r="L137" s="18">
        <f>DAY(날씨2[[#This Row],[tm]])</f>
        <v>14</v>
      </c>
    </row>
    <row r="138" spans="1:12" x14ac:dyDescent="0.3">
      <c r="A138">
        <v>95</v>
      </c>
      <c r="B138" t="s">
        <v>50</v>
      </c>
      <c r="C138" s="4">
        <v>42505</v>
      </c>
      <c r="D138">
        <v>16.3</v>
      </c>
      <c r="E138">
        <v>12.7</v>
      </c>
      <c r="F138">
        <v>23.5</v>
      </c>
      <c r="G138">
        <v>34.6</v>
      </c>
      <c r="H138">
        <v>10.4</v>
      </c>
      <c r="I138">
        <v>6.4</v>
      </c>
      <c r="K138" s="18">
        <f>MONTH(날씨2[[#This Row],[tm]])</f>
        <v>5</v>
      </c>
      <c r="L138" s="18">
        <f>DAY(날씨2[[#This Row],[tm]])</f>
        <v>15</v>
      </c>
    </row>
    <row r="139" spans="1:12" x14ac:dyDescent="0.3">
      <c r="A139">
        <v>95</v>
      </c>
      <c r="B139" t="s">
        <v>50</v>
      </c>
      <c r="C139" s="4">
        <v>42506</v>
      </c>
      <c r="D139">
        <v>15.5</v>
      </c>
      <c r="E139">
        <v>10.4</v>
      </c>
      <c r="F139">
        <v>22.3</v>
      </c>
      <c r="G139">
        <v>2.8</v>
      </c>
      <c r="H139">
        <v>10.7</v>
      </c>
      <c r="I139">
        <v>6</v>
      </c>
      <c r="K139" s="18">
        <f>MONTH(날씨2[[#This Row],[tm]])</f>
        <v>5</v>
      </c>
      <c r="L139" s="18">
        <f>DAY(날씨2[[#This Row],[tm]])</f>
        <v>16</v>
      </c>
    </row>
    <row r="140" spans="1:12" x14ac:dyDescent="0.3">
      <c r="A140">
        <v>95</v>
      </c>
      <c r="B140" t="s">
        <v>50</v>
      </c>
      <c r="C140" s="4">
        <v>42507</v>
      </c>
      <c r="D140">
        <v>16.8</v>
      </c>
      <c r="E140">
        <v>6.7</v>
      </c>
      <c r="F140">
        <v>26</v>
      </c>
      <c r="H140">
        <v>6.8</v>
      </c>
      <c r="I140">
        <v>4.0999999999999996</v>
      </c>
      <c r="K140" s="18">
        <f>MONTH(날씨2[[#This Row],[tm]])</f>
        <v>5</v>
      </c>
      <c r="L140" s="18">
        <f>DAY(날씨2[[#This Row],[tm]])</f>
        <v>17</v>
      </c>
    </row>
    <row r="141" spans="1:12" x14ac:dyDescent="0.3">
      <c r="A141">
        <v>95</v>
      </c>
      <c r="B141" t="s">
        <v>50</v>
      </c>
      <c r="C141" s="4">
        <v>42508</v>
      </c>
      <c r="D141">
        <v>19.100000000000001</v>
      </c>
      <c r="E141">
        <v>9.8000000000000007</v>
      </c>
      <c r="F141">
        <v>28.4</v>
      </c>
      <c r="H141">
        <v>6.1</v>
      </c>
      <c r="I141">
        <v>3.2</v>
      </c>
      <c r="K141" s="18">
        <f>MONTH(날씨2[[#This Row],[tm]])</f>
        <v>5</v>
      </c>
      <c r="L141" s="18">
        <f>DAY(날씨2[[#This Row],[tm]])</f>
        <v>18</v>
      </c>
    </row>
    <row r="142" spans="1:12" x14ac:dyDescent="0.3">
      <c r="A142">
        <v>95</v>
      </c>
      <c r="B142" t="s">
        <v>50</v>
      </c>
      <c r="C142" s="4">
        <v>42509</v>
      </c>
      <c r="D142">
        <v>20.5</v>
      </c>
      <c r="E142">
        <v>10.8</v>
      </c>
      <c r="F142">
        <v>30.3</v>
      </c>
      <c r="H142">
        <v>8.8000000000000007</v>
      </c>
      <c r="I142">
        <v>4</v>
      </c>
      <c r="K142" s="18">
        <f>MONTH(날씨2[[#This Row],[tm]])</f>
        <v>5</v>
      </c>
      <c r="L142" s="18">
        <f>DAY(날씨2[[#This Row],[tm]])</f>
        <v>19</v>
      </c>
    </row>
    <row r="143" spans="1:12" x14ac:dyDescent="0.3">
      <c r="A143">
        <v>95</v>
      </c>
      <c r="B143" t="s">
        <v>50</v>
      </c>
      <c r="C143" s="4">
        <v>42510</v>
      </c>
      <c r="D143">
        <v>20.9</v>
      </c>
      <c r="E143">
        <v>11</v>
      </c>
      <c r="F143">
        <v>30.8</v>
      </c>
      <c r="H143">
        <v>5.9</v>
      </c>
      <c r="I143">
        <v>3.5</v>
      </c>
      <c r="K143" s="18">
        <f>MONTH(날씨2[[#This Row],[tm]])</f>
        <v>5</v>
      </c>
      <c r="L143" s="18">
        <f>DAY(날씨2[[#This Row],[tm]])</f>
        <v>20</v>
      </c>
    </row>
    <row r="144" spans="1:12" x14ac:dyDescent="0.3">
      <c r="A144">
        <v>95</v>
      </c>
      <c r="B144" t="s">
        <v>50</v>
      </c>
      <c r="C144" s="4">
        <v>42511</v>
      </c>
      <c r="D144">
        <v>19.8</v>
      </c>
      <c r="E144">
        <v>9</v>
      </c>
      <c r="F144">
        <v>29.4</v>
      </c>
      <c r="H144">
        <v>5.0999999999999996</v>
      </c>
      <c r="I144">
        <v>3.2</v>
      </c>
      <c r="K144" s="18">
        <f>MONTH(날씨2[[#This Row],[tm]])</f>
        <v>5</v>
      </c>
      <c r="L144" s="18">
        <f>DAY(날씨2[[#This Row],[tm]])</f>
        <v>21</v>
      </c>
    </row>
    <row r="145" spans="1:12" x14ac:dyDescent="0.3">
      <c r="A145">
        <v>95</v>
      </c>
      <c r="B145" t="s">
        <v>50</v>
      </c>
      <c r="C145" s="4">
        <v>42512</v>
      </c>
      <c r="D145">
        <v>21.2</v>
      </c>
      <c r="E145">
        <v>11.5</v>
      </c>
      <c r="F145">
        <v>30</v>
      </c>
      <c r="H145">
        <v>5.6</v>
      </c>
      <c r="I145">
        <v>3.1</v>
      </c>
      <c r="K145" s="18">
        <f>MONTH(날씨2[[#This Row],[tm]])</f>
        <v>5</v>
      </c>
      <c r="L145" s="18">
        <f>DAY(날씨2[[#This Row],[tm]])</f>
        <v>22</v>
      </c>
    </row>
    <row r="146" spans="1:12" x14ac:dyDescent="0.3">
      <c r="A146">
        <v>95</v>
      </c>
      <c r="B146" t="s">
        <v>50</v>
      </c>
      <c r="C146" s="4">
        <v>42513</v>
      </c>
      <c r="D146">
        <v>20.100000000000001</v>
      </c>
      <c r="E146">
        <v>13.4</v>
      </c>
      <c r="F146">
        <v>26.3</v>
      </c>
      <c r="G146">
        <v>0.5</v>
      </c>
      <c r="H146">
        <v>6.5</v>
      </c>
      <c r="I146">
        <v>4.4000000000000004</v>
      </c>
      <c r="K146" s="18">
        <f>MONTH(날씨2[[#This Row],[tm]])</f>
        <v>5</v>
      </c>
      <c r="L146" s="18">
        <f>DAY(날씨2[[#This Row],[tm]])</f>
        <v>23</v>
      </c>
    </row>
    <row r="147" spans="1:12" x14ac:dyDescent="0.3">
      <c r="A147">
        <v>95</v>
      </c>
      <c r="B147" t="s">
        <v>50</v>
      </c>
      <c r="C147" s="4">
        <v>42514</v>
      </c>
      <c r="D147">
        <v>16.600000000000001</v>
      </c>
      <c r="E147">
        <v>14.2</v>
      </c>
      <c r="F147">
        <v>20.100000000000001</v>
      </c>
      <c r="G147">
        <v>28.6</v>
      </c>
      <c r="H147">
        <v>8.9</v>
      </c>
      <c r="I147">
        <v>5</v>
      </c>
      <c r="K147" s="18">
        <f>MONTH(날씨2[[#This Row],[tm]])</f>
        <v>5</v>
      </c>
      <c r="L147" s="18">
        <f>DAY(날씨2[[#This Row],[tm]])</f>
        <v>24</v>
      </c>
    </row>
    <row r="148" spans="1:12" x14ac:dyDescent="0.3">
      <c r="A148">
        <v>95</v>
      </c>
      <c r="B148" t="s">
        <v>50</v>
      </c>
      <c r="C148" s="4">
        <v>42515</v>
      </c>
      <c r="D148">
        <v>18.7</v>
      </c>
      <c r="E148">
        <v>13.8</v>
      </c>
      <c r="F148">
        <v>23.8</v>
      </c>
      <c r="H148">
        <v>8.6999999999999993</v>
      </c>
      <c r="I148">
        <v>4.7</v>
      </c>
      <c r="K148" s="18">
        <f>MONTH(날씨2[[#This Row],[tm]])</f>
        <v>5</v>
      </c>
      <c r="L148" s="18">
        <f>DAY(날씨2[[#This Row],[tm]])</f>
        <v>25</v>
      </c>
    </row>
    <row r="149" spans="1:12" x14ac:dyDescent="0.3">
      <c r="A149">
        <v>95</v>
      </c>
      <c r="B149" t="s">
        <v>50</v>
      </c>
      <c r="C149" s="4">
        <v>42516</v>
      </c>
      <c r="D149">
        <v>17.899999999999999</v>
      </c>
      <c r="E149">
        <v>14.5</v>
      </c>
      <c r="F149">
        <v>20.5</v>
      </c>
      <c r="G149">
        <v>0.6</v>
      </c>
      <c r="H149">
        <v>5.5</v>
      </c>
      <c r="I149">
        <v>3.3</v>
      </c>
      <c r="K149" s="18">
        <f>MONTH(날씨2[[#This Row],[tm]])</f>
        <v>5</v>
      </c>
      <c r="L149" s="18">
        <f>DAY(날씨2[[#This Row],[tm]])</f>
        <v>26</v>
      </c>
    </row>
    <row r="150" spans="1:12" x14ac:dyDescent="0.3">
      <c r="A150">
        <v>95</v>
      </c>
      <c r="B150" t="s">
        <v>50</v>
      </c>
      <c r="C150" s="4">
        <v>42517</v>
      </c>
      <c r="D150">
        <v>19.2</v>
      </c>
      <c r="E150">
        <v>12.7</v>
      </c>
      <c r="F150">
        <v>26.7</v>
      </c>
      <c r="H150">
        <v>5.3</v>
      </c>
      <c r="I150">
        <v>3</v>
      </c>
      <c r="K150" s="18">
        <f>MONTH(날씨2[[#This Row],[tm]])</f>
        <v>5</v>
      </c>
      <c r="L150" s="18">
        <f>DAY(날씨2[[#This Row],[tm]])</f>
        <v>27</v>
      </c>
    </row>
    <row r="151" spans="1:12" x14ac:dyDescent="0.3">
      <c r="A151">
        <v>95</v>
      </c>
      <c r="B151" t="s">
        <v>50</v>
      </c>
      <c r="C151" s="4">
        <v>42518</v>
      </c>
      <c r="D151">
        <v>21.2</v>
      </c>
      <c r="E151">
        <v>13.8</v>
      </c>
      <c r="F151">
        <v>28.2</v>
      </c>
      <c r="H151">
        <v>6.6</v>
      </c>
      <c r="I151">
        <v>3.2</v>
      </c>
      <c r="K151" s="18">
        <f>MONTH(날씨2[[#This Row],[tm]])</f>
        <v>5</v>
      </c>
      <c r="L151" s="18">
        <f>DAY(날씨2[[#This Row],[tm]])</f>
        <v>28</v>
      </c>
    </row>
    <row r="152" spans="1:12" x14ac:dyDescent="0.3">
      <c r="A152">
        <v>95</v>
      </c>
      <c r="B152" t="s">
        <v>50</v>
      </c>
      <c r="C152" s="4">
        <v>42519</v>
      </c>
      <c r="D152">
        <v>20.2</v>
      </c>
      <c r="E152">
        <v>14.4</v>
      </c>
      <c r="F152">
        <v>27.8</v>
      </c>
      <c r="H152">
        <v>5.9</v>
      </c>
      <c r="I152">
        <v>3.8</v>
      </c>
      <c r="K152" s="18">
        <f>MONTH(날씨2[[#This Row],[tm]])</f>
        <v>5</v>
      </c>
      <c r="L152" s="18">
        <f>DAY(날씨2[[#This Row],[tm]])</f>
        <v>29</v>
      </c>
    </row>
    <row r="153" spans="1:12" x14ac:dyDescent="0.3">
      <c r="A153">
        <v>95</v>
      </c>
      <c r="B153" t="s">
        <v>50</v>
      </c>
      <c r="C153" s="4">
        <v>42520</v>
      </c>
      <c r="D153">
        <v>20.8</v>
      </c>
      <c r="E153">
        <v>12.9</v>
      </c>
      <c r="F153">
        <v>28.4</v>
      </c>
      <c r="H153">
        <v>7.3</v>
      </c>
      <c r="I153">
        <v>4.3</v>
      </c>
      <c r="K153" s="18">
        <f>MONTH(날씨2[[#This Row],[tm]])</f>
        <v>5</v>
      </c>
      <c r="L153" s="18">
        <f>DAY(날씨2[[#This Row],[tm]])</f>
        <v>30</v>
      </c>
    </row>
    <row r="154" spans="1:12" x14ac:dyDescent="0.3">
      <c r="A154">
        <v>95</v>
      </c>
      <c r="B154" t="s">
        <v>50</v>
      </c>
      <c r="C154" s="4">
        <v>42521</v>
      </c>
      <c r="D154">
        <v>20.100000000000001</v>
      </c>
      <c r="E154">
        <v>14.2</v>
      </c>
      <c r="F154">
        <v>26.2</v>
      </c>
      <c r="H154">
        <v>7</v>
      </c>
      <c r="I154">
        <v>4.3</v>
      </c>
      <c r="K154" s="18">
        <f>MONTH(날씨2[[#This Row],[tm]])</f>
        <v>5</v>
      </c>
      <c r="L154" s="18">
        <f>DAY(날씨2[[#This Row],[tm]])</f>
        <v>31</v>
      </c>
    </row>
    <row r="155" spans="1:12" x14ac:dyDescent="0.3">
      <c r="A155">
        <v>95</v>
      </c>
      <c r="B155" t="s">
        <v>50</v>
      </c>
      <c r="C155" s="4">
        <v>42522</v>
      </c>
      <c r="D155">
        <v>21.2</v>
      </c>
      <c r="E155">
        <v>14.9</v>
      </c>
      <c r="F155">
        <v>27.7</v>
      </c>
      <c r="H155">
        <v>7.5</v>
      </c>
      <c r="I155">
        <v>5.3</v>
      </c>
      <c r="K155" s="18">
        <f>MONTH(날씨2[[#This Row],[tm]])</f>
        <v>6</v>
      </c>
      <c r="L155" s="18">
        <f>DAY(날씨2[[#This Row],[tm]])</f>
        <v>1</v>
      </c>
    </row>
    <row r="156" spans="1:12" x14ac:dyDescent="0.3">
      <c r="A156">
        <v>95</v>
      </c>
      <c r="B156" t="s">
        <v>50</v>
      </c>
      <c r="C156" s="4">
        <v>42523</v>
      </c>
      <c r="D156">
        <v>21.1</v>
      </c>
      <c r="E156">
        <v>12</v>
      </c>
      <c r="F156">
        <v>28.3</v>
      </c>
      <c r="H156">
        <v>6.3</v>
      </c>
      <c r="I156">
        <v>3.6</v>
      </c>
      <c r="K156" s="18">
        <f>MONTH(날씨2[[#This Row],[tm]])</f>
        <v>6</v>
      </c>
      <c r="L156" s="18">
        <f>DAY(날씨2[[#This Row],[tm]])</f>
        <v>2</v>
      </c>
    </row>
    <row r="157" spans="1:12" x14ac:dyDescent="0.3">
      <c r="A157">
        <v>95</v>
      </c>
      <c r="B157" t="s">
        <v>50</v>
      </c>
      <c r="C157" s="4">
        <v>42524</v>
      </c>
      <c r="D157">
        <v>20.5</v>
      </c>
      <c r="E157">
        <v>12.9</v>
      </c>
      <c r="F157">
        <v>27.2</v>
      </c>
      <c r="H157">
        <v>6.7</v>
      </c>
      <c r="I157">
        <v>3.9</v>
      </c>
      <c r="K157" s="18">
        <f>MONTH(날씨2[[#This Row],[tm]])</f>
        <v>6</v>
      </c>
      <c r="L157" s="18">
        <f>DAY(날씨2[[#This Row],[tm]])</f>
        <v>3</v>
      </c>
    </row>
    <row r="158" spans="1:12" x14ac:dyDescent="0.3">
      <c r="A158">
        <v>95</v>
      </c>
      <c r="B158" t="s">
        <v>50</v>
      </c>
      <c r="C158" s="4">
        <v>42525</v>
      </c>
      <c r="D158">
        <v>19.600000000000001</v>
      </c>
      <c r="E158">
        <v>13.7</v>
      </c>
      <c r="F158">
        <v>26</v>
      </c>
      <c r="H158">
        <v>5.4</v>
      </c>
      <c r="I158">
        <v>3.3</v>
      </c>
      <c r="K158" s="18">
        <f>MONTH(날씨2[[#This Row],[tm]])</f>
        <v>6</v>
      </c>
      <c r="L158" s="18">
        <f>DAY(날씨2[[#This Row],[tm]])</f>
        <v>4</v>
      </c>
    </row>
    <row r="159" spans="1:12" x14ac:dyDescent="0.3">
      <c r="A159">
        <v>95</v>
      </c>
      <c r="B159" t="s">
        <v>50</v>
      </c>
      <c r="C159" s="4">
        <v>42526</v>
      </c>
      <c r="D159">
        <v>22.8</v>
      </c>
      <c r="E159">
        <v>14.8</v>
      </c>
      <c r="F159">
        <v>30</v>
      </c>
      <c r="H159">
        <v>6.4</v>
      </c>
      <c r="I159">
        <v>4.4000000000000004</v>
      </c>
      <c r="K159" s="18">
        <f>MONTH(날씨2[[#This Row],[tm]])</f>
        <v>6</v>
      </c>
      <c r="L159" s="18">
        <f>DAY(날씨2[[#This Row],[tm]])</f>
        <v>5</v>
      </c>
    </row>
    <row r="160" spans="1:12" x14ac:dyDescent="0.3">
      <c r="A160">
        <v>95</v>
      </c>
      <c r="B160" t="s">
        <v>50</v>
      </c>
      <c r="C160" s="4">
        <v>42527</v>
      </c>
      <c r="D160">
        <v>20.8</v>
      </c>
      <c r="E160">
        <v>15.3</v>
      </c>
      <c r="F160">
        <v>26.4</v>
      </c>
      <c r="H160">
        <v>6.2</v>
      </c>
      <c r="I160">
        <v>3.6</v>
      </c>
      <c r="K160" s="18">
        <f>MONTH(날씨2[[#This Row],[tm]])</f>
        <v>6</v>
      </c>
      <c r="L160" s="18">
        <f>DAY(날씨2[[#This Row],[tm]])</f>
        <v>6</v>
      </c>
    </row>
    <row r="161" spans="1:12" x14ac:dyDescent="0.3">
      <c r="A161">
        <v>95</v>
      </c>
      <c r="B161" t="s">
        <v>50</v>
      </c>
      <c r="C161" s="4">
        <v>42528</v>
      </c>
      <c r="D161">
        <v>21.5</v>
      </c>
      <c r="E161">
        <v>17.7</v>
      </c>
      <c r="F161">
        <v>26.6</v>
      </c>
      <c r="G161">
        <v>0.1</v>
      </c>
      <c r="H161">
        <v>6.6</v>
      </c>
      <c r="I161">
        <v>4.2</v>
      </c>
      <c r="K161" s="18">
        <f>MONTH(날씨2[[#This Row],[tm]])</f>
        <v>6</v>
      </c>
      <c r="L161" s="18">
        <f>DAY(날씨2[[#This Row],[tm]])</f>
        <v>7</v>
      </c>
    </row>
    <row r="162" spans="1:12" x14ac:dyDescent="0.3">
      <c r="A162">
        <v>95</v>
      </c>
      <c r="B162" t="s">
        <v>50</v>
      </c>
      <c r="C162" s="4">
        <v>42529</v>
      </c>
      <c r="D162">
        <v>21.7</v>
      </c>
      <c r="E162">
        <v>18.899999999999999</v>
      </c>
      <c r="F162">
        <v>26.8</v>
      </c>
      <c r="H162">
        <v>5.2</v>
      </c>
      <c r="I162">
        <v>3</v>
      </c>
      <c r="K162" s="18">
        <f>MONTH(날씨2[[#This Row],[tm]])</f>
        <v>6</v>
      </c>
      <c r="L162" s="18">
        <f>DAY(날씨2[[#This Row],[tm]])</f>
        <v>8</v>
      </c>
    </row>
    <row r="163" spans="1:12" x14ac:dyDescent="0.3">
      <c r="A163">
        <v>95</v>
      </c>
      <c r="B163" t="s">
        <v>50</v>
      </c>
      <c r="C163" s="4">
        <v>42530</v>
      </c>
      <c r="D163">
        <v>22.8</v>
      </c>
      <c r="E163">
        <v>16</v>
      </c>
      <c r="F163">
        <v>29.7</v>
      </c>
      <c r="H163">
        <v>5.8</v>
      </c>
      <c r="I163">
        <v>3.2</v>
      </c>
      <c r="K163" s="18">
        <f>MONTH(날씨2[[#This Row],[tm]])</f>
        <v>6</v>
      </c>
      <c r="L163" s="18">
        <f>DAY(날씨2[[#This Row],[tm]])</f>
        <v>9</v>
      </c>
    </row>
    <row r="164" spans="1:12" x14ac:dyDescent="0.3">
      <c r="A164">
        <v>95</v>
      </c>
      <c r="B164" t="s">
        <v>50</v>
      </c>
      <c r="C164" s="4">
        <v>42531</v>
      </c>
      <c r="D164">
        <v>23.3</v>
      </c>
      <c r="E164">
        <v>16.3</v>
      </c>
      <c r="F164">
        <v>30.2</v>
      </c>
      <c r="H164">
        <v>5.9</v>
      </c>
      <c r="I164">
        <v>3.5</v>
      </c>
      <c r="K164" s="18">
        <f>MONTH(날씨2[[#This Row],[tm]])</f>
        <v>6</v>
      </c>
      <c r="L164" s="18">
        <f>DAY(날씨2[[#This Row],[tm]])</f>
        <v>10</v>
      </c>
    </row>
    <row r="165" spans="1:12" x14ac:dyDescent="0.3">
      <c r="A165">
        <v>95</v>
      </c>
      <c r="B165" t="s">
        <v>50</v>
      </c>
      <c r="C165" s="4">
        <v>42532</v>
      </c>
      <c r="D165">
        <v>22.5</v>
      </c>
      <c r="E165">
        <v>20.3</v>
      </c>
      <c r="F165">
        <v>25.8</v>
      </c>
      <c r="G165">
        <v>8.1999999999999993</v>
      </c>
      <c r="H165">
        <v>6.6</v>
      </c>
      <c r="I165">
        <v>3.9</v>
      </c>
      <c r="K165" s="18">
        <f>MONTH(날씨2[[#This Row],[tm]])</f>
        <v>6</v>
      </c>
      <c r="L165" s="18">
        <f>DAY(날씨2[[#This Row],[tm]])</f>
        <v>11</v>
      </c>
    </row>
    <row r="166" spans="1:12" x14ac:dyDescent="0.3">
      <c r="A166">
        <v>95</v>
      </c>
      <c r="B166" t="s">
        <v>50</v>
      </c>
      <c r="C166" s="4">
        <v>42533</v>
      </c>
      <c r="D166">
        <v>23.2</v>
      </c>
      <c r="E166">
        <v>20.2</v>
      </c>
      <c r="F166">
        <v>27.9</v>
      </c>
      <c r="G166">
        <v>0.4</v>
      </c>
      <c r="H166">
        <v>6.8</v>
      </c>
      <c r="I166">
        <v>3.6</v>
      </c>
      <c r="K166" s="18">
        <f>MONTH(날씨2[[#This Row],[tm]])</f>
        <v>6</v>
      </c>
      <c r="L166" s="18">
        <f>DAY(날씨2[[#This Row],[tm]])</f>
        <v>12</v>
      </c>
    </row>
    <row r="167" spans="1:12" x14ac:dyDescent="0.3">
      <c r="A167">
        <v>95</v>
      </c>
      <c r="B167" t="s">
        <v>50</v>
      </c>
      <c r="C167" s="4">
        <v>42534</v>
      </c>
      <c r="D167">
        <v>23.3</v>
      </c>
      <c r="E167">
        <v>18.2</v>
      </c>
      <c r="F167">
        <v>29.7</v>
      </c>
      <c r="H167">
        <v>6.3</v>
      </c>
      <c r="I167">
        <v>3.8</v>
      </c>
      <c r="K167" s="18">
        <f>MONTH(날씨2[[#This Row],[tm]])</f>
        <v>6</v>
      </c>
      <c r="L167" s="18">
        <f>DAY(날씨2[[#This Row],[tm]])</f>
        <v>13</v>
      </c>
    </row>
    <row r="168" spans="1:12" x14ac:dyDescent="0.3">
      <c r="A168">
        <v>95</v>
      </c>
      <c r="B168" t="s">
        <v>50</v>
      </c>
      <c r="C168" s="4">
        <v>42535</v>
      </c>
      <c r="D168">
        <v>21.7</v>
      </c>
      <c r="E168">
        <v>17.2</v>
      </c>
      <c r="F168">
        <v>28.8</v>
      </c>
      <c r="G168">
        <v>0.5</v>
      </c>
      <c r="H168">
        <v>9.3000000000000007</v>
      </c>
      <c r="I168">
        <v>6.3</v>
      </c>
      <c r="K168" s="18">
        <f>MONTH(날씨2[[#This Row],[tm]])</f>
        <v>6</v>
      </c>
      <c r="L168" s="18">
        <f>DAY(날씨2[[#This Row],[tm]])</f>
        <v>14</v>
      </c>
    </row>
    <row r="169" spans="1:12" x14ac:dyDescent="0.3">
      <c r="A169">
        <v>95</v>
      </c>
      <c r="B169" t="s">
        <v>50</v>
      </c>
      <c r="C169" s="4">
        <v>42536</v>
      </c>
      <c r="D169">
        <v>19.399999999999999</v>
      </c>
      <c r="E169">
        <v>17.5</v>
      </c>
      <c r="F169">
        <v>23.8</v>
      </c>
      <c r="G169">
        <v>14.6</v>
      </c>
      <c r="H169">
        <v>9.1</v>
      </c>
      <c r="I169">
        <v>5.4</v>
      </c>
      <c r="K169" s="18">
        <f>MONTH(날씨2[[#This Row],[tm]])</f>
        <v>6</v>
      </c>
      <c r="L169" s="18">
        <f>DAY(날씨2[[#This Row],[tm]])</f>
        <v>15</v>
      </c>
    </row>
    <row r="170" spans="1:12" x14ac:dyDescent="0.3">
      <c r="A170">
        <v>95</v>
      </c>
      <c r="B170" t="s">
        <v>50</v>
      </c>
      <c r="C170" s="4">
        <v>42537</v>
      </c>
      <c r="D170">
        <v>20.399999999999999</v>
      </c>
      <c r="E170">
        <v>17.899999999999999</v>
      </c>
      <c r="F170">
        <v>24.4</v>
      </c>
      <c r="H170">
        <v>6.5</v>
      </c>
      <c r="I170">
        <v>4.2</v>
      </c>
      <c r="K170" s="18">
        <f>MONTH(날씨2[[#This Row],[tm]])</f>
        <v>6</v>
      </c>
      <c r="L170" s="18">
        <f>DAY(날씨2[[#This Row],[tm]])</f>
        <v>16</v>
      </c>
    </row>
    <row r="171" spans="1:12" x14ac:dyDescent="0.3">
      <c r="A171">
        <v>95</v>
      </c>
      <c r="B171" t="s">
        <v>50</v>
      </c>
      <c r="C171" s="4">
        <v>42538</v>
      </c>
      <c r="D171">
        <v>22.3</v>
      </c>
      <c r="E171">
        <v>17.600000000000001</v>
      </c>
      <c r="F171">
        <v>27.9</v>
      </c>
      <c r="H171">
        <v>8.6999999999999993</v>
      </c>
      <c r="I171">
        <v>4.9000000000000004</v>
      </c>
      <c r="K171" s="18">
        <f>MONTH(날씨2[[#This Row],[tm]])</f>
        <v>6</v>
      </c>
      <c r="L171" s="18">
        <f>DAY(날씨2[[#This Row],[tm]])</f>
        <v>17</v>
      </c>
    </row>
    <row r="172" spans="1:12" x14ac:dyDescent="0.3">
      <c r="A172">
        <v>95</v>
      </c>
      <c r="B172" t="s">
        <v>50</v>
      </c>
      <c r="C172" s="4">
        <v>42539</v>
      </c>
      <c r="D172">
        <v>22.2</v>
      </c>
      <c r="E172">
        <v>16.5</v>
      </c>
      <c r="F172">
        <v>29.5</v>
      </c>
      <c r="H172">
        <v>7.3</v>
      </c>
      <c r="I172">
        <v>4.3</v>
      </c>
      <c r="K172" s="18">
        <f>MONTH(날씨2[[#This Row],[tm]])</f>
        <v>6</v>
      </c>
      <c r="L172" s="18">
        <f>DAY(날씨2[[#This Row],[tm]])</f>
        <v>18</v>
      </c>
    </row>
    <row r="173" spans="1:12" x14ac:dyDescent="0.3">
      <c r="A173">
        <v>95</v>
      </c>
      <c r="B173" t="s">
        <v>50</v>
      </c>
      <c r="C173" s="4">
        <v>42540</v>
      </c>
      <c r="D173">
        <v>21.5</v>
      </c>
      <c r="E173">
        <v>15.5</v>
      </c>
      <c r="F173">
        <v>27.5</v>
      </c>
      <c r="H173">
        <v>7.3</v>
      </c>
      <c r="I173">
        <v>3.6</v>
      </c>
      <c r="K173" s="18">
        <f>MONTH(날씨2[[#This Row],[tm]])</f>
        <v>6</v>
      </c>
      <c r="L173" s="18">
        <f>DAY(날씨2[[#This Row],[tm]])</f>
        <v>19</v>
      </c>
    </row>
    <row r="174" spans="1:12" x14ac:dyDescent="0.3">
      <c r="A174">
        <v>95</v>
      </c>
      <c r="B174" t="s">
        <v>50</v>
      </c>
      <c r="C174" s="4">
        <v>42541</v>
      </c>
      <c r="D174">
        <v>22.8</v>
      </c>
      <c r="E174">
        <v>17.600000000000001</v>
      </c>
      <c r="F174">
        <v>28.5</v>
      </c>
      <c r="H174">
        <v>5</v>
      </c>
      <c r="I174">
        <v>2.9</v>
      </c>
      <c r="K174" s="18">
        <f>MONTH(날씨2[[#This Row],[tm]])</f>
        <v>6</v>
      </c>
      <c r="L174" s="18">
        <f>DAY(날씨2[[#This Row],[tm]])</f>
        <v>20</v>
      </c>
    </row>
    <row r="175" spans="1:12" x14ac:dyDescent="0.3">
      <c r="A175">
        <v>95</v>
      </c>
      <c r="B175" t="s">
        <v>50</v>
      </c>
      <c r="C175" s="4">
        <v>42542</v>
      </c>
      <c r="D175">
        <v>23.8</v>
      </c>
      <c r="E175">
        <v>16.2</v>
      </c>
      <c r="F175">
        <v>30.8</v>
      </c>
      <c r="H175">
        <v>5.5</v>
      </c>
      <c r="I175">
        <v>3</v>
      </c>
      <c r="K175" s="18">
        <f>MONTH(날씨2[[#This Row],[tm]])</f>
        <v>6</v>
      </c>
      <c r="L175" s="18">
        <f>DAY(날씨2[[#This Row],[tm]])</f>
        <v>21</v>
      </c>
    </row>
    <row r="176" spans="1:12" x14ac:dyDescent="0.3">
      <c r="A176">
        <v>95</v>
      </c>
      <c r="B176" t="s">
        <v>50</v>
      </c>
      <c r="C176" s="4">
        <v>42543</v>
      </c>
      <c r="D176">
        <v>21.5</v>
      </c>
      <c r="E176">
        <v>17.7</v>
      </c>
      <c r="F176">
        <v>26.7</v>
      </c>
      <c r="G176">
        <v>1</v>
      </c>
      <c r="H176">
        <v>7.7</v>
      </c>
      <c r="I176">
        <v>5.0999999999999996</v>
      </c>
      <c r="K176" s="18">
        <f>MONTH(날씨2[[#This Row],[tm]])</f>
        <v>6</v>
      </c>
      <c r="L176" s="18">
        <f>DAY(날씨2[[#This Row],[tm]])</f>
        <v>22</v>
      </c>
    </row>
    <row r="177" spans="1:12" x14ac:dyDescent="0.3">
      <c r="A177">
        <v>95</v>
      </c>
      <c r="B177" t="s">
        <v>50</v>
      </c>
      <c r="C177" s="4">
        <v>42544</v>
      </c>
      <c r="D177">
        <v>22.3</v>
      </c>
      <c r="E177">
        <v>15.8</v>
      </c>
      <c r="F177">
        <v>28.6</v>
      </c>
      <c r="G177">
        <v>0</v>
      </c>
      <c r="H177">
        <v>5.9</v>
      </c>
      <c r="I177">
        <v>3.5</v>
      </c>
      <c r="K177" s="18">
        <f>MONTH(날씨2[[#This Row],[tm]])</f>
        <v>6</v>
      </c>
      <c r="L177" s="18">
        <f>DAY(날씨2[[#This Row],[tm]])</f>
        <v>23</v>
      </c>
    </row>
    <row r="178" spans="1:12" x14ac:dyDescent="0.3">
      <c r="A178">
        <v>95</v>
      </c>
      <c r="B178" t="s">
        <v>50</v>
      </c>
      <c r="C178" s="4">
        <v>42545</v>
      </c>
      <c r="D178">
        <v>22</v>
      </c>
      <c r="E178">
        <v>20</v>
      </c>
      <c r="F178">
        <v>25.9</v>
      </c>
      <c r="G178">
        <v>1.8</v>
      </c>
      <c r="H178">
        <v>6.3</v>
      </c>
      <c r="I178">
        <v>3.5</v>
      </c>
      <c r="K178" s="18">
        <f>MONTH(날씨2[[#This Row],[tm]])</f>
        <v>6</v>
      </c>
      <c r="L178" s="18">
        <f>DAY(날씨2[[#This Row],[tm]])</f>
        <v>24</v>
      </c>
    </row>
    <row r="179" spans="1:12" x14ac:dyDescent="0.3">
      <c r="A179">
        <v>95</v>
      </c>
      <c r="B179" t="s">
        <v>50</v>
      </c>
      <c r="C179" s="4">
        <v>42546</v>
      </c>
      <c r="D179">
        <v>21.1</v>
      </c>
      <c r="E179">
        <v>16.7</v>
      </c>
      <c r="F179">
        <v>25.7</v>
      </c>
      <c r="H179">
        <v>8.1</v>
      </c>
      <c r="I179">
        <v>4.8</v>
      </c>
      <c r="K179" s="18">
        <f>MONTH(날씨2[[#This Row],[tm]])</f>
        <v>6</v>
      </c>
      <c r="L179" s="18">
        <f>DAY(날씨2[[#This Row],[tm]])</f>
        <v>25</v>
      </c>
    </row>
    <row r="180" spans="1:12" x14ac:dyDescent="0.3">
      <c r="A180">
        <v>95</v>
      </c>
      <c r="B180" t="s">
        <v>50</v>
      </c>
      <c r="C180" s="4">
        <v>42547</v>
      </c>
      <c r="D180">
        <v>22.6</v>
      </c>
      <c r="E180">
        <v>14.2</v>
      </c>
      <c r="F180">
        <v>30.5</v>
      </c>
      <c r="H180">
        <v>8.1</v>
      </c>
      <c r="I180">
        <v>4.7</v>
      </c>
      <c r="K180" s="18">
        <f>MONTH(날씨2[[#This Row],[tm]])</f>
        <v>6</v>
      </c>
      <c r="L180" s="18">
        <f>DAY(날씨2[[#This Row],[tm]])</f>
        <v>26</v>
      </c>
    </row>
    <row r="181" spans="1:12" x14ac:dyDescent="0.3">
      <c r="A181">
        <v>95</v>
      </c>
      <c r="B181" t="s">
        <v>50</v>
      </c>
      <c r="C181" s="4">
        <v>42548</v>
      </c>
      <c r="D181">
        <v>22</v>
      </c>
      <c r="E181">
        <v>17</v>
      </c>
      <c r="F181">
        <v>27.2</v>
      </c>
      <c r="H181">
        <v>4.8</v>
      </c>
      <c r="I181">
        <v>2.8</v>
      </c>
      <c r="K181" s="18">
        <f>MONTH(날씨2[[#This Row],[tm]])</f>
        <v>6</v>
      </c>
      <c r="L181" s="18">
        <f>DAY(날씨2[[#This Row],[tm]])</f>
        <v>27</v>
      </c>
    </row>
    <row r="182" spans="1:12" x14ac:dyDescent="0.3">
      <c r="A182">
        <v>95</v>
      </c>
      <c r="B182" t="s">
        <v>50</v>
      </c>
      <c r="C182" s="4">
        <v>42549</v>
      </c>
      <c r="D182">
        <v>23.5</v>
      </c>
      <c r="E182">
        <v>15</v>
      </c>
      <c r="F182">
        <v>30.9</v>
      </c>
      <c r="H182">
        <v>5.6</v>
      </c>
      <c r="I182">
        <v>2.8</v>
      </c>
      <c r="K182" s="18">
        <f>MONTH(날씨2[[#This Row],[tm]])</f>
        <v>6</v>
      </c>
      <c r="L182" s="18">
        <f>DAY(날씨2[[#This Row],[tm]])</f>
        <v>28</v>
      </c>
    </row>
    <row r="183" spans="1:12" x14ac:dyDescent="0.3">
      <c r="A183">
        <v>95</v>
      </c>
      <c r="B183" t="s">
        <v>50</v>
      </c>
      <c r="C183" s="4">
        <v>42550</v>
      </c>
      <c r="D183">
        <v>24.7</v>
      </c>
      <c r="E183">
        <v>17.8</v>
      </c>
      <c r="F183">
        <v>30.9</v>
      </c>
      <c r="H183">
        <v>7</v>
      </c>
      <c r="I183">
        <v>4.3</v>
      </c>
      <c r="K183" s="18">
        <f>MONTH(날씨2[[#This Row],[tm]])</f>
        <v>6</v>
      </c>
      <c r="L183" s="18">
        <f>DAY(날씨2[[#This Row],[tm]])</f>
        <v>29</v>
      </c>
    </row>
    <row r="184" spans="1:12" x14ac:dyDescent="0.3">
      <c r="A184">
        <v>95</v>
      </c>
      <c r="B184" t="s">
        <v>50</v>
      </c>
      <c r="C184" s="4">
        <v>42551</v>
      </c>
      <c r="D184">
        <v>24.6</v>
      </c>
      <c r="E184">
        <v>21.7</v>
      </c>
      <c r="F184">
        <v>28.8</v>
      </c>
      <c r="G184">
        <v>0.5</v>
      </c>
      <c r="H184">
        <v>7.6</v>
      </c>
      <c r="I184">
        <v>4.7</v>
      </c>
      <c r="K184" s="18">
        <f>MONTH(날씨2[[#This Row],[tm]])</f>
        <v>6</v>
      </c>
      <c r="L184" s="18">
        <f>DAY(날씨2[[#This Row],[tm]])</f>
        <v>30</v>
      </c>
    </row>
    <row r="185" spans="1:12" x14ac:dyDescent="0.3">
      <c r="A185">
        <v>95</v>
      </c>
      <c r="B185" t="s">
        <v>50</v>
      </c>
      <c r="C185" s="4">
        <v>42552</v>
      </c>
      <c r="D185">
        <v>22.6</v>
      </c>
      <c r="E185">
        <v>19.3</v>
      </c>
      <c r="F185">
        <v>26.2</v>
      </c>
      <c r="G185">
        <v>112.7</v>
      </c>
      <c r="H185">
        <v>7.5</v>
      </c>
      <c r="I185">
        <v>4.8</v>
      </c>
      <c r="K185" s="18">
        <f>MONTH(날씨2[[#This Row],[tm]])</f>
        <v>7</v>
      </c>
      <c r="L185" s="18">
        <f>DAY(날씨2[[#This Row],[tm]])</f>
        <v>1</v>
      </c>
    </row>
    <row r="186" spans="1:12" x14ac:dyDescent="0.3">
      <c r="A186">
        <v>95</v>
      </c>
      <c r="B186" t="s">
        <v>50</v>
      </c>
      <c r="C186" s="4">
        <v>42553</v>
      </c>
      <c r="D186">
        <v>23.5</v>
      </c>
      <c r="E186">
        <v>19.3</v>
      </c>
      <c r="F186">
        <v>28</v>
      </c>
      <c r="G186">
        <v>0.3</v>
      </c>
      <c r="H186">
        <v>6.7</v>
      </c>
      <c r="I186">
        <v>4.3</v>
      </c>
      <c r="K186" s="18">
        <f>MONTH(날씨2[[#This Row],[tm]])</f>
        <v>7</v>
      </c>
      <c r="L186" s="18">
        <f>DAY(날씨2[[#This Row],[tm]])</f>
        <v>2</v>
      </c>
    </row>
    <row r="187" spans="1:12" x14ac:dyDescent="0.3">
      <c r="A187">
        <v>95</v>
      </c>
      <c r="B187" t="s">
        <v>50</v>
      </c>
      <c r="C187" s="4">
        <v>42554</v>
      </c>
      <c r="D187">
        <v>23.3</v>
      </c>
      <c r="E187">
        <v>18.8</v>
      </c>
      <c r="F187">
        <v>27.1</v>
      </c>
      <c r="H187">
        <v>5.2</v>
      </c>
      <c r="I187">
        <v>3.4</v>
      </c>
      <c r="K187" s="18">
        <f>MONTH(날씨2[[#This Row],[tm]])</f>
        <v>7</v>
      </c>
      <c r="L187" s="18">
        <f>DAY(날씨2[[#This Row],[tm]])</f>
        <v>3</v>
      </c>
    </row>
    <row r="188" spans="1:12" x14ac:dyDescent="0.3">
      <c r="A188">
        <v>95</v>
      </c>
      <c r="B188" t="s">
        <v>50</v>
      </c>
      <c r="C188" s="4">
        <v>42555</v>
      </c>
      <c r="D188">
        <v>20.8</v>
      </c>
      <c r="E188">
        <v>17</v>
      </c>
      <c r="F188">
        <v>26.7</v>
      </c>
      <c r="G188">
        <v>13.5</v>
      </c>
      <c r="H188">
        <v>9.1</v>
      </c>
      <c r="I188">
        <v>6.3</v>
      </c>
      <c r="K188" s="18">
        <f>MONTH(날씨2[[#This Row],[tm]])</f>
        <v>7</v>
      </c>
      <c r="L188" s="18">
        <f>DAY(날씨2[[#This Row],[tm]])</f>
        <v>4</v>
      </c>
    </row>
    <row r="189" spans="1:12" x14ac:dyDescent="0.3">
      <c r="A189">
        <v>95</v>
      </c>
      <c r="B189" t="s">
        <v>50</v>
      </c>
      <c r="C189" s="4">
        <v>42556</v>
      </c>
      <c r="D189">
        <v>18.100000000000001</v>
      </c>
      <c r="E189">
        <v>16.7</v>
      </c>
      <c r="F189">
        <v>19.5</v>
      </c>
      <c r="G189">
        <v>154.19999999999999</v>
      </c>
      <c r="H189">
        <v>9.1</v>
      </c>
      <c r="I189">
        <v>6.2</v>
      </c>
      <c r="K189" s="18">
        <f>MONTH(날씨2[[#This Row],[tm]])</f>
        <v>7</v>
      </c>
      <c r="L189" s="18">
        <f>DAY(날씨2[[#This Row],[tm]])</f>
        <v>5</v>
      </c>
    </row>
    <row r="190" spans="1:12" x14ac:dyDescent="0.3">
      <c r="A190">
        <v>95</v>
      </c>
      <c r="B190" t="s">
        <v>50</v>
      </c>
      <c r="C190" s="4">
        <v>42557</v>
      </c>
      <c r="D190">
        <v>19.7</v>
      </c>
      <c r="E190">
        <v>16.399999999999999</v>
      </c>
      <c r="F190">
        <v>24.6</v>
      </c>
      <c r="G190">
        <v>2.1</v>
      </c>
      <c r="H190">
        <v>5.8</v>
      </c>
      <c r="I190">
        <v>3.7</v>
      </c>
      <c r="K190" s="18">
        <f>MONTH(날씨2[[#This Row],[tm]])</f>
        <v>7</v>
      </c>
      <c r="L190" s="18">
        <f>DAY(날씨2[[#This Row],[tm]])</f>
        <v>6</v>
      </c>
    </row>
    <row r="191" spans="1:12" x14ac:dyDescent="0.3">
      <c r="A191">
        <v>95</v>
      </c>
      <c r="B191" t="s">
        <v>50</v>
      </c>
      <c r="C191" s="4">
        <v>42558</v>
      </c>
      <c r="D191">
        <v>22.1</v>
      </c>
      <c r="E191">
        <v>17.399999999999999</v>
      </c>
      <c r="F191">
        <v>27.9</v>
      </c>
      <c r="H191">
        <v>5.9</v>
      </c>
      <c r="I191">
        <v>3.5</v>
      </c>
      <c r="K191" s="18">
        <f>MONTH(날씨2[[#This Row],[tm]])</f>
        <v>7</v>
      </c>
      <c r="L191" s="18">
        <f>DAY(날씨2[[#This Row],[tm]])</f>
        <v>7</v>
      </c>
    </row>
    <row r="192" spans="1:12" x14ac:dyDescent="0.3">
      <c r="A192">
        <v>95</v>
      </c>
      <c r="B192" t="s">
        <v>50</v>
      </c>
      <c r="C192" s="4">
        <v>42559</v>
      </c>
      <c r="D192">
        <v>24.5</v>
      </c>
      <c r="E192">
        <v>17.7</v>
      </c>
      <c r="F192">
        <v>30.6</v>
      </c>
      <c r="H192">
        <v>5.2</v>
      </c>
      <c r="I192">
        <v>3.2</v>
      </c>
      <c r="K192" s="18">
        <f>MONTH(날씨2[[#This Row],[tm]])</f>
        <v>7</v>
      </c>
      <c r="L192" s="18">
        <f>DAY(날씨2[[#This Row],[tm]])</f>
        <v>8</v>
      </c>
    </row>
    <row r="193" spans="1:12" x14ac:dyDescent="0.3">
      <c r="A193">
        <v>95</v>
      </c>
      <c r="B193" t="s">
        <v>50</v>
      </c>
      <c r="C193" s="4">
        <v>42560</v>
      </c>
      <c r="D193">
        <v>25.4</v>
      </c>
      <c r="E193">
        <v>18.5</v>
      </c>
      <c r="F193">
        <v>32.200000000000003</v>
      </c>
      <c r="H193">
        <v>4.8</v>
      </c>
      <c r="I193">
        <v>3.1</v>
      </c>
      <c r="K193" s="18">
        <f>MONTH(날씨2[[#This Row],[tm]])</f>
        <v>7</v>
      </c>
      <c r="L193" s="18">
        <f>DAY(날씨2[[#This Row],[tm]])</f>
        <v>9</v>
      </c>
    </row>
    <row r="194" spans="1:12" x14ac:dyDescent="0.3">
      <c r="A194">
        <v>95</v>
      </c>
      <c r="B194" t="s">
        <v>50</v>
      </c>
      <c r="C194" s="4">
        <v>42561</v>
      </c>
      <c r="D194">
        <v>25.4</v>
      </c>
      <c r="E194">
        <v>20.5</v>
      </c>
      <c r="F194">
        <v>32</v>
      </c>
      <c r="H194">
        <v>6</v>
      </c>
      <c r="I194">
        <v>3.9</v>
      </c>
      <c r="K194" s="18">
        <f>MONTH(날씨2[[#This Row],[tm]])</f>
        <v>7</v>
      </c>
      <c r="L194" s="18">
        <f>DAY(날씨2[[#This Row],[tm]])</f>
        <v>10</v>
      </c>
    </row>
    <row r="195" spans="1:12" x14ac:dyDescent="0.3">
      <c r="A195">
        <v>95</v>
      </c>
      <c r="B195" t="s">
        <v>50</v>
      </c>
      <c r="C195" s="4">
        <v>42562</v>
      </c>
      <c r="D195">
        <v>26.4</v>
      </c>
      <c r="E195">
        <v>21</v>
      </c>
      <c r="F195">
        <v>32.9</v>
      </c>
      <c r="H195">
        <v>5.3</v>
      </c>
      <c r="I195">
        <v>4</v>
      </c>
      <c r="K195" s="18">
        <f>MONTH(날씨2[[#This Row],[tm]])</f>
        <v>7</v>
      </c>
      <c r="L195" s="18">
        <f>DAY(날씨2[[#This Row],[tm]])</f>
        <v>11</v>
      </c>
    </row>
    <row r="196" spans="1:12" x14ac:dyDescent="0.3">
      <c r="A196">
        <v>95</v>
      </c>
      <c r="B196" t="s">
        <v>50</v>
      </c>
      <c r="C196" s="4">
        <v>42563</v>
      </c>
      <c r="D196">
        <v>25.1</v>
      </c>
      <c r="E196">
        <v>21.5</v>
      </c>
      <c r="F196">
        <v>30.1</v>
      </c>
      <c r="G196">
        <v>1</v>
      </c>
      <c r="H196">
        <v>4.8</v>
      </c>
      <c r="I196">
        <v>3.3</v>
      </c>
      <c r="K196" s="18">
        <f>MONTH(날씨2[[#This Row],[tm]])</f>
        <v>7</v>
      </c>
      <c r="L196" s="18">
        <f>DAY(날씨2[[#This Row],[tm]])</f>
        <v>12</v>
      </c>
    </row>
    <row r="197" spans="1:12" x14ac:dyDescent="0.3">
      <c r="A197">
        <v>95</v>
      </c>
      <c r="B197" t="s">
        <v>50</v>
      </c>
      <c r="C197" s="4">
        <v>42564</v>
      </c>
      <c r="D197">
        <v>24.5</v>
      </c>
      <c r="E197">
        <v>20.100000000000001</v>
      </c>
      <c r="F197">
        <v>29.2</v>
      </c>
      <c r="G197">
        <v>0</v>
      </c>
      <c r="H197">
        <v>5.6</v>
      </c>
      <c r="I197">
        <v>3.4</v>
      </c>
      <c r="K197" s="18">
        <f>MONTH(날씨2[[#This Row],[tm]])</f>
        <v>7</v>
      </c>
      <c r="L197" s="18">
        <f>DAY(날씨2[[#This Row],[tm]])</f>
        <v>13</v>
      </c>
    </row>
    <row r="198" spans="1:12" x14ac:dyDescent="0.3">
      <c r="A198">
        <v>95</v>
      </c>
      <c r="B198" t="s">
        <v>50</v>
      </c>
      <c r="C198" s="4">
        <v>42565</v>
      </c>
      <c r="D198">
        <v>25.5</v>
      </c>
      <c r="E198">
        <v>21.1</v>
      </c>
      <c r="F198">
        <v>31.1</v>
      </c>
      <c r="G198">
        <v>0.2</v>
      </c>
      <c r="H198">
        <v>9.5</v>
      </c>
      <c r="I198">
        <v>5.5</v>
      </c>
      <c r="K198" s="18">
        <f>MONTH(날씨2[[#This Row],[tm]])</f>
        <v>7</v>
      </c>
      <c r="L198" s="18">
        <f>DAY(날씨2[[#This Row],[tm]])</f>
        <v>14</v>
      </c>
    </row>
    <row r="199" spans="1:12" x14ac:dyDescent="0.3">
      <c r="A199">
        <v>95</v>
      </c>
      <c r="B199" t="s">
        <v>50</v>
      </c>
      <c r="C199" s="4">
        <v>42566</v>
      </c>
      <c r="D199">
        <v>24</v>
      </c>
      <c r="E199">
        <v>19</v>
      </c>
      <c r="F199">
        <v>29</v>
      </c>
      <c r="G199">
        <v>1.1000000000000001</v>
      </c>
      <c r="H199">
        <v>6.2</v>
      </c>
      <c r="I199">
        <v>3.7</v>
      </c>
      <c r="K199" s="18">
        <f>MONTH(날씨2[[#This Row],[tm]])</f>
        <v>7</v>
      </c>
      <c r="L199" s="18">
        <f>DAY(날씨2[[#This Row],[tm]])</f>
        <v>15</v>
      </c>
    </row>
    <row r="200" spans="1:12" x14ac:dyDescent="0.3">
      <c r="A200">
        <v>95</v>
      </c>
      <c r="B200" t="s">
        <v>50</v>
      </c>
      <c r="C200" s="4">
        <v>42567</v>
      </c>
      <c r="D200">
        <v>19.7</v>
      </c>
      <c r="E200">
        <v>17.5</v>
      </c>
      <c r="F200">
        <v>21.9</v>
      </c>
      <c r="G200">
        <v>37.4</v>
      </c>
      <c r="H200">
        <v>9.1999999999999993</v>
      </c>
      <c r="I200">
        <v>6.4</v>
      </c>
      <c r="K200" s="18">
        <f>MONTH(날씨2[[#This Row],[tm]])</f>
        <v>7</v>
      </c>
      <c r="L200" s="18">
        <f>DAY(날씨2[[#This Row],[tm]])</f>
        <v>16</v>
      </c>
    </row>
    <row r="201" spans="1:12" x14ac:dyDescent="0.3">
      <c r="A201">
        <v>95</v>
      </c>
      <c r="B201" t="s">
        <v>50</v>
      </c>
      <c r="C201" s="4">
        <v>42568</v>
      </c>
      <c r="D201">
        <v>20.3</v>
      </c>
      <c r="E201">
        <v>18.8</v>
      </c>
      <c r="F201">
        <v>22</v>
      </c>
      <c r="G201">
        <v>14.8</v>
      </c>
      <c r="H201">
        <v>6.5</v>
      </c>
      <c r="I201">
        <v>4.7</v>
      </c>
      <c r="K201" s="18">
        <f>MONTH(날씨2[[#This Row],[tm]])</f>
        <v>7</v>
      </c>
      <c r="L201" s="18">
        <f>DAY(날씨2[[#This Row],[tm]])</f>
        <v>17</v>
      </c>
    </row>
    <row r="202" spans="1:12" x14ac:dyDescent="0.3">
      <c r="A202">
        <v>95</v>
      </c>
      <c r="B202" t="s">
        <v>50</v>
      </c>
      <c r="C202" s="4">
        <v>42569</v>
      </c>
      <c r="D202">
        <v>23.1</v>
      </c>
      <c r="E202">
        <v>19.7</v>
      </c>
      <c r="F202">
        <v>28.4</v>
      </c>
      <c r="G202">
        <v>3</v>
      </c>
      <c r="H202">
        <v>6.2</v>
      </c>
      <c r="I202">
        <v>3.8</v>
      </c>
      <c r="K202" s="18">
        <f>MONTH(날씨2[[#This Row],[tm]])</f>
        <v>7</v>
      </c>
      <c r="L202" s="18">
        <f>DAY(날씨2[[#This Row],[tm]])</f>
        <v>18</v>
      </c>
    </row>
    <row r="203" spans="1:12" x14ac:dyDescent="0.3">
      <c r="A203">
        <v>95</v>
      </c>
      <c r="B203" t="s">
        <v>50</v>
      </c>
      <c r="C203" s="4">
        <v>42570</v>
      </c>
      <c r="D203">
        <v>24.4</v>
      </c>
      <c r="E203">
        <v>18.3</v>
      </c>
      <c r="F203">
        <v>30</v>
      </c>
      <c r="H203">
        <v>5.5</v>
      </c>
      <c r="I203">
        <v>3.5</v>
      </c>
      <c r="K203" s="18">
        <f>MONTH(날씨2[[#This Row],[tm]])</f>
        <v>7</v>
      </c>
      <c r="L203" s="18">
        <f>DAY(날씨2[[#This Row],[tm]])</f>
        <v>19</v>
      </c>
    </row>
    <row r="204" spans="1:12" x14ac:dyDescent="0.3">
      <c r="A204">
        <v>95</v>
      </c>
      <c r="B204" t="s">
        <v>50</v>
      </c>
      <c r="C204" s="4">
        <v>42571</v>
      </c>
      <c r="D204">
        <v>25.1</v>
      </c>
      <c r="E204">
        <v>18.5</v>
      </c>
      <c r="F204">
        <v>31.6</v>
      </c>
      <c r="H204">
        <v>5.9</v>
      </c>
      <c r="I204">
        <v>3.1</v>
      </c>
      <c r="K204" s="18">
        <f>MONTH(날씨2[[#This Row],[tm]])</f>
        <v>7</v>
      </c>
      <c r="L204" s="18">
        <f>DAY(날씨2[[#This Row],[tm]])</f>
        <v>20</v>
      </c>
    </row>
    <row r="205" spans="1:12" x14ac:dyDescent="0.3">
      <c r="A205">
        <v>95</v>
      </c>
      <c r="B205" t="s">
        <v>50</v>
      </c>
      <c r="C205" s="4">
        <v>42572</v>
      </c>
      <c r="D205">
        <v>25</v>
      </c>
      <c r="E205">
        <v>20.7</v>
      </c>
      <c r="F205">
        <v>30.7</v>
      </c>
      <c r="H205">
        <v>5.6</v>
      </c>
      <c r="I205">
        <v>3.6</v>
      </c>
      <c r="K205" s="18">
        <f>MONTH(날씨2[[#This Row],[tm]])</f>
        <v>7</v>
      </c>
      <c r="L205" s="18">
        <f>DAY(날씨2[[#This Row],[tm]])</f>
        <v>21</v>
      </c>
    </row>
    <row r="206" spans="1:12" x14ac:dyDescent="0.3">
      <c r="A206">
        <v>95</v>
      </c>
      <c r="B206" t="s">
        <v>50</v>
      </c>
      <c r="C206" s="4">
        <v>42573</v>
      </c>
      <c r="D206">
        <v>26.5</v>
      </c>
      <c r="E206">
        <v>20.7</v>
      </c>
      <c r="F206">
        <v>33.5</v>
      </c>
      <c r="H206">
        <v>5.0999999999999996</v>
      </c>
      <c r="I206">
        <v>2.9</v>
      </c>
      <c r="K206" s="18">
        <f>MONTH(날씨2[[#This Row],[tm]])</f>
        <v>7</v>
      </c>
      <c r="L206" s="18">
        <f>DAY(날씨2[[#This Row],[tm]])</f>
        <v>22</v>
      </c>
    </row>
    <row r="207" spans="1:12" x14ac:dyDescent="0.3">
      <c r="A207">
        <v>95</v>
      </c>
      <c r="B207" t="s">
        <v>50</v>
      </c>
      <c r="C207" s="4">
        <v>42574</v>
      </c>
      <c r="D207">
        <v>24.7</v>
      </c>
      <c r="E207">
        <v>22.1</v>
      </c>
      <c r="F207">
        <v>28.5</v>
      </c>
      <c r="G207">
        <v>20.9</v>
      </c>
      <c r="H207">
        <v>4</v>
      </c>
      <c r="I207">
        <v>2.6</v>
      </c>
      <c r="K207" s="18">
        <f>MONTH(날씨2[[#This Row],[tm]])</f>
        <v>7</v>
      </c>
      <c r="L207" s="18">
        <f>DAY(날씨2[[#This Row],[tm]])</f>
        <v>23</v>
      </c>
    </row>
    <row r="208" spans="1:12" x14ac:dyDescent="0.3">
      <c r="A208">
        <v>95</v>
      </c>
      <c r="B208" t="s">
        <v>50</v>
      </c>
      <c r="C208" s="4">
        <v>42575</v>
      </c>
      <c r="D208">
        <v>25.4</v>
      </c>
      <c r="E208">
        <v>24.3</v>
      </c>
      <c r="F208">
        <v>28.4</v>
      </c>
      <c r="G208">
        <v>58.7</v>
      </c>
      <c r="H208">
        <v>5.2</v>
      </c>
      <c r="I208">
        <v>3.1</v>
      </c>
      <c r="K208" s="18">
        <f>MONTH(날씨2[[#This Row],[tm]])</f>
        <v>7</v>
      </c>
      <c r="L208" s="18">
        <f>DAY(날씨2[[#This Row],[tm]])</f>
        <v>24</v>
      </c>
    </row>
    <row r="209" spans="1:12" x14ac:dyDescent="0.3">
      <c r="A209">
        <v>95</v>
      </c>
      <c r="B209" t="s">
        <v>50</v>
      </c>
      <c r="C209" s="4">
        <v>42576</v>
      </c>
      <c r="D209">
        <v>26.6</v>
      </c>
      <c r="E209">
        <v>23.9</v>
      </c>
      <c r="F209">
        <v>30.2</v>
      </c>
      <c r="G209">
        <v>1.7</v>
      </c>
      <c r="H209">
        <v>5.2</v>
      </c>
      <c r="I209">
        <v>3.5</v>
      </c>
      <c r="K209" s="18">
        <f>MONTH(날씨2[[#This Row],[tm]])</f>
        <v>7</v>
      </c>
      <c r="L209" s="18">
        <f>DAY(날씨2[[#This Row],[tm]])</f>
        <v>25</v>
      </c>
    </row>
    <row r="210" spans="1:12" x14ac:dyDescent="0.3">
      <c r="A210">
        <v>95</v>
      </c>
      <c r="B210" t="s">
        <v>50</v>
      </c>
      <c r="C210" s="4">
        <v>42577</v>
      </c>
      <c r="D210">
        <v>25.7</v>
      </c>
      <c r="E210">
        <v>22.4</v>
      </c>
      <c r="F210">
        <v>29.8</v>
      </c>
      <c r="H210">
        <v>6.6</v>
      </c>
      <c r="I210">
        <v>3.5</v>
      </c>
      <c r="K210" s="18">
        <f>MONTH(날씨2[[#This Row],[tm]])</f>
        <v>7</v>
      </c>
      <c r="L210" s="18">
        <f>DAY(날씨2[[#This Row],[tm]])</f>
        <v>26</v>
      </c>
    </row>
    <row r="211" spans="1:12" x14ac:dyDescent="0.3">
      <c r="A211">
        <v>95</v>
      </c>
      <c r="B211" t="s">
        <v>50</v>
      </c>
      <c r="C211" s="4">
        <v>42578</v>
      </c>
      <c r="D211">
        <v>25.4</v>
      </c>
      <c r="E211">
        <v>23.4</v>
      </c>
      <c r="F211">
        <v>29.1</v>
      </c>
      <c r="G211">
        <v>23</v>
      </c>
      <c r="H211">
        <v>6.2</v>
      </c>
      <c r="I211">
        <v>3.9</v>
      </c>
      <c r="K211" s="18">
        <f>MONTH(날씨2[[#This Row],[tm]])</f>
        <v>7</v>
      </c>
      <c r="L211" s="18">
        <f>DAY(날씨2[[#This Row],[tm]])</f>
        <v>27</v>
      </c>
    </row>
    <row r="212" spans="1:12" x14ac:dyDescent="0.3">
      <c r="A212">
        <v>95</v>
      </c>
      <c r="B212" t="s">
        <v>50</v>
      </c>
      <c r="C212" s="4">
        <v>42579</v>
      </c>
      <c r="D212">
        <v>26.9</v>
      </c>
      <c r="E212">
        <v>23.1</v>
      </c>
      <c r="F212">
        <v>30.4</v>
      </c>
      <c r="G212">
        <v>0.7</v>
      </c>
      <c r="H212">
        <v>8.3000000000000007</v>
      </c>
      <c r="I212">
        <v>5.0999999999999996</v>
      </c>
      <c r="K212" s="18">
        <f>MONTH(날씨2[[#This Row],[tm]])</f>
        <v>7</v>
      </c>
      <c r="L212" s="18">
        <f>DAY(날씨2[[#This Row],[tm]])</f>
        <v>28</v>
      </c>
    </row>
    <row r="213" spans="1:12" x14ac:dyDescent="0.3">
      <c r="A213">
        <v>95</v>
      </c>
      <c r="B213" t="s">
        <v>50</v>
      </c>
      <c r="C213" s="4">
        <v>42580</v>
      </c>
      <c r="D213">
        <v>24.8</v>
      </c>
      <c r="E213">
        <v>21.9</v>
      </c>
      <c r="F213">
        <v>27.6</v>
      </c>
      <c r="G213">
        <v>8.1</v>
      </c>
      <c r="H213">
        <v>4.7</v>
      </c>
      <c r="I213">
        <v>3</v>
      </c>
      <c r="K213" s="18">
        <f>MONTH(날씨2[[#This Row],[tm]])</f>
        <v>7</v>
      </c>
      <c r="L213" s="18">
        <f>DAY(날씨2[[#This Row],[tm]])</f>
        <v>29</v>
      </c>
    </row>
    <row r="214" spans="1:12" x14ac:dyDescent="0.3">
      <c r="A214">
        <v>95</v>
      </c>
      <c r="B214" t="s">
        <v>50</v>
      </c>
      <c r="C214" s="4">
        <v>42581</v>
      </c>
      <c r="D214">
        <v>26.6</v>
      </c>
      <c r="E214">
        <v>23.9</v>
      </c>
      <c r="F214">
        <v>31.4</v>
      </c>
      <c r="G214">
        <v>0.4</v>
      </c>
      <c r="H214">
        <v>5</v>
      </c>
      <c r="I214">
        <v>3.5</v>
      </c>
      <c r="K214" s="18">
        <f>MONTH(날씨2[[#This Row],[tm]])</f>
        <v>7</v>
      </c>
      <c r="L214" s="18">
        <f>DAY(날씨2[[#This Row],[tm]])</f>
        <v>30</v>
      </c>
    </row>
    <row r="215" spans="1:12" x14ac:dyDescent="0.3">
      <c r="A215">
        <v>95</v>
      </c>
      <c r="B215" t="s">
        <v>50</v>
      </c>
      <c r="C215" s="4">
        <v>42582</v>
      </c>
      <c r="D215">
        <v>26.1</v>
      </c>
      <c r="E215">
        <v>23.1</v>
      </c>
      <c r="F215">
        <v>32.4</v>
      </c>
      <c r="G215">
        <v>6.7</v>
      </c>
      <c r="H215">
        <v>8.8000000000000007</v>
      </c>
      <c r="I215">
        <v>4.5999999999999996</v>
      </c>
      <c r="K215" s="18">
        <f>MONTH(날씨2[[#This Row],[tm]])</f>
        <v>7</v>
      </c>
      <c r="L215" s="18">
        <f>DAY(날씨2[[#This Row],[tm]])</f>
        <v>31</v>
      </c>
    </row>
    <row r="216" spans="1:12" x14ac:dyDescent="0.3">
      <c r="A216">
        <v>95</v>
      </c>
      <c r="B216" t="s">
        <v>50</v>
      </c>
      <c r="C216" s="4">
        <v>42583</v>
      </c>
      <c r="D216">
        <v>26.6</v>
      </c>
      <c r="E216">
        <v>22.9</v>
      </c>
      <c r="F216">
        <v>31.3</v>
      </c>
      <c r="H216">
        <v>4.0999999999999996</v>
      </c>
      <c r="I216">
        <v>2.8</v>
      </c>
      <c r="K216" s="18">
        <f>MONTH(날씨2[[#This Row],[tm]])</f>
        <v>8</v>
      </c>
      <c r="L216" s="18">
        <f>DAY(날씨2[[#This Row],[tm]])</f>
        <v>1</v>
      </c>
    </row>
    <row r="217" spans="1:12" x14ac:dyDescent="0.3">
      <c r="A217">
        <v>95</v>
      </c>
      <c r="B217" t="s">
        <v>50</v>
      </c>
      <c r="C217" s="4">
        <v>42584</v>
      </c>
      <c r="D217">
        <v>25.7</v>
      </c>
      <c r="E217">
        <v>22.4</v>
      </c>
      <c r="F217">
        <v>31.9</v>
      </c>
      <c r="G217">
        <v>5.6</v>
      </c>
      <c r="H217">
        <v>8.1999999999999993</v>
      </c>
      <c r="I217">
        <v>5.2</v>
      </c>
      <c r="K217" s="18">
        <f>MONTH(날씨2[[#This Row],[tm]])</f>
        <v>8</v>
      </c>
      <c r="L217" s="18">
        <f>DAY(날씨2[[#This Row],[tm]])</f>
        <v>2</v>
      </c>
    </row>
    <row r="218" spans="1:12" x14ac:dyDescent="0.3">
      <c r="A218">
        <v>95</v>
      </c>
      <c r="B218" t="s">
        <v>50</v>
      </c>
      <c r="C218" s="4">
        <v>42585</v>
      </c>
      <c r="D218">
        <v>26.9</v>
      </c>
      <c r="E218">
        <v>21</v>
      </c>
      <c r="F218">
        <v>33.1</v>
      </c>
      <c r="H218">
        <v>5.9</v>
      </c>
      <c r="I218">
        <v>3.4</v>
      </c>
      <c r="K218" s="18">
        <f>MONTH(날씨2[[#This Row],[tm]])</f>
        <v>8</v>
      </c>
      <c r="L218" s="18">
        <f>DAY(날씨2[[#This Row],[tm]])</f>
        <v>3</v>
      </c>
    </row>
    <row r="219" spans="1:12" x14ac:dyDescent="0.3">
      <c r="A219">
        <v>95</v>
      </c>
      <c r="B219" t="s">
        <v>50</v>
      </c>
      <c r="C219" s="4">
        <v>42586</v>
      </c>
      <c r="D219">
        <v>27</v>
      </c>
      <c r="E219">
        <v>21.2</v>
      </c>
      <c r="F219">
        <v>33.9</v>
      </c>
      <c r="H219">
        <v>6.1</v>
      </c>
      <c r="I219">
        <v>4</v>
      </c>
      <c r="K219" s="18">
        <f>MONTH(날씨2[[#This Row],[tm]])</f>
        <v>8</v>
      </c>
      <c r="L219" s="18">
        <f>DAY(날씨2[[#This Row],[tm]])</f>
        <v>4</v>
      </c>
    </row>
    <row r="220" spans="1:12" x14ac:dyDescent="0.3">
      <c r="A220">
        <v>95</v>
      </c>
      <c r="B220" t="s">
        <v>50</v>
      </c>
      <c r="C220" s="4">
        <v>42587</v>
      </c>
      <c r="D220">
        <v>26.9</v>
      </c>
      <c r="E220">
        <v>19</v>
      </c>
      <c r="F220">
        <v>34</v>
      </c>
      <c r="H220">
        <v>4.9000000000000004</v>
      </c>
      <c r="I220">
        <v>2.6</v>
      </c>
      <c r="K220" s="18">
        <f>MONTH(날씨2[[#This Row],[tm]])</f>
        <v>8</v>
      </c>
      <c r="L220" s="18">
        <f>DAY(날씨2[[#This Row],[tm]])</f>
        <v>5</v>
      </c>
    </row>
    <row r="221" spans="1:12" x14ac:dyDescent="0.3">
      <c r="A221">
        <v>95</v>
      </c>
      <c r="B221" t="s">
        <v>50</v>
      </c>
      <c r="C221" s="4">
        <v>42588</v>
      </c>
      <c r="D221">
        <v>28</v>
      </c>
      <c r="E221">
        <v>21.9</v>
      </c>
      <c r="F221">
        <v>34.1</v>
      </c>
      <c r="H221">
        <v>4.5999999999999996</v>
      </c>
      <c r="I221">
        <v>2.8</v>
      </c>
      <c r="K221" s="18">
        <f>MONTH(날씨2[[#This Row],[tm]])</f>
        <v>8</v>
      </c>
      <c r="L221" s="18">
        <f>DAY(날씨2[[#This Row],[tm]])</f>
        <v>6</v>
      </c>
    </row>
    <row r="222" spans="1:12" x14ac:dyDescent="0.3">
      <c r="A222">
        <v>95</v>
      </c>
      <c r="B222" t="s">
        <v>50</v>
      </c>
      <c r="C222" s="4">
        <v>42589</v>
      </c>
      <c r="D222">
        <v>28.2</v>
      </c>
      <c r="E222">
        <v>24.1</v>
      </c>
      <c r="F222">
        <v>34.1</v>
      </c>
      <c r="H222">
        <v>5.4</v>
      </c>
      <c r="I222">
        <v>3.3</v>
      </c>
      <c r="K222" s="18">
        <f>MONTH(날씨2[[#This Row],[tm]])</f>
        <v>8</v>
      </c>
      <c r="L222" s="18">
        <f>DAY(날씨2[[#This Row],[tm]])</f>
        <v>7</v>
      </c>
    </row>
    <row r="223" spans="1:12" x14ac:dyDescent="0.3">
      <c r="A223">
        <v>95</v>
      </c>
      <c r="B223" t="s">
        <v>50</v>
      </c>
      <c r="C223" s="4">
        <v>42590</v>
      </c>
      <c r="D223">
        <v>27</v>
      </c>
      <c r="E223">
        <v>22.4</v>
      </c>
      <c r="F223">
        <v>33.6</v>
      </c>
      <c r="H223">
        <v>8.6999999999999993</v>
      </c>
      <c r="I223">
        <v>5.9</v>
      </c>
      <c r="K223" s="18">
        <f>MONTH(날씨2[[#This Row],[tm]])</f>
        <v>8</v>
      </c>
      <c r="L223" s="18">
        <f>DAY(날씨2[[#This Row],[tm]])</f>
        <v>8</v>
      </c>
    </row>
    <row r="224" spans="1:12" x14ac:dyDescent="0.3">
      <c r="A224">
        <v>95</v>
      </c>
      <c r="B224" t="s">
        <v>50</v>
      </c>
      <c r="C224" s="4">
        <v>42591</v>
      </c>
      <c r="D224">
        <v>26.7</v>
      </c>
      <c r="E224">
        <v>21.2</v>
      </c>
      <c r="F224">
        <v>32.700000000000003</v>
      </c>
      <c r="H224">
        <v>4.9000000000000004</v>
      </c>
      <c r="I224">
        <v>3.4</v>
      </c>
      <c r="K224" s="18">
        <f>MONTH(날씨2[[#This Row],[tm]])</f>
        <v>8</v>
      </c>
      <c r="L224" s="18">
        <f>DAY(날씨2[[#This Row],[tm]])</f>
        <v>9</v>
      </c>
    </row>
    <row r="225" spans="1:12" x14ac:dyDescent="0.3">
      <c r="A225">
        <v>95</v>
      </c>
      <c r="B225" t="s">
        <v>50</v>
      </c>
      <c r="C225" s="4">
        <v>42592</v>
      </c>
      <c r="D225">
        <v>27.7</v>
      </c>
      <c r="E225">
        <v>23.2</v>
      </c>
      <c r="F225">
        <v>33.299999999999997</v>
      </c>
      <c r="H225">
        <v>5.3</v>
      </c>
      <c r="I225">
        <v>3.2</v>
      </c>
      <c r="K225" s="18">
        <f>MONTH(날씨2[[#This Row],[tm]])</f>
        <v>8</v>
      </c>
      <c r="L225" s="18">
        <f>DAY(날씨2[[#This Row],[tm]])</f>
        <v>10</v>
      </c>
    </row>
    <row r="226" spans="1:12" x14ac:dyDescent="0.3">
      <c r="A226">
        <v>95</v>
      </c>
      <c r="B226" t="s">
        <v>50</v>
      </c>
      <c r="C226" s="4">
        <v>42593</v>
      </c>
      <c r="D226">
        <v>27.8</v>
      </c>
      <c r="E226">
        <v>22.6</v>
      </c>
      <c r="F226">
        <v>33.9</v>
      </c>
      <c r="H226">
        <v>5</v>
      </c>
      <c r="I226">
        <v>2.8</v>
      </c>
      <c r="K226" s="18">
        <f>MONTH(날씨2[[#This Row],[tm]])</f>
        <v>8</v>
      </c>
      <c r="L226" s="18">
        <f>DAY(날씨2[[#This Row],[tm]])</f>
        <v>11</v>
      </c>
    </row>
    <row r="227" spans="1:12" x14ac:dyDescent="0.3">
      <c r="A227">
        <v>95</v>
      </c>
      <c r="B227" t="s">
        <v>50</v>
      </c>
      <c r="C227" s="4">
        <v>42594</v>
      </c>
      <c r="D227">
        <v>28.1</v>
      </c>
      <c r="E227">
        <v>23.4</v>
      </c>
      <c r="F227">
        <v>34.299999999999997</v>
      </c>
      <c r="H227">
        <v>5.2</v>
      </c>
      <c r="I227">
        <v>3.1</v>
      </c>
      <c r="K227" s="18">
        <f>MONTH(날씨2[[#This Row],[tm]])</f>
        <v>8</v>
      </c>
      <c r="L227" s="18">
        <f>DAY(날씨2[[#This Row],[tm]])</f>
        <v>12</v>
      </c>
    </row>
    <row r="228" spans="1:12" x14ac:dyDescent="0.3">
      <c r="A228">
        <v>95</v>
      </c>
      <c r="B228" t="s">
        <v>50</v>
      </c>
      <c r="C228" s="4">
        <v>42595</v>
      </c>
      <c r="D228">
        <v>29.5</v>
      </c>
      <c r="E228">
        <v>25.2</v>
      </c>
      <c r="F228">
        <v>34.1</v>
      </c>
      <c r="H228">
        <v>5.8</v>
      </c>
      <c r="I228">
        <v>3.7</v>
      </c>
      <c r="K228" s="18">
        <f>MONTH(날씨2[[#This Row],[tm]])</f>
        <v>8</v>
      </c>
      <c r="L228" s="18">
        <f>DAY(날씨2[[#This Row],[tm]])</f>
        <v>13</v>
      </c>
    </row>
    <row r="229" spans="1:12" x14ac:dyDescent="0.3">
      <c r="A229">
        <v>95</v>
      </c>
      <c r="B229" t="s">
        <v>50</v>
      </c>
      <c r="C229" s="4">
        <v>42596</v>
      </c>
      <c r="D229">
        <v>26.7</v>
      </c>
      <c r="E229">
        <v>24.2</v>
      </c>
      <c r="F229">
        <v>32</v>
      </c>
      <c r="G229">
        <v>1.2</v>
      </c>
      <c r="H229">
        <v>6.9</v>
      </c>
      <c r="I229">
        <v>4</v>
      </c>
      <c r="K229" s="18">
        <f>MONTH(날씨2[[#This Row],[tm]])</f>
        <v>8</v>
      </c>
      <c r="L229" s="18">
        <f>DAY(날씨2[[#This Row],[tm]])</f>
        <v>14</v>
      </c>
    </row>
    <row r="230" spans="1:12" x14ac:dyDescent="0.3">
      <c r="A230">
        <v>95</v>
      </c>
      <c r="B230" t="s">
        <v>50</v>
      </c>
      <c r="C230" s="4">
        <v>42597</v>
      </c>
      <c r="D230">
        <v>27.3</v>
      </c>
      <c r="E230">
        <v>23.3</v>
      </c>
      <c r="F230">
        <v>33.200000000000003</v>
      </c>
      <c r="H230">
        <v>5.2</v>
      </c>
      <c r="I230">
        <v>3</v>
      </c>
      <c r="K230" s="18">
        <f>MONTH(날씨2[[#This Row],[tm]])</f>
        <v>8</v>
      </c>
      <c r="L230" s="18">
        <f>DAY(날씨2[[#This Row],[tm]])</f>
        <v>15</v>
      </c>
    </row>
    <row r="231" spans="1:12" x14ac:dyDescent="0.3">
      <c r="A231">
        <v>95</v>
      </c>
      <c r="B231" t="s">
        <v>50</v>
      </c>
      <c r="C231" s="4">
        <v>42598</v>
      </c>
      <c r="D231">
        <v>27.4</v>
      </c>
      <c r="E231">
        <v>22.8</v>
      </c>
      <c r="F231">
        <v>33.5</v>
      </c>
      <c r="H231">
        <v>5.2</v>
      </c>
      <c r="I231">
        <v>3.4</v>
      </c>
      <c r="K231" s="18">
        <f>MONTH(날씨2[[#This Row],[tm]])</f>
        <v>8</v>
      </c>
      <c r="L231" s="18">
        <f>DAY(날씨2[[#This Row],[tm]])</f>
        <v>16</v>
      </c>
    </row>
    <row r="232" spans="1:12" x14ac:dyDescent="0.3">
      <c r="A232">
        <v>95</v>
      </c>
      <c r="B232" t="s">
        <v>50</v>
      </c>
      <c r="C232" s="4">
        <v>42599</v>
      </c>
      <c r="D232">
        <v>26.5</v>
      </c>
      <c r="E232">
        <v>21.4</v>
      </c>
      <c r="F232">
        <v>33.200000000000003</v>
      </c>
      <c r="H232">
        <v>5.4</v>
      </c>
      <c r="I232">
        <v>3.5</v>
      </c>
      <c r="K232" s="18">
        <f>MONTH(날씨2[[#This Row],[tm]])</f>
        <v>8</v>
      </c>
      <c r="L232" s="18">
        <f>DAY(날씨2[[#This Row],[tm]])</f>
        <v>17</v>
      </c>
    </row>
    <row r="233" spans="1:12" x14ac:dyDescent="0.3">
      <c r="A233">
        <v>95</v>
      </c>
      <c r="B233" t="s">
        <v>50</v>
      </c>
      <c r="C233" s="4">
        <v>42600</v>
      </c>
      <c r="D233">
        <v>25.9</v>
      </c>
      <c r="E233">
        <v>20.7</v>
      </c>
      <c r="F233">
        <v>32.6</v>
      </c>
      <c r="H233">
        <v>4.3</v>
      </c>
      <c r="I233">
        <v>3.1</v>
      </c>
      <c r="K233" s="18">
        <f>MONTH(날씨2[[#This Row],[tm]])</f>
        <v>8</v>
      </c>
      <c r="L233" s="18">
        <f>DAY(날씨2[[#This Row],[tm]])</f>
        <v>18</v>
      </c>
    </row>
    <row r="234" spans="1:12" x14ac:dyDescent="0.3">
      <c r="A234">
        <v>95</v>
      </c>
      <c r="B234" t="s">
        <v>50</v>
      </c>
      <c r="C234" s="4">
        <v>42601</v>
      </c>
      <c r="D234">
        <v>26.3</v>
      </c>
      <c r="E234">
        <v>23.2</v>
      </c>
      <c r="F234">
        <v>31.3</v>
      </c>
      <c r="G234">
        <v>0.2</v>
      </c>
      <c r="H234">
        <v>5.9</v>
      </c>
      <c r="I234">
        <v>3.8</v>
      </c>
      <c r="K234" s="18">
        <f>MONTH(날씨2[[#This Row],[tm]])</f>
        <v>8</v>
      </c>
      <c r="L234" s="18">
        <f>DAY(날씨2[[#This Row],[tm]])</f>
        <v>19</v>
      </c>
    </row>
    <row r="235" spans="1:12" x14ac:dyDescent="0.3">
      <c r="A235">
        <v>95</v>
      </c>
      <c r="B235" t="s">
        <v>50</v>
      </c>
      <c r="C235" s="4">
        <v>42602</v>
      </c>
      <c r="D235">
        <v>27.6</v>
      </c>
      <c r="E235">
        <v>23.5</v>
      </c>
      <c r="F235">
        <v>32.799999999999997</v>
      </c>
      <c r="H235">
        <v>6.9</v>
      </c>
      <c r="I235">
        <v>4.2</v>
      </c>
      <c r="K235" s="18">
        <f>MONTH(날씨2[[#This Row],[tm]])</f>
        <v>8</v>
      </c>
      <c r="L235" s="18">
        <f>DAY(날씨2[[#This Row],[tm]])</f>
        <v>20</v>
      </c>
    </row>
    <row r="236" spans="1:12" x14ac:dyDescent="0.3">
      <c r="A236">
        <v>95</v>
      </c>
      <c r="B236" t="s">
        <v>50</v>
      </c>
      <c r="C236" s="4">
        <v>42603</v>
      </c>
      <c r="D236">
        <v>26.6</v>
      </c>
      <c r="E236">
        <v>23.2</v>
      </c>
      <c r="F236">
        <v>32.6</v>
      </c>
      <c r="G236">
        <v>0</v>
      </c>
      <c r="H236">
        <v>10.5</v>
      </c>
      <c r="I236">
        <v>5.8</v>
      </c>
      <c r="K236" s="18">
        <f>MONTH(날씨2[[#This Row],[tm]])</f>
        <v>8</v>
      </c>
      <c r="L236" s="18">
        <f>DAY(날씨2[[#This Row],[tm]])</f>
        <v>21</v>
      </c>
    </row>
    <row r="237" spans="1:12" x14ac:dyDescent="0.3">
      <c r="A237">
        <v>95</v>
      </c>
      <c r="B237" t="s">
        <v>50</v>
      </c>
      <c r="C237" s="4">
        <v>42604</v>
      </c>
      <c r="D237">
        <v>26.9</v>
      </c>
      <c r="E237">
        <v>21</v>
      </c>
      <c r="F237">
        <v>33.299999999999997</v>
      </c>
      <c r="H237">
        <v>7.1</v>
      </c>
      <c r="I237">
        <v>5.2</v>
      </c>
      <c r="K237" s="18">
        <f>MONTH(날씨2[[#This Row],[tm]])</f>
        <v>8</v>
      </c>
      <c r="L237" s="18">
        <f>DAY(날씨2[[#This Row],[tm]])</f>
        <v>22</v>
      </c>
    </row>
    <row r="238" spans="1:12" x14ac:dyDescent="0.3">
      <c r="A238">
        <v>95</v>
      </c>
      <c r="B238" t="s">
        <v>50</v>
      </c>
      <c r="C238" s="4">
        <v>42605</v>
      </c>
      <c r="D238">
        <v>26.4</v>
      </c>
      <c r="E238">
        <v>20.8</v>
      </c>
      <c r="F238">
        <v>32</v>
      </c>
      <c r="G238">
        <v>5.7</v>
      </c>
      <c r="H238">
        <v>7.7</v>
      </c>
      <c r="I238">
        <v>4.4000000000000004</v>
      </c>
      <c r="K238" s="18">
        <f>MONTH(날씨2[[#This Row],[tm]])</f>
        <v>8</v>
      </c>
      <c r="L238" s="18">
        <f>DAY(날씨2[[#This Row],[tm]])</f>
        <v>23</v>
      </c>
    </row>
    <row r="239" spans="1:12" x14ac:dyDescent="0.3">
      <c r="A239">
        <v>95</v>
      </c>
      <c r="B239" t="s">
        <v>50</v>
      </c>
      <c r="C239" s="4">
        <v>42606</v>
      </c>
      <c r="D239">
        <v>26.3</v>
      </c>
      <c r="E239">
        <v>23</v>
      </c>
      <c r="F239">
        <v>31.4</v>
      </c>
      <c r="G239">
        <v>0</v>
      </c>
      <c r="H239">
        <v>5.2</v>
      </c>
      <c r="I239">
        <v>3</v>
      </c>
      <c r="K239" s="18">
        <f>MONTH(날씨2[[#This Row],[tm]])</f>
        <v>8</v>
      </c>
      <c r="L239" s="18">
        <f>DAY(날씨2[[#This Row],[tm]])</f>
        <v>24</v>
      </c>
    </row>
    <row r="240" spans="1:12" x14ac:dyDescent="0.3">
      <c r="A240">
        <v>95</v>
      </c>
      <c r="B240" t="s">
        <v>50</v>
      </c>
      <c r="C240" s="4">
        <v>42607</v>
      </c>
      <c r="D240">
        <v>23.6</v>
      </c>
      <c r="E240">
        <v>20.7</v>
      </c>
      <c r="F240">
        <v>30</v>
      </c>
      <c r="G240">
        <v>16.5</v>
      </c>
      <c r="H240">
        <v>7.2</v>
      </c>
      <c r="I240">
        <v>3.8</v>
      </c>
      <c r="K240" s="18">
        <f>MONTH(날씨2[[#This Row],[tm]])</f>
        <v>8</v>
      </c>
      <c r="L240" s="18">
        <f>DAY(날씨2[[#This Row],[tm]])</f>
        <v>25</v>
      </c>
    </row>
    <row r="241" spans="1:12" x14ac:dyDescent="0.3">
      <c r="A241">
        <v>95</v>
      </c>
      <c r="B241" t="s">
        <v>50</v>
      </c>
      <c r="C241" s="4">
        <v>42608</v>
      </c>
      <c r="D241">
        <v>20.399999999999999</v>
      </c>
      <c r="E241">
        <v>13</v>
      </c>
      <c r="F241">
        <v>26.8</v>
      </c>
      <c r="G241">
        <v>1.5</v>
      </c>
      <c r="H241">
        <v>9.1999999999999993</v>
      </c>
      <c r="I241">
        <v>6.1</v>
      </c>
      <c r="K241" s="18">
        <f>MONTH(날씨2[[#This Row],[tm]])</f>
        <v>8</v>
      </c>
      <c r="L241" s="18">
        <f>DAY(날씨2[[#This Row],[tm]])</f>
        <v>26</v>
      </c>
    </row>
    <row r="242" spans="1:12" x14ac:dyDescent="0.3">
      <c r="A242">
        <v>95</v>
      </c>
      <c r="B242" t="s">
        <v>50</v>
      </c>
      <c r="C242" s="4">
        <v>42609</v>
      </c>
      <c r="D242">
        <v>19.399999999999999</v>
      </c>
      <c r="E242">
        <v>10.6</v>
      </c>
      <c r="F242">
        <v>26.7</v>
      </c>
      <c r="H242">
        <v>9.1999999999999993</v>
      </c>
      <c r="I242">
        <v>5.0999999999999996</v>
      </c>
      <c r="K242" s="18">
        <f>MONTH(날씨2[[#This Row],[tm]])</f>
        <v>8</v>
      </c>
      <c r="L242" s="18">
        <f>DAY(날씨2[[#This Row],[tm]])</f>
        <v>27</v>
      </c>
    </row>
    <row r="243" spans="1:12" x14ac:dyDescent="0.3">
      <c r="A243">
        <v>95</v>
      </c>
      <c r="B243" t="s">
        <v>50</v>
      </c>
      <c r="C243" s="4">
        <v>42610</v>
      </c>
      <c r="D243">
        <v>17.7</v>
      </c>
      <c r="E243">
        <v>15.8</v>
      </c>
      <c r="F243">
        <v>19.899999999999999</v>
      </c>
      <c r="G243">
        <v>1.4</v>
      </c>
      <c r="H243">
        <v>9.6999999999999993</v>
      </c>
      <c r="I243">
        <v>6.6</v>
      </c>
      <c r="K243" s="18">
        <f>MONTH(날씨2[[#This Row],[tm]])</f>
        <v>8</v>
      </c>
      <c r="L243" s="18">
        <f>DAY(날씨2[[#This Row],[tm]])</f>
        <v>28</v>
      </c>
    </row>
    <row r="244" spans="1:12" x14ac:dyDescent="0.3">
      <c r="A244">
        <v>95</v>
      </c>
      <c r="B244" t="s">
        <v>50</v>
      </c>
      <c r="C244" s="4">
        <v>42611</v>
      </c>
      <c r="D244">
        <v>18.399999999999999</v>
      </c>
      <c r="E244">
        <v>13.8</v>
      </c>
      <c r="F244">
        <v>23.3</v>
      </c>
      <c r="G244">
        <v>0.3</v>
      </c>
      <c r="H244">
        <v>4.5999999999999996</v>
      </c>
      <c r="I244">
        <v>2.7</v>
      </c>
      <c r="K244" s="18">
        <f>MONTH(날씨2[[#This Row],[tm]])</f>
        <v>8</v>
      </c>
      <c r="L244" s="18">
        <f>DAY(날씨2[[#This Row],[tm]])</f>
        <v>29</v>
      </c>
    </row>
    <row r="245" spans="1:12" x14ac:dyDescent="0.3">
      <c r="A245">
        <v>95</v>
      </c>
      <c r="B245" t="s">
        <v>50</v>
      </c>
      <c r="C245" s="4">
        <v>42612</v>
      </c>
      <c r="D245">
        <v>17.8</v>
      </c>
      <c r="E245">
        <v>14.1</v>
      </c>
      <c r="F245">
        <v>23.5</v>
      </c>
      <c r="G245">
        <v>1.1000000000000001</v>
      </c>
      <c r="H245">
        <v>7.5</v>
      </c>
      <c r="I245">
        <v>4</v>
      </c>
      <c r="K245" s="18">
        <f>MONTH(날씨2[[#This Row],[tm]])</f>
        <v>8</v>
      </c>
      <c r="L245" s="18">
        <f>DAY(날씨2[[#This Row],[tm]])</f>
        <v>30</v>
      </c>
    </row>
    <row r="246" spans="1:12" x14ac:dyDescent="0.3">
      <c r="A246">
        <v>95</v>
      </c>
      <c r="B246" t="s">
        <v>50</v>
      </c>
      <c r="C246" s="4">
        <v>42613</v>
      </c>
      <c r="D246">
        <v>16</v>
      </c>
      <c r="E246">
        <v>15</v>
      </c>
      <c r="F246">
        <v>17.3</v>
      </c>
      <c r="G246">
        <v>30.2</v>
      </c>
      <c r="H246">
        <v>12.6</v>
      </c>
      <c r="I246">
        <v>7.1</v>
      </c>
      <c r="K246" s="18">
        <f>MONTH(날씨2[[#This Row],[tm]])</f>
        <v>8</v>
      </c>
      <c r="L246" s="18">
        <f>DAY(날씨2[[#This Row],[tm]])</f>
        <v>31</v>
      </c>
    </row>
    <row r="247" spans="1:12" x14ac:dyDescent="0.3">
      <c r="A247">
        <v>95</v>
      </c>
      <c r="B247" t="s">
        <v>50</v>
      </c>
      <c r="C247" s="4">
        <v>42614</v>
      </c>
      <c r="D247">
        <v>20.9</v>
      </c>
      <c r="E247">
        <v>12.8</v>
      </c>
      <c r="F247">
        <v>26.8</v>
      </c>
      <c r="G247">
        <v>4.0999999999999996</v>
      </c>
      <c r="H247">
        <v>13.4</v>
      </c>
      <c r="I247">
        <v>6</v>
      </c>
      <c r="K247" s="18">
        <f>MONTH(날씨2[[#This Row],[tm]])</f>
        <v>9</v>
      </c>
      <c r="L247" s="18">
        <f>DAY(날씨2[[#This Row],[tm]])</f>
        <v>1</v>
      </c>
    </row>
    <row r="248" spans="1:12" x14ac:dyDescent="0.3">
      <c r="A248">
        <v>95</v>
      </c>
      <c r="B248" t="s">
        <v>50</v>
      </c>
      <c r="C248" s="4">
        <v>42615</v>
      </c>
      <c r="D248">
        <v>22.3</v>
      </c>
      <c r="E248">
        <v>17.7</v>
      </c>
      <c r="F248">
        <v>28.9</v>
      </c>
      <c r="G248">
        <v>10.8</v>
      </c>
      <c r="H248">
        <v>7</v>
      </c>
      <c r="I248">
        <v>4.0999999999999996</v>
      </c>
      <c r="K248" s="18">
        <f>MONTH(날씨2[[#This Row],[tm]])</f>
        <v>9</v>
      </c>
      <c r="L248" s="18">
        <f>DAY(날씨2[[#This Row],[tm]])</f>
        <v>2</v>
      </c>
    </row>
    <row r="249" spans="1:12" x14ac:dyDescent="0.3">
      <c r="A249">
        <v>95</v>
      </c>
      <c r="B249" t="s">
        <v>50</v>
      </c>
      <c r="C249" s="4">
        <v>42616</v>
      </c>
      <c r="D249">
        <v>22.3</v>
      </c>
      <c r="E249">
        <v>19.399999999999999</v>
      </c>
      <c r="F249">
        <v>27.5</v>
      </c>
      <c r="G249">
        <v>1.3</v>
      </c>
      <c r="H249">
        <v>6.6</v>
      </c>
      <c r="I249">
        <v>4.5</v>
      </c>
      <c r="K249" s="18">
        <f>MONTH(날씨2[[#This Row],[tm]])</f>
        <v>9</v>
      </c>
      <c r="L249" s="18">
        <f>DAY(날씨2[[#This Row],[tm]])</f>
        <v>3</v>
      </c>
    </row>
    <row r="250" spans="1:12" x14ac:dyDescent="0.3">
      <c r="A250">
        <v>95</v>
      </c>
      <c r="B250" t="s">
        <v>50</v>
      </c>
      <c r="C250" s="4">
        <v>42617</v>
      </c>
      <c r="D250">
        <v>22.6</v>
      </c>
      <c r="E250">
        <v>18.7</v>
      </c>
      <c r="F250">
        <v>27</v>
      </c>
      <c r="H250">
        <v>5.7</v>
      </c>
      <c r="I250">
        <v>4.0999999999999996</v>
      </c>
      <c r="K250" s="18">
        <f>MONTH(날씨2[[#This Row],[tm]])</f>
        <v>9</v>
      </c>
      <c r="L250" s="18">
        <f>DAY(날씨2[[#This Row],[tm]])</f>
        <v>4</v>
      </c>
    </row>
    <row r="251" spans="1:12" x14ac:dyDescent="0.3">
      <c r="A251">
        <v>95</v>
      </c>
      <c r="B251" t="s">
        <v>50</v>
      </c>
      <c r="C251" s="4">
        <v>42618</v>
      </c>
      <c r="D251">
        <v>23.5</v>
      </c>
      <c r="E251">
        <v>18.7</v>
      </c>
      <c r="F251">
        <v>29.7</v>
      </c>
      <c r="H251">
        <v>5.3</v>
      </c>
      <c r="I251">
        <v>2.8</v>
      </c>
      <c r="K251" s="18">
        <f>MONTH(날씨2[[#This Row],[tm]])</f>
        <v>9</v>
      </c>
      <c r="L251" s="18">
        <f>DAY(날씨2[[#This Row],[tm]])</f>
        <v>5</v>
      </c>
    </row>
    <row r="252" spans="1:12" x14ac:dyDescent="0.3">
      <c r="A252">
        <v>95</v>
      </c>
      <c r="B252" t="s">
        <v>50</v>
      </c>
      <c r="C252" s="4">
        <v>42619</v>
      </c>
      <c r="D252">
        <v>22.3</v>
      </c>
      <c r="E252">
        <v>18.100000000000001</v>
      </c>
      <c r="F252">
        <v>28</v>
      </c>
      <c r="H252">
        <v>6.2</v>
      </c>
      <c r="I252">
        <v>3.9</v>
      </c>
      <c r="K252" s="18">
        <f>MONTH(날씨2[[#This Row],[tm]])</f>
        <v>9</v>
      </c>
      <c r="L252" s="18">
        <f>DAY(날씨2[[#This Row],[tm]])</f>
        <v>6</v>
      </c>
    </row>
    <row r="253" spans="1:12" x14ac:dyDescent="0.3">
      <c r="A253">
        <v>95</v>
      </c>
      <c r="B253" t="s">
        <v>50</v>
      </c>
      <c r="C253" s="4">
        <v>42620</v>
      </c>
      <c r="D253">
        <v>22.5</v>
      </c>
      <c r="E253">
        <v>18.8</v>
      </c>
      <c r="F253">
        <v>27.7</v>
      </c>
      <c r="H253">
        <v>4</v>
      </c>
      <c r="I253">
        <v>2.4</v>
      </c>
      <c r="K253" s="18">
        <f>MONTH(날씨2[[#This Row],[tm]])</f>
        <v>9</v>
      </c>
      <c r="L253" s="18">
        <f>DAY(날씨2[[#This Row],[tm]])</f>
        <v>7</v>
      </c>
    </row>
    <row r="254" spans="1:12" x14ac:dyDescent="0.3">
      <c r="A254">
        <v>95</v>
      </c>
      <c r="B254" t="s">
        <v>50</v>
      </c>
      <c r="C254" s="4">
        <v>42621</v>
      </c>
      <c r="D254">
        <v>21.7</v>
      </c>
      <c r="E254">
        <v>17.899999999999999</v>
      </c>
      <c r="F254">
        <v>28</v>
      </c>
      <c r="G254">
        <v>0.8</v>
      </c>
      <c r="H254">
        <v>6.7</v>
      </c>
      <c r="I254">
        <v>4.4000000000000004</v>
      </c>
      <c r="K254" s="18">
        <f>MONTH(날씨2[[#This Row],[tm]])</f>
        <v>9</v>
      </c>
      <c r="L254" s="18">
        <f>DAY(날씨2[[#This Row],[tm]])</f>
        <v>8</v>
      </c>
    </row>
    <row r="255" spans="1:12" x14ac:dyDescent="0.3">
      <c r="A255">
        <v>95</v>
      </c>
      <c r="B255" t="s">
        <v>50</v>
      </c>
      <c r="C255" s="4">
        <v>42622</v>
      </c>
      <c r="D255">
        <v>21.3</v>
      </c>
      <c r="E255">
        <v>17.100000000000001</v>
      </c>
      <c r="F255">
        <v>27.7</v>
      </c>
      <c r="G255">
        <v>1.5</v>
      </c>
      <c r="H255">
        <v>7</v>
      </c>
      <c r="I255">
        <v>4.5999999999999996</v>
      </c>
      <c r="K255" s="18">
        <f>MONTH(날씨2[[#This Row],[tm]])</f>
        <v>9</v>
      </c>
      <c r="L255" s="18">
        <f>DAY(날씨2[[#This Row],[tm]])</f>
        <v>9</v>
      </c>
    </row>
    <row r="256" spans="1:12" x14ac:dyDescent="0.3">
      <c r="A256">
        <v>95</v>
      </c>
      <c r="B256" t="s">
        <v>50</v>
      </c>
      <c r="C256" s="4">
        <v>42623</v>
      </c>
      <c r="D256">
        <v>21.4</v>
      </c>
      <c r="E256">
        <v>15.2</v>
      </c>
      <c r="F256">
        <v>28.5</v>
      </c>
      <c r="G256">
        <v>0.2</v>
      </c>
      <c r="H256">
        <v>5.0999999999999996</v>
      </c>
      <c r="I256">
        <v>3.3</v>
      </c>
      <c r="K256" s="18">
        <f>MONTH(날씨2[[#This Row],[tm]])</f>
        <v>9</v>
      </c>
      <c r="L256" s="18">
        <f>DAY(날씨2[[#This Row],[tm]])</f>
        <v>10</v>
      </c>
    </row>
    <row r="257" spans="1:12" x14ac:dyDescent="0.3">
      <c r="A257">
        <v>95</v>
      </c>
      <c r="B257" t="s">
        <v>50</v>
      </c>
      <c r="C257" s="4">
        <v>42624</v>
      </c>
      <c r="D257">
        <v>21.6</v>
      </c>
      <c r="E257">
        <v>16.5</v>
      </c>
      <c r="F257">
        <v>27.6</v>
      </c>
      <c r="H257">
        <v>6.9</v>
      </c>
      <c r="I257">
        <v>4.7</v>
      </c>
      <c r="K257" s="18">
        <f>MONTH(날씨2[[#This Row],[tm]])</f>
        <v>9</v>
      </c>
      <c r="L257" s="18">
        <f>DAY(날씨2[[#This Row],[tm]])</f>
        <v>11</v>
      </c>
    </row>
    <row r="258" spans="1:12" x14ac:dyDescent="0.3">
      <c r="A258">
        <v>95</v>
      </c>
      <c r="B258" t="s">
        <v>50</v>
      </c>
      <c r="C258" s="4">
        <v>42625</v>
      </c>
      <c r="D258">
        <v>21.4</v>
      </c>
      <c r="E258">
        <v>17.600000000000001</v>
      </c>
      <c r="F258">
        <v>27.5</v>
      </c>
      <c r="H258">
        <v>8.3000000000000007</v>
      </c>
      <c r="I258">
        <v>5.5</v>
      </c>
      <c r="K258" s="18">
        <f>MONTH(날씨2[[#This Row],[tm]])</f>
        <v>9</v>
      </c>
      <c r="L258" s="18">
        <f>DAY(날씨2[[#This Row],[tm]])</f>
        <v>12</v>
      </c>
    </row>
    <row r="259" spans="1:12" x14ac:dyDescent="0.3">
      <c r="A259">
        <v>95</v>
      </c>
      <c r="B259" t="s">
        <v>50</v>
      </c>
      <c r="C259" s="4">
        <v>42626</v>
      </c>
      <c r="D259">
        <v>21.9</v>
      </c>
      <c r="E259">
        <v>15.3</v>
      </c>
      <c r="F259">
        <v>28.4</v>
      </c>
      <c r="H259">
        <v>7.3</v>
      </c>
      <c r="I259">
        <v>4.7</v>
      </c>
      <c r="K259" s="18">
        <f>MONTH(날씨2[[#This Row],[tm]])</f>
        <v>9</v>
      </c>
      <c r="L259" s="18">
        <f>DAY(날씨2[[#This Row],[tm]])</f>
        <v>13</v>
      </c>
    </row>
    <row r="260" spans="1:12" x14ac:dyDescent="0.3">
      <c r="A260">
        <v>95</v>
      </c>
      <c r="B260" t="s">
        <v>50</v>
      </c>
      <c r="C260" s="4">
        <v>42627</v>
      </c>
      <c r="D260">
        <v>21.9</v>
      </c>
      <c r="E260">
        <v>17.5</v>
      </c>
      <c r="F260">
        <v>28.9</v>
      </c>
      <c r="H260">
        <v>6.8</v>
      </c>
      <c r="I260">
        <v>4.8</v>
      </c>
      <c r="K260" s="18">
        <f>MONTH(날씨2[[#This Row],[tm]])</f>
        <v>9</v>
      </c>
      <c r="L260" s="18">
        <f>DAY(날씨2[[#This Row],[tm]])</f>
        <v>14</v>
      </c>
    </row>
    <row r="261" spans="1:12" x14ac:dyDescent="0.3">
      <c r="A261">
        <v>95</v>
      </c>
      <c r="B261" t="s">
        <v>50</v>
      </c>
      <c r="C261" s="4">
        <v>42628</v>
      </c>
      <c r="D261">
        <v>21.1</v>
      </c>
      <c r="E261">
        <v>15.2</v>
      </c>
      <c r="F261">
        <v>28</v>
      </c>
      <c r="H261">
        <v>4.5</v>
      </c>
      <c r="I261">
        <v>2.6</v>
      </c>
      <c r="K261" s="18">
        <f>MONTH(날씨2[[#This Row],[tm]])</f>
        <v>9</v>
      </c>
      <c r="L261" s="18">
        <f>DAY(날씨2[[#This Row],[tm]])</f>
        <v>15</v>
      </c>
    </row>
    <row r="262" spans="1:12" x14ac:dyDescent="0.3">
      <c r="A262">
        <v>95</v>
      </c>
      <c r="B262" t="s">
        <v>50</v>
      </c>
      <c r="C262" s="4">
        <v>42629</v>
      </c>
      <c r="D262">
        <v>21.1</v>
      </c>
      <c r="E262">
        <v>16</v>
      </c>
      <c r="F262">
        <v>27.5</v>
      </c>
      <c r="H262">
        <v>5.3</v>
      </c>
      <c r="I262">
        <v>2.8</v>
      </c>
      <c r="K262" s="18">
        <f>MONTH(날씨2[[#This Row],[tm]])</f>
        <v>9</v>
      </c>
      <c r="L262" s="18">
        <f>DAY(날씨2[[#This Row],[tm]])</f>
        <v>16</v>
      </c>
    </row>
    <row r="263" spans="1:12" x14ac:dyDescent="0.3">
      <c r="A263">
        <v>95</v>
      </c>
      <c r="B263" t="s">
        <v>50</v>
      </c>
      <c r="C263" s="4">
        <v>42630</v>
      </c>
      <c r="D263">
        <v>21.9</v>
      </c>
      <c r="E263">
        <v>17.899999999999999</v>
      </c>
      <c r="F263">
        <v>28.4</v>
      </c>
      <c r="H263">
        <v>9.1</v>
      </c>
      <c r="I263">
        <v>5.8</v>
      </c>
      <c r="K263" s="18">
        <f>MONTH(날씨2[[#This Row],[tm]])</f>
        <v>9</v>
      </c>
      <c r="L263" s="18">
        <f>DAY(날씨2[[#This Row],[tm]])</f>
        <v>17</v>
      </c>
    </row>
    <row r="264" spans="1:12" x14ac:dyDescent="0.3">
      <c r="A264">
        <v>95</v>
      </c>
      <c r="B264" t="s">
        <v>50</v>
      </c>
      <c r="C264" s="4">
        <v>42631</v>
      </c>
      <c r="D264">
        <v>20.5</v>
      </c>
      <c r="E264">
        <v>16</v>
      </c>
      <c r="F264">
        <v>25.6</v>
      </c>
      <c r="H264">
        <v>8.8000000000000007</v>
      </c>
      <c r="I264">
        <v>5.8</v>
      </c>
      <c r="K264" s="18">
        <f>MONTH(날씨2[[#This Row],[tm]])</f>
        <v>9</v>
      </c>
      <c r="L264" s="18">
        <f>DAY(날씨2[[#This Row],[tm]])</f>
        <v>18</v>
      </c>
    </row>
    <row r="265" spans="1:12" x14ac:dyDescent="0.3">
      <c r="A265">
        <v>95</v>
      </c>
      <c r="B265" t="s">
        <v>50</v>
      </c>
      <c r="C265" s="4">
        <v>42632</v>
      </c>
      <c r="D265">
        <v>18.600000000000001</v>
      </c>
      <c r="E265">
        <v>14.1</v>
      </c>
      <c r="F265">
        <v>25.1</v>
      </c>
      <c r="H265">
        <v>10.5</v>
      </c>
      <c r="I265">
        <v>7</v>
      </c>
      <c r="K265" s="18">
        <f>MONTH(날씨2[[#This Row],[tm]])</f>
        <v>9</v>
      </c>
      <c r="L265" s="18">
        <f>DAY(날씨2[[#This Row],[tm]])</f>
        <v>19</v>
      </c>
    </row>
    <row r="266" spans="1:12" x14ac:dyDescent="0.3">
      <c r="A266">
        <v>95</v>
      </c>
      <c r="B266" t="s">
        <v>50</v>
      </c>
      <c r="C266" s="4">
        <v>42633</v>
      </c>
      <c r="D266">
        <v>16.7</v>
      </c>
      <c r="E266">
        <v>9.4</v>
      </c>
      <c r="F266">
        <v>24.9</v>
      </c>
      <c r="H266">
        <v>10.4</v>
      </c>
      <c r="I266">
        <v>6.8</v>
      </c>
      <c r="K266" s="18">
        <f>MONTH(날씨2[[#This Row],[tm]])</f>
        <v>9</v>
      </c>
      <c r="L266" s="18">
        <f>DAY(날씨2[[#This Row],[tm]])</f>
        <v>20</v>
      </c>
    </row>
    <row r="267" spans="1:12" x14ac:dyDescent="0.3">
      <c r="A267">
        <v>95</v>
      </c>
      <c r="B267" t="s">
        <v>50</v>
      </c>
      <c r="C267" s="4">
        <v>42634</v>
      </c>
      <c r="D267">
        <v>15.5</v>
      </c>
      <c r="E267">
        <v>6.1</v>
      </c>
      <c r="F267">
        <v>24.3</v>
      </c>
      <c r="H267">
        <v>5.6</v>
      </c>
      <c r="I267">
        <v>3.1</v>
      </c>
      <c r="K267" s="18">
        <f>MONTH(날씨2[[#This Row],[tm]])</f>
        <v>9</v>
      </c>
      <c r="L267" s="18">
        <f>DAY(날씨2[[#This Row],[tm]])</f>
        <v>21</v>
      </c>
    </row>
    <row r="268" spans="1:12" x14ac:dyDescent="0.3">
      <c r="A268">
        <v>95</v>
      </c>
      <c r="B268" t="s">
        <v>50</v>
      </c>
      <c r="C268" s="4">
        <v>42635</v>
      </c>
      <c r="D268">
        <v>17.600000000000001</v>
      </c>
      <c r="E268">
        <v>11.1</v>
      </c>
      <c r="F268">
        <v>25</v>
      </c>
      <c r="H268">
        <v>5.9</v>
      </c>
      <c r="I268">
        <v>3.4</v>
      </c>
      <c r="K268" s="18">
        <f>MONTH(날씨2[[#This Row],[tm]])</f>
        <v>9</v>
      </c>
      <c r="L268" s="18">
        <f>DAY(날씨2[[#This Row],[tm]])</f>
        <v>22</v>
      </c>
    </row>
    <row r="269" spans="1:12" x14ac:dyDescent="0.3">
      <c r="A269">
        <v>95</v>
      </c>
      <c r="B269" t="s">
        <v>50</v>
      </c>
      <c r="C269" s="4">
        <v>42636</v>
      </c>
      <c r="D269">
        <v>17.399999999999999</v>
      </c>
      <c r="E269">
        <v>10</v>
      </c>
      <c r="F269">
        <v>26.9</v>
      </c>
      <c r="H269">
        <v>4.7</v>
      </c>
      <c r="I269">
        <v>2.8</v>
      </c>
      <c r="K269" s="18">
        <f>MONTH(날씨2[[#This Row],[tm]])</f>
        <v>9</v>
      </c>
      <c r="L269" s="18">
        <f>DAY(날씨2[[#This Row],[tm]])</f>
        <v>23</v>
      </c>
    </row>
    <row r="270" spans="1:12" x14ac:dyDescent="0.3">
      <c r="A270">
        <v>95</v>
      </c>
      <c r="B270" t="s">
        <v>50</v>
      </c>
      <c r="C270" s="4">
        <v>42637</v>
      </c>
      <c r="D270">
        <v>18.5</v>
      </c>
      <c r="E270">
        <v>10.7</v>
      </c>
      <c r="F270">
        <v>27.2</v>
      </c>
      <c r="H270">
        <v>5</v>
      </c>
      <c r="I270">
        <v>2.5</v>
      </c>
      <c r="K270" s="18">
        <f>MONTH(날씨2[[#This Row],[tm]])</f>
        <v>9</v>
      </c>
      <c r="L270" s="18">
        <f>DAY(날씨2[[#This Row],[tm]])</f>
        <v>24</v>
      </c>
    </row>
    <row r="271" spans="1:12" x14ac:dyDescent="0.3">
      <c r="A271">
        <v>95</v>
      </c>
      <c r="B271" t="s">
        <v>50</v>
      </c>
      <c r="C271" s="4">
        <v>42638</v>
      </c>
      <c r="D271">
        <v>19.600000000000001</v>
      </c>
      <c r="E271">
        <v>13.2</v>
      </c>
      <c r="F271">
        <v>28.3</v>
      </c>
      <c r="H271">
        <v>5.2</v>
      </c>
      <c r="I271">
        <v>2.5</v>
      </c>
      <c r="K271" s="18">
        <f>MONTH(날씨2[[#This Row],[tm]])</f>
        <v>9</v>
      </c>
      <c r="L271" s="18">
        <f>DAY(날씨2[[#This Row],[tm]])</f>
        <v>25</v>
      </c>
    </row>
    <row r="272" spans="1:12" x14ac:dyDescent="0.3">
      <c r="A272">
        <v>95</v>
      </c>
      <c r="B272" t="s">
        <v>50</v>
      </c>
      <c r="C272" s="4">
        <v>42639</v>
      </c>
      <c r="D272">
        <v>19.399999999999999</v>
      </c>
      <c r="E272">
        <v>13.3</v>
      </c>
      <c r="F272">
        <v>28.1</v>
      </c>
      <c r="H272">
        <v>4.8</v>
      </c>
      <c r="I272">
        <v>3.2</v>
      </c>
      <c r="K272" s="18">
        <f>MONTH(날씨2[[#This Row],[tm]])</f>
        <v>9</v>
      </c>
      <c r="L272" s="18">
        <f>DAY(날씨2[[#This Row],[tm]])</f>
        <v>26</v>
      </c>
    </row>
    <row r="273" spans="1:12" x14ac:dyDescent="0.3">
      <c r="A273">
        <v>95</v>
      </c>
      <c r="B273" t="s">
        <v>50</v>
      </c>
      <c r="C273" s="4">
        <v>42640</v>
      </c>
      <c r="D273">
        <v>18</v>
      </c>
      <c r="E273">
        <v>16.2</v>
      </c>
      <c r="F273">
        <v>19.5</v>
      </c>
      <c r="G273">
        <v>13.4</v>
      </c>
      <c r="H273">
        <v>4.2</v>
      </c>
      <c r="I273">
        <v>2.7</v>
      </c>
      <c r="K273" s="18">
        <f>MONTH(날씨2[[#This Row],[tm]])</f>
        <v>9</v>
      </c>
      <c r="L273" s="18">
        <f>DAY(날씨2[[#This Row],[tm]])</f>
        <v>27</v>
      </c>
    </row>
    <row r="274" spans="1:12" x14ac:dyDescent="0.3">
      <c r="A274">
        <v>95</v>
      </c>
      <c r="B274" t="s">
        <v>50</v>
      </c>
      <c r="C274" s="4">
        <v>42641</v>
      </c>
      <c r="D274">
        <v>18.5</v>
      </c>
      <c r="E274">
        <v>16.600000000000001</v>
      </c>
      <c r="F274">
        <v>22.4</v>
      </c>
      <c r="G274">
        <v>0.1</v>
      </c>
      <c r="H274">
        <v>7.6</v>
      </c>
      <c r="I274">
        <v>5.9</v>
      </c>
      <c r="K274" s="18">
        <f>MONTH(날씨2[[#This Row],[tm]])</f>
        <v>9</v>
      </c>
      <c r="L274" s="18">
        <f>DAY(날씨2[[#This Row],[tm]])</f>
        <v>28</v>
      </c>
    </row>
    <row r="275" spans="1:12" x14ac:dyDescent="0.3">
      <c r="A275">
        <v>95</v>
      </c>
      <c r="B275" t="s">
        <v>50</v>
      </c>
      <c r="C275" s="4">
        <v>42642</v>
      </c>
      <c r="D275">
        <v>18</v>
      </c>
      <c r="E275">
        <v>13.9</v>
      </c>
      <c r="F275">
        <v>23.9</v>
      </c>
      <c r="H275">
        <v>8.1</v>
      </c>
      <c r="I275">
        <v>5.9</v>
      </c>
      <c r="K275" s="18">
        <f>MONTH(날씨2[[#This Row],[tm]])</f>
        <v>9</v>
      </c>
      <c r="L275" s="18">
        <f>DAY(날씨2[[#This Row],[tm]])</f>
        <v>29</v>
      </c>
    </row>
    <row r="276" spans="1:12" x14ac:dyDescent="0.3">
      <c r="A276">
        <v>95</v>
      </c>
      <c r="B276" t="s">
        <v>50</v>
      </c>
      <c r="C276" s="4">
        <v>42643</v>
      </c>
      <c r="D276">
        <v>17.2</v>
      </c>
      <c r="E276">
        <v>12.8</v>
      </c>
      <c r="F276">
        <v>23.3</v>
      </c>
      <c r="H276">
        <v>4.2</v>
      </c>
      <c r="I276">
        <v>2</v>
      </c>
      <c r="K276" s="18">
        <f>MONTH(날씨2[[#This Row],[tm]])</f>
        <v>9</v>
      </c>
      <c r="L276" s="18">
        <f>DAY(날씨2[[#This Row],[tm]])</f>
        <v>30</v>
      </c>
    </row>
    <row r="277" spans="1:12" x14ac:dyDescent="0.3">
      <c r="A277">
        <v>95</v>
      </c>
      <c r="B277" t="s">
        <v>50</v>
      </c>
      <c r="C277" s="4">
        <v>42644</v>
      </c>
      <c r="D277">
        <v>18.5</v>
      </c>
      <c r="E277">
        <v>12.8</v>
      </c>
      <c r="F277">
        <v>25.3</v>
      </c>
      <c r="H277">
        <v>4.4000000000000004</v>
      </c>
      <c r="I277">
        <v>2.8</v>
      </c>
      <c r="K277" s="18">
        <f>MONTH(날씨2[[#This Row],[tm]])</f>
        <v>10</v>
      </c>
      <c r="L277" s="18">
        <f>DAY(날씨2[[#This Row],[tm]])</f>
        <v>1</v>
      </c>
    </row>
    <row r="278" spans="1:12" x14ac:dyDescent="0.3">
      <c r="A278">
        <v>95</v>
      </c>
      <c r="B278" t="s">
        <v>50</v>
      </c>
      <c r="C278" s="4">
        <v>42645</v>
      </c>
      <c r="D278">
        <v>16.399999999999999</v>
      </c>
      <c r="E278">
        <v>15.1</v>
      </c>
      <c r="F278">
        <v>18.8</v>
      </c>
      <c r="G278">
        <v>43.8</v>
      </c>
      <c r="H278">
        <v>10.1</v>
      </c>
      <c r="I278">
        <v>6</v>
      </c>
      <c r="K278" s="18">
        <f>MONTH(날씨2[[#This Row],[tm]])</f>
        <v>10</v>
      </c>
      <c r="L278" s="18">
        <f>DAY(날씨2[[#This Row],[tm]])</f>
        <v>2</v>
      </c>
    </row>
    <row r="279" spans="1:12" x14ac:dyDescent="0.3">
      <c r="A279">
        <v>95</v>
      </c>
      <c r="B279" t="s">
        <v>50</v>
      </c>
      <c r="C279" s="4">
        <v>42646</v>
      </c>
      <c r="D279">
        <v>18.600000000000001</v>
      </c>
      <c r="E279">
        <v>13.8</v>
      </c>
      <c r="F279">
        <v>26.3</v>
      </c>
      <c r="G279">
        <v>91.6</v>
      </c>
      <c r="H279">
        <v>9.5</v>
      </c>
      <c r="I279">
        <v>6.7</v>
      </c>
      <c r="K279" s="18">
        <f>MONTH(날씨2[[#This Row],[tm]])</f>
        <v>10</v>
      </c>
      <c r="L279" s="18">
        <f>DAY(날씨2[[#This Row],[tm]])</f>
        <v>3</v>
      </c>
    </row>
    <row r="280" spans="1:12" x14ac:dyDescent="0.3">
      <c r="A280">
        <v>95</v>
      </c>
      <c r="B280" t="s">
        <v>50</v>
      </c>
      <c r="C280" s="4">
        <v>42647</v>
      </c>
      <c r="D280">
        <v>18.100000000000001</v>
      </c>
      <c r="E280">
        <v>10.7</v>
      </c>
      <c r="F280">
        <v>27.3</v>
      </c>
      <c r="H280">
        <v>8.6</v>
      </c>
      <c r="I280">
        <v>6</v>
      </c>
      <c r="K280" s="18">
        <f>MONTH(날씨2[[#This Row],[tm]])</f>
        <v>10</v>
      </c>
      <c r="L280" s="18">
        <f>DAY(날씨2[[#This Row],[tm]])</f>
        <v>4</v>
      </c>
    </row>
    <row r="281" spans="1:12" x14ac:dyDescent="0.3">
      <c r="A281">
        <v>95</v>
      </c>
      <c r="B281" t="s">
        <v>50</v>
      </c>
      <c r="C281" s="4">
        <v>42648</v>
      </c>
      <c r="D281">
        <v>18.7</v>
      </c>
      <c r="E281">
        <v>14.2</v>
      </c>
      <c r="F281">
        <v>24</v>
      </c>
      <c r="H281">
        <v>8.8000000000000007</v>
      </c>
      <c r="I281">
        <v>6.4</v>
      </c>
      <c r="K281" s="18">
        <f>MONTH(날씨2[[#This Row],[tm]])</f>
        <v>10</v>
      </c>
      <c r="L281" s="18">
        <f>DAY(날씨2[[#This Row],[tm]])</f>
        <v>5</v>
      </c>
    </row>
    <row r="282" spans="1:12" x14ac:dyDescent="0.3">
      <c r="A282">
        <v>95</v>
      </c>
      <c r="B282" t="s">
        <v>50</v>
      </c>
      <c r="C282" s="4">
        <v>42649</v>
      </c>
      <c r="D282">
        <v>16.399999999999999</v>
      </c>
      <c r="E282">
        <v>11.9</v>
      </c>
      <c r="F282">
        <v>22.9</v>
      </c>
      <c r="H282">
        <v>4.4000000000000004</v>
      </c>
      <c r="I282">
        <v>2.5</v>
      </c>
      <c r="K282" s="18">
        <f>MONTH(날씨2[[#This Row],[tm]])</f>
        <v>10</v>
      </c>
      <c r="L282" s="18">
        <f>DAY(날씨2[[#This Row],[tm]])</f>
        <v>6</v>
      </c>
    </row>
    <row r="283" spans="1:12" x14ac:dyDescent="0.3">
      <c r="A283">
        <v>95</v>
      </c>
      <c r="B283" t="s">
        <v>50</v>
      </c>
      <c r="C283" s="4">
        <v>42650</v>
      </c>
      <c r="D283">
        <v>18.100000000000001</v>
      </c>
      <c r="E283">
        <v>12.8</v>
      </c>
      <c r="F283">
        <v>22.3</v>
      </c>
      <c r="G283">
        <v>0.2</v>
      </c>
      <c r="H283">
        <v>8</v>
      </c>
      <c r="I283">
        <v>4.3</v>
      </c>
      <c r="K283" s="18">
        <f>MONTH(날씨2[[#This Row],[tm]])</f>
        <v>10</v>
      </c>
      <c r="L283" s="18">
        <f>DAY(날씨2[[#This Row],[tm]])</f>
        <v>7</v>
      </c>
    </row>
    <row r="284" spans="1:12" x14ac:dyDescent="0.3">
      <c r="A284">
        <v>95</v>
      </c>
      <c r="B284" t="s">
        <v>50</v>
      </c>
      <c r="C284" s="4">
        <v>42651</v>
      </c>
      <c r="D284">
        <v>15.7</v>
      </c>
      <c r="E284">
        <v>9.9</v>
      </c>
      <c r="F284">
        <v>20.7</v>
      </c>
      <c r="G284">
        <v>1</v>
      </c>
      <c r="H284">
        <v>8.8000000000000007</v>
      </c>
      <c r="I284">
        <v>4.9000000000000004</v>
      </c>
      <c r="K284" s="18">
        <f>MONTH(날씨2[[#This Row],[tm]])</f>
        <v>10</v>
      </c>
      <c r="L284" s="18">
        <f>DAY(날씨2[[#This Row],[tm]])</f>
        <v>8</v>
      </c>
    </row>
    <row r="285" spans="1:12" x14ac:dyDescent="0.3">
      <c r="A285">
        <v>95</v>
      </c>
      <c r="B285" t="s">
        <v>50</v>
      </c>
      <c r="C285" s="4">
        <v>42652</v>
      </c>
      <c r="D285">
        <v>9.5</v>
      </c>
      <c r="E285">
        <v>3.4</v>
      </c>
      <c r="F285">
        <v>15.3</v>
      </c>
      <c r="H285">
        <v>5.3</v>
      </c>
      <c r="I285">
        <v>3.1</v>
      </c>
      <c r="K285" s="18">
        <f>MONTH(날씨2[[#This Row],[tm]])</f>
        <v>10</v>
      </c>
      <c r="L285" s="18">
        <f>DAY(날씨2[[#This Row],[tm]])</f>
        <v>9</v>
      </c>
    </row>
    <row r="286" spans="1:12" x14ac:dyDescent="0.3">
      <c r="A286">
        <v>95</v>
      </c>
      <c r="B286" t="s">
        <v>50</v>
      </c>
      <c r="C286" s="4">
        <v>42653</v>
      </c>
      <c r="D286">
        <v>9.8000000000000007</v>
      </c>
      <c r="E286">
        <v>2.6</v>
      </c>
      <c r="F286">
        <v>18.899999999999999</v>
      </c>
      <c r="H286">
        <v>4.2</v>
      </c>
      <c r="I286">
        <v>2.2999999999999998</v>
      </c>
      <c r="K286" s="18">
        <f>MONTH(날씨2[[#This Row],[tm]])</f>
        <v>10</v>
      </c>
      <c r="L286" s="18">
        <f>DAY(날씨2[[#This Row],[tm]])</f>
        <v>10</v>
      </c>
    </row>
    <row r="287" spans="1:12" x14ac:dyDescent="0.3">
      <c r="A287">
        <v>95</v>
      </c>
      <c r="B287" t="s">
        <v>50</v>
      </c>
      <c r="C287" s="4">
        <v>42654</v>
      </c>
      <c r="D287">
        <v>12.2</v>
      </c>
      <c r="E287">
        <v>3.6</v>
      </c>
      <c r="F287">
        <v>19.399999999999999</v>
      </c>
      <c r="H287">
        <v>6.6</v>
      </c>
      <c r="I287">
        <v>4.2</v>
      </c>
      <c r="K287" s="18">
        <f>MONTH(날씨2[[#This Row],[tm]])</f>
        <v>10</v>
      </c>
      <c r="L287" s="18">
        <f>DAY(날씨2[[#This Row],[tm]])</f>
        <v>11</v>
      </c>
    </row>
    <row r="288" spans="1:12" x14ac:dyDescent="0.3">
      <c r="A288">
        <v>95</v>
      </c>
      <c r="B288" t="s">
        <v>50</v>
      </c>
      <c r="C288" s="4">
        <v>42655</v>
      </c>
      <c r="D288">
        <v>12.2</v>
      </c>
      <c r="E288">
        <v>6.4</v>
      </c>
      <c r="F288">
        <v>19.899999999999999</v>
      </c>
      <c r="H288">
        <v>6.2</v>
      </c>
      <c r="I288">
        <v>4.0999999999999996</v>
      </c>
      <c r="K288" s="18">
        <f>MONTH(날씨2[[#This Row],[tm]])</f>
        <v>10</v>
      </c>
      <c r="L288" s="18">
        <f>DAY(날씨2[[#This Row],[tm]])</f>
        <v>12</v>
      </c>
    </row>
    <row r="289" spans="1:12" x14ac:dyDescent="0.3">
      <c r="A289">
        <v>95</v>
      </c>
      <c r="B289" t="s">
        <v>50</v>
      </c>
      <c r="C289" s="4">
        <v>42656</v>
      </c>
      <c r="D289">
        <v>11.1</v>
      </c>
      <c r="E289">
        <v>3.3</v>
      </c>
      <c r="F289">
        <v>20.3</v>
      </c>
      <c r="H289">
        <v>5.4</v>
      </c>
      <c r="I289">
        <v>3</v>
      </c>
      <c r="K289" s="18">
        <f>MONTH(날씨2[[#This Row],[tm]])</f>
        <v>10</v>
      </c>
      <c r="L289" s="18">
        <f>DAY(날씨2[[#This Row],[tm]])</f>
        <v>13</v>
      </c>
    </row>
    <row r="290" spans="1:12" x14ac:dyDescent="0.3">
      <c r="A290">
        <v>95</v>
      </c>
      <c r="B290" t="s">
        <v>50</v>
      </c>
      <c r="C290" s="4">
        <v>42657</v>
      </c>
      <c r="D290">
        <v>13.1</v>
      </c>
      <c r="E290">
        <v>5.9</v>
      </c>
      <c r="F290">
        <v>21.5</v>
      </c>
      <c r="H290">
        <v>5.6</v>
      </c>
      <c r="I290">
        <v>2.6</v>
      </c>
      <c r="K290" s="18">
        <f>MONTH(날씨2[[#This Row],[tm]])</f>
        <v>10</v>
      </c>
      <c r="L290" s="18">
        <f>DAY(날씨2[[#This Row],[tm]])</f>
        <v>14</v>
      </c>
    </row>
    <row r="291" spans="1:12" x14ac:dyDescent="0.3">
      <c r="A291">
        <v>95</v>
      </c>
      <c r="B291" t="s">
        <v>50</v>
      </c>
      <c r="C291" s="4">
        <v>42658</v>
      </c>
      <c r="D291">
        <v>14.9</v>
      </c>
      <c r="E291">
        <v>8.5</v>
      </c>
      <c r="F291">
        <v>24.6</v>
      </c>
      <c r="H291">
        <v>4.7</v>
      </c>
      <c r="I291">
        <v>2.2999999999999998</v>
      </c>
      <c r="K291" s="18">
        <f>MONTH(날씨2[[#This Row],[tm]])</f>
        <v>10</v>
      </c>
      <c r="L291" s="18">
        <f>DAY(날씨2[[#This Row],[tm]])</f>
        <v>15</v>
      </c>
    </row>
    <row r="292" spans="1:12" x14ac:dyDescent="0.3">
      <c r="A292">
        <v>95</v>
      </c>
      <c r="B292" t="s">
        <v>50</v>
      </c>
      <c r="C292" s="4">
        <v>42659</v>
      </c>
      <c r="D292">
        <v>14.6</v>
      </c>
      <c r="E292">
        <v>11.5</v>
      </c>
      <c r="F292">
        <v>18.3</v>
      </c>
      <c r="G292">
        <v>0</v>
      </c>
      <c r="H292">
        <v>4</v>
      </c>
      <c r="I292">
        <v>2.5</v>
      </c>
      <c r="K292" s="18">
        <f>MONTH(날씨2[[#This Row],[tm]])</f>
        <v>10</v>
      </c>
      <c r="L292" s="18">
        <f>DAY(날씨2[[#This Row],[tm]])</f>
        <v>16</v>
      </c>
    </row>
    <row r="293" spans="1:12" x14ac:dyDescent="0.3">
      <c r="A293">
        <v>95</v>
      </c>
      <c r="B293" t="s">
        <v>50</v>
      </c>
      <c r="C293" s="4">
        <v>42660</v>
      </c>
      <c r="D293">
        <v>14.7</v>
      </c>
      <c r="E293">
        <v>9.6999999999999993</v>
      </c>
      <c r="F293">
        <v>21.7</v>
      </c>
      <c r="H293">
        <v>6.2</v>
      </c>
      <c r="I293">
        <v>3.5</v>
      </c>
      <c r="K293" s="18">
        <f>MONTH(날씨2[[#This Row],[tm]])</f>
        <v>10</v>
      </c>
      <c r="L293" s="18">
        <f>DAY(날씨2[[#This Row],[tm]])</f>
        <v>17</v>
      </c>
    </row>
    <row r="294" spans="1:12" x14ac:dyDescent="0.3">
      <c r="A294">
        <v>95</v>
      </c>
      <c r="B294" t="s">
        <v>50</v>
      </c>
      <c r="C294" s="4">
        <v>42661</v>
      </c>
      <c r="D294">
        <v>14.8</v>
      </c>
      <c r="E294">
        <v>9.1999999999999993</v>
      </c>
      <c r="F294">
        <v>23.2</v>
      </c>
      <c r="H294">
        <v>4.3</v>
      </c>
      <c r="I294">
        <v>2.5</v>
      </c>
      <c r="K294" s="18">
        <f>MONTH(날씨2[[#This Row],[tm]])</f>
        <v>10</v>
      </c>
      <c r="L294" s="18">
        <f>DAY(날씨2[[#This Row],[tm]])</f>
        <v>18</v>
      </c>
    </row>
    <row r="295" spans="1:12" x14ac:dyDescent="0.3">
      <c r="A295">
        <v>95</v>
      </c>
      <c r="B295" t="s">
        <v>50</v>
      </c>
      <c r="C295" s="4">
        <v>42662</v>
      </c>
      <c r="D295">
        <v>14.7</v>
      </c>
      <c r="E295">
        <v>8.8000000000000007</v>
      </c>
      <c r="F295">
        <v>22.9</v>
      </c>
      <c r="H295">
        <v>5.8</v>
      </c>
      <c r="I295">
        <v>3.9</v>
      </c>
      <c r="K295" s="18">
        <f>MONTH(날씨2[[#This Row],[tm]])</f>
        <v>10</v>
      </c>
      <c r="L295" s="18">
        <f>DAY(날씨2[[#This Row],[tm]])</f>
        <v>19</v>
      </c>
    </row>
    <row r="296" spans="1:12" x14ac:dyDescent="0.3">
      <c r="A296">
        <v>95</v>
      </c>
      <c r="B296" t="s">
        <v>50</v>
      </c>
      <c r="C296" s="4">
        <v>42663</v>
      </c>
      <c r="D296">
        <v>15.5</v>
      </c>
      <c r="E296">
        <v>7.4</v>
      </c>
      <c r="F296">
        <v>25.4</v>
      </c>
      <c r="H296">
        <v>9.1</v>
      </c>
      <c r="I296">
        <v>6.1</v>
      </c>
      <c r="K296" s="18">
        <f>MONTH(날씨2[[#This Row],[tm]])</f>
        <v>10</v>
      </c>
      <c r="L296" s="18">
        <f>DAY(날씨2[[#This Row],[tm]])</f>
        <v>20</v>
      </c>
    </row>
    <row r="297" spans="1:12" x14ac:dyDescent="0.3">
      <c r="A297">
        <v>95</v>
      </c>
      <c r="B297" t="s">
        <v>50</v>
      </c>
      <c r="C297" s="4">
        <v>42664</v>
      </c>
      <c r="D297">
        <v>16.3</v>
      </c>
      <c r="E297">
        <v>12.3</v>
      </c>
      <c r="F297">
        <v>21.4</v>
      </c>
      <c r="H297">
        <v>6.9</v>
      </c>
      <c r="I297">
        <v>5.2</v>
      </c>
      <c r="K297" s="18">
        <f>MONTH(날씨2[[#This Row],[tm]])</f>
        <v>10</v>
      </c>
      <c r="L297" s="18">
        <f>DAY(날씨2[[#This Row],[tm]])</f>
        <v>21</v>
      </c>
    </row>
    <row r="298" spans="1:12" x14ac:dyDescent="0.3">
      <c r="A298">
        <v>95</v>
      </c>
      <c r="B298" t="s">
        <v>50</v>
      </c>
      <c r="C298" s="4">
        <v>42665</v>
      </c>
      <c r="D298">
        <v>16.2</v>
      </c>
      <c r="E298">
        <v>11.5</v>
      </c>
      <c r="F298">
        <v>20.3</v>
      </c>
      <c r="G298">
        <v>0.2</v>
      </c>
      <c r="H298">
        <v>8.4</v>
      </c>
      <c r="I298">
        <v>5.6</v>
      </c>
      <c r="K298" s="18">
        <f>MONTH(날씨2[[#This Row],[tm]])</f>
        <v>10</v>
      </c>
      <c r="L298" s="18">
        <f>DAY(날씨2[[#This Row],[tm]])</f>
        <v>22</v>
      </c>
    </row>
    <row r="299" spans="1:12" x14ac:dyDescent="0.3">
      <c r="A299">
        <v>95</v>
      </c>
      <c r="B299" t="s">
        <v>50</v>
      </c>
      <c r="C299" s="4">
        <v>42666</v>
      </c>
      <c r="D299">
        <v>11.3</v>
      </c>
      <c r="E299">
        <v>5.2</v>
      </c>
      <c r="F299">
        <v>15.5</v>
      </c>
      <c r="H299">
        <v>8.6</v>
      </c>
      <c r="I299">
        <v>5.9</v>
      </c>
      <c r="K299" s="18">
        <f>MONTH(날씨2[[#This Row],[tm]])</f>
        <v>10</v>
      </c>
      <c r="L299" s="18">
        <f>DAY(날씨2[[#This Row],[tm]])</f>
        <v>23</v>
      </c>
    </row>
    <row r="300" spans="1:12" x14ac:dyDescent="0.3">
      <c r="A300">
        <v>95</v>
      </c>
      <c r="B300" t="s">
        <v>50</v>
      </c>
      <c r="C300" s="4">
        <v>42667</v>
      </c>
      <c r="D300">
        <v>10.8</v>
      </c>
      <c r="E300">
        <v>2.1</v>
      </c>
      <c r="F300">
        <v>18.8</v>
      </c>
      <c r="G300">
        <v>0</v>
      </c>
      <c r="H300">
        <v>6.1</v>
      </c>
      <c r="I300">
        <v>3.5</v>
      </c>
      <c r="K300" s="18">
        <f>MONTH(날씨2[[#This Row],[tm]])</f>
        <v>10</v>
      </c>
      <c r="L300" s="18">
        <f>DAY(날씨2[[#This Row],[tm]])</f>
        <v>24</v>
      </c>
    </row>
    <row r="301" spans="1:12" x14ac:dyDescent="0.3">
      <c r="A301">
        <v>95</v>
      </c>
      <c r="B301" t="s">
        <v>50</v>
      </c>
      <c r="C301" s="4">
        <v>42668</v>
      </c>
      <c r="D301">
        <v>11.9</v>
      </c>
      <c r="E301">
        <v>9.9</v>
      </c>
      <c r="F301">
        <v>17.3</v>
      </c>
      <c r="G301">
        <v>36.200000000000003</v>
      </c>
      <c r="H301">
        <v>5</v>
      </c>
      <c r="I301">
        <v>3</v>
      </c>
      <c r="K301" s="18">
        <f>MONTH(날씨2[[#This Row],[tm]])</f>
        <v>10</v>
      </c>
      <c r="L301" s="18">
        <f>DAY(날씨2[[#This Row],[tm]])</f>
        <v>25</v>
      </c>
    </row>
    <row r="302" spans="1:12" x14ac:dyDescent="0.3">
      <c r="A302">
        <v>95</v>
      </c>
      <c r="B302" t="s">
        <v>50</v>
      </c>
      <c r="C302" s="4">
        <v>42669</v>
      </c>
      <c r="D302">
        <v>10.5</v>
      </c>
      <c r="E302">
        <v>6.4</v>
      </c>
      <c r="F302">
        <v>15</v>
      </c>
      <c r="H302">
        <v>3.4</v>
      </c>
      <c r="I302">
        <v>1.8</v>
      </c>
      <c r="K302" s="18">
        <f>MONTH(날씨2[[#This Row],[tm]])</f>
        <v>10</v>
      </c>
      <c r="L302" s="18">
        <f>DAY(날씨2[[#This Row],[tm]])</f>
        <v>26</v>
      </c>
    </row>
    <row r="303" spans="1:12" x14ac:dyDescent="0.3">
      <c r="A303">
        <v>95</v>
      </c>
      <c r="B303" t="s">
        <v>50</v>
      </c>
      <c r="C303" s="4">
        <v>42670</v>
      </c>
      <c r="D303">
        <v>13.5</v>
      </c>
      <c r="E303">
        <v>6.5</v>
      </c>
      <c r="F303">
        <v>20.5</v>
      </c>
      <c r="H303">
        <v>6.1</v>
      </c>
      <c r="I303">
        <v>3.5</v>
      </c>
      <c r="K303" s="18">
        <f>MONTH(날씨2[[#This Row],[tm]])</f>
        <v>10</v>
      </c>
      <c r="L303" s="18">
        <f>DAY(날씨2[[#This Row],[tm]])</f>
        <v>27</v>
      </c>
    </row>
    <row r="304" spans="1:12" x14ac:dyDescent="0.3">
      <c r="A304">
        <v>95</v>
      </c>
      <c r="B304" t="s">
        <v>50</v>
      </c>
      <c r="C304" s="4">
        <v>42671</v>
      </c>
      <c r="D304">
        <v>12.2</v>
      </c>
      <c r="E304">
        <v>6.2</v>
      </c>
      <c r="F304">
        <v>18.3</v>
      </c>
      <c r="G304">
        <v>0.1</v>
      </c>
      <c r="H304">
        <v>8.3000000000000007</v>
      </c>
      <c r="I304">
        <v>5.6</v>
      </c>
      <c r="K304" s="18">
        <f>MONTH(날씨2[[#This Row],[tm]])</f>
        <v>10</v>
      </c>
      <c r="L304" s="18">
        <f>DAY(날씨2[[#This Row],[tm]])</f>
        <v>28</v>
      </c>
    </row>
    <row r="305" spans="1:12" x14ac:dyDescent="0.3">
      <c r="A305">
        <v>95</v>
      </c>
      <c r="B305" t="s">
        <v>50</v>
      </c>
      <c r="C305" s="4">
        <v>42672</v>
      </c>
      <c r="D305">
        <v>6.1</v>
      </c>
      <c r="E305">
        <v>-0.8</v>
      </c>
      <c r="F305">
        <v>11.4</v>
      </c>
      <c r="H305">
        <v>6.2</v>
      </c>
      <c r="I305">
        <v>3.9</v>
      </c>
      <c r="K305" s="18">
        <f>MONTH(날씨2[[#This Row],[tm]])</f>
        <v>10</v>
      </c>
      <c r="L305" s="18">
        <f>DAY(날씨2[[#This Row],[tm]])</f>
        <v>29</v>
      </c>
    </row>
    <row r="306" spans="1:12" x14ac:dyDescent="0.3">
      <c r="A306">
        <v>95</v>
      </c>
      <c r="B306" t="s">
        <v>50</v>
      </c>
      <c r="C306" s="4">
        <v>42673</v>
      </c>
      <c r="D306">
        <v>3.7</v>
      </c>
      <c r="E306">
        <v>-4</v>
      </c>
      <c r="F306">
        <v>12.8</v>
      </c>
      <c r="H306">
        <v>5.5</v>
      </c>
      <c r="I306">
        <v>3.4</v>
      </c>
      <c r="K306" s="18">
        <f>MONTH(날씨2[[#This Row],[tm]])</f>
        <v>10</v>
      </c>
      <c r="L306" s="18">
        <f>DAY(날씨2[[#This Row],[tm]])</f>
        <v>30</v>
      </c>
    </row>
    <row r="307" spans="1:12" x14ac:dyDescent="0.3">
      <c r="A307">
        <v>95</v>
      </c>
      <c r="B307" t="s">
        <v>50</v>
      </c>
      <c r="C307" s="4">
        <v>42674</v>
      </c>
      <c r="D307">
        <v>4.3</v>
      </c>
      <c r="E307">
        <v>-2.7</v>
      </c>
      <c r="F307">
        <v>8.1</v>
      </c>
      <c r="H307">
        <v>6.3</v>
      </c>
      <c r="I307">
        <v>3.4</v>
      </c>
      <c r="K307" s="18">
        <f>MONTH(날씨2[[#This Row],[tm]])</f>
        <v>10</v>
      </c>
      <c r="L307" s="18">
        <f>DAY(날씨2[[#This Row],[tm]])</f>
        <v>31</v>
      </c>
    </row>
    <row r="308" spans="1:12" x14ac:dyDescent="0.3">
      <c r="A308">
        <v>95</v>
      </c>
      <c r="B308" t="s">
        <v>50</v>
      </c>
      <c r="C308" s="4">
        <v>42675</v>
      </c>
      <c r="D308">
        <v>-0.5</v>
      </c>
      <c r="E308">
        <v>-6.1</v>
      </c>
      <c r="F308">
        <v>6.3</v>
      </c>
      <c r="H308">
        <v>4.8</v>
      </c>
      <c r="I308">
        <v>2.2999999999999998</v>
      </c>
      <c r="K308" s="18">
        <f>MONTH(날씨2[[#This Row],[tm]])</f>
        <v>11</v>
      </c>
      <c r="L308" s="18">
        <f>DAY(날씨2[[#This Row],[tm]])</f>
        <v>1</v>
      </c>
    </row>
    <row r="309" spans="1:12" x14ac:dyDescent="0.3">
      <c r="A309">
        <v>95</v>
      </c>
      <c r="B309" t="s">
        <v>50</v>
      </c>
      <c r="C309" s="4">
        <v>42676</v>
      </c>
      <c r="D309">
        <v>1.7</v>
      </c>
      <c r="E309">
        <v>-7.1</v>
      </c>
      <c r="F309">
        <v>8.6999999999999993</v>
      </c>
      <c r="G309">
        <v>0</v>
      </c>
      <c r="H309">
        <v>6.3</v>
      </c>
      <c r="I309">
        <v>4.0999999999999996</v>
      </c>
      <c r="K309" s="18">
        <f>MONTH(날씨2[[#This Row],[tm]])</f>
        <v>11</v>
      </c>
      <c r="L309" s="18">
        <f>DAY(날씨2[[#This Row],[tm]])</f>
        <v>2</v>
      </c>
    </row>
    <row r="310" spans="1:12" x14ac:dyDescent="0.3">
      <c r="A310">
        <v>95</v>
      </c>
      <c r="B310" t="s">
        <v>50</v>
      </c>
      <c r="C310" s="4">
        <v>42677</v>
      </c>
      <c r="D310">
        <v>7.2</v>
      </c>
      <c r="E310">
        <v>1.6</v>
      </c>
      <c r="F310">
        <v>12.4</v>
      </c>
      <c r="G310">
        <v>0</v>
      </c>
      <c r="H310">
        <v>7.7</v>
      </c>
      <c r="I310">
        <v>4.5999999999999996</v>
      </c>
      <c r="K310" s="18">
        <f>MONTH(날씨2[[#This Row],[tm]])</f>
        <v>11</v>
      </c>
      <c r="L310" s="18">
        <f>DAY(날씨2[[#This Row],[tm]])</f>
        <v>3</v>
      </c>
    </row>
    <row r="311" spans="1:12" x14ac:dyDescent="0.3">
      <c r="A311">
        <v>95</v>
      </c>
      <c r="B311" t="s">
        <v>50</v>
      </c>
      <c r="C311" s="4">
        <v>42678</v>
      </c>
      <c r="D311">
        <v>11</v>
      </c>
      <c r="E311">
        <v>4.0999999999999996</v>
      </c>
      <c r="F311">
        <v>14.5</v>
      </c>
      <c r="G311">
        <v>0</v>
      </c>
      <c r="H311">
        <v>8</v>
      </c>
      <c r="I311">
        <v>4.9000000000000004</v>
      </c>
      <c r="K311" s="18">
        <f>MONTH(날씨2[[#This Row],[tm]])</f>
        <v>11</v>
      </c>
      <c r="L311" s="18">
        <f>DAY(날씨2[[#This Row],[tm]])</f>
        <v>4</v>
      </c>
    </row>
    <row r="312" spans="1:12" x14ac:dyDescent="0.3">
      <c r="A312">
        <v>95</v>
      </c>
      <c r="B312" t="s">
        <v>50</v>
      </c>
      <c r="C312" s="4">
        <v>42679</v>
      </c>
      <c r="D312">
        <v>13.9</v>
      </c>
      <c r="E312">
        <v>10.4</v>
      </c>
      <c r="F312">
        <v>18.600000000000001</v>
      </c>
      <c r="G312">
        <v>0</v>
      </c>
      <c r="H312">
        <v>7.7</v>
      </c>
      <c r="I312">
        <v>4.5</v>
      </c>
      <c r="K312" s="18">
        <f>MONTH(날씨2[[#This Row],[tm]])</f>
        <v>11</v>
      </c>
      <c r="L312" s="18">
        <f>DAY(날씨2[[#This Row],[tm]])</f>
        <v>5</v>
      </c>
    </row>
    <row r="313" spans="1:12" x14ac:dyDescent="0.3">
      <c r="A313">
        <v>95</v>
      </c>
      <c r="B313" t="s">
        <v>50</v>
      </c>
      <c r="C313" s="4">
        <v>42680</v>
      </c>
      <c r="D313">
        <v>10.8</v>
      </c>
      <c r="E313">
        <v>8.6</v>
      </c>
      <c r="F313">
        <v>14.3</v>
      </c>
      <c r="H313">
        <v>9.4</v>
      </c>
      <c r="I313">
        <v>6.2</v>
      </c>
      <c r="K313" s="18">
        <f>MONTH(날씨2[[#This Row],[tm]])</f>
        <v>11</v>
      </c>
      <c r="L313" s="18">
        <f>DAY(날씨2[[#This Row],[tm]])</f>
        <v>6</v>
      </c>
    </row>
    <row r="314" spans="1:12" x14ac:dyDescent="0.3">
      <c r="A314">
        <v>95</v>
      </c>
      <c r="B314" t="s">
        <v>50</v>
      </c>
      <c r="C314" s="4">
        <v>42681</v>
      </c>
      <c r="D314">
        <v>10.6</v>
      </c>
      <c r="E314">
        <v>7.5</v>
      </c>
      <c r="F314">
        <v>16.100000000000001</v>
      </c>
      <c r="G314">
        <v>8</v>
      </c>
      <c r="H314">
        <v>6.9</v>
      </c>
      <c r="I314">
        <v>4.2</v>
      </c>
      <c r="K314" s="18">
        <f>MONTH(날씨2[[#This Row],[tm]])</f>
        <v>11</v>
      </c>
      <c r="L314" s="18">
        <f>DAY(날씨2[[#This Row],[tm]])</f>
        <v>7</v>
      </c>
    </row>
    <row r="315" spans="1:12" x14ac:dyDescent="0.3">
      <c r="A315">
        <v>95</v>
      </c>
      <c r="B315" t="s">
        <v>50</v>
      </c>
      <c r="C315" s="4">
        <v>42682</v>
      </c>
      <c r="D315">
        <v>2.5</v>
      </c>
      <c r="E315">
        <v>-2.8</v>
      </c>
      <c r="F315">
        <v>7.5</v>
      </c>
      <c r="G315">
        <v>0.1</v>
      </c>
      <c r="H315">
        <v>5.8</v>
      </c>
      <c r="I315">
        <v>4.0999999999999996</v>
      </c>
      <c r="K315" s="18">
        <f>MONTH(날씨2[[#This Row],[tm]])</f>
        <v>11</v>
      </c>
      <c r="L315" s="18">
        <f>DAY(날씨2[[#This Row],[tm]])</f>
        <v>8</v>
      </c>
    </row>
    <row r="316" spans="1:12" x14ac:dyDescent="0.3">
      <c r="A316">
        <v>95</v>
      </c>
      <c r="B316" t="s">
        <v>50</v>
      </c>
      <c r="C316" s="4">
        <v>42683</v>
      </c>
      <c r="D316">
        <v>-0.7</v>
      </c>
      <c r="E316">
        <v>-6.2</v>
      </c>
      <c r="F316">
        <v>6.8</v>
      </c>
      <c r="H316">
        <v>4.2</v>
      </c>
      <c r="I316">
        <v>2.2000000000000002</v>
      </c>
      <c r="K316" s="18">
        <f>MONTH(날씨2[[#This Row],[tm]])</f>
        <v>11</v>
      </c>
      <c r="L316" s="18">
        <f>DAY(날씨2[[#This Row],[tm]])</f>
        <v>9</v>
      </c>
    </row>
    <row r="317" spans="1:12" x14ac:dyDescent="0.3">
      <c r="A317">
        <v>95</v>
      </c>
      <c r="B317" t="s">
        <v>50</v>
      </c>
      <c r="C317" s="4">
        <v>42684</v>
      </c>
      <c r="D317">
        <v>3.5</v>
      </c>
      <c r="E317">
        <v>-2.9</v>
      </c>
      <c r="F317">
        <v>8.6999999999999993</v>
      </c>
      <c r="G317">
        <v>0</v>
      </c>
      <c r="H317">
        <v>7.6</v>
      </c>
      <c r="I317">
        <v>4.3</v>
      </c>
      <c r="K317" s="18">
        <f>MONTH(날씨2[[#This Row],[tm]])</f>
        <v>11</v>
      </c>
      <c r="L317" s="18">
        <f>DAY(날씨2[[#This Row],[tm]])</f>
        <v>10</v>
      </c>
    </row>
    <row r="318" spans="1:12" x14ac:dyDescent="0.3">
      <c r="A318">
        <v>95</v>
      </c>
      <c r="B318" t="s">
        <v>50</v>
      </c>
      <c r="C318" s="4">
        <v>42685</v>
      </c>
      <c r="D318">
        <v>7</v>
      </c>
      <c r="E318">
        <v>1.6</v>
      </c>
      <c r="F318">
        <v>12.8</v>
      </c>
      <c r="G318">
        <v>2.5</v>
      </c>
      <c r="H318">
        <v>11.2</v>
      </c>
      <c r="I318">
        <v>5.4</v>
      </c>
      <c r="K318" s="18">
        <f>MONTH(날씨2[[#This Row],[tm]])</f>
        <v>11</v>
      </c>
      <c r="L318" s="18">
        <f>DAY(날씨2[[#This Row],[tm]])</f>
        <v>11</v>
      </c>
    </row>
    <row r="319" spans="1:12" x14ac:dyDescent="0.3">
      <c r="A319">
        <v>95</v>
      </c>
      <c r="B319" t="s">
        <v>50</v>
      </c>
      <c r="C319" s="4">
        <v>42686</v>
      </c>
      <c r="D319">
        <v>10.8</v>
      </c>
      <c r="E319">
        <v>2.1</v>
      </c>
      <c r="F319">
        <v>15.4</v>
      </c>
      <c r="H319">
        <v>8.4</v>
      </c>
      <c r="I319">
        <v>4.9000000000000004</v>
      </c>
      <c r="K319" s="18">
        <f>MONTH(날씨2[[#This Row],[tm]])</f>
        <v>11</v>
      </c>
      <c r="L319" s="18">
        <f>DAY(날씨2[[#This Row],[tm]])</f>
        <v>12</v>
      </c>
    </row>
    <row r="320" spans="1:12" x14ac:dyDescent="0.3">
      <c r="A320">
        <v>95</v>
      </c>
      <c r="B320" t="s">
        <v>50</v>
      </c>
      <c r="C320" s="4">
        <v>42687</v>
      </c>
      <c r="D320">
        <v>12.3</v>
      </c>
      <c r="E320">
        <v>8.6</v>
      </c>
      <c r="F320">
        <v>18.5</v>
      </c>
      <c r="G320">
        <v>0.8</v>
      </c>
      <c r="H320">
        <v>5.2</v>
      </c>
      <c r="I320">
        <v>3.1</v>
      </c>
      <c r="K320" s="18">
        <f>MONTH(날씨2[[#This Row],[tm]])</f>
        <v>11</v>
      </c>
      <c r="L320" s="18">
        <f>DAY(날씨2[[#This Row],[tm]])</f>
        <v>13</v>
      </c>
    </row>
    <row r="321" spans="1:12" x14ac:dyDescent="0.3">
      <c r="A321">
        <v>95</v>
      </c>
      <c r="B321" t="s">
        <v>50</v>
      </c>
      <c r="C321" s="4">
        <v>42688</v>
      </c>
      <c r="D321">
        <v>10.5</v>
      </c>
      <c r="E321">
        <v>7.7</v>
      </c>
      <c r="F321">
        <v>13.1</v>
      </c>
      <c r="G321">
        <v>0.9</v>
      </c>
      <c r="H321">
        <v>5.5</v>
      </c>
      <c r="I321">
        <v>3</v>
      </c>
      <c r="K321" s="18">
        <f>MONTH(날씨2[[#This Row],[tm]])</f>
        <v>11</v>
      </c>
      <c r="L321" s="18">
        <f>DAY(날씨2[[#This Row],[tm]])</f>
        <v>14</v>
      </c>
    </row>
    <row r="322" spans="1:12" x14ac:dyDescent="0.3">
      <c r="A322">
        <v>95</v>
      </c>
      <c r="B322" t="s">
        <v>50</v>
      </c>
      <c r="C322" s="4">
        <v>42689</v>
      </c>
      <c r="D322">
        <v>2.7</v>
      </c>
      <c r="E322">
        <v>-2.4</v>
      </c>
      <c r="F322">
        <v>9.8000000000000007</v>
      </c>
      <c r="H322">
        <v>5.0999999999999996</v>
      </c>
      <c r="I322">
        <v>2.9</v>
      </c>
      <c r="K322" s="18">
        <f>MONTH(날씨2[[#This Row],[tm]])</f>
        <v>11</v>
      </c>
      <c r="L322" s="18">
        <f>DAY(날씨2[[#This Row],[tm]])</f>
        <v>15</v>
      </c>
    </row>
    <row r="323" spans="1:12" x14ac:dyDescent="0.3">
      <c r="A323">
        <v>95</v>
      </c>
      <c r="B323" t="s">
        <v>50</v>
      </c>
      <c r="C323" s="4">
        <v>42690</v>
      </c>
      <c r="D323">
        <v>2.2000000000000002</v>
      </c>
      <c r="E323">
        <v>-4.4000000000000004</v>
      </c>
      <c r="F323">
        <v>10.3</v>
      </c>
      <c r="H323">
        <v>4.5</v>
      </c>
      <c r="I323">
        <v>3</v>
      </c>
      <c r="K323" s="18">
        <f>MONTH(날씨2[[#This Row],[tm]])</f>
        <v>11</v>
      </c>
      <c r="L323" s="18">
        <f>DAY(날씨2[[#This Row],[tm]])</f>
        <v>16</v>
      </c>
    </row>
    <row r="324" spans="1:12" x14ac:dyDescent="0.3">
      <c r="A324">
        <v>95</v>
      </c>
      <c r="B324" t="s">
        <v>50</v>
      </c>
      <c r="C324" s="4">
        <v>42691</v>
      </c>
      <c r="D324">
        <v>5.3</v>
      </c>
      <c r="E324">
        <v>-0.4</v>
      </c>
      <c r="F324">
        <v>14.5</v>
      </c>
      <c r="H324">
        <v>4.4000000000000004</v>
      </c>
      <c r="I324">
        <v>2.5</v>
      </c>
      <c r="K324" s="18">
        <f>MONTH(날씨2[[#This Row],[tm]])</f>
        <v>11</v>
      </c>
      <c r="L324" s="18">
        <f>DAY(날씨2[[#This Row],[tm]])</f>
        <v>17</v>
      </c>
    </row>
    <row r="325" spans="1:12" x14ac:dyDescent="0.3">
      <c r="A325">
        <v>95</v>
      </c>
      <c r="B325" t="s">
        <v>50</v>
      </c>
      <c r="C325" s="4">
        <v>42692</v>
      </c>
      <c r="D325">
        <v>5.5</v>
      </c>
      <c r="E325">
        <v>-1.7</v>
      </c>
      <c r="F325">
        <v>12.3</v>
      </c>
      <c r="H325">
        <v>2.2000000000000002</v>
      </c>
      <c r="I325">
        <v>1.5</v>
      </c>
      <c r="K325" s="18">
        <f>MONTH(날씨2[[#This Row],[tm]])</f>
        <v>11</v>
      </c>
      <c r="L325" s="18">
        <f>DAY(날씨2[[#This Row],[tm]])</f>
        <v>18</v>
      </c>
    </row>
    <row r="326" spans="1:12" x14ac:dyDescent="0.3">
      <c r="A326">
        <v>95</v>
      </c>
      <c r="B326" t="s">
        <v>50</v>
      </c>
      <c r="C326" s="4">
        <v>42693</v>
      </c>
      <c r="D326">
        <v>10.9</v>
      </c>
      <c r="E326">
        <v>3.4</v>
      </c>
      <c r="F326">
        <v>18</v>
      </c>
      <c r="G326">
        <v>0</v>
      </c>
      <c r="H326">
        <v>6.5</v>
      </c>
      <c r="I326">
        <v>3.9</v>
      </c>
      <c r="K326" s="18">
        <f>MONTH(날씨2[[#This Row],[tm]])</f>
        <v>11</v>
      </c>
      <c r="L326" s="18">
        <f>DAY(날씨2[[#This Row],[tm]])</f>
        <v>19</v>
      </c>
    </row>
    <row r="327" spans="1:12" x14ac:dyDescent="0.3">
      <c r="A327">
        <v>95</v>
      </c>
      <c r="B327" t="s">
        <v>50</v>
      </c>
      <c r="C327" s="4">
        <v>42694</v>
      </c>
      <c r="D327">
        <v>7.4</v>
      </c>
      <c r="E327">
        <v>0.9</v>
      </c>
      <c r="F327">
        <v>14</v>
      </c>
      <c r="G327">
        <v>0</v>
      </c>
      <c r="H327">
        <v>6.7</v>
      </c>
      <c r="I327">
        <v>3.9</v>
      </c>
      <c r="K327" s="18">
        <f>MONTH(날씨2[[#This Row],[tm]])</f>
        <v>11</v>
      </c>
      <c r="L327" s="18">
        <f>DAY(날씨2[[#This Row],[tm]])</f>
        <v>20</v>
      </c>
    </row>
    <row r="328" spans="1:12" x14ac:dyDescent="0.3">
      <c r="A328">
        <v>95</v>
      </c>
      <c r="B328" t="s">
        <v>50</v>
      </c>
      <c r="C328" s="4">
        <v>42695</v>
      </c>
      <c r="D328">
        <v>5.9</v>
      </c>
      <c r="E328">
        <v>-1.3</v>
      </c>
      <c r="F328">
        <v>11.8</v>
      </c>
      <c r="H328">
        <v>5.5</v>
      </c>
      <c r="I328">
        <v>3.4</v>
      </c>
      <c r="K328" s="18">
        <f>MONTH(날씨2[[#This Row],[tm]])</f>
        <v>11</v>
      </c>
      <c r="L328" s="18">
        <f>DAY(날씨2[[#This Row],[tm]])</f>
        <v>21</v>
      </c>
    </row>
    <row r="329" spans="1:12" x14ac:dyDescent="0.3">
      <c r="A329">
        <v>95</v>
      </c>
      <c r="B329" t="s">
        <v>50</v>
      </c>
      <c r="C329" s="4">
        <v>42696</v>
      </c>
      <c r="D329">
        <v>1.9</v>
      </c>
      <c r="E329">
        <v>-3.5</v>
      </c>
      <c r="F329">
        <v>7.2</v>
      </c>
      <c r="H329">
        <v>7.3</v>
      </c>
      <c r="I329">
        <v>4.3</v>
      </c>
      <c r="K329" s="18">
        <f>MONTH(날씨2[[#This Row],[tm]])</f>
        <v>11</v>
      </c>
      <c r="L329" s="18">
        <f>DAY(날씨2[[#This Row],[tm]])</f>
        <v>22</v>
      </c>
    </row>
    <row r="330" spans="1:12" x14ac:dyDescent="0.3">
      <c r="A330">
        <v>95</v>
      </c>
      <c r="B330" t="s">
        <v>50</v>
      </c>
      <c r="C330" s="4">
        <v>42697</v>
      </c>
      <c r="D330">
        <v>-3.4</v>
      </c>
      <c r="E330">
        <v>-8.1999999999999993</v>
      </c>
      <c r="F330">
        <v>3.8</v>
      </c>
      <c r="H330">
        <v>4.2</v>
      </c>
      <c r="I330">
        <v>2.7</v>
      </c>
      <c r="K330" s="18">
        <f>MONTH(날씨2[[#This Row],[tm]])</f>
        <v>11</v>
      </c>
      <c r="L330" s="18">
        <f>DAY(날씨2[[#This Row],[tm]])</f>
        <v>23</v>
      </c>
    </row>
    <row r="331" spans="1:12" x14ac:dyDescent="0.3">
      <c r="A331">
        <v>95</v>
      </c>
      <c r="B331" t="s">
        <v>50</v>
      </c>
      <c r="C331" s="4">
        <v>42698</v>
      </c>
      <c r="D331">
        <v>-5</v>
      </c>
      <c r="E331">
        <v>-10.6</v>
      </c>
      <c r="F331">
        <v>1.5</v>
      </c>
      <c r="H331">
        <v>6.2</v>
      </c>
      <c r="I331">
        <v>2.8</v>
      </c>
      <c r="K331" s="18">
        <f>MONTH(날씨2[[#This Row],[tm]])</f>
        <v>11</v>
      </c>
      <c r="L331" s="18">
        <f>DAY(날씨2[[#This Row],[tm]])</f>
        <v>24</v>
      </c>
    </row>
    <row r="332" spans="1:12" x14ac:dyDescent="0.3">
      <c r="A332">
        <v>95</v>
      </c>
      <c r="B332" t="s">
        <v>50</v>
      </c>
      <c r="C332" s="4">
        <v>42699</v>
      </c>
      <c r="D332">
        <v>-3.7</v>
      </c>
      <c r="E332">
        <v>-10</v>
      </c>
      <c r="F332">
        <v>5.4</v>
      </c>
      <c r="H332">
        <v>5.6</v>
      </c>
      <c r="I332">
        <v>2.9</v>
      </c>
      <c r="K332" s="18">
        <f>MONTH(날씨2[[#This Row],[tm]])</f>
        <v>11</v>
      </c>
      <c r="L332" s="18">
        <f>DAY(날씨2[[#This Row],[tm]])</f>
        <v>25</v>
      </c>
    </row>
    <row r="333" spans="1:12" x14ac:dyDescent="0.3">
      <c r="A333">
        <v>95</v>
      </c>
      <c r="B333" t="s">
        <v>50</v>
      </c>
      <c r="C333" s="4">
        <v>42700</v>
      </c>
      <c r="D333">
        <v>-2</v>
      </c>
      <c r="E333">
        <v>-6.8</v>
      </c>
      <c r="F333">
        <v>0.8</v>
      </c>
      <c r="G333">
        <v>2.1</v>
      </c>
      <c r="H333">
        <v>2.8</v>
      </c>
      <c r="I333">
        <v>1.6</v>
      </c>
      <c r="K333" s="18">
        <f>MONTH(날씨2[[#This Row],[tm]])</f>
        <v>11</v>
      </c>
      <c r="L333" s="18">
        <f>DAY(날씨2[[#This Row],[tm]])</f>
        <v>26</v>
      </c>
    </row>
    <row r="334" spans="1:12" x14ac:dyDescent="0.3">
      <c r="A334">
        <v>95</v>
      </c>
      <c r="B334" t="s">
        <v>50</v>
      </c>
      <c r="C334" s="4">
        <v>42701</v>
      </c>
      <c r="D334">
        <v>0.7</v>
      </c>
      <c r="E334">
        <v>-1</v>
      </c>
      <c r="F334">
        <v>3.5</v>
      </c>
      <c r="G334">
        <v>0</v>
      </c>
      <c r="H334">
        <v>2.2999999999999998</v>
      </c>
      <c r="I334">
        <v>1.4</v>
      </c>
      <c r="K334" s="18">
        <f>MONTH(날씨2[[#This Row],[tm]])</f>
        <v>11</v>
      </c>
      <c r="L334" s="18">
        <f>DAY(날씨2[[#This Row],[tm]])</f>
        <v>27</v>
      </c>
    </row>
    <row r="335" spans="1:12" x14ac:dyDescent="0.3">
      <c r="A335">
        <v>95</v>
      </c>
      <c r="B335" t="s">
        <v>50</v>
      </c>
      <c r="C335" s="4">
        <v>42702</v>
      </c>
      <c r="D335">
        <v>-1.7</v>
      </c>
      <c r="E335">
        <v>-5.4</v>
      </c>
      <c r="F335">
        <v>4.5</v>
      </c>
      <c r="H335">
        <v>5.0999999999999996</v>
      </c>
      <c r="I335">
        <v>2.8</v>
      </c>
      <c r="K335" s="18">
        <f>MONTH(날씨2[[#This Row],[tm]])</f>
        <v>11</v>
      </c>
      <c r="L335" s="18">
        <f>DAY(날씨2[[#This Row],[tm]])</f>
        <v>28</v>
      </c>
    </row>
    <row r="336" spans="1:12" x14ac:dyDescent="0.3">
      <c r="A336">
        <v>95</v>
      </c>
      <c r="B336" t="s">
        <v>50</v>
      </c>
      <c r="C336" s="4">
        <v>42703</v>
      </c>
      <c r="D336">
        <v>-2.1</v>
      </c>
      <c r="E336">
        <v>-8.1</v>
      </c>
      <c r="F336">
        <v>6.5</v>
      </c>
      <c r="H336">
        <v>3.5</v>
      </c>
      <c r="I336">
        <v>2</v>
      </c>
      <c r="K336" s="18">
        <f>MONTH(날씨2[[#This Row],[tm]])</f>
        <v>11</v>
      </c>
      <c r="L336" s="18">
        <f>DAY(날씨2[[#This Row],[tm]])</f>
        <v>29</v>
      </c>
    </row>
    <row r="337" spans="1:12" x14ac:dyDescent="0.3">
      <c r="A337">
        <v>95</v>
      </c>
      <c r="B337" t="s">
        <v>50</v>
      </c>
      <c r="C337" s="4">
        <v>42704</v>
      </c>
      <c r="D337">
        <v>3.2</v>
      </c>
      <c r="E337">
        <v>-4.7</v>
      </c>
      <c r="F337">
        <v>8.9</v>
      </c>
      <c r="G337">
        <v>1.2</v>
      </c>
      <c r="H337">
        <v>6.3</v>
      </c>
      <c r="I337">
        <v>3.3</v>
      </c>
      <c r="K337" s="18">
        <f>MONTH(날씨2[[#This Row],[tm]])</f>
        <v>11</v>
      </c>
      <c r="L337" s="18">
        <f>DAY(날씨2[[#This Row],[tm]])</f>
        <v>30</v>
      </c>
    </row>
    <row r="338" spans="1:12" x14ac:dyDescent="0.3">
      <c r="A338">
        <v>95</v>
      </c>
      <c r="B338" t="s">
        <v>50</v>
      </c>
      <c r="C338" s="4">
        <v>42705</v>
      </c>
      <c r="D338">
        <v>2.8</v>
      </c>
      <c r="E338">
        <v>-4.9000000000000004</v>
      </c>
      <c r="F338">
        <v>6.8</v>
      </c>
      <c r="G338">
        <v>0</v>
      </c>
      <c r="H338">
        <v>11.6</v>
      </c>
      <c r="I338">
        <v>6.7</v>
      </c>
      <c r="K338" s="18">
        <f>MONTH(날씨2[[#This Row],[tm]])</f>
        <v>12</v>
      </c>
      <c r="L338" s="18">
        <f>DAY(날씨2[[#This Row],[tm]])</f>
        <v>1</v>
      </c>
    </row>
    <row r="339" spans="1:12" x14ac:dyDescent="0.3">
      <c r="A339">
        <v>95</v>
      </c>
      <c r="B339" t="s">
        <v>50</v>
      </c>
      <c r="C339" s="4">
        <v>42706</v>
      </c>
      <c r="D339">
        <v>-1.8</v>
      </c>
      <c r="E339">
        <v>-8</v>
      </c>
      <c r="F339">
        <v>6.2</v>
      </c>
      <c r="H339">
        <v>5.0999999999999996</v>
      </c>
      <c r="I339">
        <v>3.2</v>
      </c>
      <c r="K339" s="18">
        <f>MONTH(날씨2[[#This Row],[tm]])</f>
        <v>12</v>
      </c>
      <c r="L339" s="18">
        <f>DAY(날씨2[[#This Row],[tm]])</f>
        <v>2</v>
      </c>
    </row>
    <row r="340" spans="1:12" x14ac:dyDescent="0.3">
      <c r="A340">
        <v>95</v>
      </c>
      <c r="B340" t="s">
        <v>50</v>
      </c>
      <c r="C340" s="4">
        <v>42707</v>
      </c>
      <c r="D340">
        <v>1.8</v>
      </c>
      <c r="E340">
        <v>-4.5</v>
      </c>
      <c r="F340">
        <v>10</v>
      </c>
      <c r="H340">
        <v>4.5</v>
      </c>
      <c r="I340">
        <v>2.6</v>
      </c>
      <c r="K340" s="18">
        <f>MONTH(날씨2[[#This Row],[tm]])</f>
        <v>12</v>
      </c>
      <c r="L340" s="18">
        <f>DAY(날씨2[[#This Row],[tm]])</f>
        <v>3</v>
      </c>
    </row>
    <row r="341" spans="1:12" x14ac:dyDescent="0.3">
      <c r="A341">
        <v>95</v>
      </c>
      <c r="B341" t="s">
        <v>50</v>
      </c>
      <c r="C341" s="4">
        <v>42708</v>
      </c>
      <c r="D341">
        <v>1.4</v>
      </c>
      <c r="E341">
        <v>-3.7</v>
      </c>
      <c r="F341">
        <v>6.5</v>
      </c>
      <c r="H341">
        <v>3.3</v>
      </c>
      <c r="I341">
        <v>2.1</v>
      </c>
      <c r="K341" s="18">
        <f>MONTH(날씨2[[#This Row],[tm]])</f>
        <v>12</v>
      </c>
      <c r="L341" s="18">
        <f>DAY(날씨2[[#This Row],[tm]])</f>
        <v>4</v>
      </c>
    </row>
    <row r="342" spans="1:12" x14ac:dyDescent="0.3">
      <c r="A342">
        <v>95</v>
      </c>
      <c r="B342" t="s">
        <v>50</v>
      </c>
      <c r="C342" s="4">
        <v>42709</v>
      </c>
      <c r="D342">
        <v>4.0999999999999996</v>
      </c>
      <c r="E342">
        <v>-0.2</v>
      </c>
      <c r="F342">
        <v>8.8000000000000007</v>
      </c>
      <c r="G342">
        <v>0.1</v>
      </c>
      <c r="H342">
        <v>9.1</v>
      </c>
      <c r="I342">
        <v>4.5999999999999996</v>
      </c>
      <c r="K342" s="18">
        <f>MONTH(날씨2[[#This Row],[tm]])</f>
        <v>12</v>
      </c>
      <c r="L342" s="18">
        <f>DAY(날씨2[[#This Row],[tm]])</f>
        <v>5</v>
      </c>
    </row>
    <row r="343" spans="1:12" x14ac:dyDescent="0.3">
      <c r="A343">
        <v>95</v>
      </c>
      <c r="B343" t="s">
        <v>50</v>
      </c>
      <c r="C343" s="4">
        <v>42710</v>
      </c>
      <c r="D343">
        <v>-2.8</v>
      </c>
      <c r="E343">
        <v>-6.9</v>
      </c>
      <c r="F343">
        <v>2.2999999999999998</v>
      </c>
      <c r="H343">
        <v>6.9</v>
      </c>
      <c r="I343">
        <v>3.3</v>
      </c>
      <c r="K343" s="18">
        <f>MONTH(날씨2[[#This Row],[tm]])</f>
        <v>12</v>
      </c>
      <c r="L343" s="18">
        <f>DAY(날씨2[[#This Row],[tm]])</f>
        <v>6</v>
      </c>
    </row>
    <row r="344" spans="1:12" x14ac:dyDescent="0.3">
      <c r="A344">
        <v>95</v>
      </c>
      <c r="B344" t="s">
        <v>50</v>
      </c>
      <c r="C344" s="4">
        <v>42711</v>
      </c>
      <c r="D344">
        <v>-1</v>
      </c>
      <c r="E344">
        <v>-6.4</v>
      </c>
      <c r="F344">
        <v>5.6</v>
      </c>
      <c r="G344">
        <v>0</v>
      </c>
      <c r="H344">
        <v>5.9</v>
      </c>
      <c r="I344">
        <v>2.9</v>
      </c>
      <c r="K344" s="18">
        <f>MONTH(날씨2[[#This Row],[tm]])</f>
        <v>12</v>
      </c>
      <c r="L344" s="18">
        <f>DAY(날씨2[[#This Row],[tm]])</f>
        <v>7</v>
      </c>
    </row>
    <row r="345" spans="1:12" x14ac:dyDescent="0.3">
      <c r="A345">
        <v>95</v>
      </c>
      <c r="B345" t="s">
        <v>50</v>
      </c>
      <c r="C345" s="4">
        <v>42712</v>
      </c>
      <c r="D345">
        <v>-0.7</v>
      </c>
      <c r="E345">
        <v>-8.6</v>
      </c>
      <c r="F345">
        <v>4.0999999999999996</v>
      </c>
      <c r="G345">
        <v>1.3</v>
      </c>
      <c r="H345">
        <v>4.9000000000000004</v>
      </c>
      <c r="I345">
        <v>2.8</v>
      </c>
      <c r="K345" s="18">
        <f>MONTH(날씨2[[#This Row],[tm]])</f>
        <v>12</v>
      </c>
      <c r="L345" s="18">
        <f>DAY(날씨2[[#This Row],[tm]])</f>
        <v>8</v>
      </c>
    </row>
    <row r="346" spans="1:12" x14ac:dyDescent="0.3">
      <c r="A346">
        <v>95</v>
      </c>
      <c r="B346" t="s">
        <v>50</v>
      </c>
      <c r="C346" s="4">
        <v>42713</v>
      </c>
      <c r="D346">
        <v>-0.1</v>
      </c>
      <c r="E346">
        <v>-6.3</v>
      </c>
      <c r="F346">
        <v>3.7</v>
      </c>
      <c r="G346">
        <v>1.7</v>
      </c>
      <c r="H346">
        <v>7.3</v>
      </c>
      <c r="I346">
        <v>3.9</v>
      </c>
      <c r="K346" s="18">
        <f>MONTH(날씨2[[#This Row],[tm]])</f>
        <v>12</v>
      </c>
      <c r="L346" s="18">
        <f>DAY(날씨2[[#This Row],[tm]])</f>
        <v>9</v>
      </c>
    </row>
    <row r="347" spans="1:12" x14ac:dyDescent="0.3">
      <c r="A347">
        <v>95</v>
      </c>
      <c r="B347" t="s">
        <v>50</v>
      </c>
      <c r="C347" s="4">
        <v>42714</v>
      </c>
      <c r="D347">
        <v>-4.9000000000000004</v>
      </c>
      <c r="E347">
        <v>-9.8000000000000007</v>
      </c>
      <c r="F347">
        <v>2.2999999999999998</v>
      </c>
      <c r="H347">
        <v>5.4</v>
      </c>
      <c r="I347">
        <v>3.1</v>
      </c>
      <c r="K347" s="18">
        <f>MONTH(날씨2[[#This Row],[tm]])</f>
        <v>12</v>
      </c>
      <c r="L347" s="18">
        <f>DAY(날씨2[[#This Row],[tm]])</f>
        <v>10</v>
      </c>
    </row>
    <row r="348" spans="1:12" x14ac:dyDescent="0.3">
      <c r="A348">
        <v>95</v>
      </c>
      <c r="B348" t="s">
        <v>50</v>
      </c>
      <c r="C348" s="4">
        <v>42715</v>
      </c>
      <c r="D348">
        <v>-5.5</v>
      </c>
      <c r="E348">
        <v>-11.5</v>
      </c>
      <c r="F348">
        <v>3.6</v>
      </c>
      <c r="H348">
        <v>4.7</v>
      </c>
      <c r="I348">
        <v>2.5</v>
      </c>
      <c r="K348" s="18">
        <f>MONTH(날씨2[[#This Row],[tm]])</f>
        <v>12</v>
      </c>
      <c r="L348" s="18">
        <f>DAY(날씨2[[#This Row],[tm]])</f>
        <v>11</v>
      </c>
    </row>
    <row r="349" spans="1:12" x14ac:dyDescent="0.3">
      <c r="A349">
        <v>95</v>
      </c>
      <c r="B349" t="s">
        <v>50</v>
      </c>
      <c r="C349" s="4">
        <v>42716</v>
      </c>
      <c r="D349">
        <v>-3.2</v>
      </c>
      <c r="E349">
        <v>-10.199999999999999</v>
      </c>
      <c r="F349">
        <v>6.5</v>
      </c>
      <c r="H349">
        <v>3.1</v>
      </c>
      <c r="I349">
        <v>1.7</v>
      </c>
      <c r="K349" s="18">
        <f>MONTH(날씨2[[#This Row],[tm]])</f>
        <v>12</v>
      </c>
      <c r="L349" s="18">
        <f>DAY(날씨2[[#This Row],[tm]])</f>
        <v>12</v>
      </c>
    </row>
    <row r="350" spans="1:12" x14ac:dyDescent="0.3">
      <c r="A350">
        <v>95</v>
      </c>
      <c r="B350" t="s">
        <v>50</v>
      </c>
      <c r="C350" s="4">
        <v>42717</v>
      </c>
      <c r="D350">
        <v>1.5</v>
      </c>
      <c r="E350">
        <v>-3.9</v>
      </c>
      <c r="F350">
        <v>7.6</v>
      </c>
      <c r="H350">
        <v>4.5</v>
      </c>
      <c r="I350">
        <v>2.6</v>
      </c>
      <c r="K350" s="18">
        <f>MONTH(날씨2[[#This Row],[tm]])</f>
        <v>12</v>
      </c>
      <c r="L350" s="18">
        <f>DAY(날씨2[[#This Row],[tm]])</f>
        <v>13</v>
      </c>
    </row>
    <row r="351" spans="1:12" x14ac:dyDescent="0.3">
      <c r="A351">
        <v>95</v>
      </c>
      <c r="B351" t="s">
        <v>50</v>
      </c>
      <c r="C351" s="4">
        <v>42718</v>
      </c>
      <c r="D351">
        <v>-2.2000000000000002</v>
      </c>
      <c r="E351">
        <v>-3.7</v>
      </c>
      <c r="F351">
        <v>-0.3</v>
      </c>
      <c r="G351">
        <v>5.9</v>
      </c>
      <c r="H351">
        <v>3.4</v>
      </c>
      <c r="I351">
        <v>1.9</v>
      </c>
      <c r="K351" s="18">
        <f>MONTH(날씨2[[#This Row],[tm]])</f>
        <v>12</v>
      </c>
      <c r="L351" s="18">
        <f>DAY(날씨2[[#This Row],[tm]])</f>
        <v>14</v>
      </c>
    </row>
    <row r="352" spans="1:12" x14ac:dyDescent="0.3">
      <c r="A352">
        <v>95</v>
      </c>
      <c r="B352" t="s">
        <v>50</v>
      </c>
      <c r="C352" s="4">
        <v>42719</v>
      </c>
      <c r="D352">
        <v>-10.1</v>
      </c>
      <c r="E352">
        <v>-15.4</v>
      </c>
      <c r="F352">
        <v>-2.2000000000000002</v>
      </c>
      <c r="H352">
        <v>3.4</v>
      </c>
      <c r="I352">
        <v>1.8</v>
      </c>
      <c r="K352" s="18">
        <f>MONTH(날씨2[[#This Row],[tm]])</f>
        <v>12</v>
      </c>
      <c r="L352" s="18">
        <f>DAY(날씨2[[#This Row],[tm]])</f>
        <v>15</v>
      </c>
    </row>
    <row r="353" spans="1:12" x14ac:dyDescent="0.3">
      <c r="A353">
        <v>95</v>
      </c>
      <c r="B353" t="s">
        <v>50</v>
      </c>
      <c r="C353" s="4">
        <v>42720</v>
      </c>
      <c r="D353">
        <v>-9.6</v>
      </c>
      <c r="E353">
        <v>-18.7</v>
      </c>
      <c r="F353">
        <v>-2.9</v>
      </c>
      <c r="H353">
        <v>6.4</v>
      </c>
      <c r="I353">
        <v>3.9</v>
      </c>
      <c r="K353" s="18">
        <f>MONTH(날씨2[[#This Row],[tm]])</f>
        <v>12</v>
      </c>
      <c r="L353" s="18">
        <f>DAY(날씨2[[#This Row],[tm]])</f>
        <v>16</v>
      </c>
    </row>
    <row r="354" spans="1:12" x14ac:dyDescent="0.3">
      <c r="A354">
        <v>95</v>
      </c>
      <c r="B354" t="s">
        <v>50</v>
      </c>
      <c r="C354" s="4">
        <v>42721</v>
      </c>
      <c r="D354">
        <v>0.6</v>
      </c>
      <c r="E354">
        <v>-5.0999999999999996</v>
      </c>
      <c r="F354">
        <v>6.5</v>
      </c>
      <c r="H354">
        <v>5</v>
      </c>
      <c r="I354">
        <v>3</v>
      </c>
      <c r="K354" s="18">
        <f>MONTH(날씨2[[#This Row],[tm]])</f>
        <v>12</v>
      </c>
      <c r="L354" s="18">
        <f>DAY(날씨2[[#This Row],[tm]])</f>
        <v>17</v>
      </c>
    </row>
    <row r="355" spans="1:12" x14ac:dyDescent="0.3">
      <c r="A355">
        <v>95</v>
      </c>
      <c r="B355" t="s">
        <v>50</v>
      </c>
      <c r="C355" s="4">
        <v>42722</v>
      </c>
      <c r="D355">
        <v>2.5</v>
      </c>
      <c r="E355">
        <v>-1.3</v>
      </c>
      <c r="F355">
        <v>7</v>
      </c>
      <c r="H355">
        <v>4.7</v>
      </c>
      <c r="I355">
        <v>2.7</v>
      </c>
      <c r="K355" s="18">
        <f>MONTH(날씨2[[#This Row],[tm]])</f>
        <v>12</v>
      </c>
      <c r="L355" s="18">
        <f>DAY(날씨2[[#This Row],[tm]])</f>
        <v>18</v>
      </c>
    </row>
    <row r="356" spans="1:12" x14ac:dyDescent="0.3">
      <c r="A356">
        <v>95</v>
      </c>
      <c r="B356" t="s">
        <v>50</v>
      </c>
      <c r="C356" s="4">
        <v>42723</v>
      </c>
      <c r="D356">
        <v>3.6</v>
      </c>
      <c r="E356">
        <v>-0.7</v>
      </c>
      <c r="F356">
        <v>9.6999999999999993</v>
      </c>
      <c r="G356">
        <v>0</v>
      </c>
      <c r="H356">
        <v>3.9</v>
      </c>
      <c r="I356">
        <v>2.5</v>
      </c>
      <c r="K356" s="18">
        <f>MONTH(날씨2[[#This Row],[tm]])</f>
        <v>12</v>
      </c>
      <c r="L356" s="18">
        <f>DAY(날씨2[[#This Row],[tm]])</f>
        <v>19</v>
      </c>
    </row>
    <row r="357" spans="1:12" x14ac:dyDescent="0.3">
      <c r="A357">
        <v>95</v>
      </c>
      <c r="B357" t="s">
        <v>50</v>
      </c>
      <c r="C357" s="4">
        <v>42724</v>
      </c>
      <c r="D357">
        <v>1.9</v>
      </c>
      <c r="E357">
        <v>-2.6</v>
      </c>
      <c r="F357">
        <v>11.8</v>
      </c>
      <c r="H357">
        <v>3.7</v>
      </c>
      <c r="I357">
        <v>2.1</v>
      </c>
      <c r="K357" s="18">
        <f>MONTH(날씨2[[#This Row],[tm]])</f>
        <v>12</v>
      </c>
      <c r="L357" s="18">
        <f>DAY(날씨2[[#This Row],[tm]])</f>
        <v>20</v>
      </c>
    </row>
    <row r="358" spans="1:12" x14ac:dyDescent="0.3">
      <c r="A358">
        <v>95</v>
      </c>
      <c r="B358" t="s">
        <v>50</v>
      </c>
      <c r="C358" s="4">
        <v>42725</v>
      </c>
      <c r="D358">
        <v>4.5999999999999996</v>
      </c>
      <c r="E358">
        <v>-2.8</v>
      </c>
      <c r="F358">
        <v>11.3</v>
      </c>
      <c r="G358">
        <v>17.8</v>
      </c>
      <c r="H358">
        <v>8.5</v>
      </c>
      <c r="I358">
        <v>5.4</v>
      </c>
      <c r="K358" s="18">
        <f>MONTH(날씨2[[#This Row],[tm]])</f>
        <v>12</v>
      </c>
      <c r="L358" s="18">
        <f>DAY(날씨2[[#This Row],[tm]])</f>
        <v>21</v>
      </c>
    </row>
    <row r="359" spans="1:12" x14ac:dyDescent="0.3">
      <c r="A359">
        <v>95</v>
      </c>
      <c r="B359" t="s">
        <v>50</v>
      </c>
      <c r="C359" s="4">
        <v>42726</v>
      </c>
      <c r="D359">
        <v>3.7</v>
      </c>
      <c r="E359">
        <v>1</v>
      </c>
      <c r="F359">
        <v>8.3000000000000007</v>
      </c>
      <c r="G359">
        <v>39.5</v>
      </c>
      <c r="H359">
        <v>10.6</v>
      </c>
      <c r="I359">
        <v>7.4</v>
      </c>
      <c r="K359" s="18">
        <f>MONTH(날씨2[[#This Row],[tm]])</f>
        <v>12</v>
      </c>
      <c r="L359" s="18">
        <f>DAY(날씨2[[#This Row],[tm]])</f>
        <v>22</v>
      </c>
    </row>
    <row r="360" spans="1:12" x14ac:dyDescent="0.3">
      <c r="A360">
        <v>95</v>
      </c>
      <c r="B360" t="s">
        <v>50</v>
      </c>
      <c r="C360" s="4">
        <v>42727</v>
      </c>
      <c r="D360">
        <v>-3</v>
      </c>
      <c r="E360">
        <v>-4.3</v>
      </c>
      <c r="F360">
        <v>1.3</v>
      </c>
      <c r="G360">
        <v>0.5</v>
      </c>
      <c r="H360">
        <v>8.3000000000000007</v>
      </c>
      <c r="I360">
        <v>5.0999999999999996</v>
      </c>
      <c r="K360" s="18">
        <f>MONTH(날씨2[[#This Row],[tm]])</f>
        <v>12</v>
      </c>
      <c r="L360" s="18">
        <f>DAY(날씨2[[#This Row],[tm]])</f>
        <v>23</v>
      </c>
    </row>
    <row r="361" spans="1:12" x14ac:dyDescent="0.3">
      <c r="A361">
        <v>95</v>
      </c>
      <c r="B361" t="s">
        <v>50</v>
      </c>
      <c r="C361" s="4">
        <v>42728</v>
      </c>
      <c r="D361">
        <v>-2.8</v>
      </c>
      <c r="E361">
        <v>-4.4000000000000004</v>
      </c>
      <c r="F361">
        <v>-1.1000000000000001</v>
      </c>
      <c r="H361">
        <v>4</v>
      </c>
      <c r="I361">
        <v>2.5</v>
      </c>
      <c r="K361" s="18">
        <f>MONTH(날씨2[[#This Row],[tm]])</f>
        <v>12</v>
      </c>
      <c r="L361" s="18">
        <f>DAY(날씨2[[#This Row],[tm]])</f>
        <v>24</v>
      </c>
    </row>
    <row r="362" spans="1:12" x14ac:dyDescent="0.3">
      <c r="A362">
        <v>95</v>
      </c>
      <c r="B362" t="s">
        <v>50</v>
      </c>
      <c r="C362" s="4">
        <v>42729</v>
      </c>
      <c r="D362">
        <v>-1.6</v>
      </c>
      <c r="E362">
        <v>-7.7</v>
      </c>
      <c r="F362">
        <v>4.8</v>
      </c>
      <c r="H362">
        <v>3.1</v>
      </c>
      <c r="I362">
        <v>1.9</v>
      </c>
      <c r="K362" s="18">
        <f>MONTH(날씨2[[#This Row],[tm]])</f>
        <v>12</v>
      </c>
      <c r="L362" s="18">
        <f>DAY(날씨2[[#This Row],[tm]])</f>
        <v>25</v>
      </c>
    </row>
    <row r="363" spans="1:12" x14ac:dyDescent="0.3">
      <c r="A363">
        <v>95</v>
      </c>
      <c r="B363" t="s">
        <v>50</v>
      </c>
      <c r="C363" s="4">
        <v>42730</v>
      </c>
      <c r="D363">
        <v>0.4</v>
      </c>
      <c r="E363">
        <v>-2.2000000000000002</v>
      </c>
      <c r="F363">
        <v>3.3</v>
      </c>
      <c r="H363">
        <v>3.6</v>
      </c>
      <c r="I363">
        <v>2.2999999999999998</v>
      </c>
      <c r="K363" s="18">
        <f>MONTH(날씨2[[#This Row],[tm]])</f>
        <v>12</v>
      </c>
      <c r="L363" s="18">
        <f>DAY(날씨2[[#This Row],[tm]])</f>
        <v>26</v>
      </c>
    </row>
    <row r="364" spans="1:12" x14ac:dyDescent="0.3">
      <c r="A364">
        <v>95</v>
      </c>
      <c r="B364" t="s">
        <v>50</v>
      </c>
      <c r="C364" s="4">
        <v>42731</v>
      </c>
      <c r="D364">
        <v>-3.4</v>
      </c>
      <c r="E364">
        <v>-9.3000000000000007</v>
      </c>
      <c r="F364">
        <v>0.2</v>
      </c>
      <c r="G364">
        <v>3</v>
      </c>
      <c r="H364">
        <v>7.2</v>
      </c>
      <c r="I364">
        <v>4</v>
      </c>
      <c r="K364" s="18">
        <f>MONTH(날씨2[[#This Row],[tm]])</f>
        <v>12</v>
      </c>
      <c r="L364" s="18">
        <f>DAY(날씨2[[#This Row],[tm]])</f>
        <v>27</v>
      </c>
    </row>
    <row r="365" spans="1:12" x14ac:dyDescent="0.3">
      <c r="A365">
        <v>95</v>
      </c>
      <c r="B365" t="s">
        <v>50</v>
      </c>
      <c r="C365" s="4">
        <v>42732</v>
      </c>
      <c r="D365">
        <v>-6.2</v>
      </c>
      <c r="E365">
        <v>-12.2</v>
      </c>
      <c r="F365">
        <v>0.5</v>
      </c>
      <c r="H365">
        <v>6</v>
      </c>
      <c r="I365">
        <v>3.8</v>
      </c>
      <c r="K365" s="18">
        <f>MONTH(날씨2[[#This Row],[tm]])</f>
        <v>12</v>
      </c>
      <c r="L365" s="18">
        <f>DAY(날씨2[[#This Row],[tm]])</f>
        <v>28</v>
      </c>
    </row>
    <row r="366" spans="1:12" x14ac:dyDescent="0.3">
      <c r="A366">
        <v>95</v>
      </c>
      <c r="B366" t="s">
        <v>50</v>
      </c>
      <c r="C366" s="4">
        <v>42733</v>
      </c>
      <c r="D366">
        <v>-5.6</v>
      </c>
      <c r="E366">
        <v>-10.1</v>
      </c>
      <c r="F366">
        <v>-2.1</v>
      </c>
      <c r="H366">
        <v>6.7</v>
      </c>
      <c r="I366">
        <v>4.3</v>
      </c>
      <c r="K366" s="18">
        <f>MONTH(날씨2[[#This Row],[tm]])</f>
        <v>12</v>
      </c>
      <c r="L366" s="18">
        <f>DAY(날씨2[[#This Row],[tm]])</f>
        <v>29</v>
      </c>
    </row>
    <row r="367" spans="1:12" x14ac:dyDescent="0.3">
      <c r="A367">
        <v>95</v>
      </c>
      <c r="B367" t="s">
        <v>50</v>
      </c>
      <c r="C367" s="4">
        <v>42734</v>
      </c>
      <c r="D367">
        <v>-6.5</v>
      </c>
      <c r="E367">
        <v>-13.9</v>
      </c>
      <c r="F367">
        <v>0.2</v>
      </c>
      <c r="H367">
        <v>6.1</v>
      </c>
      <c r="I367">
        <v>3.7</v>
      </c>
      <c r="K367" s="18">
        <f>MONTH(날씨2[[#This Row],[tm]])</f>
        <v>12</v>
      </c>
      <c r="L367" s="18">
        <f>DAY(날씨2[[#This Row],[tm]])</f>
        <v>30</v>
      </c>
    </row>
    <row r="368" spans="1:12" x14ac:dyDescent="0.3">
      <c r="A368">
        <v>95</v>
      </c>
      <c r="B368" t="s">
        <v>50</v>
      </c>
      <c r="C368" s="4">
        <v>42735</v>
      </c>
      <c r="D368">
        <v>-1.5</v>
      </c>
      <c r="E368">
        <v>-6</v>
      </c>
      <c r="F368">
        <v>4.2</v>
      </c>
      <c r="H368">
        <v>5</v>
      </c>
      <c r="I368">
        <v>3.3</v>
      </c>
      <c r="K368" s="18">
        <f>MONTH(날씨2[[#This Row],[tm]])</f>
        <v>12</v>
      </c>
      <c r="L368" s="18">
        <f>DAY(날씨2[[#This Row],[tm]])</f>
        <v>31</v>
      </c>
    </row>
  </sheetData>
  <mergeCells count="7">
    <mergeCell ref="AC3:AD3"/>
    <mergeCell ref="N3:N4"/>
    <mergeCell ref="AA3:AB3"/>
    <mergeCell ref="P3:R3"/>
    <mergeCell ref="S3:U3"/>
    <mergeCell ref="V3:W3"/>
    <mergeCell ref="X3:Z3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77E98B-E32C-466F-A861-781AF0FE28D4}">
  <sheetPr codeName="Sheet8"/>
  <dimension ref="A2:AD367"/>
  <sheetViews>
    <sheetView topLeftCell="J1" zoomScale="85" zoomScaleNormal="85" workbookViewId="0">
      <selection activeCell="U5" sqref="U5:U17"/>
    </sheetView>
  </sheetViews>
  <sheetFormatPr defaultRowHeight="16.5" x14ac:dyDescent="0.3"/>
  <cols>
    <col min="1" max="1" width="8.625" bestFit="1" customWidth="1"/>
    <col min="2" max="2" width="10" bestFit="1" customWidth="1"/>
    <col min="3" max="3" width="11.625" bestFit="1" customWidth="1"/>
    <col min="4" max="5" width="9.375" bestFit="1" customWidth="1"/>
    <col min="6" max="6" width="9.875" bestFit="1" customWidth="1"/>
    <col min="7" max="7" width="10" bestFit="1" customWidth="1"/>
    <col min="8" max="8" width="12.875" bestFit="1" customWidth="1"/>
    <col min="9" max="9" width="10.375" bestFit="1" customWidth="1"/>
    <col min="10" max="10" width="10.875" bestFit="1" customWidth="1"/>
    <col min="11" max="12" width="8.375" bestFit="1" customWidth="1"/>
    <col min="13" max="13" width="1.625" customWidth="1"/>
    <col min="14" max="28" width="12.625" customWidth="1"/>
    <col min="29" max="29" width="16.375" bestFit="1" customWidth="1"/>
    <col min="30" max="30" width="11" bestFit="1" customWidth="1"/>
    <col min="33" max="33" width="9.5" bestFit="1" customWidth="1"/>
    <col min="34" max="34" width="14.5" bestFit="1" customWidth="1"/>
    <col min="35" max="35" width="9.125" bestFit="1" customWidth="1"/>
    <col min="36" max="36" width="14" bestFit="1" customWidth="1"/>
    <col min="37" max="37" width="8.875" bestFit="1" customWidth="1"/>
    <col min="38" max="38" width="8.75" bestFit="1" customWidth="1"/>
    <col min="39" max="39" width="11.625" bestFit="1" customWidth="1"/>
    <col min="40" max="40" width="19" bestFit="1" customWidth="1"/>
    <col min="41" max="41" width="13.75" bestFit="1" customWidth="1"/>
    <col min="42" max="42" width="10.5" bestFit="1" customWidth="1"/>
    <col min="43" max="43" width="10.375" bestFit="1" customWidth="1"/>
    <col min="44" max="44" width="15.375" bestFit="1" customWidth="1"/>
    <col min="45" max="45" width="9.625" bestFit="1" customWidth="1"/>
    <col min="46" max="46" width="14.625" bestFit="1" customWidth="1"/>
    <col min="47" max="47" width="16.125" bestFit="1" customWidth="1"/>
    <col min="48" max="48" width="9.875" bestFit="1" customWidth="1"/>
    <col min="49" max="49" width="11.5" bestFit="1" customWidth="1"/>
    <col min="50" max="50" width="8.875" bestFit="1" customWidth="1"/>
    <col min="51" max="51" width="9.375" bestFit="1" customWidth="1"/>
    <col min="52" max="52" width="13.25" bestFit="1" customWidth="1"/>
    <col min="53" max="55" width="14.5" bestFit="1" customWidth="1"/>
    <col min="56" max="60" width="13.125" bestFit="1" customWidth="1"/>
    <col min="61" max="61" width="12.375" bestFit="1" customWidth="1"/>
    <col min="62" max="62" width="12.75" bestFit="1" customWidth="1"/>
    <col min="63" max="63" width="9.5" bestFit="1" customWidth="1"/>
    <col min="64" max="64" width="7.375" bestFit="1" customWidth="1"/>
    <col min="65" max="65" width="14.125" bestFit="1" customWidth="1"/>
  </cols>
  <sheetData>
    <row r="2" spans="1:30" x14ac:dyDescent="0.3">
      <c r="A2" t="s">
        <v>17</v>
      </c>
      <c r="B2" t="s">
        <v>18</v>
      </c>
      <c r="C2" t="s">
        <v>19</v>
      </c>
      <c r="D2" t="s">
        <v>20</v>
      </c>
      <c r="E2" t="s">
        <v>21</v>
      </c>
      <c r="F2" t="s">
        <v>22</v>
      </c>
      <c r="G2" t="s">
        <v>23</v>
      </c>
      <c r="H2" t="s">
        <v>24</v>
      </c>
      <c r="I2" t="s">
        <v>25</v>
      </c>
      <c r="J2" t="s">
        <v>26</v>
      </c>
      <c r="K2" s="135" t="s">
        <v>3108</v>
      </c>
      <c r="L2" s="135" t="s">
        <v>3165</v>
      </c>
    </row>
    <row r="3" spans="1:30" x14ac:dyDescent="0.3">
      <c r="A3">
        <v>95</v>
      </c>
      <c r="B3" t="s">
        <v>50</v>
      </c>
      <c r="C3" s="4">
        <v>42736</v>
      </c>
      <c r="D3">
        <v>-0.2</v>
      </c>
      <c r="E3">
        <v>-6.2</v>
      </c>
      <c r="F3">
        <v>6.1</v>
      </c>
      <c r="H3">
        <v>5.5</v>
      </c>
      <c r="I3">
        <v>3.3</v>
      </c>
      <c r="K3" s="18">
        <f>MONTH(날씨3[[#This Row],[tm]])</f>
        <v>1</v>
      </c>
      <c r="L3" s="18">
        <f>DAY(날씨3[[#This Row],[tm]])</f>
        <v>1</v>
      </c>
      <c r="N3" s="200" t="s">
        <v>3094</v>
      </c>
      <c r="O3" s="134" t="s">
        <v>3093</v>
      </c>
      <c r="P3" s="200" t="s">
        <v>3095</v>
      </c>
      <c r="Q3" s="200"/>
      <c r="R3" s="200"/>
      <c r="S3" s="200" t="s">
        <v>3096</v>
      </c>
      <c r="T3" s="200"/>
      <c r="U3" s="200"/>
      <c r="V3" s="200" t="s">
        <v>3093</v>
      </c>
      <c r="W3" s="200"/>
      <c r="X3" s="200" t="s">
        <v>3080</v>
      </c>
      <c r="Y3" s="200"/>
      <c r="Z3" s="200"/>
      <c r="AA3" s="200" t="s">
        <v>3081</v>
      </c>
      <c r="AB3" s="200"/>
      <c r="AC3" s="200" t="s">
        <v>3082</v>
      </c>
      <c r="AD3" s="200"/>
    </row>
    <row r="4" spans="1:30" x14ac:dyDescent="0.3">
      <c r="A4">
        <v>95</v>
      </c>
      <c r="B4" t="s">
        <v>50</v>
      </c>
      <c r="C4" s="4">
        <v>42737</v>
      </c>
      <c r="D4">
        <v>3.2</v>
      </c>
      <c r="E4">
        <v>-2.7</v>
      </c>
      <c r="F4">
        <v>7.2</v>
      </c>
      <c r="G4">
        <v>0</v>
      </c>
      <c r="H4">
        <v>6.8</v>
      </c>
      <c r="I4">
        <v>3.9</v>
      </c>
      <c r="K4" s="18">
        <f>MONTH(날씨3[[#This Row],[tm]])</f>
        <v>1</v>
      </c>
      <c r="L4" s="18">
        <f>DAY(날씨3[[#This Row],[tm]])</f>
        <v>2</v>
      </c>
      <c r="N4" s="200"/>
      <c r="O4" s="134" t="s">
        <v>3111</v>
      </c>
      <c r="P4" s="134" t="s">
        <v>3111</v>
      </c>
      <c r="Q4" s="55" t="s">
        <v>3100</v>
      </c>
      <c r="R4" s="55" t="s">
        <v>3099</v>
      </c>
      <c r="S4" s="55" t="s">
        <v>3100</v>
      </c>
      <c r="T4" s="55" t="s">
        <v>3099</v>
      </c>
      <c r="U4" s="55" t="s">
        <v>3200</v>
      </c>
      <c r="V4" s="134" t="s">
        <v>3097</v>
      </c>
      <c r="W4" s="134" t="s">
        <v>3098</v>
      </c>
      <c r="X4" s="134" t="s">
        <v>3101</v>
      </c>
      <c r="Y4" s="134" t="s">
        <v>3102</v>
      </c>
      <c r="Z4" s="134" t="s">
        <v>3103</v>
      </c>
      <c r="AA4" s="134" t="s">
        <v>3104</v>
      </c>
      <c r="AB4" s="134" t="s">
        <v>3105</v>
      </c>
      <c r="AC4" s="134" t="s">
        <v>3106</v>
      </c>
      <c r="AD4" s="134" t="s">
        <v>3107</v>
      </c>
    </row>
    <row r="5" spans="1:30" x14ac:dyDescent="0.3">
      <c r="A5">
        <v>95</v>
      </c>
      <c r="B5" t="s">
        <v>50</v>
      </c>
      <c r="C5" s="4">
        <v>42738</v>
      </c>
      <c r="D5">
        <v>-0.5</v>
      </c>
      <c r="E5">
        <v>-6</v>
      </c>
      <c r="F5">
        <v>5.4</v>
      </c>
      <c r="H5">
        <v>7.2</v>
      </c>
      <c r="I5">
        <v>4</v>
      </c>
      <c r="K5" s="18">
        <f>MONTH(날씨3[[#This Row],[tm]])</f>
        <v>1</v>
      </c>
      <c r="L5" s="18">
        <f>DAY(날씨3[[#This Row],[tm]])</f>
        <v>3</v>
      </c>
      <c r="N5" s="56">
        <v>1</v>
      </c>
      <c r="O5" s="132">
        <f>COUNTIFS(날씨3[월],$N5,날씨3[maxTa],"&lt;="&amp;0)</f>
        <v>12</v>
      </c>
      <c r="P5" s="132">
        <f>COUNTIFS(날씨3[월],$N5,날씨3[avgTa],"&lt;="&amp;0)</f>
        <v>24</v>
      </c>
      <c r="Q5" s="132">
        <f>COUNTIFS(날씨3[월],$N5,날씨3[avgTa],"&lt;="&amp;-5)</f>
        <v>15</v>
      </c>
      <c r="R5" s="132">
        <f>COUNTIFS(날씨3[월],$N5,날씨3[avgTa],"&lt;="&amp;-10)</f>
        <v>5</v>
      </c>
      <c r="S5" s="132">
        <f>COUNTIFS(날씨3[월],$N5,날씨3[minTa],"&lt;="&amp;-5)</f>
        <v>26</v>
      </c>
      <c r="T5" s="132">
        <f>COUNTIFS(날씨3[월],$N5,날씨3[minTa],"&lt;="&amp;-10)</f>
        <v>17</v>
      </c>
      <c r="U5" s="132">
        <f>COUNTIFS(날씨3[월],$N5,날씨3[minTa],"&lt;="&amp;-12)</f>
        <v>14</v>
      </c>
      <c r="V5" s="132">
        <f>COUNTIFS(날씨3[월],$N5,날씨3[maxTa],"&gt;="&amp;33)</f>
        <v>0</v>
      </c>
      <c r="W5" s="132">
        <f>COUNTIFS(날씨3[월],$N5,날씨3[maxTa],"&gt;="&amp;35)</f>
        <v>0</v>
      </c>
      <c r="X5" s="132">
        <f>COUNTIFS(날씨3[월],$N5,날씨3[sumRn],"&gt;="&amp;5)</f>
        <v>1</v>
      </c>
      <c r="Y5" s="132">
        <f>COUNTIFS(날씨3[월],$N5,날씨3[sumRn],"&gt;="&amp;10)</f>
        <v>0</v>
      </c>
      <c r="Z5" s="132">
        <f>COUNTIFS(날씨3[월],$N5,날씨3[sumRn],"&gt;="&amp;50)</f>
        <v>0</v>
      </c>
      <c r="AA5" s="132">
        <f>COUNTIFS(날씨3[월],$N5,날씨3[ddMefs],"&gt;="&amp;1)</f>
        <v>0</v>
      </c>
      <c r="AB5" s="132">
        <f>COUNTIFS(날씨3[월],$N5,날씨3[ddMefs],"&gt;="&amp;5)</f>
        <v>0</v>
      </c>
      <c r="AC5" s="132">
        <f>COUNTIFS(날씨3[월],$N5,날씨3[maxInsWs],"&gt;="&amp;12)</f>
        <v>0</v>
      </c>
      <c r="AD5" s="132">
        <f>COUNTIFS(날씨3[월],$N5,날씨3[maxInsWs],"&gt;="&amp;15)</f>
        <v>0</v>
      </c>
    </row>
    <row r="6" spans="1:30" x14ac:dyDescent="0.3">
      <c r="A6">
        <v>95</v>
      </c>
      <c r="B6" t="s">
        <v>50</v>
      </c>
      <c r="C6" s="4">
        <v>42739</v>
      </c>
      <c r="D6">
        <v>0.8</v>
      </c>
      <c r="E6">
        <v>-3.7</v>
      </c>
      <c r="F6">
        <v>7.4</v>
      </c>
      <c r="H6">
        <v>3.4</v>
      </c>
      <c r="I6">
        <v>2.1</v>
      </c>
      <c r="K6" s="18">
        <f>MONTH(날씨3[[#This Row],[tm]])</f>
        <v>1</v>
      </c>
      <c r="L6" s="18">
        <f>DAY(날씨3[[#This Row],[tm]])</f>
        <v>4</v>
      </c>
      <c r="N6" s="56">
        <v>2</v>
      </c>
      <c r="O6" s="132">
        <f>COUNTIFS(날씨3[월],$N6,날씨3[maxTa],"&lt;="&amp;0)</f>
        <v>3</v>
      </c>
      <c r="P6" s="132">
        <f>COUNTIFS(날씨3[월],$N6,날씨3[avgTa],"&lt;="&amp;0)</f>
        <v>22</v>
      </c>
      <c r="Q6" s="132">
        <f>COUNTIFS(날씨3[월],$N6,날씨3[avgTa],"&lt;="&amp;-5)</f>
        <v>6</v>
      </c>
      <c r="R6" s="132">
        <f>COUNTIFS(날씨3[월],$N6,날씨3[avgTa],"&lt;="&amp;-10)</f>
        <v>0</v>
      </c>
      <c r="S6" s="132">
        <f>COUNTIFS(날씨3[월],$N6,날씨3[minTa],"&lt;="&amp;-5)</f>
        <v>26</v>
      </c>
      <c r="T6" s="132">
        <f>COUNTIFS(날씨3[월],$N6,날씨3[minTa],"&lt;="&amp;-10)</f>
        <v>13</v>
      </c>
      <c r="U6" s="132">
        <f>COUNTIFS(날씨3[월],$N6,날씨3[minTa],"&lt;="&amp;-12)</f>
        <v>5</v>
      </c>
      <c r="V6" s="132">
        <f>COUNTIFS(날씨3[월],$N6,날씨3[maxTa],"&gt;="&amp;33)</f>
        <v>0</v>
      </c>
      <c r="W6" s="132">
        <f>COUNTIFS(날씨3[월],$N6,날씨3[maxTa],"&gt;="&amp;35)</f>
        <v>0</v>
      </c>
      <c r="X6" s="132">
        <f>COUNTIFS(날씨3[월],$N6,날씨3[sumRn],"&gt;="&amp;5)</f>
        <v>0</v>
      </c>
      <c r="Y6" s="132">
        <f>COUNTIFS(날씨3[월],$N6,날씨3[sumRn],"&gt;="&amp;10)</f>
        <v>0</v>
      </c>
      <c r="Z6" s="132">
        <f>COUNTIFS(날씨3[월],$N6,날씨3[sumRn],"&gt;="&amp;50)</f>
        <v>0</v>
      </c>
      <c r="AA6" s="132">
        <f>COUNTIFS(날씨3[월],$N6,날씨3[ddMefs],"&gt;="&amp;1)</f>
        <v>0</v>
      </c>
      <c r="AB6" s="132">
        <f>COUNTIFS(날씨3[월],$N6,날씨3[ddMefs],"&gt;="&amp;5)</f>
        <v>0</v>
      </c>
      <c r="AC6" s="132">
        <f>COUNTIFS(날씨3[월],$N6,날씨3[maxInsWs],"&gt;="&amp;12)</f>
        <v>0</v>
      </c>
      <c r="AD6" s="132">
        <f>COUNTIFS(날씨3[월],$N6,날씨3[maxInsWs],"&gt;="&amp;15)</f>
        <v>0</v>
      </c>
    </row>
    <row r="7" spans="1:30" x14ac:dyDescent="0.3">
      <c r="A7">
        <v>95</v>
      </c>
      <c r="B7" t="s">
        <v>50</v>
      </c>
      <c r="C7" s="4">
        <v>42740</v>
      </c>
      <c r="D7">
        <v>1.1000000000000001</v>
      </c>
      <c r="E7">
        <v>-5.4</v>
      </c>
      <c r="F7">
        <v>7.9</v>
      </c>
      <c r="H7">
        <v>8.3000000000000007</v>
      </c>
      <c r="I7">
        <v>5.8</v>
      </c>
      <c r="K7" s="18">
        <f>MONTH(날씨3[[#This Row],[tm]])</f>
        <v>1</v>
      </c>
      <c r="L7" s="18">
        <f>DAY(날씨3[[#This Row],[tm]])</f>
        <v>5</v>
      </c>
      <c r="N7" s="56">
        <v>3</v>
      </c>
      <c r="O7" s="132">
        <f>COUNTIFS(날씨3[월],$N7,날씨3[maxTa],"&lt;="&amp;0)</f>
        <v>0</v>
      </c>
      <c r="P7" s="132">
        <f>COUNTIFS(날씨3[월],$N7,날씨3[avgTa],"&lt;="&amp;0)</f>
        <v>3</v>
      </c>
      <c r="Q7" s="132">
        <f>COUNTIFS(날씨3[월],$N7,날씨3[avgTa],"&lt;="&amp;-5)</f>
        <v>0</v>
      </c>
      <c r="R7" s="132">
        <f>COUNTIFS(날씨3[월],$N7,날씨3[avgTa],"&lt;="&amp;-10)</f>
        <v>0</v>
      </c>
      <c r="S7" s="132">
        <f>COUNTIFS(날씨3[월],$N7,날씨3[minTa],"&lt;="&amp;-5)</f>
        <v>10</v>
      </c>
      <c r="T7" s="132">
        <f>COUNTIFS(날씨3[월],$N7,날씨3[minTa],"&lt;="&amp;-10)</f>
        <v>0</v>
      </c>
      <c r="U7" s="132">
        <f>COUNTIFS(날씨3[월],$N7,날씨3[minTa],"&lt;="&amp;-12)</f>
        <v>0</v>
      </c>
      <c r="V7" s="132">
        <f>COUNTIFS(날씨3[월],$N7,날씨3[maxTa],"&gt;="&amp;33)</f>
        <v>0</v>
      </c>
      <c r="W7" s="132">
        <f>COUNTIFS(날씨3[월],$N7,날씨3[maxTa],"&gt;="&amp;35)</f>
        <v>0</v>
      </c>
      <c r="X7" s="132">
        <f>COUNTIFS(날씨3[월],$N7,날씨3[sumRn],"&gt;="&amp;5)</f>
        <v>2</v>
      </c>
      <c r="Y7" s="132">
        <f>COUNTIFS(날씨3[월],$N7,날씨3[sumRn],"&gt;="&amp;10)</f>
        <v>0</v>
      </c>
      <c r="Z7" s="132">
        <f>COUNTIFS(날씨3[월],$N7,날씨3[sumRn],"&gt;="&amp;50)</f>
        <v>0</v>
      </c>
      <c r="AA7" s="132">
        <f>COUNTIFS(날씨3[월],$N7,날씨3[ddMefs],"&gt;="&amp;1)</f>
        <v>0</v>
      </c>
      <c r="AB7" s="132">
        <f>COUNTIFS(날씨3[월],$N7,날씨3[ddMefs],"&gt;="&amp;5)</f>
        <v>0</v>
      </c>
      <c r="AC7" s="132">
        <f>COUNTIFS(날씨3[월],$N7,날씨3[maxInsWs],"&gt;="&amp;12)</f>
        <v>0</v>
      </c>
      <c r="AD7" s="132">
        <f>COUNTIFS(날씨3[월],$N7,날씨3[maxInsWs],"&gt;="&amp;15)</f>
        <v>0</v>
      </c>
    </row>
    <row r="8" spans="1:30" x14ac:dyDescent="0.3">
      <c r="A8">
        <v>95</v>
      </c>
      <c r="B8" t="s">
        <v>50</v>
      </c>
      <c r="C8" s="4">
        <v>42741</v>
      </c>
      <c r="D8">
        <v>2.1</v>
      </c>
      <c r="E8">
        <v>-2.9</v>
      </c>
      <c r="F8">
        <v>9.6</v>
      </c>
      <c r="H8">
        <v>6.1</v>
      </c>
      <c r="I8">
        <v>4.4000000000000004</v>
      </c>
      <c r="K8" s="18">
        <f>MONTH(날씨3[[#This Row],[tm]])</f>
        <v>1</v>
      </c>
      <c r="L8" s="18">
        <f>DAY(날씨3[[#This Row],[tm]])</f>
        <v>6</v>
      </c>
      <c r="N8" s="56">
        <v>4</v>
      </c>
      <c r="O8" s="132">
        <f>COUNTIFS(날씨3[월],$N8,날씨3[maxTa],"&lt;="&amp;0)</f>
        <v>0</v>
      </c>
      <c r="P8" s="132">
        <f>COUNTIFS(날씨3[월],$N8,날씨3[avgTa],"&lt;="&amp;0)</f>
        <v>0</v>
      </c>
      <c r="Q8" s="132">
        <f>COUNTIFS(날씨3[월],$N8,날씨3[avgTa],"&lt;="&amp;-5)</f>
        <v>0</v>
      </c>
      <c r="R8" s="132">
        <f>COUNTIFS(날씨3[월],$N8,날씨3[avgTa],"&lt;="&amp;-10)</f>
        <v>0</v>
      </c>
      <c r="S8" s="132">
        <f>COUNTIFS(날씨3[월],$N8,날씨3[minTa],"&lt;="&amp;-5)</f>
        <v>0</v>
      </c>
      <c r="T8" s="132">
        <f>COUNTIFS(날씨3[월],$N8,날씨3[minTa],"&lt;="&amp;-10)</f>
        <v>0</v>
      </c>
      <c r="U8" s="132">
        <f>COUNTIFS(날씨3[월],$N8,날씨3[minTa],"&lt;="&amp;-12)</f>
        <v>0</v>
      </c>
      <c r="V8" s="132">
        <f>COUNTIFS(날씨3[월],$N8,날씨3[maxTa],"&gt;="&amp;33)</f>
        <v>0</v>
      </c>
      <c r="W8" s="132">
        <f>COUNTIFS(날씨3[월],$N8,날씨3[maxTa],"&gt;="&amp;35)</f>
        <v>0</v>
      </c>
      <c r="X8" s="132">
        <f>COUNTIFS(날씨3[월],$N8,날씨3[sumRn],"&gt;="&amp;5)</f>
        <v>5</v>
      </c>
      <c r="Y8" s="132">
        <f>COUNTIFS(날씨3[월],$N8,날씨3[sumRn],"&gt;="&amp;10)</f>
        <v>3</v>
      </c>
      <c r="Z8" s="132">
        <f>COUNTIFS(날씨3[월],$N8,날씨3[sumRn],"&gt;="&amp;50)</f>
        <v>0</v>
      </c>
      <c r="AA8" s="132">
        <f>COUNTIFS(날씨3[월],$N8,날씨3[ddMefs],"&gt;="&amp;1)</f>
        <v>0</v>
      </c>
      <c r="AB8" s="132">
        <f>COUNTIFS(날씨3[월],$N8,날씨3[ddMefs],"&gt;="&amp;5)</f>
        <v>0</v>
      </c>
      <c r="AC8" s="132">
        <f>COUNTIFS(날씨3[월],$N8,날씨3[maxInsWs],"&gt;="&amp;12)</f>
        <v>3</v>
      </c>
      <c r="AD8" s="132">
        <f>COUNTIFS(날씨3[월],$N8,날씨3[maxInsWs],"&gt;="&amp;15)</f>
        <v>0</v>
      </c>
    </row>
    <row r="9" spans="1:30" x14ac:dyDescent="0.3">
      <c r="A9">
        <v>95</v>
      </c>
      <c r="B9" t="s">
        <v>50</v>
      </c>
      <c r="C9" s="4">
        <v>42742</v>
      </c>
      <c r="D9">
        <v>1</v>
      </c>
      <c r="E9">
        <v>-5.0999999999999996</v>
      </c>
      <c r="F9">
        <v>9.1999999999999993</v>
      </c>
      <c r="H9">
        <v>5.5</v>
      </c>
      <c r="I9">
        <v>3.3</v>
      </c>
      <c r="K9" s="18">
        <f>MONTH(날씨3[[#This Row],[tm]])</f>
        <v>1</v>
      </c>
      <c r="L9" s="18">
        <f>DAY(날씨3[[#This Row],[tm]])</f>
        <v>7</v>
      </c>
      <c r="N9" s="56">
        <v>5</v>
      </c>
      <c r="O9" s="132">
        <f>COUNTIFS(날씨3[월],$N9,날씨3[maxTa],"&lt;="&amp;0)</f>
        <v>0</v>
      </c>
      <c r="P9" s="132">
        <f>COUNTIFS(날씨3[월],$N9,날씨3[avgTa],"&lt;="&amp;0)</f>
        <v>0</v>
      </c>
      <c r="Q9" s="132">
        <f>COUNTIFS(날씨3[월],$N9,날씨3[avgTa],"&lt;="&amp;-5)</f>
        <v>0</v>
      </c>
      <c r="R9" s="132">
        <f>COUNTIFS(날씨3[월],$N9,날씨3[avgTa],"&lt;="&amp;-10)</f>
        <v>0</v>
      </c>
      <c r="S9" s="132">
        <f>COUNTIFS(날씨3[월],$N9,날씨3[minTa],"&lt;="&amp;-5)</f>
        <v>0</v>
      </c>
      <c r="T9" s="132">
        <f>COUNTIFS(날씨3[월],$N9,날씨3[minTa],"&lt;="&amp;-10)</f>
        <v>0</v>
      </c>
      <c r="U9" s="132">
        <f>COUNTIFS(날씨3[월],$N9,날씨3[minTa],"&lt;="&amp;-12)</f>
        <v>0</v>
      </c>
      <c r="V9" s="132">
        <f>COUNTIFS(날씨3[월],$N9,날씨3[maxTa],"&gt;="&amp;33)</f>
        <v>0</v>
      </c>
      <c r="W9" s="132">
        <f>COUNTIFS(날씨3[월],$N9,날씨3[maxTa],"&gt;="&amp;35)</f>
        <v>0</v>
      </c>
      <c r="X9" s="132">
        <f>COUNTIFS(날씨3[월],$N9,날씨3[sumRn],"&gt;="&amp;5)</f>
        <v>3</v>
      </c>
      <c r="Y9" s="132">
        <f>COUNTIFS(날씨3[월],$N9,날씨3[sumRn],"&gt;="&amp;10)</f>
        <v>1</v>
      </c>
      <c r="Z9" s="132">
        <f>COUNTIFS(날씨3[월],$N9,날씨3[sumRn],"&gt;="&amp;50)</f>
        <v>0</v>
      </c>
      <c r="AA9" s="132">
        <f>COUNTIFS(날씨3[월],$N9,날씨3[ddMefs],"&gt;="&amp;1)</f>
        <v>0</v>
      </c>
      <c r="AB9" s="132">
        <f>COUNTIFS(날씨3[월],$N9,날씨3[ddMefs],"&gt;="&amp;5)</f>
        <v>0</v>
      </c>
      <c r="AC9" s="132">
        <f>COUNTIFS(날씨3[월],$N9,날씨3[maxInsWs],"&gt;="&amp;12)</f>
        <v>3</v>
      </c>
      <c r="AD9" s="132">
        <f>COUNTIFS(날씨3[월],$N9,날씨3[maxInsWs],"&gt;="&amp;15)</f>
        <v>1</v>
      </c>
    </row>
    <row r="10" spans="1:30" x14ac:dyDescent="0.3">
      <c r="A10">
        <v>95</v>
      </c>
      <c r="B10" t="s">
        <v>50</v>
      </c>
      <c r="C10" s="4">
        <v>42743</v>
      </c>
      <c r="D10">
        <v>5.5</v>
      </c>
      <c r="E10">
        <v>2.2999999999999998</v>
      </c>
      <c r="F10">
        <v>9.9</v>
      </c>
      <c r="G10">
        <v>0.7</v>
      </c>
      <c r="H10">
        <v>7.6</v>
      </c>
      <c r="I10">
        <v>5.4</v>
      </c>
      <c r="K10" s="18">
        <f>MONTH(날씨3[[#This Row],[tm]])</f>
        <v>1</v>
      </c>
      <c r="L10" s="18">
        <f>DAY(날씨3[[#This Row],[tm]])</f>
        <v>8</v>
      </c>
      <c r="N10" s="56">
        <v>6</v>
      </c>
      <c r="O10" s="132">
        <f>COUNTIFS(날씨3[월],$N10,날씨3[maxTa],"&lt;="&amp;0)</f>
        <v>0</v>
      </c>
      <c r="P10" s="132">
        <f>COUNTIFS(날씨3[월],$N10,날씨3[avgTa],"&lt;="&amp;0)</f>
        <v>0</v>
      </c>
      <c r="Q10" s="132">
        <f>COUNTIFS(날씨3[월],$N10,날씨3[avgTa],"&lt;="&amp;-5)</f>
        <v>0</v>
      </c>
      <c r="R10" s="132">
        <f>COUNTIFS(날씨3[월],$N10,날씨3[avgTa],"&lt;="&amp;-10)</f>
        <v>0</v>
      </c>
      <c r="S10" s="132">
        <f>COUNTIFS(날씨3[월],$N10,날씨3[minTa],"&lt;="&amp;-5)</f>
        <v>0</v>
      </c>
      <c r="T10" s="132">
        <f>COUNTIFS(날씨3[월],$N10,날씨3[minTa],"&lt;="&amp;-10)</f>
        <v>0</v>
      </c>
      <c r="U10" s="132">
        <f>COUNTIFS(날씨3[월],$N10,날씨3[minTa],"&lt;="&amp;-12)</f>
        <v>0</v>
      </c>
      <c r="V10" s="132">
        <f>COUNTIFS(날씨3[월],$N10,날씨3[maxTa],"&gt;="&amp;33)</f>
        <v>0</v>
      </c>
      <c r="W10" s="132">
        <f>COUNTIFS(날씨3[월],$N10,날씨3[maxTa],"&gt;="&amp;35)</f>
        <v>0</v>
      </c>
      <c r="X10" s="132">
        <f>COUNTIFS(날씨3[월],$N10,날씨3[sumRn],"&gt;="&amp;5)</f>
        <v>5</v>
      </c>
      <c r="Y10" s="132">
        <f>COUNTIFS(날씨3[월],$N10,날씨3[sumRn],"&gt;="&amp;10)</f>
        <v>4</v>
      </c>
      <c r="Z10" s="132">
        <f>COUNTIFS(날씨3[월],$N10,날씨3[sumRn],"&gt;="&amp;50)</f>
        <v>0</v>
      </c>
      <c r="AA10" s="132">
        <f>COUNTIFS(날씨3[월],$N10,날씨3[ddMefs],"&gt;="&amp;1)</f>
        <v>0</v>
      </c>
      <c r="AB10" s="132">
        <f>COUNTIFS(날씨3[월],$N10,날씨3[ddMefs],"&gt;="&amp;5)</f>
        <v>0</v>
      </c>
      <c r="AC10" s="132">
        <f>COUNTIFS(날씨3[월],$N10,날씨3[maxInsWs],"&gt;="&amp;12)</f>
        <v>0</v>
      </c>
      <c r="AD10" s="132">
        <f>COUNTIFS(날씨3[월],$N10,날씨3[maxInsWs],"&gt;="&amp;15)</f>
        <v>0</v>
      </c>
    </row>
    <row r="11" spans="1:30" x14ac:dyDescent="0.3">
      <c r="A11">
        <v>95</v>
      </c>
      <c r="B11" t="s">
        <v>50</v>
      </c>
      <c r="C11" s="4">
        <v>42744</v>
      </c>
      <c r="D11">
        <v>0.5</v>
      </c>
      <c r="E11">
        <v>-5.7</v>
      </c>
      <c r="F11">
        <v>3.7</v>
      </c>
      <c r="H11">
        <v>6.9</v>
      </c>
      <c r="I11">
        <v>4.0999999999999996</v>
      </c>
      <c r="K11" s="18">
        <f>MONTH(날씨3[[#This Row],[tm]])</f>
        <v>1</v>
      </c>
      <c r="L11" s="18">
        <f>DAY(날씨3[[#This Row],[tm]])</f>
        <v>9</v>
      </c>
      <c r="N11" s="56">
        <v>7</v>
      </c>
      <c r="O11" s="132">
        <f>COUNTIFS(날씨3[월],$N11,날씨3[maxTa],"&lt;="&amp;0)</f>
        <v>0</v>
      </c>
      <c r="P11" s="132">
        <f>COUNTIFS(날씨3[월],$N11,날씨3[avgTa],"&lt;="&amp;0)</f>
        <v>0</v>
      </c>
      <c r="Q11" s="132">
        <f>COUNTIFS(날씨3[월],$N11,날씨3[avgTa],"&lt;="&amp;-5)</f>
        <v>0</v>
      </c>
      <c r="R11" s="132">
        <f>COUNTIFS(날씨3[월],$N11,날씨3[avgTa],"&lt;="&amp;-10)</f>
        <v>0</v>
      </c>
      <c r="S11" s="132">
        <f>COUNTIFS(날씨3[월],$N11,날씨3[minTa],"&lt;="&amp;-5)</f>
        <v>0</v>
      </c>
      <c r="T11" s="132">
        <f>COUNTIFS(날씨3[월],$N11,날씨3[minTa],"&lt;="&amp;-10)</f>
        <v>0</v>
      </c>
      <c r="U11" s="132">
        <f>COUNTIFS(날씨3[월],$N11,날씨3[minTa],"&lt;="&amp;-12)</f>
        <v>0</v>
      </c>
      <c r="V11" s="132">
        <f>COUNTIFS(날씨3[월],$N11,날씨3[maxTa],"&gt;="&amp;33)</f>
        <v>2</v>
      </c>
      <c r="W11" s="132">
        <f>COUNTIFS(날씨3[월],$N11,날씨3[maxTa],"&gt;="&amp;35)</f>
        <v>0</v>
      </c>
      <c r="X11" s="132">
        <f>COUNTIFS(날씨3[월],$N11,날씨3[sumRn],"&gt;="&amp;5)</f>
        <v>11</v>
      </c>
      <c r="Y11" s="132">
        <f>COUNTIFS(날씨3[월],$N11,날씨3[sumRn],"&gt;="&amp;10)</f>
        <v>9</v>
      </c>
      <c r="Z11" s="132">
        <f>COUNTIFS(날씨3[월],$N11,날씨3[sumRn],"&gt;="&amp;50)</f>
        <v>5</v>
      </c>
      <c r="AA11" s="132">
        <f>COUNTIFS(날씨3[월],$N11,날씨3[ddMefs],"&gt;="&amp;1)</f>
        <v>0</v>
      </c>
      <c r="AB11" s="132">
        <f>COUNTIFS(날씨3[월],$N11,날씨3[ddMefs],"&gt;="&amp;5)</f>
        <v>0</v>
      </c>
      <c r="AC11" s="132">
        <f>COUNTIFS(날씨3[월],$N11,날씨3[maxInsWs],"&gt;="&amp;12)</f>
        <v>0</v>
      </c>
      <c r="AD11" s="132">
        <f>COUNTIFS(날씨3[월],$N11,날씨3[maxInsWs],"&gt;="&amp;15)</f>
        <v>0</v>
      </c>
    </row>
    <row r="12" spans="1:30" x14ac:dyDescent="0.3">
      <c r="A12">
        <v>95</v>
      </c>
      <c r="B12" t="s">
        <v>50</v>
      </c>
      <c r="C12" s="4">
        <v>42745</v>
      </c>
      <c r="D12">
        <v>-4.3</v>
      </c>
      <c r="E12">
        <v>-8</v>
      </c>
      <c r="F12">
        <v>0.8</v>
      </c>
      <c r="H12">
        <v>10.8</v>
      </c>
      <c r="I12">
        <v>5.8</v>
      </c>
      <c r="K12" s="18">
        <f>MONTH(날씨3[[#This Row],[tm]])</f>
        <v>1</v>
      </c>
      <c r="L12" s="18">
        <f>DAY(날씨3[[#This Row],[tm]])</f>
        <v>10</v>
      </c>
      <c r="N12" s="56">
        <v>8</v>
      </c>
      <c r="O12" s="132">
        <f>COUNTIFS(날씨3[월],$N12,날씨3[maxTa],"&lt;="&amp;0)</f>
        <v>0</v>
      </c>
      <c r="P12" s="132">
        <f>COUNTIFS(날씨3[월],$N12,날씨3[avgTa],"&lt;="&amp;0)</f>
        <v>0</v>
      </c>
      <c r="Q12" s="132">
        <f>COUNTIFS(날씨3[월],$N12,날씨3[avgTa],"&lt;="&amp;-5)</f>
        <v>0</v>
      </c>
      <c r="R12" s="132">
        <f>COUNTIFS(날씨3[월],$N12,날씨3[avgTa],"&lt;="&amp;-10)</f>
        <v>0</v>
      </c>
      <c r="S12" s="132">
        <f>COUNTIFS(날씨3[월],$N12,날씨3[minTa],"&lt;="&amp;-5)</f>
        <v>0</v>
      </c>
      <c r="T12" s="132">
        <f>COUNTIFS(날씨3[월],$N12,날씨3[minTa],"&lt;="&amp;-10)</f>
        <v>0</v>
      </c>
      <c r="U12" s="132">
        <f>COUNTIFS(날씨3[월],$N12,날씨3[minTa],"&lt;="&amp;-12)</f>
        <v>0</v>
      </c>
      <c r="V12" s="132">
        <f>COUNTIFS(날씨3[월],$N12,날씨3[maxTa],"&gt;="&amp;33)</f>
        <v>2</v>
      </c>
      <c r="W12" s="132">
        <f>COUNTIFS(날씨3[월],$N12,날씨3[maxTa],"&gt;="&amp;35)</f>
        <v>0</v>
      </c>
      <c r="X12" s="132">
        <f>COUNTIFS(날씨3[월],$N12,날씨3[sumRn],"&gt;="&amp;5)</f>
        <v>9</v>
      </c>
      <c r="Y12" s="132">
        <f>COUNTIFS(날씨3[월],$N12,날씨3[sumRn],"&gt;="&amp;10)</f>
        <v>6</v>
      </c>
      <c r="Z12" s="132">
        <f>COUNTIFS(날씨3[월],$N12,날씨3[sumRn],"&gt;="&amp;50)</f>
        <v>3</v>
      </c>
      <c r="AA12" s="132">
        <f>COUNTIFS(날씨3[월],$N12,날씨3[ddMefs],"&gt;="&amp;1)</f>
        <v>0</v>
      </c>
      <c r="AB12" s="132">
        <f>COUNTIFS(날씨3[월],$N12,날씨3[ddMefs],"&gt;="&amp;5)</f>
        <v>0</v>
      </c>
      <c r="AC12" s="132">
        <f>COUNTIFS(날씨3[월],$N12,날씨3[maxInsWs],"&gt;="&amp;12)</f>
        <v>0</v>
      </c>
      <c r="AD12" s="132">
        <f>COUNTIFS(날씨3[월],$N12,날씨3[maxInsWs],"&gt;="&amp;15)</f>
        <v>0</v>
      </c>
    </row>
    <row r="13" spans="1:30" x14ac:dyDescent="0.3">
      <c r="A13">
        <v>95</v>
      </c>
      <c r="B13" t="s">
        <v>50</v>
      </c>
      <c r="C13" s="4">
        <v>42746</v>
      </c>
      <c r="D13">
        <v>-5.0999999999999996</v>
      </c>
      <c r="E13">
        <v>-12.1</v>
      </c>
      <c r="F13">
        <v>-0.3</v>
      </c>
      <c r="H13">
        <v>7.8</v>
      </c>
      <c r="I13">
        <v>4.4000000000000004</v>
      </c>
      <c r="K13" s="18">
        <f>MONTH(날씨3[[#This Row],[tm]])</f>
        <v>1</v>
      </c>
      <c r="L13" s="18">
        <f>DAY(날씨3[[#This Row],[tm]])</f>
        <v>11</v>
      </c>
      <c r="N13" s="56">
        <v>9</v>
      </c>
      <c r="O13" s="132">
        <f>COUNTIFS(날씨3[월],$N13,날씨3[maxTa],"&lt;="&amp;0)</f>
        <v>0</v>
      </c>
      <c r="P13" s="132">
        <f>COUNTIFS(날씨3[월],$N13,날씨3[avgTa],"&lt;="&amp;0)</f>
        <v>0</v>
      </c>
      <c r="Q13" s="132">
        <f>COUNTIFS(날씨3[월],$N13,날씨3[avgTa],"&lt;="&amp;-5)</f>
        <v>0</v>
      </c>
      <c r="R13" s="132">
        <f>COUNTIFS(날씨3[월],$N13,날씨3[avgTa],"&lt;="&amp;-10)</f>
        <v>0</v>
      </c>
      <c r="S13" s="132">
        <f>COUNTIFS(날씨3[월],$N13,날씨3[minTa],"&lt;="&amp;-5)</f>
        <v>0</v>
      </c>
      <c r="T13" s="132">
        <f>COUNTIFS(날씨3[월],$N13,날씨3[minTa],"&lt;="&amp;-10)</f>
        <v>0</v>
      </c>
      <c r="U13" s="132">
        <f>COUNTIFS(날씨3[월],$N13,날씨3[minTa],"&lt;="&amp;-12)</f>
        <v>0</v>
      </c>
      <c r="V13" s="132">
        <f>COUNTIFS(날씨3[월],$N13,날씨3[maxTa],"&gt;="&amp;33)</f>
        <v>0</v>
      </c>
      <c r="W13" s="132">
        <f>COUNTIFS(날씨3[월],$N13,날씨3[maxTa],"&gt;="&amp;35)</f>
        <v>0</v>
      </c>
      <c r="X13" s="132">
        <f>COUNTIFS(날씨3[월],$N13,날씨3[sumRn],"&gt;="&amp;5)</f>
        <v>2</v>
      </c>
      <c r="Y13" s="132">
        <f>COUNTIFS(날씨3[월],$N13,날씨3[sumRn],"&gt;="&amp;10)</f>
        <v>1</v>
      </c>
      <c r="Z13" s="132">
        <f>COUNTIFS(날씨3[월],$N13,날씨3[sumRn],"&gt;="&amp;50)</f>
        <v>0</v>
      </c>
      <c r="AA13" s="132">
        <f>COUNTIFS(날씨3[월],$N13,날씨3[ddMefs],"&gt;="&amp;1)</f>
        <v>0</v>
      </c>
      <c r="AB13" s="132">
        <f>COUNTIFS(날씨3[월],$N13,날씨3[ddMefs],"&gt;="&amp;5)</f>
        <v>0</v>
      </c>
      <c r="AC13" s="132">
        <f>COUNTIFS(날씨3[월],$N13,날씨3[maxInsWs],"&gt;="&amp;12)</f>
        <v>1</v>
      </c>
      <c r="AD13" s="132">
        <f>COUNTIFS(날씨3[월],$N13,날씨3[maxInsWs],"&gt;="&amp;15)</f>
        <v>0</v>
      </c>
    </row>
    <row r="14" spans="1:30" x14ac:dyDescent="0.3">
      <c r="A14">
        <v>95</v>
      </c>
      <c r="B14" t="s">
        <v>50</v>
      </c>
      <c r="C14" s="4">
        <v>42747</v>
      </c>
      <c r="D14">
        <v>-4.3</v>
      </c>
      <c r="E14">
        <v>-8.9</v>
      </c>
      <c r="F14">
        <v>0.5</v>
      </c>
      <c r="H14">
        <v>10.6</v>
      </c>
      <c r="I14">
        <v>5.4</v>
      </c>
      <c r="K14" s="18">
        <f>MONTH(날씨3[[#This Row],[tm]])</f>
        <v>1</v>
      </c>
      <c r="L14" s="18">
        <f>DAY(날씨3[[#This Row],[tm]])</f>
        <v>12</v>
      </c>
      <c r="N14" s="56">
        <v>10</v>
      </c>
      <c r="O14" s="132">
        <f>COUNTIFS(날씨3[월],$N14,날씨3[maxTa],"&lt;="&amp;0)</f>
        <v>0</v>
      </c>
      <c r="P14" s="132">
        <f>COUNTIFS(날씨3[월],$N14,날씨3[avgTa],"&lt;="&amp;0)</f>
        <v>0</v>
      </c>
      <c r="Q14" s="132">
        <f>COUNTIFS(날씨3[월],$N14,날씨3[avgTa],"&lt;="&amp;-5)</f>
        <v>0</v>
      </c>
      <c r="R14" s="132">
        <f>COUNTIFS(날씨3[월],$N14,날씨3[avgTa],"&lt;="&amp;-10)</f>
        <v>0</v>
      </c>
      <c r="S14" s="132">
        <f>COUNTIFS(날씨3[월],$N14,날씨3[minTa],"&lt;="&amp;-5)</f>
        <v>0</v>
      </c>
      <c r="T14" s="132">
        <f>COUNTIFS(날씨3[월],$N14,날씨3[minTa],"&lt;="&amp;-10)</f>
        <v>0</v>
      </c>
      <c r="U14" s="132">
        <f>COUNTIFS(날씨3[월],$N14,날씨3[minTa],"&lt;="&amp;-12)</f>
        <v>0</v>
      </c>
      <c r="V14" s="132">
        <f>COUNTIFS(날씨3[월],$N14,날씨3[maxTa],"&gt;="&amp;33)</f>
        <v>0</v>
      </c>
      <c r="W14" s="132">
        <f>COUNTIFS(날씨3[월],$N14,날씨3[maxTa],"&gt;="&amp;35)</f>
        <v>0</v>
      </c>
      <c r="X14" s="132">
        <f>COUNTIFS(날씨3[월],$N14,날씨3[sumRn],"&gt;="&amp;5)</f>
        <v>1</v>
      </c>
      <c r="Y14" s="132">
        <f>COUNTIFS(날씨3[월],$N14,날씨3[sumRn],"&gt;="&amp;10)</f>
        <v>0</v>
      </c>
      <c r="Z14" s="132">
        <f>COUNTIFS(날씨3[월],$N14,날씨3[sumRn],"&gt;="&amp;50)</f>
        <v>0</v>
      </c>
      <c r="AA14" s="132">
        <f>COUNTIFS(날씨3[월],$N14,날씨3[ddMefs],"&gt;="&amp;1)</f>
        <v>0</v>
      </c>
      <c r="AB14" s="132">
        <f>COUNTIFS(날씨3[월],$N14,날씨3[ddMefs],"&gt;="&amp;5)</f>
        <v>0</v>
      </c>
      <c r="AC14" s="132">
        <f>COUNTIFS(날씨3[월],$N14,날씨3[maxInsWs],"&gt;="&amp;12)</f>
        <v>1</v>
      </c>
      <c r="AD14" s="132">
        <f>COUNTIFS(날씨3[월],$N14,날씨3[maxInsWs],"&gt;="&amp;15)</f>
        <v>0</v>
      </c>
    </row>
    <row r="15" spans="1:30" x14ac:dyDescent="0.3">
      <c r="A15">
        <v>95</v>
      </c>
      <c r="B15" t="s">
        <v>50</v>
      </c>
      <c r="C15" s="4">
        <v>42748</v>
      </c>
      <c r="D15">
        <v>-6.9</v>
      </c>
      <c r="E15">
        <v>-10.6</v>
      </c>
      <c r="F15">
        <v>-2.1</v>
      </c>
      <c r="H15">
        <v>10.4</v>
      </c>
      <c r="I15">
        <v>5.0999999999999996</v>
      </c>
      <c r="K15" s="18">
        <f>MONTH(날씨3[[#This Row],[tm]])</f>
        <v>1</v>
      </c>
      <c r="L15" s="18">
        <f>DAY(날씨3[[#This Row],[tm]])</f>
        <v>13</v>
      </c>
      <c r="N15" s="56">
        <v>11</v>
      </c>
      <c r="O15" s="132">
        <f>COUNTIFS(날씨3[월],$N15,날씨3[maxTa],"&lt;="&amp;0)</f>
        <v>1</v>
      </c>
      <c r="P15" s="132">
        <f>COUNTIFS(날씨3[월],$N15,날씨3[avgTa],"&lt;="&amp;0)</f>
        <v>12</v>
      </c>
      <c r="Q15" s="132">
        <f>COUNTIFS(날씨3[월],$N15,날씨3[avgTa],"&lt;="&amp;-5)</f>
        <v>1</v>
      </c>
      <c r="R15" s="132">
        <f>COUNTIFS(날씨3[월],$N15,날씨3[avgTa],"&lt;="&amp;-10)</f>
        <v>0</v>
      </c>
      <c r="S15" s="132">
        <f>COUNTIFS(날씨3[월],$N15,날씨3[minTa],"&lt;="&amp;-5)</f>
        <v>13</v>
      </c>
      <c r="T15" s="132">
        <f>COUNTIFS(날씨3[월],$N15,날씨3[minTa],"&lt;="&amp;-10)</f>
        <v>2</v>
      </c>
      <c r="U15" s="132">
        <f>COUNTIFS(날씨3[월],$N15,날씨3[minTa],"&lt;="&amp;-12)</f>
        <v>0</v>
      </c>
      <c r="V15" s="132">
        <f>COUNTIFS(날씨3[월],$N15,날씨3[maxTa],"&gt;="&amp;33)</f>
        <v>0</v>
      </c>
      <c r="W15" s="132">
        <f>COUNTIFS(날씨3[월],$N15,날씨3[maxTa],"&gt;="&amp;35)</f>
        <v>0</v>
      </c>
      <c r="X15" s="132">
        <f>COUNTIFS(날씨3[월],$N15,날씨3[sumRn],"&gt;="&amp;5)</f>
        <v>3</v>
      </c>
      <c r="Y15" s="132">
        <f>COUNTIFS(날씨3[월],$N15,날씨3[sumRn],"&gt;="&amp;10)</f>
        <v>1</v>
      </c>
      <c r="Z15" s="132">
        <f>COUNTIFS(날씨3[월],$N15,날씨3[sumRn],"&gt;="&amp;50)</f>
        <v>0</v>
      </c>
      <c r="AA15" s="132">
        <f>COUNTIFS(날씨3[월],$N15,날씨3[ddMefs],"&gt;="&amp;1)</f>
        <v>0</v>
      </c>
      <c r="AB15" s="132">
        <f>COUNTIFS(날씨3[월],$N15,날씨3[ddMefs],"&gt;="&amp;5)</f>
        <v>0</v>
      </c>
      <c r="AC15" s="132">
        <f>COUNTIFS(날씨3[월],$N15,날씨3[maxInsWs],"&gt;="&amp;12)</f>
        <v>2</v>
      </c>
      <c r="AD15" s="132">
        <f>COUNTIFS(날씨3[월],$N15,날씨3[maxInsWs],"&gt;="&amp;15)</f>
        <v>0</v>
      </c>
    </row>
    <row r="16" spans="1:30" x14ac:dyDescent="0.3">
      <c r="A16">
        <v>95</v>
      </c>
      <c r="B16" t="s">
        <v>50</v>
      </c>
      <c r="C16" s="4">
        <v>42749</v>
      </c>
      <c r="D16">
        <v>-10.5</v>
      </c>
      <c r="E16">
        <v>-14.7</v>
      </c>
      <c r="F16">
        <v>-5.7</v>
      </c>
      <c r="H16">
        <v>10.7</v>
      </c>
      <c r="I16">
        <v>5.8</v>
      </c>
      <c r="K16" s="18">
        <f>MONTH(날씨3[[#This Row],[tm]])</f>
        <v>1</v>
      </c>
      <c r="L16" s="18">
        <f>DAY(날씨3[[#This Row],[tm]])</f>
        <v>14</v>
      </c>
      <c r="N16" s="56">
        <v>12</v>
      </c>
      <c r="O16" s="132">
        <f>COUNTIFS(날씨3[월],$N16,날씨3[maxTa],"&lt;="&amp;0)</f>
        <v>14</v>
      </c>
      <c r="P16" s="132">
        <f>COUNTIFS(날씨3[월],$N16,날씨3[avgTa],"&lt;="&amp;0)</f>
        <v>27</v>
      </c>
      <c r="Q16" s="132">
        <f>COUNTIFS(날씨3[월],$N16,날씨3[avgTa],"&lt;="&amp;-5)</f>
        <v>15</v>
      </c>
      <c r="R16" s="132">
        <f>COUNTIFS(날씨3[월],$N16,날씨3[avgTa],"&lt;="&amp;-10)</f>
        <v>5</v>
      </c>
      <c r="S16" s="132">
        <f>COUNTIFS(날씨3[월],$N16,날씨3[minTa],"&lt;="&amp;-5)</f>
        <v>26</v>
      </c>
      <c r="T16" s="132">
        <f>COUNTIFS(날씨3[월],$N16,날씨3[minTa],"&lt;="&amp;-10)</f>
        <v>20</v>
      </c>
      <c r="U16" s="132">
        <f>COUNTIFS(날씨3[월],$N16,날씨3[minTa],"&lt;="&amp;-12)</f>
        <v>14</v>
      </c>
      <c r="V16" s="132">
        <f>COUNTIFS(날씨3[월],$N16,날씨3[maxTa],"&gt;="&amp;33)</f>
        <v>0</v>
      </c>
      <c r="W16" s="132">
        <f>COUNTIFS(날씨3[월],$N16,날씨3[maxTa],"&gt;="&amp;35)</f>
        <v>0</v>
      </c>
      <c r="X16" s="132">
        <f>COUNTIFS(날씨3[월],$N16,날씨3[sumRn],"&gt;="&amp;5)</f>
        <v>1</v>
      </c>
      <c r="Y16" s="132">
        <f>COUNTIFS(날씨3[월],$N16,날씨3[sumRn],"&gt;="&amp;10)</f>
        <v>0</v>
      </c>
      <c r="Z16" s="132">
        <f>COUNTIFS(날씨3[월],$N16,날씨3[sumRn],"&gt;="&amp;50)</f>
        <v>0</v>
      </c>
      <c r="AA16" s="132">
        <f>COUNTIFS(날씨3[월],$N16,날씨3[ddMefs],"&gt;="&amp;1)</f>
        <v>0</v>
      </c>
      <c r="AB16" s="132">
        <f>COUNTIFS(날씨3[월],$N16,날씨3[ddMefs],"&gt;="&amp;5)</f>
        <v>0</v>
      </c>
      <c r="AC16" s="132">
        <f>COUNTIFS(날씨3[월],$N16,날씨3[maxInsWs],"&gt;="&amp;12)</f>
        <v>1</v>
      </c>
      <c r="AD16" s="132">
        <f>COUNTIFS(날씨3[월],$N16,날씨3[maxInsWs],"&gt;="&amp;15)</f>
        <v>0</v>
      </c>
    </row>
    <row r="17" spans="1:12" x14ac:dyDescent="0.3">
      <c r="A17">
        <v>95</v>
      </c>
      <c r="B17" t="s">
        <v>50</v>
      </c>
      <c r="C17" s="4">
        <v>42750</v>
      </c>
      <c r="D17">
        <v>-10.3</v>
      </c>
      <c r="E17">
        <v>-17.100000000000001</v>
      </c>
      <c r="F17">
        <v>-1.7</v>
      </c>
      <c r="H17">
        <v>4.7</v>
      </c>
      <c r="I17">
        <v>2.1</v>
      </c>
      <c r="K17" s="18">
        <f>MONTH(날씨3[[#This Row],[tm]])</f>
        <v>1</v>
      </c>
      <c r="L17" s="18">
        <f>DAY(날씨3[[#This Row],[tm]])</f>
        <v>15</v>
      </c>
    </row>
    <row r="18" spans="1:12" x14ac:dyDescent="0.3">
      <c r="A18">
        <v>95</v>
      </c>
      <c r="B18" t="s">
        <v>50</v>
      </c>
      <c r="C18" s="4">
        <v>42751</v>
      </c>
      <c r="D18">
        <v>-7.6</v>
      </c>
      <c r="E18">
        <v>-16</v>
      </c>
      <c r="F18">
        <v>2.9</v>
      </c>
      <c r="H18">
        <v>3</v>
      </c>
      <c r="I18">
        <v>1.6</v>
      </c>
      <c r="K18" s="18">
        <f>MONTH(날씨3[[#This Row],[tm]])</f>
        <v>1</v>
      </c>
      <c r="L18" s="18">
        <f>DAY(날씨3[[#This Row],[tm]])</f>
        <v>16</v>
      </c>
    </row>
    <row r="19" spans="1:12" x14ac:dyDescent="0.3">
      <c r="A19">
        <v>95</v>
      </c>
      <c r="B19" t="s">
        <v>50</v>
      </c>
      <c r="C19" s="4">
        <v>42752</v>
      </c>
      <c r="D19">
        <v>-6.2</v>
      </c>
      <c r="E19">
        <v>-14.3</v>
      </c>
      <c r="F19">
        <v>3.2</v>
      </c>
      <c r="H19">
        <v>5.2</v>
      </c>
      <c r="I19">
        <v>2.9</v>
      </c>
      <c r="K19" s="18">
        <f>MONTH(날씨3[[#This Row],[tm]])</f>
        <v>1</v>
      </c>
      <c r="L19" s="18">
        <f>DAY(날씨3[[#This Row],[tm]])</f>
        <v>17</v>
      </c>
    </row>
    <row r="20" spans="1:12" x14ac:dyDescent="0.3">
      <c r="A20">
        <v>95</v>
      </c>
      <c r="B20" t="s">
        <v>50</v>
      </c>
      <c r="C20" s="4">
        <v>42753</v>
      </c>
      <c r="D20">
        <v>-4.9000000000000004</v>
      </c>
      <c r="E20">
        <v>-9.6</v>
      </c>
      <c r="F20">
        <v>1.5</v>
      </c>
      <c r="H20">
        <v>5.5</v>
      </c>
      <c r="I20">
        <v>3.4</v>
      </c>
      <c r="K20" s="18">
        <f>MONTH(날씨3[[#This Row],[tm]])</f>
        <v>1</v>
      </c>
      <c r="L20" s="18">
        <f>DAY(날씨3[[#This Row],[tm]])</f>
        <v>18</v>
      </c>
    </row>
    <row r="21" spans="1:12" x14ac:dyDescent="0.3">
      <c r="A21">
        <v>95</v>
      </c>
      <c r="B21" t="s">
        <v>50</v>
      </c>
      <c r="C21" s="4">
        <v>42754</v>
      </c>
      <c r="D21">
        <v>-3.8</v>
      </c>
      <c r="E21">
        <v>-10.5</v>
      </c>
      <c r="F21">
        <v>3.5</v>
      </c>
      <c r="H21">
        <v>4.3</v>
      </c>
      <c r="I21">
        <v>2.5</v>
      </c>
      <c r="K21" s="18">
        <f>MONTH(날씨3[[#This Row],[tm]])</f>
        <v>1</v>
      </c>
      <c r="L21" s="18">
        <f>DAY(날씨3[[#This Row],[tm]])</f>
        <v>19</v>
      </c>
    </row>
    <row r="22" spans="1:12" x14ac:dyDescent="0.3">
      <c r="A22">
        <v>95</v>
      </c>
      <c r="B22" t="s">
        <v>50</v>
      </c>
      <c r="C22" s="4">
        <v>42755</v>
      </c>
      <c r="D22">
        <v>-5.6</v>
      </c>
      <c r="E22">
        <v>-11.8</v>
      </c>
      <c r="F22">
        <v>-1.2</v>
      </c>
      <c r="G22">
        <v>0</v>
      </c>
      <c r="H22">
        <v>6.8</v>
      </c>
      <c r="I22">
        <v>4.0999999999999996</v>
      </c>
      <c r="K22" s="18">
        <f>MONTH(날씨3[[#This Row],[tm]])</f>
        <v>1</v>
      </c>
      <c r="L22" s="18">
        <f>DAY(날씨3[[#This Row],[tm]])</f>
        <v>20</v>
      </c>
    </row>
    <row r="23" spans="1:12" x14ac:dyDescent="0.3">
      <c r="A23">
        <v>95</v>
      </c>
      <c r="B23" t="s">
        <v>50</v>
      </c>
      <c r="C23" s="4">
        <v>42756</v>
      </c>
      <c r="D23">
        <v>-7.5</v>
      </c>
      <c r="E23">
        <v>-15.1</v>
      </c>
      <c r="F23">
        <v>-2.2999999999999998</v>
      </c>
      <c r="G23">
        <v>0.1</v>
      </c>
      <c r="H23">
        <v>7.5</v>
      </c>
      <c r="I23">
        <v>3.6</v>
      </c>
      <c r="K23" s="18">
        <f>MONTH(날씨3[[#This Row],[tm]])</f>
        <v>1</v>
      </c>
      <c r="L23" s="18">
        <f>DAY(날씨3[[#This Row],[tm]])</f>
        <v>21</v>
      </c>
    </row>
    <row r="24" spans="1:12" x14ac:dyDescent="0.3">
      <c r="A24">
        <v>95</v>
      </c>
      <c r="B24" t="s">
        <v>50</v>
      </c>
      <c r="C24" s="4">
        <v>42757</v>
      </c>
      <c r="D24">
        <v>-9.1999999999999993</v>
      </c>
      <c r="E24">
        <v>-12.9</v>
      </c>
      <c r="F24">
        <v>-3.4</v>
      </c>
      <c r="G24">
        <v>0</v>
      </c>
      <c r="H24">
        <v>9.1</v>
      </c>
      <c r="I24">
        <v>4.8</v>
      </c>
      <c r="K24" s="18">
        <f>MONTH(날씨3[[#This Row],[tm]])</f>
        <v>1</v>
      </c>
      <c r="L24" s="18">
        <f>DAY(날씨3[[#This Row],[tm]])</f>
        <v>22</v>
      </c>
    </row>
    <row r="25" spans="1:12" x14ac:dyDescent="0.3">
      <c r="A25">
        <v>95</v>
      </c>
      <c r="B25" t="s">
        <v>50</v>
      </c>
      <c r="C25" s="4">
        <v>42758</v>
      </c>
      <c r="D25">
        <v>-12.1</v>
      </c>
      <c r="E25">
        <v>-17.7</v>
      </c>
      <c r="F25">
        <v>-4.9000000000000004</v>
      </c>
      <c r="H25">
        <v>5.7</v>
      </c>
      <c r="I25">
        <v>3.1</v>
      </c>
      <c r="K25" s="18">
        <f>MONTH(날씨3[[#This Row],[tm]])</f>
        <v>1</v>
      </c>
      <c r="L25" s="18">
        <f>DAY(날씨3[[#This Row],[tm]])</f>
        <v>23</v>
      </c>
    </row>
    <row r="26" spans="1:12" x14ac:dyDescent="0.3">
      <c r="A26">
        <v>95</v>
      </c>
      <c r="B26" t="s">
        <v>50</v>
      </c>
      <c r="C26" s="4">
        <v>42759</v>
      </c>
      <c r="D26">
        <v>-11</v>
      </c>
      <c r="E26">
        <v>-18.2</v>
      </c>
      <c r="F26">
        <v>-2.4</v>
      </c>
      <c r="H26">
        <v>4.5999999999999996</v>
      </c>
      <c r="I26">
        <v>3</v>
      </c>
      <c r="K26" s="18">
        <f>MONTH(날씨3[[#This Row],[tm]])</f>
        <v>1</v>
      </c>
      <c r="L26" s="18">
        <f>DAY(날씨3[[#This Row],[tm]])</f>
        <v>24</v>
      </c>
    </row>
    <row r="27" spans="1:12" x14ac:dyDescent="0.3">
      <c r="A27">
        <v>95</v>
      </c>
      <c r="B27" t="s">
        <v>50</v>
      </c>
      <c r="C27" s="4">
        <v>42760</v>
      </c>
      <c r="D27">
        <v>-9.3000000000000007</v>
      </c>
      <c r="E27">
        <v>-18</v>
      </c>
      <c r="F27">
        <v>0</v>
      </c>
      <c r="H27">
        <v>5.5</v>
      </c>
      <c r="I27">
        <v>2.9</v>
      </c>
      <c r="K27" s="18">
        <f>MONTH(날씨3[[#This Row],[tm]])</f>
        <v>1</v>
      </c>
      <c r="L27" s="18">
        <f>DAY(날씨3[[#This Row],[tm]])</f>
        <v>25</v>
      </c>
    </row>
    <row r="28" spans="1:12" x14ac:dyDescent="0.3">
      <c r="A28">
        <v>95</v>
      </c>
      <c r="B28" t="s">
        <v>50</v>
      </c>
      <c r="C28" s="4">
        <v>42761</v>
      </c>
      <c r="D28">
        <v>-4.7</v>
      </c>
      <c r="E28">
        <v>-15.5</v>
      </c>
      <c r="F28">
        <v>2.7</v>
      </c>
      <c r="G28">
        <v>2.2999999999999998</v>
      </c>
      <c r="H28">
        <v>10.199999999999999</v>
      </c>
      <c r="I28">
        <v>6.2</v>
      </c>
      <c r="K28" s="18">
        <f>MONTH(날씨3[[#This Row],[tm]])</f>
        <v>1</v>
      </c>
      <c r="L28" s="18">
        <f>DAY(날씨3[[#This Row],[tm]])</f>
        <v>26</v>
      </c>
    </row>
    <row r="29" spans="1:12" x14ac:dyDescent="0.3">
      <c r="A29">
        <v>95</v>
      </c>
      <c r="B29" t="s">
        <v>50</v>
      </c>
      <c r="C29" s="4">
        <v>42762</v>
      </c>
      <c r="D29">
        <v>-3.6</v>
      </c>
      <c r="E29">
        <v>-9.4</v>
      </c>
      <c r="F29">
        <v>3.4</v>
      </c>
      <c r="G29">
        <v>6.6</v>
      </c>
      <c r="H29">
        <v>11.2</v>
      </c>
      <c r="I29">
        <v>6.8</v>
      </c>
      <c r="K29" s="18">
        <f>MONTH(날씨3[[#This Row],[tm]])</f>
        <v>1</v>
      </c>
      <c r="L29" s="18">
        <f>DAY(날씨3[[#This Row],[tm]])</f>
        <v>27</v>
      </c>
    </row>
    <row r="30" spans="1:12" x14ac:dyDescent="0.3">
      <c r="A30">
        <v>95</v>
      </c>
      <c r="B30" t="s">
        <v>50</v>
      </c>
      <c r="C30" s="4">
        <v>42763</v>
      </c>
      <c r="D30">
        <v>-5.3</v>
      </c>
      <c r="E30">
        <v>-13.3</v>
      </c>
      <c r="F30">
        <v>2.2000000000000002</v>
      </c>
      <c r="H30">
        <v>3.1</v>
      </c>
      <c r="I30">
        <v>2</v>
      </c>
      <c r="K30" s="18">
        <f>MONTH(날씨3[[#This Row],[tm]])</f>
        <v>1</v>
      </c>
      <c r="L30" s="18">
        <f>DAY(날씨3[[#This Row],[tm]])</f>
        <v>28</v>
      </c>
    </row>
    <row r="31" spans="1:12" x14ac:dyDescent="0.3">
      <c r="A31">
        <v>95</v>
      </c>
      <c r="B31" t="s">
        <v>50</v>
      </c>
      <c r="C31" s="4">
        <v>42764</v>
      </c>
      <c r="D31">
        <v>-1</v>
      </c>
      <c r="E31">
        <v>-2.6</v>
      </c>
      <c r="F31">
        <v>0.7</v>
      </c>
      <c r="G31">
        <v>4.8</v>
      </c>
      <c r="H31">
        <v>3.3</v>
      </c>
      <c r="I31">
        <v>2.4</v>
      </c>
      <c r="K31" s="18">
        <f>MONTH(날씨3[[#This Row],[tm]])</f>
        <v>1</v>
      </c>
      <c r="L31" s="18">
        <f>DAY(날씨3[[#This Row],[tm]])</f>
        <v>29</v>
      </c>
    </row>
    <row r="32" spans="1:12" x14ac:dyDescent="0.3">
      <c r="A32">
        <v>95</v>
      </c>
      <c r="B32" t="s">
        <v>50</v>
      </c>
      <c r="C32" s="4">
        <v>42765</v>
      </c>
      <c r="D32">
        <v>-6.4</v>
      </c>
      <c r="E32">
        <v>-14.2</v>
      </c>
      <c r="F32">
        <v>-0.7</v>
      </c>
      <c r="H32">
        <v>7.9</v>
      </c>
      <c r="I32">
        <v>3.5</v>
      </c>
      <c r="K32" s="18">
        <f>MONTH(날씨3[[#This Row],[tm]])</f>
        <v>1</v>
      </c>
      <c r="L32" s="18">
        <f>DAY(날씨3[[#This Row],[tm]])</f>
        <v>30</v>
      </c>
    </row>
    <row r="33" spans="1:12" x14ac:dyDescent="0.3">
      <c r="A33">
        <v>95</v>
      </c>
      <c r="B33" t="s">
        <v>50</v>
      </c>
      <c r="C33" s="4">
        <v>42766</v>
      </c>
      <c r="D33">
        <v>-10.199999999999999</v>
      </c>
      <c r="E33">
        <v>-18.100000000000001</v>
      </c>
      <c r="F33">
        <v>-1.6</v>
      </c>
      <c r="H33">
        <v>3.8</v>
      </c>
      <c r="I33">
        <v>2.2000000000000002</v>
      </c>
      <c r="K33" s="18">
        <f>MONTH(날씨3[[#This Row],[tm]])</f>
        <v>1</v>
      </c>
      <c r="L33" s="18">
        <f>DAY(날씨3[[#This Row],[tm]])</f>
        <v>31</v>
      </c>
    </row>
    <row r="34" spans="1:12" x14ac:dyDescent="0.3">
      <c r="A34">
        <v>95</v>
      </c>
      <c r="B34" t="s">
        <v>50</v>
      </c>
      <c r="C34" s="4">
        <v>42767</v>
      </c>
      <c r="D34">
        <v>-6.8</v>
      </c>
      <c r="E34">
        <v>-12.4</v>
      </c>
      <c r="F34">
        <v>-0.4</v>
      </c>
      <c r="H34">
        <v>7.1</v>
      </c>
      <c r="I34">
        <v>4.4000000000000004</v>
      </c>
      <c r="K34" s="18">
        <f>MONTH(날씨3[[#This Row],[tm]])</f>
        <v>2</v>
      </c>
      <c r="L34" s="18">
        <f>DAY(날씨3[[#This Row],[tm]])</f>
        <v>1</v>
      </c>
    </row>
    <row r="35" spans="1:12" x14ac:dyDescent="0.3">
      <c r="A35">
        <v>95</v>
      </c>
      <c r="B35" t="s">
        <v>50</v>
      </c>
      <c r="C35" s="4">
        <v>42768</v>
      </c>
      <c r="D35">
        <v>-6.7</v>
      </c>
      <c r="E35">
        <v>-16.600000000000001</v>
      </c>
      <c r="F35">
        <v>2.2000000000000002</v>
      </c>
      <c r="H35">
        <v>6.9</v>
      </c>
      <c r="I35">
        <v>4.3</v>
      </c>
      <c r="K35" s="18">
        <f>MONTH(날씨3[[#This Row],[tm]])</f>
        <v>2</v>
      </c>
      <c r="L35" s="18">
        <f>DAY(날씨3[[#This Row],[tm]])</f>
        <v>2</v>
      </c>
    </row>
    <row r="36" spans="1:12" x14ac:dyDescent="0.3">
      <c r="A36">
        <v>95</v>
      </c>
      <c r="B36" t="s">
        <v>50</v>
      </c>
      <c r="C36" s="4">
        <v>42769</v>
      </c>
      <c r="D36">
        <v>-3.3</v>
      </c>
      <c r="E36">
        <v>-10.3</v>
      </c>
      <c r="F36">
        <v>5</v>
      </c>
      <c r="H36">
        <v>5.2</v>
      </c>
      <c r="I36">
        <v>3</v>
      </c>
      <c r="K36" s="18">
        <f>MONTH(날씨3[[#This Row],[tm]])</f>
        <v>2</v>
      </c>
      <c r="L36" s="18">
        <f>DAY(날씨3[[#This Row],[tm]])</f>
        <v>3</v>
      </c>
    </row>
    <row r="37" spans="1:12" x14ac:dyDescent="0.3">
      <c r="A37">
        <v>95</v>
      </c>
      <c r="B37" t="s">
        <v>50</v>
      </c>
      <c r="C37" s="4">
        <v>42770</v>
      </c>
      <c r="D37">
        <v>-2.4</v>
      </c>
      <c r="E37">
        <v>-8.9</v>
      </c>
      <c r="F37">
        <v>1.8</v>
      </c>
      <c r="H37">
        <v>2.2999999999999998</v>
      </c>
      <c r="I37">
        <v>1.6</v>
      </c>
      <c r="K37" s="18">
        <f>MONTH(날씨3[[#This Row],[tm]])</f>
        <v>2</v>
      </c>
      <c r="L37" s="18">
        <f>DAY(날씨3[[#This Row],[tm]])</f>
        <v>4</v>
      </c>
    </row>
    <row r="38" spans="1:12" x14ac:dyDescent="0.3">
      <c r="A38">
        <v>95</v>
      </c>
      <c r="B38" t="s">
        <v>50</v>
      </c>
      <c r="C38" s="4">
        <v>42771</v>
      </c>
      <c r="D38">
        <v>0.4</v>
      </c>
      <c r="E38">
        <v>-1.3</v>
      </c>
      <c r="F38">
        <v>1.9</v>
      </c>
      <c r="G38">
        <v>0</v>
      </c>
      <c r="H38">
        <v>7.3</v>
      </c>
      <c r="I38">
        <v>3.2</v>
      </c>
      <c r="K38" s="18">
        <f>MONTH(날씨3[[#This Row],[tm]])</f>
        <v>2</v>
      </c>
      <c r="L38" s="18">
        <f>DAY(날씨3[[#This Row],[tm]])</f>
        <v>5</v>
      </c>
    </row>
    <row r="39" spans="1:12" x14ac:dyDescent="0.3">
      <c r="A39">
        <v>95</v>
      </c>
      <c r="B39" t="s">
        <v>50</v>
      </c>
      <c r="C39" s="4">
        <v>42772</v>
      </c>
      <c r="D39">
        <v>-2.9</v>
      </c>
      <c r="E39">
        <v>-7.5</v>
      </c>
      <c r="F39">
        <v>2</v>
      </c>
      <c r="H39">
        <v>6.6</v>
      </c>
      <c r="I39">
        <v>3.1</v>
      </c>
      <c r="K39" s="18">
        <f>MONTH(날씨3[[#This Row],[tm]])</f>
        <v>2</v>
      </c>
      <c r="L39" s="18">
        <f>DAY(날씨3[[#This Row],[tm]])</f>
        <v>6</v>
      </c>
    </row>
    <row r="40" spans="1:12" x14ac:dyDescent="0.3">
      <c r="A40">
        <v>95</v>
      </c>
      <c r="B40" t="s">
        <v>50</v>
      </c>
      <c r="C40" s="4">
        <v>42773</v>
      </c>
      <c r="D40">
        <v>-4.9000000000000004</v>
      </c>
      <c r="E40">
        <v>-10.8</v>
      </c>
      <c r="F40">
        <v>1.3</v>
      </c>
      <c r="H40">
        <v>3.2</v>
      </c>
      <c r="I40">
        <v>2.1</v>
      </c>
      <c r="K40" s="18">
        <f>MONTH(날씨3[[#This Row],[tm]])</f>
        <v>2</v>
      </c>
      <c r="L40" s="18">
        <f>DAY(날씨3[[#This Row],[tm]])</f>
        <v>7</v>
      </c>
    </row>
    <row r="41" spans="1:12" x14ac:dyDescent="0.3">
      <c r="A41">
        <v>95</v>
      </c>
      <c r="B41" t="s">
        <v>50</v>
      </c>
      <c r="C41" s="4">
        <v>42774</v>
      </c>
      <c r="D41">
        <v>-3.5</v>
      </c>
      <c r="E41">
        <v>-9.6</v>
      </c>
      <c r="F41">
        <v>2</v>
      </c>
      <c r="H41">
        <v>6.2</v>
      </c>
      <c r="I41">
        <v>3.6</v>
      </c>
      <c r="K41" s="18">
        <f>MONTH(날씨3[[#This Row],[tm]])</f>
        <v>2</v>
      </c>
      <c r="L41" s="18">
        <f>DAY(날씨3[[#This Row],[tm]])</f>
        <v>8</v>
      </c>
    </row>
    <row r="42" spans="1:12" x14ac:dyDescent="0.3">
      <c r="A42">
        <v>95</v>
      </c>
      <c r="B42" t="s">
        <v>50</v>
      </c>
      <c r="C42" s="4">
        <v>42775</v>
      </c>
      <c r="D42">
        <v>-6.6</v>
      </c>
      <c r="E42">
        <v>-11</v>
      </c>
      <c r="F42">
        <v>-2.5</v>
      </c>
      <c r="H42">
        <v>8.9</v>
      </c>
      <c r="I42">
        <v>4.9000000000000004</v>
      </c>
      <c r="K42" s="18">
        <f>MONTH(날씨3[[#This Row],[tm]])</f>
        <v>2</v>
      </c>
      <c r="L42" s="18">
        <f>DAY(날씨3[[#This Row],[tm]])</f>
        <v>9</v>
      </c>
    </row>
    <row r="43" spans="1:12" x14ac:dyDescent="0.3">
      <c r="A43">
        <v>95</v>
      </c>
      <c r="B43" t="s">
        <v>50</v>
      </c>
      <c r="C43" s="4">
        <v>42776</v>
      </c>
      <c r="D43">
        <v>-7.6</v>
      </c>
      <c r="E43">
        <v>-11.1</v>
      </c>
      <c r="F43">
        <v>-3.2</v>
      </c>
      <c r="H43">
        <v>8.9</v>
      </c>
      <c r="I43">
        <v>5.2</v>
      </c>
      <c r="K43" s="18">
        <f>MONTH(날씨3[[#This Row],[tm]])</f>
        <v>2</v>
      </c>
      <c r="L43" s="18">
        <f>DAY(날씨3[[#This Row],[tm]])</f>
        <v>10</v>
      </c>
    </row>
    <row r="44" spans="1:12" x14ac:dyDescent="0.3">
      <c r="A44">
        <v>95</v>
      </c>
      <c r="B44" t="s">
        <v>50</v>
      </c>
      <c r="C44" s="4">
        <v>42777</v>
      </c>
      <c r="D44">
        <v>-7.4</v>
      </c>
      <c r="E44">
        <v>-14.8</v>
      </c>
      <c r="F44">
        <v>0.1</v>
      </c>
      <c r="H44">
        <v>7.2</v>
      </c>
      <c r="I44">
        <v>3.4</v>
      </c>
      <c r="K44" s="18">
        <f>MONTH(날씨3[[#This Row],[tm]])</f>
        <v>2</v>
      </c>
      <c r="L44" s="18">
        <f>DAY(날씨3[[#This Row],[tm]])</f>
        <v>11</v>
      </c>
    </row>
    <row r="45" spans="1:12" x14ac:dyDescent="0.3">
      <c r="A45">
        <v>95</v>
      </c>
      <c r="B45" t="s">
        <v>50</v>
      </c>
      <c r="C45" s="4">
        <v>42778</v>
      </c>
      <c r="D45">
        <v>-5.2</v>
      </c>
      <c r="E45">
        <v>-13.1</v>
      </c>
      <c r="F45">
        <v>3.6</v>
      </c>
      <c r="H45">
        <v>8.3000000000000007</v>
      </c>
      <c r="I45">
        <v>3.3</v>
      </c>
      <c r="K45" s="18">
        <f>MONTH(날씨3[[#This Row],[tm]])</f>
        <v>2</v>
      </c>
      <c r="L45" s="18">
        <f>DAY(날씨3[[#This Row],[tm]])</f>
        <v>12</v>
      </c>
    </row>
    <row r="46" spans="1:12" x14ac:dyDescent="0.3">
      <c r="A46">
        <v>95</v>
      </c>
      <c r="B46" t="s">
        <v>50</v>
      </c>
      <c r="C46" s="4">
        <v>42779</v>
      </c>
      <c r="D46">
        <v>-4</v>
      </c>
      <c r="E46">
        <v>-12.3</v>
      </c>
      <c r="F46">
        <v>4.5</v>
      </c>
      <c r="H46">
        <v>6.6</v>
      </c>
      <c r="I46">
        <v>3.9</v>
      </c>
      <c r="K46" s="18">
        <f>MONTH(날씨3[[#This Row],[tm]])</f>
        <v>2</v>
      </c>
      <c r="L46" s="18">
        <f>DAY(날씨3[[#This Row],[tm]])</f>
        <v>13</v>
      </c>
    </row>
    <row r="47" spans="1:12" x14ac:dyDescent="0.3">
      <c r="A47">
        <v>95</v>
      </c>
      <c r="B47" t="s">
        <v>50</v>
      </c>
      <c r="C47" s="4">
        <v>42780</v>
      </c>
      <c r="D47">
        <v>-2.6</v>
      </c>
      <c r="E47">
        <v>-10.7</v>
      </c>
      <c r="F47">
        <v>5.4</v>
      </c>
      <c r="H47">
        <v>5.9</v>
      </c>
      <c r="I47">
        <v>4</v>
      </c>
      <c r="K47" s="18">
        <f>MONTH(날씨3[[#This Row],[tm]])</f>
        <v>2</v>
      </c>
      <c r="L47" s="18">
        <f>DAY(날씨3[[#This Row],[tm]])</f>
        <v>14</v>
      </c>
    </row>
    <row r="48" spans="1:12" x14ac:dyDescent="0.3">
      <c r="A48">
        <v>95</v>
      </c>
      <c r="B48" t="s">
        <v>50</v>
      </c>
      <c r="C48" s="4">
        <v>42781</v>
      </c>
      <c r="D48">
        <v>-0.9</v>
      </c>
      <c r="E48">
        <v>-9.8000000000000007</v>
      </c>
      <c r="F48">
        <v>7.2</v>
      </c>
      <c r="H48">
        <v>7.1</v>
      </c>
      <c r="I48">
        <v>3.5</v>
      </c>
      <c r="K48" s="18">
        <f>MONTH(날씨3[[#This Row],[tm]])</f>
        <v>2</v>
      </c>
      <c r="L48" s="18">
        <f>DAY(날씨3[[#This Row],[tm]])</f>
        <v>15</v>
      </c>
    </row>
    <row r="49" spans="1:12" x14ac:dyDescent="0.3">
      <c r="A49">
        <v>95</v>
      </c>
      <c r="B49" t="s">
        <v>50</v>
      </c>
      <c r="C49" s="4">
        <v>42782</v>
      </c>
      <c r="D49">
        <v>2.9</v>
      </c>
      <c r="E49">
        <v>-7.5</v>
      </c>
      <c r="F49">
        <v>9</v>
      </c>
      <c r="G49">
        <v>0.5</v>
      </c>
      <c r="H49">
        <v>7.5</v>
      </c>
      <c r="I49">
        <v>4.2</v>
      </c>
      <c r="K49" s="18">
        <f>MONTH(날씨3[[#This Row],[tm]])</f>
        <v>2</v>
      </c>
      <c r="L49" s="18">
        <f>DAY(날씨3[[#This Row],[tm]])</f>
        <v>16</v>
      </c>
    </row>
    <row r="50" spans="1:12" x14ac:dyDescent="0.3">
      <c r="A50">
        <v>95</v>
      </c>
      <c r="B50" t="s">
        <v>50</v>
      </c>
      <c r="C50" s="4">
        <v>42783</v>
      </c>
      <c r="D50">
        <v>1</v>
      </c>
      <c r="E50">
        <v>-5.6</v>
      </c>
      <c r="F50">
        <v>8.1999999999999993</v>
      </c>
      <c r="G50">
        <v>3.7</v>
      </c>
      <c r="H50">
        <v>7.4</v>
      </c>
      <c r="I50">
        <v>4.0999999999999996</v>
      </c>
      <c r="K50" s="18">
        <f>MONTH(날씨3[[#This Row],[tm]])</f>
        <v>2</v>
      </c>
      <c r="L50" s="18">
        <f>DAY(날씨3[[#This Row],[tm]])</f>
        <v>17</v>
      </c>
    </row>
    <row r="51" spans="1:12" x14ac:dyDescent="0.3">
      <c r="A51">
        <v>95</v>
      </c>
      <c r="B51" t="s">
        <v>50</v>
      </c>
      <c r="C51" s="4">
        <v>42784</v>
      </c>
      <c r="D51">
        <v>-3.8</v>
      </c>
      <c r="E51">
        <v>-10.5</v>
      </c>
      <c r="F51">
        <v>1.9</v>
      </c>
      <c r="H51">
        <v>9.6</v>
      </c>
      <c r="I51">
        <v>5.2</v>
      </c>
      <c r="K51" s="18">
        <f>MONTH(날씨3[[#This Row],[tm]])</f>
        <v>2</v>
      </c>
      <c r="L51" s="18">
        <f>DAY(날씨3[[#This Row],[tm]])</f>
        <v>18</v>
      </c>
    </row>
    <row r="52" spans="1:12" x14ac:dyDescent="0.3">
      <c r="A52">
        <v>95</v>
      </c>
      <c r="B52" t="s">
        <v>50</v>
      </c>
      <c r="C52" s="4">
        <v>42785</v>
      </c>
      <c r="D52">
        <v>-0.9</v>
      </c>
      <c r="E52">
        <v>-8.5</v>
      </c>
      <c r="F52">
        <v>3.9</v>
      </c>
      <c r="G52">
        <v>3.5</v>
      </c>
      <c r="H52">
        <v>10.3</v>
      </c>
      <c r="I52">
        <v>6.3</v>
      </c>
      <c r="K52" s="18">
        <f>MONTH(날씨3[[#This Row],[tm]])</f>
        <v>2</v>
      </c>
      <c r="L52" s="18">
        <f>DAY(날씨3[[#This Row],[tm]])</f>
        <v>19</v>
      </c>
    </row>
    <row r="53" spans="1:12" x14ac:dyDescent="0.3">
      <c r="A53">
        <v>95</v>
      </c>
      <c r="B53" t="s">
        <v>50</v>
      </c>
      <c r="C53" s="4">
        <v>42786</v>
      </c>
      <c r="D53">
        <v>-2.5</v>
      </c>
      <c r="E53">
        <v>-7.8</v>
      </c>
      <c r="F53">
        <v>3.7</v>
      </c>
      <c r="G53">
        <v>0.5</v>
      </c>
      <c r="H53">
        <v>9.5</v>
      </c>
      <c r="I53">
        <v>5.2</v>
      </c>
      <c r="K53" s="18">
        <f>MONTH(날씨3[[#This Row],[tm]])</f>
        <v>2</v>
      </c>
      <c r="L53" s="18">
        <f>DAY(날씨3[[#This Row],[tm]])</f>
        <v>20</v>
      </c>
    </row>
    <row r="54" spans="1:12" x14ac:dyDescent="0.3">
      <c r="A54">
        <v>95</v>
      </c>
      <c r="B54" t="s">
        <v>50</v>
      </c>
      <c r="C54" s="4">
        <v>42787</v>
      </c>
      <c r="D54">
        <v>-3.2</v>
      </c>
      <c r="E54">
        <v>-11.1</v>
      </c>
      <c r="F54">
        <v>5.3</v>
      </c>
      <c r="H54">
        <v>5</v>
      </c>
      <c r="I54">
        <v>2.4</v>
      </c>
      <c r="K54" s="18">
        <f>MONTH(날씨3[[#This Row],[tm]])</f>
        <v>2</v>
      </c>
      <c r="L54" s="18">
        <f>DAY(날씨3[[#This Row],[tm]])</f>
        <v>21</v>
      </c>
    </row>
    <row r="55" spans="1:12" x14ac:dyDescent="0.3">
      <c r="A55">
        <v>95</v>
      </c>
      <c r="B55" t="s">
        <v>50</v>
      </c>
      <c r="C55" s="4">
        <v>42788</v>
      </c>
      <c r="D55">
        <v>-0.2</v>
      </c>
      <c r="E55">
        <v>-2.2999999999999998</v>
      </c>
      <c r="F55">
        <v>1.2</v>
      </c>
      <c r="G55">
        <v>1.6</v>
      </c>
      <c r="H55">
        <v>4.0999999999999996</v>
      </c>
      <c r="I55">
        <v>3</v>
      </c>
      <c r="K55" s="18">
        <f>MONTH(날씨3[[#This Row],[tm]])</f>
        <v>2</v>
      </c>
      <c r="L55" s="18">
        <f>DAY(날씨3[[#This Row],[tm]])</f>
        <v>22</v>
      </c>
    </row>
    <row r="56" spans="1:12" x14ac:dyDescent="0.3">
      <c r="A56">
        <v>95</v>
      </c>
      <c r="B56" t="s">
        <v>50</v>
      </c>
      <c r="C56" s="4">
        <v>42789</v>
      </c>
      <c r="D56">
        <v>-1.5</v>
      </c>
      <c r="E56">
        <v>-5.4</v>
      </c>
      <c r="F56">
        <v>2.2000000000000002</v>
      </c>
      <c r="H56">
        <v>9.3000000000000007</v>
      </c>
      <c r="I56">
        <v>5.5</v>
      </c>
      <c r="K56" s="18">
        <f>MONTH(날씨3[[#This Row],[tm]])</f>
        <v>2</v>
      </c>
      <c r="L56" s="18">
        <f>DAY(날씨3[[#This Row],[tm]])</f>
        <v>23</v>
      </c>
    </row>
    <row r="57" spans="1:12" x14ac:dyDescent="0.3">
      <c r="A57">
        <v>95</v>
      </c>
      <c r="B57" t="s">
        <v>50</v>
      </c>
      <c r="C57" s="4">
        <v>42790</v>
      </c>
      <c r="D57">
        <v>-2.4</v>
      </c>
      <c r="E57">
        <v>-10.3</v>
      </c>
      <c r="F57">
        <v>3.6</v>
      </c>
      <c r="H57">
        <v>9.6999999999999993</v>
      </c>
      <c r="I57">
        <v>5.0999999999999996</v>
      </c>
      <c r="K57" s="18">
        <f>MONTH(날씨3[[#This Row],[tm]])</f>
        <v>2</v>
      </c>
      <c r="L57" s="18">
        <f>DAY(날씨3[[#This Row],[tm]])</f>
        <v>24</v>
      </c>
    </row>
    <row r="58" spans="1:12" x14ac:dyDescent="0.3">
      <c r="A58">
        <v>95</v>
      </c>
      <c r="B58" t="s">
        <v>50</v>
      </c>
      <c r="C58" s="4">
        <v>42791</v>
      </c>
      <c r="D58">
        <v>-0.2</v>
      </c>
      <c r="E58">
        <v>-8.1999999999999993</v>
      </c>
      <c r="F58">
        <v>6.6</v>
      </c>
      <c r="H58">
        <v>9.1</v>
      </c>
      <c r="I58">
        <v>5.5</v>
      </c>
      <c r="K58" s="18">
        <f>MONTH(날씨3[[#This Row],[tm]])</f>
        <v>2</v>
      </c>
      <c r="L58" s="18">
        <f>DAY(날씨3[[#This Row],[tm]])</f>
        <v>25</v>
      </c>
    </row>
    <row r="59" spans="1:12" x14ac:dyDescent="0.3">
      <c r="A59">
        <v>95</v>
      </c>
      <c r="B59" t="s">
        <v>50</v>
      </c>
      <c r="C59" s="4">
        <v>42792</v>
      </c>
      <c r="D59">
        <v>0.2</v>
      </c>
      <c r="E59">
        <v>-6.4</v>
      </c>
      <c r="F59">
        <v>7.9</v>
      </c>
      <c r="H59">
        <v>7</v>
      </c>
      <c r="I59">
        <v>3.6</v>
      </c>
      <c r="K59" s="18">
        <f>MONTH(날씨3[[#This Row],[tm]])</f>
        <v>2</v>
      </c>
      <c r="L59" s="18">
        <f>DAY(날씨3[[#This Row],[tm]])</f>
        <v>26</v>
      </c>
    </row>
    <row r="60" spans="1:12" x14ac:dyDescent="0.3">
      <c r="A60">
        <v>95</v>
      </c>
      <c r="B60" t="s">
        <v>50</v>
      </c>
      <c r="C60" s="4">
        <v>42793</v>
      </c>
      <c r="D60">
        <v>0.4</v>
      </c>
      <c r="E60">
        <v>-7.6</v>
      </c>
      <c r="F60">
        <v>9.6</v>
      </c>
      <c r="H60">
        <v>5.6</v>
      </c>
      <c r="I60">
        <v>3.3</v>
      </c>
      <c r="K60" s="18">
        <f>MONTH(날씨3[[#This Row],[tm]])</f>
        <v>2</v>
      </c>
      <c r="L60" s="18">
        <f>DAY(날씨3[[#This Row],[tm]])</f>
        <v>27</v>
      </c>
    </row>
    <row r="61" spans="1:12" x14ac:dyDescent="0.3">
      <c r="A61">
        <v>95</v>
      </c>
      <c r="B61" t="s">
        <v>50</v>
      </c>
      <c r="C61" s="4">
        <v>42794</v>
      </c>
      <c r="D61">
        <v>1.9</v>
      </c>
      <c r="E61">
        <v>-6.8</v>
      </c>
      <c r="F61">
        <v>10.6</v>
      </c>
      <c r="H61">
        <v>6.3</v>
      </c>
      <c r="I61">
        <v>3.7</v>
      </c>
      <c r="K61" s="18">
        <f>MONTH(날씨3[[#This Row],[tm]])</f>
        <v>2</v>
      </c>
      <c r="L61" s="18">
        <f>DAY(날씨3[[#This Row],[tm]])</f>
        <v>28</v>
      </c>
    </row>
    <row r="62" spans="1:12" x14ac:dyDescent="0.3">
      <c r="A62">
        <v>95</v>
      </c>
      <c r="B62" t="s">
        <v>50</v>
      </c>
      <c r="C62" s="4">
        <v>42795</v>
      </c>
      <c r="D62">
        <v>2.9</v>
      </c>
      <c r="E62">
        <v>-0.7</v>
      </c>
      <c r="F62">
        <v>8.5</v>
      </c>
      <c r="G62">
        <v>2</v>
      </c>
      <c r="H62">
        <v>7.1</v>
      </c>
      <c r="I62">
        <v>3.8</v>
      </c>
      <c r="K62" s="18">
        <f>MONTH(날씨3[[#This Row],[tm]])</f>
        <v>3</v>
      </c>
      <c r="L62" s="18">
        <f>DAY(날씨3[[#This Row],[tm]])</f>
        <v>1</v>
      </c>
    </row>
    <row r="63" spans="1:12" x14ac:dyDescent="0.3">
      <c r="A63">
        <v>95</v>
      </c>
      <c r="B63" t="s">
        <v>50</v>
      </c>
      <c r="C63" s="4">
        <v>42796</v>
      </c>
      <c r="D63">
        <v>0.6</v>
      </c>
      <c r="E63">
        <v>-4.4000000000000004</v>
      </c>
      <c r="F63">
        <v>5.5</v>
      </c>
      <c r="G63">
        <v>0.1</v>
      </c>
      <c r="H63">
        <v>7.1</v>
      </c>
      <c r="I63">
        <v>4.2</v>
      </c>
      <c r="K63" s="18">
        <f>MONTH(날씨3[[#This Row],[tm]])</f>
        <v>3</v>
      </c>
      <c r="L63" s="18">
        <f>DAY(날씨3[[#This Row],[tm]])</f>
        <v>2</v>
      </c>
    </row>
    <row r="64" spans="1:12" x14ac:dyDescent="0.3">
      <c r="A64">
        <v>95</v>
      </c>
      <c r="B64" t="s">
        <v>50</v>
      </c>
      <c r="C64" s="4">
        <v>42797</v>
      </c>
      <c r="D64">
        <v>0.6</v>
      </c>
      <c r="E64">
        <v>-7.5</v>
      </c>
      <c r="F64">
        <v>8.1999999999999993</v>
      </c>
      <c r="H64">
        <v>7.9</v>
      </c>
      <c r="I64">
        <v>4.3</v>
      </c>
      <c r="K64" s="18">
        <f>MONTH(날씨3[[#This Row],[tm]])</f>
        <v>3</v>
      </c>
      <c r="L64" s="18">
        <f>DAY(날씨3[[#This Row],[tm]])</f>
        <v>3</v>
      </c>
    </row>
    <row r="65" spans="1:12" x14ac:dyDescent="0.3">
      <c r="A65">
        <v>95</v>
      </c>
      <c r="B65" t="s">
        <v>50</v>
      </c>
      <c r="C65" s="4">
        <v>42798</v>
      </c>
      <c r="D65">
        <v>3</v>
      </c>
      <c r="E65">
        <v>-2.5</v>
      </c>
      <c r="F65">
        <v>10.7</v>
      </c>
      <c r="H65">
        <v>5.3</v>
      </c>
      <c r="I65">
        <v>3.5</v>
      </c>
      <c r="K65" s="18">
        <f>MONTH(날씨3[[#This Row],[tm]])</f>
        <v>3</v>
      </c>
      <c r="L65" s="18">
        <f>DAY(날씨3[[#This Row],[tm]])</f>
        <v>4</v>
      </c>
    </row>
    <row r="66" spans="1:12" x14ac:dyDescent="0.3">
      <c r="A66">
        <v>95</v>
      </c>
      <c r="B66" t="s">
        <v>50</v>
      </c>
      <c r="C66" s="4">
        <v>42799</v>
      </c>
      <c r="D66">
        <v>2.6</v>
      </c>
      <c r="E66">
        <v>-4.5999999999999996</v>
      </c>
      <c r="F66">
        <v>9.8000000000000007</v>
      </c>
      <c r="G66">
        <v>0.7</v>
      </c>
      <c r="H66">
        <v>7.4</v>
      </c>
      <c r="I66">
        <v>3.9</v>
      </c>
      <c r="K66" s="18">
        <f>MONTH(날씨3[[#This Row],[tm]])</f>
        <v>3</v>
      </c>
      <c r="L66" s="18">
        <f>DAY(날씨3[[#This Row],[tm]])</f>
        <v>5</v>
      </c>
    </row>
    <row r="67" spans="1:12" x14ac:dyDescent="0.3">
      <c r="A67">
        <v>95</v>
      </c>
      <c r="B67" t="s">
        <v>50</v>
      </c>
      <c r="C67" s="4">
        <v>42800</v>
      </c>
      <c r="D67">
        <v>-0.6</v>
      </c>
      <c r="E67">
        <v>-3.3</v>
      </c>
      <c r="F67">
        <v>3.2</v>
      </c>
      <c r="G67">
        <v>0</v>
      </c>
      <c r="H67">
        <v>11.6</v>
      </c>
      <c r="I67">
        <v>6.8</v>
      </c>
      <c r="K67" s="18">
        <f>MONTH(날씨3[[#This Row],[tm]])</f>
        <v>3</v>
      </c>
      <c r="L67" s="18">
        <f>DAY(날씨3[[#This Row],[tm]])</f>
        <v>6</v>
      </c>
    </row>
    <row r="68" spans="1:12" x14ac:dyDescent="0.3">
      <c r="A68">
        <v>95</v>
      </c>
      <c r="B68" t="s">
        <v>50</v>
      </c>
      <c r="C68" s="4">
        <v>42801</v>
      </c>
      <c r="D68">
        <v>-2.1</v>
      </c>
      <c r="E68">
        <v>-5.6</v>
      </c>
      <c r="F68">
        <v>2.2000000000000002</v>
      </c>
      <c r="H68">
        <v>9.3000000000000007</v>
      </c>
      <c r="I68">
        <v>4.8</v>
      </c>
      <c r="K68" s="18">
        <f>MONTH(날씨3[[#This Row],[tm]])</f>
        <v>3</v>
      </c>
      <c r="L68" s="18">
        <f>DAY(날씨3[[#This Row],[tm]])</f>
        <v>7</v>
      </c>
    </row>
    <row r="69" spans="1:12" x14ac:dyDescent="0.3">
      <c r="A69">
        <v>95</v>
      </c>
      <c r="B69" t="s">
        <v>50</v>
      </c>
      <c r="C69" s="4">
        <v>42802</v>
      </c>
      <c r="D69">
        <v>-2.1</v>
      </c>
      <c r="E69">
        <v>-9.4</v>
      </c>
      <c r="F69">
        <v>3.6</v>
      </c>
      <c r="G69">
        <v>0.8</v>
      </c>
      <c r="H69">
        <v>9.4</v>
      </c>
      <c r="I69">
        <v>5.4</v>
      </c>
      <c r="K69" s="18">
        <f>MONTH(날씨3[[#This Row],[tm]])</f>
        <v>3</v>
      </c>
      <c r="L69" s="18">
        <f>DAY(날씨3[[#This Row],[tm]])</f>
        <v>8</v>
      </c>
    </row>
    <row r="70" spans="1:12" x14ac:dyDescent="0.3">
      <c r="A70">
        <v>95</v>
      </c>
      <c r="B70" t="s">
        <v>50</v>
      </c>
      <c r="C70" s="4">
        <v>42803</v>
      </c>
      <c r="D70">
        <v>0.2</v>
      </c>
      <c r="E70">
        <v>-8.8000000000000007</v>
      </c>
      <c r="F70">
        <v>8.6</v>
      </c>
      <c r="H70">
        <v>11.4</v>
      </c>
      <c r="I70">
        <v>6.1</v>
      </c>
      <c r="K70" s="18">
        <f>MONTH(날씨3[[#This Row],[tm]])</f>
        <v>3</v>
      </c>
      <c r="L70" s="18">
        <f>DAY(날씨3[[#This Row],[tm]])</f>
        <v>9</v>
      </c>
    </row>
    <row r="71" spans="1:12" x14ac:dyDescent="0.3">
      <c r="A71">
        <v>95</v>
      </c>
      <c r="B71" t="s">
        <v>50</v>
      </c>
      <c r="C71" s="4">
        <v>42804</v>
      </c>
      <c r="D71">
        <v>2</v>
      </c>
      <c r="E71">
        <v>-7.1</v>
      </c>
      <c r="F71">
        <v>10.9</v>
      </c>
      <c r="H71">
        <v>8.6999999999999993</v>
      </c>
      <c r="I71">
        <v>4.9000000000000004</v>
      </c>
      <c r="K71" s="18">
        <f>MONTH(날씨3[[#This Row],[tm]])</f>
        <v>3</v>
      </c>
      <c r="L71" s="18">
        <f>DAY(날씨3[[#This Row],[tm]])</f>
        <v>10</v>
      </c>
    </row>
    <row r="72" spans="1:12" x14ac:dyDescent="0.3">
      <c r="A72">
        <v>95</v>
      </c>
      <c r="B72" t="s">
        <v>50</v>
      </c>
      <c r="C72" s="4">
        <v>42805</v>
      </c>
      <c r="D72">
        <v>4.5</v>
      </c>
      <c r="E72">
        <v>-6</v>
      </c>
      <c r="F72">
        <v>14.9</v>
      </c>
      <c r="H72">
        <v>6.2</v>
      </c>
      <c r="I72">
        <v>3.4</v>
      </c>
      <c r="K72" s="18">
        <f>MONTH(날씨3[[#This Row],[tm]])</f>
        <v>3</v>
      </c>
      <c r="L72" s="18">
        <f>DAY(날씨3[[#This Row],[tm]])</f>
        <v>11</v>
      </c>
    </row>
    <row r="73" spans="1:12" x14ac:dyDescent="0.3">
      <c r="A73">
        <v>95</v>
      </c>
      <c r="B73" t="s">
        <v>50</v>
      </c>
      <c r="C73" s="4">
        <v>42806</v>
      </c>
      <c r="D73">
        <v>4.7</v>
      </c>
      <c r="E73">
        <v>-1.3</v>
      </c>
      <c r="F73">
        <v>10.6</v>
      </c>
      <c r="G73">
        <v>0.9</v>
      </c>
      <c r="H73">
        <v>8.8000000000000007</v>
      </c>
      <c r="I73">
        <v>5.0999999999999996</v>
      </c>
      <c r="K73" s="18">
        <f>MONTH(날씨3[[#This Row],[tm]])</f>
        <v>3</v>
      </c>
      <c r="L73" s="18">
        <f>DAY(날씨3[[#This Row],[tm]])</f>
        <v>12</v>
      </c>
    </row>
    <row r="74" spans="1:12" x14ac:dyDescent="0.3">
      <c r="A74">
        <v>95</v>
      </c>
      <c r="B74" t="s">
        <v>50</v>
      </c>
      <c r="C74" s="4">
        <v>42807</v>
      </c>
      <c r="D74">
        <v>3.3</v>
      </c>
      <c r="E74">
        <v>-3.8</v>
      </c>
      <c r="F74">
        <v>11</v>
      </c>
      <c r="H74">
        <v>8.5</v>
      </c>
      <c r="I74">
        <v>4.5</v>
      </c>
      <c r="K74" s="18">
        <f>MONTH(날씨3[[#This Row],[tm]])</f>
        <v>3</v>
      </c>
      <c r="L74" s="18">
        <f>DAY(날씨3[[#This Row],[tm]])</f>
        <v>13</v>
      </c>
    </row>
    <row r="75" spans="1:12" x14ac:dyDescent="0.3">
      <c r="A75">
        <v>95</v>
      </c>
      <c r="B75" t="s">
        <v>50</v>
      </c>
      <c r="C75" s="4">
        <v>42808</v>
      </c>
      <c r="D75">
        <v>2.6</v>
      </c>
      <c r="E75">
        <v>-5</v>
      </c>
      <c r="F75">
        <v>10.5</v>
      </c>
      <c r="H75">
        <v>8.1999999999999993</v>
      </c>
      <c r="I75">
        <v>4.9000000000000004</v>
      </c>
      <c r="K75" s="18">
        <f>MONTH(날씨3[[#This Row],[tm]])</f>
        <v>3</v>
      </c>
      <c r="L75" s="18">
        <f>DAY(날씨3[[#This Row],[tm]])</f>
        <v>14</v>
      </c>
    </row>
    <row r="76" spans="1:12" x14ac:dyDescent="0.3">
      <c r="A76">
        <v>95</v>
      </c>
      <c r="B76" t="s">
        <v>50</v>
      </c>
      <c r="C76" s="4">
        <v>42809</v>
      </c>
      <c r="D76">
        <v>2.2000000000000002</v>
      </c>
      <c r="E76">
        <v>-6.5</v>
      </c>
      <c r="F76">
        <v>11.6</v>
      </c>
      <c r="H76">
        <v>5.9</v>
      </c>
      <c r="I76">
        <v>3.3</v>
      </c>
      <c r="K76" s="18">
        <f>MONTH(날씨3[[#This Row],[tm]])</f>
        <v>3</v>
      </c>
      <c r="L76" s="18">
        <f>DAY(날씨3[[#This Row],[tm]])</f>
        <v>15</v>
      </c>
    </row>
    <row r="77" spans="1:12" x14ac:dyDescent="0.3">
      <c r="A77">
        <v>95</v>
      </c>
      <c r="B77" t="s">
        <v>50</v>
      </c>
      <c r="C77" s="4">
        <v>42810</v>
      </c>
      <c r="D77">
        <v>3.8</v>
      </c>
      <c r="E77">
        <v>-5.9</v>
      </c>
      <c r="F77">
        <v>12.1</v>
      </c>
      <c r="H77">
        <v>6.5</v>
      </c>
      <c r="I77">
        <v>3.4</v>
      </c>
      <c r="K77" s="18">
        <f>MONTH(날씨3[[#This Row],[tm]])</f>
        <v>3</v>
      </c>
      <c r="L77" s="18">
        <f>DAY(날씨3[[#This Row],[tm]])</f>
        <v>16</v>
      </c>
    </row>
    <row r="78" spans="1:12" x14ac:dyDescent="0.3">
      <c r="A78">
        <v>95</v>
      </c>
      <c r="B78" t="s">
        <v>50</v>
      </c>
      <c r="C78" s="4">
        <v>42811</v>
      </c>
      <c r="D78">
        <v>5.4</v>
      </c>
      <c r="E78">
        <v>-4.9000000000000004</v>
      </c>
      <c r="F78">
        <v>15.3</v>
      </c>
      <c r="H78">
        <v>7.8</v>
      </c>
      <c r="I78">
        <v>3.9</v>
      </c>
      <c r="K78" s="18">
        <f>MONTH(날씨3[[#This Row],[tm]])</f>
        <v>3</v>
      </c>
      <c r="L78" s="18">
        <f>DAY(날씨3[[#This Row],[tm]])</f>
        <v>17</v>
      </c>
    </row>
    <row r="79" spans="1:12" x14ac:dyDescent="0.3">
      <c r="A79">
        <v>95</v>
      </c>
      <c r="B79" t="s">
        <v>50</v>
      </c>
      <c r="C79" s="4">
        <v>42812</v>
      </c>
      <c r="D79">
        <v>7.3</v>
      </c>
      <c r="E79">
        <v>0.7</v>
      </c>
      <c r="F79">
        <v>15.7</v>
      </c>
      <c r="H79">
        <v>8.6999999999999993</v>
      </c>
      <c r="I79">
        <v>5.2</v>
      </c>
      <c r="K79" s="18">
        <f>MONTH(날씨3[[#This Row],[tm]])</f>
        <v>3</v>
      </c>
      <c r="L79" s="18">
        <f>DAY(날씨3[[#This Row],[tm]])</f>
        <v>18</v>
      </c>
    </row>
    <row r="80" spans="1:12" x14ac:dyDescent="0.3">
      <c r="A80">
        <v>95</v>
      </c>
      <c r="B80" t="s">
        <v>50</v>
      </c>
      <c r="C80" s="4">
        <v>42813</v>
      </c>
      <c r="D80">
        <v>6.9</v>
      </c>
      <c r="E80">
        <v>-3.1</v>
      </c>
      <c r="F80">
        <v>17.399999999999999</v>
      </c>
      <c r="H80">
        <v>6.4</v>
      </c>
      <c r="I80">
        <v>3.8</v>
      </c>
      <c r="K80" s="18">
        <f>MONTH(날씨3[[#This Row],[tm]])</f>
        <v>3</v>
      </c>
      <c r="L80" s="18">
        <f>DAY(날씨3[[#This Row],[tm]])</f>
        <v>19</v>
      </c>
    </row>
    <row r="81" spans="1:12" x14ac:dyDescent="0.3">
      <c r="A81">
        <v>95</v>
      </c>
      <c r="B81" t="s">
        <v>50</v>
      </c>
      <c r="C81" s="4">
        <v>42814</v>
      </c>
      <c r="D81">
        <v>6.6</v>
      </c>
      <c r="E81">
        <v>-2.6</v>
      </c>
      <c r="F81">
        <v>14.2</v>
      </c>
      <c r="H81">
        <v>5.8</v>
      </c>
      <c r="I81">
        <v>3.2</v>
      </c>
      <c r="K81" s="18">
        <f>MONTH(날씨3[[#This Row],[tm]])</f>
        <v>3</v>
      </c>
      <c r="L81" s="18">
        <f>DAY(날씨3[[#This Row],[tm]])</f>
        <v>20</v>
      </c>
    </row>
    <row r="82" spans="1:12" x14ac:dyDescent="0.3">
      <c r="A82">
        <v>95</v>
      </c>
      <c r="B82" t="s">
        <v>50</v>
      </c>
      <c r="C82" s="4">
        <v>42815</v>
      </c>
      <c r="D82">
        <v>3.6</v>
      </c>
      <c r="E82">
        <v>-1.9</v>
      </c>
      <c r="F82">
        <v>10.5</v>
      </c>
      <c r="H82">
        <v>8</v>
      </c>
      <c r="I82">
        <v>5.6</v>
      </c>
      <c r="K82" s="18">
        <f>MONTH(날씨3[[#This Row],[tm]])</f>
        <v>3</v>
      </c>
      <c r="L82" s="18">
        <f>DAY(날씨3[[#This Row],[tm]])</f>
        <v>21</v>
      </c>
    </row>
    <row r="83" spans="1:12" x14ac:dyDescent="0.3">
      <c r="A83">
        <v>95</v>
      </c>
      <c r="B83" t="s">
        <v>50</v>
      </c>
      <c r="C83" s="4">
        <v>42816</v>
      </c>
      <c r="D83">
        <v>4.8</v>
      </c>
      <c r="E83">
        <v>-5.2</v>
      </c>
      <c r="F83">
        <v>13.1</v>
      </c>
      <c r="H83">
        <v>8.1</v>
      </c>
      <c r="I83">
        <v>4.3</v>
      </c>
      <c r="K83" s="18">
        <f>MONTH(날씨3[[#This Row],[tm]])</f>
        <v>3</v>
      </c>
      <c r="L83" s="18">
        <f>DAY(날씨3[[#This Row],[tm]])</f>
        <v>22</v>
      </c>
    </row>
    <row r="84" spans="1:12" x14ac:dyDescent="0.3">
      <c r="A84">
        <v>95</v>
      </c>
      <c r="B84" t="s">
        <v>50</v>
      </c>
      <c r="C84" s="4">
        <v>42817</v>
      </c>
      <c r="D84">
        <v>5.5</v>
      </c>
      <c r="E84">
        <v>-1.6</v>
      </c>
      <c r="F84">
        <v>14.1</v>
      </c>
      <c r="H84">
        <v>7.8</v>
      </c>
      <c r="I84">
        <v>3.9</v>
      </c>
      <c r="K84" s="18">
        <f>MONTH(날씨3[[#This Row],[tm]])</f>
        <v>3</v>
      </c>
      <c r="L84" s="18">
        <f>DAY(날씨3[[#This Row],[tm]])</f>
        <v>23</v>
      </c>
    </row>
    <row r="85" spans="1:12" x14ac:dyDescent="0.3">
      <c r="A85">
        <v>95</v>
      </c>
      <c r="B85" t="s">
        <v>50</v>
      </c>
      <c r="C85" s="4">
        <v>42818</v>
      </c>
      <c r="D85">
        <v>5.0999999999999996</v>
      </c>
      <c r="E85">
        <v>-2.8</v>
      </c>
      <c r="F85">
        <v>13.1</v>
      </c>
      <c r="H85">
        <v>4.8</v>
      </c>
      <c r="I85">
        <v>2.5</v>
      </c>
      <c r="K85" s="18">
        <f>MONTH(날씨3[[#This Row],[tm]])</f>
        <v>3</v>
      </c>
      <c r="L85" s="18">
        <f>DAY(날씨3[[#This Row],[tm]])</f>
        <v>24</v>
      </c>
    </row>
    <row r="86" spans="1:12" x14ac:dyDescent="0.3">
      <c r="A86">
        <v>95</v>
      </c>
      <c r="B86" t="s">
        <v>50</v>
      </c>
      <c r="C86" s="4">
        <v>42819</v>
      </c>
      <c r="D86">
        <v>4.3</v>
      </c>
      <c r="E86">
        <v>0.6</v>
      </c>
      <c r="F86">
        <v>8.5</v>
      </c>
      <c r="G86">
        <v>1.8</v>
      </c>
      <c r="H86">
        <v>6.1</v>
      </c>
      <c r="I86">
        <v>3.6</v>
      </c>
      <c r="K86" s="18">
        <f>MONTH(날씨3[[#This Row],[tm]])</f>
        <v>3</v>
      </c>
      <c r="L86" s="18">
        <f>DAY(날씨3[[#This Row],[tm]])</f>
        <v>25</v>
      </c>
    </row>
    <row r="87" spans="1:12" x14ac:dyDescent="0.3">
      <c r="A87">
        <v>95</v>
      </c>
      <c r="B87" t="s">
        <v>50</v>
      </c>
      <c r="C87" s="4">
        <v>42820</v>
      </c>
      <c r="D87">
        <v>4.3</v>
      </c>
      <c r="E87">
        <v>0.8</v>
      </c>
      <c r="F87">
        <v>11.2</v>
      </c>
      <c r="G87">
        <v>5.2</v>
      </c>
      <c r="H87">
        <v>8</v>
      </c>
      <c r="I87">
        <v>5.0999999999999996</v>
      </c>
      <c r="K87" s="18">
        <f>MONTH(날씨3[[#This Row],[tm]])</f>
        <v>3</v>
      </c>
      <c r="L87" s="18">
        <f>DAY(날씨3[[#This Row],[tm]])</f>
        <v>26</v>
      </c>
    </row>
    <row r="88" spans="1:12" x14ac:dyDescent="0.3">
      <c r="A88">
        <v>95</v>
      </c>
      <c r="B88" t="s">
        <v>50</v>
      </c>
      <c r="C88" s="4">
        <v>42821</v>
      </c>
      <c r="D88">
        <v>3.2</v>
      </c>
      <c r="E88">
        <v>-0.7</v>
      </c>
      <c r="F88">
        <v>8.6999999999999993</v>
      </c>
      <c r="G88">
        <v>0.8</v>
      </c>
      <c r="H88">
        <v>8.9</v>
      </c>
      <c r="I88">
        <v>5.2</v>
      </c>
      <c r="K88" s="18">
        <f>MONTH(날씨3[[#This Row],[tm]])</f>
        <v>3</v>
      </c>
      <c r="L88" s="18">
        <f>DAY(날씨3[[#This Row],[tm]])</f>
        <v>27</v>
      </c>
    </row>
    <row r="89" spans="1:12" x14ac:dyDescent="0.3">
      <c r="A89">
        <v>95</v>
      </c>
      <c r="B89" t="s">
        <v>50</v>
      </c>
      <c r="C89" s="4">
        <v>42822</v>
      </c>
      <c r="D89">
        <v>4.0999999999999996</v>
      </c>
      <c r="E89">
        <v>-2.5</v>
      </c>
      <c r="F89">
        <v>11.8</v>
      </c>
      <c r="H89">
        <v>6.6</v>
      </c>
      <c r="I89">
        <v>3.7</v>
      </c>
      <c r="K89" s="18">
        <f>MONTH(날씨3[[#This Row],[tm]])</f>
        <v>3</v>
      </c>
      <c r="L89" s="18">
        <f>DAY(날씨3[[#This Row],[tm]])</f>
        <v>28</v>
      </c>
    </row>
    <row r="90" spans="1:12" x14ac:dyDescent="0.3">
      <c r="A90">
        <v>95</v>
      </c>
      <c r="B90" t="s">
        <v>50</v>
      </c>
      <c r="C90" s="4">
        <v>42823</v>
      </c>
      <c r="D90">
        <v>5.4</v>
      </c>
      <c r="E90">
        <v>-3</v>
      </c>
      <c r="F90">
        <v>13.7</v>
      </c>
      <c r="H90">
        <v>6.5</v>
      </c>
      <c r="I90">
        <v>3.5</v>
      </c>
      <c r="K90" s="18">
        <f>MONTH(날씨3[[#This Row],[tm]])</f>
        <v>3</v>
      </c>
      <c r="L90" s="18">
        <f>DAY(날씨3[[#This Row],[tm]])</f>
        <v>29</v>
      </c>
    </row>
    <row r="91" spans="1:12" x14ac:dyDescent="0.3">
      <c r="A91">
        <v>95</v>
      </c>
      <c r="B91" t="s">
        <v>50</v>
      </c>
      <c r="C91" s="4">
        <v>42824</v>
      </c>
      <c r="D91">
        <v>7.6</v>
      </c>
      <c r="E91">
        <v>-2.1</v>
      </c>
      <c r="F91">
        <v>16.7</v>
      </c>
      <c r="H91">
        <v>6.5</v>
      </c>
      <c r="I91">
        <v>4.0999999999999996</v>
      </c>
      <c r="K91" s="18">
        <f>MONTH(날씨3[[#This Row],[tm]])</f>
        <v>3</v>
      </c>
      <c r="L91" s="18">
        <f>DAY(날씨3[[#This Row],[tm]])</f>
        <v>30</v>
      </c>
    </row>
    <row r="92" spans="1:12" x14ac:dyDescent="0.3">
      <c r="A92">
        <v>95</v>
      </c>
      <c r="B92" t="s">
        <v>50</v>
      </c>
      <c r="C92" s="4">
        <v>42825</v>
      </c>
      <c r="D92">
        <v>5.9</v>
      </c>
      <c r="E92">
        <v>4.0999999999999996</v>
      </c>
      <c r="F92">
        <v>9</v>
      </c>
      <c r="G92">
        <v>9.1999999999999993</v>
      </c>
      <c r="H92">
        <v>8.5</v>
      </c>
      <c r="I92">
        <v>5.9</v>
      </c>
      <c r="K92" s="18">
        <f>MONTH(날씨3[[#This Row],[tm]])</f>
        <v>3</v>
      </c>
      <c r="L92" s="18">
        <f>DAY(날씨3[[#This Row],[tm]])</f>
        <v>31</v>
      </c>
    </row>
    <row r="93" spans="1:12" x14ac:dyDescent="0.3">
      <c r="A93">
        <v>95</v>
      </c>
      <c r="B93" t="s">
        <v>50</v>
      </c>
      <c r="C93" s="4">
        <v>42826</v>
      </c>
      <c r="D93">
        <v>6.7</v>
      </c>
      <c r="E93">
        <v>1.4</v>
      </c>
      <c r="F93">
        <v>12.4</v>
      </c>
      <c r="G93">
        <v>0</v>
      </c>
      <c r="H93">
        <v>13.6</v>
      </c>
      <c r="I93">
        <v>7.8</v>
      </c>
      <c r="K93" s="18">
        <f>MONTH(날씨3[[#This Row],[tm]])</f>
        <v>4</v>
      </c>
      <c r="L93" s="18">
        <f>DAY(날씨3[[#This Row],[tm]])</f>
        <v>1</v>
      </c>
    </row>
    <row r="94" spans="1:12" x14ac:dyDescent="0.3">
      <c r="A94">
        <v>95</v>
      </c>
      <c r="B94" t="s">
        <v>50</v>
      </c>
      <c r="C94" s="4">
        <v>42827</v>
      </c>
      <c r="D94">
        <v>7</v>
      </c>
      <c r="E94">
        <v>-2.4</v>
      </c>
      <c r="F94">
        <v>16.100000000000001</v>
      </c>
      <c r="H94">
        <v>10.6</v>
      </c>
      <c r="I94">
        <v>4.9000000000000004</v>
      </c>
      <c r="K94" s="18">
        <f>MONTH(날씨3[[#This Row],[tm]])</f>
        <v>4</v>
      </c>
      <c r="L94" s="18">
        <f>DAY(날씨3[[#This Row],[tm]])</f>
        <v>2</v>
      </c>
    </row>
    <row r="95" spans="1:12" x14ac:dyDescent="0.3">
      <c r="A95">
        <v>95</v>
      </c>
      <c r="B95" t="s">
        <v>50</v>
      </c>
      <c r="C95" s="4">
        <v>42828</v>
      </c>
      <c r="D95">
        <v>9.4</v>
      </c>
      <c r="E95">
        <v>-1.6</v>
      </c>
      <c r="F95">
        <v>19.5</v>
      </c>
      <c r="H95">
        <v>8.8000000000000007</v>
      </c>
      <c r="I95">
        <v>5.0999999999999996</v>
      </c>
      <c r="K95" s="18">
        <f>MONTH(날씨3[[#This Row],[tm]])</f>
        <v>4</v>
      </c>
      <c r="L95" s="18">
        <f>DAY(날씨3[[#This Row],[tm]])</f>
        <v>3</v>
      </c>
    </row>
    <row r="96" spans="1:12" x14ac:dyDescent="0.3">
      <c r="A96">
        <v>95</v>
      </c>
      <c r="B96" t="s">
        <v>50</v>
      </c>
      <c r="C96" s="4">
        <v>42829</v>
      </c>
      <c r="D96">
        <v>11.1</v>
      </c>
      <c r="E96">
        <v>0</v>
      </c>
      <c r="F96">
        <v>20.7</v>
      </c>
      <c r="H96">
        <v>7.8</v>
      </c>
      <c r="I96">
        <v>4.0999999999999996</v>
      </c>
      <c r="K96" s="18">
        <f>MONTH(날씨3[[#This Row],[tm]])</f>
        <v>4</v>
      </c>
      <c r="L96" s="18">
        <f>DAY(날씨3[[#This Row],[tm]])</f>
        <v>4</v>
      </c>
    </row>
    <row r="97" spans="1:12" x14ac:dyDescent="0.3">
      <c r="A97">
        <v>95</v>
      </c>
      <c r="B97" t="s">
        <v>50</v>
      </c>
      <c r="C97" s="4">
        <v>42830</v>
      </c>
      <c r="D97">
        <v>8.8000000000000007</v>
      </c>
      <c r="E97">
        <v>5.7</v>
      </c>
      <c r="F97">
        <v>11.3</v>
      </c>
      <c r="G97">
        <v>18.7</v>
      </c>
      <c r="H97">
        <v>5.7</v>
      </c>
      <c r="I97">
        <v>4.0999999999999996</v>
      </c>
      <c r="K97" s="18">
        <f>MONTH(날씨3[[#This Row],[tm]])</f>
        <v>4</v>
      </c>
      <c r="L97" s="18">
        <f>DAY(날씨3[[#This Row],[tm]])</f>
        <v>5</v>
      </c>
    </row>
    <row r="98" spans="1:12" x14ac:dyDescent="0.3">
      <c r="A98">
        <v>95</v>
      </c>
      <c r="B98" t="s">
        <v>50</v>
      </c>
      <c r="C98" s="4">
        <v>42831</v>
      </c>
      <c r="D98">
        <v>11</v>
      </c>
      <c r="E98">
        <v>9.1</v>
      </c>
      <c r="F98">
        <v>13.1</v>
      </c>
      <c r="G98">
        <v>7.8</v>
      </c>
      <c r="H98">
        <v>7.4</v>
      </c>
      <c r="I98">
        <v>4.7</v>
      </c>
      <c r="K98" s="18">
        <f>MONTH(날씨3[[#This Row],[tm]])</f>
        <v>4</v>
      </c>
      <c r="L98" s="18">
        <f>DAY(날씨3[[#This Row],[tm]])</f>
        <v>6</v>
      </c>
    </row>
    <row r="99" spans="1:12" x14ac:dyDescent="0.3">
      <c r="A99">
        <v>95</v>
      </c>
      <c r="B99" t="s">
        <v>50</v>
      </c>
      <c r="C99" s="4">
        <v>42832</v>
      </c>
      <c r="D99">
        <v>14.7</v>
      </c>
      <c r="E99">
        <v>9.1999999999999993</v>
      </c>
      <c r="F99">
        <v>23</v>
      </c>
      <c r="H99">
        <v>6.7</v>
      </c>
      <c r="I99">
        <v>4.5999999999999996</v>
      </c>
      <c r="K99" s="18">
        <f>MONTH(날씨3[[#This Row],[tm]])</f>
        <v>4</v>
      </c>
      <c r="L99" s="18">
        <f>DAY(날씨3[[#This Row],[tm]])</f>
        <v>7</v>
      </c>
    </row>
    <row r="100" spans="1:12" x14ac:dyDescent="0.3">
      <c r="A100">
        <v>95</v>
      </c>
      <c r="B100" t="s">
        <v>50</v>
      </c>
      <c r="C100" s="4">
        <v>42833</v>
      </c>
      <c r="D100">
        <v>13.9</v>
      </c>
      <c r="E100">
        <v>7.9</v>
      </c>
      <c r="F100">
        <v>20.2</v>
      </c>
      <c r="G100">
        <v>0.3</v>
      </c>
      <c r="H100">
        <v>6.1</v>
      </c>
      <c r="I100">
        <v>3.5</v>
      </c>
      <c r="K100" s="18">
        <f>MONTH(날씨3[[#This Row],[tm]])</f>
        <v>4</v>
      </c>
      <c r="L100" s="18">
        <f>DAY(날씨3[[#This Row],[tm]])</f>
        <v>8</v>
      </c>
    </row>
    <row r="101" spans="1:12" x14ac:dyDescent="0.3">
      <c r="A101">
        <v>95</v>
      </c>
      <c r="B101" t="s">
        <v>50</v>
      </c>
      <c r="C101" s="4">
        <v>42834</v>
      </c>
      <c r="D101">
        <v>13.5</v>
      </c>
      <c r="E101">
        <v>8.4</v>
      </c>
      <c r="F101">
        <v>18.399999999999999</v>
      </c>
      <c r="G101">
        <v>0.7</v>
      </c>
      <c r="H101">
        <v>9.4</v>
      </c>
      <c r="I101">
        <v>6.2</v>
      </c>
      <c r="K101" s="18">
        <f>MONTH(날씨3[[#This Row],[tm]])</f>
        <v>4</v>
      </c>
      <c r="L101" s="18">
        <f>DAY(날씨3[[#This Row],[tm]])</f>
        <v>9</v>
      </c>
    </row>
    <row r="102" spans="1:12" x14ac:dyDescent="0.3">
      <c r="A102">
        <v>95</v>
      </c>
      <c r="B102" t="s">
        <v>50</v>
      </c>
      <c r="C102" s="4">
        <v>42835</v>
      </c>
      <c r="D102">
        <v>13.4</v>
      </c>
      <c r="E102">
        <v>3.5</v>
      </c>
      <c r="F102">
        <v>21.7</v>
      </c>
      <c r="H102">
        <v>8.6999999999999993</v>
      </c>
      <c r="I102">
        <v>5.8</v>
      </c>
      <c r="K102" s="18">
        <f>MONTH(날씨3[[#This Row],[tm]])</f>
        <v>4</v>
      </c>
      <c r="L102" s="18">
        <f>DAY(날씨3[[#This Row],[tm]])</f>
        <v>10</v>
      </c>
    </row>
    <row r="103" spans="1:12" x14ac:dyDescent="0.3">
      <c r="A103">
        <v>95</v>
      </c>
      <c r="B103" t="s">
        <v>50</v>
      </c>
      <c r="C103" s="4">
        <v>42836</v>
      </c>
      <c r="D103">
        <v>13.5</v>
      </c>
      <c r="E103">
        <v>7.9</v>
      </c>
      <c r="F103">
        <v>20.6</v>
      </c>
      <c r="H103">
        <v>9.1999999999999993</v>
      </c>
      <c r="I103">
        <v>4.9000000000000004</v>
      </c>
      <c r="K103" s="18">
        <f>MONTH(날씨3[[#This Row],[tm]])</f>
        <v>4</v>
      </c>
      <c r="L103" s="18">
        <f>DAY(날씨3[[#This Row],[tm]])</f>
        <v>11</v>
      </c>
    </row>
    <row r="104" spans="1:12" x14ac:dyDescent="0.3">
      <c r="A104">
        <v>95</v>
      </c>
      <c r="B104" t="s">
        <v>50</v>
      </c>
      <c r="C104" s="4">
        <v>42837</v>
      </c>
      <c r="D104">
        <v>9.6</v>
      </c>
      <c r="E104">
        <v>1.4</v>
      </c>
      <c r="F104">
        <v>16.3</v>
      </c>
      <c r="H104">
        <v>11.5</v>
      </c>
      <c r="I104">
        <v>6.7</v>
      </c>
      <c r="K104" s="18">
        <f>MONTH(날씨3[[#This Row],[tm]])</f>
        <v>4</v>
      </c>
      <c r="L104" s="18">
        <f>DAY(날씨3[[#This Row],[tm]])</f>
        <v>12</v>
      </c>
    </row>
    <row r="105" spans="1:12" x14ac:dyDescent="0.3">
      <c r="A105">
        <v>95</v>
      </c>
      <c r="B105" t="s">
        <v>50</v>
      </c>
      <c r="C105" s="4">
        <v>42838</v>
      </c>
      <c r="D105">
        <v>10.4</v>
      </c>
      <c r="E105">
        <v>-1</v>
      </c>
      <c r="F105">
        <v>18.5</v>
      </c>
      <c r="H105">
        <v>9.5</v>
      </c>
      <c r="I105">
        <v>4.8</v>
      </c>
      <c r="K105" s="18">
        <f>MONTH(날씨3[[#This Row],[tm]])</f>
        <v>4</v>
      </c>
      <c r="L105" s="18">
        <f>DAY(날씨3[[#This Row],[tm]])</f>
        <v>13</v>
      </c>
    </row>
    <row r="106" spans="1:12" x14ac:dyDescent="0.3">
      <c r="A106">
        <v>95</v>
      </c>
      <c r="B106" t="s">
        <v>50</v>
      </c>
      <c r="C106" s="4">
        <v>42839</v>
      </c>
      <c r="D106">
        <v>12.2</v>
      </c>
      <c r="E106">
        <v>10.1</v>
      </c>
      <c r="F106">
        <v>18.5</v>
      </c>
      <c r="G106">
        <v>8.8000000000000007</v>
      </c>
      <c r="H106">
        <v>12.8</v>
      </c>
      <c r="I106">
        <v>7.7</v>
      </c>
      <c r="K106" s="18">
        <f>MONTH(날씨3[[#This Row],[tm]])</f>
        <v>4</v>
      </c>
      <c r="L106" s="18">
        <f>DAY(날씨3[[#This Row],[tm]])</f>
        <v>14</v>
      </c>
    </row>
    <row r="107" spans="1:12" x14ac:dyDescent="0.3">
      <c r="A107">
        <v>95</v>
      </c>
      <c r="B107" t="s">
        <v>50</v>
      </c>
      <c r="C107" s="4">
        <v>42840</v>
      </c>
      <c r="D107">
        <v>14.4</v>
      </c>
      <c r="E107">
        <v>7.6</v>
      </c>
      <c r="F107">
        <v>22.9</v>
      </c>
      <c r="H107">
        <v>8.9</v>
      </c>
      <c r="I107">
        <v>4.5</v>
      </c>
      <c r="K107" s="18">
        <f>MONTH(날씨3[[#This Row],[tm]])</f>
        <v>4</v>
      </c>
      <c r="L107" s="18">
        <f>DAY(날씨3[[#This Row],[tm]])</f>
        <v>15</v>
      </c>
    </row>
    <row r="108" spans="1:12" x14ac:dyDescent="0.3">
      <c r="A108">
        <v>95</v>
      </c>
      <c r="B108" t="s">
        <v>50</v>
      </c>
      <c r="C108" s="4">
        <v>42841</v>
      </c>
      <c r="D108">
        <v>16.399999999999999</v>
      </c>
      <c r="E108">
        <v>7.4</v>
      </c>
      <c r="F108">
        <v>24.4</v>
      </c>
      <c r="H108">
        <v>8.3000000000000007</v>
      </c>
      <c r="I108">
        <v>4.4000000000000004</v>
      </c>
      <c r="K108" s="18">
        <f>MONTH(날씨3[[#This Row],[tm]])</f>
        <v>4</v>
      </c>
      <c r="L108" s="18">
        <f>DAY(날씨3[[#This Row],[tm]])</f>
        <v>16</v>
      </c>
    </row>
    <row r="109" spans="1:12" x14ac:dyDescent="0.3">
      <c r="A109">
        <v>95</v>
      </c>
      <c r="B109" t="s">
        <v>50</v>
      </c>
      <c r="C109" s="4">
        <v>42842</v>
      </c>
      <c r="D109">
        <v>11.9</v>
      </c>
      <c r="E109">
        <v>7.1</v>
      </c>
      <c r="F109">
        <v>18.8</v>
      </c>
      <c r="G109">
        <v>11.7</v>
      </c>
      <c r="H109">
        <v>9.8000000000000007</v>
      </c>
      <c r="I109">
        <v>6.2</v>
      </c>
      <c r="K109" s="18">
        <f>MONTH(날씨3[[#This Row],[tm]])</f>
        <v>4</v>
      </c>
      <c r="L109" s="18">
        <f>DAY(날씨3[[#This Row],[tm]])</f>
        <v>17</v>
      </c>
    </row>
    <row r="110" spans="1:12" x14ac:dyDescent="0.3">
      <c r="A110">
        <v>95</v>
      </c>
      <c r="B110" t="s">
        <v>50</v>
      </c>
      <c r="C110" s="4">
        <v>42843</v>
      </c>
      <c r="D110">
        <v>9.6999999999999993</v>
      </c>
      <c r="E110">
        <v>5.5</v>
      </c>
      <c r="F110">
        <v>15.1</v>
      </c>
      <c r="G110">
        <v>15.6</v>
      </c>
      <c r="H110">
        <v>9.3000000000000007</v>
      </c>
      <c r="I110">
        <v>4.9000000000000004</v>
      </c>
      <c r="K110" s="18">
        <f>MONTH(날씨3[[#This Row],[tm]])</f>
        <v>4</v>
      </c>
      <c r="L110" s="18">
        <f>DAY(날씨3[[#This Row],[tm]])</f>
        <v>18</v>
      </c>
    </row>
    <row r="111" spans="1:12" x14ac:dyDescent="0.3">
      <c r="A111">
        <v>95</v>
      </c>
      <c r="B111" t="s">
        <v>50</v>
      </c>
      <c r="C111" s="4">
        <v>42844</v>
      </c>
      <c r="D111">
        <v>11.3</v>
      </c>
      <c r="E111">
        <v>3.7</v>
      </c>
      <c r="F111">
        <v>18.600000000000001</v>
      </c>
      <c r="H111">
        <v>11.1</v>
      </c>
      <c r="I111">
        <v>5.5</v>
      </c>
      <c r="K111" s="18">
        <f>MONTH(날씨3[[#This Row],[tm]])</f>
        <v>4</v>
      </c>
      <c r="L111" s="18">
        <f>DAY(날씨3[[#This Row],[tm]])</f>
        <v>19</v>
      </c>
    </row>
    <row r="112" spans="1:12" x14ac:dyDescent="0.3">
      <c r="A112">
        <v>95</v>
      </c>
      <c r="B112" t="s">
        <v>50</v>
      </c>
      <c r="C112" s="4">
        <v>42845</v>
      </c>
      <c r="D112">
        <v>12.1</v>
      </c>
      <c r="E112">
        <v>7.7</v>
      </c>
      <c r="F112">
        <v>17.8</v>
      </c>
      <c r="G112">
        <v>0</v>
      </c>
      <c r="H112">
        <v>8.1</v>
      </c>
      <c r="I112">
        <v>4.5999999999999996</v>
      </c>
      <c r="K112" s="18">
        <f>MONTH(날씨3[[#This Row],[tm]])</f>
        <v>4</v>
      </c>
      <c r="L112" s="18">
        <f>DAY(날씨3[[#This Row],[tm]])</f>
        <v>20</v>
      </c>
    </row>
    <row r="113" spans="1:12" x14ac:dyDescent="0.3">
      <c r="A113">
        <v>95</v>
      </c>
      <c r="B113" t="s">
        <v>50</v>
      </c>
      <c r="C113" s="4">
        <v>42846</v>
      </c>
      <c r="D113">
        <v>11.5</v>
      </c>
      <c r="E113">
        <v>2.7</v>
      </c>
      <c r="F113">
        <v>19.5</v>
      </c>
      <c r="H113">
        <v>6.9</v>
      </c>
      <c r="I113">
        <v>4.3</v>
      </c>
      <c r="K113" s="18">
        <f>MONTH(날씨3[[#This Row],[tm]])</f>
        <v>4</v>
      </c>
      <c r="L113" s="18">
        <f>DAY(날씨3[[#This Row],[tm]])</f>
        <v>21</v>
      </c>
    </row>
    <row r="114" spans="1:12" x14ac:dyDescent="0.3">
      <c r="A114">
        <v>95</v>
      </c>
      <c r="B114" t="s">
        <v>50</v>
      </c>
      <c r="C114" s="4">
        <v>42847</v>
      </c>
      <c r="D114">
        <v>12.9</v>
      </c>
      <c r="E114">
        <v>3.8</v>
      </c>
      <c r="F114">
        <v>21</v>
      </c>
      <c r="H114">
        <v>7.7</v>
      </c>
      <c r="I114">
        <v>4.3</v>
      </c>
      <c r="K114" s="18">
        <f>MONTH(날씨3[[#This Row],[tm]])</f>
        <v>4</v>
      </c>
      <c r="L114" s="18">
        <f>DAY(날씨3[[#This Row],[tm]])</f>
        <v>22</v>
      </c>
    </row>
    <row r="115" spans="1:12" x14ac:dyDescent="0.3">
      <c r="A115">
        <v>95</v>
      </c>
      <c r="B115" t="s">
        <v>50</v>
      </c>
      <c r="C115" s="4">
        <v>42848</v>
      </c>
      <c r="D115">
        <v>12.2</v>
      </c>
      <c r="E115">
        <v>3</v>
      </c>
      <c r="F115">
        <v>20.9</v>
      </c>
      <c r="H115">
        <v>9.4</v>
      </c>
      <c r="I115">
        <v>5</v>
      </c>
      <c r="K115" s="18">
        <f>MONTH(날씨3[[#This Row],[tm]])</f>
        <v>4</v>
      </c>
      <c r="L115" s="18">
        <f>DAY(날씨3[[#This Row],[tm]])</f>
        <v>23</v>
      </c>
    </row>
    <row r="116" spans="1:12" x14ac:dyDescent="0.3">
      <c r="A116">
        <v>95</v>
      </c>
      <c r="B116" t="s">
        <v>50</v>
      </c>
      <c r="C116" s="4">
        <v>42849</v>
      </c>
      <c r="D116">
        <v>12.5</v>
      </c>
      <c r="E116">
        <v>1.6</v>
      </c>
      <c r="F116">
        <v>21.2</v>
      </c>
      <c r="H116">
        <v>9.9</v>
      </c>
      <c r="I116">
        <v>5.9</v>
      </c>
      <c r="K116" s="18">
        <f>MONTH(날씨3[[#This Row],[tm]])</f>
        <v>4</v>
      </c>
      <c r="L116" s="18">
        <f>DAY(날씨3[[#This Row],[tm]])</f>
        <v>24</v>
      </c>
    </row>
    <row r="117" spans="1:12" x14ac:dyDescent="0.3">
      <c r="A117">
        <v>95</v>
      </c>
      <c r="B117" t="s">
        <v>50</v>
      </c>
      <c r="C117" s="4">
        <v>42850</v>
      </c>
      <c r="D117">
        <v>15.3</v>
      </c>
      <c r="E117">
        <v>10.3</v>
      </c>
      <c r="F117">
        <v>20.399999999999999</v>
      </c>
      <c r="G117">
        <v>0</v>
      </c>
      <c r="H117">
        <v>9.1</v>
      </c>
      <c r="I117">
        <v>5.4</v>
      </c>
      <c r="K117" s="18">
        <f>MONTH(날씨3[[#This Row],[tm]])</f>
        <v>4</v>
      </c>
      <c r="L117" s="18">
        <f>DAY(날씨3[[#This Row],[tm]])</f>
        <v>25</v>
      </c>
    </row>
    <row r="118" spans="1:12" x14ac:dyDescent="0.3">
      <c r="A118">
        <v>95</v>
      </c>
      <c r="B118" t="s">
        <v>50</v>
      </c>
      <c r="C118" s="4">
        <v>42851</v>
      </c>
      <c r="D118">
        <v>12.5</v>
      </c>
      <c r="E118">
        <v>5.0999999999999996</v>
      </c>
      <c r="F118">
        <v>18.7</v>
      </c>
      <c r="H118">
        <v>10.5</v>
      </c>
      <c r="I118">
        <v>6.5</v>
      </c>
      <c r="K118" s="18">
        <f>MONTH(날씨3[[#This Row],[tm]])</f>
        <v>4</v>
      </c>
      <c r="L118" s="18">
        <f>DAY(날씨3[[#This Row],[tm]])</f>
        <v>26</v>
      </c>
    </row>
    <row r="119" spans="1:12" x14ac:dyDescent="0.3">
      <c r="A119">
        <v>95</v>
      </c>
      <c r="B119" t="s">
        <v>50</v>
      </c>
      <c r="C119" s="4">
        <v>42852</v>
      </c>
      <c r="D119">
        <v>11.4</v>
      </c>
      <c r="E119">
        <v>1.7</v>
      </c>
      <c r="F119">
        <v>18.899999999999999</v>
      </c>
      <c r="H119">
        <v>11.6</v>
      </c>
      <c r="I119">
        <v>6.9</v>
      </c>
      <c r="K119" s="18">
        <f>MONTH(날씨3[[#This Row],[tm]])</f>
        <v>4</v>
      </c>
      <c r="L119" s="18">
        <f>DAY(날씨3[[#This Row],[tm]])</f>
        <v>27</v>
      </c>
    </row>
    <row r="120" spans="1:12" x14ac:dyDescent="0.3">
      <c r="A120">
        <v>95</v>
      </c>
      <c r="B120" t="s">
        <v>50</v>
      </c>
      <c r="C120" s="4">
        <v>42853</v>
      </c>
      <c r="D120">
        <v>13.2</v>
      </c>
      <c r="E120">
        <v>4</v>
      </c>
      <c r="F120">
        <v>22.1</v>
      </c>
      <c r="H120">
        <v>9.3000000000000007</v>
      </c>
      <c r="I120">
        <v>5.5</v>
      </c>
      <c r="K120" s="18">
        <f>MONTH(날씨3[[#This Row],[tm]])</f>
        <v>4</v>
      </c>
      <c r="L120" s="18">
        <f>DAY(날씨3[[#This Row],[tm]])</f>
        <v>28</v>
      </c>
    </row>
    <row r="121" spans="1:12" x14ac:dyDescent="0.3">
      <c r="A121">
        <v>95</v>
      </c>
      <c r="B121" t="s">
        <v>50</v>
      </c>
      <c r="C121" s="4">
        <v>42854</v>
      </c>
      <c r="D121">
        <v>14.5</v>
      </c>
      <c r="E121">
        <v>4.5</v>
      </c>
      <c r="F121">
        <v>23.2</v>
      </c>
      <c r="H121">
        <v>12.6</v>
      </c>
      <c r="I121">
        <v>7</v>
      </c>
      <c r="K121" s="18">
        <f>MONTH(날씨3[[#This Row],[tm]])</f>
        <v>4</v>
      </c>
      <c r="L121" s="18">
        <f>DAY(날씨3[[#This Row],[tm]])</f>
        <v>29</v>
      </c>
    </row>
    <row r="122" spans="1:12" x14ac:dyDescent="0.3">
      <c r="A122">
        <v>95</v>
      </c>
      <c r="B122" t="s">
        <v>50</v>
      </c>
      <c r="C122" s="4">
        <v>42855</v>
      </c>
      <c r="D122">
        <v>17.100000000000001</v>
      </c>
      <c r="E122">
        <v>7.3</v>
      </c>
      <c r="F122">
        <v>26.6</v>
      </c>
      <c r="H122">
        <v>7.6</v>
      </c>
      <c r="I122">
        <v>4.0999999999999996</v>
      </c>
      <c r="K122" s="18">
        <f>MONTH(날씨3[[#This Row],[tm]])</f>
        <v>4</v>
      </c>
      <c r="L122" s="18">
        <f>DAY(날씨3[[#This Row],[tm]])</f>
        <v>30</v>
      </c>
    </row>
    <row r="123" spans="1:12" x14ac:dyDescent="0.3">
      <c r="A123">
        <v>95</v>
      </c>
      <c r="B123" t="s">
        <v>50</v>
      </c>
      <c r="C123" s="4">
        <v>42856</v>
      </c>
      <c r="D123">
        <v>18.8</v>
      </c>
      <c r="E123">
        <v>10.3</v>
      </c>
      <c r="F123">
        <v>26.9</v>
      </c>
      <c r="H123">
        <v>5.8</v>
      </c>
      <c r="I123">
        <v>3.8</v>
      </c>
      <c r="K123" s="18">
        <f>MONTH(날씨3[[#This Row],[tm]])</f>
        <v>5</v>
      </c>
      <c r="L123" s="18">
        <f>DAY(날씨3[[#This Row],[tm]])</f>
        <v>1</v>
      </c>
    </row>
    <row r="124" spans="1:12" x14ac:dyDescent="0.3">
      <c r="A124">
        <v>95</v>
      </c>
      <c r="B124" t="s">
        <v>50</v>
      </c>
      <c r="C124" s="4">
        <v>42857</v>
      </c>
      <c r="D124">
        <v>18.5</v>
      </c>
      <c r="E124">
        <v>9</v>
      </c>
      <c r="F124">
        <v>27.2</v>
      </c>
      <c r="H124">
        <v>5.9</v>
      </c>
      <c r="I124">
        <v>3.9</v>
      </c>
      <c r="K124" s="18">
        <f>MONTH(날씨3[[#This Row],[tm]])</f>
        <v>5</v>
      </c>
      <c r="L124" s="18">
        <f>DAY(날씨3[[#This Row],[tm]])</f>
        <v>2</v>
      </c>
    </row>
    <row r="125" spans="1:12" x14ac:dyDescent="0.3">
      <c r="A125">
        <v>95</v>
      </c>
      <c r="B125" t="s">
        <v>50</v>
      </c>
      <c r="C125" s="4">
        <v>42858</v>
      </c>
      <c r="D125">
        <v>19.5</v>
      </c>
      <c r="E125">
        <v>9.1999999999999993</v>
      </c>
      <c r="F125">
        <v>28.9</v>
      </c>
      <c r="H125">
        <v>7</v>
      </c>
      <c r="I125">
        <v>4.0999999999999996</v>
      </c>
      <c r="K125" s="18">
        <f>MONTH(날씨3[[#This Row],[tm]])</f>
        <v>5</v>
      </c>
      <c r="L125" s="18">
        <f>DAY(날씨3[[#This Row],[tm]])</f>
        <v>3</v>
      </c>
    </row>
    <row r="126" spans="1:12" x14ac:dyDescent="0.3">
      <c r="A126">
        <v>95</v>
      </c>
      <c r="B126" t="s">
        <v>50</v>
      </c>
      <c r="C126" s="4">
        <v>42859</v>
      </c>
      <c r="D126">
        <v>18.8</v>
      </c>
      <c r="E126">
        <v>9</v>
      </c>
      <c r="F126">
        <v>26.3</v>
      </c>
      <c r="H126">
        <v>7.1</v>
      </c>
      <c r="I126">
        <v>4.9000000000000004</v>
      </c>
      <c r="K126" s="18">
        <f>MONTH(날씨3[[#This Row],[tm]])</f>
        <v>5</v>
      </c>
      <c r="L126" s="18">
        <f>DAY(날씨3[[#This Row],[tm]])</f>
        <v>4</v>
      </c>
    </row>
    <row r="127" spans="1:12" x14ac:dyDescent="0.3">
      <c r="A127">
        <v>95</v>
      </c>
      <c r="B127" t="s">
        <v>50</v>
      </c>
      <c r="C127" s="4">
        <v>42860</v>
      </c>
      <c r="D127">
        <v>19.7</v>
      </c>
      <c r="E127">
        <v>14.9</v>
      </c>
      <c r="F127">
        <v>26.4</v>
      </c>
      <c r="G127">
        <v>0</v>
      </c>
      <c r="H127">
        <v>11.6</v>
      </c>
      <c r="I127">
        <v>7.3</v>
      </c>
      <c r="K127" s="18">
        <f>MONTH(날씨3[[#This Row],[tm]])</f>
        <v>5</v>
      </c>
      <c r="L127" s="18">
        <f>DAY(날씨3[[#This Row],[tm]])</f>
        <v>5</v>
      </c>
    </row>
    <row r="128" spans="1:12" x14ac:dyDescent="0.3">
      <c r="A128">
        <v>95</v>
      </c>
      <c r="B128" t="s">
        <v>50</v>
      </c>
      <c r="C128" s="4">
        <v>42861</v>
      </c>
      <c r="D128">
        <v>13.2</v>
      </c>
      <c r="E128">
        <v>5.9</v>
      </c>
      <c r="F128">
        <v>18.2</v>
      </c>
      <c r="H128">
        <v>15.2</v>
      </c>
      <c r="I128">
        <v>7.8</v>
      </c>
      <c r="K128" s="18">
        <f>MONTH(날씨3[[#This Row],[tm]])</f>
        <v>5</v>
      </c>
      <c r="L128" s="18">
        <f>DAY(날씨3[[#This Row],[tm]])</f>
        <v>6</v>
      </c>
    </row>
    <row r="129" spans="1:12" x14ac:dyDescent="0.3">
      <c r="A129">
        <v>95</v>
      </c>
      <c r="B129" t="s">
        <v>50</v>
      </c>
      <c r="C129" s="4">
        <v>42862</v>
      </c>
      <c r="D129">
        <v>15.9</v>
      </c>
      <c r="E129">
        <v>8</v>
      </c>
      <c r="F129">
        <v>23.3</v>
      </c>
      <c r="H129">
        <v>9.8000000000000007</v>
      </c>
      <c r="I129">
        <v>5.7</v>
      </c>
      <c r="K129" s="18">
        <f>MONTH(날씨3[[#This Row],[tm]])</f>
        <v>5</v>
      </c>
      <c r="L129" s="18">
        <f>DAY(날씨3[[#This Row],[tm]])</f>
        <v>7</v>
      </c>
    </row>
    <row r="130" spans="1:12" x14ac:dyDescent="0.3">
      <c r="A130">
        <v>95</v>
      </c>
      <c r="B130" t="s">
        <v>50</v>
      </c>
      <c r="C130" s="4">
        <v>42863</v>
      </c>
      <c r="D130">
        <v>16.3</v>
      </c>
      <c r="E130">
        <v>6.5</v>
      </c>
      <c r="F130">
        <v>23.7</v>
      </c>
      <c r="H130">
        <v>7.9</v>
      </c>
      <c r="I130">
        <v>4.9000000000000004</v>
      </c>
      <c r="K130" s="18">
        <f>MONTH(날씨3[[#This Row],[tm]])</f>
        <v>5</v>
      </c>
      <c r="L130" s="18">
        <f>DAY(날씨3[[#This Row],[tm]])</f>
        <v>8</v>
      </c>
    </row>
    <row r="131" spans="1:12" x14ac:dyDescent="0.3">
      <c r="A131">
        <v>95</v>
      </c>
      <c r="B131" t="s">
        <v>50</v>
      </c>
      <c r="C131" s="4">
        <v>42864</v>
      </c>
      <c r="D131">
        <v>14.5</v>
      </c>
      <c r="E131">
        <v>12.6</v>
      </c>
      <c r="F131">
        <v>18.600000000000001</v>
      </c>
      <c r="G131">
        <v>8.9</v>
      </c>
      <c r="H131">
        <v>5.2</v>
      </c>
      <c r="I131">
        <v>2.8</v>
      </c>
      <c r="K131" s="18">
        <f>MONTH(날씨3[[#This Row],[tm]])</f>
        <v>5</v>
      </c>
      <c r="L131" s="18">
        <f>DAY(날씨3[[#This Row],[tm]])</f>
        <v>9</v>
      </c>
    </row>
    <row r="132" spans="1:12" x14ac:dyDescent="0.3">
      <c r="A132">
        <v>95</v>
      </c>
      <c r="B132" t="s">
        <v>50</v>
      </c>
      <c r="C132" s="4">
        <v>42865</v>
      </c>
      <c r="D132">
        <v>15.4</v>
      </c>
      <c r="E132">
        <v>11.6</v>
      </c>
      <c r="F132">
        <v>20.9</v>
      </c>
      <c r="G132">
        <v>7.4</v>
      </c>
      <c r="H132">
        <v>8.6999999999999993</v>
      </c>
      <c r="I132">
        <v>4.5999999999999996</v>
      </c>
      <c r="K132" s="18">
        <f>MONTH(날씨3[[#This Row],[tm]])</f>
        <v>5</v>
      </c>
      <c r="L132" s="18">
        <f>DAY(날씨3[[#This Row],[tm]])</f>
        <v>10</v>
      </c>
    </row>
    <row r="133" spans="1:12" x14ac:dyDescent="0.3">
      <c r="A133">
        <v>95</v>
      </c>
      <c r="B133" t="s">
        <v>50</v>
      </c>
      <c r="C133" s="4">
        <v>42866</v>
      </c>
      <c r="D133">
        <v>17.399999999999999</v>
      </c>
      <c r="E133">
        <v>10.5</v>
      </c>
      <c r="F133">
        <v>24.1</v>
      </c>
      <c r="G133">
        <v>1.1000000000000001</v>
      </c>
      <c r="H133">
        <v>7</v>
      </c>
      <c r="I133">
        <v>4.2</v>
      </c>
      <c r="K133" s="18">
        <f>MONTH(날씨3[[#This Row],[tm]])</f>
        <v>5</v>
      </c>
      <c r="L133" s="18">
        <f>DAY(날씨3[[#This Row],[tm]])</f>
        <v>11</v>
      </c>
    </row>
    <row r="134" spans="1:12" x14ac:dyDescent="0.3">
      <c r="A134">
        <v>95</v>
      </c>
      <c r="B134" t="s">
        <v>50</v>
      </c>
      <c r="C134" s="4">
        <v>42867</v>
      </c>
      <c r="D134">
        <v>17.600000000000001</v>
      </c>
      <c r="E134">
        <v>13.1</v>
      </c>
      <c r="F134">
        <v>21.7</v>
      </c>
      <c r="H134">
        <v>7.4</v>
      </c>
      <c r="I134">
        <v>4.5</v>
      </c>
      <c r="K134" s="18">
        <f>MONTH(날씨3[[#This Row],[tm]])</f>
        <v>5</v>
      </c>
      <c r="L134" s="18">
        <f>DAY(날씨3[[#This Row],[tm]])</f>
        <v>12</v>
      </c>
    </row>
    <row r="135" spans="1:12" x14ac:dyDescent="0.3">
      <c r="A135">
        <v>95</v>
      </c>
      <c r="B135" t="s">
        <v>50</v>
      </c>
      <c r="C135" s="4">
        <v>42868</v>
      </c>
      <c r="D135">
        <v>15.6</v>
      </c>
      <c r="E135">
        <v>12.3</v>
      </c>
      <c r="F135">
        <v>21.2</v>
      </c>
      <c r="G135">
        <v>13.8</v>
      </c>
      <c r="H135">
        <v>14.6</v>
      </c>
      <c r="I135">
        <v>8.3000000000000007</v>
      </c>
      <c r="K135" s="18">
        <f>MONTH(날씨3[[#This Row],[tm]])</f>
        <v>5</v>
      </c>
      <c r="L135" s="18">
        <f>DAY(날씨3[[#This Row],[tm]])</f>
        <v>13</v>
      </c>
    </row>
    <row r="136" spans="1:12" x14ac:dyDescent="0.3">
      <c r="A136">
        <v>95</v>
      </c>
      <c r="B136" t="s">
        <v>50</v>
      </c>
      <c r="C136" s="4">
        <v>42869</v>
      </c>
      <c r="D136">
        <v>15.3</v>
      </c>
      <c r="E136">
        <v>10.4</v>
      </c>
      <c r="F136">
        <v>20.100000000000001</v>
      </c>
      <c r="H136">
        <v>11.5</v>
      </c>
      <c r="I136">
        <v>6.8</v>
      </c>
      <c r="K136" s="18">
        <f>MONTH(날씨3[[#This Row],[tm]])</f>
        <v>5</v>
      </c>
      <c r="L136" s="18">
        <f>DAY(날씨3[[#This Row],[tm]])</f>
        <v>14</v>
      </c>
    </row>
    <row r="137" spans="1:12" x14ac:dyDescent="0.3">
      <c r="A137">
        <v>95</v>
      </c>
      <c r="B137" t="s">
        <v>50</v>
      </c>
      <c r="C137" s="4">
        <v>42870</v>
      </c>
      <c r="D137">
        <v>14</v>
      </c>
      <c r="E137">
        <v>11</v>
      </c>
      <c r="F137">
        <v>17.100000000000001</v>
      </c>
      <c r="H137">
        <v>6.9</v>
      </c>
      <c r="I137">
        <v>4</v>
      </c>
      <c r="K137" s="18">
        <f>MONTH(날씨3[[#This Row],[tm]])</f>
        <v>5</v>
      </c>
      <c r="L137" s="18">
        <f>DAY(날씨3[[#This Row],[tm]])</f>
        <v>15</v>
      </c>
    </row>
    <row r="138" spans="1:12" x14ac:dyDescent="0.3">
      <c r="A138">
        <v>95</v>
      </c>
      <c r="B138" t="s">
        <v>50</v>
      </c>
      <c r="C138" s="4">
        <v>42871</v>
      </c>
      <c r="D138">
        <v>14.8</v>
      </c>
      <c r="E138">
        <v>8.3000000000000007</v>
      </c>
      <c r="F138">
        <v>21.6</v>
      </c>
      <c r="H138">
        <v>5</v>
      </c>
      <c r="I138">
        <v>3.3</v>
      </c>
      <c r="K138" s="18">
        <f>MONTH(날씨3[[#This Row],[tm]])</f>
        <v>5</v>
      </c>
      <c r="L138" s="18">
        <f>DAY(날씨3[[#This Row],[tm]])</f>
        <v>16</v>
      </c>
    </row>
    <row r="139" spans="1:12" x14ac:dyDescent="0.3">
      <c r="A139">
        <v>95</v>
      </c>
      <c r="B139" t="s">
        <v>50</v>
      </c>
      <c r="C139" s="4">
        <v>42872</v>
      </c>
      <c r="D139">
        <v>17.5</v>
      </c>
      <c r="E139">
        <v>9</v>
      </c>
      <c r="F139">
        <v>25.8</v>
      </c>
      <c r="H139">
        <v>7.6</v>
      </c>
      <c r="I139">
        <v>4.7</v>
      </c>
      <c r="K139" s="18">
        <f>MONTH(날씨3[[#This Row],[tm]])</f>
        <v>5</v>
      </c>
      <c r="L139" s="18">
        <f>DAY(날씨3[[#This Row],[tm]])</f>
        <v>17</v>
      </c>
    </row>
    <row r="140" spans="1:12" x14ac:dyDescent="0.3">
      <c r="A140">
        <v>95</v>
      </c>
      <c r="B140" t="s">
        <v>50</v>
      </c>
      <c r="C140" s="4">
        <v>42873</v>
      </c>
      <c r="D140">
        <v>18.600000000000001</v>
      </c>
      <c r="E140">
        <v>9.6999999999999993</v>
      </c>
      <c r="F140">
        <v>26.4</v>
      </c>
      <c r="H140">
        <v>8.4</v>
      </c>
      <c r="I140">
        <v>4.5999999999999996</v>
      </c>
      <c r="K140" s="18">
        <f>MONTH(날씨3[[#This Row],[tm]])</f>
        <v>5</v>
      </c>
      <c r="L140" s="18">
        <f>DAY(날씨3[[#This Row],[tm]])</f>
        <v>18</v>
      </c>
    </row>
    <row r="141" spans="1:12" x14ac:dyDescent="0.3">
      <c r="A141">
        <v>95</v>
      </c>
      <c r="B141" t="s">
        <v>50</v>
      </c>
      <c r="C141" s="4">
        <v>42874</v>
      </c>
      <c r="D141">
        <v>19.2</v>
      </c>
      <c r="E141">
        <v>9.8000000000000007</v>
      </c>
      <c r="F141">
        <v>27</v>
      </c>
      <c r="H141">
        <v>10.1</v>
      </c>
      <c r="I141">
        <v>6</v>
      </c>
      <c r="K141" s="18">
        <f>MONTH(날씨3[[#This Row],[tm]])</f>
        <v>5</v>
      </c>
      <c r="L141" s="18">
        <f>DAY(날씨3[[#This Row],[tm]])</f>
        <v>19</v>
      </c>
    </row>
    <row r="142" spans="1:12" x14ac:dyDescent="0.3">
      <c r="A142">
        <v>95</v>
      </c>
      <c r="B142" t="s">
        <v>50</v>
      </c>
      <c r="C142" s="4">
        <v>42875</v>
      </c>
      <c r="D142">
        <v>19.399999999999999</v>
      </c>
      <c r="E142">
        <v>10.1</v>
      </c>
      <c r="F142">
        <v>28.8</v>
      </c>
      <c r="H142">
        <v>7.1</v>
      </c>
      <c r="I142">
        <v>4.3</v>
      </c>
      <c r="K142" s="18">
        <f>MONTH(날씨3[[#This Row],[tm]])</f>
        <v>5</v>
      </c>
      <c r="L142" s="18">
        <f>DAY(날씨3[[#This Row],[tm]])</f>
        <v>20</v>
      </c>
    </row>
    <row r="143" spans="1:12" x14ac:dyDescent="0.3">
      <c r="A143">
        <v>95</v>
      </c>
      <c r="B143" t="s">
        <v>50</v>
      </c>
      <c r="C143" s="4">
        <v>42876</v>
      </c>
      <c r="D143">
        <v>19.8</v>
      </c>
      <c r="E143">
        <v>12.3</v>
      </c>
      <c r="F143">
        <v>27</v>
      </c>
      <c r="H143">
        <v>6.8</v>
      </c>
      <c r="I143">
        <v>4.0999999999999996</v>
      </c>
      <c r="K143" s="18">
        <f>MONTH(날씨3[[#This Row],[tm]])</f>
        <v>5</v>
      </c>
      <c r="L143" s="18">
        <f>DAY(날씨3[[#This Row],[tm]])</f>
        <v>21</v>
      </c>
    </row>
    <row r="144" spans="1:12" x14ac:dyDescent="0.3">
      <c r="A144">
        <v>95</v>
      </c>
      <c r="B144" t="s">
        <v>50</v>
      </c>
      <c r="C144" s="4">
        <v>42877</v>
      </c>
      <c r="D144">
        <v>20.3</v>
      </c>
      <c r="E144">
        <v>12.6</v>
      </c>
      <c r="F144">
        <v>27.9</v>
      </c>
      <c r="H144">
        <v>6.2</v>
      </c>
      <c r="I144">
        <v>4.0999999999999996</v>
      </c>
      <c r="K144" s="18">
        <f>MONTH(날씨3[[#This Row],[tm]])</f>
        <v>5</v>
      </c>
      <c r="L144" s="18">
        <f>DAY(날씨3[[#This Row],[tm]])</f>
        <v>22</v>
      </c>
    </row>
    <row r="145" spans="1:12" x14ac:dyDescent="0.3">
      <c r="A145">
        <v>95</v>
      </c>
      <c r="B145" t="s">
        <v>50</v>
      </c>
      <c r="C145" s="4">
        <v>42878</v>
      </c>
      <c r="D145">
        <v>17.7</v>
      </c>
      <c r="E145">
        <v>13.1</v>
      </c>
      <c r="F145">
        <v>23.2</v>
      </c>
      <c r="G145">
        <v>4.8</v>
      </c>
      <c r="H145">
        <v>7.3</v>
      </c>
      <c r="I145">
        <v>4.4000000000000004</v>
      </c>
      <c r="K145" s="18">
        <f>MONTH(날씨3[[#This Row],[tm]])</f>
        <v>5</v>
      </c>
      <c r="L145" s="18">
        <f>DAY(날씨3[[#This Row],[tm]])</f>
        <v>23</v>
      </c>
    </row>
    <row r="146" spans="1:12" x14ac:dyDescent="0.3">
      <c r="A146">
        <v>95</v>
      </c>
      <c r="B146" t="s">
        <v>50</v>
      </c>
      <c r="C146" s="4">
        <v>42879</v>
      </c>
      <c r="D146">
        <v>19.899999999999999</v>
      </c>
      <c r="E146">
        <v>14.8</v>
      </c>
      <c r="F146">
        <v>26.6</v>
      </c>
      <c r="H146">
        <v>7.3</v>
      </c>
      <c r="I146">
        <v>4.5999999999999996</v>
      </c>
      <c r="K146" s="18">
        <f>MONTH(날씨3[[#This Row],[tm]])</f>
        <v>5</v>
      </c>
      <c r="L146" s="18">
        <f>DAY(날씨3[[#This Row],[tm]])</f>
        <v>24</v>
      </c>
    </row>
    <row r="147" spans="1:12" x14ac:dyDescent="0.3">
      <c r="A147">
        <v>95</v>
      </c>
      <c r="B147" t="s">
        <v>50</v>
      </c>
      <c r="C147" s="4">
        <v>42880</v>
      </c>
      <c r="D147">
        <v>16.8</v>
      </c>
      <c r="E147">
        <v>10.9</v>
      </c>
      <c r="F147">
        <v>22.8</v>
      </c>
      <c r="H147">
        <v>12.9</v>
      </c>
      <c r="I147">
        <v>7.3</v>
      </c>
      <c r="K147" s="18">
        <f>MONTH(날씨3[[#This Row],[tm]])</f>
        <v>5</v>
      </c>
      <c r="L147" s="18">
        <f>DAY(날씨3[[#This Row],[tm]])</f>
        <v>25</v>
      </c>
    </row>
    <row r="148" spans="1:12" x14ac:dyDescent="0.3">
      <c r="A148">
        <v>95</v>
      </c>
      <c r="B148" t="s">
        <v>50</v>
      </c>
      <c r="C148" s="4">
        <v>42881</v>
      </c>
      <c r="D148">
        <v>15</v>
      </c>
      <c r="E148">
        <v>6.4</v>
      </c>
      <c r="F148">
        <v>21.6</v>
      </c>
      <c r="H148">
        <v>6.5</v>
      </c>
      <c r="I148">
        <v>3.4</v>
      </c>
      <c r="K148" s="18">
        <f>MONTH(날씨3[[#This Row],[tm]])</f>
        <v>5</v>
      </c>
      <c r="L148" s="18">
        <f>DAY(날씨3[[#This Row],[tm]])</f>
        <v>26</v>
      </c>
    </row>
    <row r="149" spans="1:12" x14ac:dyDescent="0.3">
      <c r="A149">
        <v>95</v>
      </c>
      <c r="B149" t="s">
        <v>50</v>
      </c>
      <c r="C149" s="4">
        <v>42882</v>
      </c>
      <c r="D149">
        <v>17.8</v>
      </c>
      <c r="E149">
        <v>9.4</v>
      </c>
      <c r="F149">
        <v>25.5</v>
      </c>
      <c r="H149">
        <v>6.5</v>
      </c>
      <c r="I149">
        <v>3.5</v>
      </c>
      <c r="K149" s="18">
        <f>MONTH(날씨3[[#This Row],[tm]])</f>
        <v>5</v>
      </c>
      <c r="L149" s="18">
        <f>DAY(날씨3[[#This Row],[tm]])</f>
        <v>27</v>
      </c>
    </row>
    <row r="150" spans="1:12" x14ac:dyDescent="0.3">
      <c r="A150">
        <v>95</v>
      </c>
      <c r="B150" t="s">
        <v>50</v>
      </c>
      <c r="C150" s="4">
        <v>42883</v>
      </c>
      <c r="D150">
        <v>18.8</v>
      </c>
      <c r="E150">
        <v>9.6999999999999993</v>
      </c>
      <c r="F150">
        <v>26.8</v>
      </c>
      <c r="H150">
        <v>8.6</v>
      </c>
      <c r="I150">
        <v>5.0999999999999996</v>
      </c>
      <c r="K150" s="18">
        <f>MONTH(날씨3[[#This Row],[tm]])</f>
        <v>5</v>
      </c>
      <c r="L150" s="18">
        <f>DAY(날씨3[[#This Row],[tm]])</f>
        <v>28</v>
      </c>
    </row>
    <row r="151" spans="1:12" x14ac:dyDescent="0.3">
      <c r="A151">
        <v>95</v>
      </c>
      <c r="B151" t="s">
        <v>50</v>
      </c>
      <c r="C151" s="4">
        <v>42884</v>
      </c>
      <c r="D151">
        <v>22</v>
      </c>
      <c r="E151">
        <v>17.2</v>
      </c>
      <c r="F151">
        <v>28.1</v>
      </c>
      <c r="H151">
        <v>6.8</v>
      </c>
      <c r="I151">
        <v>3.7</v>
      </c>
      <c r="K151" s="18">
        <f>MONTH(날씨3[[#This Row],[tm]])</f>
        <v>5</v>
      </c>
      <c r="L151" s="18">
        <f>DAY(날씨3[[#This Row],[tm]])</f>
        <v>29</v>
      </c>
    </row>
    <row r="152" spans="1:12" x14ac:dyDescent="0.3">
      <c r="A152">
        <v>95</v>
      </c>
      <c r="B152" t="s">
        <v>50</v>
      </c>
      <c r="C152" s="4">
        <v>42885</v>
      </c>
      <c r="D152">
        <v>21.1</v>
      </c>
      <c r="E152">
        <v>15.6</v>
      </c>
      <c r="F152">
        <v>28.4</v>
      </c>
      <c r="H152">
        <v>6.2</v>
      </c>
      <c r="I152">
        <v>3.7</v>
      </c>
      <c r="K152" s="18">
        <f>MONTH(날씨3[[#This Row],[tm]])</f>
        <v>5</v>
      </c>
      <c r="L152" s="18">
        <f>DAY(날씨3[[#This Row],[tm]])</f>
        <v>30</v>
      </c>
    </row>
    <row r="153" spans="1:12" x14ac:dyDescent="0.3">
      <c r="A153">
        <v>95</v>
      </c>
      <c r="B153" t="s">
        <v>50</v>
      </c>
      <c r="C153" s="4">
        <v>42886</v>
      </c>
      <c r="D153">
        <v>19.399999999999999</v>
      </c>
      <c r="E153">
        <v>14</v>
      </c>
      <c r="F153">
        <v>25.7</v>
      </c>
      <c r="H153">
        <v>4.0999999999999996</v>
      </c>
      <c r="I153">
        <v>2.7</v>
      </c>
      <c r="K153" s="18">
        <f>MONTH(날씨3[[#This Row],[tm]])</f>
        <v>5</v>
      </c>
      <c r="L153" s="18">
        <f>DAY(날씨3[[#This Row],[tm]])</f>
        <v>31</v>
      </c>
    </row>
    <row r="154" spans="1:12" x14ac:dyDescent="0.3">
      <c r="A154">
        <v>95</v>
      </c>
      <c r="B154" t="s">
        <v>50</v>
      </c>
      <c r="C154" s="4">
        <v>42887</v>
      </c>
      <c r="D154">
        <v>20.2</v>
      </c>
      <c r="E154">
        <v>14.8</v>
      </c>
      <c r="F154">
        <v>26.8</v>
      </c>
      <c r="H154">
        <v>9.4</v>
      </c>
      <c r="I154">
        <v>6</v>
      </c>
      <c r="K154" s="18">
        <f>MONTH(날씨3[[#This Row],[tm]])</f>
        <v>6</v>
      </c>
      <c r="L154" s="18">
        <f>DAY(날씨3[[#This Row],[tm]])</f>
        <v>1</v>
      </c>
    </row>
    <row r="155" spans="1:12" x14ac:dyDescent="0.3">
      <c r="A155">
        <v>95</v>
      </c>
      <c r="B155" t="s">
        <v>50</v>
      </c>
      <c r="C155" s="4">
        <v>42888</v>
      </c>
      <c r="D155">
        <v>18.3</v>
      </c>
      <c r="E155">
        <v>10.199999999999999</v>
      </c>
      <c r="F155">
        <v>24.2</v>
      </c>
      <c r="H155">
        <v>6.8</v>
      </c>
      <c r="I155">
        <v>4.2</v>
      </c>
      <c r="K155" s="18">
        <f>MONTH(날씨3[[#This Row],[tm]])</f>
        <v>6</v>
      </c>
      <c r="L155" s="18">
        <f>DAY(날씨3[[#This Row],[tm]])</f>
        <v>2</v>
      </c>
    </row>
    <row r="156" spans="1:12" x14ac:dyDescent="0.3">
      <c r="A156">
        <v>95</v>
      </c>
      <c r="B156" t="s">
        <v>50</v>
      </c>
      <c r="C156" s="4">
        <v>42889</v>
      </c>
      <c r="D156">
        <v>18.899999999999999</v>
      </c>
      <c r="E156">
        <v>12.3</v>
      </c>
      <c r="F156">
        <v>25.7</v>
      </c>
      <c r="H156">
        <v>7.6</v>
      </c>
      <c r="I156">
        <v>4.2</v>
      </c>
      <c r="K156" s="18">
        <f>MONTH(날씨3[[#This Row],[tm]])</f>
        <v>6</v>
      </c>
      <c r="L156" s="18">
        <f>DAY(날씨3[[#This Row],[tm]])</f>
        <v>3</v>
      </c>
    </row>
    <row r="157" spans="1:12" x14ac:dyDescent="0.3">
      <c r="A157">
        <v>95</v>
      </c>
      <c r="B157" t="s">
        <v>50</v>
      </c>
      <c r="C157" s="4">
        <v>42890</v>
      </c>
      <c r="D157">
        <v>19</v>
      </c>
      <c r="E157">
        <v>9</v>
      </c>
      <c r="F157">
        <v>26.8</v>
      </c>
      <c r="H157">
        <v>9.5</v>
      </c>
      <c r="I157">
        <v>5.7</v>
      </c>
      <c r="K157" s="18">
        <f>MONTH(날씨3[[#This Row],[tm]])</f>
        <v>6</v>
      </c>
      <c r="L157" s="18">
        <f>DAY(날씨3[[#This Row],[tm]])</f>
        <v>4</v>
      </c>
    </row>
    <row r="158" spans="1:12" x14ac:dyDescent="0.3">
      <c r="A158">
        <v>95</v>
      </c>
      <c r="B158" t="s">
        <v>50</v>
      </c>
      <c r="C158" s="4">
        <v>42891</v>
      </c>
      <c r="D158">
        <v>20.399999999999999</v>
      </c>
      <c r="E158">
        <v>11.1</v>
      </c>
      <c r="F158">
        <v>27.7</v>
      </c>
      <c r="H158">
        <v>8.1</v>
      </c>
      <c r="I158">
        <v>5.3</v>
      </c>
      <c r="K158" s="18">
        <f>MONTH(날씨3[[#This Row],[tm]])</f>
        <v>6</v>
      </c>
      <c r="L158" s="18">
        <f>DAY(날씨3[[#This Row],[tm]])</f>
        <v>5</v>
      </c>
    </row>
    <row r="159" spans="1:12" x14ac:dyDescent="0.3">
      <c r="A159">
        <v>95</v>
      </c>
      <c r="B159" t="s">
        <v>50</v>
      </c>
      <c r="C159" s="4">
        <v>42892</v>
      </c>
      <c r="D159">
        <v>17.600000000000001</v>
      </c>
      <c r="E159">
        <v>13.6</v>
      </c>
      <c r="F159">
        <v>23</v>
      </c>
      <c r="G159">
        <v>11.1</v>
      </c>
      <c r="H159">
        <v>6.2</v>
      </c>
      <c r="I159">
        <v>4</v>
      </c>
      <c r="K159" s="18">
        <f>MONTH(날씨3[[#This Row],[tm]])</f>
        <v>6</v>
      </c>
      <c r="L159" s="18">
        <f>DAY(날씨3[[#This Row],[tm]])</f>
        <v>6</v>
      </c>
    </row>
    <row r="160" spans="1:12" x14ac:dyDescent="0.3">
      <c r="A160">
        <v>95</v>
      </c>
      <c r="B160" t="s">
        <v>50</v>
      </c>
      <c r="C160" s="4">
        <v>42893</v>
      </c>
      <c r="D160">
        <v>16.100000000000001</v>
      </c>
      <c r="E160">
        <v>13.6</v>
      </c>
      <c r="F160">
        <v>17.899999999999999</v>
      </c>
      <c r="G160">
        <v>16</v>
      </c>
      <c r="H160">
        <v>5.6</v>
      </c>
      <c r="I160">
        <v>3.7</v>
      </c>
      <c r="K160" s="18">
        <f>MONTH(날씨3[[#This Row],[tm]])</f>
        <v>6</v>
      </c>
      <c r="L160" s="18">
        <f>DAY(날씨3[[#This Row],[tm]])</f>
        <v>7</v>
      </c>
    </row>
    <row r="161" spans="1:12" x14ac:dyDescent="0.3">
      <c r="A161">
        <v>95</v>
      </c>
      <c r="B161" t="s">
        <v>50</v>
      </c>
      <c r="C161" s="4">
        <v>42894</v>
      </c>
      <c r="D161">
        <v>19.5</v>
      </c>
      <c r="E161">
        <v>14.8</v>
      </c>
      <c r="F161">
        <v>25.1</v>
      </c>
      <c r="H161">
        <v>9.8000000000000007</v>
      </c>
      <c r="I161">
        <v>6.1</v>
      </c>
      <c r="K161" s="18">
        <f>MONTH(날씨3[[#This Row],[tm]])</f>
        <v>6</v>
      </c>
      <c r="L161" s="18">
        <f>DAY(날씨3[[#This Row],[tm]])</f>
        <v>8</v>
      </c>
    </row>
    <row r="162" spans="1:12" x14ac:dyDescent="0.3">
      <c r="A162">
        <v>95</v>
      </c>
      <c r="B162" t="s">
        <v>50</v>
      </c>
      <c r="C162" s="4">
        <v>42895</v>
      </c>
      <c r="D162">
        <v>19.600000000000001</v>
      </c>
      <c r="E162">
        <v>13.4</v>
      </c>
      <c r="F162">
        <v>26.2</v>
      </c>
      <c r="G162">
        <v>1.8</v>
      </c>
      <c r="H162">
        <v>11.6</v>
      </c>
      <c r="I162">
        <v>6</v>
      </c>
      <c r="K162" s="18">
        <f>MONTH(날씨3[[#This Row],[tm]])</f>
        <v>6</v>
      </c>
      <c r="L162" s="18">
        <f>DAY(날씨3[[#This Row],[tm]])</f>
        <v>9</v>
      </c>
    </row>
    <row r="163" spans="1:12" x14ac:dyDescent="0.3">
      <c r="A163">
        <v>95</v>
      </c>
      <c r="B163" t="s">
        <v>50</v>
      </c>
      <c r="C163" s="4">
        <v>42896</v>
      </c>
      <c r="D163">
        <v>19.5</v>
      </c>
      <c r="E163">
        <v>12.8</v>
      </c>
      <c r="F163">
        <v>25.6</v>
      </c>
      <c r="G163">
        <v>0</v>
      </c>
      <c r="H163">
        <v>6.2</v>
      </c>
      <c r="I163">
        <v>3.7</v>
      </c>
      <c r="K163" s="18">
        <f>MONTH(날씨3[[#This Row],[tm]])</f>
        <v>6</v>
      </c>
      <c r="L163" s="18">
        <f>DAY(날씨3[[#This Row],[tm]])</f>
        <v>10</v>
      </c>
    </row>
    <row r="164" spans="1:12" x14ac:dyDescent="0.3">
      <c r="A164">
        <v>95</v>
      </c>
      <c r="B164" t="s">
        <v>50</v>
      </c>
      <c r="C164" s="4">
        <v>42897</v>
      </c>
      <c r="D164">
        <v>18.899999999999999</v>
      </c>
      <c r="E164">
        <v>8.6999999999999993</v>
      </c>
      <c r="F164">
        <v>26.9</v>
      </c>
      <c r="H164">
        <v>10.199999999999999</v>
      </c>
      <c r="I164">
        <v>7.5</v>
      </c>
      <c r="K164" s="18">
        <f>MONTH(날씨3[[#This Row],[tm]])</f>
        <v>6</v>
      </c>
      <c r="L164" s="18">
        <f>DAY(날씨3[[#This Row],[tm]])</f>
        <v>11</v>
      </c>
    </row>
    <row r="165" spans="1:12" x14ac:dyDescent="0.3">
      <c r="A165">
        <v>95</v>
      </c>
      <c r="B165" t="s">
        <v>50</v>
      </c>
      <c r="C165" s="4">
        <v>42898</v>
      </c>
      <c r="D165">
        <v>19.8</v>
      </c>
      <c r="E165">
        <v>13.3</v>
      </c>
      <c r="F165">
        <v>25.7</v>
      </c>
      <c r="H165">
        <v>9</v>
      </c>
      <c r="I165">
        <v>7.4</v>
      </c>
      <c r="K165" s="18">
        <f>MONTH(날씨3[[#This Row],[tm]])</f>
        <v>6</v>
      </c>
      <c r="L165" s="18">
        <f>DAY(날씨3[[#This Row],[tm]])</f>
        <v>12</v>
      </c>
    </row>
    <row r="166" spans="1:12" x14ac:dyDescent="0.3">
      <c r="A166">
        <v>95</v>
      </c>
      <c r="B166" t="s">
        <v>50</v>
      </c>
      <c r="C166" s="4">
        <v>42899</v>
      </c>
      <c r="D166">
        <v>18.899999999999999</v>
      </c>
      <c r="E166">
        <v>13.8</v>
      </c>
      <c r="F166">
        <v>25.6</v>
      </c>
      <c r="G166">
        <v>5.6</v>
      </c>
      <c r="H166">
        <v>10</v>
      </c>
      <c r="I166">
        <v>6.1</v>
      </c>
      <c r="K166" s="18">
        <f>MONTH(날씨3[[#This Row],[tm]])</f>
        <v>6</v>
      </c>
      <c r="L166" s="18">
        <f>DAY(날씨3[[#This Row],[tm]])</f>
        <v>13</v>
      </c>
    </row>
    <row r="167" spans="1:12" x14ac:dyDescent="0.3">
      <c r="A167">
        <v>95</v>
      </c>
      <c r="B167" t="s">
        <v>50</v>
      </c>
      <c r="C167" s="4">
        <v>42900</v>
      </c>
      <c r="D167">
        <v>19.5</v>
      </c>
      <c r="E167">
        <v>12.8</v>
      </c>
      <c r="F167">
        <v>27.1</v>
      </c>
      <c r="H167">
        <v>8.1</v>
      </c>
      <c r="I167">
        <v>4.5999999999999996</v>
      </c>
      <c r="K167" s="18">
        <f>MONTH(날씨3[[#This Row],[tm]])</f>
        <v>6</v>
      </c>
      <c r="L167" s="18">
        <f>DAY(날씨3[[#This Row],[tm]])</f>
        <v>14</v>
      </c>
    </row>
    <row r="168" spans="1:12" x14ac:dyDescent="0.3">
      <c r="A168">
        <v>95</v>
      </c>
      <c r="B168" t="s">
        <v>50</v>
      </c>
      <c r="C168" s="4">
        <v>42901</v>
      </c>
      <c r="D168">
        <v>22.5</v>
      </c>
      <c r="E168">
        <v>14.3</v>
      </c>
      <c r="F168">
        <v>30</v>
      </c>
      <c r="G168">
        <v>0</v>
      </c>
      <c r="H168">
        <v>6</v>
      </c>
      <c r="I168">
        <v>3.7</v>
      </c>
      <c r="K168" s="18">
        <f>MONTH(날씨3[[#This Row],[tm]])</f>
        <v>6</v>
      </c>
      <c r="L168" s="18">
        <f>DAY(날씨3[[#This Row],[tm]])</f>
        <v>15</v>
      </c>
    </row>
    <row r="169" spans="1:12" x14ac:dyDescent="0.3">
      <c r="A169">
        <v>95</v>
      </c>
      <c r="B169" t="s">
        <v>50</v>
      </c>
      <c r="C169" s="4">
        <v>42902</v>
      </c>
      <c r="D169">
        <v>23.4</v>
      </c>
      <c r="E169">
        <v>15.8</v>
      </c>
      <c r="F169">
        <v>32</v>
      </c>
      <c r="H169">
        <v>5.0999999999999996</v>
      </c>
      <c r="I169">
        <v>3.4</v>
      </c>
      <c r="K169" s="18">
        <f>MONTH(날씨3[[#This Row],[tm]])</f>
        <v>6</v>
      </c>
      <c r="L169" s="18">
        <f>DAY(날씨3[[#This Row],[tm]])</f>
        <v>16</v>
      </c>
    </row>
    <row r="170" spans="1:12" x14ac:dyDescent="0.3">
      <c r="A170">
        <v>95</v>
      </c>
      <c r="B170" t="s">
        <v>50</v>
      </c>
      <c r="C170" s="4">
        <v>42903</v>
      </c>
      <c r="D170">
        <v>22.9</v>
      </c>
      <c r="E170">
        <v>16.5</v>
      </c>
      <c r="F170">
        <v>29.7</v>
      </c>
      <c r="H170">
        <v>6.6</v>
      </c>
      <c r="I170">
        <v>3.5</v>
      </c>
      <c r="K170" s="18">
        <f>MONTH(날씨3[[#This Row],[tm]])</f>
        <v>6</v>
      </c>
      <c r="L170" s="18">
        <f>DAY(날씨3[[#This Row],[tm]])</f>
        <v>17</v>
      </c>
    </row>
    <row r="171" spans="1:12" x14ac:dyDescent="0.3">
      <c r="A171">
        <v>95</v>
      </c>
      <c r="B171" t="s">
        <v>50</v>
      </c>
      <c r="C171" s="4">
        <v>42904</v>
      </c>
      <c r="D171">
        <v>22.9</v>
      </c>
      <c r="E171">
        <v>15</v>
      </c>
      <c r="F171">
        <v>30.9</v>
      </c>
      <c r="H171">
        <v>6.1</v>
      </c>
      <c r="I171">
        <v>4</v>
      </c>
      <c r="K171" s="18">
        <f>MONTH(날씨3[[#This Row],[tm]])</f>
        <v>6</v>
      </c>
      <c r="L171" s="18">
        <f>DAY(날씨3[[#This Row],[tm]])</f>
        <v>18</v>
      </c>
    </row>
    <row r="172" spans="1:12" x14ac:dyDescent="0.3">
      <c r="A172">
        <v>95</v>
      </c>
      <c r="B172" t="s">
        <v>50</v>
      </c>
      <c r="C172" s="4">
        <v>42905</v>
      </c>
      <c r="D172">
        <v>22.3</v>
      </c>
      <c r="E172">
        <v>14.9</v>
      </c>
      <c r="F172">
        <v>29.6</v>
      </c>
      <c r="H172">
        <v>5.6</v>
      </c>
      <c r="I172">
        <v>3.2</v>
      </c>
      <c r="K172" s="18">
        <f>MONTH(날씨3[[#This Row],[tm]])</f>
        <v>6</v>
      </c>
      <c r="L172" s="18">
        <f>DAY(날씨3[[#This Row],[tm]])</f>
        <v>19</v>
      </c>
    </row>
    <row r="173" spans="1:12" x14ac:dyDescent="0.3">
      <c r="A173">
        <v>95</v>
      </c>
      <c r="B173" t="s">
        <v>50</v>
      </c>
      <c r="C173" s="4">
        <v>42906</v>
      </c>
      <c r="D173">
        <v>23.2</v>
      </c>
      <c r="E173">
        <v>14.4</v>
      </c>
      <c r="F173">
        <v>29.8</v>
      </c>
      <c r="G173">
        <v>0.1</v>
      </c>
      <c r="H173">
        <v>7.6</v>
      </c>
      <c r="I173">
        <v>4.7</v>
      </c>
      <c r="K173" s="18">
        <f>MONTH(날씨3[[#This Row],[tm]])</f>
        <v>6</v>
      </c>
      <c r="L173" s="18">
        <f>DAY(날씨3[[#This Row],[tm]])</f>
        <v>20</v>
      </c>
    </row>
    <row r="174" spans="1:12" x14ac:dyDescent="0.3">
      <c r="A174">
        <v>95</v>
      </c>
      <c r="B174" t="s">
        <v>50</v>
      </c>
      <c r="C174" s="4">
        <v>42907</v>
      </c>
      <c r="D174">
        <v>24</v>
      </c>
      <c r="E174">
        <v>18.8</v>
      </c>
      <c r="F174">
        <v>30.3</v>
      </c>
      <c r="G174">
        <v>0.4</v>
      </c>
      <c r="H174">
        <v>8</v>
      </c>
      <c r="I174">
        <v>4.2</v>
      </c>
      <c r="K174" s="18">
        <f>MONTH(날씨3[[#This Row],[tm]])</f>
        <v>6</v>
      </c>
      <c r="L174" s="18">
        <f>DAY(날씨3[[#This Row],[tm]])</f>
        <v>21</v>
      </c>
    </row>
    <row r="175" spans="1:12" x14ac:dyDescent="0.3">
      <c r="A175">
        <v>95</v>
      </c>
      <c r="B175" t="s">
        <v>50</v>
      </c>
      <c r="C175" s="4">
        <v>42908</v>
      </c>
      <c r="D175">
        <v>23.1</v>
      </c>
      <c r="E175">
        <v>16</v>
      </c>
      <c r="F175">
        <v>29.8</v>
      </c>
      <c r="H175">
        <v>6.5</v>
      </c>
      <c r="I175">
        <v>3.9</v>
      </c>
      <c r="K175" s="18">
        <f>MONTH(날씨3[[#This Row],[tm]])</f>
        <v>6</v>
      </c>
      <c r="L175" s="18">
        <f>DAY(날씨3[[#This Row],[tm]])</f>
        <v>22</v>
      </c>
    </row>
    <row r="176" spans="1:12" x14ac:dyDescent="0.3">
      <c r="A176">
        <v>95</v>
      </c>
      <c r="B176" t="s">
        <v>50</v>
      </c>
      <c r="C176" s="4">
        <v>42909</v>
      </c>
      <c r="D176">
        <v>24.2</v>
      </c>
      <c r="E176">
        <v>17.600000000000001</v>
      </c>
      <c r="F176">
        <v>31.4</v>
      </c>
      <c r="G176">
        <v>0.6</v>
      </c>
      <c r="H176">
        <v>8.6999999999999993</v>
      </c>
      <c r="I176">
        <v>5.3</v>
      </c>
      <c r="K176" s="18">
        <f>MONTH(날씨3[[#This Row],[tm]])</f>
        <v>6</v>
      </c>
      <c r="L176" s="18">
        <f>DAY(날씨3[[#This Row],[tm]])</f>
        <v>23</v>
      </c>
    </row>
    <row r="177" spans="1:12" x14ac:dyDescent="0.3">
      <c r="A177">
        <v>95</v>
      </c>
      <c r="B177" t="s">
        <v>50</v>
      </c>
      <c r="C177" s="4">
        <v>42910</v>
      </c>
      <c r="D177">
        <v>23</v>
      </c>
      <c r="E177">
        <v>19.8</v>
      </c>
      <c r="F177">
        <v>28.1</v>
      </c>
      <c r="G177">
        <v>0</v>
      </c>
      <c r="H177">
        <v>4.5</v>
      </c>
      <c r="I177">
        <v>3.1</v>
      </c>
      <c r="K177" s="18">
        <f>MONTH(날씨3[[#This Row],[tm]])</f>
        <v>6</v>
      </c>
      <c r="L177" s="18">
        <f>DAY(날씨3[[#This Row],[tm]])</f>
        <v>24</v>
      </c>
    </row>
    <row r="178" spans="1:12" x14ac:dyDescent="0.3">
      <c r="A178">
        <v>95</v>
      </c>
      <c r="B178" t="s">
        <v>50</v>
      </c>
      <c r="C178" s="4">
        <v>42911</v>
      </c>
      <c r="D178">
        <v>21.5</v>
      </c>
      <c r="E178">
        <v>19</v>
      </c>
      <c r="F178">
        <v>26.1</v>
      </c>
      <c r="G178">
        <v>19.600000000000001</v>
      </c>
      <c r="H178">
        <v>6.6</v>
      </c>
      <c r="I178">
        <v>4</v>
      </c>
      <c r="K178" s="18">
        <f>MONTH(날씨3[[#This Row],[tm]])</f>
        <v>6</v>
      </c>
      <c r="L178" s="18">
        <f>DAY(날씨3[[#This Row],[tm]])</f>
        <v>25</v>
      </c>
    </row>
    <row r="179" spans="1:12" x14ac:dyDescent="0.3">
      <c r="A179">
        <v>95</v>
      </c>
      <c r="B179" t="s">
        <v>50</v>
      </c>
      <c r="C179" s="4">
        <v>42912</v>
      </c>
      <c r="D179">
        <v>23.2</v>
      </c>
      <c r="E179">
        <v>18.399999999999999</v>
      </c>
      <c r="F179">
        <v>28.1</v>
      </c>
      <c r="H179">
        <v>7.3</v>
      </c>
      <c r="I179">
        <v>4.5999999999999996</v>
      </c>
      <c r="K179" s="18">
        <f>MONTH(날씨3[[#This Row],[tm]])</f>
        <v>6</v>
      </c>
      <c r="L179" s="18">
        <f>DAY(날씨3[[#This Row],[tm]])</f>
        <v>26</v>
      </c>
    </row>
    <row r="180" spans="1:12" x14ac:dyDescent="0.3">
      <c r="A180">
        <v>95</v>
      </c>
      <c r="B180" t="s">
        <v>50</v>
      </c>
      <c r="C180" s="4">
        <v>42913</v>
      </c>
      <c r="D180">
        <v>23.3</v>
      </c>
      <c r="E180">
        <v>16.8</v>
      </c>
      <c r="F180">
        <v>30.3</v>
      </c>
      <c r="G180">
        <v>2.2000000000000002</v>
      </c>
      <c r="H180">
        <v>8.6999999999999993</v>
      </c>
      <c r="I180">
        <v>4.8</v>
      </c>
      <c r="K180" s="18">
        <f>MONTH(날씨3[[#This Row],[tm]])</f>
        <v>6</v>
      </c>
      <c r="L180" s="18">
        <f>DAY(날씨3[[#This Row],[tm]])</f>
        <v>27</v>
      </c>
    </row>
    <row r="181" spans="1:12" x14ac:dyDescent="0.3">
      <c r="A181">
        <v>95</v>
      </c>
      <c r="B181" t="s">
        <v>50</v>
      </c>
      <c r="C181" s="4">
        <v>42914</v>
      </c>
      <c r="D181">
        <v>23.8</v>
      </c>
      <c r="E181">
        <v>20.7</v>
      </c>
      <c r="F181">
        <v>29.4</v>
      </c>
      <c r="G181">
        <v>16.8</v>
      </c>
      <c r="H181">
        <v>6.8</v>
      </c>
      <c r="I181">
        <v>3.8</v>
      </c>
      <c r="K181" s="18">
        <f>MONTH(날씨3[[#This Row],[tm]])</f>
        <v>6</v>
      </c>
      <c r="L181" s="18">
        <f>DAY(날씨3[[#This Row],[tm]])</f>
        <v>28</v>
      </c>
    </row>
    <row r="182" spans="1:12" x14ac:dyDescent="0.3">
      <c r="A182">
        <v>95</v>
      </c>
      <c r="B182" t="s">
        <v>50</v>
      </c>
      <c r="C182" s="4">
        <v>42915</v>
      </c>
      <c r="D182">
        <v>24.3</v>
      </c>
      <c r="E182">
        <v>18.7</v>
      </c>
      <c r="F182">
        <v>31.1</v>
      </c>
      <c r="H182">
        <v>6.2</v>
      </c>
      <c r="I182">
        <v>3.7</v>
      </c>
      <c r="K182" s="18">
        <f>MONTH(날씨3[[#This Row],[tm]])</f>
        <v>6</v>
      </c>
      <c r="L182" s="18">
        <f>DAY(날씨3[[#This Row],[tm]])</f>
        <v>29</v>
      </c>
    </row>
    <row r="183" spans="1:12" x14ac:dyDescent="0.3">
      <c r="A183">
        <v>95</v>
      </c>
      <c r="B183" t="s">
        <v>50</v>
      </c>
      <c r="C183" s="4">
        <v>42916</v>
      </c>
      <c r="D183">
        <v>24</v>
      </c>
      <c r="E183">
        <v>18.100000000000001</v>
      </c>
      <c r="F183">
        <v>30.4</v>
      </c>
      <c r="H183">
        <v>6.5</v>
      </c>
      <c r="I183">
        <v>4.2</v>
      </c>
      <c r="K183" s="18">
        <f>MONTH(날씨3[[#This Row],[tm]])</f>
        <v>6</v>
      </c>
      <c r="L183" s="18">
        <f>DAY(날씨3[[#This Row],[tm]])</f>
        <v>30</v>
      </c>
    </row>
    <row r="184" spans="1:12" x14ac:dyDescent="0.3">
      <c r="A184">
        <v>95</v>
      </c>
      <c r="B184" t="s">
        <v>50</v>
      </c>
      <c r="C184" s="4">
        <v>42917</v>
      </c>
      <c r="D184">
        <v>24.3</v>
      </c>
      <c r="E184">
        <v>18.100000000000001</v>
      </c>
      <c r="F184">
        <v>28.9</v>
      </c>
      <c r="H184">
        <v>7.1</v>
      </c>
      <c r="I184">
        <v>4.5</v>
      </c>
      <c r="K184" s="18">
        <f>MONTH(날씨3[[#This Row],[tm]])</f>
        <v>7</v>
      </c>
      <c r="L184" s="18">
        <f>DAY(날씨3[[#This Row],[tm]])</f>
        <v>1</v>
      </c>
    </row>
    <row r="185" spans="1:12" x14ac:dyDescent="0.3">
      <c r="A185">
        <v>95</v>
      </c>
      <c r="B185" t="s">
        <v>50</v>
      </c>
      <c r="C185" s="4">
        <v>42918</v>
      </c>
      <c r="D185">
        <v>23.7</v>
      </c>
      <c r="E185">
        <v>22</v>
      </c>
      <c r="F185">
        <v>27.2</v>
      </c>
      <c r="G185">
        <v>36.799999999999997</v>
      </c>
      <c r="H185">
        <v>8</v>
      </c>
      <c r="I185">
        <v>3.7</v>
      </c>
      <c r="K185" s="18">
        <f>MONTH(날씨3[[#This Row],[tm]])</f>
        <v>7</v>
      </c>
      <c r="L185" s="18">
        <f>DAY(날씨3[[#This Row],[tm]])</f>
        <v>2</v>
      </c>
    </row>
    <row r="186" spans="1:12" x14ac:dyDescent="0.3">
      <c r="A186">
        <v>95</v>
      </c>
      <c r="B186" t="s">
        <v>50</v>
      </c>
      <c r="C186" s="4">
        <v>42919</v>
      </c>
      <c r="D186">
        <v>24</v>
      </c>
      <c r="E186">
        <v>21.3</v>
      </c>
      <c r="F186">
        <v>28.2</v>
      </c>
      <c r="G186">
        <v>71.2</v>
      </c>
      <c r="H186">
        <v>7.9</v>
      </c>
      <c r="I186">
        <v>4.9000000000000004</v>
      </c>
      <c r="K186" s="18">
        <f>MONTH(날씨3[[#This Row],[tm]])</f>
        <v>7</v>
      </c>
      <c r="L186" s="18">
        <f>DAY(날씨3[[#This Row],[tm]])</f>
        <v>3</v>
      </c>
    </row>
    <row r="187" spans="1:12" x14ac:dyDescent="0.3">
      <c r="A187">
        <v>95</v>
      </c>
      <c r="B187" t="s">
        <v>50</v>
      </c>
      <c r="C187" s="4">
        <v>42920</v>
      </c>
      <c r="D187">
        <v>26.2</v>
      </c>
      <c r="E187">
        <v>22.1</v>
      </c>
      <c r="F187">
        <v>32.299999999999997</v>
      </c>
      <c r="G187">
        <v>3.7</v>
      </c>
      <c r="H187">
        <v>5.4</v>
      </c>
      <c r="I187">
        <v>3.2</v>
      </c>
      <c r="K187" s="18">
        <f>MONTH(날씨3[[#This Row],[tm]])</f>
        <v>7</v>
      </c>
      <c r="L187" s="18">
        <f>DAY(날씨3[[#This Row],[tm]])</f>
        <v>4</v>
      </c>
    </row>
    <row r="188" spans="1:12" x14ac:dyDescent="0.3">
      <c r="A188">
        <v>95</v>
      </c>
      <c r="B188" t="s">
        <v>50</v>
      </c>
      <c r="C188" s="4">
        <v>42921</v>
      </c>
      <c r="D188">
        <v>26.3</v>
      </c>
      <c r="E188">
        <v>21.8</v>
      </c>
      <c r="F188">
        <v>31.2</v>
      </c>
      <c r="H188">
        <v>5.9</v>
      </c>
      <c r="I188">
        <v>3.8</v>
      </c>
      <c r="K188" s="18">
        <f>MONTH(날씨3[[#This Row],[tm]])</f>
        <v>7</v>
      </c>
      <c r="L188" s="18">
        <f>DAY(날씨3[[#This Row],[tm]])</f>
        <v>5</v>
      </c>
    </row>
    <row r="189" spans="1:12" x14ac:dyDescent="0.3">
      <c r="A189">
        <v>95</v>
      </c>
      <c r="B189" t="s">
        <v>50</v>
      </c>
      <c r="C189" s="4">
        <v>42922</v>
      </c>
      <c r="D189">
        <v>27</v>
      </c>
      <c r="E189">
        <v>20.5</v>
      </c>
      <c r="F189">
        <v>33.6</v>
      </c>
      <c r="H189">
        <v>5.6</v>
      </c>
      <c r="I189">
        <v>3.7</v>
      </c>
      <c r="K189" s="18">
        <f>MONTH(날씨3[[#This Row],[tm]])</f>
        <v>7</v>
      </c>
      <c r="L189" s="18">
        <f>DAY(날씨3[[#This Row],[tm]])</f>
        <v>6</v>
      </c>
    </row>
    <row r="190" spans="1:12" x14ac:dyDescent="0.3">
      <c r="A190">
        <v>95</v>
      </c>
      <c r="B190" t="s">
        <v>50</v>
      </c>
      <c r="C190" s="4">
        <v>42923</v>
      </c>
      <c r="D190">
        <v>25.5</v>
      </c>
      <c r="E190">
        <v>22.7</v>
      </c>
      <c r="F190">
        <v>28.7</v>
      </c>
      <c r="G190">
        <v>27.6</v>
      </c>
      <c r="H190">
        <v>8.8000000000000007</v>
      </c>
      <c r="I190">
        <v>5.3</v>
      </c>
      <c r="K190" s="18">
        <f>MONTH(날씨3[[#This Row],[tm]])</f>
        <v>7</v>
      </c>
      <c r="L190" s="18">
        <f>DAY(날씨3[[#This Row],[tm]])</f>
        <v>7</v>
      </c>
    </row>
    <row r="191" spans="1:12" x14ac:dyDescent="0.3">
      <c r="A191">
        <v>95</v>
      </c>
      <c r="B191" t="s">
        <v>50</v>
      </c>
      <c r="C191" s="4">
        <v>42924</v>
      </c>
      <c r="D191">
        <v>24.5</v>
      </c>
      <c r="E191">
        <v>21.2</v>
      </c>
      <c r="F191">
        <v>27.7</v>
      </c>
      <c r="G191">
        <v>117.9</v>
      </c>
      <c r="H191">
        <v>10.1</v>
      </c>
      <c r="I191">
        <v>5.6</v>
      </c>
      <c r="K191" s="18">
        <f>MONTH(날씨3[[#This Row],[tm]])</f>
        <v>7</v>
      </c>
      <c r="L191" s="18">
        <f>DAY(날씨3[[#This Row],[tm]])</f>
        <v>8</v>
      </c>
    </row>
    <row r="192" spans="1:12" x14ac:dyDescent="0.3">
      <c r="A192">
        <v>95</v>
      </c>
      <c r="B192" t="s">
        <v>50</v>
      </c>
      <c r="C192" s="4">
        <v>42925</v>
      </c>
      <c r="D192">
        <v>25.8</v>
      </c>
      <c r="E192">
        <v>24</v>
      </c>
      <c r="F192">
        <v>30.4</v>
      </c>
      <c r="G192">
        <v>6.2</v>
      </c>
      <c r="H192">
        <v>5.0999999999999996</v>
      </c>
      <c r="I192">
        <v>3.4</v>
      </c>
      <c r="K192" s="18">
        <f>MONTH(날씨3[[#This Row],[tm]])</f>
        <v>7</v>
      </c>
      <c r="L192" s="18">
        <f>DAY(날씨3[[#This Row],[tm]])</f>
        <v>9</v>
      </c>
    </row>
    <row r="193" spans="1:12" x14ac:dyDescent="0.3">
      <c r="A193">
        <v>95</v>
      </c>
      <c r="B193" t="s">
        <v>50</v>
      </c>
      <c r="C193" s="4">
        <v>42926</v>
      </c>
      <c r="D193">
        <v>23.6</v>
      </c>
      <c r="E193">
        <v>21.8</v>
      </c>
      <c r="F193">
        <v>25.6</v>
      </c>
      <c r="G193">
        <v>71.2</v>
      </c>
      <c r="H193">
        <v>8.5</v>
      </c>
      <c r="I193">
        <v>4.5</v>
      </c>
      <c r="K193" s="18">
        <f>MONTH(날씨3[[#This Row],[tm]])</f>
        <v>7</v>
      </c>
      <c r="L193" s="18">
        <f>DAY(날씨3[[#This Row],[tm]])</f>
        <v>10</v>
      </c>
    </row>
    <row r="194" spans="1:12" x14ac:dyDescent="0.3">
      <c r="A194">
        <v>95</v>
      </c>
      <c r="B194" t="s">
        <v>50</v>
      </c>
      <c r="C194" s="4">
        <v>42927</v>
      </c>
      <c r="D194">
        <v>25.6</v>
      </c>
      <c r="E194">
        <v>21.8</v>
      </c>
      <c r="F194">
        <v>30.6</v>
      </c>
      <c r="H194">
        <v>6.5</v>
      </c>
      <c r="I194">
        <v>4</v>
      </c>
      <c r="K194" s="18">
        <f>MONTH(날씨3[[#This Row],[tm]])</f>
        <v>7</v>
      </c>
      <c r="L194" s="18">
        <f>DAY(날씨3[[#This Row],[tm]])</f>
        <v>11</v>
      </c>
    </row>
    <row r="195" spans="1:12" x14ac:dyDescent="0.3">
      <c r="A195">
        <v>95</v>
      </c>
      <c r="B195" t="s">
        <v>50</v>
      </c>
      <c r="C195" s="4">
        <v>42928</v>
      </c>
      <c r="D195">
        <v>26.8</v>
      </c>
      <c r="E195">
        <v>22.4</v>
      </c>
      <c r="F195">
        <v>32.1</v>
      </c>
      <c r="H195">
        <v>6.3</v>
      </c>
      <c r="I195">
        <v>4</v>
      </c>
      <c r="K195" s="18">
        <f>MONTH(날씨3[[#This Row],[tm]])</f>
        <v>7</v>
      </c>
      <c r="L195" s="18">
        <f>DAY(날씨3[[#This Row],[tm]])</f>
        <v>12</v>
      </c>
    </row>
    <row r="196" spans="1:12" x14ac:dyDescent="0.3">
      <c r="A196">
        <v>95</v>
      </c>
      <c r="B196" t="s">
        <v>50</v>
      </c>
      <c r="C196" s="4">
        <v>42929</v>
      </c>
      <c r="D196">
        <v>25.8</v>
      </c>
      <c r="E196">
        <v>20.6</v>
      </c>
      <c r="F196">
        <v>31.5</v>
      </c>
      <c r="H196">
        <v>5.6</v>
      </c>
      <c r="I196">
        <v>3.5</v>
      </c>
      <c r="K196" s="18">
        <f>MONTH(날씨3[[#This Row],[tm]])</f>
        <v>7</v>
      </c>
      <c r="L196" s="18">
        <f>DAY(날씨3[[#This Row],[tm]])</f>
        <v>13</v>
      </c>
    </row>
    <row r="197" spans="1:12" x14ac:dyDescent="0.3">
      <c r="A197">
        <v>95</v>
      </c>
      <c r="B197" t="s">
        <v>50</v>
      </c>
      <c r="C197" s="4">
        <v>42930</v>
      </c>
      <c r="D197">
        <v>27</v>
      </c>
      <c r="E197">
        <v>22.3</v>
      </c>
      <c r="F197">
        <v>32.5</v>
      </c>
      <c r="G197">
        <v>0.6</v>
      </c>
      <c r="H197">
        <v>9.1999999999999993</v>
      </c>
      <c r="I197">
        <v>5.3</v>
      </c>
      <c r="K197" s="18">
        <f>MONTH(날씨3[[#This Row],[tm]])</f>
        <v>7</v>
      </c>
      <c r="L197" s="18">
        <f>DAY(날씨3[[#This Row],[tm]])</f>
        <v>14</v>
      </c>
    </row>
    <row r="198" spans="1:12" x14ac:dyDescent="0.3">
      <c r="A198">
        <v>95</v>
      </c>
      <c r="B198" t="s">
        <v>50</v>
      </c>
      <c r="C198" s="4">
        <v>42931</v>
      </c>
      <c r="D198">
        <v>24.5</v>
      </c>
      <c r="E198">
        <v>22.6</v>
      </c>
      <c r="F198">
        <v>27.8</v>
      </c>
      <c r="G198">
        <v>32.200000000000003</v>
      </c>
      <c r="H198">
        <v>6.9</v>
      </c>
      <c r="I198">
        <v>3.5</v>
      </c>
      <c r="K198" s="18">
        <f>MONTH(날씨3[[#This Row],[tm]])</f>
        <v>7</v>
      </c>
      <c r="L198" s="18">
        <f>DAY(날씨3[[#This Row],[tm]])</f>
        <v>15</v>
      </c>
    </row>
    <row r="199" spans="1:12" x14ac:dyDescent="0.3">
      <c r="A199">
        <v>95</v>
      </c>
      <c r="B199" t="s">
        <v>50</v>
      </c>
      <c r="C199" s="4">
        <v>42932</v>
      </c>
      <c r="D199">
        <v>25.6</v>
      </c>
      <c r="E199">
        <v>22.1</v>
      </c>
      <c r="F199">
        <v>29.1</v>
      </c>
      <c r="H199">
        <v>6.2</v>
      </c>
      <c r="I199">
        <v>3.4</v>
      </c>
      <c r="K199" s="18">
        <f>MONTH(날씨3[[#This Row],[tm]])</f>
        <v>7</v>
      </c>
      <c r="L199" s="18">
        <f>DAY(날씨3[[#This Row],[tm]])</f>
        <v>16</v>
      </c>
    </row>
    <row r="200" spans="1:12" x14ac:dyDescent="0.3">
      <c r="A200">
        <v>95</v>
      </c>
      <c r="B200" t="s">
        <v>50</v>
      </c>
      <c r="C200" s="4">
        <v>42933</v>
      </c>
      <c r="D200">
        <v>25.8</v>
      </c>
      <c r="E200">
        <v>23.3</v>
      </c>
      <c r="F200">
        <v>28.9</v>
      </c>
      <c r="H200">
        <v>6.2</v>
      </c>
      <c r="I200">
        <v>4.0999999999999996</v>
      </c>
      <c r="K200" s="18">
        <f>MONTH(날씨3[[#This Row],[tm]])</f>
        <v>7</v>
      </c>
      <c r="L200" s="18">
        <f>DAY(날씨3[[#This Row],[tm]])</f>
        <v>17</v>
      </c>
    </row>
    <row r="201" spans="1:12" x14ac:dyDescent="0.3">
      <c r="A201">
        <v>95</v>
      </c>
      <c r="B201" t="s">
        <v>50</v>
      </c>
      <c r="C201" s="4">
        <v>42934</v>
      </c>
      <c r="D201">
        <v>25.8</v>
      </c>
      <c r="E201">
        <v>23</v>
      </c>
      <c r="F201">
        <v>30.1</v>
      </c>
      <c r="G201">
        <v>0</v>
      </c>
      <c r="H201">
        <v>5.4</v>
      </c>
      <c r="I201">
        <v>3.4</v>
      </c>
      <c r="K201" s="18">
        <f>MONTH(날씨3[[#This Row],[tm]])</f>
        <v>7</v>
      </c>
      <c r="L201" s="18">
        <f>DAY(날씨3[[#This Row],[tm]])</f>
        <v>18</v>
      </c>
    </row>
    <row r="202" spans="1:12" x14ac:dyDescent="0.3">
      <c r="A202">
        <v>95</v>
      </c>
      <c r="B202" t="s">
        <v>50</v>
      </c>
      <c r="C202" s="4">
        <v>42935</v>
      </c>
      <c r="D202">
        <v>27.3</v>
      </c>
      <c r="E202">
        <v>23</v>
      </c>
      <c r="F202">
        <v>32.299999999999997</v>
      </c>
      <c r="H202">
        <v>5.0999999999999996</v>
      </c>
      <c r="I202">
        <v>3.5</v>
      </c>
      <c r="K202" s="18">
        <f>MONTH(날씨3[[#This Row],[tm]])</f>
        <v>7</v>
      </c>
      <c r="L202" s="18">
        <f>DAY(날씨3[[#This Row],[tm]])</f>
        <v>19</v>
      </c>
    </row>
    <row r="203" spans="1:12" x14ac:dyDescent="0.3">
      <c r="A203">
        <v>95</v>
      </c>
      <c r="B203" t="s">
        <v>50</v>
      </c>
      <c r="C203" s="4">
        <v>42936</v>
      </c>
      <c r="D203">
        <v>28.3</v>
      </c>
      <c r="E203">
        <v>23.4</v>
      </c>
      <c r="F203">
        <v>33</v>
      </c>
      <c r="H203">
        <v>5.6</v>
      </c>
      <c r="I203">
        <v>3.5</v>
      </c>
      <c r="K203" s="18">
        <f>MONTH(날씨3[[#This Row],[tm]])</f>
        <v>7</v>
      </c>
      <c r="L203" s="18">
        <f>DAY(날씨3[[#This Row],[tm]])</f>
        <v>20</v>
      </c>
    </row>
    <row r="204" spans="1:12" x14ac:dyDescent="0.3">
      <c r="A204">
        <v>95</v>
      </c>
      <c r="B204" t="s">
        <v>50</v>
      </c>
      <c r="C204" s="4">
        <v>42937</v>
      </c>
      <c r="D204">
        <v>27.4</v>
      </c>
      <c r="E204">
        <v>25.3</v>
      </c>
      <c r="F204">
        <v>31.4</v>
      </c>
      <c r="G204">
        <v>16.2</v>
      </c>
      <c r="H204">
        <v>6.6</v>
      </c>
      <c r="I204">
        <v>4.0999999999999996</v>
      </c>
      <c r="K204" s="18">
        <f>MONTH(날씨3[[#This Row],[tm]])</f>
        <v>7</v>
      </c>
      <c r="L204" s="18">
        <f>DAY(날씨3[[#This Row],[tm]])</f>
        <v>21</v>
      </c>
    </row>
    <row r="205" spans="1:12" x14ac:dyDescent="0.3">
      <c r="A205">
        <v>95</v>
      </c>
      <c r="B205" t="s">
        <v>50</v>
      </c>
      <c r="C205" s="4">
        <v>42938</v>
      </c>
      <c r="D205">
        <v>23.7</v>
      </c>
      <c r="E205">
        <v>22.4</v>
      </c>
      <c r="F205">
        <v>26.5</v>
      </c>
      <c r="G205">
        <v>90.4</v>
      </c>
      <c r="H205">
        <v>6.5</v>
      </c>
      <c r="I205">
        <v>4.3</v>
      </c>
      <c r="K205" s="18">
        <f>MONTH(날씨3[[#This Row],[tm]])</f>
        <v>7</v>
      </c>
      <c r="L205" s="18">
        <f>DAY(날씨3[[#This Row],[tm]])</f>
        <v>22</v>
      </c>
    </row>
    <row r="206" spans="1:12" x14ac:dyDescent="0.3">
      <c r="A206">
        <v>95</v>
      </c>
      <c r="B206" t="s">
        <v>50</v>
      </c>
      <c r="C206" s="4">
        <v>42939</v>
      </c>
      <c r="D206">
        <v>25.3</v>
      </c>
      <c r="E206">
        <v>22.5</v>
      </c>
      <c r="F206">
        <v>27.4</v>
      </c>
      <c r="G206">
        <v>92.6</v>
      </c>
      <c r="H206">
        <v>8.6999999999999993</v>
      </c>
      <c r="I206">
        <v>5.6</v>
      </c>
      <c r="K206" s="18">
        <f>MONTH(날씨3[[#This Row],[tm]])</f>
        <v>7</v>
      </c>
      <c r="L206" s="18">
        <f>DAY(날씨3[[#This Row],[tm]])</f>
        <v>23</v>
      </c>
    </row>
    <row r="207" spans="1:12" x14ac:dyDescent="0.3">
      <c r="A207">
        <v>95</v>
      </c>
      <c r="B207" t="s">
        <v>50</v>
      </c>
      <c r="C207" s="4">
        <v>42940</v>
      </c>
      <c r="D207">
        <v>25</v>
      </c>
      <c r="E207">
        <v>23.1</v>
      </c>
      <c r="F207">
        <v>28.3</v>
      </c>
      <c r="G207">
        <v>0.7</v>
      </c>
      <c r="H207">
        <v>4.0999999999999996</v>
      </c>
      <c r="I207">
        <v>2.6</v>
      </c>
      <c r="K207" s="18">
        <f>MONTH(날씨3[[#This Row],[tm]])</f>
        <v>7</v>
      </c>
      <c r="L207" s="18">
        <f>DAY(날씨3[[#This Row],[tm]])</f>
        <v>24</v>
      </c>
    </row>
    <row r="208" spans="1:12" x14ac:dyDescent="0.3">
      <c r="A208">
        <v>95</v>
      </c>
      <c r="B208" t="s">
        <v>50</v>
      </c>
      <c r="C208" s="4">
        <v>42941</v>
      </c>
      <c r="D208">
        <v>26.3</v>
      </c>
      <c r="E208">
        <v>22.5</v>
      </c>
      <c r="F208">
        <v>32.1</v>
      </c>
      <c r="H208">
        <v>8.9</v>
      </c>
      <c r="I208">
        <v>6.4</v>
      </c>
      <c r="K208" s="18">
        <f>MONTH(날씨3[[#This Row],[tm]])</f>
        <v>7</v>
      </c>
      <c r="L208" s="18">
        <f>DAY(날씨3[[#This Row],[tm]])</f>
        <v>25</v>
      </c>
    </row>
    <row r="209" spans="1:12" x14ac:dyDescent="0.3">
      <c r="A209">
        <v>95</v>
      </c>
      <c r="B209" t="s">
        <v>50</v>
      </c>
      <c r="C209" s="4">
        <v>42942</v>
      </c>
      <c r="D209">
        <v>26</v>
      </c>
      <c r="E209">
        <v>20.100000000000001</v>
      </c>
      <c r="F209">
        <v>32.200000000000003</v>
      </c>
      <c r="H209">
        <v>7.1</v>
      </c>
      <c r="I209">
        <v>5</v>
      </c>
      <c r="K209" s="18">
        <f>MONTH(날씨3[[#This Row],[tm]])</f>
        <v>7</v>
      </c>
      <c r="L209" s="18">
        <f>DAY(날씨3[[#This Row],[tm]])</f>
        <v>26</v>
      </c>
    </row>
    <row r="210" spans="1:12" x14ac:dyDescent="0.3">
      <c r="A210">
        <v>95</v>
      </c>
      <c r="B210" t="s">
        <v>50</v>
      </c>
      <c r="C210" s="4">
        <v>42943</v>
      </c>
      <c r="D210">
        <v>24.6</v>
      </c>
      <c r="E210">
        <v>21.6</v>
      </c>
      <c r="F210">
        <v>29.1</v>
      </c>
      <c r="G210">
        <v>0</v>
      </c>
      <c r="H210">
        <v>3.7</v>
      </c>
      <c r="I210">
        <v>2.1</v>
      </c>
      <c r="K210" s="18">
        <f>MONTH(날씨3[[#This Row],[tm]])</f>
        <v>7</v>
      </c>
      <c r="L210" s="18">
        <f>DAY(날씨3[[#This Row],[tm]])</f>
        <v>27</v>
      </c>
    </row>
    <row r="211" spans="1:12" x14ac:dyDescent="0.3">
      <c r="A211">
        <v>95</v>
      </c>
      <c r="B211" t="s">
        <v>50</v>
      </c>
      <c r="C211" s="4">
        <v>42944</v>
      </c>
      <c r="D211">
        <v>23.8</v>
      </c>
      <c r="E211">
        <v>22.7</v>
      </c>
      <c r="F211">
        <v>25.5</v>
      </c>
      <c r="G211">
        <v>7.8</v>
      </c>
      <c r="H211">
        <v>2.8</v>
      </c>
      <c r="I211">
        <v>1.7</v>
      </c>
      <c r="K211" s="18">
        <f>MONTH(날씨3[[#This Row],[tm]])</f>
        <v>7</v>
      </c>
      <c r="L211" s="18">
        <f>DAY(날씨3[[#This Row],[tm]])</f>
        <v>28</v>
      </c>
    </row>
    <row r="212" spans="1:12" x14ac:dyDescent="0.3">
      <c r="A212">
        <v>95</v>
      </c>
      <c r="B212" t="s">
        <v>50</v>
      </c>
      <c r="C212" s="4">
        <v>42945</v>
      </c>
      <c r="D212">
        <v>25.2</v>
      </c>
      <c r="E212">
        <v>22.4</v>
      </c>
      <c r="F212">
        <v>30.4</v>
      </c>
      <c r="H212">
        <v>6.8</v>
      </c>
      <c r="I212">
        <v>4.8</v>
      </c>
      <c r="K212" s="18">
        <f>MONTH(날씨3[[#This Row],[tm]])</f>
        <v>7</v>
      </c>
      <c r="L212" s="18">
        <f>DAY(날씨3[[#This Row],[tm]])</f>
        <v>29</v>
      </c>
    </row>
    <row r="213" spans="1:12" x14ac:dyDescent="0.3">
      <c r="A213">
        <v>95</v>
      </c>
      <c r="B213" t="s">
        <v>50</v>
      </c>
      <c r="C213" s="4">
        <v>42946</v>
      </c>
      <c r="D213">
        <v>24.8</v>
      </c>
      <c r="E213">
        <v>21.9</v>
      </c>
      <c r="F213">
        <v>29.4</v>
      </c>
      <c r="H213">
        <v>5.9</v>
      </c>
      <c r="I213">
        <v>4</v>
      </c>
      <c r="K213" s="18">
        <f>MONTH(날씨3[[#This Row],[tm]])</f>
        <v>7</v>
      </c>
      <c r="L213" s="18">
        <f>DAY(날씨3[[#This Row],[tm]])</f>
        <v>30</v>
      </c>
    </row>
    <row r="214" spans="1:12" x14ac:dyDescent="0.3">
      <c r="A214">
        <v>95</v>
      </c>
      <c r="B214" t="s">
        <v>50</v>
      </c>
      <c r="C214" s="4">
        <v>42947</v>
      </c>
      <c r="D214">
        <v>24.1</v>
      </c>
      <c r="E214">
        <v>21.4</v>
      </c>
      <c r="F214">
        <v>27.3</v>
      </c>
      <c r="G214">
        <v>0.1</v>
      </c>
      <c r="H214">
        <v>5.2</v>
      </c>
      <c r="I214">
        <v>2.9</v>
      </c>
      <c r="K214" s="18">
        <f>MONTH(날씨3[[#This Row],[tm]])</f>
        <v>7</v>
      </c>
      <c r="L214" s="18">
        <f>DAY(날씨3[[#This Row],[tm]])</f>
        <v>31</v>
      </c>
    </row>
    <row r="215" spans="1:12" x14ac:dyDescent="0.3">
      <c r="A215">
        <v>95</v>
      </c>
      <c r="B215" t="s">
        <v>50</v>
      </c>
      <c r="C215" s="4">
        <v>42948</v>
      </c>
      <c r="D215">
        <v>27</v>
      </c>
      <c r="E215">
        <v>22.4</v>
      </c>
      <c r="F215">
        <v>32.9</v>
      </c>
      <c r="G215">
        <v>0</v>
      </c>
      <c r="H215">
        <v>4.8</v>
      </c>
      <c r="I215">
        <v>2.7</v>
      </c>
      <c r="K215" s="18">
        <f>MONTH(날씨3[[#This Row],[tm]])</f>
        <v>8</v>
      </c>
      <c r="L215" s="18">
        <f>DAY(날씨3[[#This Row],[tm]])</f>
        <v>1</v>
      </c>
    </row>
    <row r="216" spans="1:12" x14ac:dyDescent="0.3">
      <c r="A216">
        <v>95</v>
      </c>
      <c r="B216" t="s">
        <v>50</v>
      </c>
      <c r="C216" s="4">
        <v>42949</v>
      </c>
      <c r="D216">
        <v>27.4</v>
      </c>
      <c r="E216">
        <v>22.8</v>
      </c>
      <c r="F216">
        <v>32.9</v>
      </c>
      <c r="H216">
        <v>4.2</v>
      </c>
      <c r="I216">
        <v>3</v>
      </c>
      <c r="K216" s="18">
        <f>MONTH(날씨3[[#This Row],[tm]])</f>
        <v>8</v>
      </c>
      <c r="L216" s="18">
        <f>DAY(날씨3[[#This Row],[tm]])</f>
        <v>2</v>
      </c>
    </row>
    <row r="217" spans="1:12" x14ac:dyDescent="0.3">
      <c r="A217">
        <v>95</v>
      </c>
      <c r="B217" t="s">
        <v>50</v>
      </c>
      <c r="C217" s="4">
        <v>42950</v>
      </c>
      <c r="D217">
        <v>27.5</v>
      </c>
      <c r="E217">
        <v>23</v>
      </c>
      <c r="F217">
        <v>33.799999999999997</v>
      </c>
      <c r="H217">
        <v>5.0999999999999996</v>
      </c>
      <c r="I217">
        <v>3.1</v>
      </c>
      <c r="K217" s="18">
        <f>MONTH(날씨3[[#This Row],[tm]])</f>
        <v>8</v>
      </c>
      <c r="L217" s="18">
        <f>DAY(날씨3[[#This Row],[tm]])</f>
        <v>3</v>
      </c>
    </row>
    <row r="218" spans="1:12" x14ac:dyDescent="0.3">
      <c r="A218">
        <v>95</v>
      </c>
      <c r="B218" t="s">
        <v>50</v>
      </c>
      <c r="C218" s="4">
        <v>42951</v>
      </c>
      <c r="D218">
        <v>26.4</v>
      </c>
      <c r="E218">
        <v>21.1</v>
      </c>
      <c r="F218">
        <v>32.1</v>
      </c>
      <c r="H218">
        <v>4.4000000000000004</v>
      </c>
      <c r="I218">
        <v>3.2</v>
      </c>
      <c r="K218" s="18">
        <f>MONTH(날씨3[[#This Row],[tm]])</f>
        <v>8</v>
      </c>
      <c r="L218" s="18">
        <f>DAY(날씨3[[#This Row],[tm]])</f>
        <v>4</v>
      </c>
    </row>
    <row r="219" spans="1:12" x14ac:dyDescent="0.3">
      <c r="A219">
        <v>95</v>
      </c>
      <c r="B219" t="s">
        <v>50</v>
      </c>
      <c r="C219" s="4">
        <v>42952</v>
      </c>
      <c r="D219">
        <v>28.1</v>
      </c>
      <c r="E219">
        <v>22.8</v>
      </c>
      <c r="F219">
        <v>33.4</v>
      </c>
      <c r="H219">
        <v>5.4</v>
      </c>
      <c r="I219">
        <v>3.9</v>
      </c>
      <c r="K219" s="18">
        <f>MONTH(날씨3[[#This Row],[tm]])</f>
        <v>8</v>
      </c>
      <c r="L219" s="18">
        <f>DAY(날씨3[[#This Row],[tm]])</f>
        <v>5</v>
      </c>
    </row>
    <row r="220" spans="1:12" x14ac:dyDescent="0.3">
      <c r="A220">
        <v>95</v>
      </c>
      <c r="B220" t="s">
        <v>50</v>
      </c>
      <c r="C220" s="4">
        <v>42953</v>
      </c>
      <c r="D220">
        <v>27.4</v>
      </c>
      <c r="E220">
        <v>22.8</v>
      </c>
      <c r="F220">
        <v>32.700000000000003</v>
      </c>
      <c r="G220">
        <v>25.9</v>
      </c>
      <c r="H220">
        <v>10.5</v>
      </c>
      <c r="I220">
        <v>5.3</v>
      </c>
      <c r="K220" s="18">
        <f>MONTH(날씨3[[#This Row],[tm]])</f>
        <v>8</v>
      </c>
      <c r="L220" s="18">
        <f>DAY(날씨3[[#This Row],[tm]])</f>
        <v>6</v>
      </c>
    </row>
    <row r="221" spans="1:12" x14ac:dyDescent="0.3">
      <c r="A221">
        <v>95</v>
      </c>
      <c r="B221" t="s">
        <v>50</v>
      </c>
      <c r="C221" s="4">
        <v>42954</v>
      </c>
      <c r="D221">
        <v>26.1</v>
      </c>
      <c r="E221">
        <v>21.7</v>
      </c>
      <c r="F221">
        <v>32.5</v>
      </c>
      <c r="H221">
        <v>5.7</v>
      </c>
      <c r="I221">
        <v>3.3</v>
      </c>
      <c r="K221" s="18">
        <f>MONTH(날씨3[[#This Row],[tm]])</f>
        <v>8</v>
      </c>
      <c r="L221" s="18">
        <f>DAY(날씨3[[#This Row],[tm]])</f>
        <v>7</v>
      </c>
    </row>
    <row r="222" spans="1:12" x14ac:dyDescent="0.3">
      <c r="A222">
        <v>95</v>
      </c>
      <c r="B222" t="s">
        <v>50</v>
      </c>
      <c r="C222" s="4">
        <v>42955</v>
      </c>
      <c r="D222">
        <v>25.9</v>
      </c>
      <c r="E222">
        <v>21.6</v>
      </c>
      <c r="F222">
        <v>30.8</v>
      </c>
      <c r="H222">
        <v>5.4</v>
      </c>
      <c r="I222">
        <v>3.5</v>
      </c>
      <c r="K222" s="18">
        <f>MONTH(날씨3[[#This Row],[tm]])</f>
        <v>8</v>
      </c>
      <c r="L222" s="18">
        <f>DAY(날씨3[[#This Row],[tm]])</f>
        <v>8</v>
      </c>
    </row>
    <row r="223" spans="1:12" x14ac:dyDescent="0.3">
      <c r="A223">
        <v>95</v>
      </c>
      <c r="B223" t="s">
        <v>50</v>
      </c>
      <c r="C223" s="4">
        <v>42956</v>
      </c>
      <c r="D223">
        <v>26</v>
      </c>
      <c r="E223">
        <v>20.6</v>
      </c>
      <c r="F223">
        <v>32.4</v>
      </c>
      <c r="H223">
        <v>7.3</v>
      </c>
      <c r="I223">
        <v>4.5999999999999996</v>
      </c>
      <c r="K223" s="18">
        <f>MONTH(날씨3[[#This Row],[tm]])</f>
        <v>8</v>
      </c>
      <c r="L223" s="18">
        <f>DAY(날씨3[[#This Row],[tm]])</f>
        <v>9</v>
      </c>
    </row>
    <row r="224" spans="1:12" x14ac:dyDescent="0.3">
      <c r="A224">
        <v>95</v>
      </c>
      <c r="B224" t="s">
        <v>50</v>
      </c>
      <c r="C224" s="4">
        <v>42957</v>
      </c>
      <c r="D224">
        <v>23.9</v>
      </c>
      <c r="E224">
        <v>22.2</v>
      </c>
      <c r="F224">
        <v>26.2</v>
      </c>
      <c r="G224">
        <v>26.2</v>
      </c>
      <c r="H224">
        <v>7.2</v>
      </c>
      <c r="I224">
        <v>4.3</v>
      </c>
      <c r="K224" s="18">
        <f>MONTH(날씨3[[#This Row],[tm]])</f>
        <v>8</v>
      </c>
      <c r="L224" s="18">
        <f>DAY(날씨3[[#This Row],[tm]])</f>
        <v>10</v>
      </c>
    </row>
    <row r="225" spans="1:12" x14ac:dyDescent="0.3">
      <c r="A225">
        <v>95</v>
      </c>
      <c r="B225" t="s">
        <v>50</v>
      </c>
      <c r="C225" s="4">
        <v>42958</v>
      </c>
      <c r="D225">
        <v>24.9</v>
      </c>
      <c r="E225">
        <v>21.9</v>
      </c>
      <c r="F225">
        <v>29.9</v>
      </c>
      <c r="G225">
        <v>0.6</v>
      </c>
      <c r="H225">
        <v>8.1</v>
      </c>
      <c r="I225">
        <v>5.9</v>
      </c>
      <c r="K225" s="18">
        <f>MONTH(날씨3[[#This Row],[tm]])</f>
        <v>8</v>
      </c>
      <c r="L225" s="18">
        <f>DAY(날씨3[[#This Row],[tm]])</f>
        <v>11</v>
      </c>
    </row>
    <row r="226" spans="1:12" x14ac:dyDescent="0.3">
      <c r="A226">
        <v>95</v>
      </c>
      <c r="B226" t="s">
        <v>50</v>
      </c>
      <c r="C226" s="4">
        <v>42959</v>
      </c>
      <c r="D226">
        <v>24.8</v>
      </c>
      <c r="E226">
        <v>19.8</v>
      </c>
      <c r="F226">
        <v>30</v>
      </c>
      <c r="H226">
        <v>6.4</v>
      </c>
      <c r="I226">
        <v>4.5</v>
      </c>
      <c r="K226" s="18">
        <f>MONTH(날씨3[[#This Row],[tm]])</f>
        <v>8</v>
      </c>
      <c r="L226" s="18">
        <f>DAY(날씨3[[#This Row],[tm]])</f>
        <v>12</v>
      </c>
    </row>
    <row r="227" spans="1:12" x14ac:dyDescent="0.3">
      <c r="A227">
        <v>95</v>
      </c>
      <c r="B227" t="s">
        <v>50</v>
      </c>
      <c r="C227" s="4">
        <v>42960</v>
      </c>
      <c r="D227">
        <v>24.6</v>
      </c>
      <c r="E227">
        <v>19.8</v>
      </c>
      <c r="F227">
        <v>29</v>
      </c>
      <c r="H227">
        <v>5.7</v>
      </c>
      <c r="I227">
        <v>3.8</v>
      </c>
      <c r="K227" s="18">
        <f>MONTH(날씨3[[#This Row],[tm]])</f>
        <v>8</v>
      </c>
      <c r="L227" s="18">
        <f>DAY(날씨3[[#This Row],[tm]])</f>
        <v>13</v>
      </c>
    </row>
    <row r="228" spans="1:12" x14ac:dyDescent="0.3">
      <c r="A228">
        <v>95</v>
      </c>
      <c r="B228" t="s">
        <v>50</v>
      </c>
      <c r="C228" s="4">
        <v>42961</v>
      </c>
      <c r="D228">
        <v>23.9</v>
      </c>
      <c r="E228">
        <v>20.8</v>
      </c>
      <c r="F228">
        <v>27.1</v>
      </c>
      <c r="G228">
        <v>0.2</v>
      </c>
      <c r="H228">
        <v>7.9</v>
      </c>
      <c r="I228">
        <v>4.9000000000000004</v>
      </c>
      <c r="K228" s="18">
        <f>MONTH(날씨3[[#This Row],[tm]])</f>
        <v>8</v>
      </c>
      <c r="L228" s="18">
        <f>DAY(날씨3[[#This Row],[tm]])</f>
        <v>14</v>
      </c>
    </row>
    <row r="229" spans="1:12" x14ac:dyDescent="0.3">
      <c r="A229">
        <v>95</v>
      </c>
      <c r="B229" t="s">
        <v>50</v>
      </c>
      <c r="C229" s="4">
        <v>42962</v>
      </c>
      <c r="D229">
        <v>21.2</v>
      </c>
      <c r="E229">
        <v>19.5</v>
      </c>
      <c r="F229">
        <v>23.4</v>
      </c>
      <c r="G229">
        <v>55.4</v>
      </c>
      <c r="H229">
        <v>9.1999999999999993</v>
      </c>
      <c r="I229">
        <v>5.3</v>
      </c>
      <c r="K229" s="18">
        <f>MONTH(날씨3[[#This Row],[tm]])</f>
        <v>8</v>
      </c>
      <c r="L229" s="18">
        <f>DAY(날씨3[[#This Row],[tm]])</f>
        <v>15</v>
      </c>
    </row>
    <row r="230" spans="1:12" x14ac:dyDescent="0.3">
      <c r="A230">
        <v>95</v>
      </c>
      <c r="B230" t="s">
        <v>50</v>
      </c>
      <c r="C230" s="4">
        <v>42963</v>
      </c>
      <c r="D230">
        <v>21.6</v>
      </c>
      <c r="E230">
        <v>19.3</v>
      </c>
      <c r="F230">
        <v>24.3</v>
      </c>
      <c r="G230">
        <v>2.6</v>
      </c>
      <c r="H230">
        <v>8.1999999999999993</v>
      </c>
      <c r="I230">
        <v>5.9</v>
      </c>
      <c r="K230" s="18">
        <f>MONTH(날씨3[[#This Row],[tm]])</f>
        <v>8</v>
      </c>
      <c r="L230" s="18">
        <f>DAY(날씨3[[#This Row],[tm]])</f>
        <v>16</v>
      </c>
    </row>
    <row r="231" spans="1:12" x14ac:dyDescent="0.3">
      <c r="A231">
        <v>95</v>
      </c>
      <c r="B231" t="s">
        <v>50</v>
      </c>
      <c r="C231" s="4">
        <v>42964</v>
      </c>
      <c r="D231">
        <v>22.8</v>
      </c>
      <c r="E231">
        <v>19.100000000000001</v>
      </c>
      <c r="F231">
        <v>27.4</v>
      </c>
      <c r="G231">
        <v>6.3</v>
      </c>
      <c r="H231">
        <v>6.8</v>
      </c>
      <c r="I231">
        <v>4.9000000000000004</v>
      </c>
      <c r="K231" s="18">
        <f>MONTH(날씨3[[#This Row],[tm]])</f>
        <v>8</v>
      </c>
      <c r="L231" s="18">
        <f>DAY(날씨3[[#This Row],[tm]])</f>
        <v>17</v>
      </c>
    </row>
    <row r="232" spans="1:12" x14ac:dyDescent="0.3">
      <c r="A232">
        <v>95</v>
      </c>
      <c r="B232" t="s">
        <v>50</v>
      </c>
      <c r="C232" s="4">
        <v>42965</v>
      </c>
      <c r="D232">
        <v>23.4</v>
      </c>
      <c r="E232">
        <v>20.5</v>
      </c>
      <c r="F232">
        <v>28.5</v>
      </c>
      <c r="G232">
        <v>2.4</v>
      </c>
      <c r="H232">
        <v>6.6</v>
      </c>
      <c r="I232">
        <v>4.9000000000000004</v>
      </c>
      <c r="K232" s="18">
        <f>MONTH(날씨3[[#This Row],[tm]])</f>
        <v>8</v>
      </c>
      <c r="L232" s="18">
        <f>DAY(날씨3[[#This Row],[tm]])</f>
        <v>18</v>
      </c>
    </row>
    <row r="233" spans="1:12" x14ac:dyDescent="0.3">
      <c r="A233">
        <v>95</v>
      </c>
      <c r="B233" t="s">
        <v>50</v>
      </c>
      <c r="C233" s="4">
        <v>42966</v>
      </c>
      <c r="D233">
        <v>23.8</v>
      </c>
      <c r="E233">
        <v>19.2</v>
      </c>
      <c r="F233">
        <v>29.4</v>
      </c>
      <c r="G233">
        <v>0.1</v>
      </c>
      <c r="H233">
        <v>6</v>
      </c>
      <c r="I233">
        <v>3.5</v>
      </c>
      <c r="K233" s="18">
        <f>MONTH(날씨3[[#This Row],[tm]])</f>
        <v>8</v>
      </c>
      <c r="L233" s="18">
        <f>DAY(날씨3[[#This Row],[tm]])</f>
        <v>19</v>
      </c>
    </row>
    <row r="234" spans="1:12" x14ac:dyDescent="0.3">
      <c r="A234">
        <v>95</v>
      </c>
      <c r="B234" t="s">
        <v>50</v>
      </c>
      <c r="C234" s="4">
        <v>42967</v>
      </c>
      <c r="D234">
        <v>21.9</v>
      </c>
      <c r="E234">
        <v>20.7</v>
      </c>
      <c r="F234">
        <v>24.3</v>
      </c>
      <c r="G234">
        <v>102.6</v>
      </c>
      <c r="H234">
        <v>4.7</v>
      </c>
      <c r="I234">
        <v>3.2</v>
      </c>
      <c r="K234" s="18">
        <f>MONTH(날씨3[[#This Row],[tm]])</f>
        <v>8</v>
      </c>
      <c r="L234" s="18">
        <f>DAY(날씨3[[#This Row],[tm]])</f>
        <v>20</v>
      </c>
    </row>
    <row r="235" spans="1:12" x14ac:dyDescent="0.3">
      <c r="A235">
        <v>95</v>
      </c>
      <c r="B235" t="s">
        <v>50</v>
      </c>
      <c r="C235" s="4">
        <v>42968</v>
      </c>
      <c r="D235">
        <v>24.6</v>
      </c>
      <c r="E235">
        <v>21.8</v>
      </c>
      <c r="F235">
        <v>28.2</v>
      </c>
      <c r="G235">
        <v>7.4</v>
      </c>
      <c r="H235">
        <v>6.9</v>
      </c>
      <c r="I235">
        <v>3.6</v>
      </c>
      <c r="K235" s="18">
        <f>MONTH(날씨3[[#This Row],[tm]])</f>
        <v>8</v>
      </c>
      <c r="L235" s="18">
        <f>DAY(날씨3[[#This Row],[tm]])</f>
        <v>21</v>
      </c>
    </row>
    <row r="236" spans="1:12" x14ac:dyDescent="0.3">
      <c r="A236">
        <v>95</v>
      </c>
      <c r="B236" t="s">
        <v>50</v>
      </c>
      <c r="C236" s="4">
        <v>42969</v>
      </c>
      <c r="D236">
        <v>24.5</v>
      </c>
      <c r="E236">
        <v>22.1</v>
      </c>
      <c r="F236">
        <v>28.3</v>
      </c>
      <c r="G236">
        <v>3</v>
      </c>
      <c r="H236">
        <v>5.0999999999999996</v>
      </c>
      <c r="I236">
        <v>3</v>
      </c>
      <c r="K236" s="18">
        <f>MONTH(날씨3[[#This Row],[tm]])</f>
        <v>8</v>
      </c>
      <c r="L236" s="18">
        <f>DAY(날씨3[[#This Row],[tm]])</f>
        <v>22</v>
      </c>
    </row>
    <row r="237" spans="1:12" x14ac:dyDescent="0.3">
      <c r="A237">
        <v>95</v>
      </c>
      <c r="B237" t="s">
        <v>50</v>
      </c>
      <c r="C237" s="4">
        <v>42970</v>
      </c>
      <c r="D237">
        <v>24.3</v>
      </c>
      <c r="E237">
        <v>20.6</v>
      </c>
      <c r="F237">
        <v>28.9</v>
      </c>
      <c r="G237">
        <v>44.6</v>
      </c>
      <c r="H237">
        <v>8.5</v>
      </c>
      <c r="I237">
        <v>5.5</v>
      </c>
      <c r="K237" s="18">
        <f>MONTH(날씨3[[#This Row],[tm]])</f>
        <v>8</v>
      </c>
      <c r="L237" s="18">
        <f>DAY(날씨3[[#This Row],[tm]])</f>
        <v>23</v>
      </c>
    </row>
    <row r="238" spans="1:12" x14ac:dyDescent="0.3">
      <c r="A238">
        <v>95</v>
      </c>
      <c r="B238" t="s">
        <v>50</v>
      </c>
      <c r="C238" s="4">
        <v>42971</v>
      </c>
      <c r="D238">
        <v>25</v>
      </c>
      <c r="E238">
        <v>20.399999999999999</v>
      </c>
      <c r="F238">
        <v>29.1</v>
      </c>
      <c r="G238">
        <v>67.7</v>
      </c>
      <c r="H238">
        <v>10.6</v>
      </c>
      <c r="I238">
        <v>5.8</v>
      </c>
      <c r="K238" s="18">
        <f>MONTH(날씨3[[#This Row],[tm]])</f>
        <v>8</v>
      </c>
      <c r="L238" s="18">
        <f>DAY(날씨3[[#This Row],[tm]])</f>
        <v>24</v>
      </c>
    </row>
    <row r="239" spans="1:12" x14ac:dyDescent="0.3">
      <c r="A239">
        <v>95</v>
      </c>
      <c r="B239" t="s">
        <v>50</v>
      </c>
      <c r="C239" s="4">
        <v>42972</v>
      </c>
      <c r="D239">
        <v>23.1</v>
      </c>
      <c r="E239">
        <v>17.5</v>
      </c>
      <c r="F239">
        <v>29.5</v>
      </c>
      <c r="H239">
        <v>6.2</v>
      </c>
      <c r="I239">
        <v>3.5</v>
      </c>
      <c r="K239" s="18">
        <f>MONTH(날씨3[[#This Row],[tm]])</f>
        <v>8</v>
      </c>
      <c r="L239" s="18">
        <f>DAY(날씨3[[#This Row],[tm]])</f>
        <v>25</v>
      </c>
    </row>
    <row r="240" spans="1:12" x14ac:dyDescent="0.3">
      <c r="A240">
        <v>95</v>
      </c>
      <c r="B240" t="s">
        <v>50</v>
      </c>
      <c r="C240" s="4">
        <v>42973</v>
      </c>
      <c r="D240">
        <v>20.2</v>
      </c>
      <c r="E240">
        <v>14.1</v>
      </c>
      <c r="F240">
        <v>27.9</v>
      </c>
      <c r="H240">
        <v>7.5</v>
      </c>
      <c r="I240">
        <v>3.9</v>
      </c>
      <c r="K240" s="18">
        <f>MONTH(날씨3[[#This Row],[tm]])</f>
        <v>8</v>
      </c>
      <c r="L240" s="18">
        <f>DAY(날씨3[[#This Row],[tm]])</f>
        <v>26</v>
      </c>
    </row>
    <row r="241" spans="1:12" x14ac:dyDescent="0.3">
      <c r="A241">
        <v>95</v>
      </c>
      <c r="B241" t="s">
        <v>50</v>
      </c>
      <c r="C241" s="4">
        <v>42974</v>
      </c>
      <c r="D241">
        <v>19</v>
      </c>
      <c r="E241">
        <v>13.3</v>
      </c>
      <c r="F241">
        <v>24.1</v>
      </c>
      <c r="H241">
        <v>3.6</v>
      </c>
      <c r="I241">
        <v>2.1</v>
      </c>
      <c r="K241" s="18">
        <f>MONTH(날씨3[[#This Row],[tm]])</f>
        <v>8</v>
      </c>
      <c r="L241" s="18">
        <f>DAY(날씨3[[#This Row],[tm]])</f>
        <v>27</v>
      </c>
    </row>
    <row r="242" spans="1:12" x14ac:dyDescent="0.3">
      <c r="A242">
        <v>95</v>
      </c>
      <c r="B242" t="s">
        <v>50</v>
      </c>
      <c r="C242" s="4">
        <v>42975</v>
      </c>
      <c r="D242">
        <v>18.399999999999999</v>
      </c>
      <c r="E242">
        <v>16.899999999999999</v>
      </c>
      <c r="F242">
        <v>22.6</v>
      </c>
      <c r="G242">
        <v>9.9</v>
      </c>
      <c r="H242">
        <v>6.1</v>
      </c>
      <c r="I242">
        <v>4.3</v>
      </c>
      <c r="K242" s="18">
        <f>MONTH(날씨3[[#This Row],[tm]])</f>
        <v>8</v>
      </c>
      <c r="L242" s="18">
        <f>DAY(날씨3[[#This Row],[tm]])</f>
        <v>28</v>
      </c>
    </row>
    <row r="243" spans="1:12" x14ac:dyDescent="0.3">
      <c r="A243">
        <v>95</v>
      </c>
      <c r="B243" t="s">
        <v>50</v>
      </c>
      <c r="C243" s="4">
        <v>42976</v>
      </c>
      <c r="D243">
        <v>17.600000000000001</v>
      </c>
      <c r="E243">
        <v>12.4</v>
      </c>
      <c r="F243">
        <v>23.1</v>
      </c>
      <c r="H243">
        <v>5.4</v>
      </c>
      <c r="I243">
        <v>3.4</v>
      </c>
      <c r="K243" s="18">
        <f>MONTH(날씨3[[#This Row],[tm]])</f>
        <v>8</v>
      </c>
      <c r="L243" s="18">
        <f>DAY(날씨3[[#This Row],[tm]])</f>
        <v>29</v>
      </c>
    </row>
    <row r="244" spans="1:12" x14ac:dyDescent="0.3">
      <c r="A244">
        <v>95</v>
      </c>
      <c r="B244" t="s">
        <v>50</v>
      </c>
      <c r="C244" s="4">
        <v>42977</v>
      </c>
      <c r="D244">
        <v>16.399999999999999</v>
      </c>
      <c r="E244">
        <v>11.7</v>
      </c>
      <c r="F244">
        <v>22.5</v>
      </c>
      <c r="H244">
        <v>6.3</v>
      </c>
      <c r="I244">
        <v>4.3</v>
      </c>
      <c r="K244" s="18">
        <f>MONTH(날씨3[[#This Row],[tm]])</f>
        <v>8</v>
      </c>
      <c r="L244" s="18">
        <f>DAY(날씨3[[#This Row],[tm]])</f>
        <v>30</v>
      </c>
    </row>
    <row r="245" spans="1:12" x14ac:dyDescent="0.3">
      <c r="A245">
        <v>95</v>
      </c>
      <c r="B245" t="s">
        <v>50</v>
      </c>
      <c r="C245" s="4">
        <v>42978</v>
      </c>
      <c r="D245">
        <v>18.600000000000001</v>
      </c>
      <c r="E245">
        <v>12.8</v>
      </c>
      <c r="F245">
        <v>26.2</v>
      </c>
      <c r="H245">
        <v>5.3</v>
      </c>
      <c r="I245">
        <v>3.4</v>
      </c>
      <c r="K245" s="18">
        <f>MONTH(날씨3[[#This Row],[tm]])</f>
        <v>8</v>
      </c>
      <c r="L245" s="18">
        <f>DAY(날씨3[[#This Row],[tm]])</f>
        <v>31</v>
      </c>
    </row>
    <row r="246" spans="1:12" x14ac:dyDescent="0.3">
      <c r="A246">
        <v>95</v>
      </c>
      <c r="B246" t="s">
        <v>50</v>
      </c>
      <c r="C246" s="4">
        <v>42979</v>
      </c>
      <c r="D246">
        <v>19.7</v>
      </c>
      <c r="E246">
        <v>11.6</v>
      </c>
      <c r="F246">
        <v>27.3</v>
      </c>
      <c r="H246">
        <v>4.8</v>
      </c>
      <c r="I246">
        <v>2.6</v>
      </c>
      <c r="K246" s="18">
        <f>MONTH(날씨3[[#This Row],[tm]])</f>
        <v>9</v>
      </c>
      <c r="L246" s="18">
        <f>DAY(날씨3[[#This Row],[tm]])</f>
        <v>1</v>
      </c>
    </row>
    <row r="247" spans="1:12" x14ac:dyDescent="0.3">
      <c r="A247">
        <v>95</v>
      </c>
      <c r="B247" t="s">
        <v>50</v>
      </c>
      <c r="C247" s="4">
        <v>42980</v>
      </c>
      <c r="D247">
        <v>20.2</v>
      </c>
      <c r="E247">
        <v>13.6</v>
      </c>
      <c r="F247">
        <v>27.7</v>
      </c>
      <c r="H247">
        <v>5.7</v>
      </c>
      <c r="I247">
        <v>3</v>
      </c>
      <c r="K247" s="18">
        <f>MONTH(날씨3[[#This Row],[tm]])</f>
        <v>9</v>
      </c>
      <c r="L247" s="18">
        <f>DAY(날씨3[[#This Row],[tm]])</f>
        <v>2</v>
      </c>
    </row>
    <row r="248" spans="1:12" x14ac:dyDescent="0.3">
      <c r="A248">
        <v>95</v>
      </c>
      <c r="B248" t="s">
        <v>50</v>
      </c>
      <c r="C248" s="4">
        <v>42981</v>
      </c>
      <c r="D248">
        <v>20.6</v>
      </c>
      <c r="E248">
        <v>13.2</v>
      </c>
      <c r="F248">
        <v>28.3</v>
      </c>
      <c r="H248">
        <v>4.5</v>
      </c>
      <c r="I248">
        <v>2.9</v>
      </c>
      <c r="K248" s="18">
        <f>MONTH(날씨3[[#This Row],[tm]])</f>
        <v>9</v>
      </c>
      <c r="L248" s="18">
        <f>DAY(날씨3[[#This Row],[tm]])</f>
        <v>3</v>
      </c>
    </row>
    <row r="249" spans="1:12" x14ac:dyDescent="0.3">
      <c r="A249">
        <v>95</v>
      </c>
      <c r="B249" t="s">
        <v>50</v>
      </c>
      <c r="C249" s="4">
        <v>42982</v>
      </c>
      <c r="D249">
        <v>21.1</v>
      </c>
      <c r="E249">
        <v>15.2</v>
      </c>
      <c r="F249">
        <v>28.5</v>
      </c>
      <c r="H249">
        <v>3.6</v>
      </c>
      <c r="I249">
        <v>2.2999999999999998</v>
      </c>
      <c r="K249" s="18">
        <f>MONTH(날씨3[[#This Row],[tm]])</f>
        <v>9</v>
      </c>
      <c r="L249" s="18">
        <f>DAY(날씨3[[#This Row],[tm]])</f>
        <v>4</v>
      </c>
    </row>
    <row r="250" spans="1:12" x14ac:dyDescent="0.3">
      <c r="A250">
        <v>95</v>
      </c>
      <c r="B250" t="s">
        <v>50</v>
      </c>
      <c r="C250" s="4">
        <v>42983</v>
      </c>
      <c r="D250">
        <v>19.3</v>
      </c>
      <c r="E250">
        <v>15.2</v>
      </c>
      <c r="F250">
        <v>24.2</v>
      </c>
      <c r="H250">
        <v>3.8</v>
      </c>
      <c r="I250">
        <v>2.5</v>
      </c>
      <c r="K250" s="18">
        <f>MONTH(날씨3[[#This Row],[tm]])</f>
        <v>9</v>
      </c>
      <c r="L250" s="18">
        <f>DAY(날씨3[[#This Row],[tm]])</f>
        <v>5</v>
      </c>
    </row>
    <row r="251" spans="1:12" x14ac:dyDescent="0.3">
      <c r="A251">
        <v>95</v>
      </c>
      <c r="B251" t="s">
        <v>50</v>
      </c>
      <c r="C251" s="4">
        <v>42984</v>
      </c>
      <c r="D251">
        <v>18.7</v>
      </c>
      <c r="E251">
        <v>16.100000000000001</v>
      </c>
      <c r="F251">
        <v>22.7</v>
      </c>
      <c r="G251">
        <v>1.9</v>
      </c>
      <c r="H251">
        <v>4.5</v>
      </c>
      <c r="I251">
        <v>2.8</v>
      </c>
      <c r="K251" s="18">
        <f>MONTH(날씨3[[#This Row],[tm]])</f>
        <v>9</v>
      </c>
      <c r="L251" s="18">
        <f>DAY(날씨3[[#This Row],[tm]])</f>
        <v>6</v>
      </c>
    </row>
    <row r="252" spans="1:12" x14ac:dyDescent="0.3">
      <c r="A252">
        <v>95</v>
      </c>
      <c r="B252" t="s">
        <v>50</v>
      </c>
      <c r="C252" s="4">
        <v>42985</v>
      </c>
      <c r="D252">
        <v>20.5</v>
      </c>
      <c r="E252">
        <v>17.2</v>
      </c>
      <c r="F252">
        <v>25.8</v>
      </c>
      <c r="H252">
        <v>4.4000000000000004</v>
      </c>
      <c r="I252">
        <v>2.6</v>
      </c>
      <c r="K252" s="18">
        <f>MONTH(날씨3[[#This Row],[tm]])</f>
        <v>9</v>
      </c>
      <c r="L252" s="18">
        <f>DAY(날씨3[[#This Row],[tm]])</f>
        <v>7</v>
      </c>
    </row>
    <row r="253" spans="1:12" x14ac:dyDescent="0.3">
      <c r="A253">
        <v>95</v>
      </c>
      <c r="B253" t="s">
        <v>50</v>
      </c>
      <c r="C253" s="4">
        <v>42986</v>
      </c>
      <c r="D253">
        <v>21.7</v>
      </c>
      <c r="E253">
        <v>17</v>
      </c>
      <c r="F253">
        <v>28.3</v>
      </c>
      <c r="H253">
        <v>5.8</v>
      </c>
      <c r="I253">
        <v>3.4</v>
      </c>
      <c r="K253" s="18">
        <f>MONTH(날씨3[[#This Row],[tm]])</f>
        <v>9</v>
      </c>
      <c r="L253" s="18">
        <f>DAY(날씨3[[#This Row],[tm]])</f>
        <v>8</v>
      </c>
    </row>
    <row r="254" spans="1:12" x14ac:dyDescent="0.3">
      <c r="A254">
        <v>95</v>
      </c>
      <c r="B254" t="s">
        <v>50</v>
      </c>
      <c r="C254" s="4">
        <v>42987</v>
      </c>
      <c r="D254">
        <v>21.2</v>
      </c>
      <c r="E254">
        <v>16.7</v>
      </c>
      <c r="F254">
        <v>27.9</v>
      </c>
      <c r="H254">
        <v>5.2</v>
      </c>
      <c r="I254">
        <v>2.9</v>
      </c>
      <c r="K254" s="18">
        <f>MONTH(날씨3[[#This Row],[tm]])</f>
        <v>9</v>
      </c>
      <c r="L254" s="18">
        <f>DAY(날씨3[[#This Row],[tm]])</f>
        <v>9</v>
      </c>
    </row>
    <row r="255" spans="1:12" x14ac:dyDescent="0.3">
      <c r="A255">
        <v>95</v>
      </c>
      <c r="B255" t="s">
        <v>50</v>
      </c>
      <c r="C255" s="4">
        <v>42988</v>
      </c>
      <c r="D255">
        <v>20.9</v>
      </c>
      <c r="E255">
        <v>15.7</v>
      </c>
      <c r="F255">
        <v>26.8</v>
      </c>
      <c r="G255">
        <v>0</v>
      </c>
      <c r="H255">
        <v>4.3</v>
      </c>
      <c r="I255">
        <v>2.5</v>
      </c>
      <c r="K255" s="18">
        <f>MONTH(날씨3[[#This Row],[tm]])</f>
        <v>9</v>
      </c>
      <c r="L255" s="18">
        <f>DAY(날씨3[[#This Row],[tm]])</f>
        <v>10</v>
      </c>
    </row>
    <row r="256" spans="1:12" x14ac:dyDescent="0.3">
      <c r="A256">
        <v>95</v>
      </c>
      <c r="B256" t="s">
        <v>50</v>
      </c>
      <c r="C256" s="4">
        <v>42989</v>
      </c>
      <c r="D256">
        <v>19.100000000000001</v>
      </c>
      <c r="E256">
        <v>15</v>
      </c>
      <c r="F256">
        <v>24.5</v>
      </c>
      <c r="G256">
        <v>12.8</v>
      </c>
      <c r="H256">
        <v>7.1</v>
      </c>
      <c r="I256">
        <v>4.5999999999999996</v>
      </c>
      <c r="K256" s="18">
        <f>MONTH(날씨3[[#This Row],[tm]])</f>
        <v>9</v>
      </c>
      <c r="L256" s="18">
        <f>DAY(날씨3[[#This Row],[tm]])</f>
        <v>11</v>
      </c>
    </row>
    <row r="257" spans="1:12" x14ac:dyDescent="0.3">
      <c r="A257">
        <v>95</v>
      </c>
      <c r="B257" t="s">
        <v>50</v>
      </c>
      <c r="C257" s="4">
        <v>42990</v>
      </c>
      <c r="D257">
        <v>18.399999999999999</v>
      </c>
      <c r="E257">
        <v>12.5</v>
      </c>
      <c r="F257">
        <v>26.5</v>
      </c>
      <c r="H257">
        <v>6.9</v>
      </c>
      <c r="I257">
        <v>3.9</v>
      </c>
      <c r="K257" s="18">
        <f>MONTH(날씨3[[#This Row],[tm]])</f>
        <v>9</v>
      </c>
      <c r="L257" s="18">
        <f>DAY(날씨3[[#This Row],[tm]])</f>
        <v>12</v>
      </c>
    </row>
    <row r="258" spans="1:12" x14ac:dyDescent="0.3">
      <c r="A258">
        <v>95</v>
      </c>
      <c r="B258" t="s">
        <v>50</v>
      </c>
      <c r="C258" s="4">
        <v>42991</v>
      </c>
      <c r="D258">
        <v>17.399999999999999</v>
      </c>
      <c r="E258">
        <v>10</v>
      </c>
      <c r="F258">
        <v>25.7</v>
      </c>
      <c r="H258">
        <v>5.0999999999999996</v>
      </c>
      <c r="I258">
        <v>3</v>
      </c>
      <c r="K258" s="18">
        <f>MONTH(날씨3[[#This Row],[tm]])</f>
        <v>9</v>
      </c>
      <c r="L258" s="18">
        <f>DAY(날씨3[[#This Row],[tm]])</f>
        <v>13</v>
      </c>
    </row>
    <row r="259" spans="1:12" x14ac:dyDescent="0.3">
      <c r="A259">
        <v>95</v>
      </c>
      <c r="B259" t="s">
        <v>50</v>
      </c>
      <c r="C259" s="4">
        <v>42992</v>
      </c>
      <c r="D259">
        <v>17.399999999999999</v>
      </c>
      <c r="E259">
        <v>9.6</v>
      </c>
      <c r="F259">
        <v>26.8</v>
      </c>
      <c r="H259">
        <v>4.5</v>
      </c>
      <c r="I259">
        <v>3</v>
      </c>
      <c r="K259" s="18">
        <f>MONTH(날씨3[[#This Row],[tm]])</f>
        <v>9</v>
      </c>
      <c r="L259" s="18">
        <f>DAY(날씨3[[#This Row],[tm]])</f>
        <v>14</v>
      </c>
    </row>
    <row r="260" spans="1:12" x14ac:dyDescent="0.3">
      <c r="A260">
        <v>95</v>
      </c>
      <c r="B260" t="s">
        <v>50</v>
      </c>
      <c r="C260" s="4">
        <v>42993</v>
      </c>
      <c r="D260">
        <v>18.600000000000001</v>
      </c>
      <c r="E260">
        <v>11.6</v>
      </c>
      <c r="F260">
        <v>26.3</v>
      </c>
      <c r="H260">
        <v>7.7</v>
      </c>
      <c r="I260">
        <v>4.5999999999999996</v>
      </c>
      <c r="K260" s="18">
        <f>MONTH(날씨3[[#This Row],[tm]])</f>
        <v>9</v>
      </c>
      <c r="L260" s="18">
        <f>DAY(날씨3[[#This Row],[tm]])</f>
        <v>15</v>
      </c>
    </row>
    <row r="261" spans="1:12" x14ac:dyDescent="0.3">
      <c r="A261">
        <v>95</v>
      </c>
      <c r="B261" t="s">
        <v>50</v>
      </c>
      <c r="C261" s="4">
        <v>42994</v>
      </c>
      <c r="D261">
        <v>18.2</v>
      </c>
      <c r="E261">
        <v>10.1</v>
      </c>
      <c r="F261">
        <v>25.7</v>
      </c>
      <c r="H261">
        <v>10.199999999999999</v>
      </c>
      <c r="I261">
        <v>5.6</v>
      </c>
      <c r="K261" s="18">
        <f>MONTH(날씨3[[#This Row],[tm]])</f>
        <v>9</v>
      </c>
      <c r="L261" s="18">
        <f>DAY(날씨3[[#This Row],[tm]])</f>
        <v>16</v>
      </c>
    </row>
    <row r="262" spans="1:12" x14ac:dyDescent="0.3">
      <c r="A262">
        <v>95</v>
      </c>
      <c r="B262" t="s">
        <v>50</v>
      </c>
      <c r="C262" s="4">
        <v>42995</v>
      </c>
      <c r="D262">
        <v>19.3</v>
      </c>
      <c r="E262">
        <v>13.7</v>
      </c>
      <c r="F262">
        <v>26.6</v>
      </c>
      <c r="H262">
        <v>8.9</v>
      </c>
      <c r="I262">
        <v>6.1</v>
      </c>
      <c r="K262" s="18">
        <f>MONTH(날씨3[[#This Row],[tm]])</f>
        <v>9</v>
      </c>
      <c r="L262" s="18">
        <f>DAY(날씨3[[#This Row],[tm]])</f>
        <v>17</v>
      </c>
    </row>
    <row r="263" spans="1:12" x14ac:dyDescent="0.3">
      <c r="A263">
        <v>95</v>
      </c>
      <c r="B263" t="s">
        <v>50</v>
      </c>
      <c r="C263" s="4">
        <v>42996</v>
      </c>
      <c r="D263">
        <v>19</v>
      </c>
      <c r="E263">
        <v>11.4</v>
      </c>
      <c r="F263">
        <v>25.7</v>
      </c>
      <c r="H263">
        <v>6.4</v>
      </c>
      <c r="I263">
        <v>4.2</v>
      </c>
      <c r="K263" s="18">
        <f>MONTH(날씨3[[#This Row],[tm]])</f>
        <v>9</v>
      </c>
      <c r="L263" s="18">
        <f>DAY(날씨3[[#This Row],[tm]])</f>
        <v>18</v>
      </c>
    </row>
    <row r="264" spans="1:12" x14ac:dyDescent="0.3">
      <c r="A264">
        <v>95</v>
      </c>
      <c r="B264" t="s">
        <v>50</v>
      </c>
      <c r="C264" s="4">
        <v>42997</v>
      </c>
      <c r="D264">
        <v>20.100000000000001</v>
      </c>
      <c r="E264">
        <v>15.6</v>
      </c>
      <c r="F264">
        <v>24.7</v>
      </c>
      <c r="G264">
        <v>8.9</v>
      </c>
      <c r="H264">
        <v>14.6</v>
      </c>
      <c r="I264">
        <v>8.6999999999999993</v>
      </c>
      <c r="K264" s="18">
        <f>MONTH(날씨3[[#This Row],[tm]])</f>
        <v>9</v>
      </c>
      <c r="L264" s="18">
        <f>DAY(날씨3[[#This Row],[tm]])</f>
        <v>19</v>
      </c>
    </row>
    <row r="265" spans="1:12" x14ac:dyDescent="0.3">
      <c r="A265">
        <v>95</v>
      </c>
      <c r="B265" t="s">
        <v>50</v>
      </c>
      <c r="C265" s="4">
        <v>42998</v>
      </c>
      <c r="D265">
        <v>16.3</v>
      </c>
      <c r="E265">
        <v>9.3000000000000007</v>
      </c>
      <c r="F265">
        <v>22.8</v>
      </c>
      <c r="H265">
        <v>7.4</v>
      </c>
      <c r="I265">
        <v>4</v>
      </c>
      <c r="K265" s="18">
        <f>MONTH(날씨3[[#This Row],[tm]])</f>
        <v>9</v>
      </c>
      <c r="L265" s="18">
        <f>DAY(날씨3[[#This Row],[tm]])</f>
        <v>20</v>
      </c>
    </row>
    <row r="266" spans="1:12" x14ac:dyDescent="0.3">
      <c r="A266">
        <v>95</v>
      </c>
      <c r="B266" t="s">
        <v>50</v>
      </c>
      <c r="C266" s="4">
        <v>42999</v>
      </c>
      <c r="D266">
        <v>16.2</v>
      </c>
      <c r="E266">
        <v>8.6</v>
      </c>
      <c r="F266">
        <v>24.8</v>
      </c>
      <c r="H266">
        <v>5.0999999999999996</v>
      </c>
      <c r="I266">
        <v>2.2999999999999998</v>
      </c>
      <c r="K266" s="18">
        <f>MONTH(날씨3[[#This Row],[tm]])</f>
        <v>9</v>
      </c>
      <c r="L266" s="18">
        <f>DAY(날씨3[[#This Row],[tm]])</f>
        <v>21</v>
      </c>
    </row>
    <row r="267" spans="1:12" x14ac:dyDescent="0.3">
      <c r="A267">
        <v>95</v>
      </c>
      <c r="B267" t="s">
        <v>50</v>
      </c>
      <c r="C267" s="4">
        <v>43000</v>
      </c>
      <c r="D267">
        <v>16.600000000000001</v>
      </c>
      <c r="E267">
        <v>9.1</v>
      </c>
      <c r="F267">
        <v>24.5</v>
      </c>
      <c r="H267">
        <v>7.1</v>
      </c>
      <c r="I267">
        <v>4.0999999999999996</v>
      </c>
      <c r="K267" s="18">
        <f>MONTH(날씨3[[#This Row],[tm]])</f>
        <v>9</v>
      </c>
      <c r="L267" s="18">
        <f>DAY(날씨3[[#This Row],[tm]])</f>
        <v>22</v>
      </c>
    </row>
    <row r="268" spans="1:12" x14ac:dyDescent="0.3">
      <c r="A268">
        <v>95</v>
      </c>
      <c r="B268" t="s">
        <v>50</v>
      </c>
      <c r="C268" s="4">
        <v>43001</v>
      </c>
      <c r="D268">
        <v>18.600000000000001</v>
      </c>
      <c r="E268">
        <v>12.5</v>
      </c>
      <c r="F268">
        <v>25.8</v>
      </c>
      <c r="G268">
        <v>0.3</v>
      </c>
      <c r="H268">
        <v>6.5</v>
      </c>
      <c r="I268">
        <v>3.9</v>
      </c>
      <c r="K268" s="18">
        <f>MONTH(날씨3[[#This Row],[tm]])</f>
        <v>9</v>
      </c>
      <c r="L268" s="18">
        <f>DAY(날씨3[[#This Row],[tm]])</f>
        <v>23</v>
      </c>
    </row>
    <row r="269" spans="1:12" x14ac:dyDescent="0.3">
      <c r="A269">
        <v>95</v>
      </c>
      <c r="B269" t="s">
        <v>50</v>
      </c>
      <c r="C269" s="4">
        <v>43002</v>
      </c>
      <c r="D269">
        <v>18.2</v>
      </c>
      <c r="E269">
        <v>11.1</v>
      </c>
      <c r="F269">
        <v>26.6</v>
      </c>
      <c r="G269">
        <v>2.7</v>
      </c>
      <c r="H269">
        <v>11</v>
      </c>
      <c r="I269">
        <v>5.5</v>
      </c>
      <c r="K269" s="18">
        <f>MONTH(날씨3[[#This Row],[tm]])</f>
        <v>9</v>
      </c>
      <c r="L269" s="18">
        <f>DAY(날씨3[[#This Row],[tm]])</f>
        <v>24</v>
      </c>
    </row>
    <row r="270" spans="1:12" x14ac:dyDescent="0.3">
      <c r="A270">
        <v>95</v>
      </c>
      <c r="B270" t="s">
        <v>50</v>
      </c>
      <c r="C270" s="4">
        <v>43003</v>
      </c>
      <c r="D270">
        <v>18.8</v>
      </c>
      <c r="E270">
        <v>11.7</v>
      </c>
      <c r="F270">
        <v>27.7</v>
      </c>
      <c r="H270">
        <v>6.8</v>
      </c>
      <c r="I270">
        <v>4.8</v>
      </c>
      <c r="K270" s="18">
        <f>MONTH(날씨3[[#This Row],[tm]])</f>
        <v>9</v>
      </c>
      <c r="L270" s="18">
        <f>DAY(날씨3[[#This Row],[tm]])</f>
        <v>25</v>
      </c>
    </row>
    <row r="271" spans="1:12" x14ac:dyDescent="0.3">
      <c r="A271">
        <v>95</v>
      </c>
      <c r="B271" t="s">
        <v>50</v>
      </c>
      <c r="C271" s="4">
        <v>43004</v>
      </c>
      <c r="D271">
        <v>20.7</v>
      </c>
      <c r="E271">
        <v>12.5</v>
      </c>
      <c r="F271">
        <v>28.9</v>
      </c>
      <c r="H271">
        <v>3.7</v>
      </c>
      <c r="I271">
        <v>2.4</v>
      </c>
      <c r="K271" s="18">
        <f>MONTH(날씨3[[#This Row],[tm]])</f>
        <v>9</v>
      </c>
      <c r="L271" s="18">
        <f>DAY(날씨3[[#This Row],[tm]])</f>
        <v>26</v>
      </c>
    </row>
    <row r="272" spans="1:12" x14ac:dyDescent="0.3">
      <c r="A272">
        <v>95</v>
      </c>
      <c r="B272" t="s">
        <v>50</v>
      </c>
      <c r="C272" s="4">
        <v>43005</v>
      </c>
      <c r="D272">
        <v>20.100000000000001</v>
      </c>
      <c r="E272">
        <v>16.399999999999999</v>
      </c>
      <c r="F272">
        <v>25.8</v>
      </c>
      <c r="G272">
        <v>0</v>
      </c>
      <c r="H272">
        <v>8.9</v>
      </c>
      <c r="I272">
        <v>5.6</v>
      </c>
      <c r="K272" s="18">
        <f>MONTH(날씨3[[#This Row],[tm]])</f>
        <v>9</v>
      </c>
      <c r="L272" s="18">
        <f>DAY(날씨3[[#This Row],[tm]])</f>
        <v>27</v>
      </c>
    </row>
    <row r="273" spans="1:12" x14ac:dyDescent="0.3">
      <c r="A273">
        <v>95</v>
      </c>
      <c r="B273" t="s">
        <v>50</v>
      </c>
      <c r="C273" s="4">
        <v>43006</v>
      </c>
      <c r="D273">
        <v>16.600000000000001</v>
      </c>
      <c r="E273">
        <v>9.1</v>
      </c>
      <c r="F273">
        <v>23.5</v>
      </c>
      <c r="H273">
        <v>10.3</v>
      </c>
      <c r="I273">
        <v>5.5</v>
      </c>
      <c r="K273" s="18">
        <f>MONTH(날씨3[[#This Row],[tm]])</f>
        <v>9</v>
      </c>
      <c r="L273" s="18">
        <f>DAY(날씨3[[#This Row],[tm]])</f>
        <v>28</v>
      </c>
    </row>
    <row r="274" spans="1:12" x14ac:dyDescent="0.3">
      <c r="A274">
        <v>95</v>
      </c>
      <c r="B274" t="s">
        <v>50</v>
      </c>
      <c r="C274" s="4">
        <v>43007</v>
      </c>
      <c r="D274">
        <v>13.2</v>
      </c>
      <c r="E274">
        <v>3.9</v>
      </c>
      <c r="F274">
        <v>21.2</v>
      </c>
      <c r="H274">
        <v>10.1</v>
      </c>
      <c r="I274">
        <v>6</v>
      </c>
      <c r="K274" s="18">
        <f>MONTH(날씨3[[#This Row],[tm]])</f>
        <v>9</v>
      </c>
      <c r="L274" s="18">
        <f>DAY(날씨3[[#This Row],[tm]])</f>
        <v>29</v>
      </c>
    </row>
    <row r="275" spans="1:12" x14ac:dyDescent="0.3">
      <c r="A275">
        <v>95</v>
      </c>
      <c r="B275" t="s">
        <v>50</v>
      </c>
      <c r="C275" s="4">
        <v>43008</v>
      </c>
      <c r="D275">
        <v>18.2</v>
      </c>
      <c r="E275">
        <v>12.2</v>
      </c>
      <c r="F275">
        <v>23.2</v>
      </c>
      <c r="H275">
        <v>7.5</v>
      </c>
      <c r="I275">
        <v>4.0999999999999996</v>
      </c>
      <c r="K275" s="18">
        <f>MONTH(날씨3[[#This Row],[tm]])</f>
        <v>9</v>
      </c>
      <c r="L275" s="18">
        <f>DAY(날씨3[[#This Row],[tm]])</f>
        <v>30</v>
      </c>
    </row>
    <row r="276" spans="1:12" x14ac:dyDescent="0.3">
      <c r="A276">
        <v>95</v>
      </c>
      <c r="B276" t="s">
        <v>50</v>
      </c>
      <c r="C276" s="4">
        <v>43009</v>
      </c>
      <c r="D276">
        <v>15.5</v>
      </c>
      <c r="E276">
        <v>11.9</v>
      </c>
      <c r="F276">
        <v>20</v>
      </c>
      <c r="G276">
        <v>0</v>
      </c>
      <c r="H276">
        <v>6.7</v>
      </c>
      <c r="I276">
        <v>3.9</v>
      </c>
      <c r="K276" s="18">
        <f>MONTH(날씨3[[#This Row],[tm]])</f>
        <v>10</v>
      </c>
      <c r="L276" s="18">
        <f>DAY(날씨3[[#This Row],[tm]])</f>
        <v>1</v>
      </c>
    </row>
    <row r="277" spans="1:12" x14ac:dyDescent="0.3">
      <c r="A277">
        <v>95</v>
      </c>
      <c r="B277" t="s">
        <v>50</v>
      </c>
      <c r="C277" s="4">
        <v>43010</v>
      </c>
      <c r="D277">
        <v>19</v>
      </c>
      <c r="E277">
        <v>13.5</v>
      </c>
      <c r="F277">
        <v>26.8</v>
      </c>
      <c r="H277">
        <v>11.2</v>
      </c>
      <c r="I277">
        <v>6.9</v>
      </c>
      <c r="K277" s="18">
        <f>MONTH(날씨3[[#This Row],[tm]])</f>
        <v>10</v>
      </c>
      <c r="L277" s="18">
        <f>DAY(날씨3[[#This Row],[tm]])</f>
        <v>2</v>
      </c>
    </row>
    <row r="278" spans="1:12" x14ac:dyDescent="0.3">
      <c r="A278">
        <v>95</v>
      </c>
      <c r="B278" t="s">
        <v>50</v>
      </c>
      <c r="C278" s="4">
        <v>43011</v>
      </c>
      <c r="D278">
        <v>15.6</v>
      </c>
      <c r="E278">
        <v>10.3</v>
      </c>
      <c r="F278">
        <v>22.1</v>
      </c>
      <c r="H278">
        <v>7.7</v>
      </c>
      <c r="I278">
        <v>5.0999999999999996</v>
      </c>
      <c r="K278" s="18">
        <f>MONTH(날씨3[[#This Row],[tm]])</f>
        <v>10</v>
      </c>
      <c r="L278" s="18">
        <f>DAY(날씨3[[#This Row],[tm]])</f>
        <v>3</v>
      </c>
    </row>
    <row r="279" spans="1:12" x14ac:dyDescent="0.3">
      <c r="A279">
        <v>95</v>
      </c>
      <c r="B279" t="s">
        <v>50</v>
      </c>
      <c r="C279" s="4">
        <v>43012</v>
      </c>
      <c r="D279">
        <v>13.9</v>
      </c>
      <c r="E279">
        <v>8.9</v>
      </c>
      <c r="F279">
        <v>20.399999999999999</v>
      </c>
      <c r="H279">
        <v>7.7</v>
      </c>
      <c r="I279">
        <v>5.4</v>
      </c>
      <c r="K279" s="18">
        <f>MONTH(날씨3[[#This Row],[tm]])</f>
        <v>10</v>
      </c>
      <c r="L279" s="18">
        <f>DAY(날씨3[[#This Row],[tm]])</f>
        <v>4</v>
      </c>
    </row>
    <row r="280" spans="1:12" x14ac:dyDescent="0.3">
      <c r="A280">
        <v>95</v>
      </c>
      <c r="B280" t="s">
        <v>50</v>
      </c>
      <c r="C280" s="4">
        <v>43013</v>
      </c>
      <c r="D280">
        <v>14.3</v>
      </c>
      <c r="E280">
        <v>7</v>
      </c>
      <c r="F280">
        <v>21.2</v>
      </c>
      <c r="H280">
        <v>4.5999999999999996</v>
      </c>
      <c r="I280">
        <v>2.6</v>
      </c>
      <c r="K280" s="18">
        <f>MONTH(날씨3[[#This Row],[tm]])</f>
        <v>10</v>
      </c>
      <c r="L280" s="18">
        <f>DAY(날씨3[[#This Row],[tm]])</f>
        <v>5</v>
      </c>
    </row>
    <row r="281" spans="1:12" x14ac:dyDescent="0.3">
      <c r="A281">
        <v>95</v>
      </c>
      <c r="B281" t="s">
        <v>50</v>
      </c>
      <c r="C281" s="4">
        <v>43014</v>
      </c>
      <c r="D281">
        <v>15.5</v>
      </c>
      <c r="E281">
        <v>11.5</v>
      </c>
      <c r="F281">
        <v>20.7</v>
      </c>
      <c r="H281">
        <v>8.1</v>
      </c>
      <c r="I281">
        <v>5</v>
      </c>
      <c r="K281" s="18">
        <f>MONTH(날씨3[[#This Row],[tm]])</f>
        <v>10</v>
      </c>
      <c r="L281" s="18">
        <f>DAY(날씨3[[#This Row],[tm]])</f>
        <v>6</v>
      </c>
    </row>
    <row r="282" spans="1:12" x14ac:dyDescent="0.3">
      <c r="A282">
        <v>95</v>
      </c>
      <c r="B282" t="s">
        <v>50</v>
      </c>
      <c r="C282" s="4">
        <v>43015</v>
      </c>
      <c r="D282">
        <v>19.899999999999999</v>
      </c>
      <c r="E282">
        <v>14.8</v>
      </c>
      <c r="F282">
        <v>26</v>
      </c>
      <c r="H282">
        <v>5.5</v>
      </c>
      <c r="I282">
        <v>4</v>
      </c>
      <c r="K282" s="18">
        <f>MONTH(날씨3[[#This Row],[tm]])</f>
        <v>10</v>
      </c>
      <c r="L282" s="18">
        <f>DAY(날씨3[[#This Row],[tm]])</f>
        <v>7</v>
      </c>
    </row>
    <row r="283" spans="1:12" x14ac:dyDescent="0.3">
      <c r="A283">
        <v>95</v>
      </c>
      <c r="B283" t="s">
        <v>50</v>
      </c>
      <c r="C283" s="4">
        <v>43016</v>
      </c>
      <c r="D283">
        <v>20.6</v>
      </c>
      <c r="E283">
        <v>16.399999999999999</v>
      </c>
      <c r="F283">
        <v>26.3</v>
      </c>
      <c r="H283">
        <v>6.3</v>
      </c>
      <c r="I283">
        <v>3.4</v>
      </c>
      <c r="K283" s="18">
        <f>MONTH(날씨3[[#This Row],[tm]])</f>
        <v>10</v>
      </c>
      <c r="L283" s="18">
        <f>DAY(날씨3[[#This Row],[tm]])</f>
        <v>8</v>
      </c>
    </row>
    <row r="284" spans="1:12" x14ac:dyDescent="0.3">
      <c r="A284">
        <v>95</v>
      </c>
      <c r="B284" t="s">
        <v>50</v>
      </c>
      <c r="C284" s="4">
        <v>43017</v>
      </c>
      <c r="D284">
        <v>20</v>
      </c>
      <c r="E284">
        <v>16.7</v>
      </c>
      <c r="F284">
        <v>23.9</v>
      </c>
      <c r="H284">
        <v>4.8</v>
      </c>
      <c r="I284">
        <v>2.8</v>
      </c>
      <c r="K284" s="18">
        <f>MONTH(날씨3[[#This Row],[tm]])</f>
        <v>10</v>
      </c>
      <c r="L284" s="18">
        <f>DAY(날씨3[[#This Row],[tm]])</f>
        <v>9</v>
      </c>
    </row>
    <row r="285" spans="1:12" x14ac:dyDescent="0.3">
      <c r="A285">
        <v>95</v>
      </c>
      <c r="B285" t="s">
        <v>50</v>
      </c>
      <c r="C285" s="4">
        <v>43018</v>
      </c>
      <c r="D285">
        <v>17.5</v>
      </c>
      <c r="E285">
        <v>13.9</v>
      </c>
      <c r="F285">
        <v>23.4</v>
      </c>
      <c r="G285">
        <v>4.2</v>
      </c>
      <c r="H285">
        <v>8</v>
      </c>
      <c r="I285">
        <v>5.6</v>
      </c>
      <c r="K285" s="18">
        <f>MONTH(날씨3[[#This Row],[tm]])</f>
        <v>10</v>
      </c>
      <c r="L285" s="18">
        <f>DAY(날씨3[[#This Row],[tm]])</f>
        <v>10</v>
      </c>
    </row>
    <row r="286" spans="1:12" x14ac:dyDescent="0.3">
      <c r="A286">
        <v>95</v>
      </c>
      <c r="B286" t="s">
        <v>50</v>
      </c>
      <c r="C286" s="4">
        <v>43019</v>
      </c>
      <c r="D286">
        <v>13</v>
      </c>
      <c r="E286">
        <v>9.8000000000000007</v>
      </c>
      <c r="F286">
        <v>17.3</v>
      </c>
      <c r="G286">
        <v>6.6</v>
      </c>
      <c r="H286">
        <v>7</v>
      </c>
      <c r="I286">
        <v>5.0999999999999996</v>
      </c>
      <c r="K286" s="18">
        <f>MONTH(날씨3[[#This Row],[tm]])</f>
        <v>10</v>
      </c>
      <c r="L286" s="18">
        <f>DAY(날씨3[[#This Row],[tm]])</f>
        <v>11</v>
      </c>
    </row>
    <row r="287" spans="1:12" x14ac:dyDescent="0.3">
      <c r="A287">
        <v>95</v>
      </c>
      <c r="B287" t="s">
        <v>50</v>
      </c>
      <c r="C287" s="4">
        <v>43020</v>
      </c>
      <c r="D287">
        <v>9.6</v>
      </c>
      <c r="E287">
        <v>5.0999999999999996</v>
      </c>
      <c r="F287">
        <v>13.1</v>
      </c>
      <c r="H287">
        <v>4.8</v>
      </c>
      <c r="I287">
        <v>2.8</v>
      </c>
      <c r="K287" s="18">
        <f>MONTH(날씨3[[#This Row],[tm]])</f>
        <v>10</v>
      </c>
      <c r="L287" s="18">
        <f>DAY(날씨3[[#This Row],[tm]])</f>
        <v>12</v>
      </c>
    </row>
    <row r="288" spans="1:12" x14ac:dyDescent="0.3">
      <c r="A288">
        <v>95</v>
      </c>
      <c r="B288" t="s">
        <v>50</v>
      </c>
      <c r="C288" s="4">
        <v>43021</v>
      </c>
      <c r="D288">
        <v>9.3000000000000007</v>
      </c>
      <c r="E288">
        <v>2.5</v>
      </c>
      <c r="F288">
        <v>18.3</v>
      </c>
      <c r="H288">
        <v>6.2</v>
      </c>
      <c r="I288">
        <v>3.4</v>
      </c>
      <c r="K288" s="18">
        <f>MONTH(날씨3[[#This Row],[tm]])</f>
        <v>10</v>
      </c>
      <c r="L288" s="18">
        <f>DAY(날씨3[[#This Row],[tm]])</f>
        <v>13</v>
      </c>
    </row>
    <row r="289" spans="1:12" x14ac:dyDescent="0.3">
      <c r="A289">
        <v>95</v>
      </c>
      <c r="B289" t="s">
        <v>50</v>
      </c>
      <c r="C289" s="4">
        <v>43022</v>
      </c>
      <c r="D289">
        <v>9.9</v>
      </c>
      <c r="E289">
        <v>2.2000000000000002</v>
      </c>
      <c r="F289">
        <v>18.3</v>
      </c>
      <c r="H289">
        <v>7.7</v>
      </c>
      <c r="I289">
        <v>4.7</v>
      </c>
      <c r="K289" s="18">
        <f>MONTH(날씨3[[#This Row],[tm]])</f>
        <v>10</v>
      </c>
      <c r="L289" s="18">
        <f>DAY(날씨3[[#This Row],[tm]])</f>
        <v>14</v>
      </c>
    </row>
    <row r="290" spans="1:12" x14ac:dyDescent="0.3">
      <c r="A290">
        <v>95</v>
      </c>
      <c r="B290" t="s">
        <v>50</v>
      </c>
      <c r="C290" s="4">
        <v>43023</v>
      </c>
      <c r="D290">
        <v>12.1</v>
      </c>
      <c r="E290">
        <v>3.5</v>
      </c>
      <c r="F290">
        <v>20.3</v>
      </c>
      <c r="H290">
        <v>5.8</v>
      </c>
      <c r="I290">
        <v>3.2</v>
      </c>
      <c r="K290" s="18">
        <f>MONTH(날씨3[[#This Row],[tm]])</f>
        <v>10</v>
      </c>
      <c r="L290" s="18">
        <f>DAY(날씨3[[#This Row],[tm]])</f>
        <v>15</v>
      </c>
    </row>
    <row r="291" spans="1:12" x14ac:dyDescent="0.3">
      <c r="A291">
        <v>95</v>
      </c>
      <c r="B291" t="s">
        <v>50</v>
      </c>
      <c r="C291" s="4">
        <v>43024</v>
      </c>
      <c r="D291">
        <v>12.8</v>
      </c>
      <c r="E291">
        <v>8.1999999999999993</v>
      </c>
      <c r="F291">
        <v>19.8</v>
      </c>
      <c r="H291">
        <v>6.1</v>
      </c>
      <c r="I291">
        <v>3.8</v>
      </c>
      <c r="K291" s="18">
        <f>MONTH(날씨3[[#This Row],[tm]])</f>
        <v>10</v>
      </c>
      <c r="L291" s="18">
        <f>DAY(날씨3[[#This Row],[tm]])</f>
        <v>16</v>
      </c>
    </row>
    <row r="292" spans="1:12" x14ac:dyDescent="0.3">
      <c r="A292">
        <v>95</v>
      </c>
      <c r="B292" t="s">
        <v>50</v>
      </c>
      <c r="C292" s="4">
        <v>43025</v>
      </c>
      <c r="D292">
        <v>12.1</v>
      </c>
      <c r="E292">
        <v>3.4</v>
      </c>
      <c r="F292">
        <v>21.6</v>
      </c>
      <c r="H292">
        <v>4.3</v>
      </c>
      <c r="I292">
        <v>2.2999999999999998</v>
      </c>
      <c r="K292" s="18">
        <f>MONTH(날씨3[[#This Row],[tm]])</f>
        <v>10</v>
      </c>
      <c r="L292" s="18">
        <f>DAY(날씨3[[#This Row],[tm]])</f>
        <v>17</v>
      </c>
    </row>
    <row r="293" spans="1:12" x14ac:dyDescent="0.3">
      <c r="A293">
        <v>95</v>
      </c>
      <c r="B293" t="s">
        <v>50</v>
      </c>
      <c r="C293" s="4">
        <v>43026</v>
      </c>
      <c r="D293">
        <v>13.8</v>
      </c>
      <c r="E293">
        <v>8.8000000000000007</v>
      </c>
      <c r="F293">
        <v>18.3</v>
      </c>
      <c r="G293">
        <v>0</v>
      </c>
      <c r="H293">
        <v>3.5</v>
      </c>
      <c r="I293">
        <v>2.1</v>
      </c>
      <c r="K293" s="18">
        <f>MONTH(날씨3[[#This Row],[tm]])</f>
        <v>10</v>
      </c>
      <c r="L293" s="18">
        <f>DAY(날씨3[[#This Row],[tm]])</f>
        <v>18</v>
      </c>
    </row>
    <row r="294" spans="1:12" x14ac:dyDescent="0.3">
      <c r="A294">
        <v>95</v>
      </c>
      <c r="B294" t="s">
        <v>50</v>
      </c>
      <c r="C294" s="4">
        <v>43027</v>
      </c>
      <c r="D294">
        <v>12.7</v>
      </c>
      <c r="E294">
        <v>6</v>
      </c>
      <c r="F294">
        <v>20.9</v>
      </c>
      <c r="H294">
        <v>6.1</v>
      </c>
      <c r="I294">
        <v>3.3</v>
      </c>
      <c r="K294" s="18">
        <f>MONTH(날씨3[[#This Row],[tm]])</f>
        <v>10</v>
      </c>
      <c r="L294" s="18">
        <f>DAY(날씨3[[#This Row],[tm]])</f>
        <v>19</v>
      </c>
    </row>
    <row r="295" spans="1:12" x14ac:dyDescent="0.3">
      <c r="A295">
        <v>95</v>
      </c>
      <c r="B295" t="s">
        <v>50</v>
      </c>
      <c r="C295" s="4">
        <v>43028</v>
      </c>
      <c r="D295">
        <v>12.4</v>
      </c>
      <c r="E295">
        <v>4.9000000000000004</v>
      </c>
      <c r="F295">
        <v>22.2</v>
      </c>
      <c r="H295">
        <v>3.7</v>
      </c>
      <c r="I295">
        <v>2.2000000000000002</v>
      </c>
      <c r="K295" s="18">
        <f>MONTH(날씨3[[#This Row],[tm]])</f>
        <v>10</v>
      </c>
      <c r="L295" s="18">
        <f>DAY(날씨3[[#This Row],[tm]])</f>
        <v>20</v>
      </c>
    </row>
    <row r="296" spans="1:12" x14ac:dyDescent="0.3">
      <c r="A296">
        <v>95</v>
      </c>
      <c r="B296" t="s">
        <v>50</v>
      </c>
      <c r="C296" s="4">
        <v>43029</v>
      </c>
      <c r="D296">
        <v>12.7</v>
      </c>
      <c r="E296">
        <v>4.4000000000000004</v>
      </c>
      <c r="F296">
        <v>23.6</v>
      </c>
      <c r="H296">
        <v>5.0999999999999996</v>
      </c>
      <c r="I296">
        <v>3.1</v>
      </c>
      <c r="K296" s="18">
        <f>MONTH(날씨3[[#This Row],[tm]])</f>
        <v>10</v>
      </c>
      <c r="L296" s="18">
        <f>DAY(날씨3[[#This Row],[tm]])</f>
        <v>21</v>
      </c>
    </row>
    <row r="297" spans="1:12" x14ac:dyDescent="0.3">
      <c r="A297">
        <v>95</v>
      </c>
      <c r="B297" t="s">
        <v>50</v>
      </c>
      <c r="C297" s="4">
        <v>43030</v>
      </c>
      <c r="D297">
        <v>12.1</v>
      </c>
      <c r="E297">
        <v>4.7</v>
      </c>
      <c r="F297">
        <v>19.399999999999999</v>
      </c>
      <c r="H297">
        <v>12.2</v>
      </c>
      <c r="I297">
        <v>6.8</v>
      </c>
      <c r="K297" s="18">
        <f>MONTH(날씨3[[#This Row],[tm]])</f>
        <v>10</v>
      </c>
      <c r="L297" s="18">
        <f>DAY(날씨3[[#This Row],[tm]])</f>
        <v>22</v>
      </c>
    </row>
    <row r="298" spans="1:12" x14ac:dyDescent="0.3">
      <c r="A298">
        <v>95</v>
      </c>
      <c r="B298" t="s">
        <v>50</v>
      </c>
      <c r="C298" s="4">
        <v>43031</v>
      </c>
      <c r="D298">
        <v>9.3000000000000007</v>
      </c>
      <c r="E298">
        <v>2.2000000000000002</v>
      </c>
      <c r="F298">
        <v>17.399999999999999</v>
      </c>
      <c r="H298">
        <v>5.7</v>
      </c>
      <c r="I298">
        <v>3.5</v>
      </c>
      <c r="K298" s="18">
        <f>MONTH(날씨3[[#This Row],[tm]])</f>
        <v>10</v>
      </c>
      <c r="L298" s="18">
        <f>DAY(날씨3[[#This Row],[tm]])</f>
        <v>23</v>
      </c>
    </row>
    <row r="299" spans="1:12" x14ac:dyDescent="0.3">
      <c r="A299">
        <v>95</v>
      </c>
      <c r="B299" t="s">
        <v>50</v>
      </c>
      <c r="C299" s="4">
        <v>43032</v>
      </c>
      <c r="D299">
        <v>9</v>
      </c>
      <c r="E299">
        <v>2.7</v>
      </c>
      <c r="F299">
        <v>18.600000000000001</v>
      </c>
      <c r="H299">
        <v>5</v>
      </c>
      <c r="I299">
        <v>2.5</v>
      </c>
      <c r="K299" s="18">
        <f>MONTH(날씨3[[#This Row],[tm]])</f>
        <v>10</v>
      </c>
      <c r="L299" s="18">
        <f>DAY(날씨3[[#This Row],[tm]])</f>
        <v>24</v>
      </c>
    </row>
    <row r="300" spans="1:12" x14ac:dyDescent="0.3">
      <c r="A300">
        <v>95</v>
      </c>
      <c r="B300" t="s">
        <v>50</v>
      </c>
      <c r="C300" s="4">
        <v>43033</v>
      </c>
      <c r="D300">
        <v>10.1</v>
      </c>
      <c r="E300">
        <v>2.1</v>
      </c>
      <c r="F300">
        <v>19.5</v>
      </c>
      <c r="H300">
        <v>6.2</v>
      </c>
      <c r="I300">
        <v>2.9</v>
      </c>
      <c r="K300" s="18">
        <f>MONTH(날씨3[[#This Row],[tm]])</f>
        <v>10</v>
      </c>
      <c r="L300" s="18">
        <f>DAY(날씨3[[#This Row],[tm]])</f>
        <v>25</v>
      </c>
    </row>
    <row r="301" spans="1:12" x14ac:dyDescent="0.3">
      <c r="A301">
        <v>95</v>
      </c>
      <c r="B301" t="s">
        <v>50</v>
      </c>
      <c r="C301" s="4">
        <v>43034</v>
      </c>
      <c r="D301">
        <v>11.2</v>
      </c>
      <c r="E301">
        <v>5.0999999999999996</v>
      </c>
      <c r="F301">
        <v>17.100000000000001</v>
      </c>
      <c r="H301">
        <v>4.3</v>
      </c>
      <c r="I301">
        <v>2.2000000000000002</v>
      </c>
      <c r="K301" s="18">
        <f>MONTH(날씨3[[#This Row],[tm]])</f>
        <v>10</v>
      </c>
      <c r="L301" s="18">
        <f>DAY(날씨3[[#This Row],[tm]])</f>
        <v>26</v>
      </c>
    </row>
    <row r="302" spans="1:12" x14ac:dyDescent="0.3">
      <c r="A302">
        <v>95</v>
      </c>
      <c r="B302" t="s">
        <v>50</v>
      </c>
      <c r="C302" s="4">
        <v>43035</v>
      </c>
      <c r="D302">
        <v>13</v>
      </c>
      <c r="E302">
        <v>6.9</v>
      </c>
      <c r="F302">
        <v>22.8</v>
      </c>
      <c r="H302">
        <v>4.2</v>
      </c>
      <c r="I302">
        <v>2.2000000000000002</v>
      </c>
      <c r="K302" s="18">
        <f>MONTH(날씨3[[#This Row],[tm]])</f>
        <v>10</v>
      </c>
      <c r="L302" s="18">
        <f>DAY(날씨3[[#This Row],[tm]])</f>
        <v>27</v>
      </c>
    </row>
    <row r="303" spans="1:12" x14ac:dyDescent="0.3">
      <c r="A303">
        <v>95</v>
      </c>
      <c r="B303" t="s">
        <v>50</v>
      </c>
      <c r="C303" s="4">
        <v>43036</v>
      </c>
      <c r="D303">
        <v>12.3</v>
      </c>
      <c r="E303">
        <v>4.4000000000000004</v>
      </c>
      <c r="F303">
        <v>23.2</v>
      </c>
      <c r="H303">
        <v>5.9</v>
      </c>
      <c r="I303">
        <v>3.6</v>
      </c>
      <c r="K303" s="18">
        <f>MONTH(날씨3[[#This Row],[tm]])</f>
        <v>10</v>
      </c>
      <c r="L303" s="18">
        <f>DAY(날씨3[[#This Row],[tm]])</f>
        <v>28</v>
      </c>
    </row>
    <row r="304" spans="1:12" x14ac:dyDescent="0.3">
      <c r="A304">
        <v>95</v>
      </c>
      <c r="B304" t="s">
        <v>50</v>
      </c>
      <c r="C304" s="4">
        <v>43037</v>
      </c>
      <c r="D304">
        <v>7.8</v>
      </c>
      <c r="E304">
        <v>0.4</v>
      </c>
      <c r="F304">
        <v>16.899999999999999</v>
      </c>
      <c r="H304">
        <v>9.1999999999999993</v>
      </c>
      <c r="I304">
        <v>5.5</v>
      </c>
      <c r="K304" s="18">
        <f>MONTH(날씨3[[#This Row],[tm]])</f>
        <v>10</v>
      </c>
      <c r="L304" s="18">
        <f>DAY(날씨3[[#This Row],[tm]])</f>
        <v>29</v>
      </c>
    </row>
    <row r="305" spans="1:12" x14ac:dyDescent="0.3">
      <c r="A305">
        <v>95</v>
      </c>
      <c r="B305" t="s">
        <v>50</v>
      </c>
      <c r="C305" s="4">
        <v>43038</v>
      </c>
      <c r="D305">
        <v>3.1</v>
      </c>
      <c r="E305">
        <v>-4.5</v>
      </c>
      <c r="F305">
        <v>12</v>
      </c>
      <c r="H305">
        <v>6.1</v>
      </c>
      <c r="I305">
        <v>3.3</v>
      </c>
      <c r="K305" s="18">
        <f>MONTH(날씨3[[#This Row],[tm]])</f>
        <v>10</v>
      </c>
      <c r="L305" s="18">
        <f>DAY(날씨3[[#This Row],[tm]])</f>
        <v>30</v>
      </c>
    </row>
    <row r="306" spans="1:12" x14ac:dyDescent="0.3">
      <c r="A306">
        <v>95</v>
      </c>
      <c r="B306" t="s">
        <v>50</v>
      </c>
      <c r="C306" s="4">
        <v>43039</v>
      </c>
      <c r="D306">
        <v>5.7</v>
      </c>
      <c r="E306">
        <v>-4.8</v>
      </c>
      <c r="F306">
        <v>15</v>
      </c>
      <c r="H306">
        <v>8.1999999999999993</v>
      </c>
      <c r="I306">
        <v>4.9000000000000004</v>
      </c>
      <c r="K306" s="18">
        <f>MONTH(날씨3[[#This Row],[tm]])</f>
        <v>10</v>
      </c>
      <c r="L306" s="18">
        <f>DAY(날씨3[[#This Row],[tm]])</f>
        <v>31</v>
      </c>
    </row>
    <row r="307" spans="1:12" x14ac:dyDescent="0.3">
      <c r="A307">
        <v>95</v>
      </c>
      <c r="B307" t="s">
        <v>50</v>
      </c>
      <c r="C307" s="4">
        <v>43040</v>
      </c>
      <c r="D307">
        <v>13</v>
      </c>
      <c r="E307">
        <v>4.3</v>
      </c>
      <c r="F307">
        <v>18.2</v>
      </c>
      <c r="H307">
        <v>8.5</v>
      </c>
      <c r="I307">
        <v>4.7</v>
      </c>
      <c r="K307" s="18">
        <f>MONTH(날씨3[[#This Row],[tm]])</f>
        <v>11</v>
      </c>
      <c r="L307" s="18">
        <f>DAY(날씨3[[#This Row],[tm]])</f>
        <v>1</v>
      </c>
    </row>
    <row r="308" spans="1:12" x14ac:dyDescent="0.3">
      <c r="A308">
        <v>95</v>
      </c>
      <c r="B308" t="s">
        <v>50</v>
      </c>
      <c r="C308" s="4">
        <v>43041</v>
      </c>
      <c r="D308">
        <v>14</v>
      </c>
      <c r="E308">
        <v>10.199999999999999</v>
      </c>
      <c r="F308">
        <v>18.2</v>
      </c>
      <c r="G308">
        <v>0</v>
      </c>
      <c r="H308">
        <v>6.3</v>
      </c>
      <c r="I308">
        <v>4.2</v>
      </c>
      <c r="K308" s="18">
        <f>MONTH(날씨3[[#This Row],[tm]])</f>
        <v>11</v>
      </c>
      <c r="L308" s="18">
        <f>DAY(날씨3[[#This Row],[tm]])</f>
        <v>2</v>
      </c>
    </row>
    <row r="309" spans="1:12" x14ac:dyDescent="0.3">
      <c r="A309">
        <v>95</v>
      </c>
      <c r="B309" t="s">
        <v>50</v>
      </c>
      <c r="C309" s="4">
        <v>43042</v>
      </c>
      <c r="D309">
        <v>11.4</v>
      </c>
      <c r="E309">
        <v>3.6</v>
      </c>
      <c r="F309">
        <v>15.9</v>
      </c>
      <c r="G309">
        <v>15.4</v>
      </c>
      <c r="H309">
        <v>9.9</v>
      </c>
      <c r="I309">
        <v>5.0999999999999996</v>
      </c>
      <c r="K309" s="18">
        <f>MONTH(날씨3[[#This Row],[tm]])</f>
        <v>11</v>
      </c>
      <c r="L309" s="18">
        <f>DAY(날씨3[[#This Row],[tm]])</f>
        <v>3</v>
      </c>
    </row>
    <row r="310" spans="1:12" x14ac:dyDescent="0.3">
      <c r="A310">
        <v>95</v>
      </c>
      <c r="B310" t="s">
        <v>50</v>
      </c>
      <c r="C310" s="4">
        <v>43043</v>
      </c>
      <c r="D310">
        <v>5.9</v>
      </c>
      <c r="E310">
        <v>-1.3</v>
      </c>
      <c r="F310">
        <v>12.1</v>
      </c>
      <c r="H310">
        <v>6.7</v>
      </c>
      <c r="I310">
        <v>4.5999999999999996</v>
      </c>
      <c r="K310" s="18">
        <f>MONTH(날씨3[[#This Row],[tm]])</f>
        <v>11</v>
      </c>
      <c r="L310" s="18">
        <f>DAY(날씨3[[#This Row],[tm]])</f>
        <v>4</v>
      </c>
    </row>
    <row r="311" spans="1:12" x14ac:dyDescent="0.3">
      <c r="A311">
        <v>95</v>
      </c>
      <c r="B311" t="s">
        <v>50</v>
      </c>
      <c r="C311" s="4">
        <v>43044</v>
      </c>
      <c r="D311">
        <v>4</v>
      </c>
      <c r="E311">
        <v>-3.3</v>
      </c>
      <c r="F311">
        <v>13.9</v>
      </c>
      <c r="H311">
        <v>4.3</v>
      </c>
      <c r="I311">
        <v>2.7</v>
      </c>
      <c r="K311" s="18">
        <f>MONTH(날씨3[[#This Row],[tm]])</f>
        <v>11</v>
      </c>
      <c r="L311" s="18">
        <f>DAY(날씨3[[#This Row],[tm]])</f>
        <v>5</v>
      </c>
    </row>
    <row r="312" spans="1:12" x14ac:dyDescent="0.3">
      <c r="A312">
        <v>95</v>
      </c>
      <c r="B312" t="s">
        <v>50</v>
      </c>
      <c r="C312" s="4">
        <v>43045</v>
      </c>
      <c r="D312">
        <v>8.3000000000000007</v>
      </c>
      <c r="E312">
        <v>1.4</v>
      </c>
      <c r="F312">
        <v>15.9</v>
      </c>
      <c r="H312">
        <v>5.7</v>
      </c>
      <c r="I312">
        <v>3</v>
      </c>
      <c r="K312" s="18">
        <f>MONTH(날씨3[[#This Row],[tm]])</f>
        <v>11</v>
      </c>
      <c r="L312" s="18">
        <f>DAY(날씨3[[#This Row],[tm]])</f>
        <v>6</v>
      </c>
    </row>
    <row r="313" spans="1:12" x14ac:dyDescent="0.3">
      <c r="A313">
        <v>95</v>
      </c>
      <c r="B313" t="s">
        <v>50</v>
      </c>
      <c r="C313" s="4">
        <v>43046</v>
      </c>
      <c r="D313">
        <v>11.8</v>
      </c>
      <c r="E313">
        <v>3.7</v>
      </c>
      <c r="F313">
        <v>17.5</v>
      </c>
      <c r="H313">
        <v>4.8</v>
      </c>
      <c r="I313">
        <v>2.6</v>
      </c>
      <c r="K313" s="18">
        <f>MONTH(날씨3[[#This Row],[tm]])</f>
        <v>11</v>
      </c>
      <c r="L313" s="18">
        <f>DAY(날씨3[[#This Row],[tm]])</f>
        <v>7</v>
      </c>
    </row>
    <row r="314" spans="1:12" x14ac:dyDescent="0.3">
      <c r="A314">
        <v>95</v>
      </c>
      <c r="B314" t="s">
        <v>50</v>
      </c>
      <c r="C314" s="4">
        <v>43047</v>
      </c>
      <c r="D314">
        <v>11.4</v>
      </c>
      <c r="E314">
        <v>1.6</v>
      </c>
      <c r="F314">
        <v>16.7</v>
      </c>
      <c r="H314">
        <v>9.6</v>
      </c>
      <c r="I314">
        <v>5.4</v>
      </c>
      <c r="K314" s="18">
        <f>MONTH(날씨3[[#This Row],[tm]])</f>
        <v>11</v>
      </c>
      <c r="L314" s="18">
        <f>DAY(날씨3[[#This Row],[tm]])</f>
        <v>8</v>
      </c>
    </row>
    <row r="315" spans="1:12" x14ac:dyDescent="0.3">
      <c r="A315">
        <v>95</v>
      </c>
      <c r="B315" t="s">
        <v>50</v>
      </c>
      <c r="C315" s="4">
        <v>43048</v>
      </c>
      <c r="D315">
        <v>5.0999999999999996</v>
      </c>
      <c r="E315">
        <v>-2.2999999999999998</v>
      </c>
      <c r="F315">
        <v>15.4</v>
      </c>
      <c r="H315">
        <v>3.5</v>
      </c>
      <c r="I315">
        <v>2</v>
      </c>
      <c r="K315" s="18">
        <f>MONTH(날씨3[[#This Row],[tm]])</f>
        <v>11</v>
      </c>
      <c r="L315" s="18">
        <f>DAY(날씨3[[#This Row],[tm]])</f>
        <v>9</v>
      </c>
    </row>
    <row r="316" spans="1:12" x14ac:dyDescent="0.3">
      <c r="A316">
        <v>95</v>
      </c>
      <c r="B316" t="s">
        <v>50</v>
      </c>
      <c r="C316" s="4">
        <v>43049</v>
      </c>
      <c r="D316">
        <v>7.1</v>
      </c>
      <c r="E316">
        <v>0.5</v>
      </c>
      <c r="F316">
        <v>14.8</v>
      </c>
      <c r="G316">
        <v>9.4</v>
      </c>
      <c r="H316">
        <v>12.8</v>
      </c>
      <c r="I316">
        <v>7.2</v>
      </c>
      <c r="K316" s="18">
        <f>MONTH(날씨3[[#This Row],[tm]])</f>
        <v>11</v>
      </c>
      <c r="L316" s="18">
        <f>DAY(날씨3[[#This Row],[tm]])</f>
        <v>10</v>
      </c>
    </row>
    <row r="317" spans="1:12" x14ac:dyDescent="0.3">
      <c r="A317">
        <v>95</v>
      </c>
      <c r="B317" t="s">
        <v>50</v>
      </c>
      <c r="C317" s="4">
        <v>43050</v>
      </c>
      <c r="D317">
        <v>3.3</v>
      </c>
      <c r="E317">
        <v>-2.4</v>
      </c>
      <c r="F317">
        <v>9.6</v>
      </c>
      <c r="H317">
        <v>7.1</v>
      </c>
      <c r="I317">
        <v>4.0999999999999996</v>
      </c>
      <c r="K317" s="18">
        <f>MONTH(날씨3[[#This Row],[tm]])</f>
        <v>11</v>
      </c>
      <c r="L317" s="18">
        <f>DAY(날씨3[[#This Row],[tm]])</f>
        <v>11</v>
      </c>
    </row>
    <row r="318" spans="1:12" x14ac:dyDescent="0.3">
      <c r="A318">
        <v>95</v>
      </c>
      <c r="B318" t="s">
        <v>50</v>
      </c>
      <c r="C318" s="4">
        <v>43051</v>
      </c>
      <c r="D318">
        <v>1.8</v>
      </c>
      <c r="E318">
        <v>-5</v>
      </c>
      <c r="F318">
        <v>10.7</v>
      </c>
      <c r="H318">
        <v>7.1</v>
      </c>
      <c r="I318">
        <v>3.3</v>
      </c>
      <c r="K318" s="18">
        <f>MONTH(날씨3[[#This Row],[tm]])</f>
        <v>11</v>
      </c>
      <c r="L318" s="18">
        <f>DAY(날씨3[[#This Row],[tm]])</f>
        <v>12</v>
      </c>
    </row>
    <row r="319" spans="1:12" x14ac:dyDescent="0.3">
      <c r="A319">
        <v>95</v>
      </c>
      <c r="B319" t="s">
        <v>50</v>
      </c>
      <c r="C319" s="4">
        <v>43052</v>
      </c>
      <c r="D319">
        <v>5.4</v>
      </c>
      <c r="E319">
        <v>-2.2000000000000002</v>
      </c>
      <c r="F319">
        <v>10.1</v>
      </c>
      <c r="G319">
        <v>1.7</v>
      </c>
      <c r="H319">
        <v>7.1</v>
      </c>
      <c r="I319">
        <v>4.8</v>
      </c>
      <c r="K319" s="18">
        <f>MONTH(날씨3[[#This Row],[tm]])</f>
        <v>11</v>
      </c>
      <c r="L319" s="18">
        <f>DAY(날씨3[[#This Row],[tm]])</f>
        <v>13</v>
      </c>
    </row>
    <row r="320" spans="1:12" x14ac:dyDescent="0.3">
      <c r="A320">
        <v>95</v>
      </c>
      <c r="B320" t="s">
        <v>50</v>
      </c>
      <c r="C320" s="4">
        <v>43053</v>
      </c>
      <c r="D320">
        <v>4.8</v>
      </c>
      <c r="E320">
        <v>-1.2</v>
      </c>
      <c r="F320">
        <v>9.6999999999999993</v>
      </c>
      <c r="H320">
        <v>9.4</v>
      </c>
      <c r="I320">
        <v>5.7</v>
      </c>
      <c r="K320" s="18">
        <f>MONTH(날씨3[[#This Row],[tm]])</f>
        <v>11</v>
      </c>
      <c r="L320" s="18">
        <f>DAY(날씨3[[#This Row],[tm]])</f>
        <v>14</v>
      </c>
    </row>
    <row r="321" spans="1:12" x14ac:dyDescent="0.3">
      <c r="A321">
        <v>95</v>
      </c>
      <c r="B321" t="s">
        <v>50</v>
      </c>
      <c r="C321" s="4">
        <v>43054</v>
      </c>
      <c r="D321">
        <v>0.5</v>
      </c>
      <c r="E321">
        <v>-3.2</v>
      </c>
      <c r="F321">
        <v>4.4000000000000004</v>
      </c>
      <c r="H321">
        <v>12.4</v>
      </c>
      <c r="I321">
        <v>6.8</v>
      </c>
      <c r="K321" s="18">
        <f>MONTH(날씨3[[#This Row],[tm]])</f>
        <v>11</v>
      </c>
      <c r="L321" s="18">
        <f>DAY(날씨3[[#This Row],[tm]])</f>
        <v>15</v>
      </c>
    </row>
    <row r="322" spans="1:12" x14ac:dyDescent="0.3">
      <c r="A322">
        <v>95</v>
      </c>
      <c r="B322" t="s">
        <v>50</v>
      </c>
      <c r="C322" s="4">
        <v>43055</v>
      </c>
      <c r="D322">
        <v>-2.6</v>
      </c>
      <c r="E322">
        <v>-8.5</v>
      </c>
      <c r="F322">
        <v>5</v>
      </c>
      <c r="H322">
        <v>5.4</v>
      </c>
      <c r="I322">
        <v>2.9</v>
      </c>
      <c r="K322" s="18">
        <f>MONTH(날씨3[[#This Row],[tm]])</f>
        <v>11</v>
      </c>
      <c r="L322" s="18">
        <f>DAY(날씨3[[#This Row],[tm]])</f>
        <v>16</v>
      </c>
    </row>
    <row r="323" spans="1:12" x14ac:dyDescent="0.3">
      <c r="A323">
        <v>95</v>
      </c>
      <c r="B323" t="s">
        <v>50</v>
      </c>
      <c r="C323" s="4">
        <v>43056</v>
      </c>
      <c r="D323">
        <v>-1.2</v>
      </c>
      <c r="E323">
        <v>-7.1</v>
      </c>
      <c r="F323">
        <v>2.2999999999999998</v>
      </c>
      <c r="H323">
        <v>3.9</v>
      </c>
      <c r="I323">
        <v>2.5</v>
      </c>
      <c r="K323" s="18">
        <f>MONTH(날씨3[[#This Row],[tm]])</f>
        <v>11</v>
      </c>
      <c r="L323" s="18">
        <f>DAY(날씨3[[#This Row],[tm]])</f>
        <v>17</v>
      </c>
    </row>
    <row r="324" spans="1:12" x14ac:dyDescent="0.3">
      <c r="A324">
        <v>95</v>
      </c>
      <c r="B324" t="s">
        <v>50</v>
      </c>
      <c r="C324" s="4">
        <v>43057</v>
      </c>
      <c r="D324">
        <v>-3.3</v>
      </c>
      <c r="E324">
        <v>-8.3000000000000007</v>
      </c>
      <c r="F324">
        <v>1.1000000000000001</v>
      </c>
      <c r="H324">
        <v>7.1</v>
      </c>
      <c r="I324">
        <v>4</v>
      </c>
      <c r="K324" s="18">
        <f>MONTH(날씨3[[#This Row],[tm]])</f>
        <v>11</v>
      </c>
      <c r="L324" s="18">
        <f>DAY(날씨3[[#This Row],[tm]])</f>
        <v>18</v>
      </c>
    </row>
    <row r="325" spans="1:12" x14ac:dyDescent="0.3">
      <c r="A325">
        <v>95</v>
      </c>
      <c r="B325" t="s">
        <v>50</v>
      </c>
      <c r="C325" s="4">
        <v>43058</v>
      </c>
      <c r="D325">
        <v>-4</v>
      </c>
      <c r="E325">
        <v>-11.5</v>
      </c>
      <c r="F325">
        <v>2.1</v>
      </c>
      <c r="H325">
        <v>9.8000000000000007</v>
      </c>
      <c r="I325">
        <v>4.8</v>
      </c>
      <c r="K325" s="18">
        <f>MONTH(날씨3[[#This Row],[tm]])</f>
        <v>11</v>
      </c>
      <c r="L325" s="18">
        <f>DAY(날씨3[[#This Row],[tm]])</f>
        <v>19</v>
      </c>
    </row>
    <row r="326" spans="1:12" x14ac:dyDescent="0.3">
      <c r="A326">
        <v>95</v>
      </c>
      <c r="B326" t="s">
        <v>50</v>
      </c>
      <c r="C326" s="4">
        <v>43059</v>
      </c>
      <c r="D326">
        <v>-5</v>
      </c>
      <c r="E326">
        <v>-9.9</v>
      </c>
      <c r="F326">
        <v>-0.2</v>
      </c>
      <c r="G326">
        <v>0</v>
      </c>
      <c r="H326">
        <v>5.0999999999999996</v>
      </c>
      <c r="I326">
        <v>3</v>
      </c>
      <c r="K326" s="18">
        <f>MONTH(날씨3[[#This Row],[tm]])</f>
        <v>11</v>
      </c>
      <c r="L326" s="18">
        <f>DAY(날씨3[[#This Row],[tm]])</f>
        <v>20</v>
      </c>
    </row>
    <row r="327" spans="1:12" x14ac:dyDescent="0.3">
      <c r="A327">
        <v>95</v>
      </c>
      <c r="B327" t="s">
        <v>50</v>
      </c>
      <c r="C327" s="4">
        <v>43060</v>
      </c>
      <c r="D327">
        <v>-4</v>
      </c>
      <c r="E327">
        <v>-10.5</v>
      </c>
      <c r="F327">
        <v>5.3</v>
      </c>
      <c r="H327">
        <v>3.5</v>
      </c>
      <c r="I327">
        <v>2.2999999999999998</v>
      </c>
      <c r="K327" s="18">
        <f>MONTH(날씨3[[#This Row],[tm]])</f>
        <v>11</v>
      </c>
      <c r="L327" s="18">
        <f>DAY(날씨3[[#This Row],[tm]])</f>
        <v>21</v>
      </c>
    </row>
    <row r="328" spans="1:12" x14ac:dyDescent="0.3">
      <c r="A328">
        <v>95</v>
      </c>
      <c r="B328" t="s">
        <v>50</v>
      </c>
      <c r="C328" s="4">
        <v>43061</v>
      </c>
      <c r="D328">
        <v>1.8</v>
      </c>
      <c r="E328">
        <v>-3.8</v>
      </c>
      <c r="F328">
        <v>6.8</v>
      </c>
      <c r="G328">
        <v>0</v>
      </c>
      <c r="H328">
        <v>7.2</v>
      </c>
      <c r="I328">
        <v>3.6</v>
      </c>
      <c r="K328" s="18">
        <f>MONTH(날씨3[[#This Row],[tm]])</f>
        <v>11</v>
      </c>
      <c r="L328" s="18">
        <f>DAY(날씨3[[#This Row],[tm]])</f>
        <v>22</v>
      </c>
    </row>
    <row r="329" spans="1:12" x14ac:dyDescent="0.3">
      <c r="A329">
        <v>95</v>
      </c>
      <c r="B329" t="s">
        <v>50</v>
      </c>
      <c r="C329" s="4">
        <v>43062</v>
      </c>
      <c r="D329">
        <v>-1.9</v>
      </c>
      <c r="E329">
        <v>-7.8</v>
      </c>
      <c r="F329">
        <v>2.2000000000000002</v>
      </c>
      <c r="G329">
        <v>0</v>
      </c>
      <c r="H329">
        <v>10.199999999999999</v>
      </c>
      <c r="I329">
        <v>5.5</v>
      </c>
      <c r="K329" s="18">
        <f>MONTH(날씨3[[#This Row],[tm]])</f>
        <v>11</v>
      </c>
      <c r="L329" s="18">
        <f>DAY(날씨3[[#This Row],[tm]])</f>
        <v>23</v>
      </c>
    </row>
    <row r="330" spans="1:12" x14ac:dyDescent="0.3">
      <c r="A330">
        <v>95</v>
      </c>
      <c r="B330" t="s">
        <v>50</v>
      </c>
      <c r="C330" s="4">
        <v>43063</v>
      </c>
      <c r="D330">
        <v>-4</v>
      </c>
      <c r="E330">
        <v>-9.1999999999999993</v>
      </c>
      <c r="F330">
        <v>1.7</v>
      </c>
      <c r="G330">
        <v>0</v>
      </c>
      <c r="H330">
        <v>9.8000000000000007</v>
      </c>
      <c r="I330">
        <v>6</v>
      </c>
      <c r="K330" s="18">
        <f>MONTH(날씨3[[#This Row],[tm]])</f>
        <v>11</v>
      </c>
      <c r="L330" s="18">
        <f>DAY(날씨3[[#This Row],[tm]])</f>
        <v>24</v>
      </c>
    </row>
    <row r="331" spans="1:12" x14ac:dyDescent="0.3">
      <c r="A331">
        <v>95</v>
      </c>
      <c r="B331" t="s">
        <v>50</v>
      </c>
      <c r="C331" s="4">
        <v>43064</v>
      </c>
      <c r="D331">
        <v>-1.8</v>
      </c>
      <c r="E331">
        <v>-8.8000000000000007</v>
      </c>
      <c r="F331">
        <v>3.2</v>
      </c>
      <c r="G331">
        <v>6.7</v>
      </c>
      <c r="H331">
        <v>7.4</v>
      </c>
      <c r="I331">
        <v>4.3</v>
      </c>
      <c r="K331" s="18">
        <f>MONTH(날씨3[[#This Row],[tm]])</f>
        <v>11</v>
      </c>
      <c r="L331" s="18">
        <f>DAY(날씨3[[#This Row],[tm]])</f>
        <v>25</v>
      </c>
    </row>
    <row r="332" spans="1:12" x14ac:dyDescent="0.3">
      <c r="A332">
        <v>95</v>
      </c>
      <c r="B332" t="s">
        <v>50</v>
      </c>
      <c r="C332" s="4">
        <v>43065</v>
      </c>
      <c r="D332">
        <v>0</v>
      </c>
      <c r="E332">
        <v>-5.0999999999999996</v>
      </c>
      <c r="F332">
        <v>5.8</v>
      </c>
      <c r="H332">
        <v>5.2</v>
      </c>
      <c r="I332">
        <v>3.4</v>
      </c>
      <c r="K332" s="18">
        <f>MONTH(날씨3[[#This Row],[tm]])</f>
        <v>11</v>
      </c>
      <c r="L332" s="18">
        <f>DAY(날씨3[[#This Row],[tm]])</f>
        <v>26</v>
      </c>
    </row>
    <row r="333" spans="1:12" x14ac:dyDescent="0.3">
      <c r="A333">
        <v>95</v>
      </c>
      <c r="B333" t="s">
        <v>50</v>
      </c>
      <c r="C333" s="4">
        <v>43066</v>
      </c>
      <c r="D333">
        <v>-2</v>
      </c>
      <c r="E333">
        <v>-8.1999999999999993</v>
      </c>
      <c r="F333">
        <v>6.8</v>
      </c>
      <c r="H333">
        <v>4</v>
      </c>
      <c r="I333">
        <v>2.2000000000000002</v>
      </c>
      <c r="K333" s="18">
        <f>MONTH(날씨3[[#This Row],[tm]])</f>
        <v>11</v>
      </c>
      <c r="L333" s="18">
        <f>DAY(날씨3[[#This Row],[tm]])</f>
        <v>27</v>
      </c>
    </row>
    <row r="334" spans="1:12" x14ac:dyDescent="0.3">
      <c r="A334">
        <v>95</v>
      </c>
      <c r="B334" t="s">
        <v>50</v>
      </c>
      <c r="C334" s="4">
        <v>43067</v>
      </c>
      <c r="D334">
        <v>3.1</v>
      </c>
      <c r="E334">
        <v>-4.3</v>
      </c>
      <c r="F334">
        <v>9</v>
      </c>
      <c r="G334">
        <v>0.3</v>
      </c>
      <c r="H334">
        <v>8.1</v>
      </c>
      <c r="I334">
        <v>4.7</v>
      </c>
      <c r="K334" s="18">
        <f>MONTH(날씨3[[#This Row],[tm]])</f>
        <v>11</v>
      </c>
      <c r="L334" s="18">
        <f>DAY(날씨3[[#This Row],[tm]])</f>
        <v>28</v>
      </c>
    </row>
    <row r="335" spans="1:12" x14ac:dyDescent="0.3">
      <c r="A335">
        <v>95</v>
      </c>
      <c r="B335" t="s">
        <v>50</v>
      </c>
      <c r="C335" s="4">
        <v>43068</v>
      </c>
      <c r="D335">
        <v>1.7</v>
      </c>
      <c r="E335">
        <v>-2.9</v>
      </c>
      <c r="F335">
        <v>6.1</v>
      </c>
      <c r="H335">
        <v>6.8</v>
      </c>
      <c r="I335">
        <v>4.4000000000000004</v>
      </c>
      <c r="K335" s="18">
        <f>MONTH(날씨3[[#This Row],[tm]])</f>
        <v>11</v>
      </c>
      <c r="L335" s="18">
        <f>DAY(날씨3[[#This Row],[tm]])</f>
        <v>29</v>
      </c>
    </row>
    <row r="336" spans="1:12" x14ac:dyDescent="0.3">
      <c r="A336">
        <v>95</v>
      </c>
      <c r="B336" t="s">
        <v>50</v>
      </c>
      <c r="C336" s="4">
        <v>43069</v>
      </c>
      <c r="D336">
        <v>-4.0999999999999996</v>
      </c>
      <c r="E336">
        <v>-8.8000000000000007</v>
      </c>
      <c r="F336">
        <v>1.5</v>
      </c>
      <c r="H336">
        <v>8.1</v>
      </c>
      <c r="I336">
        <v>4.2</v>
      </c>
      <c r="K336" s="18">
        <f>MONTH(날씨3[[#This Row],[tm]])</f>
        <v>11</v>
      </c>
      <c r="L336" s="18">
        <f>DAY(날씨3[[#This Row],[tm]])</f>
        <v>30</v>
      </c>
    </row>
    <row r="337" spans="1:12" x14ac:dyDescent="0.3">
      <c r="A337">
        <v>95</v>
      </c>
      <c r="B337" t="s">
        <v>50</v>
      </c>
      <c r="C337" s="4">
        <v>43070</v>
      </c>
      <c r="D337">
        <v>-6.2</v>
      </c>
      <c r="E337">
        <v>-12.8</v>
      </c>
      <c r="F337">
        <v>0.8</v>
      </c>
      <c r="H337">
        <v>7.9</v>
      </c>
      <c r="I337">
        <v>4.9000000000000004</v>
      </c>
      <c r="K337" s="18">
        <f>MONTH(날씨3[[#This Row],[tm]])</f>
        <v>12</v>
      </c>
      <c r="L337" s="18">
        <f>DAY(날씨3[[#This Row],[tm]])</f>
        <v>1</v>
      </c>
    </row>
    <row r="338" spans="1:12" x14ac:dyDescent="0.3">
      <c r="A338">
        <v>95</v>
      </c>
      <c r="B338" t="s">
        <v>50</v>
      </c>
      <c r="C338" s="4">
        <v>43071</v>
      </c>
      <c r="D338">
        <v>-2.5</v>
      </c>
      <c r="E338">
        <v>-11.4</v>
      </c>
      <c r="F338">
        <v>4.9000000000000004</v>
      </c>
      <c r="H338">
        <v>6.8</v>
      </c>
      <c r="I338">
        <v>3.5</v>
      </c>
      <c r="K338" s="18">
        <f>MONTH(날씨3[[#This Row],[tm]])</f>
        <v>12</v>
      </c>
      <c r="L338" s="18">
        <f>DAY(날씨3[[#This Row],[tm]])</f>
        <v>2</v>
      </c>
    </row>
    <row r="339" spans="1:12" x14ac:dyDescent="0.3">
      <c r="A339">
        <v>95</v>
      </c>
      <c r="B339" t="s">
        <v>50</v>
      </c>
      <c r="C339" s="4">
        <v>43072</v>
      </c>
      <c r="D339">
        <v>3</v>
      </c>
      <c r="E339">
        <v>-1.8</v>
      </c>
      <c r="F339">
        <v>8.3000000000000007</v>
      </c>
      <c r="G339">
        <v>0</v>
      </c>
      <c r="H339">
        <v>5.5</v>
      </c>
      <c r="I339">
        <v>2.9</v>
      </c>
      <c r="K339" s="18">
        <f>MONTH(날씨3[[#This Row],[tm]])</f>
        <v>12</v>
      </c>
      <c r="L339" s="18">
        <f>DAY(날씨3[[#This Row],[tm]])</f>
        <v>3</v>
      </c>
    </row>
    <row r="340" spans="1:12" x14ac:dyDescent="0.3">
      <c r="A340">
        <v>95</v>
      </c>
      <c r="B340" t="s">
        <v>50</v>
      </c>
      <c r="C340" s="4">
        <v>43073</v>
      </c>
      <c r="D340">
        <v>-3.2</v>
      </c>
      <c r="E340">
        <v>-8</v>
      </c>
      <c r="F340">
        <v>0.1</v>
      </c>
      <c r="H340">
        <v>8.5</v>
      </c>
      <c r="I340">
        <v>4.7</v>
      </c>
      <c r="K340" s="18">
        <f>MONTH(날씨3[[#This Row],[tm]])</f>
        <v>12</v>
      </c>
      <c r="L340" s="18">
        <f>DAY(날씨3[[#This Row],[tm]])</f>
        <v>4</v>
      </c>
    </row>
    <row r="341" spans="1:12" x14ac:dyDescent="0.3">
      <c r="A341">
        <v>95</v>
      </c>
      <c r="B341" t="s">
        <v>50</v>
      </c>
      <c r="C341" s="4">
        <v>43074</v>
      </c>
      <c r="D341">
        <v>-6.5</v>
      </c>
      <c r="E341">
        <v>-10.8</v>
      </c>
      <c r="F341">
        <v>-1.8</v>
      </c>
      <c r="G341">
        <v>0</v>
      </c>
      <c r="H341">
        <v>9.1999999999999993</v>
      </c>
      <c r="I341">
        <v>5.7</v>
      </c>
      <c r="K341" s="18">
        <f>MONTH(날씨3[[#This Row],[tm]])</f>
        <v>12</v>
      </c>
      <c r="L341" s="18">
        <f>DAY(날씨3[[#This Row],[tm]])</f>
        <v>5</v>
      </c>
    </row>
    <row r="342" spans="1:12" x14ac:dyDescent="0.3">
      <c r="A342">
        <v>95</v>
      </c>
      <c r="B342" t="s">
        <v>50</v>
      </c>
      <c r="C342" s="4">
        <v>43075</v>
      </c>
      <c r="D342">
        <v>-2.8</v>
      </c>
      <c r="E342">
        <v>-11.5</v>
      </c>
      <c r="F342">
        <v>3.2</v>
      </c>
      <c r="G342">
        <v>0</v>
      </c>
      <c r="H342">
        <v>7.7</v>
      </c>
      <c r="I342">
        <v>4.5</v>
      </c>
      <c r="K342" s="18">
        <f>MONTH(날씨3[[#This Row],[tm]])</f>
        <v>12</v>
      </c>
      <c r="L342" s="18">
        <f>DAY(날씨3[[#This Row],[tm]])</f>
        <v>6</v>
      </c>
    </row>
    <row r="343" spans="1:12" x14ac:dyDescent="0.3">
      <c r="A343">
        <v>95</v>
      </c>
      <c r="B343" t="s">
        <v>50</v>
      </c>
      <c r="C343" s="4">
        <v>43076</v>
      </c>
      <c r="D343">
        <v>-1.3</v>
      </c>
      <c r="E343">
        <v>-6.1</v>
      </c>
      <c r="F343">
        <v>3.7</v>
      </c>
      <c r="H343">
        <v>8.1999999999999993</v>
      </c>
      <c r="I343">
        <v>4.0999999999999996</v>
      </c>
      <c r="K343" s="18">
        <f>MONTH(날씨3[[#This Row],[tm]])</f>
        <v>12</v>
      </c>
      <c r="L343" s="18">
        <f>DAY(날씨3[[#This Row],[tm]])</f>
        <v>7</v>
      </c>
    </row>
    <row r="344" spans="1:12" x14ac:dyDescent="0.3">
      <c r="A344">
        <v>95</v>
      </c>
      <c r="B344" t="s">
        <v>50</v>
      </c>
      <c r="C344" s="4">
        <v>43077</v>
      </c>
      <c r="D344">
        <v>-6.7</v>
      </c>
      <c r="E344">
        <v>-12</v>
      </c>
      <c r="F344">
        <v>-1.7</v>
      </c>
      <c r="H344">
        <v>7</v>
      </c>
      <c r="I344">
        <v>3.9</v>
      </c>
      <c r="K344" s="18">
        <f>MONTH(날씨3[[#This Row],[tm]])</f>
        <v>12</v>
      </c>
      <c r="L344" s="18">
        <f>DAY(날씨3[[#This Row],[tm]])</f>
        <v>8</v>
      </c>
    </row>
    <row r="345" spans="1:12" x14ac:dyDescent="0.3">
      <c r="A345">
        <v>95</v>
      </c>
      <c r="B345" t="s">
        <v>50</v>
      </c>
      <c r="C345" s="4">
        <v>43078</v>
      </c>
      <c r="D345">
        <v>-3.4</v>
      </c>
      <c r="E345">
        <v>-11.5</v>
      </c>
      <c r="F345">
        <v>3.3</v>
      </c>
      <c r="H345">
        <v>7.1</v>
      </c>
      <c r="I345">
        <v>4.2</v>
      </c>
      <c r="K345" s="18">
        <f>MONTH(날씨3[[#This Row],[tm]])</f>
        <v>12</v>
      </c>
      <c r="L345" s="18">
        <f>DAY(날씨3[[#This Row],[tm]])</f>
        <v>9</v>
      </c>
    </row>
    <row r="346" spans="1:12" x14ac:dyDescent="0.3">
      <c r="A346">
        <v>95</v>
      </c>
      <c r="B346" t="s">
        <v>50</v>
      </c>
      <c r="C346" s="4">
        <v>43079</v>
      </c>
      <c r="D346">
        <v>-1.1000000000000001</v>
      </c>
      <c r="E346">
        <v>-4.9000000000000004</v>
      </c>
      <c r="F346">
        <v>3.3</v>
      </c>
      <c r="G346">
        <v>3.6</v>
      </c>
      <c r="H346">
        <v>12.5</v>
      </c>
      <c r="I346">
        <v>6.1</v>
      </c>
      <c r="K346" s="18">
        <f>MONTH(날씨3[[#This Row],[tm]])</f>
        <v>12</v>
      </c>
      <c r="L346" s="18">
        <f>DAY(날씨3[[#This Row],[tm]])</f>
        <v>10</v>
      </c>
    </row>
    <row r="347" spans="1:12" x14ac:dyDescent="0.3">
      <c r="A347">
        <v>95</v>
      </c>
      <c r="B347" t="s">
        <v>50</v>
      </c>
      <c r="C347" s="4">
        <v>43080</v>
      </c>
      <c r="D347">
        <v>-9.6</v>
      </c>
      <c r="E347">
        <v>-14.9</v>
      </c>
      <c r="F347">
        <v>-4.5</v>
      </c>
      <c r="H347">
        <v>9.8000000000000007</v>
      </c>
      <c r="I347">
        <v>5.4</v>
      </c>
      <c r="K347" s="18">
        <f>MONTH(날씨3[[#This Row],[tm]])</f>
        <v>12</v>
      </c>
      <c r="L347" s="18">
        <f>DAY(날씨3[[#This Row],[tm]])</f>
        <v>11</v>
      </c>
    </row>
    <row r="348" spans="1:12" x14ac:dyDescent="0.3">
      <c r="A348">
        <v>95</v>
      </c>
      <c r="B348" t="s">
        <v>50</v>
      </c>
      <c r="C348" s="4">
        <v>43081</v>
      </c>
      <c r="D348">
        <v>-13.6</v>
      </c>
      <c r="E348">
        <v>-18.600000000000001</v>
      </c>
      <c r="F348">
        <v>-6.8</v>
      </c>
      <c r="H348">
        <v>5.3</v>
      </c>
      <c r="I348">
        <v>2.9</v>
      </c>
      <c r="K348" s="18">
        <f>MONTH(날씨3[[#This Row],[tm]])</f>
        <v>12</v>
      </c>
      <c r="L348" s="18">
        <f>DAY(날씨3[[#This Row],[tm]])</f>
        <v>12</v>
      </c>
    </row>
    <row r="349" spans="1:12" x14ac:dyDescent="0.3">
      <c r="A349">
        <v>95</v>
      </c>
      <c r="B349" t="s">
        <v>50</v>
      </c>
      <c r="C349" s="4">
        <v>43082</v>
      </c>
      <c r="D349">
        <v>-13.1</v>
      </c>
      <c r="E349">
        <v>-18.8</v>
      </c>
      <c r="F349">
        <v>-5.6</v>
      </c>
      <c r="H349">
        <v>3.4</v>
      </c>
      <c r="I349">
        <v>1.9</v>
      </c>
      <c r="K349" s="18">
        <f>MONTH(날씨3[[#This Row],[tm]])</f>
        <v>12</v>
      </c>
      <c r="L349" s="18">
        <f>DAY(날씨3[[#This Row],[tm]])</f>
        <v>13</v>
      </c>
    </row>
    <row r="350" spans="1:12" x14ac:dyDescent="0.3">
      <c r="A350">
        <v>95</v>
      </c>
      <c r="B350" t="s">
        <v>50</v>
      </c>
      <c r="C350" s="4">
        <v>43083</v>
      </c>
      <c r="D350">
        <v>-10.7</v>
      </c>
      <c r="E350">
        <v>-18.100000000000001</v>
      </c>
      <c r="F350">
        <v>-2.5</v>
      </c>
      <c r="H350">
        <v>3.1</v>
      </c>
      <c r="I350">
        <v>2</v>
      </c>
      <c r="K350" s="18">
        <f>MONTH(날씨3[[#This Row],[tm]])</f>
        <v>12</v>
      </c>
      <c r="L350" s="18">
        <f>DAY(날씨3[[#This Row],[tm]])</f>
        <v>14</v>
      </c>
    </row>
    <row r="351" spans="1:12" x14ac:dyDescent="0.3">
      <c r="A351">
        <v>95</v>
      </c>
      <c r="B351" t="s">
        <v>50</v>
      </c>
      <c r="C351" s="4">
        <v>43084</v>
      </c>
      <c r="D351">
        <v>-7</v>
      </c>
      <c r="E351">
        <v>-15</v>
      </c>
      <c r="F351">
        <v>-1.4</v>
      </c>
      <c r="H351">
        <v>4.5</v>
      </c>
      <c r="I351">
        <v>2.6</v>
      </c>
      <c r="K351" s="18">
        <f>MONTH(날씨3[[#This Row],[tm]])</f>
        <v>12</v>
      </c>
      <c r="L351" s="18">
        <f>DAY(날씨3[[#This Row],[tm]])</f>
        <v>15</v>
      </c>
    </row>
    <row r="352" spans="1:12" x14ac:dyDescent="0.3">
      <c r="A352">
        <v>95</v>
      </c>
      <c r="B352" t="s">
        <v>50</v>
      </c>
      <c r="C352" s="4">
        <v>43085</v>
      </c>
      <c r="D352">
        <v>-6.9</v>
      </c>
      <c r="E352">
        <v>-10.9</v>
      </c>
      <c r="F352">
        <v>-4.0999999999999996</v>
      </c>
      <c r="H352">
        <v>11.5</v>
      </c>
      <c r="I352">
        <v>5.8</v>
      </c>
      <c r="K352" s="18">
        <f>MONTH(날씨3[[#This Row],[tm]])</f>
        <v>12</v>
      </c>
      <c r="L352" s="18">
        <f>DAY(날씨3[[#This Row],[tm]])</f>
        <v>16</v>
      </c>
    </row>
    <row r="353" spans="1:12" x14ac:dyDescent="0.3">
      <c r="A353">
        <v>95</v>
      </c>
      <c r="B353" t="s">
        <v>50</v>
      </c>
      <c r="C353" s="4">
        <v>43086</v>
      </c>
      <c r="D353">
        <v>-10.7</v>
      </c>
      <c r="E353">
        <v>-17.100000000000001</v>
      </c>
      <c r="F353">
        <v>-4.5</v>
      </c>
      <c r="H353">
        <v>8.6999999999999993</v>
      </c>
      <c r="I353">
        <v>3.9</v>
      </c>
      <c r="K353" s="18">
        <f>MONTH(날씨3[[#This Row],[tm]])</f>
        <v>12</v>
      </c>
      <c r="L353" s="18">
        <f>DAY(날씨3[[#This Row],[tm]])</f>
        <v>17</v>
      </c>
    </row>
    <row r="354" spans="1:12" x14ac:dyDescent="0.3">
      <c r="A354">
        <v>95</v>
      </c>
      <c r="B354" t="s">
        <v>50</v>
      </c>
      <c r="C354" s="4">
        <v>43087</v>
      </c>
      <c r="D354">
        <v>-4.8</v>
      </c>
      <c r="E354">
        <v>-13.4</v>
      </c>
      <c r="F354">
        <v>1</v>
      </c>
      <c r="G354">
        <v>0.2</v>
      </c>
      <c r="H354">
        <v>5.7</v>
      </c>
      <c r="I354">
        <v>3.6</v>
      </c>
      <c r="K354" s="18">
        <f>MONTH(날씨3[[#This Row],[tm]])</f>
        <v>12</v>
      </c>
      <c r="L354" s="18">
        <f>DAY(날씨3[[#This Row],[tm]])</f>
        <v>18</v>
      </c>
    </row>
    <row r="355" spans="1:12" x14ac:dyDescent="0.3">
      <c r="A355">
        <v>95</v>
      </c>
      <c r="B355" t="s">
        <v>50</v>
      </c>
      <c r="C355" s="4">
        <v>43088</v>
      </c>
      <c r="D355">
        <v>-9</v>
      </c>
      <c r="E355">
        <v>-14.4</v>
      </c>
      <c r="F355">
        <v>-2.8</v>
      </c>
      <c r="H355">
        <v>7.1</v>
      </c>
      <c r="I355">
        <v>3.8</v>
      </c>
      <c r="K355" s="18">
        <f>MONTH(날씨3[[#This Row],[tm]])</f>
        <v>12</v>
      </c>
      <c r="L355" s="18">
        <f>DAY(날씨3[[#This Row],[tm]])</f>
        <v>19</v>
      </c>
    </row>
    <row r="356" spans="1:12" x14ac:dyDescent="0.3">
      <c r="A356">
        <v>95</v>
      </c>
      <c r="B356" t="s">
        <v>50</v>
      </c>
      <c r="C356" s="4">
        <v>43089</v>
      </c>
      <c r="D356">
        <v>-7</v>
      </c>
      <c r="E356">
        <v>-16.100000000000001</v>
      </c>
      <c r="F356">
        <v>-0.9</v>
      </c>
      <c r="G356">
        <v>0.5</v>
      </c>
      <c r="H356">
        <v>5.4</v>
      </c>
      <c r="I356">
        <v>2.8</v>
      </c>
      <c r="K356" s="18">
        <f>MONTH(날씨3[[#This Row],[tm]])</f>
        <v>12</v>
      </c>
      <c r="L356" s="18">
        <f>DAY(날씨3[[#This Row],[tm]])</f>
        <v>20</v>
      </c>
    </row>
    <row r="357" spans="1:12" x14ac:dyDescent="0.3">
      <c r="A357">
        <v>95</v>
      </c>
      <c r="B357" t="s">
        <v>50</v>
      </c>
      <c r="C357" s="4">
        <v>43090</v>
      </c>
      <c r="D357">
        <v>-3.9</v>
      </c>
      <c r="E357">
        <v>-12.2</v>
      </c>
      <c r="F357">
        <v>1.6</v>
      </c>
      <c r="H357">
        <v>6.3</v>
      </c>
      <c r="I357">
        <v>4.2</v>
      </c>
      <c r="K357" s="18">
        <f>MONTH(날씨3[[#This Row],[tm]])</f>
        <v>12</v>
      </c>
      <c r="L357" s="18">
        <f>DAY(날씨3[[#This Row],[tm]])</f>
        <v>21</v>
      </c>
    </row>
    <row r="358" spans="1:12" x14ac:dyDescent="0.3">
      <c r="A358">
        <v>95</v>
      </c>
      <c r="B358" t="s">
        <v>50</v>
      </c>
      <c r="C358" s="4">
        <v>43091</v>
      </c>
      <c r="D358">
        <v>2.2000000000000002</v>
      </c>
      <c r="E358">
        <v>-2.9</v>
      </c>
      <c r="F358">
        <v>5.4</v>
      </c>
      <c r="H358">
        <v>6</v>
      </c>
      <c r="I358">
        <v>3.5</v>
      </c>
      <c r="K358" s="18">
        <f>MONTH(날씨3[[#This Row],[tm]])</f>
        <v>12</v>
      </c>
      <c r="L358" s="18">
        <f>DAY(날씨3[[#This Row],[tm]])</f>
        <v>22</v>
      </c>
    </row>
    <row r="359" spans="1:12" x14ac:dyDescent="0.3">
      <c r="A359">
        <v>95</v>
      </c>
      <c r="B359" t="s">
        <v>50</v>
      </c>
      <c r="C359" s="4">
        <v>43092</v>
      </c>
      <c r="D359">
        <v>3.5</v>
      </c>
      <c r="E359">
        <v>-0.4</v>
      </c>
      <c r="F359">
        <v>8.5</v>
      </c>
      <c r="H359">
        <v>6.4</v>
      </c>
      <c r="I359">
        <v>3.7</v>
      </c>
      <c r="K359" s="18">
        <f>MONTH(날씨3[[#This Row],[tm]])</f>
        <v>12</v>
      </c>
      <c r="L359" s="18">
        <f>DAY(날씨3[[#This Row],[tm]])</f>
        <v>23</v>
      </c>
    </row>
    <row r="360" spans="1:12" x14ac:dyDescent="0.3">
      <c r="A360">
        <v>95</v>
      </c>
      <c r="B360" t="s">
        <v>50</v>
      </c>
      <c r="C360" s="4">
        <v>43093</v>
      </c>
      <c r="D360">
        <v>0.7</v>
      </c>
      <c r="E360">
        <v>-0.7</v>
      </c>
      <c r="F360">
        <v>2.1</v>
      </c>
      <c r="G360">
        <v>7.3</v>
      </c>
      <c r="H360">
        <v>6.9</v>
      </c>
      <c r="I360">
        <v>3.9</v>
      </c>
      <c r="K360" s="18">
        <f>MONTH(날씨3[[#This Row],[tm]])</f>
        <v>12</v>
      </c>
      <c r="L360" s="18">
        <f>DAY(날씨3[[#This Row],[tm]])</f>
        <v>24</v>
      </c>
    </row>
    <row r="361" spans="1:12" x14ac:dyDescent="0.3">
      <c r="A361">
        <v>95</v>
      </c>
      <c r="B361" t="s">
        <v>50</v>
      </c>
      <c r="C361" s="4">
        <v>43094</v>
      </c>
      <c r="D361">
        <v>-3.7</v>
      </c>
      <c r="E361">
        <v>-7.7</v>
      </c>
      <c r="F361">
        <v>-0.6</v>
      </c>
      <c r="H361">
        <v>6.4</v>
      </c>
      <c r="I361">
        <v>3.8</v>
      </c>
      <c r="K361" s="18">
        <f>MONTH(날씨3[[#This Row],[tm]])</f>
        <v>12</v>
      </c>
      <c r="L361" s="18">
        <f>DAY(날씨3[[#This Row],[tm]])</f>
        <v>25</v>
      </c>
    </row>
    <row r="362" spans="1:12" x14ac:dyDescent="0.3">
      <c r="A362">
        <v>95</v>
      </c>
      <c r="B362" t="s">
        <v>50</v>
      </c>
      <c r="C362" s="4">
        <v>43095</v>
      </c>
      <c r="D362">
        <v>-5.5</v>
      </c>
      <c r="E362">
        <v>-10</v>
      </c>
      <c r="F362">
        <v>-2.8</v>
      </c>
      <c r="H362">
        <v>9.6999999999999993</v>
      </c>
      <c r="I362">
        <v>5.2</v>
      </c>
      <c r="K362" s="18">
        <f>MONTH(날씨3[[#This Row],[tm]])</f>
        <v>12</v>
      </c>
      <c r="L362" s="18">
        <f>DAY(날씨3[[#This Row],[tm]])</f>
        <v>26</v>
      </c>
    </row>
    <row r="363" spans="1:12" x14ac:dyDescent="0.3">
      <c r="A363">
        <v>95</v>
      </c>
      <c r="B363" t="s">
        <v>50</v>
      </c>
      <c r="C363" s="4">
        <v>43096</v>
      </c>
      <c r="D363">
        <v>-10</v>
      </c>
      <c r="E363">
        <v>-15.9</v>
      </c>
      <c r="F363">
        <v>-4.7</v>
      </c>
      <c r="H363">
        <v>7.1</v>
      </c>
      <c r="I363">
        <v>4.0999999999999996</v>
      </c>
      <c r="K363" s="18">
        <f>MONTH(날씨3[[#This Row],[tm]])</f>
        <v>12</v>
      </c>
      <c r="L363" s="18">
        <f>DAY(날씨3[[#This Row],[tm]])</f>
        <v>27</v>
      </c>
    </row>
    <row r="364" spans="1:12" x14ac:dyDescent="0.3">
      <c r="A364">
        <v>95</v>
      </c>
      <c r="B364" t="s">
        <v>50</v>
      </c>
      <c r="C364" s="4">
        <v>43097</v>
      </c>
      <c r="D364">
        <v>-6.3</v>
      </c>
      <c r="E364">
        <v>-14.1</v>
      </c>
      <c r="F364">
        <v>0.8</v>
      </c>
      <c r="H364">
        <v>4.9000000000000004</v>
      </c>
      <c r="I364">
        <v>2.9</v>
      </c>
      <c r="K364" s="18">
        <f>MONTH(날씨3[[#This Row],[tm]])</f>
        <v>12</v>
      </c>
      <c r="L364" s="18">
        <f>DAY(날씨3[[#This Row],[tm]])</f>
        <v>28</v>
      </c>
    </row>
    <row r="365" spans="1:12" x14ac:dyDescent="0.3">
      <c r="A365">
        <v>95</v>
      </c>
      <c r="B365" t="s">
        <v>50</v>
      </c>
      <c r="C365" s="4">
        <v>43098</v>
      </c>
      <c r="D365">
        <v>-0.9</v>
      </c>
      <c r="E365">
        <v>-5.5</v>
      </c>
      <c r="F365">
        <v>4.3</v>
      </c>
      <c r="H365">
        <v>3.7</v>
      </c>
      <c r="I365">
        <v>2.1</v>
      </c>
      <c r="K365" s="18">
        <f>MONTH(날씨3[[#This Row],[tm]])</f>
        <v>12</v>
      </c>
      <c r="L365" s="18">
        <f>DAY(날씨3[[#This Row],[tm]])</f>
        <v>29</v>
      </c>
    </row>
    <row r="366" spans="1:12" x14ac:dyDescent="0.3">
      <c r="A366">
        <v>95</v>
      </c>
      <c r="B366" t="s">
        <v>50</v>
      </c>
      <c r="C366" s="4">
        <v>43099</v>
      </c>
      <c r="D366">
        <v>-1.7</v>
      </c>
      <c r="E366">
        <v>-7.4</v>
      </c>
      <c r="F366">
        <v>3.2</v>
      </c>
      <c r="G366">
        <v>0.7</v>
      </c>
      <c r="H366">
        <v>3.6</v>
      </c>
      <c r="I366">
        <v>2.4</v>
      </c>
      <c r="K366" s="18">
        <f>MONTH(날씨3[[#This Row],[tm]])</f>
        <v>12</v>
      </c>
      <c r="L366" s="18">
        <f>DAY(날씨3[[#This Row],[tm]])</f>
        <v>30</v>
      </c>
    </row>
    <row r="367" spans="1:12" x14ac:dyDescent="0.3">
      <c r="A367">
        <v>95</v>
      </c>
      <c r="B367" t="s">
        <v>50</v>
      </c>
      <c r="C367" s="4">
        <v>43100</v>
      </c>
      <c r="D367">
        <v>-2.1</v>
      </c>
      <c r="E367">
        <v>-8.9</v>
      </c>
      <c r="F367">
        <v>2.1</v>
      </c>
      <c r="G367">
        <v>0.5</v>
      </c>
      <c r="H367">
        <v>8.3000000000000007</v>
      </c>
      <c r="I367">
        <v>4.5</v>
      </c>
      <c r="K367" s="18">
        <f>MONTH(날씨3[[#This Row],[tm]])</f>
        <v>12</v>
      </c>
      <c r="L367" s="18">
        <f>DAY(날씨3[[#This Row],[tm]])</f>
        <v>31</v>
      </c>
    </row>
  </sheetData>
  <mergeCells count="7">
    <mergeCell ref="AC3:AD3"/>
    <mergeCell ref="N3:N4"/>
    <mergeCell ref="AA3:AB3"/>
    <mergeCell ref="P3:R3"/>
    <mergeCell ref="S3:U3"/>
    <mergeCell ref="V3:W3"/>
    <mergeCell ref="X3:Z3"/>
  </mergeCells>
  <phoneticPr fontId="1" type="noConversion"/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E3486A-BE7A-4BB4-832D-2D192B24282A}">
  <sheetPr codeName="Sheet9"/>
  <dimension ref="A2:AD367"/>
  <sheetViews>
    <sheetView topLeftCell="J1" zoomScale="85" zoomScaleNormal="85" workbookViewId="0">
      <selection activeCell="N3" sqref="N3:AD16"/>
    </sheetView>
  </sheetViews>
  <sheetFormatPr defaultRowHeight="16.5" x14ac:dyDescent="0.3"/>
  <cols>
    <col min="1" max="1" width="8.625" bestFit="1" customWidth="1"/>
    <col min="2" max="2" width="10" bestFit="1" customWidth="1"/>
    <col min="3" max="3" width="11.625" bestFit="1" customWidth="1"/>
    <col min="4" max="5" width="9.375" bestFit="1" customWidth="1"/>
    <col min="6" max="6" width="9.875" bestFit="1" customWidth="1"/>
    <col min="7" max="7" width="10" bestFit="1" customWidth="1"/>
    <col min="8" max="8" width="12.875" bestFit="1" customWidth="1"/>
    <col min="9" max="9" width="10.375" bestFit="1" customWidth="1"/>
    <col min="10" max="10" width="10.875" bestFit="1" customWidth="1"/>
    <col min="11" max="12" width="8.375" bestFit="1" customWidth="1"/>
    <col min="13" max="13" width="1.625" customWidth="1"/>
    <col min="14" max="28" width="12.625" customWidth="1"/>
    <col min="29" max="29" width="16.375" bestFit="1" customWidth="1"/>
    <col min="30" max="30" width="11" bestFit="1" customWidth="1"/>
    <col min="33" max="33" width="9.5" bestFit="1" customWidth="1"/>
    <col min="34" max="34" width="14.5" bestFit="1" customWidth="1"/>
    <col min="35" max="35" width="9.125" bestFit="1" customWidth="1"/>
    <col min="36" max="36" width="14" bestFit="1" customWidth="1"/>
    <col min="37" max="37" width="8.875" bestFit="1" customWidth="1"/>
    <col min="38" max="38" width="8.75" bestFit="1" customWidth="1"/>
    <col min="39" max="39" width="11.625" bestFit="1" customWidth="1"/>
    <col min="40" max="40" width="19" bestFit="1" customWidth="1"/>
    <col min="41" max="41" width="13.75" bestFit="1" customWidth="1"/>
    <col min="42" max="42" width="10.5" bestFit="1" customWidth="1"/>
    <col min="43" max="43" width="10.375" bestFit="1" customWidth="1"/>
    <col min="44" max="44" width="15.375" bestFit="1" customWidth="1"/>
    <col min="45" max="45" width="9.625" bestFit="1" customWidth="1"/>
    <col min="46" max="46" width="14.625" bestFit="1" customWidth="1"/>
    <col min="47" max="47" width="16.125" bestFit="1" customWidth="1"/>
    <col min="48" max="48" width="9.875" bestFit="1" customWidth="1"/>
    <col min="49" max="49" width="11.5" bestFit="1" customWidth="1"/>
    <col min="50" max="50" width="8.875" bestFit="1" customWidth="1"/>
    <col min="51" max="51" width="9.375" bestFit="1" customWidth="1"/>
    <col min="52" max="52" width="13.25" bestFit="1" customWidth="1"/>
    <col min="53" max="55" width="14.5" bestFit="1" customWidth="1"/>
    <col min="56" max="60" width="13.125" bestFit="1" customWidth="1"/>
    <col min="61" max="61" width="12.375" bestFit="1" customWidth="1"/>
    <col min="62" max="62" width="12.75" bestFit="1" customWidth="1"/>
    <col min="63" max="63" width="9.5" bestFit="1" customWidth="1"/>
    <col min="64" max="64" width="7.375" bestFit="1" customWidth="1"/>
    <col min="65" max="65" width="14.125" bestFit="1" customWidth="1"/>
  </cols>
  <sheetData>
    <row r="2" spans="1:30" x14ac:dyDescent="0.3">
      <c r="A2" t="s">
        <v>17</v>
      </c>
      <c r="B2" t="s">
        <v>18</v>
      </c>
      <c r="C2" t="s">
        <v>19</v>
      </c>
      <c r="D2" t="s">
        <v>20</v>
      </c>
      <c r="E2" t="s">
        <v>21</v>
      </c>
      <c r="F2" t="s">
        <v>22</v>
      </c>
      <c r="G2" t="s">
        <v>23</v>
      </c>
      <c r="H2" t="s">
        <v>24</v>
      </c>
      <c r="I2" t="s">
        <v>25</v>
      </c>
      <c r="J2" t="s">
        <v>26</v>
      </c>
      <c r="K2" s="135" t="s">
        <v>3108</v>
      </c>
      <c r="L2" s="135" t="s">
        <v>3165</v>
      </c>
    </row>
    <row r="3" spans="1:30" x14ac:dyDescent="0.3">
      <c r="A3">
        <v>95</v>
      </c>
      <c r="B3" t="s">
        <v>50</v>
      </c>
      <c r="C3" s="4">
        <v>43101</v>
      </c>
      <c r="D3">
        <v>-5.6</v>
      </c>
      <c r="E3">
        <v>-13.1</v>
      </c>
      <c r="F3">
        <v>2.1</v>
      </c>
      <c r="H3">
        <v>6.6</v>
      </c>
      <c r="I3">
        <v>3.3</v>
      </c>
      <c r="K3" s="18">
        <f>MONTH(날씨4[[#This Row],[tm]])</f>
        <v>1</v>
      </c>
      <c r="L3" s="18">
        <f>DAY(날씨4[[#This Row],[tm]])</f>
        <v>1</v>
      </c>
      <c r="N3" s="200" t="s">
        <v>3094</v>
      </c>
      <c r="O3" s="134" t="s">
        <v>3093</v>
      </c>
      <c r="P3" s="200" t="s">
        <v>3095</v>
      </c>
      <c r="Q3" s="200"/>
      <c r="R3" s="200"/>
      <c r="S3" s="200" t="s">
        <v>3096</v>
      </c>
      <c r="T3" s="200"/>
      <c r="U3" s="200"/>
      <c r="V3" s="200" t="s">
        <v>3093</v>
      </c>
      <c r="W3" s="200"/>
      <c r="X3" s="200" t="s">
        <v>3080</v>
      </c>
      <c r="Y3" s="200"/>
      <c r="Z3" s="200"/>
      <c r="AA3" s="200" t="s">
        <v>3081</v>
      </c>
      <c r="AB3" s="200"/>
      <c r="AC3" s="200" t="s">
        <v>3082</v>
      </c>
      <c r="AD3" s="200"/>
    </row>
    <row r="4" spans="1:30" x14ac:dyDescent="0.3">
      <c r="A4">
        <v>95</v>
      </c>
      <c r="B4" t="s">
        <v>50</v>
      </c>
      <c r="C4" s="4">
        <v>43102</v>
      </c>
      <c r="D4">
        <v>-5.6</v>
      </c>
      <c r="E4">
        <v>-11.6</v>
      </c>
      <c r="F4">
        <v>1.8</v>
      </c>
      <c r="H4">
        <v>9.3000000000000007</v>
      </c>
      <c r="I4">
        <v>4.5</v>
      </c>
      <c r="K4" s="18">
        <f>MONTH(날씨4[[#This Row],[tm]])</f>
        <v>1</v>
      </c>
      <c r="L4" s="18">
        <f>DAY(날씨4[[#This Row],[tm]])</f>
        <v>2</v>
      </c>
      <c r="N4" s="200"/>
      <c r="O4" s="134" t="s">
        <v>3111</v>
      </c>
      <c r="P4" s="134" t="s">
        <v>3111</v>
      </c>
      <c r="Q4" s="55" t="s">
        <v>3100</v>
      </c>
      <c r="R4" s="55" t="s">
        <v>3099</v>
      </c>
      <c r="S4" s="55" t="s">
        <v>3100</v>
      </c>
      <c r="T4" s="55" t="s">
        <v>3099</v>
      </c>
      <c r="U4" s="55" t="s">
        <v>3200</v>
      </c>
      <c r="V4" s="134" t="s">
        <v>3097</v>
      </c>
      <c r="W4" s="134" t="s">
        <v>3098</v>
      </c>
      <c r="X4" s="134" t="s">
        <v>3101</v>
      </c>
      <c r="Y4" s="134" t="s">
        <v>3102</v>
      </c>
      <c r="Z4" s="134" t="s">
        <v>3103</v>
      </c>
      <c r="AA4" s="134" t="s">
        <v>3104</v>
      </c>
      <c r="AB4" s="134" t="s">
        <v>3105</v>
      </c>
      <c r="AC4" s="134" t="s">
        <v>3106</v>
      </c>
      <c r="AD4" s="134" t="s">
        <v>3107</v>
      </c>
    </row>
    <row r="5" spans="1:30" x14ac:dyDescent="0.3">
      <c r="A5">
        <v>95</v>
      </c>
      <c r="B5" t="s">
        <v>50</v>
      </c>
      <c r="C5" s="4">
        <v>43103</v>
      </c>
      <c r="D5">
        <v>-8.4</v>
      </c>
      <c r="E5">
        <v>-14.1</v>
      </c>
      <c r="F5">
        <v>-1.5</v>
      </c>
      <c r="H5">
        <v>5.8</v>
      </c>
      <c r="I5">
        <v>2.8</v>
      </c>
      <c r="K5" s="18">
        <f>MONTH(날씨4[[#This Row],[tm]])</f>
        <v>1</v>
      </c>
      <c r="L5" s="18">
        <f>DAY(날씨4[[#This Row],[tm]])</f>
        <v>3</v>
      </c>
      <c r="N5" s="56">
        <v>1</v>
      </c>
      <c r="O5" s="132">
        <f>COUNTIFS(날씨4[월],$N5,날씨4[maxTa],"&lt;="&amp;0)</f>
        <v>16</v>
      </c>
      <c r="P5" s="132">
        <f>COUNTIFS(날씨4[월],$N5,날씨4[avgTa],"&lt;="&amp;0)</f>
        <v>29</v>
      </c>
      <c r="Q5" s="132">
        <f>COUNTIFS(날씨4[월],$N5,날씨4[avgTa],"&lt;="&amp;-5)</f>
        <v>21</v>
      </c>
      <c r="R5" s="132">
        <f>COUNTIFS(날씨4[월],$N5,날씨4[avgTa],"&lt;="&amp;-10)</f>
        <v>9</v>
      </c>
      <c r="S5" s="132">
        <f>COUNTIFS(날씨4[월],$N5,날씨4[minTa],"&lt;="&amp;-5)</f>
        <v>27</v>
      </c>
      <c r="T5" s="132">
        <f>COUNTIFS(날씨4[월],$N5,날씨4[minTa],"&lt;="&amp;-10)</f>
        <v>22</v>
      </c>
      <c r="U5" s="132">
        <f>COUNTIFS(날씨4[월],$N5,날씨4[minTa],"&lt;="&amp;-12)</f>
        <v>18</v>
      </c>
      <c r="V5" s="132">
        <f>COUNTIFS(날씨4[월],$N5,날씨4[maxTa],"&gt;="&amp;33)</f>
        <v>0</v>
      </c>
      <c r="W5" s="132">
        <f>COUNTIFS(날씨4[월],$N5,날씨4[maxTa],"&gt;="&amp;35)</f>
        <v>0</v>
      </c>
      <c r="X5" s="132">
        <f>COUNTIFS(날씨4[월],$N5,날씨4[sumRn],"&gt;="&amp;5)</f>
        <v>1</v>
      </c>
      <c r="Y5" s="132">
        <f>COUNTIFS(날씨4[월],$N5,날씨4[sumRn],"&gt;="&amp;10)</f>
        <v>0</v>
      </c>
      <c r="Z5" s="132">
        <f>COUNTIFS(날씨4[월],$N5,날씨4[sumRn],"&gt;="&amp;50)</f>
        <v>0</v>
      </c>
      <c r="AA5" s="132">
        <f>COUNTIFS(날씨4[월],$N5,날씨4[ddMefs],"&gt;="&amp;1)</f>
        <v>0</v>
      </c>
      <c r="AB5" s="132">
        <f>COUNTIFS(날씨4[월],$N5,날씨4[ddMefs],"&gt;="&amp;5)</f>
        <v>0</v>
      </c>
      <c r="AC5" s="132">
        <f>COUNTIFS(날씨4[월],$N5,날씨4[maxInsWs],"&gt;="&amp;12)</f>
        <v>0</v>
      </c>
      <c r="AD5" s="132">
        <f>COUNTIFS(날씨4[월],$N5,날씨4[maxInsWs],"&gt;="&amp;15)</f>
        <v>0</v>
      </c>
    </row>
    <row r="6" spans="1:30" x14ac:dyDescent="0.3">
      <c r="A6">
        <v>95</v>
      </c>
      <c r="B6" t="s">
        <v>50</v>
      </c>
      <c r="C6" s="4">
        <v>43104</v>
      </c>
      <c r="D6">
        <v>-8.1</v>
      </c>
      <c r="E6">
        <v>-14.8</v>
      </c>
      <c r="F6">
        <v>-1.8</v>
      </c>
      <c r="H6">
        <v>3.4</v>
      </c>
      <c r="I6">
        <v>1.8</v>
      </c>
      <c r="K6" s="18">
        <f>MONTH(날씨4[[#This Row],[tm]])</f>
        <v>1</v>
      </c>
      <c r="L6" s="18">
        <f>DAY(날씨4[[#This Row],[tm]])</f>
        <v>4</v>
      </c>
      <c r="N6" s="56">
        <v>2</v>
      </c>
      <c r="O6" s="132">
        <f>COUNTIFS(날씨4[월],$N6,날씨4[maxTa],"&lt;="&amp;0)</f>
        <v>7</v>
      </c>
      <c r="P6" s="132">
        <f>COUNTIFS(날씨4[월],$N6,날씨4[avgTa],"&lt;="&amp;0)</f>
        <v>22</v>
      </c>
      <c r="Q6" s="132">
        <f>COUNTIFS(날씨4[월],$N6,날씨4[avgTa],"&lt;="&amp;-5)</f>
        <v>10</v>
      </c>
      <c r="R6" s="132">
        <f>COUNTIFS(날씨4[월],$N6,날씨4[avgTa],"&lt;="&amp;-10)</f>
        <v>4</v>
      </c>
      <c r="S6" s="132">
        <f>COUNTIFS(날씨4[월],$N6,날씨4[minTa],"&lt;="&amp;-5)</f>
        <v>24</v>
      </c>
      <c r="T6" s="132">
        <f>COUNTIFS(날씨4[월],$N6,날씨4[minTa],"&lt;="&amp;-10)</f>
        <v>15</v>
      </c>
      <c r="U6" s="132">
        <f>COUNTIFS(날씨4[월],$N6,날씨4[minTa],"&lt;="&amp;-12)</f>
        <v>12</v>
      </c>
      <c r="V6" s="132">
        <f>COUNTIFS(날씨4[월],$N6,날씨4[maxTa],"&gt;="&amp;33)</f>
        <v>0</v>
      </c>
      <c r="W6" s="132">
        <f>COUNTIFS(날씨4[월],$N6,날씨4[maxTa],"&gt;="&amp;35)</f>
        <v>0</v>
      </c>
      <c r="X6" s="132">
        <f>COUNTIFS(날씨4[월],$N6,날씨4[sumRn],"&gt;="&amp;5)</f>
        <v>1</v>
      </c>
      <c r="Y6" s="132">
        <f>COUNTIFS(날씨4[월],$N6,날씨4[sumRn],"&gt;="&amp;10)</f>
        <v>1</v>
      </c>
      <c r="Z6" s="132">
        <f>COUNTIFS(날씨4[월],$N6,날씨4[sumRn],"&gt;="&amp;50)</f>
        <v>0</v>
      </c>
      <c r="AA6" s="132">
        <f>COUNTIFS(날씨4[월],$N6,날씨4[ddMefs],"&gt;="&amp;1)</f>
        <v>0</v>
      </c>
      <c r="AB6" s="132">
        <f>COUNTIFS(날씨4[월],$N6,날씨4[ddMefs],"&gt;="&amp;5)</f>
        <v>0</v>
      </c>
      <c r="AC6" s="132">
        <f>COUNTIFS(날씨4[월],$N6,날씨4[maxInsWs],"&gt;="&amp;12)</f>
        <v>0</v>
      </c>
      <c r="AD6" s="132">
        <f>COUNTIFS(날씨4[월],$N6,날씨4[maxInsWs],"&gt;="&amp;15)</f>
        <v>0</v>
      </c>
    </row>
    <row r="7" spans="1:30" x14ac:dyDescent="0.3">
      <c r="A7">
        <v>95</v>
      </c>
      <c r="B7" t="s">
        <v>50</v>
      </c>
      <c r="C7" s="4">
        <v>43105</v>
      </c>
      <c r="D7">
        <v>-7</v>
      </c>
      <c r="E7">
        <v>-11.6</v>
      </c>
      <c r="F7">
        <v>0.2</v>
      </c>
      <c r="H7">
        <v>6.2</v>
      </c>
      <c r="I7">
        <v>3.4</v>
      </c>
      <c r="K7" s="18">
        <f>MONTH(날씨4[[#This Row],[tm]])</f>
        <v>1</v>
      </c>
      <c r="L7" s="18">
        <f>DAY(날씨4[[#This Row],[tm]])</f>
        <v>5</v>
      </c>
      <c r="N7" s="56">
        <v>3</v>
      </c>
      <c r="O7" s="132">
        <f>COUNTIFS(날씨4[월],$N7,날씨4[maxTa],"&lt;="&amp;0)</f>
        <v>0</v>
      </c>
      <c r="P7" s="132">
        <f>COUNTIFS(날씨4[월],$N7,날씨4[avgTa],"&lt;="&amp;0)</f>
        <v>2</v>
      </c>
      <c r="Q7" s="132">
        <f>COUNTIFS(날씨4[월],$N7,날씨4[avgTa],"&lt;="&amp;-5)</f>
        <v>0</v>
      </c>
      <c r="R7" s="132">
        <f>COUNTIFS(날씨4[월],$N7,날씨4[avgTa],"&lt;="&amp;-10)</f>
        <v>0</v>
      </c>
      <c r="S7" s="132">
        <f>COUNTIFS(날씨4[월],$N7,날씨4[minTa],"&lt;="&amp;-5)</f>
        <v>3</v>
      </c>
      <c r="T7" s="132">
        <f>COUNTIFS(날씨4[월],$N7,날씨4[minTa],"&lt;="&amp;-10)</f>
        <v>1</v>
      </c>
      <c r="U7" s="132">
        <f>COUNTIFS(날씨4[월],$N7,날씨4[minTa],"&lt;="&amp;-12)</f>
        <v>0</v>
      </c>
      <c r="V7" s="132">
        <f>COUNTIFS(날씨4[월],$N7,날씨4[maxTa],"&gt;="&amp;33)</f>
        <v>0</v>
      </c>
      <c r="W7" s="132">
        <f>COUNTIFS(날씨4[월],$N7,날씨4[maxTa],"&gt;="&amp;35)</f>
        <v>0</v>
      </c>
      <c r="X7" s="132">
        <f>COUNTIFS(날씨4[월],$N7,날씨4[sumRn],"&gt;="&amp;5)</f>
        <v>3</v>
      </c>
      <c r="Y7" s="132">
        <f>COUNTIFS(날씨4[월],$N7,날씨4[sumRn],"&gt;="&amp;10)</f>
        <v>1</v>
      </c>
      <c r="Z7" s="132">
        <f>COUNTIFS(날씨4[월],$N7,날씨4[sumRn],"&gt;="&amp;50)</f>
        <v>0</v>
      </c>
      <c r="AA7" s="132">
        <f>COUNTIFS(날씨4[월],$N7,날씨4[ddMefs],"&gt;="&amp;1)</f>
        <v>0</v>
      </c>
      <c r="AB7" s="132">
        <f>COUNTIFS(날씨4[월],$N7,날씨4[ddMefs],"&gt;="&amp;5)</f>
        <v>0</v>
      </c>
      <c r="AC7" s="132">
        <f>COUNTIFS(날씨4[월],$N7,날씨4[maxInsWs],"&gt;="&amp;12)</f>
        <v>3</v>
      </c>
      <c r="AD7" s="132">
        <f>COUNTIFS(날씨4[월],$N7,날씨4[maxInsWs],"&gt;="&amp;15)</f>
        <v>0</v>
      </c>
    </row>
    <row r="8" spans="1:30" x14ac:dyDescent="0.3">
      <c r="A8">
        <v>95</v>
      </c>
      <c r="B8" t="s">
        <v>50</v>
      </c>
      <c r="C8" s="4">
        <v>43106</v>
      </c>
      <c r="D8">
        <v>-7.7</v>
      </c>
      <c r="E8">
        <v>-14.9</v>
      </c>
      <c r="F8">
        <v>0.8</v>
      </c>
      <c r="H8">
        <v>6.8</v>
      </c>
      <c r="I8">
        <v>3.6</v>
      </c>
      <c r="K8" s="18">
        <f>MONTH(날씨4[[#This Row],[tm]])</f>
        <v>1</v>
      </c>
      <c r="L8" s="18">
        <f>DAY(날씨4[[#This Row],[tm]])</f>
        <v>6</v>
      </c>
      <c r="N8" s="56">
        <v>4</v>
      </c>
      <c r="O8" s="132">
        <f>COUNTIFS(날씨4[월],$N8,날씨4[maxTa],"&lt;="&amp;0)</f>
        <v>0</v>
      </c>
      <c r="P8" s="132">
        <f>COUNTIFS(날씨4[월],$N8,날씨4[avgTa],"&lt;="&amp;0)</f>
        <v>0</v>
      </c>
      <c r="Q8" s="132">
        <f>COUNTIFS(날씨4[월],$N8,날씨4[avgTa],"&lt;="&amp;-5)</f>
        <v>0</v>
      </c>
      <c r="R8" s="132">
        <f>COUNTIFS(날씨4[월],$N8,날씨4[avgTa],"&lt;="&amp;-10)</f>
        <v>0</v>
      </c>
      <c r="S8" s="132">
        <f>COUNTIFS(날씨4[월],$N8,날씨4[minTa],"&lt;="&amp;-5)</f>
        <v>0</v>
      </c>
      <c r="T8" s="132">
        <f>COUNTIFS(날씨4[월],$N8,날씨4[minTa],"&lt;="&amp;-10)</f>
        <v>0</v>
      </c>
      <c r="U8" s="132">
        <f>COUNTIFS(날씨4[월],$N8,날씨4[minTa],"&lt;="&amp;-12)</f>
        <v>0</v>
      </c>
      <c r="V8" s="132">
        <f>COUNTIFS(날씨4[월],$N8,날씨4[maxTa],"&gt;="&amp;33)</f>
        <v>0</v>
      </c>
      <c r="W8" s="132">
        <f>COUNTIFS(날씨4[월],$N8,날씨4[maxTa],"&gt;="&amp;35)</f>
        <v>0</v>
      </c>
      <c r="X8" s="132">
        <f>COUNTIFS(날씨4[월],$N8,날씨4[sumRn],"&gt;="&amp;5)</f>
        <v>8</v>
      </c>
      <c r="Y8" s="132">
        <f>COUNTIFS(날씨4[월],$N8,날씨4[sumRn],"&gt;="&amp;10)</f>
        <v>5</v>
      </c>
      <c r="Z8" s="132">
        <f>COUNTIFS(날씨4[월],$N8,날씨4[sumRn],"&gt;="&amp;50)</f>
        <v>1</v>
      </c>
      <c r="AA8" s="132">
        <f>COUNTIFS(날씨4[월],$N8,날씨4[ddMefs],"&gt;="&amp;1)</f>
        <v>0</v>
      </c>
      <c r="AB8" s="132">
        <f>COUNTIFS(날씨4[월],$N8,날씨4[ddMefs],"&gt;="&amp;5)</f>
        <v>0</v>
      </c>
      <c r="AC8" s="132">
        <f>COUNTIFS(날씨4[월],$N8,날씨4[maxInsWs],"&gt;="&amp;12)</f>
        <v>7</v>
      </c>
      <c r="AD8" s="132">
        <f>COUNTIFS(날씨4[월],$N8,날씨4[maxInsWs],"&gt;="&amp;15)</f>
        <v>1</v>
      </c>
    </row>
    <row r="9" spans="1:30" x14ac:dyDescent="0.3">
      <c r="A9">
        <v>95</v>
      </c>
      <c r="B9" t="s">
        <v>50</v>
      </c>
      <c r="C9" s="4">
        <v>43107</v>
      </c>
      <c r="D9">
        <v>-5</v>
      </c>
      <c r="E9">
        <v>-13.6</v>
      </c>
      <c r="F9">
        <v>1.4</v>
      </c>
      <c r="H9">
        <v>4.3</v>
      </c>
      <c r="I9">
        <v>2.6</v>
      </c>
      <c r="K9" s="18">
        <f>MONTH(날씨4[[#This Row],[tm]])</f>
        <v>1</v>
      </c>
      <c r="L9" s="18">
        <f>DAY(날씨4[[#This Row],[tm]])</f>
        <v>7</v>
      </c>
      <c r="N9" s="56">
        <v>5</v>
      </c>
      <c r="O9" s="132">
        <f>COUNTIFS(날씨4[월],$N9,날씨4[maxTa],"&lt;="&amp;0)</f>
        <v>0</v>
      </c>
      <c r="P9" s="132">
        <f>COUNTIFS(날씨4[월],$N9,날씨4[avgTa],"&lt;="&amp;0)</f>
        <v>0</v>
      </c>
      <c r="Q9" s="132">
        <f>COUNTIFS(날씨4[월],$N9,날씨4[avgTa],"&lt;="&amp;-5)</f>
        <v>0</v>
      </c>
      <c r="R9" s="132">
        <f>COUNTIFS(날씨4[월],$N9,날씨4[avgTa],"&lt;="&amp;-10)</f>
        <v>0</v>
      </c>
      <c r="S9" s="132">
        <f>COUNTIFS(날씨4[월],$N9,날씨4[minTa],"&lt;="&amp;-5)</f>
        <v>0</v>
      </c>
      <c r="T9" s="132">
        <f>COUNTIFS(날씨4[월],$N9,날씨4[minTa],"&lt;="&amp;-10)</f>
        <v>0</v>
      </c>
      <c r="U9" s="132">
        <f>COUNTIFS(날씨4[월],$N9,날씨4[minTa],"&lt;="&amp;-12)</f>
        <v>0</v>
      </c>
      <c r="V9" s="132">
        <f>COUNTIFS(날씨4[월],$N9,날씨4[maxTa],"&gt;="&amp;33)</f>
        <v>0</v>
      </c>
      <c r="W9" s="132">
        <f>COUNTIFS(날씨4[월],$N9,날씨4[maxTa],"&gt;="&amp;35)</f>
        <v>0</v>
      </c>
      <c r="X9" s="132">
        <f>COUNTIFS(날씨4[월],$N9,날씨4[sumRn],"&gt;="&amp;5)</f>
        <v>8</v>
      </c>
      <c r="Y9" s="132">
        <f>COUNTIFS(날씨4[월],$N9,날씨4[sumRn],"&gt;="&amp;10)</f>
        <v>7</v>
      </c>
      <c r="Z9" s="132">
        <f>COUNTIFS(날씨4[월],$N9,날씨4[sumRn],"&gt;="&amp;50)</f>
        <v>1</v>
      </c>
      <c r="AA9" s="132">
        <f>COUNTIFS(날씨4[월],$N9,날씨4[ddMefs],"&gt;="&amp;1)</f>
        <v>0</v>
      </c>
      <c r="AB9" s="132">
        <f>COUNTIFS(날씨4[월],$N9,날씨4[ddMefs],"&gt;="&amp;5)</f>
        <v>0</v>
      </c>
      <c r="AC9" s="132">
        <f>COUNTIFS(날씨4[월],$N9,날씨4[maxInsWs],"&gt;="&amp;12)</f>
        <v>3</v>
      </c>
      <c r="AD9" s="132">
        <f>COUNTIFS(날씨4[월],$N9,날씨4[maxInsWs],"&gt;="&amp;15)</f>
        <v>0</v>
      </c>
    </row>
    <row r="10" spans="1:30" x14ac:dyDescent="0.3">
      <c r="A10">
        <v>95</v>
      </c>
      <c r="B10" t="s">
        <v>50</v>
      </c>
      <c r="C10" s="4">
        <v>43108</v>
      </c>
      <c r="D10">
        <v>-0.6</v>
      </c>
      <c r="E10">
        <v>-4</v>
      </c>
      <c r="F10">
        <v>3.8</v>
      </c>
      <c r="G10">
        <v>2.2999999999999998</v>
      </c>
      <c r="H10">
        <v>9.5</v>
      </c>
      <c r="I10">
        <v>5.3</v>
      </c>
      <c r="K10" s="18">
        <f>MONTH(날씨4[[#This Row],[tm]])</f>
        <v>1</v>
      </c>
      <c r="L10" s="18">
        <f>DAY(날씨4[[#This Row],[tm]])</f>
        <v>8</v>
      </c>
      <c r="N10" s="56">
        <v>6</v>
      </c>
      <c r="O10" s="132">
        <f>COUNTIFS(날씨4[월],$N10,날씨4[maxTa],"&lt;="&amp;0)</f>
        <v>0</v>
      </c>
      <c r="P10" s="132">
        <f>COUNTIFS(날씨4[월],$N10,날씨4[avgTa],"&lt;="&amp;0)</f>
        <v>0</v>
      </c>
      <c r="Q10" s="132">
        <f>COUNTIFS(날씨4[월],$N10,날씨4[avgTa],"&lt;="&amp;-5)</f>
        <v>0</v>
      </c>
      <c r="R10" s="132">
        <f>COUNTIFS(날씨4[월],$N10,날씨4[avgTa],"&lt;="&amp;-10)</f>
        <v>0</v>
      </c>
      <c r="S10" s="132">
        <f>COUNTIFS(날씨4[월],$N10,날씨4[minTa],"&lt;="&amp;-5)</f>
        <v>0</v>
      </c>
      <c r="T10" s="132">
        <f>COUNTIFS(날씨4[월],$N10,날씨4[minTa],"&lt;="&amp;-10)</f>
        <v>0</v>
      </c>
      <c r="U10" s="132">
        <f>COUNTIFS(날씨4[월],$N10,날씨4[minTa],"&lt;="&amp;-12)</f>
        <v>0</v>
      </c>
      <c r="V10" s="132">
        <f>COUNTIFS(날씨4[월],$N10,날씨4[maxTa],"&gt;="&amp;33)</f>
        <v>0</v>
      </c>
      <c r="W10" s="132">
        <f>COUNTIFS(날씨4[월],$N10,날씨4[maxTa],"&gt;="&amp;35)</f>
        <v>0</v>
      </c>
      <c r="X10" s="132">
        <f>COUNTIFS(날씨4[월],$N10,날씨4[sumRn],"&gt;="&amp;5)</f>
        <v>3</v>
      </c>
      <c r="Y10" s="132">
        <f>COUNTIFS(날씨4[월],$N10,날씨4[sumRn],"&gt;="&amp;10)</f>
        <v>3</v>
      </c>
      <c r="Z10" s="132">
        <f>COUNTIFS(날씨4[월],$N10,날씨4[sumRn],"&gt;="&amp;50)</f>
        <v>1</v>
      </c>
      <c r="AA10" s="132">
        <f>COUNTIFS(날씨4[월],$N10,날씨4[ddMefs],"&gt;="&amp;1)</f>
        <v>0</v>
      </c>
      <c r="AB10" s="132">
        <f>COUNTIFS(날씨4[월],$N10,날씨4[ddMefs],"&gt;="&amp;5)</f>
        <v>0</v>
      </c>
      <c r="AC10" s="132">
        <f>COUNTIFS(날씨4[월],$N10,날씨4[maxInsWs],"&gt;="&amp;12)</f>
        <v>1</v>
      </c>
      <c r="AD10" s="132">
        <f>COUNTIFS(날씨4[월],$N10,날씨4[maxInsWs],"&gt;="&amp;15)</f>
        <v>0</v>
      </c>
    </row>
    <row r="11" spans="1:30" x14ac:dyDescent="0.3">
      <c r="A11">
        <v>95</v>
      </c>
      <c r="B11" t="s">
        <v>50</v>
      </c>
      <c r="C11" s="4">
        <v>43109</v>
      </c>
      <c r="D11">
        <v>-6</v>
      </c>
      <c r="E11">
        <v>-7.8</v>
      </c>
      <c r="F11">
        <v>-2.2000000000000002</v>
      </c>
      <c r="G11">
        <v>0</v>
      </c>
      <c r="H11">
        <v>10.7</v>
      </c>
      <c r="I11">
        <v>5.6</v>
      </c>
      <c r="K11" s="18">
        <f>MONTH(날씨4[[#This Row],[tm]])</f>
        <v>1</v>
      </c>
      <c r="L11" s="18">
        <f>DAY(날씨4[[#This Row],[tm]])</f>
        <v>9</v>
      </c>
      <c r="N11" s="56">
        <v>7</v>
      </c>
      <c r="O11" s="132">
        <f>COUNTIFS(날씨4[월],$N11,날씨4[maxTa],"&lt;="&amp;0)</f>
        <v>0</v>
      </c>
      <c r="P11" s="132">
        <f>COUNTIFS(날씨4[월],$N11,날씨4[avgTa],"&lt;="&amp;0)</f>
        <v>0</v>
      </c>
      <c r="Q11" s="132">
        <f>COUNTIFS(날씨4[월],$N11,날씨4[avgTa],"&lt;="&amp;-5)</f>
        <v>0</v>
      </c>
      <c r="R11" s="132">
        <f>COUNTIFS(날씨4[월],$N11,날씨4[avgTa],"&lt;="&amp;-10)</f>
        <v>0</v>
      </c>
      <c r="S11" s="132">
        <f>COUNTIFS(날씨4[월],$N11,날씨4[minTa],"&lt;="&amp;-5)</f>
        <v>0</v>
      </c>
      <c r="T11" s="132">
        <f>COUNTIFS(날씨4[월],$N11,날씨4[minTa],"&lt;="&amp;-10)</f>
        <v>0</v>
      </c>
      <c r="U11" s="132">
        <f>COUNTIFS(날씨4[월],$N11,날씨4[minTa],"&lt;="&amp;-12)</f>
        <v>0</v>
      </c>
      <c r="V11" s="132">
        <f>COUNTIFS(날씨4[월],$N11,날씨4[maxTa],"&gt;="&amp;33)</f>
        <v>10</v>
      </c>
      <c r="W11" s="132">
        <f>COUNTIFS(날씨4[월],$N11,날씨4[maxTa],"&gt;="&amp;35)</f>
        <v>4</v>
      </c>
      <c r="X11" s="132">
        <f>COUNTIFS(날씨4[월],$N11,날씨4[sumRn],"&gt;="&amp;5)</f>
        <v>5</v>
      </c>
      <c r="Y11" s="132">
        <f>COUNTIFS(날씨4[월],$N11,날씨4[sumRn],"&gt;="&amp;10)</f>
        <v>5</v>
      </c>
      <c r="Z11" s="132">
        <f>COUNTIFS(날씨4[월],$N11,날씨4[sumRn],"&gt;="&amp;50)</f>
        <v>0</v>
      </c>
      <c r="AA11" s="132">
        <f>COUNTIFS(날씨4[월],$N11,날씨4[ddMefs],"&gt;="&amp;1)</f>
        <v>0</v>
      </c>
      <c r="AB11" s="132">
        <f>COUNTIFS(날씨4[월],$N11,날씨4[ddMefs],"&gt;="&amp;5)</f>
        <v>0</v>
      </c>
      <c r="AC11" s="132">
        <f>COUNTIFS(날씨4[월],$N11,날씨4[maxInsWs],"&gt;="&amp;12)</f>
        <v>1</v>
      </c>
      <c r="AD11" s="132">
        <f>COUNTIFS(날씨4[월],$N11,날씨4[maxInsWs],"&gt;="&amp;15)</f>
        <v>0</v>
      </c>
    </row>
    <row r="12" spans="1:30" x14ac:dyDescent="0.3">
      <c r="A12">
        <v>95</v>
      </c>
      <c r="B12" t="s">
        <v>50</v>
      </c>
      <c r="C12" s="4">
        <v>43110</v>
      </c>
      <c r="D12">
        <v>-10.4</v>
      </c>
      <c r="E12">
        <v>-15.4</v>
      </c>
      <c r="F12">
        <v>-6.8</v>
      </c>
      <c r="H12">
        <v>9.4</v>
      </c>
      <c r="I12">
        <v>5.6</v>
      </c>
      <c r="K12" s="18">
        <f>MONTH(날씨4[[#This Row],[tm]])</f>
        <v>1</v>
      </c>
      <c r="L12" s="18">
        <f>DAY(날씨4[[#This Row],[tm]])</f>
        <v>10</v>
      </c>
      <c r="N12" s="56">
        <v>8</v>
      </c>
      <c r="O12" s="132">
        <f>COUNTIFS(날씨4[월],$N12,날씨4[maxTa],"&lt;="&amp;0)</f>
        <v>0</v>
      </c>
      <c r="P12" s="132">
        <f>COUNTIFS(날씨4[월],$N12,날씨4[avgTa],"&lt;="&amp;0)</f>
        <v>0</v>
      </c>
      <c r="Q12" s="132">
        <f>COUNTIFS(날씨4[월],$N12,날씨4[avgTa],"&lt;="&amp;-5)</f>
        <v>0</v>
      </c>
      <c r="R12" s="132">
        <f>COUNTIFS(날씨4[월],$N12,날씨4[avgTa],"&lt;="&amp;-10)</f>
        <v>0</v>
      </c>
      <c r="S12" s="132">
        <f>COUNTIFS(날씨4[월],$N12,날씨4[minTa],"&lt;="&amp;-5)</f>
        <v>0</v>
      </c>
      <c r="T12" s="132">
        <f>COUNTIFS(날씨4[월],$N12,날씨4[minTa],"&lt;="&amp;-10)</f>
        <v>0</v>
      </c>
      <c r="U12" s="132">
        <f>COUNTIFS(날씨4[월],$N12,날씨4[minTa],"&lt;="&amp;-12)</f>
        <v>0</v>
      </c>
      <c r="V12" s="132">
        <f>COUNTIFS(날씨4[월],$N12,날씨4[maxTa],"&gt;="&amp;33)</f>
        <v>14</v>
      </c>
      <c r="W12" s="132">
        <f>COUNTIFS(날씨4[월],$N12,날씨4[maxTa],"&gt;="&amp;35)</f>
        <v>5</v>
      </c>
      <c r="X12" s="132">
        <f>COUNTIFS(날씨4[월],$N12,날씨4[sumRn],"&gt;="&amp;5)</f>
        <v>6</v>
      </c>
      <c r="Y12" s="132">
        <f>COUNTIFS(날씨4[월],$N12,날씨4[sumRn],"&gt;="&amp;10)</f>
        <v>6</v>
      </c>
      <c r="Z12" s="132">
        <f>COUNTIFS(날씨4[월],$N12,날씨4[sumRn],"&gt;="&amp;50)</f>
        <v>1</v>
      </c>
      <c r="AA12" s="132">
        <f>COUNTIFS(날씨4[월],$N12,날씨4[ddMefs],"&gt;="&amp;1)</f>
        <v>0</v>
      </c>
      <c r="AB12" s="132">
        <f>COUNTIFS(날씨4[월],$N12,날씨4[ddMefs],"&gt;="&amp;5)</f>
        <v>0</v>
      </c>
      <c r="AC12" s="132">
        <f>COUNTIFS(날씨4[월],$N12,날씨4[maxInsWs],"&gt;="&amp;12)</f>
        <v>1</v>
      </c>
      <c r="AD12" s="132">
        <f>COUNTIFS(날씨4[월],$N12,날씨4[maxInsWs],"&gt;="&amp;15)</f>
        <v>0</v>
      </c>
    </row>
    <row r="13" spans="1:30" x14ac:dyDescent="0.3">
      <c r="A13">
        <v>95</v>
      </c>
      <c r="B13" t="s">
        <v>50</v>
      </c>
      <c r="C13" s="4">
        <v>43111</v>
      </c>
      <c r="D13">
        <v>-13.7</v>
      </c>
      <c r="E13">
        <v>-19.3</v>
      </c>
      <c r="F13">
        <v>-8.6999999999999993</v>
      </c>
      <c r="H13">
        <v>6.7</v>
      </c>
      <c r="I13">
        <v>4.3</v>
      </c>
      <c r="K13" s="18">
        <f>MONTH(날씨4[[#This Row],[tm]])</f>
        <v>1</v>
      </c>
      <c r="L13" s="18">
        <f>DAY(날씨4[[#This Row],[tm]])</f>
        <v>11</v>
      </c>
      <c r="N13" s="56">
        <v>9</v>
      </c>
      <c r="O13" s="132">
        <f>COUNTIFS(날씨4[월],$N13,날씨4[maxTa],"&lt;="&amp;0)</f>
        <v>0</v>
      </c>
      <c r="P13" s="132">
        <f>COUNTIFS(날씨4[월],$N13,날씨4[avgTa],"&lt;="&amp;0)</f>
        <v>0</v>
      </c>
      <c r="Q13" s="132">
        <f>COUNTIFS(날씨4[월],$N13,날씨4[avgTa],"&lt;="&amp;-5)</f>
        <v>0</v>
      </c>
      <c r="R13" s="132">
        <f>COUNTIFS(날씨4[월],$N13,날씨4[avgTa],"&lt;="&amp;-10)</f>
        <v>0</v>
      </c>
      <c r="S13" s="132">
        <f>COUNTIFS(날씨4[월],$N13,날씨4[minTa],"&lt;="&amp;-5)</f>
        <v>0</v>
      </c>
      <c r="T13" s="132">
        <f>COUNTIFS(날씨4[월],$N13,날씨4[minTa],"&lt;="&amp;-10)</f>
        <v>0</v>
      </c>
      <c r="U13" s="132">
        <f>COUNTIFS(날씨4[월],$N13,날씨4[minTa],"&lt;="&amp;-12)</f>
        <v>0</v>
      </c>
      <c r="V13" s="132">
        <f>COUNTIFS(날씨4[월],$N13,날씨4[maxTa],"&gt;="&amp;33)</f>
        <v>0</v>
      </c>
      <c r="W13" s="132">
        <f>COUNTIFS(날씨4[월],$N13,날씨4[maxTa],"&gt;="&amp;35)</f>
        <v>0</v>
      </c>
      <c r="X13" s="132">
        <f>COUNTIFS(날씨4[월],$N13,날씨4[sumRn],"&gt;="&amp;5)</f>
        <v>3</v>
      </c>
      <c r="Y13" s="132">
        <f>COUNTIFS(날씨4[월],$N13,날씨4[sumRn],"&gt;="&amp;10)</f>
        <v>2</v>
      </c>
      <c r="Z13" s="132">
        <f>COUNTIFS(날씨4[월],$N13,날씨4[sumRn],"&gt;="&amp;50)</f>
        <v>0</v>
      </c>
      <c r="AA13" s="132">
        <f>COUNTIFS(날씨4[월],$N13,날씨4[ddMefs],"&gt;="&amp;1)</f>
        <v>0</v>
      </c>
      <c r="AB13" s="132">
        <f>COUNTIFS(날씨4[월],$N13,날씨4[ddMefs],"&gt;="&amp;5)</f>
        <v>0</v>
      </c>
      <c r="AC13" s="132">
        <f>COUNTIFS(날씨4[월],$N13,날씨4[maxInsWs],"&gt;="&amp;12)</f>
        <v>0</v>
      </c>
      <c r="AD13" s="132">
        <f>COUNTIFS(날씨4[월],$N13,날씨4[maxInsWs],"&gt;="&amp;15)</f>
        <v>0</v>
      </c>
    </row>
    <row r="14" spans="1:30" x14ac:dyDescent="0.3">
      <c r="A14">
        <v>95</v>
      </c>
      <c r="B14" t="s">
        <v>50</v>
      </c>
      <c r="C14" s="4">
        <v>43112</v>
      </c>
      <c r="D14">
        <v>-15.1</v>
      </c>
      <c r="E14">
        <v>-22.2</v>
      </c>
      <c r="F14">
        <v>-8.1999999999999993</v>
      </c>
      <c r="H14">
        <v>6.1</v>
      </c>
      <c r="I14">
        <v>3</v>
      </c>
      <c r="K14" s="18">
        <f>MONTH(날씨4[[#This Row],[tm]])</f>
        <v>1</v>
      </c>
      <c r="L14" s="18">
        <f>DAY(날씨4[[#This Row],[tm]])</f>
        <v>12</v>
      </c>
      <c r="N14" s="56">
        <v>10</v>
      </c>
      <c r="O14" s="132">
        <f>COUNTIFS(날씨4[월],$N14,날씨4[maxTa],"&lt;="&amp;0)</f>
        <v>0</v>
      </c>
      <c r="P14" s="132">
        <f>COUNTIFS(날씨4[월],$N14,날씨4[avgTa],"&lt;="&amp;0)</f>
        <v>0</v>
      </c>
      <c r="Q14" s="132">
        <f>COUNTIFS(날씨4[월],$N14,날씨4[avgTa],"&lt;="&amp;-5)</f>
        <v>0</v>
      </c>
      <c r="R14" s="132">
        <f>COUNTIFS(날씨4[월],$N14,날씨4[avgTa],"&lt;="&amp;-10)</f>
        <v>0</v>
      </c>
      <c r="S14" s="132">
        <f>COUNTIFS(날씨4[월],$N14,날씨4[minTa],"&lt;="&amp;-5)</f>
        <v>0</v>
      </c>
      <c r="T14" s="132">
        <f>COUNTIFS(날씨4[월],$N14,날씨4[minTa],"&lt;="&amp;-10)</f>
        <v>0</v>
      </c>
      <c r="U14" s="132">
        <f>COUNTIFS(날씨4[월],$N14,날씨4[minTa],"&lt;="&amp;-12)</f>
        <v>0</v>
      </c>
      <c r="V14" s="132">
        <f>COUNTIFS(날씨4[월],$N14,날씨4[maxTa],"&gt;="&amp;33)</f>
        <v>0</v>
      </c>
      <c r="W14" s="132">
        <f>COUNTIFS(날씨4[월],$N14,날씨4[maxTa],"&gt;="&amp;35)</f>
        <v>0</v>
      </c>
      <c r="X14" s="132">
        <f>COUNTIFS(날씨4[월],$N14,날씨4[sumRn],"&gt;="&amp;5)</f>
        <v>6</v>
      </c>
      <c r="Y14" s="132">
        <f>COUNTIFS(날씨4[월],$N14,날씨4[sumRn],"&gt;="&amp;10)</f>
        <v>3</v>
      </c>
      <c r="Z14" s="132">
        <f>COUNTIFS(날씨4[월],$N14,날씨4[sumRn],"&gt;="&amp;50)</f>
        <v>0</v>
      </c>
      <c r="AA14" s="132">
        <f>COUNTIFS(날씨4[월],$N14,날씨4[ddMefs],"&gt;="&amp;1)</f>
        <v>0</v>
      </c>
      <c r="AB14" s="132">
        <f>COUNTIFS(날씨4[월],$N14,날씨4[ddMefs],"&gt;="&amp;5)</f>
        <v>0</v>
      </c>
      <c r="AC14" s="132">
        <f>COUNTIFS(날씨4[월],$N14,날씨4[maxInsWs],"&gt;="&amp;12)</f>
        <v>2</v>
      </c>
      <c r="AD14" s="132">
        <f>COUNTIFS(날씨4[월],$N14,날씨4[maxInsWs],"&gt;="&amp;15)</f>
        <v>1</v>
      </c>
    </row>
    <row r="15" spans="1:30" x14ac:dyDescent="0.3">
      <c r="A15">
        <v>95</v>
      </c>
      <c r="B15" t="s">
        <v>50</v>
      </c>
      <c r="C15" s="4">
        <v>43113</v>
      </c>
      <c r="D15">
        <v>-8.4</v>
      </c>
      <c r="E15">
        <v>-14</v>
      </c>
      <c r="F15">
        <v>-0.1</v>
      </c>
      <c r="H15">
        <v>2.4</v>
      </c>
      <c r="I15">
        <v>1.3</v>
      </c>
      <c r="K15" s="18">
        <f>MONTH(날씨4[[#This Row],[tm]])</f>
        <v>1</v>
      </c>
      <c r="L15" s="18">
        <f>DAY(날씨4[[#This Row],[tm]])</f>
        <v>13</v>
      </c>
      <c r="N15" s="56">
        <v>11</v>
      </c>
      <c r="O15" s="132">
        <f>COUNTIFS(날씨4[월],$N15,날씨4[maxTa],"&lt;="&amp;0)</f>
        <v>0</v>
      </c>
      <c r="P15" s="132">
        <f>COUNTIFS(날씨4[월],$N15,날씨4[avgTa],"&lt;="&amp;0)</f>
        <v>4</v>
      </c>
      <c r="Q15" s="132">
        <f>COUNTIFS(날씨4[월],$N15,날씨4[avgTa],"&lt;="&amp;-5)</f>
        <v>0</v>
      </c>
      <c r="R15" s="132">
        <f>COUNTIFS(날씨4[월],$N15,날씨4[avgTa],"&lt;="&amp;-10)</f>
        <v>0</v>
      </c>
      <c r="S15" s="132">
        <f>COUNTIFS(날씨4[월],$N15,날씨4[minTa],"&lt;="&amp;-5)</f>
        <v>4</v>
      </c>
      <c r="T15" s="132">
        <f>COUNTIFS(날씨4[월],$N15,날씨4[minTa],"&lt;="&amp;-10)</f>
        <v>0</v>
      </c>
      <c r="U15" s="132">
        <f>COUNTIFS(날씨4[월],$N15,날씨4[minTa],"&lt;="&amp;-12)</f>
        <v>0</v>
      </c>
      <c r="V15" s="132">
        <f>COUNTIFS(날씨4[월],$N15,날씨4[maxTa],"&gt;="&amp;33)</f>
        <v>0</v>
      </c>
      <c r="W15" s="132">
        <f>COUNTIFS(날씨4[월],$N15,날씨4[maxTa],"&gt;="&amp;35)</f>
        <v>0</v>
      </c>
      <c r="X15" s="132">
        <f>COUNTIFS(날씨4[월],$N15,날씨4[sumRn],"&gt;="&amp;5)</f>
        <v>2</v>
      </c>
      <c r="Y15" s="132">
        <f>COUNTIFS(날씨4[월],$N15,날씨4[sumRn],"&gt;="&amp;10)</f>
        <v>1</v>
      </c>
      <c r="Z15" s="132">
        <f>COUNTIFS(날씨4[월],$N15,날씨4[sumRn],"&gt;="&amp;50)</f>
        <v>0</v>
      </c>
      <c r="AA15" s="132">
        <f>COUNTIFS(날씨4[월],$N15,날씨4[ddMefs],"&gt;="&amp;1)</f>
        <v>0</v>
      </c>
      <c r="AB15" s="132">
        <f>COUNTIFS(날씨4[월],$N15,날씨4[ddMefs],"&gt;="&amp;5)</f>
        <v>0</v>
      </c>
      <c r="AC15" s="132">
        <f>COUNTIFS(날씨4[월],$N15,날씨4[maxInsWs],"&gt;="&amp;12)</f>
        <v>1</v>
      </c>
      <c r="AD15" s="132">
        <f>COUNTIFS(날씨4[월],$N15,날씨4[maxInsWs],"&gt;="&amp;15)</f>
        <v>0</v>
      </c>
    </row>
    <row r="16" spans="1:30" x14ac:dyDescent="0.3">
      <c r="A16">
        <v>95</v>
      </c>
      <c r="B16" t="s">
        <v>50</v>
      </c>
      <c r="C16" s="4">
        <v>43114</v>
      </c>
      <c r="D16">
        <v>-1.8</v>
      </c>
      <c r="E16">
        <v>-12.5</v>
      </c>
      <c r="F16">
        <v>3.4</v>
      </c>
      <c r="H16">
        <v>8</v>
      </c>
      <c r="I16">
        <v>4.5</v>
      </c>
      <c r="K16" s="18">
        <f>MONTH(날씨4[[#This Row],[tm]])</f>
        <v>1</v>
      </c>
      <c r="L16" s="18">
        <f>DAY(날씨4[[#This Row],[tm]])</f>
        <v>14</v>
      </c>
      <c r="N16" s="56">
        <v>12</v>
      </c>
      <c r="O16" s="132">
        <f>COUNTIFS(날씨4[월],$N16,날씨4[maxTa],"&lt;="&amp;0)</f>
        <v>9</v>
      </c>
      <c r="P16" s="132">
        <f>COUNTIFS(날씨4[월],$N16,날씨4[avgTa],"&lt;="&amp;0)</f>
        <v>23</v>
      </c>
      <c r="Q16" s="132">
        <f>COUNTIFS(날씨4[월],$N16,날씨4[avgTa],"&lt;="&amp;-5)</f>
        <v>14</v>
      </c>
      <c r="R16" s="132">
        <f>COUNTIFS(날씨4[월],$N16,날씨4[avgTa],"&lt;="&amp;-10)</f>
        <v>6</v>
      </c>
      <c r="S16" s="132">
        <f>COUNTIFS(날씨4[월],$N16,날씨4[minTa],"&lt;="&amp;-5)</f>
        <v>26</v>
      </c>
      <c r="T16" s="132">
        <f>COUNTIFS(날씨4[월],$N16,날씨4[minTa],"&lt;="&amp;-10)</f>
        <v>15</v>
      </c>
      <c r="U16" s="132">
        <f>COUNTIFS(날씨4[월],$N16,날씨4[minTa],"&lt;="&amp;-12)</f>
        <v>10</v>
      </c>
      <c r="V16" s="132">
        <f>COUNTIFS(날씨4[월],$N16,날씨4[maxTa],"&gt;="&amp;33)</f>
        <v>0</v>
      </c>
      <c r="W16" s="132">
        <f>COUNTIFS(날씨4[월],$N16,날씨4[maxTa],"&gt;="&amp;35)</f>
        <v>0</v>
      </c>
      <c r="X16" s="132">
        <f>COUNTIFS(날씨4[월],$N16,날씨4[sumRn],"&gt;="&amp;5)</f>
        <v>0</v>
      </c>
      <c r="Y16" s="132">
        <f>COUNTIFS(날씨4[월],$N16,날씨4[sumRn],"&gt;="&amp;10)</f>
        <v>0</v>
      </c>
      <c r="Z16" s="132">
        <f>COUNTIFS(날씨4[월],$N16,날씨4[sumRn],"&gt;="&amp;50)</f>
        <v>0</v>
      </c>
      <c r="AA16" s="132">
        <f>COUNTIFS(날씨4[월],$N16,날씨4[ddMefs],"&gt;="&amp;1)</f>
        <v>0</v>
      </c>
      <c r="AB16" s="132">
        <f>COUNTIFS(날씨4[월],$N16,날씨4[ddMefs],"&gt;="&amp;5)</f>
        <v>0</v>
      </c>
      <c r="AC16" s="132">
        <f>COUNTIFS(날씨4[월],$N16,날씨4[maxInsWs],"&gt;="&amp;12)</f>
        <v>1</v>
      </c>
      <c r="AD16" s="132">
        <f>COUNTIFS(날씨4[월],$N16,날씨4[maxInsWs],"&gt;="&amp;15)</f>
        <v>0</v>
      </c>
    </row>
    <row r="17" spans="1:12" x14ac:dyDescent="0.3">
      <c r="A17">
        <v>95</v>
      </c>
      <c r="B17" t="s">
        <v>50</v>
      </c>
      <c r="C17" s="4">
        <v>43115</v>
      </c>
      <c r="D17">
        <v>2.5</v>
      </c>
      <c r="E17">
        <v>-3.2</v>
      </c>
      <c r="F17">
        <v>6.8</v>
      </c>
      <c r="G17">
        <v>0.3</v>
      </c>
      <c r="H17">
        <v>7.9</v>
      </c>
      <c r="I17">
        <v>4.7</v>
      </c>
      <c r="K17" s="18">
        <f>MONTH(날씨4[[#This Row],[tm]])</f>
        <v>1</v>
      </c>
      <c r="L17" s="18">
        <f>DAY(날씨4[[#This Row],[tm]])</f>
        <v>15</v>
      </c>
    </row>
    <row r="18" spans="1:12" x14ac:dyDescent="0.3">
      <c r="A18">
        <v>95</v>
      </c>
      <c r="B18" t="s">
        <v>50</v>
      </c>
      <c r="C18" s="4">
        <v>43116</v>
      </c>
      <c r="D18">
        <v>-0.6</v>
      </c>
      <c r="E18">
        <v>-5.2</v>
      </c>
      <c r="F18">
        <v>3.2</v>
      </c>
      <c r="H18">
        <v>3.4</v>
      </c>
      <c r="I18">
        <v>2.2999999999999998</v>
      </c>
      <c r="K18" s="18">
        <f>MONTH(날씨4[[#This Row],[tm]])</f>
        <v>1</v>
      </c>
      <c r="L18" s="18">
        <f>DAY(날씨4[[#This Row],[tm]])</f>
        <v>16</v>
      </c>
    </row>
    <row r="19" spans="1:12" x14ac:dyDescent="0.3">
      <c r="A19">
        <v>95</v>
      </c>
      <c r="B19" t="s">
        <v>50</v>
      </c>
      <c r="C19" s="4">
        <v>43117</v>
      </c>
      <c r="D19">
        <v>2.2999999999999998</v>
      </c>
      <c r="E19">
        <v>-2.5</v>
      </c>
      <c r="F19">
        <v>7.7</v>
      </c>
      <c r="H19">
        <v>6.2</v>
      </c>
      <c r="I19">
        <v>3.2</v>
      </c>
      <c r="K19" s="18">
        <f>MONTH(날씨4[[#This Row],[tm]])</f>
        <v>1</v>
      </c>
      <c r="L19" s="18">
        <f>DAY(날씨4[[#This Row],[tm]])</f>
        <v>17</v>
      </c>
    </row>
    <row r="20" spans="1:12" x14ac:dyDescent="0.3">
      <c r="A20">
        <v>95</v>
      </c>
      <c r="B20" t="s">
        <v>50</v>
      </c>
      <c r="C20" s="4">
        <v>43118</v>
      </c>
      <c r="D20">
        <v>-0.3</v>
      </c>
      <c r="E20">
        <v>-4.0999999999999996</v>
      </c>
      <c r="F20">
        <v>3</v>
      </c>
      <c r="H20">
        <v>5.6</v>
      </c>
      <c r="I20">
        <v>2.9</v>
      </c>
      <c r="K20" s="18">
        <f>MONTH(날씨4[[#This Row],[tm]])</f>
        <v>1</v>
      </c>
      <c r="L20" s="18">
        <f>DAY(날씨4[[#This Row],[tm]])</f>
        <v>18</v>
      </c>
    </row>
    <row r="21" spans="1:12" x14ac:dyDescent="0.3">
      <c r="A21">
        <v>95</v>
      </c>
      <c r="B21" t="s">
        <v>50</v>
      </c>
      <c r="C21" s="4">
        <v>43119</v>
      </c>
      <c r="D21">
        <v>-2.5</v>
      </c>
      <c r="E21">
        <v>-7</v>
      </c>
      <c r="F21">
        <v>4.5</v>
      </c>
      <c r="H21">
        <v>5.2</v>
      </c>
      <c r="I21">
        <v>2.7</v>
      </c>
      <c r="K21" s="18">
        <f>MONTH(날씨4[[#This Row],[tm]])</f>
        <v>1</v>
      </c>
      <c r="L21" s="18">
        <f>DAY(날씨4[[#This Row],[tm]])</f>
        <v>19</v>
      </c>
    </row>
    <row r="22" spans="1:12" x14ac:dyDescent="0.3">
      <c r="A22">
        <v>95</v>
      </c>
      <c r="B22" t="s">
        <v>50</v>
      </c>
      <c r="C22" s="4">
        <v>43120</v>
      </c>
      <c r="D22">
        <v>-0.9</v>
      </c>
      <c r="E22">
        <v>-6.2</v>
      </c>
      <c r="F22">
        <v>4.7</v>
      </c>
      <c r="H22">
        <v>6.9</v>
      </c>
      <c r="I22">
        <v>3.6</v>
      </c>
      <c r="K22" s="18">
        <f>MONTH(날씨4[[#This Row],[tm]])</f>
        <v>1</v>
      </c>
      <c r="L22" s="18">
        <f>DAY(날씨4[[#This Row],[tm]])</f>
        <v>20</v>
      </c>
    </row>
    <row r="23" spans="1:12" x14ac:dyDescent="0.3">
      <c r="A23">
        <v>95</v>
      </c>
      <c r="B23" t="s">
        <v>50</v>
      </c>
      <c r="C23" s="4">
        <v>43121</v>
      </c>
      <c r="D23">
        <v>-3.5</v>
      </c>
      <c r="E23">
        <v>-10.5</v>
      </c>
      <c r="F23">
        <v>4.0999999999999996</v>
      </c>
      <c r="H23">
        <v>4.3</v>
      </c>
      <c r="I23">
        <v>2.4</v>
      </c>
      <c r="K23" s="18">
        <f>MONTH(날씨4[[#This Row],[tm]])</f>
        <v>1</v>
      </c>
      <c r="L23" s="18">
        <f>DAY(날씨4[[#This Row],[tm]])</f>
        <v>21</v>
      </c>
    </row>
    <row r="24" spans="1:12" x14ac:dyDescent="0.3">
      <c r="A24">
        <v>95</v>
      </c>
      <c r="B24" t="s">
        <v>50</v>
      </c>
      <c r="C24" s="4">
        <v>43122</v>
      </c>
      <c r="D24">
        <v>-2.4</v>
      </c>
      <c r="E24">
        <v>-6</v>
      </c>
      <c r="F24">
        <v>2.5</v>
      </c>
      <c r="G24">
        <v>5.0999999999999996</v>
      </c>
      <c r="H24">
        <v>8.4</v>
      </c>
      <c r="I24">
        <v>4.7</v>
      </c>
      <c r="K24" s="18">
        <f>MONTH(날씨4[[#This Row],[tm]])</f>
        <v>1</v>
      </c>
      <c r="L24" s="18">
        <f>DAY(날씨4[[#This Row],[tm]])</f>
        <v>22</v>
      </c>
    </row>
    <row r="25" spans="1:12" x14ac:dyDescent="0.3">
      <c r="A25">
        <v>95</v>
      </c>
      <c r="B25" t="s">
        <v>50</v>
      </c>
      <c r="C25" s="4">
        <v>43123</v>
      </c>
      <c r="D25">
        <v>-13.7</v>
      </c>
      <c r="E25">
        <v>-17</v>
      </c>
      <c r="F25">
        <v>-6</v>
      </c>
      <c r="H25">
        <v>9</v>
      </c>
      <c r="I25">
        <v>5.2</v>
      </c>
      <c r="K25" s="18">
        <f>MONTH(날씨4[[#This Row],[tm]])</f>
        <v>1</v>
      </c>
      <c r="L25" s="18">
        <f>DAY(날씨4[[#This Row],[tm]])</f>
        <v>23</v>
      </c>
    </row>
    <row r="26" spans="1:12" x14ac:dyDescent="0.3">
      <c r="A26">
        <v>95</v>
      </c>
      <c r="B26" t="s">
        <v>50</v>
      </c>
      <c r="C26" s="4">
        <v>43124</v>
      </c>
      <c r="D26">
        <v>-17.2</v>
      </c>
      <c r="E26">
        <v>-23</v>
      </c>
      <c r="F26">
        <v>-11.8</v>
      </c>
      <c r="H26">
        <v>10.6</v>
      </c>
      <c r="I26">
        <v>5.3</v>
      </c>
      <c r="K26" s="18">
        <f>MONTH(날씨4[[#This Row],[tm]])</f>
        <v>1</v>
      </c>
      <c r="L26" s="18">
        <f>DAY(날씨4[[#This Row],[tm]])</f>
        <v>24</v>
      </c>
    </row>
    <row r="27" spans="1:12" x14ac:dyDescent="0.3">
      <c r="A27">
        <v>95</v>
      </c>
      <c r="B27" t="s">
        <v>50</v>
      </c>
      <c r="C27" s="4">
        <v>43125</v>
      </c>
      <c r="D27">
        <v>-18</v>
      </c>
      <c r="E27">
        <v>-24.1</v>
      </c>
      <c r="F27">
        <v>-10.9</v>
      </c>
      <c r="H27">
        <v>6.5</v>
      </c>
      <c r="I27">
        <v>3.5</v>
      </c>
      <c r="K27" s="18">
        <f>MONTH(날씨4[[#This Row],[tm]])</f>
        <v>1</v>
      </c>
      <c r="L27" s="18">
        <f>DAY(날씨4[[#This Row],[tm]])</f>
        <v>25</v>
      </c>
    </row>
    <row r="28" spans="1:12" x14ac:dyDescent="0.3">
      <c r="A28">
        <v>95</v>
      </c>
      <c r="B28" t="s">
        <v>50</v>
      </c>
      <c r="C28" s="4">
        <v>43126</v>
      </c>
      <c r="D28">
        <v>-19.100000000000001</v>
      </c>
      <c r="E28">
        <v>-25.2</v>
      </c>
      <c r="F28">
        <v>-12</v>
      </c>
      <c r="H28">
        <v>4.7</v>
      </c>
      <c r="I28">
        <v>2.1</v>
      </c>
      <c r="K28" s="18">
        <f>MONTH(날씨4[[#This Row],[tm]])</f>
        <v>1</v>
      </c>
      <c r="L28" s="18">
        <f>DAY(날씨4[[#This Row],[tm]])</f>
        <v>26</v>
      </c>
    </row>
    <row r="29" spans="1:12" x14ac:dyDescent="0.3">
      <c r="A29">
        <v>95</v>
      </c>
      <c r="B29" t="s">
        <v>50</v>
      </c>
      <c r="C29" s="4">
        <v>43127</v>
      </c>
      <c r="D29">
        <v>-14.7</v>
      </c>
      <c r="E29">
        <v>-24.6</v>
      </c>
      <c r="F29">
        <v>-5.2</v>
      </c>
      <c r="H29">
        <v>2.9</v>
      </c>
      <c r="I29">
        <v>1.7</v>
      </c>
      <c r="K29" s="18">
        <f>MONTH(날씨4[[#This Row],[tm]])</f>
        <v>1</v>
      </c>
      <c r="L29" s="18">
        <f>DAY(날씨4[[#This Row],[tm]])</f>
        <v>27</v>
      </c>
    </row>
    <row r="30" spans="1:12" x14ac:dyDescent="0.3">
      <c r="A30">
        <v>95</v>
      </c>
      <c r="B30" t="s">
        <v>50</v>
      </c>
      <c r="C30" s="4">
        <v>43128</v>
      </c>
      <c r="D30">
        <v>-8.8000000000000007</v>
      </c>
      <c r="E30">
        <v>-13.6</v>
      </c>
      <c r="F30">
        <v>-2.5</v>
      </c>
      <c r="H30">
        <v>9</v>
      </c>
      <c r="I30">
        <v>5.2</v>
      </c>
      <c r="K30" s="18">
        <f>MONTH(날씨4[[#This Row],[tm]])</f>
        <v>1</v>
      </c>
      <c r="L30" s="18">
        <f>DAY(날씨4[[#This Row],[tm]])</f>
        <v>28</v>
      </c>
    </row>
    <row r="31" spans="1:12" x14ac:dyDescent="0.3">
      <c r="A31">
        <v>95</v>
      </c>
      <c r="B31" t="s">
        <v>50</v>
      </c>
      <c r="C31" s="4">
        <v>43129</v>
      </c>
      <c r="D31">
        <v>-12.9</v>
      </c>
      <c r="E31">
        <v>-18.899999999999999</v>
      </c>
      <c r="F31">
        <v>-6.3</v>
      </c>
      <c r="H31">
        <v>8.1999999999999993</v>
      </c>
      <c r="I31">
        <v>4.4000000000000004</v>
      </c>
      <c r="K31" s="18">
        <f>MONTH(날씨4[[#This Row],[tm]])</f>
        <v>1</v>
      </c>
      <c r="L31" s="18">
        <f>DAY(날씨4[[#This Row],[tm]])</f>
        <v>29</v>
      </c>
    </row>
    <row r="32" spans="1:12" x14ac:dyDescent="0.3">
      <c r="A32">
        <v>95</v>
      </c>
      <c r="B32" t="s">
        <v>50</v>
      </c>
      <c r="C32" s="4">
        <v>43130</v>
      </c>
      <c r="D32">
        <v>-9.1</v>
      </c>
      <c r="E32">
        <v>-20.399999999999999</v>
      </c>
      <c r="F32">
        <v>-1.7</v>
      </c>
      <c r="G32">
        <v>0.2</v>
      </c>
      <c r="H32">
        <v>9.6</v>
      </c>
      <c r="I32">
        <v>5</v>
      </c>
      <c r="K32" s="18">
        <f>MONTH(날씨4[[#This Row],[tm]])</f>
        <v>1</v>
      </c>
      <c r="L32" s="18">
        <f>DAY(날씨4[[#This Row],[tm]])</f>
        <v>30</v>
      </c>
    </row>
    <row r="33" spans="1:12" x14ac:dyDescent="0.3">
      <c r="A33">
        <v>95</v>
      </c>
      <c r="B33" t="s">
        <v>50</v>
      </c>
      <c r="C33" s="4">
        <v>43131</v>
      </c>
      <c r="D33">
        <v>-5.3</v>
      </c>
      <c r="E33">
        <v>-11</v>
      </c>
      <c r="F33">
        <v>-1</v>
      </c>
      <c r="H33">
        <v>5.2</v>
      </c>
      <c r="I33">
        <v>2.7</v>
      </c>
      <c r="K33" s="18">
        <f>MONTH(날씨4[[#This Row],[tm]])</f>
        <v>1</v>
      </c>
      <c r="L33" s="18">
        <f>DAY(날씨4[[#This Row],[tm]])</f>
        <v>31</v>
      </c>
    </row>
    <row r="34" spans="1:12" x14ac:dyDescent="0.3">
      <c r="A34">
        <v>95</v>
      </c>
      <c r="B34" t="s">
        <v>50</v>
      </c>
      <c r="C34" s="4">
        <v>43132</v>
      </c>
      <c r="D34">
        <v>-9</v>
      </c>
      <c r="E34">
        <v>-17.600000000000001</v>
      </c>
      <c r="F34">
        <v>0.7</v>
      </c>
      <c r="H34">
        <v>3.4</v>
      </c>
      <c r="I34">
        <v>2.1</v>
      </c>
      <c r="K34" s="18">
        <f>MONTH(날씨4[[#This Row],[tm]])</f>
        <v>2</v>
      </c>
      <c r="L34" s="18">
        <f>DAY(날씨4[[#This Row],[tm]])</f>
        <v>1</v>
      </c>
    </row>
    <row r="35" spans="1:12" x14ac:dyDescent="0.3">
      <c r="A35">
        <v>95</v>
      </c>
      <c r="B35" t="s">
        <v>50</v>
      </c>
      <c r="C35" s="4">
        <v>43133</v>
      </c>
      <c r="D35">
        <v>-7.3</v>
      </c>
      <c r="E35">
        <v>-15.9</v>
      </c>
      <c r="F35">
        <v>3</v>
      </c>
      <c r="H35">
        <v>5.4</v>
      </c>
      <c r="I35">
        <v>2.6</v>
      </c>
      <c r="K35" s="18">
        <f>MONTH(날씨4[[#This Row],[tm]])</f>
        <v>2</v>
      </c>
      <c r="L35" s="18">
        <f>DAY(날씨4[[#This Row],[tm]])</f>
        <v>2</v>
      </c>
    </row>
    <row r="36" spans="1:12" x14ac:dyDescent="0.3">
      <c r="A36">
        <v>95</v>
      </c>
      <c r="B36" t="s">
        <v>50</v>
      </c>
      <c r="C36" s="4">
        <v>43134</v>
      </c>
      <c r="D36">
        <v>-8.3000000000000007</v>
      </c>
      <c r="E36">
        <v>-11.8</v>
      </c>
      <c r="F36">
        <v>-5.3</v>
      </c>
      <c r="G36">
        <v>0</v>
      </c>
      <c r="H36">
        <v>8.4</v>
      </c>
      <c r="I36">
        <v>4.5</v>
      </c>
      <c r="K36" s="18">
        <f>MONTH(날씨4[[#This Row],[tm]])</f>
        <v>2</v>
      </c>
      <c r="L36" s="18">
        <f>DAY(날씨4[[#This Row],[tm]])</f>
        <v>3</v>
      </c>
    </row>
    <row r="37" spans="1:12" x14ac:dyDescent="0.3">
      <c r="A37">
        <v>95</v>
      </c>
      <c r="B37" t="s">
        <v>50</v>
      </c>
      <c r="C37" s="4">
        <v>43135</v>
      </c>
      <c r="D37">
        <v>-12.6</v>
      </c>
      <c r="E37">
        <v>-19.100000000000001</v>
      </c>
      <c r="F37">
        <v>-6.8</v>
      </c>
      <c r="H37">
        <v>7.9</v>
      </c>
      <c r="I37">
        <v>3.6</v>
      </c>
      <c r="K37" s="18">
        <f>MONTH(날씨4[[#This Row],[tm]])</f>
        <v>2</v>
      </c>
      <c r="L37" s="18">
        <f>DAY(날씨4[[#This Row],[tm]])</f>
        <v>4</v>
      </c>
    </row>
    <row r="38" spans="1:12" x14ac:dyDescent="0.3">
      <c r="A38">
        <v>95</v>
      </c>
      <c r="B38" t="s">
        <v>50</v>
      </c>
      <c r="C38" s="4">
        <v>43136</v>
      </c>
      <c r="D38">
        <v>-12.9</v>
      </c>
      <c r="E38">
        <v>-20.3</v>
      </c>
      <c r="F38">
        <v>-6.5</v>
      </c>
      <c r="H38">
        <v>9.1999999999999993</v>
      </c>
      <c r="I38">
        <v>5.2</v>
      </c>
      <c r="K38" s="18">
        <f>MONTH(날씨4[[#This Row],[tm]])</f>
        <v>2</v>
      </c>
      <c r="L38" s="18">
        <f>DAY(날씨4[[#This Row],[tm]])</f>
        <v>5</v>
      </c>
    </row>
    <row r="39" spans="1:12" x14ac:dyDescent="0.3">
      <c r="A39">
        <v>95</v>
      </c>
      <c r="B39" t="s">
        <v>50</v>
      </c>
      <c r="C39" s="4">
        <v>43137</v>
      </c>
      <c r="D39">
        <v>-13.6</v>
      </c>
      <c r="E39">
        <v>-20.399999999999999</v>
      </c>
      <c r="F39">
        <v>-7</v>
      </c>
      <c r="H39">
        <v>7.6</v>
      </c>
      <c r="I39">
        <v>3.9</v>
      </c>
      <c r="K39" s="18">
        <f>MONTH(날씨4[[#This Row],[tm]])</f>
        <v>2</v>
      </c>
      <c r="L39" s="18">
        <f>DAY(날씨4[[#This Row],[tm]])</f>
        <v>6</v>
      </c>
    </row>
    <row r="40" spans="1:12" x14ac:dyDescent="0.3">
      <c r="A40">
        <v>95</v>
      </c>
      <c r="B40" t="s">
        <v>50</v>
      </c>
      <c r="C40" s="4">
        <v>43138</v>
      </c>
      <c r="D40">
        <v>-12.6</v>
      </c>
      <c r="E40">
        <v>-21.1</v>
      </c>
      <c r="F40">
        <v>-4.4000000000000004</v>
      </c>
      <c r="H40">
        <v>6</v>
      </c>
      <c r="I40">
        <v>3.2</v>
      </c>
      <c r="K40" s="18">
        <f>MONTH(날씨4[[#This Row],[tm]])</f>
        <v>2</v>
      </c>
      <c r="L40" s="18">
        <f>DAY(날씨4[[#This Row],[tm]])</f>
        <v>7</v>
      </c>
    </row>
    <row r="41" spans="1:12" x14ac:dyDescent="0.3">
      <c r="A41">
        <v>95</v>
      </c>
      <c r="B41" t="s">
        <v>50</v>
      </c>
      <c r="C41" s="4">
        <v>43139</v>
      </c>
      <c r="D41">
        <v>-9.5</v>
      </c>
      <c r="E41">
        <v>-18.5</v>
      </c>
      <c r="F41">
        <v>0.2</v>
      </c>
      <c r="H41">
        <v>6.9</v>
      </c>
      <c r="I41">
        <v>3.9</v>
      </c>
      <c r="K41" s="18">
        <f>MONTH(날씨4[[#This Row],[tm]])</f>
        <v>2</v>
      </c>
      <c r="L41" s="18">
        <f>DAY(날씨4[[#This Row],[tm]])</f>
        <v>8</v>
      </c>
    </row>
    <row r="42" spans="1:12" x14ac:dyDescent="0.3">
      <c r="A42">
        <v>95</v>
      </c>
      <c r="B42" t="s">
        <v>50</v>
      </c>
      <c r="C42" s="4">
        <v>43140</v>
      </c>
      <c r="D42">
        <v>-3.2</v>
      </c>
      <c r="E42">
        <v>-15</v>
      </c>
      <c r="F42">
        <v>4.7</v>
      </c>
      <c r="H42">
        <v>7.1</v>
      </c>
      <c r="I42">
        <v>4</v>
      </c>
      <c r="K42" s="18">
        <f>MONTH(날씨4[[#This Row],[tm]])</f>
        <v>2</v>
      </c>
      <c r="L42" s="18">
        <f>DAY(날씨4[[#This Row],[tm]])</f>
        <v>9</v>
      </c>
    </row>
    <row r="43" spans="1:12" x14ac:dyDescent="0.3">
      <c r="A43">
        <v>95</v>
      </c>
      <c r="B43" t="s">
        <v>50</v>
      </c>
      <c r="C43" s="4">
        <v>43141</v>
      </c>
      <c r="D43">
        <v>-1.4</v>
      </c>
      <c r="E43">
        <v>-8.6</v>
      </c>
      <c r="F43">
        <v>3.1</v>
      </c>
      <c r="H43">
        <v>9.1999999999999993</v>
      </c>
      <c r="I43">
        <v>5.5</v>
      </c>
      <c r="K43" s="18">
        <f>MONTH(날씨4[[#This Row],[tm]])</f>
        <v>2</v>
      </c>
      <c r="L43" s="18">
        <f>DAY(날씨4[[#This Row],[tm]])</f>
        <v>10</v>
      </c>
    </row>
    <row r="44" spans="1:12" x14ac:dyDescent="0.3">
      <c r="A44">
        <v>95</v>
      </c>
      <c r="B44" t="s">
        <v>50</v>
      </c>
      <c r="C44" s="4">
        <v>43142</v>
      </c>
      <c r="D44">
        <v>-7.7</v>
      </c>
      <c r="E44">
        <v>-14.2</v>
      </c>
      <c r="F44">
        <v>-3.9</v>
      </c>
      <c r="G44">
        <v>0</v>
      </c>
      <c r="H44">
        <v>10</v>
      </c>
      <c r="I44">
        <v>5</v>
      </c>
      <c r="K44" s="18">
        <f>MONTH(날씨4[[#This Row],[tm]])</f>
        <v>2</v>
      </c>
      <c r="L44" s="18">
        <f>DAY(날씨4[[#This Row],[tm]])</f>
        <v>11</v>
      </c>
    </row>
    <row r="45" spans="1:12" x14ac:dyDescent="0.3">
      <c r="A45">
        <v>95</v>
      </c>
      <c r="B45" t="s">
        <v>50</v>
      </c>
      <c r="C45" s="4">
        <v>43143</v>
      </c>
      <c r="D45">
        <v>-7.6</v>
      </c>
      <c r="E45">
        <v>-14.1</v>
      </c>
      <c r="F45">
        <v>-3.3</v>
      </c>
      <c r="H45">
        <v>10</v>
      </c>
      <c r="I45">
        <v>5.9</v>
      </c>
      <c r="K45" s="18">
        <f>MONTH(날씨4[[#This Row],[tm]])</f>
        <v>2</v>
      </c>
      <c r="L45" s="18">
        <f>DAY(날씨4[[#This Row],[tm]])</f>
        <v>12</v>
      </c>
    </row>
    <row r="46" spans="1:12" x14ac:dyDescent="0.3">
      <c r="A46">
        <v>95</v>
      </c>
      <c r="B46" t="s">
        <v>50</v>
      </c>
      <c r="C46" s="4">
        <v>43144</v>
      </c>
      <c r="D46">
        <v>-3.7</v>
      </c>
      <c r="E46">
        <v>-15.5</v>
      </c>
      <c r="F46">
        <v>2.8</v>
      </c>
      <c r="H46">
        <v>11.3</v>
      </c>
      <c r="I46">
        <v>6.8</v>
      </c>
      <c r="K46" s="18">
        <f>MONTH(날씨4[[#This Row],[tm]])</f>
        <v>2</v>
      </c>
      <c r="L46" s="18">
        <f>DAY(날씨4[[#This Row],[tm]])</f>
        <v>13</v>
      </c>
    </row>
    <row r="47" spans="1:12" x14ac:dyDescent="0.3">
      <c r="A47">
        <v>95</v>
      </c>
      <c r="B47" t="s">
        <v>50</v>
      </c>
      <c r="C47" s="4">
        <v>43145</v>
      </c>
      <c r="D47">
        <v>2.7</v>
      </c>
      <c r="E47">
        <v>-1.7</v>
      </c>
      <c r="F47">
        <v>8.6</v>
      </c>
      <c r="H47">
        <v>9.9</v>
      </c>
      <c r="I47">
        <v>5.7</v>
      </c>
      <c r="K47" s="18">
        <f>MONTH(날씨4[[#This Row],[tm]])</f>
        <v>2</v>
      </c>
      <c r="L47" s="18">
        <f>DAY(날씨4[[#This Row],[tm]])</f>
        <v>14</v>
      </c>
    </row>
    <row r="48" spans="1:12" x14ac:dyDescent="0.3">
      <c r="A48">
        <v>95</v>
      </c>
      <c r="B48" t="s">
        <v>50</v>
      </c>
      <c r="C48" s="4">
        <v>43146</v>
      </c>
      <c r="D48">
        <v>-3.1</v>
      </c>
      <c r="E48">
        <v>-9.1</v>
      </c>
      <c r="F48">
        <v>4</v>
      </c>
      <c r="H48">
        <v>5.6</v>
      </c>
      <c r="I48">
        <v>3.5</v>
      </c>
      <c r="K48" s="18">
        <f>MONTH(날씨4[[#This Row],[tm]])</f>
        <v>2</v>
      </c>
      <c r="L48" s="18">
        <f>DAY(날씨4[[#This Row],[tm]])</f>
        <v>15</v>
      </c>
    </row>
    <row r="49" spans="1:12" x14ac:dyDescent="0.3">
      <c r="A49">
        <v>95</v>
      </c>
      <c r="B49" t="s">
        <v>50</v>
      </c>
      <c r="C49" s="4">
        <v>43147</v>
      </c>
      <c r="D49">
        <v>-3.7</v>
      </c>
      <c r="E49">
        <v>-12.8</v>
      </c>
      <c r="F49">
        <v>3.7</v>
      </c>
      <c r="H49">
        <v>8.6</v>
      </c>
      <c r="I49">
        <v>5</v>
      </c>
      <c r="K49" s="18">
        <f>MONTH(날씨4[[#This Row],[tm]])</f>
        <v>2</v>
      </c>
      <c r="L49" s="18">
        <f>DAY(날씨4[[#This Row],[tm]])</f>
        <v>16</v>
      </c>
    </row>
    <row r="50" spans="1:12" x14ac:dyDescent="0.3">
      <c r="A50">
        <v>95</v>
      </c>
      <c r="B50" t="s">
        <v>50</v>
      </c>
      <c r="C50" s="4">
        <v>43148</v>
      </c>
      <c r="D50">
        <v>-4.3</v>
      </c>
      <c r="E50">
        <v>-11</v>
      </c>
      <c r="F50">
        <v>0.9</v>
      </c>
      <c r="H50">
        <v>8.9</v>
      </c>
      <c r="I50">
        <v>4.7</v>
      </c>
      <c r="K50" s="18">
        <f>MONTH(날씨4[[#This Row],[tm]])</f>
        <v>2</v>
      </c>
      <c r="L50" s="18">
        <f>DAY(날씨4[[#This Row],[tm]])</f>
        <v>17</v>
      </c>
    </row>
    <row r="51" spans="1:12" x14ac:dyDescent="0.3">
      <c r="A51">
        <v>95</v>
      </c>
      <c r="B51" t="s">
        <v>50</v>
      </c>
      <c r="C51" s="4">
        <v>43149</v>
      </c>
      <c r="D51">
        <v>-2.6</v>
      </c>
      <c r="E51">
        <v>-8.6</v>
      </c>
      <c r="F51">
        <v>4.0999999999999996</v>
      </c>
      <c r="H51">
        <v>4.9000000000000004</v>
      </c>
      <c r="I51">
        <v>2.9</v>
      </c>
      <c r="K51" s="18">
        <f>MONTH(날씨4[[#This Row],[tm]])</f>
        <v>2</v>
      </c>
      <c r="L51" s="18">
        <f>DAY(날씨4[[#This Row],[tm]])</f>
        <v>18</v>
      </c>
    </row>
    <row r="52" spans="1:12" x14ac:dyDescent="0.3">
      <c r="A52">
        <v>95</v>
      </c>
      <c r="B52" t="s">
        <v>50</v>
      </c>
      <c r="C52" s="4">
        <v>43150</v>
      </c>
      <c r="D52">
        <v>-0.5</v>
      </c>
      <c r="E52">
        <v>-6.6</v>
      </c>
      <c r="F52">
        <v>6.6</v>
      </c>
      <c r="H52">
        <v>4.7</v>
      </c>
      <c r="I52">
        <v>2.2999999999999998</v>
      </c>
      <c r="K52" s="18">
        <f>MONTH(날씨4[[#This Row],[tm]])</f>
        <v>2</v>
      </c>
      <c r="L52" s="18">
        <f>DAY(날씨4[[#This Row],[tm]])</f>
        <v>19</v>
      </c>
    </row>
    <row r="53" spans="1:12" x14ac:dyDescent="0.3">
      <c r="A53">
        <v>95</v>
      </c>
      <c r="B53" t="s">
        <v>50</v>
      </c>
      <c r="C53" s="4">
        <v>43151</v>
      </c>
      <c r="D53">
        <v>-1.9</v>
      </c>
      <c r="E53">
        <v>-9.3000000000000007</v>
      </c>
      <c r="F53">
        <v>5.0999999999999996</v>
      </c>
      <c r="H53">
        <v>8.6</v>
      </c>
      <c r="I53">
        <v>4.5999999999999996</v>
      </c>
      <c r="K53" s="18">
        <f>MONTH(날씨4[[#This Row],[tm]])</f>
        <v>2</v>
      </c>
      <c r="L53" s="18">
        <f>DAY(날씨4[[#This Row],[tm]])</f>
        <v>20</v>
      </c>
    </row>
    <row r="54" spans="1:12" x14ac:dyDescent="0.3">
      <c r="A54">
        <v>95</v>
      </c>
      <c r="B54" t="s">
        <v>50</v>
      </c>
      <c r="C54" s="4">
        <v>43152</v>
      </c>
      <c r="D54">
        <v>-4.5</v>
      </c>
      <c r="E54">
        <v>-11.9</v>
      </c>
      <c r="F54">
        <v>3.4</v>
      </c>
      <c r="H54">
        <v>8.8000000000000007</v>
      </c>
      <c r="I54">
        <v>5</v>
      </c>
      <c r="K54" s="18">
        <f>MONTH(날씨4[[#This Row],[tm]])</f>
        <v>2</v>
      </c>
      <c r="L54" s="18">
        <f>DAY(날씨4[[#This Row],[tm]])</f>
        <v>21</v>
      </c>
    </row>
    <row r="55" spans="1:12" x14ac:dyDescent="0.3">
      <c r="A55">
        <v>95</v>
      </c>
      <c r="B55" t="s">
        <v>50</v>
      </c>
      <c r="C55" s="4">
        <v>43153</v>
      </c>
      <c r="D55">
        <v>-0.4</v>
      </c>
      <c r="E55">
        <v>-7.6</v>
      </c>
      <c r="F55">
        <v>5.2</v>
      </c>
      <c r="G55">
        <v>0.3</v>
      </c>
      <c r="H55">
        <v>9.3000000000000007</v>
      </c>
      <c r="I55">
        <v>5.3</v>
      </c>
      <c r="K55" s="18">
        <f>MONTH(날씨4[[#This Row],[tm]])</f>
        <v>2</v>
      </c>
      <c r="L55" s="18">
        <f>DAY(날씨4[[#This Row],[tm]])</f>
        <v>22</v>
      </c>
    </row>
    <row r="56" spans="1:12" x14ac:dyDescent="0.3">
      <c r="A56">
        <v>95</v>
      </c>
      <c r="B56" t="s">
        <v>50</v>
      </c>
      <c r="C56" s="4">
        <v>43154</v>
      </c>
      <c r="D56">
        <v>2.2999999999999998</v>
      </c>
      <c r="E56">
        <v>-7.3</v>
      </c>
      <c r="F56">
        <v>6.5</v>
      </c>
      <c r="G56">
        <v>3.1</v>
      </c>
      <c r="H56">
        <v>8.1999999999999993</v>
      </c>
      <c r="I56">
        <v>5.4</v>
      </c>
      <c r="K56" s="18">
        <f>MONTH(날씨4[[#This Row],[tm]])</f>
        <v>2</v>
      </c>
      <c r="L56" s="18">
        <f>DAY(날씨4[[#This Row],[tm]])</f>
        <v>23</v>
      </c>
    </row>
    <row r="57" spans="1:12" x14ac:dyDescent="0.3">
      <c r="A57">
        <v>95</v>
      </c>
      <c r="B57" t="s">
        <v>50</v>
      </c>
      <c r="C57" s="4">
        <v>43155</v>
      </c>
      <c r="D57">
        <v>0.3</v>
      </c>
      <c r="E57">
        <v>-4.8</v>
      </c>
      <c r="F57">
        <v>6.2</v>
      </c>
      <c r="H57">
        <v>6.2</v>
      </c>
      <c r="I57">
        <v>3.8</v>
      </c>
      <c r="K57" s="18">
        <f>MONTH(날씨4[[#This Row],[tm]])</f>
        <v>2</v>
      </c>
      <c r="L57" s="18">
        <f>DAY(날씨4[[#This Row],[tm]])</f>
        <v>24</v>
      </c>
    </row>
    <row r="58" spans="1:12" x14ac:dyDescent="0.3">
      <c r="A58">
        <v>95</v>
      </c>
      <c r="B58" t="s">
        <v>50</v>
      </c>
      <c r="C58" s="4">
        <v>43156</v>
      </c>
      <c r="D58">
        <v>-0.5</v>
      </c>
      <c r="E58">
        <v>-6.8</v>
      </c>
      <c r="F58">
        <v>7.3</v>
      </c>
      <c r="H58">
        <v>6.2</v>
      </c>
      <c r="I58">
        <v>3.4</v>
      </c>
      <c r="K58" s="18">
        <f>MONTH(날씨4[[#This Row],[tm]])</f>
        <v>2</v>
      </c>
      <c r="L58" s="18">
        <f>DAY(날씨4[[#This Row],[tm]])</f>
        <v>25</v>
      </c>
    </row>
    <row r="59" spans="1:12" x14ac:dyDescent="0.3">
      <c r="A59">
        <v>95</v>
      </c>
      <c r="B59" t="s">
        <v>50</v>
      </c>
      <c r="C59" s="4">
        <v>43157</v>
      </c>
      <c r="D59">
        <v>0.2</v>
      </c>
      <c r="E59">
        <v>-8.6</v>
      </c>
      <c r="F59">
        <v>9.8000000000000007</v>
      </c>
      <c r="H59">
        <v>6.1</v>
      </c>
      <c r="I59">
        <v>3.4</v>
      </c>
      <c r="K59" s="18">
        <f>MONTH(날씨4[[#This Row],[tm]])</f>
        <v>2</v>
      </c>
      <c r="L59" s="18">
        <f>DAY(날씨4[[#This Row],[tm]])</f>
        <v>26</v>
      </c>
    </row>
    <row r="60" spans="1:12" x14ac:dyDescent="0.3">
      <c r="A60">
        <v>95</v>
      </c>
      <c r="B60" t="s">
        <v>50</v>
      </c>
      <c r="C60" s="4">
        <v>43158</v>
      </c>
      <c r="D60">
        <v>0.6</v>
      </c>
      <c r="E60">
        <v>-4.8</v>
      </c>
      <c r="F60">
        <v>4</v>
      </c>
      <c r="H60">
        <v>3.9</v>
      </c>
      <c r="I60">
        <v>2.1</v>
      </c>
      <c r="K60" s="18">
        <f>MONTH(날씨4[[#This Row],[tm]])</f>
        <v>2</v>
      </c>
      <c r="L60" s="18">
        <f>DAY(날씨4[[#This Row],[tm]])</f>
        <v>27</v>
      </c>
    </row>
    <row r="61" spans="1:12" x14ac:dyDescent="0.3">
      <c r="A61">
        <v>95</v>
      </c>
      <c r="B61" t="s">
        <v>50</v>
      </c>
      <c r="C61" s="4">
        <v>43159</v>
      </c>
      <c r="D61">
        <v>2.2999999999999998</v>
      </c>
      <c r="E61">
        <v>0.1</v>
      </c>
      <c r="F61">
        <v>6.7</v>
      </c>
      <c r="G61">
        <v>11</v>
      </c>
      <c r="H61">
        <v>9.6999999999999993</v>
      </c>
      <c r="I61">
        <v>6.6</v>
      </c>
      <c r="K61" s="18">
        <f>MONTH(날씨4[[#This Row],[tm]])</f>
        <v>2</v>
      </c>
      <c r="L61" s="18">
        <f>DAY(날씨4[[#This Row],[tm]])</f>
        <v>28</v>
      </c>
    </row>
    <row r="62" spans="1:12" x14ac:dyDescent="0.3">
      <c r="A62">
        <v>95</v>
      </c>
      <c r="B62" t="s">
        <v>50</v>
      </c>
      <c r="C62" s="4">
        <v>43160</v>
      </c>
      <c r="D62">
        <v>-1.7</v>
      </c>
      <c r="E62">
        <v>-5.4</v>
      </c>
      <c r="F62">
        <v>2.4</v>
      </c>
      <c r="G62">
        <v>1.9</v>
      </c>
      <c r="H62">
        <v>10.5</v>
      </c>
      <c r="I62">
        <v>5.5</v>
      </c>
      <c r="K62" s="18">
        <f>MONTH(날씨4[[#This Row],[tm]])</f>
        <v>3</v>
      </c>
      <c r="L62" s="18">
        <f>DAY(날씨4[[#This Row],[tm]])</f>
        <v>1</v>
      </c>
    </row>
    <row r="63" spans="1:12" x14ac:dyDescent="0.3">
      <c r="A63">
        <v>95</v>
      </c>
      <c r="B63" t="s">
        <v>50</v>
      </c>
      <c r="C63" s="4">
        <v>43161</v>
      </c>
      <c r="D63">
        <v>-3.3</v>
      </c>
      <c r="E63">
        <v>-10.8</v>
      </c>
      <c r="F63">
        <v>3.5</v>
      </c>
      <c r="H63">
        <v>6.2</v>
      </c>
      <c r="I63">
        <v>3.1</v>
      </c>
      <c r="K63" s="18">
        <f>MONTH(날씨4[[#This Row],[tm]])</f>
        <v>3</v>
      </c>
      <c r="L63" s="18">
        <f>DAY(날씨4[[#This Row],[tm]])</f>
        <v>2</v>
      </c>
    </row>
    <row r="64" spans="1:12" x14ac:dyDescent="0.3">
      <c r="A64">
        <v>95</v>
      </c>
      <c r="B64" t="s">
        <v>50</v>
      </c>
      <c r="C64" s="4">
        <v>43162</v>
      </c>
      <c r="D64">
        <v>6.1</v>
      </c>
      <c r="E64">
        <v>-3.4</v>
      </c>
      <c r="F64">
        <v>14.7</v>
      </c>
      <c r="H64">
        <v>8.4</v>
      </c>
      <c r="I64">
        <v>5.0999999999999996</v>
      </c>
      <c r="K64" s="18">
        <f>MONTH(날씨4[[#This Row],[tm]])</f>
        <v>3</v>
      </c>
      <c r="L64" s="18">
        <f>DAY(날씨4[[#This Row],[tm]])</f>
        <v>3</v>
      </c>
    </row>
    <row r="65" spans="1:12" x14ac:dyDescent="0.3">
      <c r="A65">
        <v>95</v>
      </c>
      <c r="B65" t="s">
        <v>50</v>
      </c>
      <c r="C65" s="4">
        <v>43163</v>
      </c>
      <c r="D65">
        <v>6.8</v>
      </c>
      <c r="E65">
        <v>3.5</v>
      </c>
      <c r="F65">
        <v>8.9</v>
      </c>
      <c r="G65">
        <v>10.7</v>
      </c>
      <c r="H65">
        <v>12.5</v>
      </c>
      <c r="I65">
        <v>7.4</v>
      </c>
      <c r="K65" s="18">
        <f>MONTH(날씨4[[#This Row],[tm]])</f>
        <v>3</v>
      </c>
      <c r="L65" s="18">
        <f>DAY(날씨4[[#This Row],[tm]])</f>
        <v>4</v>
      </c>
    </row>
    <row r="66" spans="1:12" x14ac:dyDescent="0.3">
      <c r="A66">
        <v>95</v>
      </c>
      <c r="B66" t="s">
        <v>50</v>
      </c>
      <c r="C66" s="4">
        <v>43164</v>
      </c>
      <c r="D66">
        <v>1.7</v>
      </c>
      <c r="E66">
        <v>-3.2</v>
      </c>
      <c r="F66">
        <v>5.6</v>
      </c>
      <c r="G66">
        <v>6.9</v>
      </c>
      <c r="H66">
        <v>12.3</v>
      </c>
      <c r="I66">
        <v>7</v>
      </c>
      <c r="K66" s="18">
        <f>MONTH(날씨4[[#This Row],[tm]])</f>
        <v>3</v>
      </c>
      <c r="L66" s="18">
        <f>DAY(날씨4[[#This Row],[tm]])</f>
        <v>5</v>
      </c>
    </row>
    <row r="67" spans="1:12" x14ac:dyDescent="0.3">
      <c r="A67">
        <v>95</v>
      </c>
      <c r="B67" t="s">
        <v>50</v>
      </c>
      <c r="C67" s="4">
        <v>43165</v>
      </c>
      <c r="D67">
        <v>1.5</v>
      </c>
      <c r="E67">
        <v>-5.4</v>
      </c>
      <c r="F67">
        <v>8.8000000000000007</v>
      </c>
      <c r="H67">
        <v>9</v>
      </c>
      <c r="I67">
        <v>5.6</v>
      </c>
      <c r="K67" s="18">
        <f>MONTH(날씨4[[#This Row],[tm]])</f>
        <v>3</v>
      </c>
      <c r="L67" s="18">
        <f>DAY(날씨4[[#This Row],[tm]])</f>
        <v>6</v>
      </c>
    </row>
    <row r="68" spans="1:12" x14ac:dyDescent="0.3">
      <c r="A68">
        <v>95</v>
      </c>
      <c r="B68" t="s">
        <v>50</v>
      </c>
      <c r="C68" s="4">
        <v>43166</v>
      </c>
      <c r="D68">
        <v>3.8</v>
      </c>
      <c r="E68">
        <v>-3.3</v>
      </c>
      <c r="F68">
        <v>10.3</v>
      </c>
      <c r="G68">
        <v>0.2</v>
      </c>
      <c r="H68">
        <v>6.4</v>
      </c>
      <c r="I68">
        <v>4.7</v>
      </c>
      <c r="K68" s="18">
        <f>MONTH(날씨4[[#This Row],[tm]])</f>
        <v>3</v>
      </c>
      <c r="L68" s="18">
        <f>DAY(날씨4[[#This Row],[tm]])</f>
        <v>7</v>
      </c>
    </row>
    <row r="69" spans="1:12" x14ac:dyDescent="0.3">
      <c r="A69">
        <v>95</v>
      </c>
      <c r="B69" t="s">
        <v>50</v>
      </c>
      <c r="C69" s="4">
        <v>43167</v>
      </c>
      <c r="D69">
        <v>3.5</v>
      </c>
      <c r="E69">
        <v>0.5</v>
      </c>
      <c r="F69">
        <v>10.3</v>
      </c>
      <c r="G69">
        <v>2.9</v>
      </c>
      <c r="H69">
        <v>8.4</v>
      </c>
      <c r="I69">
        <v>5.3</v>
      </c>
      <c r="K69" s="18">
        <f>MONTH(날씨4[[#This Row],[tm]])</f>
        <v>3</v>
      </c>
      <c r="L69" s="18">
        <f>DAY(날씨4[[#This Row],[tm]])</f>
        <v>8</v>
      </c>
    </row>
    <row r="70" spans="1:12" x14ac:dyDescent="0.3">
      <c r="A70">
        <v>95</v>
      </c>
      <c r="B70" t="s">
        <v>50</v>
      </c>
      <c r="C70" s="4">
        <v>43168</v>
      </c>
      <c r="D70">
        <v>3.4</v>
      </c>
      <c r="E70">
        <v>-1.8</v>
      </c>
      <c r="F70">
        <v>9.9</v>
      </c>
      <c r="H70">
        <v>6.1</v>
      </c>
      <c r="I70">
        <v>3.8</v>
      </c>
      <c r="K70" s="18">
        <f>MONTH(날씨4[[#This Row],[tm]])</f>
        <v>3</v>
      </c>
      <c r="L70" s="18">
        <f>DAY(날씨4[[#This Row],[tm]])</f>
        <v>9</v>
      </c>
    </row>
    <row r="71" spans="1:12" x14ac:dyDescent="0.3">
      <c r="A71">
        <v>95</v>
      </c>
      <c r="B71" t="s">
        <v>50</v>
      </c>
      <c r="C71" s="4">
        <v>43169</v>
      </c>
      <c r="D71">
        <v>3.1</v>
      </c>
      <c r="E71">
        <v>-3.2</v>
      </c>
      <c r="F71">
        <v>9.1999999999999993</v>
      </c>
      <c r="H71">
        <v>8.1999999999999993</v>
      </c>
      <c r="I71">
        <v>5.0999999999999996</v>
      </c>
      <c r="K71" s="18">
        <f>MONTH(날씨4[[#This Row],[tm]])</f>
        <v>3</v>
      </c>
      <c r="L71" s="18">
        <f>DAY(날씨4[[#This Row],[tm]])</f>
        <v>10</v>
      </c>
    </row>
    <row r="72" spans="1:12" x14ac:dyDescent="0.3">
      <c r="A72">
        <v>95</v>
      </c>
      <c r="B72" t="s">
        <v>50</v>
      </c>
      <c r="C72" s="4">
        <v>43170</v>
      </c>
      <c r="D72">
        <v>4.4000000000000004</v>
      </c>
      <c r="E72">
        <v>-1.8</v>
      </c>
      <c r="F72">
        <v>11.5</v>
      </c>
      <c r="H72">
        <v>8.1999999999999993</v>
      </c>
      <c r="I72">
        <v>4.3</v>
      </c>
      <c r="K72" s="18">
        <f>MONTH(날씨4[[#This Row],[tm]])</f>
        <v>3</v>
      </c>
      <c r="L72" s="18">
        <f>DAY(날씨4[[#This Row],[tm]])</f>
        <v>11</v>
      </c>
    </row>
    <row r="73" spans="1:12" x14ac:dyDescent="0.3">
      <c r="A73">
        <v>95</v>
      </c>
      <c r="B73" t="s">
        <v>50</v>
      </c>
      <c r="C73" s="4">
        <v>43171</v>
      </c>
      <c r="D73">
        <v>5.7</v>
      </c>
      <c r="E73">
        <v>-2.2999999999999998</v>
      </c>
      <c r="F73">
        <v>14.4</v>
      </c>
      <c r="H73">
        <v>7.6</v>
      </c>
      <c r="I73">
        <v>3.9</v>
      </c>
      <c r="K73" s="18">
        <f>MONTH(날씨4[[#This Row],[tm]])</f>
        <v>3</v>
      </c>
      <c r="L73" s="18">
        <f>DAY(날씨4[[#This Row],[tm]])</f>
        <v>12</v>
      </c>
    </row>
    <row r="74" spans="1:12" x14ac:dyDescent="0.3">
      <c r="A74">
        <v>95</v>
      </c>
      <c r="B74" t="s">
        <v>50</v>
      </c>
      <c r="C74" s="4">
        <v>43172</v>
      </c>
      <c r="D74">
        <v>9.4</v>
      </c>
      <c r="E74">
        <v>-2.4</v>
      </c>
      <c r="F74">
        <v>18.100000000000001</v>
      </c>
      <c r="H74">
        <v>9.5</v>
      </c>
      <c r="I74">
        <v>5.5</v>
      </c>
      <c r="K74" s="18">
        <f>MONTH(날씨4[[#This Row],[tm]])</f>
        <v>3</v>
      </c>
      <c r="L74" s="18">
        <f>DAY(날씨4[[#This Row],[tm]])</f>
        <v>13</v>
      </c>
    </row>
    <row r="75" spans="1:12" x14ac:dyDescent="0.3">
      <c r="A75">
        <v>95</v>
      </c>
      <c r="B75" t="s">
        <v>50</v>
      </c>
      <c r="C75" s="4">
        <v>43173</v>
      </c>
      <c r="D75">
        <v>15.2</v>
      </c>
      <c r="E75">
        <v>10.6</v>
      </c>
      <c r="F75">
        <v>20</v>
      </c>
      <c r="H75">
        <v>8.5</v>
      </c>
      <c r="I75">
        <v>5</v>
      </c>
      <c r="K75" s="18">
        <f>MONTH(날씨4[[#This Row],[tm]])</f>
        <v>3</v>
      </c>
      <c r="L75" s="18">
        <f>DAY(날씨4[[#This Row],[tm]])</f>
        <v>14</v>
      </c>
    </row>
    <row r="76" spans="1:12" x14ac:dyDescent="0.3">
      <c r="A76">
        <v>95</v>
      </c>
      <c r="B76" t="s">
        <v>50</v>
      </c>
      <c r="C76" s="4">
        <v>43174</v>
      </c>
      <c r="D76">
        <v>11</v>
      </c>
      <c r="E76">
        <v>4.2</v>
      </c>
      <c r="F76">
        <v>15.5</v>
      </c>
      <c r="G76">
        <v>8.8000000000000007</v>
      </c>
      <c r="H76">
        <v>10.7</v>
      </c>
      <c r="I76">
        <v>7.2</v>
      </c>
      <c r="K76" s="18">
        <f>MONTH(날씨4[[#This Row],[tm]])</f>
        <v>3</v>
      </c>
      <c r="L76" s="18">
        <f>DAY(날씨4[[#This Row],[tm]])</f>
        <v>15</v>
      </c>
    </row>
    <row r="77" spans="1:12" x14ac:dyDescent="0.3">
      <c r="A77">
        <v>95</v>
      </c>
      <c r="B77" t="s">
        <v>50</v>
      </c>
      <c r="C77" s="4">
        <v>43175</v>
      </c>
      <c r="D77">
        <v>3.7</v>
      </c>
      <c r="E77">
        <v>-1.6</v>
      </c>
      <c r="F77">
        <v>9.1</v>
      </c>
      <c r="H77">
        <v>9.6999999999999993</v>
      </c>
      <c r="I77">
        <v>6.1</v>
      </c>
      <c r="K77" s="18">
        <f>MONTH(날씨4[[#This Row],[tm]])</f>
        <v>3</v>
      </c>
      <c r="L77" s="18">
        <f>DAY(날씨4[[#This Row],[tm]])</f>
        <v>16</v>
      </c>
    </row>
    <row r="78" spans="1:12" x14ac:dyDescent="0.3">
      <c r="A78">
        <v>95</v>
      </c>
      <c r="B78" t="s">
        <v>50</v>
      </c>
      <c r="C78" s="4">
        <v>43176</v>
      </c>
      <c r="D78">
        <v>4.2</v>
      </c>
      <c r="E78">
        <v>-4.5</v>
      </c>
      <c r="F78">
        <v>12.2</v>
      </c>
      <c r="H78">
        <v>7</v>
      </c>
      <c r="I78">
        <v>3.6</v>
      </c>
      <c r="K78" s="18">
        <f>MONTH(날씨4[[#This Row],[tm]])</f>
        <v>3</v>
      </c>
      <c r="L78" s="18">
        <f>DAY(날씨4[[#This Row],[tm]])</f>
        <v>17</v>
      </c>
    </row>
    <row r="79" spans="1:12" x14ac:dyDescent="0.3">
      <c r="A79">
        <v>95</v>
      </c>
      <c r="B79" t="s">
        <v>50</v>
      </c>
      <c r="C79" s="4">
        <v>43177</v>
      </c>
      <c r="D79">
        <v>5.3</v>
      </c>
      <c r="E79">
        <v>0.8</v>
      </c>
      <c r="F79">
        <v>10.6</v>
      </c>
      <c r="G79">
        <v>1.7</v>
      </c>
      <c r="H79">
        <v>6.7</v>
      </c>
      <c r="I79">
        <v>4</v>
      </c>
      <c r="K79" s="18">
        <f>MONTH(날씨4[[#This Row],[tm]])</f>
        <v>3</v>
      </c>
      <c r="L79" s="18">
        <f>DAY(날씨4[[#This Row],[tm]])</f>
        <v>18</v>
      </c>
    </row>
    <row r="80" spans="1:12" x14ac:dyDescent="0.3">
      <c r="A80">
        <v>95</v>
      </c>
      <c r="B80" t="s">
        <v>50</v>
      </c>
      <c r="C80" s="4">
        <v>43178</v>
      </c>
      <c r="D80">
        <v>7.2</v>
      </c>
      <c r="E80">
        <v>2.6</v>
      </c>
      <c r="F80">
        <v>11.6</v>
      </c>
      <c r="G80">
        <v>0.5</v>
      </c>
      <c r="H80">
        <v>10.4</v>
      </c>
      <c r="I80">
        <v>6.3</v>
      </c>
      <c r="K80" s="18">
        <f>MONTH(날씨4[[#This Row],[tm]])</f>
        <v>3</v>
      </c>
      <c r="L80" s="18">
        <f>DAY(날씨4[[#This Row],[tm]])</f>
        <v>19</v>
      </c>
    </row>
    <row r="81" spans="1:12" x14ac:dyDescent="0.3">
      <c r="A81">
        <v>95</v>
      </c>
      <c r="B81" t="s">
        <v>50</v>
      </c>
      <c r="C81" s="4">
        <v>43179</v>
      </c>
      <c r="D81">
        <v>2.7</v>
      </c>
      <c r="E81">
        <v>-0.2</v>
      </c>
      <c r="F81">
        <v>7</v>
      </c>
      <c r="H81">
        <v>13.4</v>
      </c>
      <c r="I81">
        <v>7.9</v>
      </c>
      <c r="K81" s="18">
        <f>MONTH(날씨4[[#This Row],[tm]])</f>
        <v>3</v>
      </c>
      <c r="L81" s="18">
        <f>DAY(날씨4[[#This Row],[tm]])</f>
        <v>20</v>
      </c>
    </row>
    <row r="82" spans="1:12" x14ac:dyDescent="0.3">
      <c r="A82">
        <v>95</v>
      </c>
      <c r="B82" t="s">
        <v>50</v>
      </c>
      <c r="C82" s="4">
        <v>43180</v>
      </c>
      <c r="D82">
        <v>1.8</v>
      </c>
      <c r="E82">
        <v>-0.3</v>
      </c>
      <c r="F82">
        <v>4.3</v>
      </c>
      <c r="H82">
        <v>11.4</v>
      </c>
      <c r="I82">
        <v>7.2</v>
      </c>
      <c r="K82" s="18">
        <f>MONTH(날씨4[[#This Row],[tm]])</f>
        <v>3</v>
      </c>
      <c r="L82" s="18">
        <f>DAY(날씨4[[#This Row],[tm]])</f>
        <v>21</v>
      </c>
    </row>
    <row r="83" spans="1:12" x14ac:dyDescent="0.3">
      <c r="A83">
        <v>95</v>
      </c>
      <c r="B83" t="s">
        <v>50</v>
      </c>
      <c r="C83" s="4">
        <v>43181</v>
      </c>
      <c r="D83">
        <v>4.5</v>
      </c>
      <c r="E83">
        <v>-3.8</v>
      </c>
      <c r="F83">
        <v>13.5</v>
      </c>
      <c r="H83">
        <v>7.7</v>
      </c>
      <c r="I83">
        <v>4.3</v>
      </c>
      <c r="K83" s="18">
        <f>MONTH(날씨4[[#This Row],[tm]])</f>
        <v>3</v>
      </c>
      <c r="L83" s="18">
        <f>DAY(날씨4[[#This Row],[tm]])</f>
        <v>22</v>
      </c>
    </row>
    <row r="84" spans="1:12" x14ac:dyDescent="0.3">
      <c r="A84">
        <v>95</v>
      </c>
      <c r="B84" t="s">
        <v>50</v>
      </c>
      <c r="C84" s="4">
        <v>43182</v>
      </c>
      <c r="D84">
        <v>5</v>
      </c>
      <c r="E84">
        <v>-4.0999999999999996</v>
      </c>
      <c r="F84">
        <v>12.4</v>
      </c>
      <c r="H84">
        <v>7</v>
      </c>
      <c r="I84">
        <v>4.5999999999999996</v>
      </c>
      <c r="K84" s="18">
        <f>MONTH(날씨4[[#This Row],[tm]])</f>
        <v>3</v>
      </c>
      <c r="L84" s="18">
        <f>DAY(날씨4[[#This Row],[tm]])</f>
        <v>23</v>
      </c>
    </row>
    <row r="85" spans="1:12" x14ac:dyDescent="0.3">
      <c r="A85">
        <v>95</v>
      </c>
      <c r="B85" t="s">
        <v>50</v>
      </c>
      <c r="C85" s="4">
        <v>43183</v>
      </c>
      <c r="D85">
        <v>6.6</v>
      </c>
      <c r="E85">
        <v>-1.3</v>
      </c>
      <c r="F85">
        <v>14.9</v>
      </c>
      <c r="H85">
        <v>8.6999999999999993</v>
      </c>
      <c r="I85">
        <v>5</v>
      </c>
      <c r="K85" s="18">
        <f>MONTH(날씨4[[#This Row],[tm]])</f>
        <v>3</v>
      </c>
      <c r="L85" s="18">
        <f>DAY(날씨4[[#This Row],[tm]])</f>
        <v>24</v>
      </c>
    </row>
    <row r="86" spans="1:12" x14ac:dyDescent="0.3">
      <c r="A86">
        <v>95</v>
      </c>
      <c r="B86" t="s">
        <v>50</v>
      </c>
      <c r="C86" s="4">
        <v>43184</v>
      </c>
      <c r="D86">
        <v>9.5</v>
      </c>
      <c r="E86">
        <v>1.3</v>
      </c>
      <c r="F86">
        <v>17.899999999999999</v>
      </c>
      <c r="H86">
        <v>8.1</v>
      </c>
      <c r="I86">
        <v>4.9000000000000004</v>
      </c>
      <c r="K86" s="18">
        <f>MONTH(날씨4[[#This Row],[tm]])</f>
        <v>3</v>
      </c>
      <c r="L86" s="18">
        <f>DAY(날씨4[[#This Row],[tm]])</f>
        <v>25</v>
      </c>
    </row>
    <row r="87" spans="1:12" x14ac:dyDescent="0.3">
      <c r="A87">
        <v>95</v>
      </c>
      <c r="B87" t="s">
        <v>50</v>
      </c>
      <c r="C87" s="4">
        <v>43185</v>
      </c>
      <c r="D87">
        <v>8.8000000000000007</v>
      </c>
      <c r="E87">
        <v>0.4</v>
      </c>
      <c r="F87">
        <v>18.2</v>
      </c>
      <c r="H87">
        <v>8.3000000000000007</v>
      </c>
      <c r="I87">
        <v>5.2</v>
      </c>
      <c r="K87" s="18">
        <f>MONTH(날씨4[[#This Row],[tm]])</f>
        <v>3</v>
      </c>
      <c r="L87" s="18">
        <f>DAY(날씨4[[#This Row],[tm]])</f>
        <v>26</v>
      </c>
    </row>
    <row r="88" spans="1:12" x14ac:dyDescent="0.3">
      <c r="A88">
        <v>95</v>
      </c>
      <c r="B88" t="s">
        <v>50</v>
      </c>
      <c r="C88" s="4">
        <v>43186</v>
      </c>
      <c r="D88">
        <v>11.3</v>
      </c>
      <c r="E88">
        <v>2.2000000000000002</v>
      </c>
      <c r="F88">
        <v>20.5</v>
      </c>
      <c r="H88">
        <v>8.5</v>
      </c>
      <c r="I88">
        <v>5</v>
      </c>
      <c r="K88" s="18">
        <f>MONTH(날씨4[[#This Row],[tm]])</f>
        <v>3</v>
      </c>
      <c r="L88" s="18">
        <f>DAY(날씨4[[#This Row],[tm]])</f>
        <v>27</v>
      </c>
    </row>
    <row r="89" spans="1:12" x14ac:dyDescent="0.3">
      <c r="A89">
        <v>95</v>
      </c>
      <c r="B89" t="s">
        <v>50</v>
      </c>
      <c r="C89" s="4">
        <v>43187</v>
      </c>
      <c r="D89">
        <v>12.6</v>
      </c>
      <c r="E89">
        <v>3.8</v>
      </c>
      <c r="F89">
        <v>19.7</v>
      </c>
      <c r="H89">
        <v>10.199999999999999</v>
      </c>
      <c r="I89">
        <v>6.1</v>
      </c>
      <c r="K89" s="18">
        <f>MONTH(날씨4[[#This Row],[tm]])</f>
        <v>3</v>
      </c>
      <c r="L89" s="18">
        <f>DAY(날씨4[[#This Row],[tm]])</f>
        <v>28</v>
      </c>
    </row>
    <row r="90" spans="1:12" x14ac:dyDescent="0.3">
      <c r="A90">
        <v>95</v>
      </c>
      <c r="B90" t="s">
        <v>50</v>
      </c>
      <c r="C90" s="4">
        <v>43188</v>
      </c>
      <c r="D90">
        <v>13.7</v>
      </c>
      <c r="E90">
        <v>7.7</v>
      </c>
      <c r="F90">
        <v>21.9</v>
      </c>
      <c r="H90">
        <v>7.9</v>
      </c>
      <c r="I90">
        <v>5.0999999999999996</v>
      </c>
      <c r="K90" s="18">
        <f>MONTH(날씨4[[#This Row],[tm]])</f>
        <v>3</v>
      </c>
      <c r="L90" s="18">
        <f>DAY(날씨4[[#This Row],[tm]])</f>
        <v>29</v>
      </c>
    </row>
    <row r="91" spans="1:12" x14ac:dyDescent="0.3">
      <c r="A91">
        <v>95</v>
      </c>
      <c r="B91" t="s">
        <v>50</v>
      </c>
      <c r="C91" s="4">
        <v>43189</v>
      </c>
      <c r="D91">
        <v>13.3</v>
      </c>
      <c r="E91">
        <v>4.5</v>
      </c>
      <c r="F91">
        <v>21.4</v>
      </c>
      <c r="H91">
        <v>8.3000000000000007</v>
      </c>
      <c r="I91">
        <v>6.1</v>
      </c>
      <c r="K91" s="18">
        <f>MONTH(날씨4[[#This Row],[tm]])</f>
        <v>3</v>
      </c>
      <c r="L91" s="18">
        <f>DAY(날씨4[[#This Row],[tm]])</f>
        <v>30</v>
      </c>
    </row>
    <row r="92" spans="1:12" x14ac:dyDescent="0.3">
      <c r="A92">
        <v>95</v>
      </c>
      <c r="B92" t="s">
        <v>50</v>
      </c>
      <c r="C92" s="4">
        <v>43190</v>
      </c>
      <c r="D92">
        <v>12.6</v>
      </c>
      <c r="E92">
        <v>4.7</v>
      </c>
      <c r="F92">
        <v>19.3</v>
      </c>
      <c r="H92">
        <v>8.1</v>
      </c>
      <c r="I92">
        <v>4.7</v>
      </c>
      <c r="K92" s="18">
        <f>MONTH(날씨4[[#This Row],[tm]])</f>
        <v>3</v>
      </c>
      <c r="L92" s="18">
        <f>DAY(날씨4[[#This Row],[tm]])</f>
        <v>31</v>
      </c>
    </row>
    <row r="93" spans="1:12" x14ac:dyDescent="0.3">
      <c r="A93">
        <v>95</v>
      </c>
      <c r="B93" t="s">
        <v>50</v>
      </c>
      <c r="C93" s="4">
        <v>43191</v>
      </c>
      <c r="D93">
        <v>14.5</v>
      </c>
      <c r="E93">
        <v>7.3</v>
      </c>
      <c r="F93">
        <v>20.6</v>
      </c>
      <c r="G93">
        <v>0</v>
      </c>
      <c r="H93">
        <v>8.5</v>
      </c>
      <c r="I93">
        <v>5</v>
      </c>
      <c r="K93" s="18">
        <f>MONTH(날씨4[[#This Row],[tm]])</f>
        <v>4</v>
      </c>
      <c r="L93" s="18">
        <f>DAY(날씨4[[#This Row],[tm]])</f>
        <v>1</v>
      </c>
    </row>
    <row r="94" spans="1:12" x14ac:dyDescent="0.3">
      <c r="A94">
        <v>95</v>
      </c>
      <c r="B94" t="s">
        <v>50</v>
      </c>
      <c r="C94" s="4">
        <v>43192</v>
      </c>
      <c r="D94">
        <v>17.899999999999999</v>
      </c>
      <c r="E94">
        <v>15.6</v>
      </c>
      <c r="F94">
        <v>22.1</v>
      </c>
      <c r="H94">
        <v>7.2</v>
      </c>
      <c r="I94">
        <v>4.3</v>
      </c>
      <c r="K94" s="18">
        <f>MONTH(날씨4[[#This Row],[tm]])</f>
        <v>4</v>
      </c>
      <c r="L94" s="18">
        <f>DAY(날씨4[[#This Row],[tm]])</f>
        <v>2</v>
      </c>
    </row>
    <row r="95" spans="1:12" x14ac:dyDescent="0.3">
      <c r="A95">
        <v>95</v>
      </c>
      <c r="B95" t="s">
        <v>50</v>
      </c>
      <c r="C95" s="4">
        <v>43193</v>
      </c>
      <c r="D95">
        <v>16.8</v>
      </c>
      <c r="E95">
        <v>12.6</v>
      </c>
      <c r="F95">
        <v>20</v>
      </c>
      <c r="G95">
        <v>4.8</v>
      </c>
      <c r="H95">
        <v>7.7</v>
      </c>
      <c r="I95">
        <v>4.7</v>
      </c>
      <c r="K95" s="18">
        <f>MONTH(날씨4[[#This Row],[tm]])</f>
        <v>4</v>
      </c>
      <c r="L95" s="18">
        <f>DAY(날씨4[[#This Row],[tm]])</f>
        <v>3</v>
      </c>
    </row>
    <row r="96" spans="1:12" x14ac:dyDescent="0.3">
      <c r="A96">
        <v>95</v>
      </c>
      <c r="B96" t="s">
        <v>50</v>
      </c>
      <c r="C96" s="4">
        <v>43194</v>
      </c>
      <c r="D96">
        <v>8.4</v>
      </c>
      <c r="E96">
        <v>4.8</v>
      </c>
      <c r="F96">
        <v>13.6</v>
      </c>
      <c r="G96">
        <v>14.6</v>
      </c>
      <c r="H96">
        <v>12.2</v>
      </c>
      <c r="I96">
        <v>7.4</v>
      </c>
      <c r="K96" s="18">
        <f>MONTH(날씨4[[#This Row],[tm]])</f>
        <v>4</v>
      </c>
      <c r="L96" s="18">
        <f>DAY(날씨4[[#This Row],[tm]])</f>
        <v>4</v>
      </c>
    </row>
    <row r="97" spans="1:12" x14ac:dyDescent="0.3">
      <c r="A97">
        <v>95</v>
      </c>
      <c r="B97" t="s">
        <v>50</v>
      </c>
      <c r="C97" s="4">
        <v>43195</v>
      </c>
      <c r="D97">
        <v>4.9000000000000004</v>
      </c>
      <c r="E97">
        <v>3.5</v>
      </c>
      <c r="F97">
        <v>6.6</v>
      </c>
      <c r="G97">
        <v>11.2</v>
      </c>
      <c r="H97">
        <v>9</v>
      </c>
      <c r="I97">
        <v>6.5</v>
      </c>
      <c r="K97" s="18">
        <f>MONTH(날씨4[[#This Row],[tm]])</f>
        <v>4</v>
      </c>
      <c r="L97" s="18">
        <f>DAY(날씨4[[#This Row],[tm]])</f>
        <v>5</v>
      </c>
    </row>
    <row r="98" spans="1:12" x14ac:dyDescent="0.3">
      <c r="A98">
        <v>95</v>
      </c>
      <c r="B98" t="s">
        <v>50</v>
      </c>
      <c r="C98" s="4">
        <v>43196</v>
      </c>
      <c r="D98">
        <v>4.8</v>
      </c>
      <c r="E98">
        <v>1.7</v>
      </c>
      <c r="F98">
        <v>9.6999999999999993</v>
      </c>
      <c r="G98">
        <v>6.8</v>
      </c>
      <c r="H98">
        <v>12.3</v>
      </c>
      <c r="I98">
        <v>6.7</v>
      </c>
      <c r="K98" s="18">
        <f>MONTH(날씨4[[#This Row],[tm]])</f>
        <v>4</v>
      </c>
      <c r="L98" s="18">
        <f>DAY(날씨4[[#This Row],[tm]])</f>
        <v>6</v>
      </c>
    </row>
    <row r="99" spans="1:12" x14ac:dyDescent="0.3">
      <c r="A99">
        <v>95</v>
      </c>
      <c r="B99" t="s">
        <v>50</v>
      </c>
      <c r="C99" s="4">
        <v>43197</v>
      </c>
      <c r="D99">
        <v>3.2</v>
      </c>
      <c r="E99">
        <v>0.4</v>
      </c>
      <c r="F99">
        <v>8.1</v>
      </c>
      <c r="G99">
        <v>0</v>
      </c>
      <c r="H99">
        <v>13.2</v>
      </c>
      <c r="I99">
        <v>7.5</v>
      </c>
      <c r="K99" s="18">
        <f>MONTH(날씨4[[#This Row],[tm]])</f>
        <v>4</v>
      </c>
      <c r="L99" s="18">
        <f>DAY(날씨4[[#This Row],[tm]])</f>
        <v>7</v>
      </c>
    </row>
    <row r="100" spans="1:12" x14ac:dyDescent="0.3">
      <c r="A100">
        <v>95</v>
      </c>
      <c r="B100" t="s">
        <v>50</v>
      </c>
      <c r="C100" s="4">
        <v>43198</v>
      </c>
      <c r="D100">
        <v>0.9</v>
      </c>
      <c r="E100">
        <v>-3.5</v>
      </c>
      <c r="F100">
        <v>6.3</v>
      </c>
      <c r="G100">
        <v>5.2</v>
      </c>
      <c r="H100">
        <v>8.3000000000000007</v>
      </c>
      <c r="I100">
        <v>4.9000000000000004</v>
      </c>
      <c r="K100" s="18">
        <f>MONTH(날씨4[[#This Row],[tm]])</f>
        <v>4</v>
      </c>
      <c r="L100" s="18">
        <f>DAY(날씨4[[#This Row],[tm]])</f>
        <v>8</v>
      </c>
    </row>
    <row r="101" spans="1:12" x14ac:dyDescent="0.3">
      <c r="A101">
        <v>95</v>
      </c>
      <c r="B101" t="s">
        <v>50</v>
      </c>
      <c r="C101" s="4">
        <v>43199</v>
      </c>
      <c r="D101">
        <v>4</v>
      </c>
      <c r="E101">
        <v>-1.6</v>
      </c>
      <c r="F101">
        <v>13.1</v>
      </c>
      <c r="H101">
        <v>5.5</v>
      </c>
      <c r="I101">
        <v>3.1</v>
      </c>
      <c r="K101" s="18">
        <f>MONTH(날씨4[[#This Row],[tm]])</f>
        <v>4</v>
      </c>
      <c r="L101" s="18">
        <f>DAY(날씨4[[#This Row],[tm]])</f>
        <v>9</v>
      </c>
    </row>
    <row r="102" spans="1:12" x14ac:dyDescent="0.3">
      <c r="A102">
        <v>95</v>
      </c>
      <c r="B102" t="s">
        <v>50</v>
      </c>
      <c r="C102" s="4">
        <v>43200</v>
      </c>
      <c r="D102">
        <v>12.3</v>
      </c>
      <c r="E102">
        <v>-0.1</v>
      </c>
      <c r="F102">
        <v>21.7</v>
      </c>
      <c r="G102">
        <v>10.5</v>
      </c>
      <c r="H102">
        <v>16.399999999999999</v>
      </c>
      <c r="I102">
        <v>9.6999999999999993</v>
      </c>
      <c r="K102" s="18">
        <f>MONTH(날씨4[[#This Row],[tm]])</f>
        <v>4</v>
      </c>
      <c r="L102" s="18">
        <f>DAY(날씨4[[#This Row],[tm]])</f>
        <v>10</v>
      </c>
    </row>
    <row r="103" spans="1:12" x14ac:dyDescent="0.3">
      <c r="A103">
        <v>95</v>
      </c>
      <c r="B103" t="s">
        <v>50</v>
      </c>
      <c r="C103" s="4">
        <v>43201</v>
      </c>
      <c r="D103">
        <v>12.5</v>
      </c>
      <c r="E103">
        <v>6.1</v>
      </c>
      <c r="F103">
        <v>17.8</v>
      </c>
      <c r="H103">
        <v>10.8</v>
      </c>
      <c r="I103">
        <v>6.2</v>
      </c>
      <c r="K103" s="18">
        <f>MONTH(날씨4[[#This Row],[tm]])</f>
        <v>4</v>
      </c>
      <c r="L103" s="18">
        <f>DAY(날씨4[[#This Row],[tm]])</f>
        <v>11</v>
      </c>
    </row>
    <row r="104" spans="1:12" x14ac:dyDescent="0.3">
      <c r="A104">
        <v>95</v>
      </c>
      <c r="B104" t="s">
        <v>50</v>
      </c>
      <c r="C104" s="4">
        <v>43202</v>
      </c>
      <c r="D104">
        <v>11.5</v>
      </c>
      <c r="E104">
        <v>2.8</v>
      </c>
      <c r="F104">
        <v>19.2</v>
      </c>
      <c r="H104">
        <v>13.6</v>
      </c>
      <c r="I104">
        <v>6.8</v>
      </c>
      <c r="K104" s="18">
        <f>MONTH(날씨4[[#This Row],[tm]])</f>
        <v>4</v>
      </c>
      <c r="L104" s="18">
        <f>DAY(날씨4[[#This Row],[tm]])</f>
        <v>12</v>
      </c>
    </row>
    <row r="105" spans="1:12" x14ac:dyDescent="0.3">
      <c r="A105">
        <v>95</v>
      </c>
      <c r="B105" t="s">
        <v>50</v>
      </c>
      <c r="C105" s="4">
        <v>43203</v>
      </c>
      <c r="D105">
        <v>12.2</v>
      </c>
      <c r="E105">
        <v>2</v>
      </c>
      <c r="F105">
        <v>19.600000000000001</v>
      </c>
      <c r="H105">
        <v>7.9</v>
      </c>
      <c r="I105">
        <v>5</v>
      </c>
      <c r="K105" s="18">
        <f>MONTH(날씨4[[#This Row],[tm]])</f>
        <v>4</v>
      </c>
      <c r="L105" s="18">
        <f>DAY(날씨4[[#This Row],[tm]])</f>
        <v>13</v>
      </c>
    </row>
    <row r="106" spans="1:12" x14ac:dyDescent="0.3">
      <c r="A106">
        <v>95</v>
      </c>
      <c r="B106" t="s">
        <v>50</v>
      </c>
      <c r="C106" s="4">
        <v>43204</v>
      </c>
      <c r="D106">
        <v>8</v>
      </c>
      <c r="E106">
        <v>6.8</v>
      </c>
      <c r="F106">
        <v>11.2</v>
      </c>
      <c r="G106">
        <v>11</v>
      </c>
      <c r="H106">
        <v>7.4</v>
      </c>
      <c r="I106">
        <v>4.5</v>
      </c>
      <c r="K106" s="18">
        <f>MONTH(날씨4[[#This Row],[tm]])</f>
        <v>4</v>
      </c>
      <c r="L106" s="18">
        <f>DAY(날씨4[[#This Row],[tm]])</f>
        <v>14</v>
      </c>
    </row>
    <row r="107" spans="1:12" x14ac:dyDescent="0.3">
      <c r="A107">
        <v>95</v>
      </c>
      <c r="B107" t="s">
        <v>50</v>
      </c>
      <c r="C107" s="4">
        <v>43205</v>
      </c>
      <c r="D107">
        <v>7.9</v>
      </c>
      <c r="E107">
        <v>3.7</v>
      </c>
      <c r="F107">
        <v>12.4</v>
      </c>
      <c r="H107">
        <v>9.1</v>
      </c>
      <c r="I107">
        <v>4.2</v>
      </c>
      <c r="K107" s="18">
        <f>MONTH(날씨4[[#This Row],[tm]])</f>
        <v>4</v>
      </c>
      <c r="L107" s="18">
        <f>DAY(날씨4[[#This Row],[tm]])</f>
        <v>15</v>
      </c>
    </row>
    <row r="108" spans="1:12" x14ac:dyDescent="0.3">
      <c r="A108">
        <v>95</v>
      </c>
      <c r="B108" t="s">
        <v>50</v>
      </c>
      <c r="C108" s="4">
        <v>43206</v>
      </c>
      <c r="D108">
        <v>9.5</v>
      </c>
      <c r="E108">
        <v>-0.5</v>
      </c>
      <c r="F108">
        <v>18.5</v>
      </c>
      <c r="H108">
        <v>6.1</v>
      </c>
      <c r="I108">
        <v>3.5</v>
      </c>
      <c r="K108" s="18">
        <f>MONTH(날씨4[[#This Row],[tm]])</f>
        <v>4</v>
      </c>
      <c r="L108" s="18">
        <f>DAY(날씨4[[#This Row],[tm]])</f>
        <v>16</v>
      </c>
    </row>
    <row r="109" spans="1:12" x14ac:dyDescent="0.3">
      <c r="A109">
        <v>95</v>
      </c>
      <c r="B109" t="s">
        <v>50</v>
      </c>
      <c r="C109" s="4">
        <v>43207</v>
      </c>
      <c r="D109">
        <v>11</v>
      </c>
      <c r="E109">
        <v>0.8</v>
      </c>
      <c r="F109">
        <v>20.5</v>
      </c>
      <c r="H109">
        <v>6.7</v>
      </c>
      <c r="I109">
        <v>3.9</v>
      </c>
      <c r="K109" s="18">
        <f>MONTH(날씨4[[#This Row],[tm]])</f>
        <v>4</v>
      </c>
      <c r="L109" s="18">
        <f>DAY(날씨4[[#This Row],[tm]])</f>
        <v>17</v>
      </c>
    </row>
    <row r="110" spans="1:12" x14ac:dyDescent="0.3">
      <c r="A110">
        <v>95</v>
      </c>
      <c r="B110" t="s">
        <v>50</v>
      </c>
      <c r="C110" s="4">
        <v>43208</v>
      </c>
      <c r="D110">
        <v>11.1</v>
      </c>
      <c r="E110">
        <v>1</v>
      </c>
      <c r="F110">
        <v>20.399999999999999</v>
      </c>
      <c r="H110">
        <v>8.1</v>
      </c>
      <c r="I110">
        <v>4.4000000000000004</v>
      </c>
      <c r="K110" s="18">
        <f>MONTH(날씨4[[#This Row],[tm]])</f>
        <v>4</v>
      </c>
      <c r="L110" s="18">
        <f>DAY(날씨4[[#This Row],[tm]])</f>
        <v>18</v>
      </c>
    </row>
    <row r="111" spans="1:12" x14ac:dyDescent="0.3">
      <c r="A111">
        <v>95</v>
      </c>
      <c r="B111" t="s">
        <v>50</v>
      </c>
      <c r="C111" s="4">
        <v>43209</v>
      </c>
      <c r="D111">
        <v>13</v>
      </c>
      <c r="E111">
        <v>2.9</v>
      </c>
      <c r="F111">
        <v>20.9</v>
      </c>
      <c r="H111">
        <v>8.3000000000000007</v>
      </c>
      <c r="I111">
        <v>5.3</v>
      </c>
      <c r="K111" s="18">
        <f>MONTH(날씨4[[#This Row],[tm]])</f>
        <v>4</v>
      </c>
      <c r="L111" s="18">
        <f>DAY(날씨4[[#This Row],[tm]])</f>
        <v>19</v>
      </c>
    </row>
    <row r="112" spans="1:12" x14ac:dyDescent="0.3">
      <c r="A112">
        <v>95</v>
      </c>
      <c r="B112" t="s">
        <v>50</v>
      </c>
      <c r="C112" s="4">
        <v>43210</v>
      </c>
      <c r="D112">
        <v>16.399999999999999</v>
      </c>
      <c r="E112">
        <v>6.1</v>
      </c>
      <c r="F112">
        <v>27.1</v>
      </c>
      <c r="H112">
        <v>6.8</v>
      </c>
      <c r="I112">
        <v>3.7</v>
      </c>
      <c r="K112" s="18">
        <f>MONTH(날씨4[[#This Row],[tm]])</f>
        <v>4</v>
      </c>
      <c r="L112" s="18">
        <f>DAY(날씨4[[#This Row],[tm]])</f>
        <v>20</v>
      </c>
    </row>
    <row r="113" spans="1:12" x14ac:dyDescent="0.3">
      <c r="A113">
        <v>95</v>
      </c>
      <c r="B113" t="s">
        <v>50</v>
      </c>
      <c r="C113" s="4">
        <v>43211</v>
      </c>
      <c r="D113">
        <v>16.3</v>
      </c>
      <c r="E113">
        <v>7.1</v>
      </c>
      <c r="F113">
        <v>26.3</v>
      </c>
      <c r="H113">
        <v>7.8</v>
      </c>
      <c r="I113">
        <v>4.5</v>
      </c>
      <c r="K113" s="18">
        <f>MONTH(날씨4[[#This Row],[tm]])</f>
        <v>4</v>
      </c>
      <c r="L113" s="18">
        <f>DAY(날씨4[[#This Row],[tm]])</f>
        <v>21</v>
      </c>
    </row>
    <row r="114" spans="1:12" x14ac:dyDescent="0.3">
      <c r="A114">
        <v>95</v>
      </c>
      <c r="B114" t="s">
        <v>50</v>
      </c>
      <c r="C114" s="4">
        <v>43212</v>
      </c>
      <c r="D114">
        <v>12.5</v>
      </c>
      <c r="E114">
        <v>8</v>
      </c>
      <c r="F114">
        <v>19.399999999999999</v>
      </c>
      <c r="G114">
        <v>9</v>
      </c>
      <c r="H114">
        <v>11.8</v>
      </c>
      <c r="I114">
        <v>7.7</v>
      </c>
      <c r="K114" s="18">
        <f>MONTH(날씨4[[#This Row],[tm]])</f>
        <v>4</v>
      </c>
      <c r="L114" s="18">
        <f>DAY(날씨4[[#This Row],[tm]])</f>
        <v>22</v>
      </c>
    </row>
    <row r="115" spans="1:12" x14ac:dyDescent="0.3">
      <c r="A115">
        <v>95</v>
      </c>
      <c r="B115" t="s">
        <v>50</v>
      </c>
      <c r="C115" s="4">
        <v>43213</v>
      </c>
      <c r="D115">
        <v>7.8</v>
      </c>
      <c r="E115">
        <v>6.5</v>
      </c>
      <c r="F115">
        <v>8.6999999999999993</v>
      </c>
      <c r="G115">
        <v>65.5</v>
      </c>
      <c r="H115">
        <v>12</v>
      </c>
      <c r="I115">
        <v>7.6</v>
      </c>
      <c r="K115" s="18">
        <f>MONTH(날씨4[[#This Row],[tm]])</f>
        <v>4</v>
      </c>
      <c r="L115" s="18">
        <f>DAY(날씨4[[#This Row],[tm]])</f>
        <v>23</v>
      </c>
    </row>
    <row r="116" spans="1:12" x14ac:dyDescent="0.3">
      <c r="A116">
        <v>95</v>
      </c>
      <c r="B116" t="s">
        <v>50</v>
      </c>
      <c r="C116" s="4">
        <v>43214</v>
      </c>
      <c r="D116">
        <v>9.5</v>
      </c>
      <c r="E116">
        <v>5.0999999999999996</v>
      </c>
      <c r="F116">
        <v>12.4</v>
      </c>
      <c r="G116">
        <v>0.8</v>
      </c>
      <c r="H116">
        <v>12.9</v>
      </c>
      <c r="I116">
        <v>8.6999999999999993</v>
      </c>
      <c r="K116" s="18">
        <f>MONTH(날씨4[[#This Row],[tm]])</f>
        <v>4</v>
      </c>
      <c r="L116" s="18">
        <f>DAY(날씨4[[#This Row],[tm]])</f>
        <v>24</v>
      </c>
    </row>
    <row r="117" spans="1:12" x14ac:dyDescent="0.3">
      <c r="A117">
        <v>95</v>
      </c>
      <c r="B117" t="s">
        <v>50</v>
      </c>
      <c r="C117" s="4">
        <v>43215</v>
      </c>
      <c r="D117">
        <v>12.9</v>
      </c>
      <c r="E117">
        <v>0.8</v>
      </c>
      <c r="F117">
        <v>23.9</v>
      </c>
      <c r="H117">
        <v>7</v>
      </c>
      <c r="I117">
        <v>4.4000000000000004</v>
      </c>
      <c r="K117" s="18">
        <f>MONTH(날씨4[[#This Row],[tm]])</f>
        <v>4</v>
      </c>
      <c r="L117" s="18">
        <f>DAY(날씨4[[#This Row],[tm]])</f>
        <v>25</v>
      </c>
    </row>
    <row r="118" spans="1:12" x14ac:dyDescent="0.3">
      <c r="A118">
        <v>95</v>
      </c>
      <c r="B118" t="s">
        <v>50</v>
      </c>
      <c r="C118" s="4">
        <v>43216</v>
      </c>
      <c r="D118">
        <v>14.2</v>
      </c>
      <c r="E118">
        <v>5</v>
      </c>
      <c r="F118">
        <v>22.6</v>
      </c>
      <c r="H118">
        <v>8.3000000000000007</v>
      </c>
      <c r="I118">
        <v>4.4000000000000004</v>
      </c>
      <c r="K118" s="18">
        <f>MONTH(날씨4[[#This Row],[tm]])</f>
        <v>4</v>
      </c>
      <c r="L118" s="18">
        <f>DAY(날씨4[[#This Row],[tm]])</f>
        <v>26</v>
      </c>
    </row>
    <row r="119" spans="1:12" x14ac:dyDescent="0.3">
      <c r="A119">
        <v>95</v>
      </c>
      <c r="B119" t="s">
        <v>50</v>
      </c>
      <c r="C119" s="4">
        <v>43217</v>
      </c>
      <c r="D119">
        <v>15.1</v>
      </c>
      <c r="E119">
        <v>6</v>
      </c>
      <c r="F119">
        <v>23.1</v>
      </c>
      <c r="H119">
        <v>6.3</v>
      </c>
      <c r="I119">
        <v>3.8</v>
      </c>
      <c r="K119" s="18">
        <f>MONTH(날씨4[[#This Row],[tm]])</f>
        <v>4</v>
      </c>
      <c r="L119" s="18">
        <f>DAY(날씨4[[#This Row],[tm]])</f>
        <v>27</v>
      </c>
    </row>
    <row r="120" spans="1:12" x14ac:dyDescent="0.3">
      <c r="A120">
        <v>95</v>
      </c>
      <c r="B120" t="s">
        <v>50</v>
      </c>
      <c r="C120" s="4">
        <v>43218</v>
      </c>
      <c r="D120">
        <v>14.4</v>
      </c>
      <c r="E120">
        <v>7.1</v>
      </c>
      <c r="F120">
        <v>23.4</v>
      </c>
      <c r="H120">
        <v>8.6</v>
      </c>
      <c r="I120">
        <v>5.0999999999999996</v>
      </c>
      <c r="K120" s="18">
        <f>MONTH(날씨4[[#This Row],[tm]])</f>
        <v>4</v>
      </c>
      <c r="L120" s="18">
        <f>DAY(날씨4[[#This Row],[tm]])</f>
        <v>28</v>
      </c>
    </row>
    <row r="121" spans="1:12" x14ac:dyDescent="0.3">
      <c r="A121">
        <v>95</v>
      </c>
      <c r="B121" t="s">
        <v>50</v>
      </c>
      <c r="C121" s="4">
        <v>43219</v>
      </c>
      <c r="D121">
        <v>14.5</v>
      </c>
      <c r="E121">
        <v>4.8</v>
      </c>
      <c r="F121">
        <v>22.9</v>
      </c>
      <c r="H121">
        <v>8.1999999999999993</v>
      </c>
      <c r="I121">
        <v>5.2</v>
      </c>
      <c r="K121" s="18">
        <f>MONTH(날씨4[[#This Row],[tm]])</f>
        <v>4</v>
      </c>
      <c r="L121" s="18">
        <f>DAY(날씨4[[#This Row],[tm]])</f>
        <v>29</v>
      </c>
    </row>
    <row r="122" spans="1:12" x14ac:dyDescent="0.3">
      <c r="A122">
        <v>95</v>
      </c>
      <c r="B122" t="s">
        <v>50</v>
      </c>
      <c r="C122" s="4">
        <v>43220</v>
      </c>
      <c r="D122">
        <v>16.5</v>
      </c>
      <c r="E122">
        <v>8.3000000000000007</v>
      </c>
      <c r="F122">
        <v>24.4</v>
      </c>
      <c r="H122">
        <v>7</v>
      </c>
      <c r="I122">
        <v>4.5999999999999996</v>
      </c>
      <c r="K122" s="18">
        <f>MONTH(날씨4[[#This Row],[tm]])</f>
        <v>4</v>
      </c>
      <c r="L122" s="18">
        <f>DAY(날씨4[[#This Row],[tm]])</f>
        <v>30</v>
      </c>
    </row>
    <row r="123" spans="1:12" x14ac:dyDescent="0.3">
      <c r="A123">
        <v>95</v>
      </c>
      <c r="B123" t="s">
        <v>50</v>
      </c>
      <c r="C123" s="4">
        <v>43221</v>
      </c>
      <c r="D123">
        <v>18.399999999999999</v>
      </c>
      <c r="E123">
        <v>13.5</v>
      </c>
      <c r="F123">
        <v>23.5</v>
      </c>
      <c r="H123">
        <v>4.8</v>
      </c>
      <c r="I123">
        <v>3.1</v>
      </c>
      <c r="K123" s="18">
        <f>MONTH(날씨4[[#This Row],[tm]])</f>
        <v>5</v>
      </c>
      <c r="L123" s="18">
        <f>DAY(날씨4[[#This Row],[tm]])</f>
        <v>1</v>
      </c>
    </row>
    <row r="124" spans="1:12" x14ac:dyDescent="0.3">
      <c r="A124">
        <v>95</v>
      </c>
      <c r="B124" t="s">
        <v>50</v>
      </c>
      <c r="C124" s="4">
        <v>43222</v>
      </c>
      <c r="D124">
        <v>10.9</v>
      </c>
      <c r="E124">
        <v>5.9</v>
      </c>
      <c r="F124">
        <v>17.2</v>
      </c>
      <c r="G124">
        <v>24.9</v>
      </c>
      <c r="H124">
        <v>8.9</v>
      </c>
      <c r="I124">
        <v>6.2</v>
      </c>
      <c r="K124" s="18">
        <f>MONTH(날씨4[[#This Row],[tm]])</f>
        <v>5</v>
      </c>
      <c r="L124" s="18">
        <f>DAY(날씨4[[#This Row],[tm]])</f>
        <v>2</v>
      </c>
    </row>
    <row r="125" spans="1:12" x14ac:dyDescent="0.3">
      <c r="A125">
        <v>95</v>
      </c>
      <c r="B125" t="s">
        <v>50</v>
      </c>
      <c r="C125" s="4">
        <v>43223</v>
      </c>
      <c r="D125">
        <v>9.9</v>
      </c>
      <c r="E125">
        <v>5.7</v>
      </c>
      <c r="F125">
        <v>14</v>
      </c>
      <c r="H125">
        <v>8.9</v>
      </c>
      <c r="I125">
        <v>5</v>
      </c>
      <c r="K125" s="18">
        <f>MONTH(날씨4[[#This Row],[tm]])</f>
        <v>5</v>
      </c>
      <c r="L125" s="18">
        <f>DAY(날씨4[[#This Row],[tm]])</f>
        <v>3</v>
      </c>
    </row>
    <row r="126" spans="1:12" x14ac:dyDescent="0.3">
      <c r="A126">
        <v>95</v>
      </c>
      <c r="B126" t="s">
        <v>50</v>
      </c>
      <c r="C126" s="4">
        <v>43224</v>
      </c>
      <c r="D126">
        <v>14.9</v>
      </c>
      <c r="E126">
        <v>9</v>
      </c>
      <c r="F126">
        <v>21.4</v>
      </c>
      <c r="H126">
        <v>13.4</v>
      </c>
      <c r="I126">
        <v>7</v>
      </c>
      <c r="K126" s="18">
        <f>MONTH(날씨4[[#This Row],[tm]])</f>
        <v>5</v>
      </c>
      <c r="L126" s="18">
        <f>DAY(날씨4[[#This Row],[tm]])</f>
        <v>4</v>
      </c>
    </row>
    <row r="127" spans="1:12" x14ac:dyDescent="0.3">
      <c r="A127">
        <v>95</v>
      </c>
      <c r="B127" t="s">
        <v>50</v>
      </c>
      <c r="C127" s="4">
        <v>43225</v>
      </c>
      <c r="D127">
        <v>17.3</v>
      </c>
      <c r="E127">
        <v>9.5</v>
      </c>
      <c r="F127">
        <v>23.2</v>
      </c>
      <c r="H127">
        <v>11</v>
      </c>
      <c r="I127">
        <v>6.1</v>
      </c>
      <c r="K127" s="18">
        <f>MONTH(날씨4[[#This Row],[tm]])</f>
        <v>5</v>
      </c>
      <c r="L127" s="18">
        <f>DAY(날씨4[[#This Row],[tm]])</f>
        <v>5</v>
      </c>
    </row>
    <row r="128" spans="1:12" x14ac:dyDescent="0.3">
      <c r="A128">
        <v>95</v>
      </c>
      <c r="B128" t="s">
        <v>50</v>
      </c>
      <c r="C128" s="4">
        <v>43226</v>
      </c>
      <c r="D128">
        <v>15.5</v>
      </c>
      <c r="E128">
        <v>12</v>
      </c>
      <c r="F128">
        <v>20</v>
      </c>
      <c r="G128">
        <v>23.5</v>
      </c>
      <c r="H128">
        <v>7.6</v>
      </c>
      <c r="I128">
        <v>4.9000000000000004</v>
      </c>
      <c r="K128" s="18">
        <f>MONTH(날씨4[[#This Row],[tm]])</f>
        <v>5</v>
      </c>
      <c r="L128" s="18">
        <f>DAY(날씨4[[#This Row],[tm]])</f>
        <v>6</v>
      </c>
    </row>
    <row r="129" spans="1:12" x14ac:dyDescent="0.3">
      <c r="A129">
        <v>95</v>
      </c>
      <c r="B129" t="s">
        <v>50</v>
      </c>
      <c r="C129" s="4">
        <v>43227</v>
      </c>
      <c r="D129">
        <v>17.8</v>
      </c>
      <c r="E129">
        <v>10.8</v>
      </c>
      <c r="F129">
        <v>26.9</v>
      </c>
      <c r="H129">
        <v>9.8000000000000007</v>
      </c>
      <c r="I129">
        <v>6.4</v>
      </c>
      <c r="K129" s="18">
        <f>MONTH(날씨4[[#This Row],[tm]])</f>
        <v>5</v>
      </c>
      <c r="L129" s="18">
        <f>DAY(날씨4[[#This Row],[tm]])</f>
        <v>7</v>
      </c>
    </row>
    <row r="130" spans="1:12" x14ac:dyDescent="0.3">
      <c r="A130">
        <v>95</v>
      </c>
      <c r="B130" t="s">
        <v>50</v>
      </c>
      <c r="C130" s="4">
        <v>43228</v>
      </c>
      <c r="D130">
        <v>13.5</v>
      </c>
      <c r="E130">
        <v>8.9</v>
      </c>
      <c r="F130">
        <v>18.899999999999999</v>
      </c>
      <c r="H130">
        <v>12.6</v>
      </c>
      <c r="I130">
        <v>8.1</v>
      </c>
      <c r="K130" s="18">
        <f>MONTH(날씨4[[#This Row],[tm]])</f>
        <v>5</v>
      </c>
      <c r="L130" s="18">
        <f>DAY(날씨4[[#This Row],[tm]])</f>
        <v>8</v>
      </c>
    </row>
    <row r="131" spans="1:12" x14ac:dyDescent="0.3">
      <c r="A131">
        <v>95</v>
      </c>
      <c r="B131" t="s">
        <v>50</v>
      </c>
      <c r="C131" s="4">
        <v>43229</v>
      </c>
      <c r="D131">
        <v>13</v>
      </c>
      <c r="E131">
        <v>7.3</v>
      </c>
      <c r="F131">
        <v>19.5</v>
      </c>
      <c r="H131">
        <v>7.4</v>
      </c>
      <c r="I131">
        <v>5.2</v>
      </c>
      <c r="K131" s="18">
        <f>MONTH(날씨4[[#This Row],[tm]])</f>
        <v>5</v>
      </c>
      <c r="L131" s="18">
        <f>DAY(날씨4[[#This Row],[tm]])</f>
        <v>9</v>
      </c>
    </row>
    <row r="132" spans="1:12" x14ac:dyDescent="0.3">
      <c r="A132">
        <v>95</v>
      </c>
      <c r="B132" t="s">
        <v>50</v>
      </c>
      <c r="C132" s="4">
        <v>43230</v>
      </c>
      <c r="D132">
        <v>14.4</v>
      </c>
      <c r="E132">
        <v>6.2</v>
      </c>
      <c r="F132">
        <v>22.5</v>
      </c>
      <c r="H132">
        <v>8.5</v>
      </c>
      <c r="I132">
        <v>5.4</v>
      </c>
      <c r="K132" s="18">
        <f>MONTH(날씨4[[#This Row],[tm]])</f>
        <v>5</v>
      </c>
      <c r="L132" s="18">
        <f>DAY(날씨4[[#This Row],[tm]])</f>
        <v>10</v>
      </c>
    </row>
    <row r="133" spans="1:12" x14ac:dyDescent="0.3">
      <c r="A133">
        <v>95</v>
      </c>
      <c r="B133" t="s">
        <v>50</v>
      </c>
      <c r="C133" s="4">
        <v>43231</v>
      </c>
      <c r="D133">
        <v>15.6</v>
      </c>
      <c r="E133">
        <v>11.3</v>
      </c>
      <c r="F133">
        <v>21.8</v>
      </c>
      <c r="H133">
        <v>7.1</v>
      </c>
      <c r="I133">
        <v>4</v>
      </c>
      <c r="K133" s="18">
        <f>MONTH(날씨4[[#This Row],[tm]])</f>
        <v>5</v>
      </c>
      <c r="L133" s="18">
        <f>DAY(날씨4[[#This Row],[tm]])</f>
        <v>11</v>
      </c>
    </row>
    <row r="134" spans="1:12" x14ac:dyDescent="0.3">
      <c r="A134">
        <v>95</v>
      </c>
      <c r="B134" t="s">
        <v>50</v>
      </c>
      <c r="C134" s="4">
        <v>43232</v>
      </c>
      <c r="D134">
        <v>12.1</v>
      </c>
      <c r="E134">
        <v>9.9</v>
      </c>
      <c r="F134">
        <v>14.3</v>
      </c>
      <c r="G134">
        <v>26</v>
      </c>
      <c r="H134">
        <v>3.6</v>
      </c>
      <c r="I134">
        <v>2.2999999999999998</v>
      </c>
      <c r="K134" s="18">
        <f>MONTH(날씨4[[#This Row],[tm]])</f>
        <v>5</v>
      </c>
      <c r="L134" s="18">
        <f>DAY(날씨4[[#This Row],[tm]])</f>
        <v>12</v>
      </c>
    </row>
    <row r="135" spans="1:12" x14ac:dyDescent="0.3">
      <c r="A135">
        <v>95</v>
      </c>
      <c r="B135" t="s">
        <v>50</v>
      </c>
      <c r="C135" s="4">
        <v>43233</v>
      </c>
      <c r="D135">
        <v>16.3</v>
      </c>
      <c r="E135">
        <v>12.8</v>
      </c>
      <c r="F135">
        <v>21.6</v>
      </c>
      <c r="G135">
        <v>1</v>
      </c>
      <c r="H135">
        <v>7.3</v>
      </c>
      <c r="I135">
        <v>4.5999999999999996</v>
      </c>
      <c r="K135" s="18">
        <f>MONTH(날씨4[[#This Row],[tm]])</f>
        <v>5</v>
      </c>
      <c r="L135" s="18">
        <f>DAY(날씨4[[#This Row],[tm]])</f>
        <v>13</v>
      </c>
    </row>
    <row r="136" spans="1:12" x14ac:dyDescent="0.3">
      <c r="A136">
        <v>95</v>
      </c>
      <c r="B136" t="s">
        <v>50</v>
      </c>
      <c r="C136" s="4">
        <v>43234</v>
      </c>
      <c r="D136">
        <v>17.3</v>
      </c>
      <c r="E136">
        <v>12.4</v>
      </c>
      <c r="F136">
        <v>22.8</v>
      </c>
      <c r="H136">
        <v>5.9</v>
      </c>
      <c r="I136">
        <v>3.4</v>
      </c>
      <c r="K136" s="18">
        <f>MONTH(날씨4[[#This Row],[tm]])</f>
        <v>5</v>
      </c>
      <c r="L136" s="18">
        <f>DAY(날씨4[[#This Row],[tm]])</f>
        <v>14</v>
      </c>
    </row>
    <row r="137" spans="1:12" x14ac:dyDescent="0.3">
      <c r="A137">
        <v>95</v>
      </c>
      <c r="B137" t="s">
        <v>50</v>
      </c>
      <c r="C137" s="4">
        <v>43235</v>
      </c>
      <c r="D137">
        <v>21.8</v>
      </c>
      <c r="E137">
        <v>12.8</v>
      </c>
      <c r="F137">
        <v>29.5</v>
      </c>
      <c r="H137">
        <v>7</v>
      </c>
      <c r="I137">
        <v>4.4000000000000004</v>
      </c>
      <c r="K137" s="18">
        <f>MONTH(날씨4[[#This Row],[tm]])</f>
        <v>5</v>
      </c>
      <c r="L137" s="18">
        <f>DAY(날씨4[[#This Row],[tm]])</f>
        <v>15</v>
      </c>
    </row>
    <row r="138" spans="1:12" x14ac:dyDescent="0.3">
      <c r="A138">
        <v>95</v>
      </c>
      <c r="B138" t="s">
        <v>50</v>
      </c>
      <c r="C138" s="4">
        <v>43236</v>
      </c>
      <c r="D138">
        <v>20.7</v>
      </c>
      <c r="E138">
        <v>19</v>
      </c>
      <c r="F138">
        <v>22.8</v>
      </c>
      <c r="G138">
        <v>49.2</v>
      </c>
      <c r="H138">
        <v>8.3000000000000007</v>
      </c>
      <c r="I138">
        <v>4.7</v>
      </c>
      <c r="K138" s="18">
        <f>MONTH(날씨4[[#This Row],[tm]])</f>
        <v>5</v>
      </c>
      <c r="L138" s="18">
        <f>DAY(날씨4[[#This Row],[tm]])</f>
        <v>16</v>
      </c>
    </row>
    <row r="139" spans="1:12" x14ac:dyDescent="0.3">
      <c r="A139">
        <v>95</v>
      </c>
      <c r="B139" t="s">
        <v>50</v>
      </c>
      <c r="C139" s="4">
        <v>43237</v>
      </c>
      <c r="D139">
        <v>18.399999999999999</v>
      </c>
      <c r="E139">
        <v>13.1</v>
      </c>
      <c r="F139">
        <v>21.5</v>
      </c>
      <c r="G139">
        <v>103.7</v>
      </c>
      <c r="H139">
        <v>13</v>
      </c>
      <c r="I139">
        <v>7</v>
      </c>
      <c r="K139" s="18">
        <f>MONTH(날씨4[[#This Row],[tm]])</f>
        <v>5</v>
      </c>
      <c r="L139" s="18">
        <f>DAY(날씨4[[#This Row],[tm]])</f>
        <v>17</v>
      </c>
    </row>
    <row r="140" spans="1:12" x14ac:dyDescent="0.3">
      <c r="A140">
        <v>95</v>
      </c>
      <c r="B140" t="s">
        <v>50</v>
      </c>
      <c r="C140" s="4">
        <v>43238</v>
      </c>
      <c r="D140">
        <v>12.8</v>
      </c>
      <c r="E140">
        <v>10.5</v>
      </c>
      <c r="F140">
        <v>16.2</v>
      </c>
      <c r="G140">
        <v>16.2</v>
      </c>
      <c r="H140">
        <v>10.9</v>
      </c>
      <c r="I140">
        <v>7</v>
      </c>
      <c r="K140" s="18">
        <f>MONTH(날씨4[[#This Row],[tm]])</f>
        <v>5</v>
      </c>
      <c r="L140" s="18">
        <f>DAY(날씨4[[#This Row],[tm]])</f>
        <v>18</v>
      </c>
    </row>
    <row r="141" spans="1:12" x14ac:dyDescent="0.3">
      <c r="A141">
        <v>95</v>
      </c>
      <c r="B141" t="s">
        <v>50</v>
      </c>
      <c r="C141" s="4">
        <v>43239</v>
      </c>
      <c r="D141">
        <v>15.6</v>
      </c>
      <c r="E141">
        <v>8.8000000000000007</v>
      </c>
      <c r="F141">
        <v>24.2</v>
      </c>
      <c r="H141">
        <v>9.1</v>
      </c>
      <c r="I141">
        <v>6.8</v>
      </c>
      <c r="K141" s="18">
        <f>MONTH(날씨4[[#This Row],[tm]])</f>
        <v>5</v>
      </c>
      <c r="L141" s="18">
        <f>DAY(날씨4[[#This Row],[tm]])</f>
        <v>19</v>
      </c>
    </row>
    <row r="142" spans="1:12" x14ac:dyDescent="0.3">
      <c r="A142">
        <v>95</v>
      </c>
      <c r="B142" t="s">
        <v>50</v>
      </c>
      <c r="C142" s="4">
        <v>43240</v>
      </c>
      <c r="D142">
        <v>14.8</v>
      </c>
      <c r="E142">
        <v>7.8</v>
      </c>
      <c r="F142">
        <v>21.9</v>
      </c>
      <c r="H142">
        <v>9.6999999999999993</v>
      </c>
      <c r="I142">
        <v>6.1</v>
      </c>
      <c r="K142" s="18">
        <f>MONTH(날씨4[[#This Row],[tm]])</f>
        <v>5</v>
      </c>
      <c r="L142" s="18">
        <f>DAY(날씨4[[#This Row],[tm]])</f>
        <v>20</v>
      </c>
    </row>
    <row r="143" spans="1:12" x14ac:dyDescent="0.3">
      <c r="A143">
        <v>95</v>
      </c>
      <c r="B143" t="s">
        <v>50</v>
      </c>
      <c r="C143" s="4">
        <v>43241</v>
      </c>
      <c r="D143">
        <v>16.7</v>
      </c>
      <c r="E143">
        <v>6</v>
      </c>
      <c r="F143">
        <v>25.1</v>
      </c>
      <c r="H143">
        <v>6.3</v>
      </c>
      <c r="I143">
        <v>3.7</v>
      </c>
      <c r="K143" s="18">
        <f>MONTH(날씨4[[#This Row],[tm]])</f>
        <v>5</v>
      </c>
      <c r="L143" s="18">
        <f>DAY(날씨4[[#This Row],[tm]])</f>
        <v>21</v>
      </c>
    </row>
    <row r="144" spans="1:12" x14ac:dyDescent="0.3">
      <c r="A144">
        <v>95</v>
      </c>
      <c r="B144" t="s">
        <v>50</v>
      </c>
      <c r="C144" s="4">
        <v>43242</v>
      </c>
      <c r="D144">
        <v>16.399999999999999</v>
      </c>
      <c r="E144">
        <v>11.1</v>
      </c>
      <c r="F144">
        <v>22.3</v>
      </c>
      <c r="G144">
        <v>11.5</v>
      </c>
      <c r="H144">
        <v>5.3</v>
      </c>
      <c r="I144">
        <v>3.2</v>
      </c>
      <c r="K144" s="18">
        <f>MONTH(날씨4[[#This Row],[tm]])</f>
        <v>5</v>
      </c>
      <c r="L144" s="18">
        <f>DAY(날씨4[[#This Row],[tm]])</f>
        <v>22</v>
      </c>
    </row>
    <row r="145" spans="1:12" x14ac:dyDescent="0.3">
      <c r="A145">
        <v>95</v>
      </c>
      <c r="B145" t="s">
        <v>50</v>
      </c>
      <c r="C145" s="4">
        <v>43243</v>
      </c>
      <c r="D145">
        <v>17</v>
      </c>
      <c r="E145">
        <v>12.3</v>
      </c>
      <c r="F145">
        <v>22.8</v>
      </c>
      <c r="G145">
        <v>7.1</v>
      </c>
      <c r="H145">
        <v>7.3</v>
      </c>
      <c r="I145">
        <v>4.0999999999999996</v>
      </c>
      <c r="K145" s="18">
        <f>MONTH(날씨4[[#This Row],[tm]])</f>
        <v>5</v>
      </c>
      <c r="L145" s="18">
        <f>DAY(날씨4[[#This Row],[tm]])</f>
        <v>23</v>
      </c>
    </row>
    <row r="146" spans="1:12" x14ac:dyDescent="0.3">
      <c r="A146">
        <v>95</v>
      </c>
      <c r="B146" t="s">
        <v>50</v>
      </c>
      <c r="C146" s="4">
        <v>43244</v>
      </c>
      <c r="D146">
        <v>17.399999999999999</v>
      </c>
      <c r="E146">
        <v>8.1</v>
      </c>
      <c r="F146">
        <v>24.7</v>
      </c>
      <c r="H146">
        <v>9.3000000000000007</v>
      </c>
      <c r="I146">
        <v>5.4</v>
      </c>
      <c r="K146" s="18">
        <f>MONTH(날씨4[[#This Row],[tm]])</f>
        <v>5</v>
      </c>
      <c r="L146" s="18">
        <f>DAY(날씨4[[#This Row],[tm]])</f>
        <v>24</v>
      </c>
    </row>
    <row r="147" spans="1:12" x14ac:dyDescent="0.3">
      <c r="A147">
        <v>95</v>
      </c>
      <c r="B147" t="s">
        <v>50</v>
      </c>
      <c r="C147" s="4">
        <v>43245</v>
      </c>
      <c r="D147">
        <v>18.5</v>
      </c>
      <c r="E147">
        <v>10.3</v>
      </c>
      <c r="F147">
        <v>26.3</v>
      </c>
      <c r="H147">
        <v>7.1</v>
      </c>
      <c r="I147">
        <v>4.3</v>
      </c>
      <c r="K147" s="18">
        <f>MONTH(날씨4[[#This Row],[tm]])</f>
        <v>5</v>
      </c>
      <c r="L147" s="18">
        <f>DAY(날씨4[[#This Row],[tm]])</f>
        <v>25</v>
      </c>
    </row>
    <row r="148" spans="1:12" x14ac:dyDescent="0.3">
      <c r="A148">
        <v>95</v>
      </c>
      <c r="B148" t="s">
        <v>50</v>
      </c>
      <c r="C148" s="4">
        <v>43246</v>
      </c>
      <c r="D148">
        <v>20.9</v>
      </c>
      <c r="E148">
        <v>11.1</v>
      </c>
      <c r="F148">
        <v>29</v>
      </c>
      <c r="H148">
        <v>6.3</v>
      </c>
      <c r="I148">
        <v>3.5</v>
      </c>
      <c r="K148" s="18">
        <f>MONTH(날씨4[[#This Row],[tm]])</f>
        <v>5</v>
      </c>
      <c r="L148" s="18">
        <f>DAY(날씨4[[#This Row],[tm]])</f>
        <v>26</v>
      </c>
    </row>
    <row r="149" spans="1:12" x14ac:dyDescent="0.3">
      <c r="A149">
        <v>95</v>
      </c>
      <c r="B149" t="s">
        <v>50</v>
      </c>
      <c r="C149" s="4">
        <v>43247</v>
      </c>
      <c r="D149">
        <v>19.7</v>
      </c>
      <c r="E149">
        <v>14.4</v>
      </c>
      <c r="F149">
        <v>25.1</v>
      </c>
      <c r="H149">
        <v>7.5</v>
      </c>
      <c r="I149">
        <v>4.5</v>
      </c>
      <c r="K149" s="18">
        <f>MONTH(날씨4[[#This Row],[tm]])</f>
        <v>5</v>
      </c>
      <c r="L149" s="18">
        <f>DAY(날씨4[[#This Row],[tm]])</f>
        <v>27</v>
      </c>
    </row>
    <row r="150" spans="1:12" x14ac:dyDescent="0.3">
      <c r="A150">
        <v>95</v>
      </c>
      <c r="B150" t="s">
        <v>50</v>
      </c>
      <c r="C150" s="4">
        <v>43248</v>
      </c>
      <c r="D150">
        <v>20.5</v>
      </c>
      <c r="E150">
        <v>11</v>
      </c>
      <c r="F150">
        <v>28.9</v>
      </c>
      <c r="H150">
        <v>6.1</v>
      </c>
      <c r="I150">
        <v>3.8</v>
      </c>
      <c r="K150" s="18">
        <f>MONTH(날씨4[[#This Row],[tm]])</f>
        <v>5</v>
      </c>
      <c r="L150" s="18">
        <f>DAY(날씨4[[#This Row],[tm]])</f>
        <v>28</v>
      </c>
    </row>
    <row r="151" spans="1:12" x14ac:dyDescent="0.3">
      <c r="A151">
        <v>95</v>
      </c>
      <c r="B151" t="s">
        <v>50</v>
      </c>
      <c r="C151" s="4">
        <v>43249</v>
      </c>
      <c r="D151">
        <v>21.3</v>
      </c>
      <c r="E151">
        <v>16.600000000000001</v>
      </c>
      <c r="F151">
        <v>26</v>
      </c>
      <c r="G151">
        <v>0</v>
      </c>
      <c r="H151">
        <v>6.7</v>
      </c>
      <c r="I151">
        <v>4</v>
      </c>
      <c r="K151" s="18">
        <f>MONTH(날씨4[[#This Row],[tm]])</f>
        <v>5</v>
      </c>
      <c r="L151" s="18">
        <f>DAY(날씨4[[#This Row],[tm]])</f>
        <v>29</v>
      </c>
    </row>
    <row r="152" spans="1:12" x14ac:dyDescent="0.3">
      <c r="A152">
        <v>95</v>
      </c>
      <c r="B152" t="s">
        <v>50</v>
      </c>
      <c r="C152" s="4">
        <v>43250</v>
      </c>
      <c r="D152">
        <v>20.5</v>
      </c>
      <c r="E152">
        <v>16.8</v>
      </c>
      <c r="F152">
        <v>25.8</v>
      </c>
      <c r="H152">
        <v>8.9</v>
      </c>
      <c r="I152">
        <v>5.0999999999999996</v>
      </c>
      <c r="K152" s="18">
        <f>MONTH(날씨4[[#This Row],[tm]])</f>
        <v>5</v>
      </c>
      <c r="L152" s="18">
        <f>DAY(날씨4[[#This Row],[tm]])</f>
        <v>30</v>
      </c>
    </row>
    <row r="153" spans="1:12" x14ac:dyDescent="0.3">
      <c r="A153">
        <v>95</v>
      </c>
      <c r="B153" t="s">
        <v>50</v>
      </c>
      <c r="C153" s="4">
        <v>43251</v>
      </c>
      <c r="D153">
        <v>20</v>
      </c>
      <c r="E153">
        <v>12.3</v>
      </c>
      <c r="F153">
        <v>27.3</v>
      </c>
      <c r="H153">
        <v>7.5</v>
      </c>
      <c r="I153">
        <v>4.4000000000000004</v>
      </c>
      <c r="K153" s="18">
        <f>MONTH(날씨4[[#This Row],[tm]])</f>
        <v>5</v>
      </c>
      <c r="L153" s="18">
        <f>DAY(날씨4[[#This Row],[tm]])</f>
        <v>31</v>
      </c>
    </row>
    <row r="154" spans="1:12" x14ac:dyDescent="0.3">
      <c r="A154">
        <v>95</v>
      </c>
      <c r="B154" t="s">
        <v>50</v>
      </c>
      <c r="C154" s="4">
        <v>43252</v>
      </c>
      <c r="D154">
        <v>22.9</v>
      </c>
      <c r="E154">
        <v>14.6</v>
      </c>
      <c r="F154">
        <v>31.1</v>
      </c>
      <c r="H154">
        <v>5.5</v>
      </c>
      <c r="I154">
        <v>3.5</v>
      </c>
      <c r="K154" s="18">
        <f>MONTH(날씨4[[#This Row],[tm]])</f>
        <v>6</v>
      </c>
      <c r="L154" s="18">
        <f>DAY(날씨4[[#This Row],[tm]])</f>
        <v>1</v>
      </c>
    </row>
    <row r="155" spans="1:12" x14ac:dyDescent="0.3">
      <c r="A155">
        <v>95</v>
      </c>
      <c r="B155" t="s">
        <v>50</v>
      </c>
      <c r="C155" s="4">
        <v>43253</v>
      </c>
      <c r="D155">
        <v>22.7</v>
      </c>
      <c r="E155">
        <v>14.9</v>
      </c>
      <c r="F155">
        <v>30.8</v>
      </c>
      <c r="H155">
        <v>7.2</v>
      </c>
      <c r="I155">
        <v>4.5</v>
      </c>
      <c r="K155" s="18">
        <f>MONTH(날씨4[[#This Row],[tm]])</f>
        <v>6</v>
      </c>
      <c r="L155" s="18">
        <f>DAY(날씨4[[#This Row],[tm]])</f>
        <v>2</v>
      </c>
    </row>
    <row r="156" spans="1:12" x14ac:dyDescent="0.3">
      <c r="A156">
        <v>95</v>
      </c>
      <c r="B156" t="s">
        <v>50</v>
      </c>
      <c r="C156" s="4">
        <v>43254</v>
      </c>
      <c r="D156">
        <v>22</v>
      </c>
      <c r="E156">
        <v>12.7</v>
      </c>
      <c r="F156">
        <v>29.3</v>
      </c>
      <c r="H156">
        <v>6.5</v>
      </c>
      <c r="I156">
        <v>3.9</v>
      </c>
      <c r="K156" s="18">
        <f>MONTH(날씨4[[#This Row],[tm]])</f>
        <v>6</v>
      </c>
      <c r="L156" s="18">
        <f>DAY(날씨4[[#This Row],[tm]])</f>
        <v>3</v>
      </c>
    </row>
    <row r="157" spans="1:12" x14ac:dyDescent="0.3">
      <c r="A157">
        <v>95</v>
      </c>
      <c r="B157" t="s">
        <v>50</v>
      </c>
      <c r="C157" s="4">
        <v>43255</v>
      </c>
      <c r="D157">
        <v>21.3</v>
      </c>
      <c r="E157">
        <v>14.6</v>
      </c>
      <c r="F157">
        <v>27.7</v>
      </c>
      <c r="H157">
        <v>7.3</v>
      </c>
      <c r="I157">
        <v>3.8</v>
      </c>
      <c r="K157" s="18">
        <f>MONTH(날씨4[[#This Row],[tm]])</f>
        <v>6</v>
      </c>
      <c r="L157" s="18">
        <f>DAY(날씨4[[#This Row],[tm]])</f>
        <v>4</v>
      </c>
    </row>
    <row r="158" spans="1:12" x14ac:dyDescent="0.3">
      <c r="A158">
        <v>95</v>
      </c>
      <c r="B158" t="s">
        <v>50</v>
      </c>
      <c r="C158" s="4">
        <v>43256</v>
      </c>
      <c r="D158">
        <v>22</v>
      </c>
      <c r="E158">
        <v>14.4</v>
      </c>
      <c r="F158">
        <v>28.9</v>
      </c>
      <c r="H158">
        <v>5.6</v>
      </c>
      <c r="I158">
        <v>3.2</v>
      </c>
      <c r="K158" s="18">
        <f>MONTH(날씨4[[#This Row],[tm]])</f>
        <v>6</v>
      </c>
      <c r="L158" s="18">
        <f>DAY(날씨4[[#This Row],[tm]])</f>
        <v>5</v>
      </c>
    </row>
    <row r="159" spans="1:12" x14ac:dyDescent="0.3">
      <c r="A159">
        <v>95</v>
      </c>
      <c r="B159" t="s">
        <v>50</v>
      </c>
      <c r="C159" s="4">
        <v>43257</v>
      </c>
      <c r="D159">
        <v>22</v>
      </c>
      <c r="E159">
        <v>14.6</v>
      </c>
      <c r="F159">
        <v>29.3</v>
      </c>
      <c r="H159">
        <v>6.7</v>
      </c>
      <c r="I159">
        <v>3.7</v>
      </c>
      <c r="K159" s="18">
        <f>MONTH(날씨4[[#This Row],[tm]])</f>
        <v>6</v>
      </c>
      <c r="L159" s="18">
        <f>DAY(날씨4[[#This Row],[tm]])</f>
        <v>6</v>
      </c>
    </row>
    <row r="160" spans="1:12" x14ac:dyDescent="0.3">
      <c r="A160">
        <v>95</v>
      </c>
      <c r="B160" t="s">
        <v>50</v>
      </c>
      <c r="C160" s="4">
        <v>43258</v>
      </c>
      <c r="D160">
        <v>21.4</v>
      </c>
      <c r="E160">
        <v>15.2</v>
      </c>
      <c r="F160">
        <v>29.2</v>
      </c>
      <c r="H160">
        <v>5.5</v>
      </c>
      <c r="I160">
        <v>3.5</v>
      </c>
      <c r="K160" s="18">
        <f>MONTH(날씨4[[#This Row],[tm]])</f>
        <v>6</v>
      </c>
      <c r="L160" s="18">
        <f>DAY(날씨4[[#This Row],[tm]])</f>
        <v>7</v>
      </c>
    </row>
    <row r="161" spans="1:12" x14ac:dyDescent="0.3">
      <c r="A161">
        <v>95</v>
      </c>
      <c r="B161" t="s">
        <v>50</v>
      </c>
      <c r="C161" s="4">
        <v>43259</v>
      </c>
      <c r="D161">
        <v>21.4</v>
      </c>
      <c r="E161">
        <v>17.8</v>
      </c>
      <c r="F161">
        <v>26.8</v>
      </c>
      <c r="H161">
        <v>5.6</v>
      </c>
      <c r="I161">
        <v>2.7</v>
      </c>
      <c r="K161" s="18">
        <f>MONTH(날씨4[[#This Row],[tm]])</f>
        <v>6</v>
      </c>
      <c r="L161" s="18">
        <f>DAY(날씨4[[#This Row],[tm]])</f>
        <v>8</v>
      </c>
    </row>
    <row r="162" spans="1:12" x14ac:dyDescent="0.3">
      <c r="A162">
        <v>95</v>
      </c>
      <c r="B162" t="s">
        <v>50</v>
      </c>
      <c r="C162" s="4">
        <v>43260</v>
      </c>
      <c r="D162">
        <v>21.4</v>
      </c>
      <c r="E162">
        <v>17.399999999999999</v>
      </c>
      <c r="F162">
        <v>28</v>
      </c>
      <c r="G162">
        <v>0</v>
      </c>
      <c r="H162">
        <v>10.1</v>
      </c>
      <c r="I162">
        <v>5.9</v>
      </c>
      <c r="K162" s="18">
        <f>MONTH(날씨4[[#This Row],[tm]])</f>
        <v>6</v>
      </c>
      <c r="L162" s="18">
        <f>DAY(날씨4[[#This Row],[tm]])</f>
        <v>9</v>
      </c>
    </row>
    <row r="163" spans="1:12" x14ac:dyDescent="0.3">
      <c r="A163">
        <v>95</v>
      </c>
      <c r="B163" t="s">
        <v>50</v>
      </c>
      <c r="C163" s="4">
        <v>43261</v>
      </c>
      <c r="D163">
        <v>18.600000000000001</v>
      </c>
      <c r="E163">
        <v>16.100000000000001</v>
      </c>
      <c r="F163">
        <v>22.9</v>
      </c>
      <c r="G163">
        <v>0.5</v>
      </c>
      <c r="H163">
        <v>7.9</v>
      </c>
      <c r="I163">
        <v>5.0999999999999996</v>
      </c>
      <c r="K163" s="18">
        <f>MONTH(날씨4[[#This Row],[tm]])</f>
        <v>6</v>
      </c>
      <c r="L163" s="18">
        <f>DAY(날씨4[[#This Row],[tm]])</f>
        <v>10</v>
      </c>
    </row>
    <row r="164" spans="1:12" x14ac:dyDescent="0.3">
      <c r="A164">
        <v>95</v>
      </c>
      <c r="B164" t="s">
        <v>50</v>
      </c>
      <c r="C164" s="4">
        <v>43262</v>
      </c>
      <c r="D164">
        <v>19</v>
      </c>
      <c r="E164">
        <v>16.5</v>
      </c>
      <c r="F164">
        <v>22</v>
      </c>
      <c r="H164">
        <v>7.7</v>
      </c>
      <c r="I164">
        <v>5.4</v>
      </c>
      <c r="K164" s="18">
        <f>MONTH(날씨4[[#This Row],[tm]])</f>
        <v>6</v>
      </c>
      <c r="L164" s="18">
        <f>DAY(날씨4[[#This Row],[tm]])</f>
        <v>11</v>
      </c>
    </row>
    <row r="165" spans="1:12" x14ac:dyDescent="0.3">
      <c r="A165">
        <v>95</v>
      </c>
      <c r="B165" t="s">
        <v>50</v>
      </c>
      <c r="C165" s="4">
        <v>43263</v>
      </c>
      <c r="D165">
        <v>20.3</v>
      </c>
      <c r="E165">
        <v>13.5</v>
      </c>
      <c r="F165">
        <v>26.8</v>
      </c>
      <c r="G165">
        <v>0</v>
      </c>
      <c r="H165">
        <v>7.6</v>
      </c>
      <c r="I165">
        <v>4.8</v>
      </c>
      <c r="K165" s="18">
        <f>MONTH(날씨4[[#This Row],[tm]])</f>
        <v>6</v>
      </c>
      <c r="L165" s="18">
        <f>DAY(날씨4[[#This Row],[tm]])</f>
        <v>12</v>
      </c>
    </row>
    <row r="166" spans="1:12" x14ac:dyDescent="0.3">
      <c r="A166">
        <v>95</v>
      </c>
      <c r="B166" t="s">
        <v>50</v>
      </c>
      <c r="C166" s="4">
        <v>43264</v>
      </c>
      <c r="D166">
        <v>20.3</v>
      </c>
      <c r="E166">
        <v>15.9</v>
      </c>
      <c r="F166">
        <v>25.9</v>
      </c>
      <c r="G166">
        <v>0</v>
      </c>
      <c r="H166">
        <v>5.9</v>
      </c>
      <c r="I166">
        <v>4.0999999999999996</v>
      </c>
      <c r="K166" s="18">
        <f>MONTH(날씨4[[#This Row],[tm]])</f>
        <v>6</v>
      </c>
      <c r="L166" s="18">
        <f>DAY(날씨4[[#This Row],[tm]])</f>
        <v>13</v>
      </c>
    </row>
    <row r="167" spans="1:12" x14ac:dyDescent="0.3">
      <c r="A167">
        <v>95</v>
      </c>
      <c r="B167" t="s">
        <v>50</v>
      </c>
      <c r="C167" s="4">
        <v>43265</v>
      </c>
      <c r="D167">
        <v>18.899999999999999</v>
      </c>
      <c r="E167">
        <v>16.3</v>
      </c>
      <c r="F167">
        <v>22.5</v>
      </c>
      <c r="G167">
        <v>22.3</v>
      </c>
      <c r="H167">
        <v>7.6</v>
      </c>
      <c r="I167">
        <v>4.7</v>
      </c>
      <c r="K167" s="18">
        <f>MONTH(날씨4[[#This Row],[tm]])</f>
        <v>6</v>
      </c>
      <c r="L167" s="18">
        <f>DAY(날씨4[[#This Row],[tm]])</f>
        <v>14</v>
      </c>
    </row>
    <row r="168" spans="1:12" x14ac:dyDescent="0.3">
      <c r="A168">
        <v>95</v>
      </c>
      <c r="B168" t="s">
        <v>50</v>
      </c>
      <c r="C168" s="4">
        <v>43266</v>
      </c>
      <c r="D168">
        <v>19.2</v>
      </c>
      <c r="E168">
        <v>15.6</v>
      </c>
      <c r="F168">
        <v>24.2</v>
      </c>
      <c r="G168">
        <v>0.2</v>
      </c>
      <c r="H168">
        <v>9.1999999999999993</v>
      </c>
      <c r="I168">
        <v>6.5</v>
      </c>
      <c r="K168" s="18">
        <f>MONTH(날씨4[[#This Row],[tm]])</f>
        <v>6</v>
      </c>
      <c r="L168" s="18">
        <f>DAY(날씨4[[#This Row],[tm]])</f>
        <v>15</v>
      </c>
    </row>
    <row r="169" spans="1:12" x14ac:dyDescent="0.3">
      <c r="A169">
        <v>95</v>
      </c>
      <c r="B169" t="s">
        <v>50</v>
      </c>
      <c r="C169" s="4">
        <v>43267</v>
      </c>
      <c r="D169">
        <v>19.8</v>
      </c>
      <c r="E169">
        <v>12</v>
      </c>
      <c r="F169">
        <v>26.7</v>
      </c>
      <c r="H169">
        <v>5.2</v>
      </c>
      <c r="I169">
        <v>3.6</v>
      </c>
      <c r="K169" s="18">
        <f>MONTH(날씨4[[#This Row],[tm]])</f>
        <v>6</v>
      </c>
      <c r="L169" s="18">
        <f>DAY(날씨4[[#This Row],[tm]])</f>
        <v>16</v>
      </c>
    </row>
    <row r="170" spans="1:12" x14ac:dyDescent="0.3">
      <c r="A170">
        <v>95</v>
      </c>
      <c r="B170" t="s">
        <v>50</v>
      </c>
      <c r="C170" s="4">
        <v>43268</v>
      </c>
      <c r="D170">
        <v>20.9</v>
      </c>
      <c r="E170">
        <v>15.3</v>
      </c>
      <c r="F170">
        <v>26.6</v>
      </c>
      <c r="H170">
        <v>5.8</v>
      </c>
      <c r="I170">
        <v>3.5</v>
      </c>
      <c r="K170" s="18">
        <f>MONTH(날씨4[[#This Row],[tm]])</f>
        <v>6</v>
      </c>
      <c r="L170" s="18">
        <f>DAY(날씨4[[#This Row],[tm]])</f>
        <v>17</v>
      </c>
    </row>
    <row r="171" spans="1:12" x14ac:dyDescent="0.3">
      <c r="A171">
        <v>95</v>
      </c>
      <c r="B171" t="s">
        <v>50</v>
      </c>
      <c r="C171" s="4">
        <v>43269</v>
      </c>
      <c r="D171">
        <v>22.6</v>
      </c>
      <c r="E171">
        <v>16.100000000000001</v>
      </c>
      <c r="F171">
        <v>30</v>
      </c>
      <c r="H171">
        <v>6</v>
      </c>
      <c r="I171">
        <v>3.2</v>
      </c>
      <c r="K171" s="18">
        <f>MONTH(날씨4[[#This Row],[tm]])</f>
        <v>6</v>
      </c>
      <c r="L171" s="18">
        <f>DAY(날씨4[[#This Row],[tm]])</f>
        <v>18</v>
      </c>
    </row>
    <row r="172" spans="1:12" x14ac:dyDescent="0.3">
      <c r="A172">
        <v>95</v>
      </c>
      <c r="B172" t="s">
        <v>50</v>
      </c>
      <c r="C172" s="4">
        <v>43270</v>
      </c>
      <c r="D172">
        <v>21.2</v>
      </c>
      <c r="E172">
        <v>14.9</v>
      </c>
      <c r="F172">
        <v>27</v>
      </c>
      <c r="H172">
        <v>7.3</v>
      </c>
      <c r="I172">
        <v>4.2</v>
      </c>
      <c r="K172" s="18">
        <f>MONTH(날씨4[[#This Row],[tm]])</f>
        <v>6</v>
      </c>
      <c r="L172" s="18">
        <f>DAY(날씨4[[#This Row],[tm]])</f>
        <v>19</v>
      </c>
    </row>
    <row r="173" spans="1:12" x14ac:dyDescent="0.3">
      <c r="A173">
        <v>95</v>
      </c>
      <c r="B173" t="s">
        <v>50</v>
      </c>
      <c r="C173" s="4">
        <v>43271</v>
      </c>
      <c r="D173">
        <v>22</v>
      </c>
      <c r="E173">
        <v>16.100000000000001</v>
      </c>
      <c r="F173">
        <v>28.8</v>
      </c>
      <c r="H173">
        <v>7.7</v>
      </c>
      <c r="I173">
        <v>4.5</v>
      </c>
      <c r="K173" s="18">
        <f>MONTH(날씨4[[#This Row],[tm]])</f>
        <v>6</v>
      </c>
      <c r="L173" s="18">
        <f>DAY(날씨4[[#This Row],[tm]])</f>
        <v>20</v>
      </c>
    </row>
    <row r="174" spans="1:12" x14ac:dyDescent="0.3">
      <c r="A174">
        <v>95</v>
      </c>
      <c r="B174" t="s">
        <v>50</v>
      </c>
      <c r="C174" s="4">
        <v>43272</v>
      </c>
      <c r="D174">
        <v>22.4</v>
      </c>
      <c r="E174">
        <v>15.9</v>
      </c>
      <c r="F174">
        <v>27.9</v>
      </c>
      <c r="H174">
        <v>9.6999999999999993</v>
      </c>
      <c r="I174">
        <v>6.2</v>
      </c>
      <c r="K174" s="18">
        <f>MONTH(날씨4[[#This Row],[tm]])</f>
        <v>6</v>
      </c>
      <c r="L174" s="18">
        <f>DAY(날씨4[[#This Row],[tm]])</f>
        <v>21</v>
      </c>
    </row>
    <row r="175" spans="1:12" x14ac:dyDescent="0.3">
      <c r="A175">
        <v>95</v>
      </c>
      <c r="B175" t="s">
        <v>50</v>
      </c>
      <c r="C175" s="4">
        <v>43273</v>
      </c>
      <c r="D175">
        <v>23.3</v>
      </c>
      <c r="E175">
        <v>14.6</v>
      </c>
      <c r="F175">
        <v>31.5</v>
      </c>
      <c r="H175">
        <v>6</v>
      </c>
      <c r="I175">
        <v>4.2</v>
      </c>
      <c r="K175" s="18">
        <f>MONTH(날씨4[[#This Row],[tm]])</f>
        <v>6</v>
      </c>
      <c r="L175" s="18">
        <f>DAY(날씨4[[#This Row],[tm]])</f>
        <v>22</v>
      </c>
    </row>
    <row r="176" spans="1:12" x14ac:dyDescent="0.3">
      <c r="A176">
        <v>95</v>
      </c>
      <c r="B176" t="s">
        <v>50</v>
      </c>
      <c r="C176" s="4">
        <v>43274</v>
      </c>
      <c r="D176">
        <v>22.1</v>
      </c>
      <c r="E176">
        <v>16.2</v>
      </c>
      <c r="F176">
        <v>29.2</v>
      </c>
      <c r="H176">
        <v>7.4</v>
      </c>
      <c r="I176">
        <v>4.3</v>
      </c>
      <c r="K176" s="18">
        <f>MONTH(날씨4[[#This Row],[tm]])</f>
        <v>6</v>
      </c>
      <c r="L176" s="18">
        <f>DAY(날씨4[[#This Row],[tm]])</f>
        <v>23</v>
      </c>
    </row>
    <row r="177" spans="1:12" x14ac:dyDescent="0.3">
      <c r="A177">
        <v>95</v>
      </c>
      <c r="B177" t="s">
        <v>50</v>
      </c>
      <c r="C177" s="4">
        <v>43275</v>
      </c>
      <c r="D177">
        <v>24</v>
      </c>
      <c r="E177">
        <v>16.399999999999999</v>
      </c>
      <c r="F177">
        <v>31.9</v>
      </c>
      <c r="H177">
        <v>7.2</v>
      </c>
      <c r="I177">
        <v>4.7</v>
      </c>
      <c r="K177" s="18">
        <f>MONTH(날씨4[[#This Row],[tm]])</f>
        <v>6</v>
      </c>
      <c r="L177" s="18">
        <f>DAY(날씨4[[#This Row],[tm]])</f>
        <v>24</v>
      </c>
    </row>
    <row r="178" spans="1:12" x14ac:dyDescent="0.3">
      <c r="A178">
        <v>95</v>
      </c>
      <c r="B178" t="s">
        <v>50</v>
      </c>
      <c r="C178" s="4">
        <v>43276</v>
      </c>
      <c r="D178">
        <v>24.8</v>
      </c>
      <c r="E178">
        <v>17.600000000000001</v>
      </c>
      <c r="F178">
        <v>32.299999999999997</v>
      </c>
      <c r="H178">
        <v>5.7</v>
      </c>
      <c r="I178">
        <v>3.5</v>
      </c>
      <c r="K178" s="18">
        <f>MONTH(날씨4[[#This Row],[tm]])</f>
        <v>6</v>
      </c>
      <c r="L178" s="18">
        <f>DAY(날씨4[[#This Row],[tm]])</f>
        <v>25</v>
      </c>
    </row>
    <row r="179" spans="1:12" x14ac:dyDescent="0.3">
      <c r="A179">
        <v>95</v>
      </c>
      <c r="B179" t="s">
        <v>50</v>
      </c>
      <c r="C179" s="4">
        <v>43277</v>
      </c>
      <c r="D179">
        <v>21.5</v>
      </c>
      <c r="E179">
        <v>18.8</v>
      </c>
      <c r="F179">
        <v>24</v>
      </c>
      <c r="G179">
        <v>72.7</v>
      </c>
      <c r="H179">
        <v>11.1</v>
      </c>
      <c r="I179">
        <v>6</v>
      </c>
      <c r="K179" s="18">
        <f>MONTH(날씨4[[#This Row],[tm]])</f>
        <v>6</v>
      </c>
      <c r="L179" s="18">
        <f>DAY(날씨4[[#This Row],[tm]])</f>
        <v>26</v>
      </c>
    </row>
    <row r="180" spans="1:12" x14ac:dyDescent="0.3">
      <c r="A180">
        <v>95</v>
      </c>
      <c r="B180" t="s">
        <v>50</v>
      </c>
      <c r="C180" s="4">
        <v>43278</v>
      </c>
      <c r="D180">
        <v>21.8</v>
      </c>
      <c r="E180">
        <v>19.7</v>
      </c>
      <c r="F180">
        <v>24.4</v>
      </c>
      <c r="G180">
        <v>0.7</v>
      </c>
      <c r="H180">
        <v>7</v>
      </c>
      <c r="I180">
        <v>4.8</v>
      </c>
      <c r="K180" s="18">
        <f>MONTH(날씨4[[#This Row],[tm]])</f>
        <v>6</v>
      </c>
      <c r="L180" s="18">
        <f>DAY(날씨4[[#This Row],[tm]])</f>
        <v>27</v>
      </c>
    </row>
    <row r="181" spans="1:12" x14ac:dyDescent="0.3">
      <c r="A181">
        <v>95</v>
      </c>
      <c r="B181" t="s">
        <v>50</v>
      </c>
      <c r="C181" s="4">
        <v>43279</v>
      </c>
      <c r="D181">
        <v>22.1</v>
      </c>
      <c r="E181">
        <v>18.8</v>
      </c>
      <c r="F181">
        <v>29.5</v>
      </c>
      <c r="G181">
        <v>25.1</v>
      </c>
      <c r="H181">
        <v>13.7</v>
      </c>
      <c r="I181">
        <v>7.1</v>
      </c>
      <c r="K181" s="18">
        <f>MONTH(날씨4[[#This Row],[tm]])</f>
        <v>6</v>
      </c>
      <c r="L181" s="18">
        <f>DAY(날씨4[[#This Row],[tm]])</f>
        <v>28</v>
      </c>
    </row>
    <row r="182" spans="1:12" x14ac:dyDescent="0.3">
      <c r="A182">
        <v>95</v>
      </c>
      <c r="B182" t="s">
        <v>50</v>
      </c>
      <c r="C182" s="4">
        <v>43280</v>
      </c>
      <c r="D182">
        <v>24</v>
      </c>
      <c r="E182">
        <v>18.899999999999999</v>
      </c>
      <c r="F182">
        <v>29.9</v>
      </c>
      <c r="G182">
        <v>0.5</v>
      </c>
      <c r="H182">
        <v>6.2</v>
      </c>
      <c r="I182">
        <v>4.0999999999999996</v>
      </c>
      <c r="K182" s="18">
        <f>MONTH(날씨4[[#This Row],[tm]])</f>
        <v>6</v>
      </c>
      <c r="L182" s="18">
        <f>DAY(날씨4[[#This Row],[tm]])</f>
        <v>29</v>
      </c>
    </row>
    <row r="183" spans="1:12" x14ac:dyDescent="0.3">
      <c r="A183">
        <v>95</v>
      </c>
      <c r="B183" t="s">
        <v>50</v>
      </c>
      <c r="C183" s="4">
        <v>43281</v>
      </c>
      <c r="D183">
        <v>23.9</v>
      </c>
      <c r="E183">
        <v>18.8</v>
      </c>
      <c r="F183">
        <v>30</v>
      </c>
      <c r="G183">
        <v>0.3</v>
      </c>
      <c r="H183">
        <v>6.1</v>
      </c>
      <c r="I183">
        <v>3.2</v>
      </c>
      <c r="K183" s="18">
        <f>MONTH(날씨4[[#This Row],[tm]])</f>
        <v>6</v>
      </c>
      <c r="L183" s="18">
        <f>DAY(날씨4[[#This Row],[tm]])</f>
        <v>30</v>
      </c>
    </row>
    <row r="184" spans="1:12" x14ac:dyDescent="0.3">
      <c r="A184">
        <v>95</v>
      </c>
      <c r="B184" t="s">
        <v>50</v>
      </c>
      <c r="C184" s="4">
        <v>43282</v>
      </c>
      <c r="D184">
        <v>21.5</v>
      </c>
      <c r="E184">
        <v>20.399999999999999</v>
      </c>
      <c r="F184">
        <v>22.6</v>
      </c>
      <c r="G184">
        <v>45.8</v>
      </c>
      <c r="H184">
        <v>6.4</v>
      </c>
      <c r="I184">
        <v>2.9</v>
      </c>
      <c r="K184" s="18">
        <f>MONTH(날씨4[[#This Row],[tm]])</f>
        <v>7</v>
      </c>
      <c r="L184" s="18">
        <f>DAY(날씨4[[#This Row],[tm]])</f>
        <v>1</v>
      </c>
    </row>
    <row r="185" spans="1:12" x14ac:dyDescent="0.3">
      <c r="A185">
        <v>95</v>
      </c>
      <c r="B185" t="s">
        <v>50</v>
      </c>
      <c r="C185" s="4">
        <v>43283</v>
      </c>
      <c r="D185">
        <v>22</v>
      </c>
      <c r="E185">
        <v>19.899999999999999</v>
      </c>
      <c r="F185">
        <v>25</v>
      </c>
      <c r="G185">
        <v>23.8</v>
      </c>
      <c r="H185">
        <v>5.9</v>
      </c>
      <c r="I185">
        <v>3.5</v>
      </c>
      <c r="K185" s="18">
        <f>MONTH(날씨4[[#This Row],[tm]])</f>
        <v>7</v>
      </c>
      <c r="L185" s="18">
        <f>DAY(날씨4[[#This Row],[tm]])</f>
        <v>2</v>
      </c>
    </row>
    <row r="186" spans="1:12" x14ac:dyDescent="0.3">
      <c r="A186">
        <v>95</v>
      </c>
      <c r="B186" t="s">
        <v>50</v>
      </c>
      <c r="C186" s="4">
        <v>43284</v>
      </c>
      <c r="D186">
        <v>24.6</v>
      </c>
      <c r="E186">
        <v>21.4</v>
      </c>
      <c r="F186">
        <v>30.3</v>
      </c>
      <c r="G186">
        <v>3</v>
      </c>
      <c r="H186">
        <v>9.6</v>
      </c>
      <c r="I186">
        <v>5.2</v>
      </c>
      <c r="K186" s="18">
        <f>MONTH(날씨4[[#This Row],[tm]])</f>
        <v>7</v>
      </c>
      <c r="L186" s="18">
        <f>DAY(날씨4[[#This Row],[tm]])</f>
        <v>3</v>
      </c>
    </row>
    <row r="187" spans="1:12" x14ac:dyDescent="0.3">
      <c r="A187">
        <v>95</v>
      </c>
      <c r="B187" t="s">
        <v>50</v>
      </c>
      <c r="C187" s="4">
        <v>43285</v>
      </c>
      <c r="D187">
        <v>26.3</v>
      </c>
      <c r="E187">
        <v>22.1</v>
      </c>
      <c r="F187">
        <v>32.299999999999997</v>
      </c>
      <c r="G187">
        <v>1.7</v>
      </c>
      <c r="H187">
        <v>10.4</v>
      </c>
      <c r="I187">
        <v>6</v>
      </c>
      <c r="K187" s="18">
        <f>MONTH(날씨4[[#This Row],[tm]])</f>
        <v>7</v>
      </c>
      <c r="L187" s="18">
        <f>DAY(날씨4[[#This Row],[tm]])</f>
        <v>4</v>
      </c>
    </row>
    <row r="188" spans="1:12" x14ac:dyDescent="0.3">
      <c r="A188">
        <v>95</v>
      </c>
      <c r="B188" t="s">
        <v>50</v>
      </c>
      <c r="C188" s="4">
        <v>43286</v>
      </c>
      <c r="D188">
        <v>21.6</v>
      </c>
      <c r="E188">
        <v>20</v>
      </c>
      <c r="F188">
        <v>23.2</v>
      </c>
      <c r="G188">
        <v>4.4000000000000004</v>
      </c>
      <c r="H188">
        <v>8.1999999999999993</v>
      </c>
      <c r="I188">
        <v>6</v>
      </c>
      <c r="K188" s="18">
        <f>MONTH(날씨4[[#This Row],[tm]])</f>
        <v>7</v>
      </c>
      <c r="L188" s="18">
        <f>DAY(날씨4[[#This Row],[tm]])</f>
        <v>5</v>
      </c>
    </row>
    <row r="189" spans="1:12" x14ac:dyDescent="0.3">
      <c r="A189">
        <v>95</v>
      </c>
      <c r="B189" t="s">
        <v>50</v>
      </c>
      <c r="C189" s="4">
        <v>43287</v>
      </c>
      <c r="D189">
        <v>20.5</v>
      </c>
      <c r="E189">
        <v>17.2</v>
      </c>
      <c r="F189">
        <v>24.5</v>
      </c>
      <c r="H189">
        <v>11.8</v>
      </c>
      <c r="I189">
        <v>7.3</v>
      </c>
      <c r="K189" s="18">
        <f>MONTH(날씨4[[#This Row],[tm]])</f>
        <v>7</v>
      </c>
      <c r="L189" s="18">
        <f>DAY(날씨4[[#This Row],[tm]])</f>
        <v>6</v>
      </c>
    </row>
    <row r="190" spans="1:12" x14ac:dyDescent="0.3">
      <c r="A190">
        <v>95</v>
      </c>
      <c r="B190" t="s">
        <v>50</v>
      </c>
      <c r="C190" s="4">
        <v>43288</v>
      </c>
      <c r="D190">
        <v>19.399999999999999</v>
      </c>
      <c r="E190">
        <v>15.9</v>
      </c>
      <c r="F190">
        <v>23.9</v>
      </c>
      <c r="H190">
        <v>12.2</v>
      </c>
      <c r="I190">
        <v>8.1</v>
      </c>
      <c r="K190" s="18">
        <f>MONTH(날씨4[[#This Row],[tm]])</f>
        <v>7</v>
      </c>
      <c r="L190" s="18">
        <f>DAY(날씨4[[#This Row],[tm]])</f>
        <v>7</v>
      </c>
    </row>
    <row r="191" spans="1:12" x14ac:dyDescent="0.3">
      <c r="A191">
        <v>95</v>
      </c>
      <c r="B191" t="s">
        <v>50</v>
      </c>
      <c r="C191" s="4">
        <v>43289</v>
      </c>
      <c r="D191">
        <v>19.7</v>
      </c>
      <c r="E191">
        <v>14.7</v>
      </c>
      <c r="F191">
        <v>25.9</v>
      </c>
      <c r="H191">
        <v>9.1999999999999993</v>
      </c>
      <c r="I191">
        <v>6.3</v>
      </c>
      <c r="K191" s="18">
        <f>MONTH(날씨4[[#This Row],[tm]])</f>
        <v>7</v>
      </c>
      <c r="L191" s="18">
        <f>DAY(날씨4[[#This Row],[tm]])</f>
        <v>8</v>
      </c>
    </row>
    <row r="192" spans="1:12" x14ac:dyDescent="0.3">
      <c r="A192">
        <v>95</v>
      </c>
      <c r="B192" t="s">
        <v>50</v>
      </c>
      <c r="C192" s="4">
        <v>43290</v>
      </c>
      <c r="D192">
        <v>18.600000000000001</v>
      </c>
      <c r="E192">
        <v>17</v>
      </c>
      <c r="F192">
        <v>20.100000000000001</v>
      </c>
      <c r="G192">
        <v>17.2</v>
      </c>
      <c r="H192">
        <v>7.7</v>
      </c>
      <c r="I192">
        <v>5.7</v>
      </c>
      <c r="K192" s="18">
        <f>MONTH(날씨4[[#This Row],[tm]])</f>
        <v>7</v>
      </c>
      <c r="L192" s="18">
        <f>DAY(날씨4[[#This Row],[tm]])</f>
        <v>9</v>
      </c>
    </row>
    <row r="193" spans="1:12" x14ac:dyDescent="0.3">
      <c r="A193">
        <v>95</v>
      </c>
      <c r="B193" t="s">
        <v>50</v>
      </c>
      <c r="C193" s="4">
        <v>43291</v>
      </c>
      <c r="D193">
        <v>21.4</v>
      </c>
      <c r="E193">
        <v>17.899999999999999</v>
      </c>
      <c r="F193">
        <v>26.4</v>
      </c>
      <c r="G193">
        <v>39.200000000000003</v>
      </c>
      <c r="H193">
        <v>4.9000000000000004</v>
      </c>
      <c r="I193">
        <v>2.6</v>
      </c>
      <c r="K193" s="18">
        <f>MONTH(날씨4[[#This Row],[tm]])</f>
        <v>7</v>
      </c>
      <c r="L193" s="18">
        <f>DAY(날씨4[[#This Row],[tm]])</f>
        <v>10</v>
      </c>
    </row>
    <row r="194" spans="1:12" x14ac:dyDescent="0.3">
      <c r="A194">
        <v>95</v>
      </c>
      <c r="B194" t="s">
        <v>50</v>
      </c>
      <c r="C194" s="4">
        <v>43292</v>
      </c>
      <c r="D194">
        <v>24.6</v>
      </c>
      <c r="E194">
        <v>21.7</v>
      </c>
      <c r="F194">
        <v>27</v>
      </c>
      <c r="G194">
        <v>34.5</v>
      </c>
      <c r="H194">
        <v>6.6</v>
      </c>
      <c r="I194">
        <v>3.4</v>
      </c>
      <c r="K194" s="18">
        <f>MONTH(날씨4[[#This Row],[tm]])</f>
        <v>7</v>
      </c>
      <c r="L194" s="18">
        <f>DAY(날씨4[[#This Row],[tm]])</f>
        <v>11</v>
      </c>
    </row>
    <row r="195" spans="1:12" x14ac:dyDescent="0.3">
      <c r="A195">
        <v>95</v>
      </c>
      <c r="B195" t="s">
        <v>50</v>
      </c>
      <c r="C195" s="4">
        <v>43293</v>
      </c>
      <c r="D195">
        <v>26</v>
      </c>
      <c r="E195">
        <v>23.6</v>
      </c>
      <c r="F195">
        <v>29.1</v>
      </c>
      <c r="G195">
        <v>2.2999999999999998</v>
      </c>
      <c r="H195">
        <v>7.5</v>
      </c>
      <c r="I195">
        <v>4.9000000000000004</v>
      </c>
      <c r="K195" s="18">
        <f>MONTH(날씨4[[#This Row],[tm]])</f>
        <v>7</v>
      </c>
      <c r="L195" s="18">
        <f>DAY(날씨4[[#This Row],[tm]])</f>
        <v>12</v>
      </c>
    </row>
    <row r="196" spans="1:12" x14ac:dyDescent="0.3">
      <c r="A196">
        <v>95</v>
      </c>
      <c r="B196" t="s">
        <v>50</v>
      </c>
      <c r="C196" s="4">
        <v>43294</v>
      </c>
      <c r="D196">
        <v>25.6</v>
      </c>
      <c r="E196">
        <v>22.7</v>
      </c>
      <c r="F196">
        <v>29.1</v>
      </c>
      <c r="H196">
        <v>6.5</v>
      </c>
      <c r="I196">
        <v>4.0999999999999996</v>
      </c>
      <c r="K196" s="18">
        <f>MONTH(날씨4[[#This Row],[tm]])</f>
        <v>7</v>
      </c>
      <c r="L196" s="18">
        <f>DAY(날씨4[[#This Row],[tm]])</f>
        <v>13</v>
      </c>
    </row>
    <row r="197" spans="1:12" x14ac:dyDescent="0.3">
      <c r="A197">
        <v>95</v>
      </c>
      <c r="B197" t="s">
        <v>50</v>
      </c>
      <c r="C197" s="4">
        <v>43295</v>
      </c>
      <c r="D197">
        <v>26.2</v>
      </c>
      <c r="E197">
        <v>22</v>
      </c>
      <c r="F197">
        <v>31.3</v>
      </c>
      <c r="H197">
        <v>6.5</v>
      </c>
      <c r="I197">
        <v>4</v>
      </c>
      <c r="K197" s="18">
        <f>MONTH(날씨4[[#This Row],[tm]])</f>
        <v>7</v>
      </c>
      <c r="L197" s="18">
        <f>DAY(날씨4[[#This Row],[tm]])</f>
        <v>14</v>
      </c>
    </row>
    <row r="198" spans="1:12" x14ac:dyDescent="0.3">
      <c r="A198">
        <v>95</v>
      </c>
      <c r="B198" t="s">
        <v>50</v>
      </c>
      <c r="C198" s="4">
        <v>43296</v>
      </c>
      <c r="D198">
        <v>26.6</v>
      </c>
      <c r="E198">
        <v>21.9</v>
      </c>
      <c r="F198">
        <v>31.5</v>
      </c>
      <c r="H198">
        <v>6.5</v>
      </c>
      <c r="I198">
        <v>3.4</v>
      </c>
      <c r="K198" s="18">
        <f>MONTH(날씨4[[#This Row],[tm]])</f>
        <v>7</v>
      </c>
      <c r="L198" s="18">
        <f>DAY(날씨4[[#This Row],[tm]])</f>
        <v>15</v>
      </c>
    </row>
    <row r="199" spans="1:12" x14ac:dyDescent="0.3">
      <c r="A199">
        <v>95</v>
      </c>
      <c r="B199" t="s">
        <v>50</v>
      </c>
      <c r="C199" s="4">
        <v>43297</v>
      </c>
      <c r="D199">
        <v>26.5</v>
      </c>
      <c r="E199">
        <v>21.1</v>
      </c>
      <c r="F199">
        <v>32.4</v>
      </c>
      <c r="H199">
        <v>6.1</v>
      </c>
      <c r="I199">
        <v>3.8</v>
      </c>
      <c r="K199" s="18">
        <f>MONTH(날씨4[[#This Row],[tm]])</f>
        <v>7</v>
      </c>
      <c r="L199" s="18">
        <f>DAY(날씨4[[#This Row],[tm]])</f>
        <v>16</v>
      </c>
    </row>
    <row r="200" spans="1:12" x14ac:dyDescent="0.3">
      <c r="A200">
        <v>95</v>
      </c>
      <c r="B200" t="s">
        <v>50</v>
      </c>
      <c r="C200" s="4">
        <v>43298</v>
      </c>
      <c r="D200">
        <v>25.8</v>
      </c>
      <c r="E200">
        <v>19.899999999999999</v>
      </c>
      <c r="F200">
        <v>31.6</v>
      </c>
      <c r="H200">
        <v>7.2</v>
      </c>
      <c r="I200">
        <v>3.8</v>
      </c>
      <c r="K200" s="18">
        <f>MONTH(날씨4[[#This Row],[tm]])</f>
        <v>7</v>
      </c>
      <c r="L200" s="18">
        <f>DAY(날씨4[[#This Row],[tm]])</f>
        <v>17</v>
      </c>
    </row>
    <row r="201" spans="1:12" x14ac:dyDescent="0.3">
      <c r="A201">
        <v>95</v>
      </c>
      <c r="B201" t="s">
        <v>50</v>
      </c>
      <c r="C201" s="4">
        <v>43299</v>
      </c>
      <c r="D201">
        <v>25.4</v>
      </c>
      <c r="E201">
        <v>20.2</v>
      </c>
      <c r="F201">
        <v>31.8</v>
      </c>
      <c r="H201">
        <v>6.1</v>
      </c>
      <c r="I201">
        <v>3.1</v>
      </c>
      <c r="K201" s="18">
        <f>MONTH(날씨4[[#This Row],[tm]])</f>
        <v>7</v>
      </c>
      <c r="L201" s="18">
        <f>DAY(날씨4[[#This Row],[tm]])</f>
        <v>18</v>
      </c>
    </row>
    <row r="202" spans="1:12" x14ac:dyDescent="0.3">
      <c r="A202">
        <v>95</v>
      </c>
      <c r="B202" t="s">
        <v>50</v>
      </c>
      <c r="C202" s="4">
        <v>43300</v>
      </c>
      <c r="D202">
        <v>25.6</v>
      </c>
      <c r="E202">
        <v>19.899999999999999</v>
      </c>
      <c r="F202">
        <v>32.200000000000003</v>
      </c>
      <c r="H202">
        <v>5.0999999999999996</v>
      </c>
      <c r="I202">
        <v>2.8</v>
      </c>
      <c r="K202" s="18">
        <f>MONTH(날씨4[[#This Row],[tm]])</f>
        <v>7</v>
      </c>
      <c r="L202" s="18">
        <f>DAY(날씨4[[#This Row],[tm]])</f>
        <v>19</v>
      </c>
    </row>
    <row r="203" spans="1:12" x14ac:dyDescent="0.3">
      <c r="A203">
        <v>95</v>
      </c>
      <c r="B203" t="s">
        <v>50</v>
      </c>
      <c r="C203" s="4">
        <v>43301</v>
      </c>
      <c r="D203">
        <v>26.3</v>
      </c>
      <c r="E203">
        <v>20.7</v>
      </c>
      <c r="F203">
        <v>32.700000000000003</v>
      </c>
      <c r="H203">
        <v>6.5</v>
      </c>
      <c r="I203">
        <v>3.5</v>
      </c>
      <c r="K203" s="18">
        <f>MONTH(날씨4[[#This Row],[tm]])</f>
        <v>7</v>
      </c>
      <c r="L203" s="18">
        <f>DAY(날씨4[[#This Row],[tm]])</f>
        <v>20</v>
      </c>
    </row>
    <row r="204" spans="1:12" x14ac:dyDescent="0.3">
      <c r="A204">
        <v>95</v>
      </c>
      <c r="B204" t="s">
        <v>50</v>
      </c>
      <c r="C204" s="4">
        <v>43302</v>
      </c>
      <c r="D204">
        <v>27.2</v>
      </c>
      <c r="E204">
        <v>20.2</v>
      </c>
      <c r="F204">
        <v>35.299999999999997</v>
      </c>
      <c r="H204">
        <v>5.3</v>
      </c>
      <c r="I204">
        <v>3.1</v>
      </c>
      <c r="K204" s="18">
        <f>MONTH(날씨4[[#This Row],[tm]])</f>
        <v>7</v>
      </c>
      <c r="L204" s="18">
        <f>DAY(날씨4[[#This Row],[tm]])</f>
        <v>21</v>
      </c>
    </row>
    <row r="205" spans="1:12" x14ac:dyDescent="0.3">
      <c r="A205">
        <v>95</v>
      </c>
      <c r="B205" t="s">
        <v>50</v>
      </c>
      <c r="C205" s="4">
        <v>43303</v>
      </c>
      <c r="D205">
        <v>27.9</v>
      </c>
      <c r="E205">
        <v>21</v>
      </c>
      <c r="F205">
        <v>34.9</v>
      </c>
      <c r="H205">
        <v>4.4000000000000004</v>
      </c>
      <c r="I205">
        <v>3</v>
      </c>
      <c r="K205" s="18">
        <f>MONTH(날씨4[[#This Row],[tm]])</f>
        <v>7</v>
      </c>
      <c r="L205" s="18">
        <f>DAY(날씨4[[#This Row],[tm]])</f>
        <v>22</v>
      </c>
    </row>
    <row r="206" spans="1:12" x14ac:dyDescent="0.3">
      <c r="A206">
        <v>95</v>
      </c>
      <c r="B206" t="s">
        <v>50</v>
      </c>
      <c r="C206" s="4">
        <v>43304</v>
      </c>
      <c r="D206">
        <v>28.3</v>
      </c>
      <c r="E206">
        <v>24.1</v>
      </c>
      <c r="F206">
        <v>33.1</v>
      </c>
      <c r="H206">
        <v>5.0999999999999996</v>
      </c>
      <c r="I206">
        <v>2.8</v>
      </c>
      <c r="K206" s="18">
        <f>MONTH(날씨4[[#This Row],[tm]])</f>
        <v>7</v>
      </c>
      <c r="L206" s="18">
        <f>DAY(날씨4[[#This Row],[tm]])</f>
        <v>23</v>
      </c>
    </row>
    <row r="207" spans="1:12" x14ac:dyDescent="0.3">
      <c r="A207">
        <v>95</v>
      </c>
      <c r="B207" t="s">
        <v>50</v>
      </c>
      <c r="C207" s="4">
        <v>43305</v>
      </c>
      <c r="D207">
        <v>29.5</v>
      </c>
      <c r="E207">
        <v>23.6</v>
      </c>
      <c r="F207">
        <v>35.5</v>
      </c>
      <c r="H207">
        <v>5.2</v>
      </c>
      <c r="I207">
        <v>3.2</v>
      </c>
      <c r="K207" s="18">
        <f>MONTH(날씨4[[#This Row],[tm]])</f>
        <v>7</v>
      </c>
      <c r="L207" s="18">
        <f>DAY(날씨4[[#This Row],[tm]])</f>
        <v>24</v>
      </c>
    </row>
    <row r="208" spans="1:12" x14ac:dyDescent="0.3">
      <c r="A208">
        <v>95</v>
      </c>
      <c r="B208" t="s">
        <v>50</v>
      </c>
      <c r="C208" s="4">
        <v>43306</v>
      </c>
      <c r="D208">
        <v>29</v>
      </c>
      <c r="E208">
        <v>26</v>
      </c>
      <c r="F208">
        <v>33.299999999999997</v>
      </c>
      <c r="G208">
        <v>0</v>
      </c>
      <c r="H208">
        <v>6.7</v>
      </c>
      <c r="I208">
        <v>4.0999999999999996</v>
      </c>
      <c r="K208" s="18">
        <f>MONTH(날씨4[[#This Row],[tm]])</f>
        <v>7</v>
      </c>
      <c r="L208" s="18">
        <f>DAY(날씨4[[#This Row],[tm]])</f>
        <v>25</v>
      </c>
    </row>
    <row r="209" spans="1:12" x14ac:dyDescent="0.3">
      <c r="A209">
        <v>95</v>
      </c>
      <c r="B209" t="s">
        <v>50</v>
      </c>
      <c r="C209" s="4">
        <v>43307</v>
      </c>
      <c r="D209">
        <v>28.4</v>
      </c>
      <c r="E209">
        <v>25.2</v>
      </c>
      <c r="F209">
        <v>32</v>
      </c>
      <c r="H209">
        <v>6</v>
      </c>
      <c r="I209">
        <v>2.7</v>
      </c>
      <c r="K209" s="18">
        <f>MONTH(날씨4[[#This Row],[tm]])</f>
        <v>7</v>
      </c>
      <c r="L209" s="18">
        <f>DAY(날씨4[[#This Row],[tm]])</f>
        <v>26</v>
      </c>
    </row>
    <row r="210" spans="1:12" x14ac:dyDescent="0.3">
      <c r="A210">
        <v>95</v>
      </c>
      <c r="B210" t="s">
        <v>50</v>
      </c>
      <c r="C210" s="4">
        <v>43308</v>
      </c>
      <c r="D210">
        <v>29.2</v>
      </c>
      <c r="E210">
        <v>24.8</v>
      </c>
      <c r="F210">
        <v>34.5</v>
      </c>
      <c r="H210">
        <v>5.5</v>
      </c>
      <c r="I210">
        <v>3.6</v>
      </c>
      <c r="K210" s="18">
        <f>MONTH(날씨4[[#This Row],[tm]])</f>
        <v>7</v>
      </c>
      <c r="L210" s="18">
        <f>DAY(날씨4[[#This Row],[tm]])</f>
        <v>27</v>
      </c>
    </row>
    <row r="211" spans="1:12" x14ac:dyDescent="0.3">
      <c r="A211">
        <v>95</v>
      </c>
      <c r="B211" t="s">
        <v>50</v>
      </c>
      <c r="C211" s="4">
        <v>43309</v>
      </c>
      <c r="D211">
        <v>28.7</v>
      </c>
      <c r="E211">
        <v>25.5</v>
      </c>
      <c r="F211">
        <v>36</v>
      </c>
      <c r="G211">
        <v>2.2999999999999998</v>
      </c>
      <c r="H211">
        <v>8.1</v>
      </c>
      <c r="I211">
        <v>5.4</v>
      </c>
      <c r="K211" s="18">
        <f>MONTH(날씨4[[#This Row],[tm]])</f>
        <v>7</v>
      </c>
      <c r="L211" s="18">
        <f>DAY(날씨4[[#This Row],[tm]])</f>
        <v>28</v>
      </c>
    </row>
    <row r="212" spans="1:12" x14ac:dyDescent="0.3">
      <c r="A212">
        <v>95</v>
      </c>
      <c r="B212" t="s">
        <v>50</v>
      </c>
      <c r="C212" s="4">
        <v>43310</v>
      </c>
      <c r="D212">
        <v>28.8</v>
      </c>
      <c r="E212">
        <v>24.6</v>
      </c>
      <c r="F212">
        <v>33.9</v>
      </c>
      <c r="H212">
        <v>11.4</v>
      </c>
      <c r="I212">
        <v>7.2</v>
      </c>
      <c r="K212" s="18">
        <f>MONTH(날씨4[[#This Row],[tm]])</f>
        <v>7</v>
      </c>
      <c r="L212" s="18">
        <f>DAY(날씨4[[#This Row],[tm]])</f>
        <v>29</v>
      </c>
    </row>
    <row r="213" spans="1:12" x14ac:dyDescent="0.3">
      <c r="A213">
        <v>95</v>
      </c>
      <c r="B213" t="s">
        <v>50</v>
      </c>
      <c r="C213" s="4">
        <v>43311</v>
      </c>
      <c r="D213">
        <v>28.7</v>
      </c>
      <c r="E213">
        <v>23.3</v>
      </c>
      <c r="F213">
        <v>35.299999999999997</v>
      </c>
      <c r="H213">
        <v>8.6999999999999993</v>
      </c>
      <c r="I213">
        <v>5.5</v>
      </c>
      <c r="K213" s="18">
        <f>MONTH(날씨4[[#This Row],[tm]])</f>
        <v>7</v>
      </c>
      <c r="L213" s="18">
        <f>DAY(날씨4[[#This Row],[tm]])</f>
        <v>30</v>
      </c>
    </row>
    <row r="214" spans="1:12" x14ac:dyDescent="0.3">
      <c r="A214">
        <v>95</v>
      </c>
      <c r="B214" t="s">
        <v>50</v>
      </c>
      <c r="C214" s="4">
        <v>43312</v>
      </c>
      <c r="D214">
        <v>28.6</v>
      </c>
      <c r="E214">
        <v>22.7</v>
      </c>
      <c r="F214">
        <v>34.700000000000003</v>
      </c>
      <c r="H214">
        <v>5.7</v>
      </c>
      <c r="I214">
        <v>3.7</v>
      </c>
      <c r="K214" s="18">
        <f>MONTH(날씨4[[#This Row],[tm]])</f>
        <v>7</v>
      </c>
      <c r="L214" s="18">
        <f>DAY(날씨4[[#This Row],[tm]])</f>
        <v>31</v>
      </c>
    </row>
    <row r="215" spans="1:12" x14ac:dyDescent="0.3">
      <c r="A215">
        <v>95</v>
      </c>
      <c r="B215" t="s">
        <v>50</v>
      </c>
      <c r="C215" s="4">
        <v>43313</v>
      </c>
      <c r="D215">
        <v>30.5</v>
      </c>
      <c r="E215">
        <v>22.6</v>
      </c>
      <c r="F215">
        <v>38.4</v>
      </c>
      <c r="H215">
        <v>5.7</v>
      </c>
      <c r="I215">
        <v>3.8</v>
      </c>
      <c r="K215" s="18">
        <f>MONTH(날씨4[[#This Row],[tm]])</f>
        <v>8</v>
      </c>
      <c r="L215" s="18">
        <f>DAY(날씨4[[#This Row],[tm]])</f>
        <v>1</v>
      </c>
    </row>
    <row r="216" spans="1:12" x14ac:dyDescent="0.3">
      <c r="A216">
        <v>95</v>
      </c>
      <c r="B216" t="s">
        <v>50</v>
      </c>
      <c r="C216" s="4">
        <v>43314</v>
      </c>
      <c r="D216">
        <v>30.9</v>
      </c>
      <c r="E216">
        <v>25.2</v>
      </c>
      <c r="F216">
        <v>36.6</v>
      </c>
      <c r="H216">
        <v>5.2</v>
      </c>
      <c r="I216">
        <v>3.5</v>
      </c>
      <c r="K216" s="18">
        <f>MONTH(날씨4[[#This Row],[tm]])</f>
        <v>8</v>
      </c>
      <c r="L216" s="18">
        <f>DAY(날씨4[[#This Row],[tm]])</f>
        <v>2</v>
      </c>
    </row>
    <row r="217" spans="1:12" x14ac:dyDescent="0.3">
      <c r="A217">
        <v>95</v>
      </c>
      <c r="B217" t="s">
        <v>50</v>
      </c>
      <c r="C217" s="4">
        <v>43315</v>
      </c>
      <c r="D217">
        <v>31.2</v>
      </c>
      <c r="E217">
        <v>26.2</v>
      </c>
      <c r="F217">
        <v>36.6</v>
      </c>
      <c r="H217">
        <v>5.8</v>
      </c>
      <c r="I217">
        <v>3.9</v>
      </c>
      <c r="K217" s="18">
        <f>MONTH(날씨4[[#This Row],[tm]])</f>
        <v>8</v>
      </c>
      <c r="L217" s="18">
        <f>DAY(날씨4[[#This Row],[tm]])</f>
        <v>3</v>
      </c>
    </row>
    <row r="218" spans="1:12" x14ac:dyDescent="0.3">
      <c r="A218">
        <v>95</v>
      </c>
      <c r="B218" t="s">
        <v>50</v>
      </c>
      <c r="C218" s="4">
        <v>43316</v>
      </c>
      <c r="D218">
        <v>29.7</v>
      </c>
      <c r="E218">
        <v>25.9</v>
      </c>
      <c r="F218">
        <v>34.6</v>
      </c>
      <c r="H218">
        <v>7.1</v>
      </c>
      <c r="I218">
        <v>4.7</v>
      </c>
      <c r="K218" s="18">
        <f>MONTH(날씨4[[#This Row],[tm]])</f>
        <v>8</v>
      </c>
      <c r="L218" s="18">
        <f>DAY(날씨4[[#This Row],[tm]])</f>
        <v>4</v>
      </c>
    </row>
    <row r="219" spans="1:12" x14ac:dyDescent="0.3">
      <c r="A219">
        <v>95</v>
      </c>
      <c r="B219" t="s">
        <v>50</v>
      </c>
      <c r="C219" s="4">
        <v>43317</v>
      </c>
      <c r="D219">
        <v>28.9</v>
      </c>
      <c r="E219">
        <v>25.7</v>
      </c>
      <c r="F219">
        <v>35</v>
      </c>
      <c r="H219">
        <v>6.3</v>
      </c>
      <c r="I219">
        <v>4</v>
      </c>
      <c r="K219" s="18">
        <f>MONTH(날씨4[[#This Row],[tm]])</f>
        <v>8</v>
      </c>
      <c r="L219" s="18">
        <f>DAY(날씨4[[#This Row],[tm]])</f>
        <v>5</v>
      </c>
    </row>
    <row r="220" spans="1:12" x14ac:dyDescent="0.3">
      <c r="A220">
        <v>95</v>
      </c>
      <c r="B220" t="s">
        <v>50</v>
      </c>
      <c r="C220" s="4">
        <v>43318</v>
      </c>
      <c r="D220">
        <v>28.9</v>
      </c>
      <c r="E220">
        <v>25.6</v>
      </c>
      <c r="F220">
        <v>34.5</v>
      </c>
      <c r="H220">
        <v>8.1</v>
      </c>
      <c r="I220">
        <v>5.2</v>
      </c>
      <c r="K220" s="18">
        <f>MONTH(날씨4[[#This Row],[tm]])</f>
        <v>8</v>
      </c>
      <c r="L220" s="18">
        <f>DAY(날씨4[[#This Row],[tm]])</f>
        <v>6</v>
      </c>
    </row>
    <row r="221" spans="1:12" x14ac:dyDescent="0.3">
      <c r="A221">
        <v>95</v>
      </c>
      <c r="B221" t="s">
        <v>50</v>
      </c>
      <c r="C221" s="4">
        <v>43319</v>
      </c>
      <c r="D221">
        <v>28.5</v>
      </c>
      <c r="E221">
        <v>24.1</v>
      </c>
      <c r="F221">
        <v>34.6</v>
      </c>
      <c r="G221">
        <v>0</v>
      </c>
      <c r="H221">
        <v>6.6</v>
      </c>
      <c r="I221">
        <v>4.4000000000000004</v>
      </c>
      <c r="K221" s="18">
        <f>MONTH(날씨4[[#This Row],[tm]])</f>
        <v>8</v>
      </c>
      <c r="L221" s="18">
        <f>DAY(날씨4[[#This Row],[tm]])</f>
        <v>7</v>
      </c>
    </row>
    <row r="222" spans="1:12" x14ac:dyDescent="0.3">
      <c r="A222">
        <v>95</v>
      </c>
      <c r="B222" t="s">
        <v>50</v>
      </c>
      <c r="C222" s="4">
        <v>43320</v>
      </c>
      <c r="D222">
        <v>27.9</v>
      </c>
      <c r="E222">
        <v>23.1</v>
      </c>
      <c r="F222">
        <v>33.4</v>
      </c>
      <c r="G222">
        <v>48.4</v>
      </c>
      <c r="H222">
        <v>10.199999999999999</v>
      </c>
      <c r="I222">
        <v>6.9</v>
      </c>
      <c r="K222" s="18">
        <f>MONTH(날씨4[[#This Row],[tm]])</f>
        <v>8</v>
      </c>
      <c r="L222" s="18">
        <f>DAY(날씨4[[#This Row],[tm]])</f>
        <v>8</v>
      </c>
    </row>
    <row r="223" spans="1:12" x14ac:dyDescent="0.3">
      <c r="A223">
        <v>95</v>
      </c>
      <c r="B223" t="s">
        <v>50</v>
      </c>
      <c r="C223" s="4">
        <v>43321</v>
      </c>
      <c r="D223">
        <v>26.3</v>
      </c>
      <c r="E223">
        <v>23.8</v>
      </c>
      <c r="F223">
        <v>31.6</v>
      </c>
      <c r="G223">
        <v>0</v>
      </c>
      <c r="H223">
        <v>6.3</v>
      </c>
      <c r="I223">
        <v>4.5999999999999996</v>
      </c>
      <c r="K223" s="18">
        <f>MONTH(날씨4[[#This Row],[tm]])</f>
        <v>8</v>
      </c>
      <c r="L223" s="18">
        <f>DAY(날씨4[[#This Row],[tm]])</f>
        <v>9</v>
      </c>
    </row>
    <row r="224" spans="1:12" x14ac:dyDescent="0.3">
      <c r="A224">
        <v>95</v>
      </c>
      <c r="B224" t="s">
        <v>50</v>
      </c>
      <c r="C224" s="4">
        <v>43322</v>
      </c>
      <c r="D224">
        <v>27.9</v>
      </c>
      <c r="E224">
        <v>23.5</v>
      </c>
      <c r="F224">
        <v>33.9</v>
      </c>
      <c r="H224">
        <v>7.4</v>
      </c>
      <c r="I224">
        <v>5.3</v>
      </c>
      <c r="K224" s="18">
        <f>MONTH(날씨4[[#This Row],[tm]])</f>
        <v>8</v>
      </c>
      <c r="L224" s="18">
        <f>DAY(날씨4[[#This Row],[tm]])</f>
        <v>10</v>
      </c>
    </row>
    <row r="225" spans="1:12" x14ac:dyDescent="0.3">
      <c r="A225">
        <v>95</v>
      </c>
      <c r="B225" t="s">
        <v>50</v>
      </c>
      <c r="C225" s="4">
        <v>43323</v>
      </c>
      <c r="D225">
        <v>27.5</v>
      </c>
      <c r="E225">
        <v>21.1</v>
      </c>
      <c r="F225">
        <v>34.700000000000003</v>
      </c>
      <c r="H225">
        <v>4.8</v>
      </c>
      <c r="I225">
        <v>2.7</v>
      </c>
      <c r="K225" s="18">
        <f>MONTH(날씨4[[#This Row],[tm]])</f>
        <v>8</v>
      </c>
      <c r="L225" s="18">
        <f>DAY(날씨4[[#This Row],[tm]])</f>
        <v>11</v>
      </c>
    </row>
    <row r="226" spans="1:12" x14ac:dyDescent="0.3">
      <c r="A226">
        <v>95</v>
      </c>
      <c r="B226" t="s">
        <v>50</v>
      </c>
      <c r="C226" s="4">
        <v>43324</v>
      </c>
      <c r="D226">
        <v>27.8</v>
      </c>
      <c r="E226">
        <v>23.1</v>
      </c>
      <c r="F226">
        <v>34.1</v>
      </c>
      <c r="G226">
        <v>1.7</v>
      </c>
      <c r="H226">
        <v>6.8</v>
      </c>
      <c r="I226">
        <v>3.7</v>
      </c>
      <c r="K226" s="18">
        <f>MONTH(날씨4[[#This Row],[tm]])</f>
        <v>8</v>
      </c>
      <c r="L226" s="18">
        <f>DAY(날씨4[[#This Row],[tm]])</f>
        <v>12</v>
      </c>
    </row>
    <row r="227" spans="1:12" x14ac:dyDescent="0.3">
      <c r="A227">
        <v>95</v>
      </c>
      <c r="B227" t="s">
        <v>50</v>
      </c>
      <c r="C227" s="4">
        <v>43325</v>
      </c>
      <c r="D227">
        <v>28.3</v>
      </c>
      <c r="E227">
        <v>24.4</v>
      </c>
      <c r="F227">
        <v>33.700000000000003</v>
      </c>
      <c r="G227">
        <v>26.5</v>
      </c>
      <c r="H227">
        <v>5.2</v>
      </c>
      <c r="I227">
        <v>3.2</v>
      </c>
      <c r="K227" s="18">
        <f>MONTH(날씨4[[#This Row],[tm]])</f>
        <v>8</v>
      </c>
      <c r="L227" s="18">
        <f>DAY(날씨4[[#This Row],[tm]])</f>
        <v>13</v>
      </c>
    </row>
    <row r="228" spans="1:12" x14ac:dyDescent="0.3">
      <c r="A228">
        <v>95</v>
      </c>
      <c r="B228" t="s">
        <v>50</v>
      </c>
      <c r="C228" s="4">
        <v>43326</v>
      </c>
      <c r="D228">
        <v>28.2</v>
      </c>
      <c r="E228">
        <v>23.9</v>
      </c>
      <c r="F228">
        <v>34</v>
      </c>
      <c r="H228">
        <v>6.4</v>
      </c>
      <c r="I228">
        <v>4.2</v>
      </c>
      <c r="K228" s="18">
        <f>MONTH(날씨4[[#This Row],[tm]])</f>
        <v>8</v>
      </c>
      <c r="L228" s="18">
        <f>DAY(날씨4[[#This Row],[tm]])</f>
        <v>14</v>
      </c>
    </row>
    <row r="229" spans="1:12" x14ac:dyDescent="0.3">
      <c r="A229">
        <v>95</v>
      </c>
      <c r="B229" t="s">
        <v>50</v>
      </c>
      <c r="C229" s="4">
        <v>43327</v>
      </c>
      <c r="D229">
        <v>28.5</v>
      </c>
      <c r="E229">
        <v>23.9</v>
      </c>
      <c r="F229">
        <v>35.6</v>
      </c>
      <c r="G229">
        <v>0</v>
      </c>
      <c r="H229">
        <v>10.7</v>
      </c>
      <c r="I229">
        <v>6.9</v>
      </c>
      <c r="K229" s="18">
        <f>MONTH(날씨4[[#This Row],[tm]])</f>
        <v>8</v>
      </c>
      <c r="L229" s="18">
        <f>DAY(날씨4[[#This Row],[tm]])</f>
        <v>15</v>
      </c>
    </row>
    <row r="230" spans="1:12" x14ac:dyDescent="0.3">
      <c r="A230">
        <v>95</v>
      </c>
      <c r="B230" t="s">
        <v>50</v>
      </c>
      <c r="C230" s="4">
        <v>43328</v>
      </c>
      <c r="D230">
        <v>26.2</v>
      </c>
      <c r="E230">
        <v>19.7</v>
      </c>
      <c r="F230">
        <v>31.5</v>
      </c>
      <c r="H230">
        <v>9.1</v>
      </c>
      <c r="I230">
        <v>5.8</v>
      </c>
      <c r="K230" s="18">
        <f>MONTH(날씨4[[#This Row],[tm]])</f>
        <v>8</v>
      </c>
      <c r="L230" s="18">
        <f>DAY(날씨4[[#This Row],[tm]])</f>
        <v>16</v>
      </c>
    </row>
    <row r="231" spans="1:12" x14ac:dyDescent="0.3">
      <c r="A231">
        <v>95</v>
      </c>
      <c r="B231" t="s">
        <v>50</v>
      </c>
      <c r="C231" s="4">
        <v>43329</v>
      </c>
      <c r="D231">
        <v>23.1</v>
      </c>
      <c r="E231">
        <v>16.7</v>
      </c>
      <c r="F231">
        <v>30.1</v>
      </c>
      <c r="H231">
        <v>7.9</v>
      </c>
      <c r="I231">
        <v>5.4</v>
      </c>
      <c r="K231" s="18">
        <f>MONTH(날씨4[[#This Row],[tm]])</f>
        <v>8</v>
      </c>
      <c r="L231" s="18">
        <f>DAY(날씨4[[#This Row],[tm]])</f>
        <v>17</v>
      </c>
    </row>
    <row r="232" spans="1:12" x14ac:dyDescent="0.3">
      <c r="A232">
        <v>95</v>
      </c>
      <c r="B232" t="s">
        <v>50</v>
      </c>
      <c r="C232" s="4">
        <v>43330</v>
      </c>
      <c r="D232">
        <v>22.2</v>
      </c>
      <c r="E232">
        <v>15.4</v>
      </c>
      <c r="F232">
        <v>28.2</v>
      </c>
      <c r="H232">
        <v>4.5</v>
      </c>
      <c r="I232">
        <v>2.5</v>
      </c>
      <c r="K232" s="18">
        <f>MONTH(날씨4[[#This Row],[tm]])</f>
        <v>8</v>
      </c>
      <c r="L232" s="18">
        <f>DAY(날씨4[[#This Row],[tm]])</f>
        <v>18</v>
      </c>
    </row>
    <row r="233" spans="1:12" x14ac:dyDescent="0.3">
      <c r="A233">
        <v>95</v>
      </c>
      <c r="B233" t="s">
        <v>50</v>
      </c>
      <c r="C233" s="4">
        <v>43331</v>
      </c>
      <c r="D233">
        <v>24.1</v>
      </c>
      <c r="E233">
        <v>18.7</v>
      </c>
      <c r="F233">
        <v>29.8</v>
      </c>
      <c r="H233">
        <v>4.8</v>
      </c>
      <c r="I233">
        <v>3.4</v>
      </c>
      <c r="K233" s="18">
        <f>MONTH(날씨4[[#This Row],[tm]])</f>
        <v>8</v>
      </c>
      <c r="L233" s="18">
        <f>DAY(날씨4[[#This Row],[tm]])</f>
        <v>19</v>
      </c>
    </row>
    <row r="234" spans="1:12" x14ac:dyDescent="0.3">
      <c r="A234">
        <v>95</v>
      </c>
      <c r="B234" t="s">
        <v>50</v>
      </c>
      <c r="C234" s="4">
        <v>43332</v>
      </c>
      <c r="D234">
        <v>26.9</v>
      </c>
      <c r="E234">
        <v>20.9</v>
      </c>
      <c r="F234">
        <v>31.4</v>
      </c>
      <c r="H234">
        <v>9.6999999999999993</v>
      </c>
      <c r="I234">
        <v>5.7</v>
      </c>
      <c r="K234" s="18">
        <f>MONTH(날씨4[[#This Row],[tm]])</f>
        <v>8</v>
      </c>
      <c r="L234" s="18">
        <f>DAY(날씨4[[#This Row],[tm]])</f>
        <v>20</v>
      </c>
    </row>
    <row r="235" spans="1:12" x14ac:dyDescent="0.3">
      <c r="A235">
        <v>95</v>
      </c>
      <c r="B235" t="s">
        <v>50</v>
      </c>
      <c r="C235" s="4">
        <v>43333</v>
      </c>
      <c r="D235">
        <v>24.2</v>
      </c>
      <c r="E235">
        <v>20.5</v>
      </c>
      <c r="F235">
        <v>29.6</v>
      </c>
      <c r="G235">
        <v>12.2</v>
      </c>
      <c r="H235">
        <v>10.4</v>
      </c>
      <c r="I235">
        <v>5.8</v>
      </c>
      <c r="K235" s="18">
        <f>MONTH(날씨4[[#This Row],[tm]])</f>
        <v>8</v>
      </c>
      <c r="L235" s="18">
        <f>DAY(날씨4[[#This Row],[tm]])</f>
        <v>21</v>
      </c>
    </row>
    <row r="236" spans="1:12" x14ac:dyDescent="0.3">
      <c r="A236">
        <v>95</v>
      </c>
      <c r="B236" t="s">
        <v>50</v>
      </c>
      <c r="C236" s="4">
        <v>43334</v>
      </c>
      <c r="D236">
        <v>25.4</v>
      </c>
      <c r="E236">
        <v>18.600000000000001</v>
      </c>
      <c r="F236">
        <v>32.799999999999997</v>
      </c>
      <c r="H236">
        <v>7.8</v>
      </c>
      <c r="I236">
        <v>5.2</v>
      </c>
      <c r="K236" s="18">
        <f>MONTH(날씨4[[#This Row],[tm]])</f>
        <v>8</v>
      </c>
      <c r="L236" s="18">
        <f>DAY(날씨4[[#This Row],[tm]])</f>
        <v>22</v>
      </c>
    </row>
    <row r="237" spans="1:12" x14ac:dyDescent="0.3">
      <c r="A237">
        <v>95</v>
      </c>
      <c r="B237" t="s">
        <v>50</v>
      </c>
      <c r="C237" s="4">
        <v>43335</v>
      </c>
      <c r="D237">
        <v>24.9</v>
      </c>
      <c r="E237">
        <v>23.2</v>
      </c>
      <c r="F237">
        <v>27.2</v>
      </c>
      <c r="G237">
        <v>2.1</v>
      </c>
      <c r="H237">
        <v>9.1</v>
      </c>
      <c r="I237">
        <v>5.5</v>
      </c>
      <c r="K237" s="18">
        <f>MONTH(날씨4[[#This Row],[tm]])</f>
        <v>8</v>
      </c>
      <c r="L237" s="18">
        <f>DAY(날씨4[[#This Row],[tm]])</f>
        <v>23</v>
      </c>
    </row>
    <row r="238" spans="1:12" x14ac:dyDescent="0.3">
      <c r="A238">
        <v>95</v>
      </c>
      <c r="B238" t="s">
        <v>50</v>
      </c>
      <c r="C238" s="4">
        <v>43336</v>
      </c>
      <c r="D238">
        <v>22.5</v>
      </c>
      <c r="E238">
        <v>20.9</v>
      </c>
      <c r="F238">
        <v>24.2</v>
      </c>
      <c r="G238">
        <v>22.7</v>
      </c>
      <c r="H238">
        <v>9.8000000000000007</v>
      </c>
      <c r="I238">
        <v>6</v>
      </c>
      <c r="K238" s="18">
        <f>MONTH(날씨4[[#This Row],[tm]])</f>
        <v>8</v>
      </c>
      <c r="L238" s="18">
        <f>DAY(날씨4[[#This Row],[tm]])</f>
        <v>24</v>
      </c>
    </row>
    <row r="239" spans="1:12" x14ac:dyDescent="0.3">
      <c r="A239">
        <v>95</v>
      </c>
      <c r="B239" t="s">
        <v>50</v>
      </c>
      <c r="C239" s="4">
        <v>43337</v>
      </c>
      <c r="D239">
        <v>24.1</v>
      </c>
      <c r="E239">
        <v>20.8</v>
      </c>
      <c r="F239">
        <v>28.8</v>
      </c>
      <c r="G239">
        <v>0.5</v>
      </c>
      <c r="H239">
        <v>7.7</v>
      </c>
      <c r="I239">
        <v>4.5999999999999996</v>
      </c>
      <c r="K239" s="18">
        <f>MONTH(날씨4[[#This Row],[tm]])</f>
        <v>8</v>
      </c>
      <c r="L239" s="18">
        <f>DAY(날씨4[[#This Row],[tm]])</f>
        <v>25</v>
      </c>
    </row>
    <row r="240" spans="1:12" x14ac:dyDescent="0.3">
      <c r="A240">
        <v>95</v>
      </c>
      <c r="B240" t="s">
        <v>50</v>
      </c>
      <c r="C240" s="4">
        <v>43338</v>
      </c>
      <c r="D240">
        <v>22.8</v>
      </c>
      <c r="E240">
        <v>17.399999999999999</v>
      </c>
      <c r="F240">
        <v>29.9</v>
      </c>
      <c r="H240">
        <v>6</v>
      </c>
      <c r="I240">
        <v>3.8</v>
      </c>
      <c r="K240" s="18">
        <f>MONTH(날씨4[[#This Row],[tm]])</f>
        <v>8</v>
      </c>
      <c r="L240" s="18">
        <f>DAY(날씨4[[#This Row],[tm]])</f>
        <v>26</v>
      </c>
    </row>
    <row r="241" spans="1:12" x14ac:dyDescent="0.3">
      <c r="A241">
        <v>95</v>
      </c>
      <c r="B241" t="s">
        <v>50</v>
      </c>
      <c r="C241" s="4">
        <v>43339</v>
      </c>
      <c r="D241">
        <v>24</v>
      </c>
      <c r="E241">
        <v>19.5</v>
      </c>
      <c r="F241">
        <v>30.8</v>
      </c>
      <c r="H241">
        <v>5.3</v>
      </c>
      <c r="I241">
        <v>3.4</v>
      </c>
      <c r="K241" s="18">
        <f>MONTH(날씨4[[#This Row],[tm]])</f>
        <v>8</v>
      </c>
      <c r="L241" s="18">
        <f>DAY(날씨4[[#This Row],[tm]])</f>
        <v>27</v>
      </c>
    </row>
    <row r="242" spans="1:12" x14ac:dyDescent="0.3">
      <c r="A242">
        <v>95</v>
      </c>
      <c r="B242" t="s">
        <v>50</v>
      </c>
      <c r="C242" s="4">
        <v>43340</v>
      </c>
      <c r="D242">
        <v>22.8</v>
      </c>
      <c r="E242">
        <v>19.100000000000001</v>
      </c>
      <c r="F242">
        <v>29.5</v>
      </c>
      <c r="G242">
        <v>27</v>
      </c>
      <c r="H242">
        <v>6.9</v>
      </c>
      <c r="I242">
        <v>4.4000000000000004</v>
      </c>
      <c r="K242" s="18">
        <f>MONTH(날씨4[[#This Row],[tm]])</f>
        <v>8</v>
      </c>
      <c r="L242" s="18">
        <f>DAY(날씨4[[#This Row],[tm]])</f>
        <v>28</v>
      </c>
    </row>
    <row r="243" spans="1:12" x14ac:dyDescent="0.3">
      <c r="A243">
        <v>95</v>
      </c>
      <c r="B243" t="s">
        <v>50</v>
      </c>
      <c r="C243" s="4">
        <v>43341</v>
      </c>
      <c r="D243">
        <v>21.5</v>
      </c>
      <c r="E243">
        <v>20</v>
      </c>
      <c r="F243">
        <v>23.2</v>
      </c>
      <c r="G243">
        <v>384.3</v>
      </c>
      <c r="H243">
        <v>14.2</v>
      </c>
      <c r="I243">
        <v>8.8000000000000007</v>
      </c>
      <c r="K243" s="18">
        <f>MONTH(날씨4[[#This Row],[tm]])</f>
        <v>8</v>
      </c>
      <c r="L243" s="18">
        <f>DAY(날씨4[[#This Row],[tm]])</f>
        <v>29</v>
      </c>
    </row>
    <row r="244" spans="1:12" x14ac:dyDescent="0.3">
      <c r="A244">
        <v>95</v>
      </c>
      <c r="B244" t="s">
        <v>50</v>
      </c>
      <c r="C244" s="4">
        <v>43342</v>
      </c>
      <c r="D244">
        <v>25.1</v>
      </c>
      <c r="E244">
        <v>22.1</v>
      </c>
      <c r="F244">
        <v>29.8</v>
      </c>
      <c r="G244">
        <v>0.9</v>
      </c>
      <c r="H244">
        <v>7.3</v>
      </c>
      <c r="I244">
        <v>4.4000000000000004</v>
      </c>
      <c r="K244" s="18">
        <f>MONTH(날씨4[[#This Row],[tm]])</f>
        <v>8</v>
      </c>
      <c r="L244" s="18">
        <f>DAY(날씨4[[#This Row],[tm]])</f>
        <v>30</v>
      </c>
    </row>
    <row r="245" spans="1:12" x14ac:dyDescent="0.3">
      <c r="A245">
        <v>95</v>
      </c>
      <c r="B245" t="s">
        <v>50</v>
      </c>
      <c r="C245" s="4">
        <v>43343</v>
      </c>
      <c r="D245">
        <v>23.8</v>
      </c>
      <c r="E245">
        <v>19</v>
      </c>
      <c r="F245">
        <v>29</v>
      </c>
      <c r="G245">
        <v>0.7</v>
      </c>
      <c r="H245">
        <v>5.9</v>
      </c>
      <c r="I245">
        <v>3</v>
      </c>
      <c r="K245" s="18">
        <f>MONTH(날씨4[[#This Row],[tm]])</f>
        <v>8</v>
      </c>
      <c r="L245" s="18">
        <f>DAY(날씨4[[#This Row],[tm]])</f>
        <v>31</v>
      </c>
    </row>
    <row r="246" spans="1:12" x14ac:dyDescent="0.3">
      <c r="A246">
        <v>95</v>
      </c>
      <c r="B246" t="s">
        <v>50</v>
      </c>
      <c r="C246" s="4">
        <v>43344</v>
      </c>
      <c r="D246">
        <v>22.7</v>
      </c>
      <c r="E246">
        <v>17.7</v>
      </c>
      <c r="F246">
        <v>29.4</v>
      </c>
      <c r="H246">
        <v>8.1999999999999993</v>
      </c>
      <c r="I246">
        <v>5</v>
      </c>
      <c r="K246" s="18">
        <f>MONTH(날씨4[[#This Row],[tm]])</f>
        <v>9</v>
      </c>
      <c r="L246" s="18">
        <f>DAY(날씨4[[#This Row],[tm]])</f>
        <v>1</v>
      </c>
    </row>
    <row r="247" spans="1:12" x14ac:dyDescent="0.3">
      <c r="A247">
        <v>95</v>
      </c>
      <c r="B247" t="s">
        <v>50</v>
      </c>
      <c r="C247" s="4">
        <v>43345</v>
      </c>
      <c r="D247">
        <v>22.1</v>
      </c>
      <c r="E247">
        <v>14.9</v>
      </c>
      <c r="F247">
        <v>28.9</v>
      </c>
      <c r="H247">
        <v>5.3</v>
      </c>
      <c r="I247">
        <v>3.4</v>
      </c>
      <c r="K247" s="18">
        <f>MONTH(날씨4[[#This Row],[tm]])</f>
        <v>9</v>
      </c>
      <c r="L247" s="18">
        <f>DAY(날씨4[[#This Row],[tm]])</f>
        <v>2</v>
      </c>
    </row>
    <row r="248" spans="1:12" x14ac:dyDescent="0.3">
      <c r="A248">
        <v>95</v>
      </c>
      <c r="B248" t="s">
        <v>50</v>
      </c>
      <c r="C248" s="4">
        <v>43346</v>
      </c>
      <c r="D248">
        <v>20.7</v>
      </c>
      <c r="E248">
        <v>19.5</v>
      </c>
      <c r="F248">
        <v>22.4</v>
      </c>
      <c r="G248">
        <v>20.2</v>
      </c>
      <c r="H248">
        <v>5.5</v>
      </c>
      <c r="I248">
        <v>3.6</v>
      </c>
      <c r="K248" s="18">
        <f>MONTH(날씨4[[#This Row],[tm]])</f>
        <v>9</v>
      </c>
      <c r="L248" s="18">
        <f>DAY(날씨4[[#This Row],[tm]])</f>
        <v>3</v>
      </c>
    </row>
    <row r="249" spans="1:12" x14ac:dyDescent="0.3">
      <c r="A249">
        <v>95</v>
      </c>
      <c r="B249" t="s">
        <v>50</v>
      </c>
      <c r="C249" s="4">
        <v>43347</v>
      </c>
      <c r="D249">
        <v>21.6</v>
      </c>
      <c r="E249">
        <v>18.5</v>
      </c>
      <c r="F249">
        <v>27.3</v>
      </c>
      <c r="H249">
        <v>8.6999999999999993</v>
      </c>
      <c r="I249">
        <v>5</v>
      </c>
      <c r="K249" s="18">
        <f>MONTH(날씨4[[#This Row],[tm]])</f>
        <v>9</v>
      </c>
      <c r="L249" s="18">
        <f>DAY(날씨4[[#This Row],[tm]])</f>
        <v>4</v>
      </c>
    </row>
    <row r="250" spans="1:12" x14ac:dyDescent="0.3">
      <c r="A250">
        <v>95</v>
      </c>
      <c r="B250" t="s">
        <v>50</v>
      </c>
      <c r="C250" s="4">
        <v>43348</v>
      </c>
      <c r="D250">
        <v>22.3</v>
      </c>
      <c r="E250">
        <v>15.8</v>
      </c>
      <c r="F250">
        <v>27.7</v>
      </c>
      <c r="H250">
        <v>10.6</v>
      </c>
      <c r="I250">
        <v>5.4</v>
      </c>
      <c r="K250" s="18">
        <f>MONTH(날씨4[[#This Row],[tm]])</f>
        <v>9</v>
      </c>
      <c r="L250" s="18">
        <f>DAY(날씨4[[#This Row],[tm]])</f>
        <v>5</v>
      </c>
    </row>
    <row r="251" spans="1:12" x14ac:dyDescent="0.3">
      <c r="A251">
        <v>95</v>
      </c>
      <c r="B251" t="s">
        <v>50</v>
      </c>
      <c r="C251" s="4">
        <v>43349</v>
      </c>
      <c r="D251">
        <v>20.7</v>
      </c>
      <c r="E251">
        <v>12.4</v>
      </c>
      <c r="F251">
        <v>27</v>
      </c>
      <c r="G251">
        <v>0.5</v>
      </c>
      <c r="H251">
        <v>10</v>
      </c>
      <c r="I251">
        <v>6.1</v>
      </c>
      <c r="K251" s="18">
        <f>MONTH(날씨4[[#This Row],[tm]])</f>
        <v>9</v>
      </c>
      <c r="L251" s="18">
        <f>DAY(날씨4[[#This Row],[tm]])</f>
        <v>6</v>
      </c>
    </row>
    <row r="252" spans="1:12" x14ac:dyDescent="0.3">
      <c r="A252">
        <v>95</v>
      </c>
      <c r="B252" t="s">
        <v>50</v>
      </c>
      <c r="C252" s="4">
        <v>43350</v>
      </c>
      <c r="D252">
        <v>19.7</v>
      </c>
      <c r="E252">
        <v>12.9</v>
      </c>
      <c r="F252">
        <v>24.3</v>
      </c>
      <c r="G252">
        <v>2.2999999999999998</v>
      </c>
      <c r="H252">
        <v>8</v>
      </c>
      <c r="I252">
        <v>4.8</v>
      </c>
      <c r="K252" s="18">
        <f>MONTH(날씨4[[#This Row],[tm]])</f>
        <v>9</v>
      </c>
      <c r="L252" s="18">
        <f>DAY(날씨4[[#This Row],[tm]])</f>
        <v>7</v>
      </c>
    </row>
    <row r="253" spans="1:12" x14ac:dyDescent="0.3">
      <c r="A253">
        <v>95</v>
      </c>
      <c r="B253" t="s">
        <v>50</v>
      </c>
      <c r="C253" s="4">
        <v>43351</v>
      </c>
      <c r="D253">
        <v>17.600000000000001</v>
      </c>
      <c r="E253">
        <v>10.1</v>
      </c>
      <c r="F253">
        <v>25.5</v>
      </c>
      <c r="H253">
        <v>6.7</v>
      </c>
      <c r="I253">
        <v>3.5</v>
      </c>
      <c r="K253" s="18">
        <f>MONTH(날씨4[[#This Row],[tm]])</f>
        <v>9</v>
      </c>
      <c r="L253" s="18">
        <f>DAY(날씨4[[#This Row],[tm]])</f>
        <v>8</v>
      </c>
    </row>
    <row r="254" spans="1:12" x14ac:dyDescent="0.3">
      <c r="A254">
        <v>95</v>
      </c>
      <c r="B254" t="s">
        <v>50</v>
      </c>
      <c r="C254" s="4">
        <v>43352</v>
      </c>
      <c r="D254">
        <v>18.8</v>
      </c>
      <c r="E254">
        <v>10.7</v>
      </c>
      <c r="F254">
        <v>27.1</v>
      </c>
      <c r="H254">
        <v>9.6999999999999993</v>
      </c>
      <c r="I254">
        <v>5.8</v>
      </c>
      <c r="K254" s="18">
        <f>MONTH(날씨4[[#This Row],[tm]])</f>
        <v>9</v>
      </c>
      <c r="L254" s="18">
        <f>DAY(날씨4[[#This Row],[tm]])</f>
        <v>9</v>
      </c>
    </row>
    <row r="255" spans="1:12" x14ac:dyDescent="0.3">
      <c r="A255">
        <v>95</v>
      </c>
      <c r="B255" t="s">
        <v>50</v>
      </c>
      <c r="C255" s="4">
        <v>43353</v>
      </c>
      <c r="D255">
        <v>19.399999999999999</v>
      </c>
      <c r="E255">
        <v>13.6</v>
      </c>
      <c r="F255">
        <v>26.2</v>
      </c>
      <c r="H255">
        <v>7.4</v>
      </c>
      <c r="I255">
        <v>5.2</v>
      </c>
      <c r="K255" s="18">
        <f>MONTH(날씨4[[#This Row],[tm]])</f>
        <v>9</v>
      </c>
      <c r="L255" s="18">
        <f>DAY(날씨4[[#This Row],[tm]])</f>
        <v>10</v>
      </c>
    </row>
    <row r="256" spans="1:12" x14ac:dyDescent="0.3">
      <c r="A256">
        <v>95</v>
      </c>
      <c r="B256" t="s">
        <v>50</v>
      </c>
      <c r="C256" s="4">
        <v>43354</v>
      </c>
      <c r="D256">
        <v>18.3</v>
      </c>
      <c r="E256">
        <v>10.6</v>
      </c>
      <c r="F256">
        <v>26.1</v>
      </c>
      <c r="H256">
        <v>7.7</v>
      </c>
      <c r="I256">
        <v>4.4000000000000004</v>
      </c>
      <c r="K256" s="18">
        <f>MONTH(날씨4[[#This Row],[tm]])</f>
        <v>9</v>
      </c>
      <c r="L256" s="18">
        <f>DAY(날씨4[[#This Row],[tm]])</f>
        <v>11</v>
      </c>
    </row>
    <row r="257" spans="1:12" x14ac:dyDescent="0.3">
      <c r="A257">
        <v>95</v>
      </c>
      <c r="B257" t="s">
        <v>50</v>
      </c>
      <c r="C257" s="4">
        <v>43355</v>
      </c>
      <c r="D257">
        <v>19.3</v>
      </c>
      <c r="E257">
        <v>12.2</v>
      </c>
      <c r="F257">
        <v>26.4</v>
      </c>
      <c r="H257">
        <v>5.9</v>
      </c>
      <c r="I257">
        <v>3.9</v>
      </c>
      <c r="K257" s="18">
        <f>MONTH(날씨4[[#This Row],[tm]])</f>
        <v>9</v>
      </c>
      <c r="L257" s="18">
        <f>DAY(날씨4[[#This Row],[tm]])</f>
        <v>12</v>
      </c>
    </row>
    <row r="258" spans="1:12" x14ac:dyDescent="0.3">
      <c r="A258">
        <v>95</v>
      </c>
      <c r="B258" t="s">
        <v>50</v>
      </c>
      <c r="C258" s="4">
        <v>43356</v>
      </c>
      <c r="D258">
        <v>20.3</v>
      </c>
      <c r="E258">
        <v>14.9</v>
      </c>
      <c r="F258">
        <v>27.6</v>
      </c>
      <c r="H258">
        <v>5.3</v>
      </c>
      <c r="I258">
        <v>3</v>
      </c>
      <c r="K258" s="18">
        <f>MONTH(날씨4[[#This Row],[tm]])</f>
        <v>9</v>
      </c>
      <c r="L258" s="18">
        <f>DAY(날씨4[[#This Row],[tm]])</f>
        <v>13</v>
      </c>
    </row>
    <row r="259" spans="1:12" x14ac:dyDescent="0.3">
      <c r="A259">
        <v>95</v>
      </c>
      <c r="B259" t="s">
        <v>50</v>
      </c>
      <c r="C259" s="4">
        <v>43357</v>
      </c>
      <c r="D259">
        <v>21.2</v>
      </c>
      <c r="E259">
        <v>14.8</v>
      </c>
      <c r="F259">
        <v>27.8</v>
      </c>
      <c r="H259">
        <v>5.4</v>
      </c>
      <c r="I259">
        <v>3.8</v>
      </c>
      <c r="K259" s="18">
        <f>MONTH(날씨4[[#This Row],[tm]])</f>
        <v>9</v>
      </c>
      <c r="L259" s="18">
        <f>DAY(날씨4[[#This Row],[tm]])</f>
        <v>14</v>
      </c>
    </row>
    <row r="260" spans="1:12" x14ac:dyDescent="0.3">
      <c r="A260">
        <v>95</v>
      </c>
      <c r="B260" t="s">
        <v>50</v>
      </c>
      <c r="C260" s="4">
        <v>43358</v>
      </c>
      <c r="D260">
        <v>22.5</v>
      </c>
      <c r="E260">
        <v>19.100000000000001</v>
      </c>
      <c r="F260">
        <v>27.3</v>
      </c>
      <c r="G260">
        <v>0</v>
      </c>
      <c r="H260">
        <v>3.9</v>
      </c>
      <c r="I260">
        <v>2.2999999999999998</v>
      </c>
      <c r="K260" s="18">
        <f>MONTH(날씨4[[#This Row],[tm]])</f>
        <v>9</v>
      </c>
      <c r="L260" s="18">
        <f>DAY(날씨4[[#This Row],[tm]])</f>
        <v>15</v>
      </c>
    </row>
    <row r="261" spans="1:12" x14ac:dyDescent="0.3">
      <c r="A261">
        <v>95</v>
      </c>
      <c r="B261" t="s">
        <v>50</v>
      </c>
      <c r="C261" s="4">
        <v>43359</v>
      </c>
      <c r="D261">
        <v>21.5</v>
      </c>
      <c r="E261">
        <v>19.7</v>
      </c>
      <c r="F261">
        <v>24.7</v>
      </c>
      <c r="G261">
        <v>0.9</v>
      </c>
      <c r="H261">
        <v>6.3</v>
      </c>
      <c r="I261">
        <v>4</v>
      </c>
      <c r="K261" s="18">
        <f>MONTH(날씨4[[#This Row],[tm]])</f>
        <v>9</v>
      </c>
      <c r="L261" s="18">
        <f>DAY(날씨4[[#This Row],[tm]])</f>
        <v>16</v>
      </c>
    </row>
    <row r="262" spans="1:12" x14ac:dyDescent="0.3">
      <c r="A262">
        <v>95</v>
      </c>
      <c r="B262" t="s">
        <v>50</v>
      </c>
      <c r="C262" s="4">
        <v>43360</v>
      </c>
      <c r="D262">
        <v>20.5</v>
      </c>
      <c r="E262">
        <v>14.4</v>
      </c>
      <c r="F262">
        <v>26.9</v>
      </c>
      <c r="H262">
        <v>5</v>
      </c>
      <c r="I262">
        <v>2.7</v>
      </c>
      <c r="K262" s="18">
        <f>MONTH(날씨4[[#This Row],[tm]])</f>
        <v>9</v>
      </c>
      <c r="L262" s="18">
        <f>DAY(날씨4[[#This Row],[tm]])</f>
        <v>17</v>
      </c>
    </row>
    <row r="263" spans="1:12" x14ac:dyDescent="0.3">
      <c r="A263">
        <v>95</v>
      </c>
      <c r="B263" t="s">
        <v>50</v>
      </c>
      <c r="C263" s="4">
        <v>43361</v>
      </c>
      <c r="D263">
        <v>19</v>
      </c>
      <c r="E263">
        <v>13.7</v>
      </c>
      <c r="F263">
        <v>26.7</v>
      </c>
      <c r="H263">
        <v>5.0999999999999996</v>
      </c>
      <c r="I263">
        <v>3.1</v>
      </c>
      <c r="K263" s="18">
        <f>MONTH(날씨4[[#This Row],[tm]])</f>
        <v>9</v>
      </c>
      <c r="L263" s="18">
        <f>DAY(날씨4[[#This Row],[tm]])</f>
        <v>18</v>
      </c>
    </row>
    <row r="264" spans="1:12" x14ac:dyDescent="0.3">
      <c r="A264">
        <v>95</v>
      </c>
      <c r="B264" t="s">
        <v>50</v>
      </c>
      <c r="C264" s="4">
        <v>43362</v>
      </c>
      <c r="D264">
        <v>19</v>
      </c>
      <c r="E264">
        <v>12.2</v>
      </c>
      <c r="F264">
        <v>27.1</v>
      </c>
      <c r="G264">
        <v>0.9</v>
      </c>
      <c r="H264">
        <v>4.9000000000000004</v>
      </c>
      <c r="I264">
        <v>3.1</v>
      </c>
      <c r="K264" s="18">
        <f>MONTH(날씨4[[#This Row],[tm]])</f>
        <v>9</v>
      </c>
      <c r="L264" s="18">
        <f>DAY(날씨4[[#This Row],[tm]])</f>
        <v>19</v>
      </c>
    </row>
    <row r="265" spans="1:12" x14ac:dyDescent="0.3">
      <c r="A265">
        <v>95</v>
      </c>
      <c r="B265" t="s">
        <v>50</v>
      </c>
      <c r="C265" s="4">
        <v>43363</v>
      </c>
      <c r="D265">
        <v>18</v>
      </c>
      <c r="E265">
        <v>15.9</v>
      </c>
      <c r="F265">
        <v>20.3</v>
      </c>
      <c r="G265">
        <v>6</v>
      </c>
      <c r="H265">
        <v>9.3000000000000007</v>
      </c>
      <c r="I265">
        <v>5</v>
      </c>
      <c r="K265" s="18">
        <f>MONTH(날씨4[[#This Row],[tm]])</f>
        <v>9</v>
      </c>
      <c r="L265" s="18">
        <f>DAY(날씨4[[#This Row],[tm]])</f>
        <v>20</v>
      </c>
    </row>
    <row r="266" spans="1:12" x14ac:dyDescent="0.3">
      <c r="A266">
        <v>95</v>
      </c>
      <c r="B266" t="s">
        <v>50</v>
      </c>
      <c r="C266" s="4">
        <v>43364</v>
      </c>
      <c r="D266">
        <v>18.100000000000001</v>
      </c>
      <c r="E266">
        <v>16.600000000000001</v>
      </c>
      <c r="F266">
        <v>21</v>
      </c>
      <c r="G266">
        <v>24.1</v>
      </c>
      <c r="H266">
        <v>6.7</v>
      </c>
      <c r="I266">
        <v>4</v>
      </c>
      <c r="K266" s="18">
        <f>MONTH(날씨4[[#This Row],[tm]])</f>
        <v>9</v>
      </c>
      <c r="L266" s="18">
        <f>DAY(날씨4[[#This Row],[tm]])</f>
        <v>21</v>
      </c>
    </row>
    <row r="267" spans="1:12" x14ac:dyDescent="0.3">
      <c r="A267">
        <v>95</v>
      </c>
      <c r="B267" t="s">
        <v>50</v>
      </c>
      <c r="C267" s="4">
        <v>43365</v>
      </c>
      <c r="D267">
        <v>19.100000000000001</v>
      </c>
      <c r="E267">
        <v>11.6</v>
      </c>
      <c r="F267">
        <v>24.9</v>
      </c>
      <c r="H267">
        <v>8.3000000000000007</v>
      </c>
      <c r="I267">
        <v>4.7</v>
      </c>
      <c r="K267" s="18">
        <f>MONTH(날씨4[[#This Row],[tm]])</f>
        <v>9</v>
      </c>
      <c r="L267" s="18">
        <f>DAY(날씨4[[#This Row],[tm]])</f>
        <v>22</v>
      </c>
    </row>
    <row r="268" spans="1:12" x14ac:dyDescent="0.3">
      <c r="A268">
        <v>95</v>
      </c>
      <c r="B268" t="s">
        <v>50</v>
      </c>
      <c r="C268" s="4">
        <v>43366</v>
      </c>
      <c r="D268">
        <v>15.1</v>
      </c>
      <c r="E268">
        <v>9.8000000000000007</v>
      </c>
      <c r="F268">
        <v>23.3</v>
      </c>
      <c r="G268">
        <v>0.5</v>
      </c>
      <c r="H268">
        <v>8.4</v>
      </c>
      <c r="I268">
        <v>5.2</v>
      </c>
      <c r="K268" s="18">
        <f>MONTH(날씨4[[#This Row],[tm]])</f>
        <v>9</v>
      </c>
      <c r="L268" s="18">
        <f>DAY(날씨4[[#This Row],[tm]])</f>
        <v>23</v>
      </c>
    </row>
    <row r="269" spans="1:12" x14ac:dyDescent="0.3">
      <c r="A269">
        <v>95</v>
      </c>
      <c r="B269" t="s">
        <v>50</v>
      </c>
      <c r="C269" s="4">
        <v>43367</v>
      </c>
      <c r="D269">
        <v>13.9</v>
      </c>
      <c r="E269">
        <v>8.1</v>
      </c>
      <c r="F269">
        <v>20.5</v>
      </c>
      <c r="H269">
        <v>6</v>
      </c>
      <c r="I269">
        <v>3.4</v>
      </c>
      <c r="K269" s="18">
        <f>MONTH(날씨4[[#This Row],[tm]])</f>
        <v>9</v>
      </c>
      <c r="L269" s="18">
        <f>DAY(날씨4[[#This Row],[tm]])</f>
        <v>24</v>
      </c>
    </row>
    <row r="270" spans="1:12" x14ac:dyDescent="0.3">
      <c r="A270">
        <v>95</v>
      </c>
      <c r="B270" t="s">
        <v>50</v>
      </c>
      <c r="C270" s="4">
        <v>43368</v>
      </c>
      <c r="D270">
        <v>14.4</v>
      </c>
      <c r="E270">
        <v>5.9</v>
      </c>
      <c r="F270">
        <v>23.3</v>
      </c>
      <c r="H270">
        <v>7.1</v>
      </c>
      <c r="I270">
        <v>4.2</v>
      </c>
      <c r="K270" s="18">
        <f>MONTH(날씨4[[#This Row],[tm]])</f>
        <v>9</v>
      </c>
      <c r="L270" s="18">
        <f>DAY(날씨4[[#This Row],[tm]])</f>
        <v>25</v>
      </c>
    </row>
    <row r="271" spans="1:12" x14ac:dyDescent="0.3">
      <c r="A271">
        <v>95</v>
      </c>
      <c r="B271" t="s">
        <v>50</v>
      </c>
      <c r="C271" s="4">
        <v>43369</v>
      </c>
      <c r="D271">
        <v>16.2</v>
      </c>
      <c r="E271">
        <v>10.6</v>
      </c>
      <c r="F271">
        <v>23.2</v>
      </c>
      <c r="H271">
        <v>6.5</v>
      </c>
      <c r="I271">
        <v>4.8</v>
      </c>
      <c r="K271" s="18">
        <f>MONTH(날씨4[[#This Row],[tm]])</f>
        <v>9</v>
      </c>
      <c r="L271" s="18">
        <f>DAY(날씨4[[#This Row],[tm]])</f>
        <v>26</v>
      </c>
    </row>
    <row r="272" spans="1:12" x14ac:dyDescent="0.3">
      <c r="A272">
        <v>95</v>
      </c>
      <c r="B272" t="s">
        <v>50</v>
      </c>
      <c r="C272" s="4">
        <v>43370</v>
      </c>
      <c r="D272">
        <v>15.4</v>
      </c>
      <c r="E272">
        <v>7.7</v>
      </c>
      <c r="F272">
        <v>23.6</v>
      </c>
      <c r="H272">
        <v>6.9</v>
      </c>
      <c r="I272">
        <v>4.2</v>
      </c>
      <c r="K272" s="18">
        <f>MONTH(날씨4[[#This Row],[tm]])</f>
        <v>9</v>
      </c>
      <c r="L272" s="18">
        <f>DAY(날씨4[[#This Row],[tm]])</f>
        <v>27</v>
      </c>
    </row>
    <row r="273" spans="1:12" x14ac:dyDescent="0.3">
      <c r="A273">
        <v>95</v>
      </c>
      <c r="B273" t="s">
        <v>50</v>
      </c>
      <c r="C273" s="4">
        <v>43371</v>
      </c>
      <c r="D273">
        <v>13.7</v>
      </c>
      <c r="E273">
        <v>7.1</v>
      </c>
      <c r="F273">
        <v>22</v>
      </c>
      <c r="H273">
        <v>3.6</v>
      </c>
      <c r="I273">
        <v>2.2999999999999998</v>
      </c>
      <c r="K273" s="18">
        <f>MONTH(날씨4[[#This Row],[tm]])</f>
        <v>9</v>
      </c>
      <c r="L273" s="18">
        <f>DAY(날씨4[[#This Row],[tm]])</f>
        <v>28</v>
      </c>
    </row>
    <row r="274" spans="1:12" x14ac:dyDescent="0.3">
      <c r="A274">
        <v>95</v>
      </c>
      <c r="B274" t="s">
        <v>50</v>
      </c>
      <c r="C274" s="4">
        <v>43372</v>
      </c>
      <c r="D274">
        <v>16.600000000000001</v>
      </c>
      <c r="E274">
        <v>8.6999999999999993</v>
      </c>
      <c r="F274">
        <v>25.5</v>
      </c>
      <c r="H274">
        <v>4.4000000000000004</v>
      </c>
      <c r="I274">
        <v>2.6</v>
      </c>
      <c r="K274" s="18">
        <f>MONTH(날씨4[[#This Row],[tm]])</f>
        <v>9</v>
      </c>
      <c r="L274" s="18">
        <f>DAY(날씨4[[#This Row],[tm]])</f>
        <v>29</v>
      </c>
    </row>
    <row r="275" spans="1:12" x14ac:dyDescent="0.3">
      <c r="A275">
        <v>95</v>
      </c>
      <c r="B275" t="s">
        <v>50</v>
      </c>
      <c r="C275" s="4">
        <v>43373</v>
      </c>
      <c r="D275">
        <v>15.2</v>
      </c>
      <c r="E275">
        <v>9.8000000000000007</v>
      </c>
      <c r="F275">
        <v>21</v>
      </c>
      <c r="H275">
        <v>8.5</v>
      </c>
      <c r="I275">
        <v>5.0999999999999996</v>
      </c>
      <c r="K275" s="18">
        <f>MONTH(날씨4[[#This Row],[tm]])</f>
        <v>9</v>
      </c>
      <c r="L275" s="18">
        <f>DAY(날씨4[[#This Row],[tm]])</f>
        <v>30</v>
      </c>
    </row>
    <row r="276" spans="1:12" x14ac:dyDescent="0.3">
      <c r="A276">
        <v>95</v>
      </c>
      <c r="B276" t="s">
        <v>50</v>
      </c>
      <c r="C276" s="4">
        <v>43374</v>
      </c>
      <c r="D276">
        <v>12.6</v>
      </c>
      <c r="E276">
        <v>8</v>
      </c>
      <c r="F276">
        <v>17.5</v>
      </c>
      <c r="G276">
        <v>0</v>
      </c>
      <c r="H276">
        <v>8.4</v>
      </c>
      <c r="I276">
        <v>4.5</v>
      </c>
      <c r="K276" s="18">
        <f>MONTH(날씨4[[#This Row],[tm]])</f>
        <v>10</v>
      </c>
      <c r="L276" s="18">
        <f>DAY(날씨4[[#This Row],[tm]])</f>
        <v>1</v>
      </c>
    </row>
    <row r="277" spans="1:12" x14ac:dyDescent="0.3">
      <c r="A277">
        <v>95</v>
      </c>
      <c r="B277" t="s">
        <v>50</v>
      </c>
      <c r="C277" s="4">
        <v>43375</v>
      </c>
      <c r="D277">
        <v>11.9</v>
      </c>
      <c r="E277">
        <v>4.5999999999999996</v>
      </c>
      <c r="F277">
        <v>20</v>
      </c>
      <c r="H277">
        <v>5.6</v>
      </c>
      <c r="I277">
        <v>3.1</v>
      </c>
      <c r="K277" s="18">
        <f>MONTH(날씨4[[#This Row],[tm]])</f>
        <v>10</v>
      </c>
      <c r="L277" s="18">
        <f>DAY(날씨4[[#This Row],[tm]])</f>
        <v>2</v>
      </c>
    </row>
    <row r="278" spans="1:12" x14ac:dyDescent="0.3">
      <c r="A278">
        <v>95</v>
      </c>
      <c r="B278" t="s">
        <v>50</v>
      </c>
      <c r="C278" s="4">
        <v>43376</v>
      </c>
      <c r="D278">
        <v>13.2</v>
      </c>
      <c r="E278">
        <v>5.6</v>
      </c>
      <c r="F278">
        <v>22.7</v>
      </c>
      <c r="H278">
        <v>6.8</v>
      </c>
      <c r="I278">
        <v>3.2</v>
      </c>
      <c r="K278" s="18">
        <f>MONTH(날씨4[[#This Row],[tm]])</f>
        <v>10</v>
      </c>
      <c r="L278" s="18">
        <f>DAY(날씨4[[#This Row],[tm]])</f>
        <v>3</v>
      </c>
    </row>
    <row r="279" spans="1:12" x14ac:dyDescent="0.3">
      <c r="A279">
        <v>95</v>
      </c>
      <c r="B279" t="s">
        <v>50</v>
      </c>
      <c r="C279" s="4">
        <v>43377</v>
      </c>
      <c r="D279">
        <v>16.5</v>
      </c>
      <c r="E279">
        <v>6.6</v>
      </c>
      <c r="F279">
        <v>24.6</v>
      </c>
      <c r="H279">
        <v>7.9</v>
      </c>
      <c r="I279">
        <v>5.5</v>
      </c>
      <c r="K279" s="18">
        <f>MONTH(날씨4[[#This Row],[tm]])</f>
        <v>10</v>
      </c>
      <c r="L279" s="18">
        <f>DAY(날씨4[[#This Row],[tm]])</f>
        <v>4</v>
      </c>
    </row>
    <row r="280" spans="1:12" x14ac:dyDescent="0.3">
      <c r="A280">
        <v>95</v>
      </c>
      <c r="B280" t="s">
        <v>50</v>
      </c>
      <c r="C280" s="4">
        <v>43378</v>
      </c>
      <c r="D280">
        <v>15.8</v>
      </c>
      <c r="E280">
        <v>13.9</v>
      </c>
      <c r="F280">
        <v>17.399999999999999</v>
      </c>
      <c r="G280">
        <v>11.5</v>
      </c>
      <c r="H280">
        <v>8.6999999999999993</v>
      </c>
      <c r="I280">
        <v>6.4</v>
      </c>
      <c r="K280" s="18">
        <f>MONTH(날씨4[[#This Row],[tm]])</f>
        <v>10</v>
      </c>
      <c r="L280" s="18">
        <f>DAY(날씨4[[#This Row],[tm]])</f>
        <v>5</v>
      </c>
    </row>
    <row r="281" spans="1:12" x14ac:dyDescent="0.3">
      <c r="A281">
        <v>95</v>
      </c>
      <c r="B281" t="s">
        <v>50</v>
      </c>
      <c r="C281" s="4">
        <v>43379</v>
      </c>
      <c r="D281">
        <v>16.5</v>
      </c>
      <c r="E281">
        <v>14.3</v>
      </c>
      <c r="F281">
        <v>20.2</v>
      </c>
      <c r="G281">
        <v>27.1</v>
      </c>
      <c r="H281">
        <v>13.4</v>
      </c>
      <c r="I281">
        <v>8.8000000000000007</v>
      </c>
      <c r="K281" s="18">
        <f>MONTH(날씨4[[#This Row],[tm]])</f>
        <v>10</v>
      </c>
      <c r="L281" s="18">
        <f>DAY(날씨4[[#This Row],[tm]])</f>
        <v>6</v>
      </c>
    </row>
    <row r="282" spans="1:12" x14ac:dyDescent="0.3">
      <c r="A282">
        <v>95</v>
      </c>
      <c r="B282" t="s">
        <v>50</v>
      </c>
      <c r="C282" s="4">
        <v>43380</v>
      </c>
      <c r="D282">
        <v>13.5</v>
      </c>
      <c r="E282">
        <v>7</v>
      </c>
      <c r="F282">
        <v>21.2</v>
      </c>
      <c r="H282">
        <v>6.6</v>
      </c>
      <c r="I282">
        <v>3.6</v>
      </c>
      <c r="K282" s="18">
        <f>MONTH(날씨4[[#This Row],[tm]])</f>
        <v>10</v>
      </c>
      <c r="L282" s="18">
        <f>DAY(날씨4[[#This Row],[tm]])</f>
        <v>7</v>
      </c>
    </row>
    <row r="283" spans="1:12" x14ac:dyDescent="0.3">
      <c r="A283">
        <v>95</v>
      </c>
      <c r="B283" t="s">
        <v>50</v>
      </c>
      <c r="C283" s="4">
        <v>43381</v>
      </c>
      <c r="D283">
        <v>10.8</v>
      </c>
      <c r="E283">
        <v>4.0999999999999996</v>
      </c>
      <c r="F283">
        <v>19.899999999999999</v>
      </c>
      <c r="H283">
        <v>4.3</v>
      </c>
      <c r="I283">
        <v>2.8</v>
      </c>
      <c r="K283" s="18">
        <f>MONTH(날씨4[[#This Row],[tm]])</f>
        <v>10</v>
      </c>
      <c r="L283" s="18">
        <f>DAY(날씨4[[#This Row],[tm]])</f>
        <v>8</v>
      </c>
    </row>
    <row r="284" spans="1:12" x14ac:dyDescent="0.3">
      <c r="A284">
        <v>95</v>
      </c>
      <c r="B284" t="s">
        <v>50</v>
      </c>
      <c r="C284" s="4">
        <v>43382</v>
      </c>
      <c r="D284">
        <v>11.7</v>
      </c>
      <c r="E284">
        <v>4.9000000000000004</v>
      </c>
      <c r="F284">
        <v>18</v>
      </c>
      <c r="H284">
        <v>5.3</v>
      </c>
      <c r="I284">
        <v>2.8</v>
      </c>
      <c r="K284" s="18">
        <f>MONTH(날씨4[[#This Row],[tm]])</f>
        <v>10</v>
      </c>
      <c r="L284" s="18">
        <f>DAY(날씨4[[#This Row],[tm]])</f>
        <v>9</v>
      </c>
    </row>
    <row r="285" spans="1:12" x14ac:dyDescent="0.3">
      <c r="A285">
        <v>95</v>
      </c>
      <c r="B285" t="s">
        <v>50</v>
      </c>
      <c r="C285" s="4">
        <v>43383</v>
      </c>
      <c r="D285">
        <v>10.4</v>
      </c>
      <c r="E285">
        <v>3.6</v>
      </c>
      <c r="F285">
        <v>14.3</v>
      </c>
      <c r="G285">
        <v>6.1</v>
      </c>
      <c r="H285">
        <v>9.3000000000000007</v>
      </c>
      <c r="I285">
        <v>5.5</v>
      </c>
      <c r="K285" s="18">
        <f>MONTH(날씨4[[#This Row],[tm]])</f>
        <v>10</v>
      </c>
      <c r="L285" s="18">
        <f>DAY(날씨4[[#This Row],[tm]])</f>
        <v>10</v>
      </c>
    </row>
    <row r="286" spans="1:12" x14ac:dyDescent="0.3">
      <c r="A286">
        <v>95</v>
      </c>
      <c r="B286" t="s">
        <v>50</v>
      </c>
      <c r="C286" s="4">
        <v>43384</v>
      </c>
      <c r="D286">
        <v>6.6</v>
      </c>
      <c r="E286">
        <v>0.5</v>
      </c>
      <c r="F286">
        <v>13.9</v>
      </c>
      <c r="H286">
        <v>8.1</v>
      </c>
      <c r="I286">
        <v>4.7</v>
      </c>
      <c r="K286" s="18">
        <f>MONTH(날씨4[[#This Row],[tm]])</f>
        <v>10</v>
      </c>
      <c r="L286" s="18">
        <f>DAY(날씨4[[#This Row],[tm]])</f>
        <v>11</v>
      </c>
    </row>
    <row r="287" spans="1:12" x14ac:dyDescent="0.3">
      <c r="A287">
        <v>95</v>
      </c>
      <c r="B287" t="s">
        <v>50</v>
      </c>
      <c r="C287" s="4">
        <v>43385</v>
      </c>
      <c r="D287">
        <v>7.3</v>
      </c>
      <c r="E287">
        <v>-0.3</v>
      </c>
      <c r="F287">
        <v>16.3</v>
      </c>
      <c r="H287">
        <v>4.5999999999999996</v>
      </c>
      <c r="I287">
        <v>2.4</v>
      </c>
      <c r="K287" s="18">
        <f>MONTH(날씨4[[#This Row],[tm]])</f>
        <v>10</v>
      </c>
      <c r="L287" s="18">
        <f>DAY(날씨4[[#This Row],[tm]])</f>
        <v>12</v>
      </c>
    </row>
    <row r="288" spans="1:12" x14ac:dyDescent="0.3">
      <c r="A288">
        <v>95</v>
      </c>
      <c r="B288" t="s">
        <v>50</v>
      </c>
      <c r="C288" s="4">
        <v>43386</v>
      </c>
      <c r="D288">
        <v>8.9</v>
      </c>
      <c r="E288">
        <v>0.9</v>
      </c>
      <c r="F288">
        <v>18.7</v>
      </c>
      <c r="H288">
        <v>4.2</v>
      </c>
      <c r="I288">
        <v>2.2000000000000002</v>
      </c>
      <c r="K288" s="18">
        <f>MONTH(날씨4[[#This Row],[tm]])</f>
        <v>10</v>
      </c>
      <c r="L288" s="18">
        <f>DAY(날씨4[[#This Row],[tm]])</f>
        <v>13</v>
      </c>
    </row>
    <row r="289" spans="1:12" x14ac:dyDescent="0.3">
      <c r="A289">
        <v>95</v>
      </c>
      <c r="B289" t="s">
        <v>50</v>
      </c>
      <c r="C289" s="4">
        <v>43387</v>
      </c>
      <c r="D289">
        <v>10.1</v>
      </c>
      <c r="E289">
        <v>1.3</v>
      </c>
      <c r="F289">
        <v>18.399999999999999</v>
      </c>
      <c r="H289">
        <v>5.4</v>
      </c>
      <c r="I289">
        <v>2.9</v>
      </c>
      <c r="K289" s="18">
        <f>MONTH(날씨4[[#This Row],[tm]])</f>
        <v>10</v>
      </c>
      <c r="L289" s="18">
        <f>DAY(날씨4[[#This Row],[tm]])</f>
        <v>14</v>
      </c>
    </row>
    <row r="290" spans="1:12" x14ac:dyDescent="0.3">
      <c r="A290">
        <v>95</v>
      </c>
      <c r="B290" t="s">
        <v>50</v>
      </c>
      <c r="C290" s="4">
        <v>43388</v>
      </c>
      <c r="D290">
        <v>11.1</v>
      </c>
      <c r="E290">
        <v>5.5</v>
      </c>
      <c r="F290">
        <v>19.5</v>
      </c>
      <c r="H290">
        <v>6.8</v>
      </c>
      <c r="I290">
        <v>3.4</v>
      </c>
      <c r="K290" s="18">
        <f>MONTH(날씨4[[#This Row],[tm]])</f>
        <v>10</v>
      </c>
      <c r="L290" s="18">
        <f>DAY(날씨4[[#This Row],[tm]])</f>
        <v>15</v>
      </c>
    </row>
    <row r="291" spans="1:12" x14ac:dyDescent="0.3">
      <c r="A291">
        <v>95</v>
      </c>
      <c r="B291" t="s">
        <v>50</v>
      </c>
      <c r="C291" s="4">
        <v>43389</v>
      </c>
      <c r="D291">
        <v>10.4</v>
      </c>
      <c r="E291">
        <v>4.5</v>
      </c>
      <c r="F291">
        <v>19.5</v>
      </c>
      <c r="H291">
        <v>5</v>
      </c>
      <c r="I291">
        <v>2.4</v>
      </c>
      <c r="K291" s="18">
        <f>MONTH(날씨4[[#This Row],[tm]])</f>
        <v>10</v>
      </c>
      <c r="L291" s="18">
        <f>DAY(날씨4[[#This Row],[tm]])</f>
        <v>16</v>
      </c>
    </row>
    <row r="292" spans="1:12" x14ac:dyDescent="0.3">
      <c r="A292">
        <v>95</v>
      </c>
      <c r="B292" t="s">
        <v>50</v>
      </c>
      <c r="C292" s="4">
        <v>43390</v>
      </c>
      <c r="D292">
        <v>10.4</v>
      </c>
      <c r="E292">
        <v>3.9</v>
      </c>
      <c r="F292">
        <v>18</v>
      </c>
      <c r="H292">
        <v>6.7</v>
      </c>
      <c r="I292">
        <v>4</v>
      </c>
      <c r="K292" s="18">
        <f>MONTH(날씨4[[#This Row],[tm]])</f>
        <v>10</v>
      </c>
      <c r="L292" s="18">
        <f>DAY(날씨4[[#This Row],[tm]])</f>
        <v>17</v>
      </c>
    </row>
    <row r="293" spans="1:12" x14ac:dyDescent="0.3">
      <c r="A293">
        <v>95</v>
      </c>
      <c r="B293" t="s">
        <v>50</v>
      </c>
      <c r="C293" s="4">
        <v>43391</v>
      </c>
      <c r="D293">
        <v>10</v>
      </c>
      <c r="E293">
        <v>4.4000000000000004</v>
      </c>
      <c r="F293">
        <v>15.4</v>
      </c>
      <c r="H293">
        <v>11.7</v>
      </c>
      <c r="I293">
        <v>6.7</v>
      </c>
      <c r="K293" s="18">
        <f>MONTH(날씨4[[#This Row],[tm]])</f>
        <v>10</v>
      </c>
      <c r="L293" s="18">
        <f>DAY(날씨4[[#This Row],[tm]])</f>
        <v>18</v>
      </c>
    </row>
    <row r="294" spans="1:12" x14ac:dyDescent="0.3">
      <c r="A294">
        <v>95</v>
      </c>
      <c r="B294" t="s">
        <v>50</v>
      </c>
      <c r="C294" s="4">
        <v>43392</v>
      </c>
      <c r="D294">
        <v>9.5</v>
      </c>
      <c r="E294">
        <v>2.5</v>
      </c>
      <c r="F294">
        <v>19.5</v>
      </c>
      <c r="H294">
        <v>5.2</v>
      </c>
      <c r="I294">
        <v>3</v>
      </c>
      <c r="K294" s="18">
        <f>MONTH(날씨4[[#This Row],[tm]])</f>
        <v>10</v>
      </c>
      <c r="L294" s="18">
        <f>DAY(날씨4[[#This Row],[tm]])</f>
        <v>19</v>
      </c>
    </row>
    <row r="295" spans="1:12" x14ac:dyDescent="0.3">
      <c r="A295">
        <v>95</v>
      </c>
      <c r="B295" t="s">
        <v>50</v>
      </c>
      <c r="C295" s="4">
        <v>43393</v>
      </c>
      <c r="D295">
        <v>8.9</v>
      </c>
      <c r="E295">
        <v>0.8</v>
      </c>
      <c r="F295">
        <v>20.100000000000001</v>
      </c>
      <c r="H295">
        <v>4.5</v>
      </c>
      <c r="I295">
        <v>2.7</v>
      </c>
      <c r="K295" s="18">
        <f>MONTH(날씨4[[#This Row],[tm]])</f>
        <v>10</v>
      </c>
      <c r="L295" s="18">
        <f>DAY(날씨4[[#This Row],[tm]])</f>
        <v>20</v>
      </c>
    </row>
    <row r="296" spans="1:12" x14ac:dyDescent="0.3">
      <c r="A296">
        <v>95</v>
      </c>
      <c r="B296" t="s">
        <v>50</v>
      </c>
      <c r="C296" s="4">
        <v>43394</v>
      </c>
      <c r="D296">
        <v>9.1999999999999993</v>
      </c>
      <c r="E296">
        <v>0.8</v>
      </c>
      <c r="F296">
        <v>20</v>
      </c>
      <c r="H296">
        <v>4.4000000000000004</v>
      </c>
      <c r="I296">
        <v>2.1</v>
      </c>
      <c r="K296" s="18">
        <f>MONTH(날씨4[[#This Row],[tm]])</f>
        <v>10</v>
      </c>
      <c r="L296" s="18">
        <f>DAY(날씨4[[#This Row],[tm]])</f>
        <v>21</v>
      </c>
    </row>
    <row r="297" spans="1:12" x14ac:dyDescent="0.3">
      <c r="A297">
        <v>95</v>
      </c>
      <c r="B297" t="s">
        <v>50</v>
      </c>
      <c r="C297" s="4">
        <v>43395</v>
      </c>
      <c r="D297">
        <v>10.199999999999999</v>
      </c>
      <c r="E297">
        <v>3.4</v>
      </c>
      <c r="F297">
        <v>19.2</v>
      </c>
      <c r="H297">
        <v>5.0999999999999996</v>
      </c>
      <c r="I297">
        <v>3</v>
      </c>
      <c r="K297" s="18">
        <f>MONTH(날씨4[[#This Row],[tm]])</f>
        <v>10</v>
      </c>
      <c r="L297" s="18">
        <f>DAY(날씨4[[#This Row],[tm]])</f>
        <v>22</v>
      </c>
    </row>
    <row r="298" spans="1:12" x14ac:dyDescent="0.3">
      <c r="A298">
        <v>95</v>
      </c>
      <c r="B298" t="s">
        <v>50</v>
      </c>
      <c r="C298" s="4">
        <v>43396</v>
      </c>
      <c r="D298">
        <v>8.6</v>
      </c>
      <c r="E298">
        <v>3</v>
      </c>
      <c r="F298">
        <v>16</v>
      </c>
      <c r="G298">
        <v>9</v>
      </c>
      <c r="H298">
        <v>7.5</v>
      </c>
      <c r="I298">
        <v>4.7</v>
      </c>
      <c r="K298" s="18">
        <f>MONTH(날씨4[[#This Row],[tm]])</f>
        <v>10</v>
      </c>
      <c r="L298" s="18">
        <f>DAY(날씨4[[#This Row],[tm]])</f>
        <v>23</v>
      </c>
    </row>
    <row r="299" spans="1:12" x14ac:dyDescent="0.3">
      <c r="A299">
        <v>95</v>
      </c>
      <c r="B299" t="s">
        <v>50</v>
      </c>
      <c r="C299" s="4">
        <v>43397</v>
      </c>
      <c r="D299">
        <v>8.4</v>
      </c>
      <c r="E299">
        <v>2.4</v>
      </c>
      <c r="F299">
        <v>17.399999999999999</v>
      </c>
      <c r="H299">
        <v>6</v>
      </c>
      <c r="I299">
        <v>2.8</v>
      </c>
      <c r="K299" s="18">
        <f>MONTH(날씨4[[#This Row],[tm]])</f>
        <v>10</v>
      </c>
      <c r="L299" s="18">
        <f>DAY(날씨4[[#This Row],[tm]])</f>
        <v>24</v>
      </c>
    </row>
    <row r="300" spans="1:12" x14ac:dyDescent="0.3">
      <c r="A300">
        <v>95</v>
      </c>
      <c r="B300" t="s">
        <v>50</v>
      </c>
      <c r="C300" s="4">
        <v>43398</v>
      </c>
      <c r="D300">
        <v>10</v>
      </c>
      <c r="E300">
        <v>1.4</v>
      </c>
      <c r="F300">
        <v>20.7</v>
      </c>
      <c r="H300">
        <v>3.3</v>
      </c>
      <c r="I300">
        <v>1.6</v>
      </c>
      <c r="K300" s="18">
        <f>MONTH(날씨4[[#This Row],[tm]])</f>
        <v>10</v>
      </c>
      <c r="L300" s="18">
        <f>DAY(날씨4[[#This Row],[tm]])</f>
        <v>25</v>
      </c>
    </row>
    <row r="301" spans="1:12" x14ac:dyDescent="0.3">
      <c r="A301">
        <v>95</v>
      </c>
      <c r="B301" t="s">
        <v>50</v>
      </c>
      <c r="C301" s="4">
        <v>43399</v>
      </c>
      <c r="D301">
        <v>9.6</v>
      </c>
      <c r="E301">
        <v>6.2</v>
      </c>
      <c r="F301">
        <v>13.3</v>
      </c>
      <c r="G301">
        <v>12.3</v>
      </c>
      <c r="H301">
        <v>9.3000000000000007</v>
      </c>
      <c r="I301">
        <v>5.3</v>
      </c>
      <c r="K301" s="18">
        <f>MONTH(날씨4[[#This Row],[tm]])</f>
        <v>10</v>
      </c>
      <c r="L301" s="18">
        <f>DAY(날씨4[[#This Row],[tm]])</f>
        <v>26</v>
      </c>
    </row>
    <row r="302" spans="1:12" x14ac:dyDescent="0.3">
      <c r="A302">
        <v>95</v>
      </c>
      <c r="B302" t="s">
        <v>50</v>
      </c>
      <c r="C302" s="4">
        <v>43400</v>
      </c>
      <c r="D302">
        <v>6.9</v>
      </c>
      <c r="E302">
        <v>4.5</v>
      </c>
      <c r="F302">
        <v>9.6</v>
      </c>
      <c r="H302">
        <v>10.3</v>
      </c>
      <c r="I302">
        <v>5.9</v>
      </c>
      <c r="K302" s="18">
        <f>MONTH(날씨4[[#This Row],[tm]])</f>
        <v>10</v>
      </c>
      <c r="L302" s="18">
        <f>DAY(날씨4[[#This Row],[tm]])</f>
        <v>27</v>
      </c>
    </row>
    <row r="303" spans="1:12" x14ac:dyDescent="0.3">
      <c r="A303">
        <v>95</v>
      </c>
      <c r="B303" t="s">
        <v>50</v>
      </c>
      <c r="C303" s="4">
        <v>43401</v>
      </c>
      <c r="D303">
        <v>5.8</v>
      </c>
      <c r="E303">
        <v>1.3</v>
      </c>
      <c r="F303">
        <v>10.199999999999999</v>
      </c>
      <c r="G303">
        <v>8.8000000000000007</v>
      </c>
      <c r="H303">
        <v>16.899999999999999</v>
      </c>
      <c r="I303">
        <v>8.1999999999999993</v>
      </c>
      <c r="K303" s="18">
        <f>MONTH(날씨4[[#This Row],[tm]])</f>
        <v>10</v>
      </c>
      <c r="L303" s="18">
        <f>DAY(날씨4[[#This Row],[tm]])</f>
        <v>28</v>
      </c>
    </row>
    <row r="304" spans="1:12" x14ac:dyDescent="0.3">
      <c r="A304">
        <v>95</v>
      </c>
      <c r="B304" t="s">
        <v>50</v>
      </c>
      <c r="C304" s="4">
        <v>43402</v>
      </c>
      <c r="D304">
        <v>4.4000000000000004</v>
      </c>
      <c r="E304">
        <v>-0.8</v>
      </c>
      <c r="F304">
        <v>10.4</v>
      </c>
      <c r="H304">
        <v>10.9</v>
      </c>
      <c r="I304">
        <v>5.9</v>
      </c>
      <c r="K304" s="18">
        <f>MONTH(날씨4[[#This Row],[tm]])</f>
        <v>10</v>
      </c>
      <c r="L304" s="18">
        <f>DAY(날씨4[[#This Row],[tm]])</f>
        <v>29</v>
      </c>
    </row>
    <row r="305" spans="1:12" x14ac:dyDescent="0.3">
      <c r="A305">
        <v>95</v>
      </c>
      <c r="B305" t="s">
        <v>50</v>
      </c>
      <c r="C305" s="4">
        <v>43403</v>
      </c>
      <c r="D305">
        <v>3.6</v>
      </c>
      <c r="E305">
        <v>-3.3</v>
      </c>
      <c r="F305">
        <v>10.5</v>
      </c>
      <c r="H305">
        <v>7.8</v>
      </c>
      <c r="I305">
        <v>3.6</v>
      </c>
      <c r="K305" s="18">
        <f>MONTH(날씨4[[#This Row],[tm]])</f>
        <v>10</v>
      </c>
      <c r="L305" s="18">
        <f>DAY(날씨4[[#This Row],[tm]])</f>
        <v>30</v>
      </c>
    </row>
    <row r="306" spans="1:12" x14ac:dyDescent="0.3">
      <c r="A306">
        <v>95</v>
      </c>
      <c r="B306" t="s">
        <v>50</v>
      </c>
      <c r="C306" s="4">
        <v>43404</v>
      </c>
      <c r="D306">
        <v>3.6</v>
      </c>
      <c r="E306">
        <v>-2.2999999999999998</v>
      </c>
      <c r="F306">
        <v>11.9</v>
      </c>
      <c r="H306">
        <v>4.4000000000000004</v>
      </c>
      <c r="I306">
        <v>2.2999999999999998</v>
      </c>
      <c r="K306" s="18">
        <f>MONTH(날씨4[[#This Row],[tm]])</f>
        <v>10</v>
      </c>
      <c r="L306" s="18">
        <f>DAY(날씨4[[#This Row],[tm]])</f>
        <v>31</v>
      </c>
    </row>
    <row r="307" spans="1:12" x14ac:dyDescent="0.3">
      <c r="A307">
        <v>95</v>
      </c>
      <c r="B307" t="s">
        <v>50</v>
      </c>
      <c r="C307" s="4">
        <v>43405</v>
      </c>
      <c r="D307">
        <v>4.3</v>
      </c>
      <c r="E307">
        <v>-3</v>
      </c>
      <c r="F307">
        <v>14.5</v>
      </c>
      <c r="H307">
        <v>4.0999999999999996</v>
      </c>
      <c r="I307">
        <v>1.9</v>
      </c>
      <c r="K307" s="18">
        <f>MONTH(날씨4[[#This Row],[tm]])</f>
        <v>11</v>
      </c>
      <c r="L307" s="18">
        <f>DAY(날씨4[[#This Row],[tm]])</f>
        <v>1</v>
      </c>
    </row>
    <row r="308" spans="1:12" x14ac:dyDescent="0.3">
      <c r="A308">
        <v>95</v>
      </c>
      <c r="B308" t="s">
        <v>50</v>
      </c>
      <c r="C308" s="4">
        <v>43406</v>
      </c>
      <c r="D308">
        <v>6.5</v>
      </c>
      <c r="E308">
        <v>-1.7</v>
      </c>
      <c r="F308">
        <v>17.899999999999999</v>
      </c>
      <c r="H308">
        <v>3.4</v>
      </c>
      <c r="I308">
        <v>1.9</v>
      </c>
      <c r="K308" s="18">
        <f>MONTH(날씨4[[#This Row],[tm]])</f>
        <v>11</v>
      </c>
      <c r="L308" s="18">
        <f>DAY(날씨4[[#This Row],[tm]])</f>
        <v>2</v>
      </c>
    </row>
    <row r="309" spans="1:12" x14ac:dyDescent="0.3">
      <c r="A309">
        <v>95</v>
      </c>
      <c r="B309" t="s">
        <v>50</v>
      </c>
      <c r="C309" s="4">
        <v>43407</v>
      </c>
      <c r="D309">
        <v>7.1</v>
      </c>
      <c r="E309">
        <v>-1.3</v>
      </c>
      <c r="F309">
        <v>18.5</v>
      </c>
      <c r="H309">
        <v>5.7</v>
      </c>
      <c r="I309">
        <v>2.5</v>
      </c>
      <c r="K309" s="18">
        <f>MONTH(날씨4[[#This Row],[tm]])</f>
        <v>11</v>
      </c>
      <c r="L309" s="18">
        <f>DAY(날씨4[[#This Row],[tm]])</f>
        <v>3</v>
      </c>
    </row>
    <row r="310" spans="1:12" x14ac:dyDescent="0.3">
      <c r="A310">
        <v>95</v>
      </c>
      <c r="B310" t="s">
        <v>50</v>
      </c>
      <c r="C310" s="4">
        <v>43408</v>
      </c>
      <c r="D310">
        <v>7</v>
      </c>
      <c r="E310">
        <v>-1.1000000000000001</v>
      </c>
      <c r="F310">
        <v>18.600000000000001</v>
      </c>
      <c r="H310">
        <v>3.5</v>
      </c>
      <c r="I310">
        <v>2</v>
      </c>
      <c r="K310" s="18">
        <f>MONTH(날씨4[[#This Row],[tm]])</f>
        <v>11</v>
      </c>
      <c r="L310" s="18">
        <f>DAY(날씨4[[#This Row],[tm]])</f>
        <v>4</v>
      </c>
    </row>
    <row r="311" spans="1:12" x14ac:dyDescent="0.3">
      <c r="A311">
        <v>95</v>
      </c>
      <c r="B311" t="s">
        <v>50</v>
      </c>
      <c r="C311" s="4">
        <v>43409</v>
      </c>
      <c r="D311">
        <v>8.6</v>
      </c>
      <c r="E311">
        <v>1.5</v>
      </c>
      <c r="F311">
        <v>18.5</v>
      </c>
      <c r="H311">
        <v>5.0999999999999996</v>
      </c>
      <c r="I311">
        <v>2.2999999999999998</v>
      </c>
      <c r="K311" s="18">
        <f>MONTH(날씨4[[#This Row],[tm]])</f>
        <v>11</v>
      </c>
      <c r="L311" s="18">
        <f>DAY(날씨4[[#This Row],[tm]])</f>
        <v>5</v>
      </c>
    </row>
    <row r="312" spans="1:12" x14ac:dyDescent="0.3">
      <c r="A312">
        <v>95</v>
      </c>
      <c r="B312" t="s">
        <v>50</v>
      </c>
      <c r="C312" s="4">
        <v>43410</v>
      </c>
      <c r="D312">
        <v>10.199999999999999</v>
      </c>
      <c r="E312">
        <v>2.6</v>
      </c>
      <c r="F312">
        <v>17.399999999999999</v>
      </c>
      <c r="H312">
        <v>5.2</v>
      </c>
      <c r="I312">
        <v>3.1</v>
      </c>
      <c r="K312" s="18">
        <f>MONTH(날씨4[[#This Row],[tm]])</f>
        <v>11</v>
      </c>
      <c r="L312" s="18">
        <f>DAY(날씨4[[#This Row],[tm]])</f>
        <v>6</v>
      </c>
    </row>
    <row r="313" spans="1:12" x14ac:dyDescent="0.3">
      <c r="A313">
        <v>95</v>
      </c>
      <c r="B313" t="s">
        <v>50</v>
      </c>
      <c r="C313" s="4">
        <v>43411</v>
      </c>
      <c r="D313">
        <v>10.3</v>
      </c>
      <c r="E313">
        <v>8.8000000000000007</v>
      </c>
      <c r="F313">
        <v>11.7</v>
      </c>
      <c r="G313">
        <v>2.9</v>
      </c>
      <c r="H313">
        <v>7.2</v>
      </c>
      <c r="I313">
        <v>5.3</v>
      </c>
      <c r="K313" s="18">
        <f>MONTH(날씨4[[#This Row],[tm]])</f>
        <v>11</v>
      </c>
      <c r="L313" s="18">
        <f>DAY(날씨4[[#This Row],[tm]])</f>
        <v>7</v>
      </c>
    </row>
    <row r="314" spans="1:12" x14ac:dyDescent="0.3">
      <c r="A314">
        <v>95</v>
      </c>
      <c r="B314" t="s">
        <v>50</v>
      </c>
      <c r="C314" s="4">
        <v>43412</v>
      </c>
      <c r="D314">
        <v>10.8</v>
      </c>
      <c r="E314">
        <v>9.4</v>
      </c>
      <c r="F314">
        <v>13.5</v>
      </c>
      <c r="G314">
        <v>47.1</v>
      </c>
      <c r="H314">
        <v>11.7</v>
      </c>
      <c r="I314">
        <v>7.2</v>
      </c>
      <c r="K314" s="18">
        <f>MONTH(날씨4[[#This Row],[tm]])</f>
        <v>11</v>
      </c>
      <c r="L314" s="18">
        <f>DAY(날씨4[[#This Row],[tm]])</f>
        <v>8</v>
      </c>
    </row>
    <row r="315" spans="1:12" x14ac:dyDescent="0.3">
      <c r="A315">
        <v>95</v>
      </c>
      <c r="B315" t="s">
        <v>50</v>
      </c>
      <c r="C315" s="4">
        <v>43413</v>
      </c>
      <c r="D315">
        <v>11.3</v>
      </c>
      <c r="E315">
        <v>9.1999999999999993</v>
      </c>
      <c r="F315">
        <v>13.8</v>
      </c>
      <c r="G315">
        <v>4.9000000000000004</v>
      </c>
      <c r="H315">
        <v>12.4</v>
      </c>
      <c r="I315">
        <v>6.8</v>
      </c>
      <c r="K315" s="18">
        <f>MONTH(날씨4[[#This Row],[tm]])</f>
        <v>11</v>
      </c>
      <c r="L315" s="18">
        <f>DAY(날씨4[[#This Row],[tm]])</f>
        <v>9</v>
      </c>
    </row>
    <row r="316" spans="1:12" x14ac:dyDescent="0.3">
      <c r="A316">
        <v>95</v>
      </c>
      <c r="B316" t="s">
        <v>50</v>
      </c>
      <c r="C316" s="4">
        <v>43414</v>
      </c>
      <c r="D316">
        <v>9.3000000000000007</v>
      </c>
      <c r="E316">
        <v>2.5</v>
      </c>
      <c r="F316">
        <v>15.5</v>
      </c>
      <c r="H316">
        <v>7.9</v>
      </c>
      <c r="I316">
        <v>4.9000000000000004</v>
      </c>
      <c r="K316" s="18">
        <f>MONTH(날씨4[[#This Row],[tm]])</f>
        <v>11</v>
      </c>
      <c r="L316" s="18">
        <f>DAY(날씨4[[#This Row],[tm]])</f>
        <v>10</v>
      </c>
    </row>
    <row r="317" spans="1:12" x14ac:dyDescent="0.3">
      <c r="A317">
        <v>95</v>
      </c>
      <c r="B317" t="s">
        <v>50</v>
      </c>
      <c r="C317" s="4">
        <v>43415</v>
      </c>
      <c r="D317">
        <v>4.2</v>
      </c>
      <c r="E317">
        <v>-0.2</v>
      </c>
      <c r="F317">
        <v>9</v>
      </c>
      <c r="H317">
        <v>7.3</v>
      </c>
      <c r="I317">
        <v>5.0999999999999996</v>
      </c>
      <c r="K317" s="18">
        <f>MONTH(날씨4[[#This Row],[tm]])</f>
        <v>11</v>
      </c>
      <c r="L317" s="18">
        <f>DAY(날씨4[[#This Row],[tm]])</f>
        <v>11</v>
      </c>
    </row>
    <row r="318" spans="1:12" x14ac:dyDescent="0.3">
      <c r="A318">
        <v>95</v>
      </c>
      <c r="B318" t="s">
        <v>50</v>
      </c>
      <c r="C318" s="4">
        <v>43416</v>
      </c>
      <c r="D318">
        <v>4.2</v>
      </c>
      <c r="E318">
        <v>-2</v>
      </c>
      <c r="F318">
        <v>14.1</v>
      </c>
      <c r="H318">
        <v>4</v>
      </c>
      <c r="I318">
        <v>2.5</v>
      </c>
      <c r="K318" s="18">
        <f>MONTH(날씨4[[#This Row],[tm]])</f>
        <v>11</v>
      </c>
      <c r="L318" s="18">
        <f>DAY(날씨4[[#This Row],[tm]])</f>
        <v>12</v>
      </c>
    </row>
    <row r="319" spans="1:12" x14ac:dyDescent="0.3">
      <c r="A319">
        <v>95</v>
      </c>
      <c r="B319" t="s">
        <v>50</v>
      </c>
      <c r="C319" s="4">
        <v>43417</v>
      </c>
      <c r="D319">
        <v>6.2</v>
      </c>
      <c r="E319">
        <v>0.1</v>
      </c>
      <c r="F319">
        <v>14.1</v>
      </c>
      <c r="H319">
        <v>6.1</v>
      </c>
      <c r="I319">
        <v>4.3</v>
      </c>
      <c r="K319" s="18">
        <f>MONTH(날씨4[[#This Row],[tm]])</f>
        <v>11</v>
      </c>
      <c r="L319" s="18">
        <f>DAY(날씨4[[#This Row],[tm]])</f>
        <v>13</v>
      </c>
    </row>
    <row r="320" spans="1:12" x14ac:dyDescent="0.3">
      <c r="A320">
        <v>95</v>
      </c>
      <c r="B320" t="s">
        <v>50</v>
      </c>
      <c r="C320" s="4">
        <v>43418</v>
      </c>
      <c r="D320">
        <v>6.1</v>
      </c>
      <c r="E320">
        <v>0.1</v>
      </c>
      <c r="F320">
        <v>14.9</v>
      </c>
      <c r="H320">
        <v>3.8</v>
      </c>
      <c r="I320">
        <v>2.2999999999999998</v>
      </c>
      <c r="K320" s="18">
        <f>MONTH(날씨4[[#This Row],[tm]])</f>
        <v>11</v>
      </c>
      <c r="L320" s="18">
        <f>DAY(날씨4[[#This Row],[tm]])</f>
        <v>14</v>
      </c>
    </row>
    <row r="321" spans="1:12" x14ac:dyDescent="0.3">
      <c r="A321">
        <v>95</v>
      </c>
      <c r="B321" t="s">
        <v>50</v>
      </c>
      <c r="C321" s="4">
        <v>43419</v>
      </c>
      <c r="D321">
        <v>5.0999999999999996</v>
      </c>
      <c r="E321">
        <v>-1.1000000000000001</v>
      </c>
      <c r="F321">
        <v>14.1</v>
      </c>
      <c r="H321">
        <v>4.0999999999999996</v>
      </c>
      <c r="I321">
        <v>2.5</v>
      </c>
      <c r="K321" s="18">
        <f>MONTH(날씨4[[#This Row],[tm]])</f>
        <v>11</v>
      </c>
      <c r="L321" s="18">
        <f>DAY(날씨4[[#This Row],[tm]])</f>
        <v>15</v>
      </c>
    </row>
    <row r="322" spans="1:12" x14ac:dyDescent="0.3">
      <c r="A322">
        <v>95</v>
      </c>
      <c r="B322" t="s">
        <v>50</v>
      </c>
      <c r="C322" s="4">
        <v>43420</v>
      </c>
      <c r="D322">
        <v>5</v>
      </c>
      <c r="E322">
        <v>0.2</v>
      </c>
      <c r="F322">
        <v>10.9</v>
      </c>
      <c r="H322">
        <v>6.5</v>
      </c>
      <c r="I322">
        <v>3.9</v>
      </c>
      <c r="K322" s="18">
        <f>MONTH(날씨4[[#This Row],[tm]])</f>
        <v>11</v>
      </c>
      <c r="L322" s="18">
        <f>DAY(날씨4[[#This Row],[tm]])</f>
        <v>16</v>
      </c>
    </row>
    <row r="323" spans="1:12" x14ac:dyDescent="0.3">
      <c r="A323">
        <v>95</v>
      </c>
      <c r="B323" t="s">
        <v>50</v>
      </c>
      <c r="C323" s="4">
        <v>43421</v>
      </c>
      <c r="D323">
        <v>2</v>
      </c>
      <c r="E323">
        <v>-2.6</v>
      </c>
      <c r="F323">
        <v>7.8</v>
      </c>
      <c r="H323">
        <v>3</v>
      </c>
      <c r="I323">
        <v>1.9</v>
      </c>
      <c r="K323" s="18">
        <f>MONTH(날씨4[[#This Row],[tm]])</f>
        <v>11</v>
      </c>
      <c r="L323" s="18">
        <f>DAY(날씨4[[#This Row],[tm]])</f>
        <v>17</v>
      </c>
    </row>
    <row r="324" spans="1:12" x14ac:dyDescent="0.3">
      <c r="A324">
        <v>95</v>
      </c>
      <c r="B324" t="s">
        <v>50</v>
      </c>
      <c r="C324" s="4">
        <v>43422</v>
      </c>
      <c r="D324">
        <v>1.8</v>
      </c>
      <c r="E324">
        <v>-3.1</v>
      </c>
      <c r="F324">
        <v>8.9</v>
      </c>
      <c r="H324">
        <v>6.1</v>
      </c>
      <c r="I324">
        <v>3.7</v>
      </c>
      <c r="K324" s="18">
        <f>MONTH(날씨4[[#This Row],[tm]])</f>
        <v>11</v>
      </c>
      <c r="L324" s="18">
        <f>DAY(날씨4[[#This Row],[tm]])</f>
        <v>18</v>
      </c>
    </row>
    <row r="325" spans="1:12" x14ac:dyDescent="0.3">
      <c r="A325">
        <v>95</v>
      </c>
      <c r="B325" t="s">
        <v>50</v>
      </c>
      <c r="C325" s="4">
        <v>43423</v>
      </c>
      <c r="D325">
        <v>1.8</v>
      </c>
      <c r="E325">
        <v>-2.9</v>
      </c>
      <c r="F325">
        <v>9.6999999999999993</v>
      </c>
      <c r="H325">
        <v>4.7</v>
      </c>
      <c r="I325">
        <v>2.7</v>
      </c>
      <c r="K325" s="18">
        <f>MONTH(날씨4[[#This Row],[tm]])</f>
        <v>11</v>
      </c>
      <c r="L325" s="18">
        <f>DAY(날씨4[[#This Row],[tm]])</f>
        <v>19</v>
      </c>
    </row>
    <row r="326" spans="1:12" x14ac:dyDescent="0.3">
      <c r="A326">
        <v>95</v>
      </c>
      <c r="B326" t="s">
        <v>50</v>
      </c>
      <c r="C326" s="4">
        <v>43424</v>
      </c>
      <c r="D326">
        <v>3.5</v>
      </c>
      <c r="E326">
        <v>-5.3</v>
      </c>
      <c r="F326">
        <v>10.7</v>
      </c>
      <c r="G326">
        <v>0</v>
      </c>
      <c r="H326">
        <v>8.4</v>
      </c>
      <c r="I326">
        <v>5</v>
      </c>
      <c r="K326" s="18">
        <f>MONTH(날씨4[[#This Row],[tm]])</f>
        <v>11</v>
      </c>
      <c r="L326" s="18">
        <f>DAY(날씨4[[#This Row],[tm]])</f>
        <v>20</v>
      </c>
    </row>
    <row r="327" spans="1:12" x14ac:dyDescent="0.3">
      <c r="A327">
        <v>95</v>
      </c>
      <c r="B327" t="s">
        <v>50</v>
      </c>
      <c r="C327" s="4">
        <v>43425</v>
      </c>
      <c r="D327">
        <v>4</v>
      </c>
      <c r="E327">
        <v>-2.6</v>
      </c>
      <c r="F327">
        <v>7</v>
      </c>
      <c r="H327">
        <v>3.8</v>
      </c>
      <c r="I327">
        <v>2.1</v>
      </c>
      <c r="K327" s="18">
        <f>MONTH(날씨4[[#This Row],[tm]])</f>
        <v>11</v>
      </c>
      <c r="L327" s="18">
        <f>DAY(날씨4[[#This Row],[tm]])</f>
        <v>21</v>
      </c>
    </row>
    <row r="328" spans="1:12" x14ac:dyDescent="0.3">
      <c r="A328">
        <v>95</v>
      </c>
      <c r="B328" t="s">
        <v>50</v>
      </c>
      <c r="C328" s="4">
        <v>43426</v>
      </c>
      <c r="D328">
        <v>-0.5</v>
      </c>
      <c r="E328">
        <v>-6.4</v>
      </c>
      <c r="F328">
        <v>5.9</v>
      </c>
      <c r="H328">
        <v>9.9</v>
      </c>
      <c r="I328">
        <v>6.1</v>
      </c>
      <c r="K328" s="18">
        <f>MONTH(날씨4[[#This Row],[tm]])</f>
        <v>11</v>
      </c>
      <c r="L328" s="18">
        <f>DAY(날씨4[[#This Row],[tm]])</f>
        <v>22</v>
      </c>
    </row>
    <row r="329" spans="1:12" x14ac:dyDescent="0.3">
      <c r="A329">
        <v>95</v>
      </c>
      <c r="B329" t="s">
        <v>50</v>
      </c>
      <c r="C329" s="4">
        <v>43427</v>
      </c>
      <c r="D329">
        <v>-1.8</v>
      </c>
      <c r="E329">
        <v>-8.4</v>
      </c>
      <c r="F329">
        <v>5</v>
      </c>
      <c r="H329">
        <v>3.6</v>
      </c>
      <c r="I329">
        <v>2.2000000000000002</v>
      </c>
      <c r="K329" s="18">
        <f>MONTH(날씨4[[#This Row],[tm]])</f>
        <v>11</v>
      </c>
      <c r="L329" s="18">
        <f>DAY(날씨4[[#This Row],[tm]])</f>
        <v>23</v>
      </c>
    </row>
    <row r="330" spans="1:12" x14ac:dyDescent="0.3">
      <c r="A330">
        <v>95</v>
      </c>
      <c r="B330" t="s">
        <v>50</v>
      </c>
      <c r="C330" s="4">
        <v>43428</v>
      </c>
      <c r="D330">
        <v>0.4</v>
      </c>
      <c r="E330">
        <v>-2</v>
      </c>
      <c r="F330">
        <v>2.1</v>
      </c>
      <c r="G330">
        <v>5.3</v>
      </c>
      <c r="H330">
        <v>3.9</v>
      </c>
      <c r="I330">
        <v>2.5</v>
      </c>
      <c r="K330" s="18">
        <f>MONTH(날씨4[[#This Row],[tm]])</f>
        <v>11</v>
      </c>
      <c r="L330" s="18">
        <f>DAY(날씨4[[#This Row],[tm]])</f>
        <v>24</v>
      </c>
    </row>
    <row r="331" spans="1:12" x14ac:dyDescent="0.3">
      <c r="A331">
        <v>95</v>
      </c>
      <c r="B331" t="s">
        <v>50</v>
      </c>
      <c r="C331" s="4">
        <v>43429</v>
      </c>
      <c r="D331">
        <v>0.9</v>
      </c>
      <c r="E331">
        <v>-1.1000000000000001</v>
      </c>
      <c r="F331">
        <v>5.0999999999999996</v>
      </c>
      <c r="H331">
        <v>3.2</v>
      </c>
      <c r="I331">
        <v>2.2000000000000002</v>
      </c>
      <c r="K331" s="18">
        <f>MONTH(날씨4[[#This Row],[tm]])</f>
        <v>11</v>
      </c>
      <c r="L331" s="18">
        <f>DAY(날씨4[[#This Row],[tm]])</f>
        <v>25</v>
      </c>
    </row>
    <row r="332" spans="1:12" x14ac:dyDescent="0.3">
      <c r="A332">
        <v>95</v>
      </c>
      <c r="B332" t="s">
        <v>50</v>
      </c>
      <c r="C332" s="4">
        <v>43430</v>
      </c>
      <c r="D332">
        <v>2.2999999999999998</v>
      </c>
      <c r="E332">
        <v>-1.4</v>
      </c>
      <c r="F332">
        <v>11.4</v>
      </c>
      <c r="H332">
        <v>5</v>
      </c>
      <c r="I332">
        <v>2.7</v>
      </c>
      <c r="K332" s="18">
        <f>MONTH(날씨4[[#This Row],[tm]])</f>
        <v>11</v>
      </c>
      <c r="L332" s="18">
        <f>DAY(날씨4[[#This Row],[tm]])</f>
        <v>26</v>
      </c>
    </row>
    <row r="333" spans="1:12" x14ac:dyDescent="0.3">
      <c r="A333">
        <v>95</v>
      </c>
      <c r="B333" t="s">
        <v>50</v>
      </c>
      <c r="C333" s="4">
        <v>43431</v>
      </c>
      <c r="D333">
        <v>4.8</v>
      </c>
      <c r="E333">
        <v>-1.5</v>
      </c>
      <c r="F333">
        <v>10.7</v>
      </c>
      <c r="H333">
        <v>6.9</v>
      </c>
      <c r="I333">
        <v>3.3</v>
      </c>
      <c r="K333" s="18">
        <f>MONTH(날씨4[[#This Row],[tm]])</f>
        <v>11</v>
      </c>
      <c r="L333" s="18">
        <f>DAY(날씨4[[#This Row],[tm]])</f>
        <v>27</v>
      </c>
    </row>
    <row r="334" spans="1:12" x14ac:dyDescent="0.3">
      <c r="A334">
        <v>95</v>
      </c>
      <c r="B334" t="s">
        <v>50</v>
      </c>
      <c r="C334" s="4">
        <v>43432</v>
      </c>
      <c r="D334">
        <v>0.6</v>
      </c>
      <c r="E334">
        <v>-3.6</v>
      </c>
      <c r="F334">
        <v>8.6</v>
      </c>
      <c r="H334">
        <v>4.4000000000000004</v>
      </c>
      <c r="I334">
        <v>3</v>
      </c>
      <c r="K334" s="18">
        <f>MONTH(날씨4[[#This Row],[tm]])</f>
        <v>11</v>
      </c>
      <c r="L334" s="18">
        <f>DAY(날씨4[[#This Row],[tm]])</f>
        <v>28</v>
      </c>
    </row>
    <row r="335" spans="1:12" x14ac:dyDescent="0.3">
      <c r="A335">
        <v>95</v>
      </c>
      <c r="B335" t="s">
        <v>50</v>
      </c>
      <c r="C335" s="4">
        <v>43433</v>
      </c>
      <c r="D335">
        <v>-0.8</v>
      </c>
      <c r="E335">
        <v>-4.9000000000000004</v>
      </c>
      <c r="F335">
        <v>5.5</v>
      </c>
      <c r="H335">
        <v>4.8</v>
      </c>
      <c r="I335">
        <v>3.2</v>
      </c>
      <c r="K335" s="18">
        <f>MONTH(날씨4[[#This Row],[tm]])</f>
        <v>11</v>
      </c>
      <c r="L335" s="18">
        <f>DAY(날씨4[[#This Row],[tm]])</f>
        <v>29</v>
      </c>
    </row>
    <row r="336" spans="1:12" x14ac:dyDescent="0.3">
      <c r="A336">
        <v>95</v>
      </c>
      <c r="B336" t="s">
        <v>50</v>
      </c>
      <c r="C336" s="4">
        <v>43434</v>
      </c>
      <c r="D336">
        <v>-1.6</v>
      </c>
      <c r="E336">
        <v>-7</v>
      </c>
      <c r="F336">
        <v>6.6</v>
      </c>
      <c r="H336">
        <v>5.6</v>
      </c>
      <c r="I336">
        <v>3.3</v>
      </c>
      <c r="K336" s="18">
        <f>MONTH(날씨4[[#This Row],[tm]])</f>
        <v>11</v>
      </c>
      <c r="L336" s="18">
        <f>DAY(날씨4[[#This Row],[tm]])</f>
        <v>30</v>
      </c>
    </row>
    <row r="337" spans="1:12" x14ac:dyDescent="0.3">
      <c r="A337">
        <v>95</v>
      </c>
      <c r="B337" t="s">
        <v>50</v>
      </c>
      <c r="C337" s="4">
        <v>43435</v>
      </c>
      <c r="D337">
        <v>0.7</v>
      </c>
      <c r="E337">
        <v>-4.5999999999999996</v>
      </c>
      <c r="F337">
        <v>10.3</v>
      </c>
      <c r="H337">
        <v>4.2</v>
      </c>
      <c r="I337">
        <v>2.1</v>
      </c>
      <c r="K337" s="18">
        <f>MONTH(날씨4[[#This Row],[tm]])</f>
        <v>12</v>
      </c>
      <c r="L337" s="18">
        <f>DAY(날씨4[[#This Row],[tm]])</f>
        <v>1</v>
      </c>
    </row>
    <row r="338" spans="1:12" x14ac:dyDescent="0.3">
      <c r="A338">
        <v>95</v>
      </c>
      <c r="B338" t="s">
        <v>50</v>
      </c>
      <c r="C338" s="4">
        <v>43436</v>
      </c>
      <c r="D338">
        <v>1.5</v>
      </c>
      <c r="E338">
        <v>-5.3</v>
      </c>
      <c r="F338">
        <v>9.1</v>
      </c>
      <c r="H338">
        <v>2.8</v>
      </c>
      <c r="I338">
        <v>1.6</v>
      </c>
      <c r="K338" s="18">
        <f>MONTH(날씨4[[#This Row],[tm]])</f>
        <v>12</v>
      </c>
      <c r="L338" s="18">
        <f>DAY(날씨4[[#This Row],[tm]])</f>
        <v>2</v>
      </c>
    </row>
    <row r="339" spans="1:12" x14ac:dyDescent="0.3">
      <c r="A339">
        <v>95</v>
      </c>
      <c r="B339" t="s">
        <v>50</v>
      </c>
      <c r="C339" s="4">
        <v>43437</v>
      </c>
      <c r="D339">
        <v>6.1</v>
      </c>
      <c r="E339">
        <v>1.2</v>
      </c>
      <c r="F339">
        <v>8.6999999999999993</v>
      </c>
      <c r="G339">
        <v>4.5</v>
      </c>
      <c r="H339">
        <v>3.9</v>
      </c>
      <c r="I339">
        <v>2.5</v>
      </c>
      <c r="K339" s="18">
        <f>MONTH(날씨4[[#This Row],[tm]])</f>
        <v>12</v>
      </c>
      <c r="L339" s="18">
        <f>DAY(날씨4[[#This Row],[tm]])</f>
        <v>3</v>
      </c>
    </row>
    <row r="340" spans="1:12" x14ac:dyDescent="0.3">
      <c r="A340">
        <v>95</v>
      </c>
      <c r="B340" t="s">
        <v>50</v>
      </c>
      <c r="C340" s="4">
        <v>43438</v>
      </c>
      <c r="D340">
        <v>5.6</v>
      </c>
      <c r="E340">
        <v>-2.8</v>
      </c>
      <c r="F340">
        <v>8.8000000000000007</v>
      </c>
      <c r="G340">
        <v>3.4</v>
      </c>
      <c r="H340">
        <v>7</v>
      </c>
      <c r="I340">
        <v>4.5</v>
      </c>
      <c r="K340" s="18">
        <f>MONTH(날씨4[[#This Row],[tm]])</f>
        <v>12</v>
      </c>
      <c r="L340" s="18">
        <f>DAY(날씨4[[#This Row],[tm]])</f>
        <v>4</v>
      </c>
    </row>
    <row r="341" spans="1:12" x14ac:dyDescent="0.3">
      <c r="A341">
        <v>95</v>
      </c>
      <c r="B341" t="s">
        <v>50</v>
      </c>
      <c r="C341" s="4">
        <v>43439</v>
      </c>
      <c r="D341">
        <v>-2.2000000000000002</v>
      </c>
      <c r="E341">
        <v>-7.5</v>
      </c>
      <c r="F341">
        <v>1.4</v>
      </c>
      <c r="H341">
        <v>3.6</v>
      </c>
      <c r="I341">
        <v>2.5</v>
      </c>
      <c r="K341" s="18">
        <f>MONTH(날씨4[[#This Row],[tm]])</f>
        <v>12</v>
      </c>
      <c r="L341" s="18">
        <f>DAY(날씨4[[#This Row],[tm]])</f>
        <v>5</v>
      </c>
    </row>
    <row r="342" spans="1:12" x14ac:dyDescent="0.3">
      <c r="A342">
        <v>95</v>
      </c>
      <c r="B342" t="s">
        <v>50</v>
      </c>
      <c r="C342" s="4">
        <v>43440</v>
      </c>
      <c r="D342">
        <v>1.1000000000000001</v>
      </c>
      <c r="E342">
        <v>-3.2</v>
      </c>
      <c r="F342">
        <v>6.3</v>
      </c>
      <c r="H342">
        <v>12.6</v>
      </c>
      <c r="I342">
        <v>7.7</v>
      </c>
      <c r="K342" s="18">
        <f>MONTH(날씨4[[#This Row],[tm]])</f>
        <v>12</v>
      </c>
      <c r="L342" s="18">
        <f>DAY(날씨4[[#This Row],[tm]])</f>
        <v>6</v>
      </c>
    </row>
    <row r="343" spans="1:12" x14ac:dyDescent="0.3">
      <c r="A343">
        <v>95</v>
      </c>
      <c r="B343" t="s">
        <v>50</v>
      </c>
      <c r="C343" s="4">
        <v>43441</v>
      </c>
      <c r="D343">
        <v>-8.9</v>
      </c>
      <c r="E343">
        <v>-11.4</v>
      </c>
      <c r="F343">
        <v>-3.1</v>
      </c>
      <c r="H343">
        <v>8.6999999999999993</v>
      </c>
      <c r="I343">
        <v>5.3</v>
      </c>
      <c r="K343" s="18">
        <f>MONTH(날씨4[[#This Row],[tm]])</f>
        <v>12</v>
      </c>
      <c r="L343" s="18">
        <f>DAY(날씨4[[#This Row],[tm]])</f>
        <v>7</v>
      </c>
    </row>
    <row r="344" spans="1:12" x14ac:dyDescent="0.3">
      <c r="A344">
        <v>95</v>
      </c>
      <c r="B344" t="s">
        <v>50</v>
      </c>
      <c r="C344" s="4">
        <v>43442</v>
      </c>
      <c r="D344">
        <v>-10.199999999999999</v>
      </c>
      <c r="E344">
        <v>-13.9</v>
      </c>
      <c r="F344">
        <v>-5.8</v>
      </c>
      <c r="H344">
        <v>10.199999999999999</v>
      </c>
      <c r="I344">
        <v>5.5</v>
      </c>
      <c r="K344" s="18">
        <f>MONTH(날씨4[[#This Row],[tm]])</f>
        <v>12</v>
      </c>
      <c r="L344" s="18">
        <f>DAY(날씨4[[#This Row],[tm]])</f>
        <v>8</v>
      </c>
    </row>
    <row r="345" spans="1:12" x14ac:dyDescent="0.3">
      <c r="A345">
        <v>95</v>
      </c>
      <c r="B345" t="s">
        <v>50</v>
      </c>
      <c r="C345" s="4">
        <v>43443</v>
      </c>
      <c r="D345">
        <v>-10.4</v>
      </c>
      <c r="E345">
        <v>-16.899999999999999</v>
      </c>
      <c r="F345">
        <v>-3.4</v>
      </c>
      <c r="H345">
        <v>5.5</v>
      </c>
      <c r="I345">
        <v>2.5</v>
      </c>
      <c r="K345" s="18">
        <f>MONTH(날씨4[[#This Row],[tm]])</f>
        <v>12</v>
      </c>
      <c r="L345" s="18">
        <f>DAY(날씨4[[#This Row],[tm]])</f>
        <v>9</v>
      </c>
    </row>
    <row r="346" spans="1:12" x14ac:dyDescent="0.3">
      <c r="A346">
        <v>95</v>
      </c>
      <c r="B346" t="s">
        <v>50</v>
      </c>
      <c r="C346" s="4">
        <v>43444</v>
      </c>
      <c r="D346">
        <v>-6.9</v>
      </c>
      <c r="E346">
        <v>-14.5</v>
      </c>
      <c r="F346">
        <v>2.8</v>
      </c>
      <c r="H346">
        <v>2.4</v>
      </c>
      <c r="I346">
        <v>1.3</v>
      </c>
      <c r="K346" s="18">
        <f>MONTH(날씨4[[#This Row],[tm]])</f>
        <v>12</v>
      </c>
      <c r="L346" s="18">
        <f>DAY(날씨4[[#This Row],[tm]])</f>
        <v>10</v>
      </c>
    </row>
    <row r="347" spans="1:12" x14ac:dyDescent="0.3">
      <c r="A347">
        <v>95</v>
      </c>
      <c r="B347" t="s">
        <v>50</v>
      </c>
      <c r="C347" s="4">
        <v>43445</v>
      </c>
      <c r="D347">
        <v>-3.3</v>
      </c>
      <c r="E347">
        <v>-7.8</v>
      </c>
      <c r="F347">
        <v>2.2000000000000002</v>
      </c>
      <c r="H347">
        <v>2.4</v>
      </c>
      <c r="I347">
        <v>1.4</v>
      </c>
      <c r="K347" s="18">
        <f>MONTH(날씨4[[#This Row],[tm]])</f>
        <v>12</v>
      </c>
      <c r="L347" s="18">
        <f>DAY(날씨4[[#This Row],[tm]])</f>
        <v>11</v>
      </c>
    </row>
    <row r="348" spans="1:12" x14ac:dyDescent="0.3">
      <c r="A348">
        <v>95</v>
      </c>
      <c r="B348" t="s">
        <v>50</v>
      </c>
      <c r="C348" s="4">
        <v>43446</v>
      </c>
      <c r="D348">
        <v>-6.1</v>
      </c>
      <c r="E348">
        <v>-11.4</v>
      </c>
      <c r="F348">
        <v>1.5</v>
      </c>
      <c r="H348">
        <v>5.2</v>
      </c>
      <c r="I348">
        <v>2.9</v>
      </c>
      <c r="K348" s="18">
        <f>MONTH(날씨4[[#This Row],[tm]])</f>
        <v>12</v>
      </c>
      <c r="L348" s="18">
        <f>DAY(날씨4[[#This Row],[tm]])</f>
        <v>12</v>
      </c>
    </row>
    <row r="349" spans="1:12" x14ac:dyDescent="0.3">
      <c r="A349">
        <v>95</v>
      </c>
      <c r="B349" t="s">
        <v>50</v>
      </c>
      <c r="C349" s="4">
        <v>43447</v>
      </c>
      <c r="D349">
        <v>-5</v>
      </c>
      <c r="E349">
        <v>-10.9</v>
      </c>
      <c r="F349">
        <v>0.5</v>
      </c>
      <c r="G349">
        <v>0.4</v>
      </c>
      <c r="H349">
        <v>10</v>
      </c>
      <c r="I349">
        <v>5.0999999999999996</v>
      </c>
      <c r="K349" s="18">
        <f>MONTH(날씨4[[#This Row],[tm]])</f>
        <v>12</v>
      </c>
      <c r="L349" s="18">
        <f>DAY(날씨4[[#This Row],[tm]])</f>
        <v>13</v>
      </c>
    </row>
    <row r="350" spans="1:12" x14ac:dyDescent="0.3">
      <c r="A350">
        <v>95</v>
      </c>
      <c r="B350" t="s">
        <v>50</v>
      </c>
      <c r="C350" s="4">
        <v>43448</v>
      </c>
      <c r="D350">
        <v>-8.6</v>
      </c>
      <c r="E350">
        <v>-15</v>
      </c>
      <c r="F350">
        <v>-0.9</v>
      </c>
      <c r="H350">
        <v>5.4</v>
      </c>
      <c r="I350">
        <v>1.9</v>
      </c>
      <c r="K350" s="18">
        <f>MONTH(날씨4[[#This Row],[tm]])</f>
        <v>12</v>
      </c>
      <c r="L350" s="18">
        <f>DAY(날씨4[[#This Row],[tm]])</f>
        <v>14</v>
      </c>
    </row>
    <row r="351" spans="1:12" x14ac:dyDescent="0.3">
      <c r="A351">
        <v>95</v>
      </c>
      <c r="B351" t="s">
        <v>50</v>
      </c>
      <c r="C351" s="4">
        <v>43449</v>
      </c>
      <c r="D351">
        <v>-6.6</v>
      </c>
      <c r="E351">
        <v>-15</v>
      </c>
      <c r="F351">
        <v>3</v>
      </c>
      <c r="H351">
        <v>5.0999999999999996</v>
      </c>
      <c r="I351">
        <v>2.2999999999999998</v>
      </c>
      <c r="K351" s="18">
        <f>MONTH(날씨4[[#This Row],[tm]])</f>
        <v>12</v>
      </c>
      <c r="L351" s="18">
        <f>DAY(날씨4[[#This Row],[tm]])</f>
        <v>15</v>
      </c>
    </row>
    <row r="352" spans="1:12" x14ac:dyDescent="0.3">
      <c r="A352">
        <v>95</v>
      </c>
      <c r="B352" t="s">
        <v>50</v>
      </c>
      <c r="C352" s="4">
        <v>43450</v>
      </c>
      <c r="D352">
        <v>-2</v>
      </c>
      <c r="E352">
        <v>-6.6</v>
      </c>
      <c r="F352">
        <v>1.5</v>
      </c>
      <c r="G352">
        <v>0</v>
      </c>
      <c r="H352">
        <v>5.0999999999999996</v>
      </c>
      <c r="I352">
        <v>2.9</v>
      </c>
      <c r="K352" s="18">
        <f>MONTH(날씨4[[#This Row],[tm]])</f>
        <v>12</v>
      </c>
      <c r="L352" s="18">
        <f>DAY(날씨4[[#This Row],[tm]])</f>
        <v>16</v>
      </c>
    </row>
    <row r="353" spans="1:12" x14ac:dyDescent="0.3">
      <c r="A353">
        <v>95</v>
      </c>
      <c r="B353" t="s">
        <v>50</v>
      </c>
      <c r="C353" s="4">
        <v>43451</v>
      </c>
      <c r="D353">
        <v>-2.1</v>
      </c>
      <c r="E353">
        <v>-8</v>
      </c>
      <c r="F353">
        <v>3.8</v>
      </c>
      <c r="H353">
        <v>6.8</v>
      </c>
      <c r="I353">
        <v>3.5</v>
      </c>
      <c r="K353" s="18">
        <f>MONTH(날씨4[[#This Row],[tm]])</f>
        <v>12</v>
      </c>
      <c r="L353" s="18">
        <f>DAY(날씨4[[#This Row],[tm]])</f>
        <v>17</v>
      </c>
    </row>
    <row r="354" spans="1:12" x14ac:dyDescent="0.3">
      <c r="A354">
        <v>95</v>
      </c>
      <c r="B354" t="s">
        <v>50</v>
      </c>
      <c r="C354" s="4">
        <v>43452</v>
      </c>
      <c r="D354">
        <v>-1.5</v>
      </c>
      <c r="E354">
        <v>-10.8</v>
      </c>
      <c r="F354">
        <v>6</v>
      </c>
      <c r="H354">
        <v>8.9</v>
      </c>
      <c r="I354">
        <v>5.0999999999999996</v>
      </c>
      <c r="K354" s="18">
        <f>MONTH(날씨4[[#This Row],[tm]])</f>
        <v>12</v>
      </c>
      <c r="L354" s="18">
        <f>DAY(날씨4[[#This Row],[tm]])</f>
        <v>18</v>
      </c>
    </row>
    <row r="355" spans="1:12" x14ac:dyDescent="0.3">
      <c r="A355">
        <v>95</v>
      </c>
      <c r="B355" t="s">
        <v>50</v>
      </c>
      <c r="C355" s="4">
        <v>43453</v>
      </c>
      <c r="D355">
        <v>0.8</v>
      </c>
      <c r="E355">
        <v>-5.6</v>
      </c>
      <c r="F355">
        <v>7.6</v>
      </c>
      <c r="H355">
        <v>5.9</v>
      </c>
      <c r="I355">
        <v>3.8</v>
      </c>
      <c r="K355" s="18">
        <f>MONTH(날씨4[[#This Row],[tm]])</f>
        <v>12</v>
      </c>
      <c r="L355" s="18">
        <f>DAY(날씨4[[#This Row],[tm]])</f>
        <v>19</v>
      </c>
    </row>
    <row r="356" spans="1:12" x14ac:dyDescent="0.3">
      <c r="A356">
        <v>95</v>
      </c>
      <c r="B356" t="s">
        <v>50</v>
      </c>
      <c r="C356" s="4">
        <v>43454</v>
      </c>
      <c r="D356">
        <v>-2.6</v>
      </c>
      <c r="E356">
        <v>-8.6999999999999993</v>
      </c>
      <c r="F356">
        <v>8.4</v>
      </c>
      <c r="H356">
        <v>2.7</v>
      </c>
      <c r="I356">
        <v>1.5</v>
      </c>
      <c r="K356" s="18">
        <f>MONTH(날씨4[[#This Row],[tm]])</f>
        <v>12</v>
      </c>
      <c r="L356" s="18">
        <f>DAY(날씨4[[#This Row],[tm]])</f>
        <v>20</v>
      </c>
    </row>
    <row r="357" spans="1:12" x14ac:dyDescent="0.3">
      <c r="A357">
        <v>95</v>
      </c>
      <c r="B357" t="s">
        <v>50</v>
      </c>
      <c r="C357" s="4">
        <v>43455</v>
      </c>
      <c r="D357">
        <v>1.5</v>
      </c>
      <c r="E357">
        <v>-7.1</v>
      </c>
      <c r="F357">
        <v>10.9</v>
      </c>
      <c r="H357">
        <v>5.9</v>
      </c>
      <c r="I357">
        <v>3.5</v>
      </c>
      <c r="K357" s="18">
        <f>MONTH(날씨4[[#This Row],[tm]])</f>
        <v>12</v>
      </c>
      <c r="L357" s="18">
        <f>DAY(날씨4[[#This Row],[tm]])</f>
        <v>21</v>
      </c>
    </row>
    <row r="358" spans="1:12" x14ac:dyDescent="0.3">
      <c r="A358">
        <v>95</v>
      </c>
      <c r="B358" t="s">
        <v>50</v>
      </c>
      <c r="C358" s="4">
        <v>43456</v>
      </c>
      <c r="D358">
        <v>2.7</v>
      </c>
      <c r="E358">
        <v>-4.0999999999999996</v>
      </c>
      <c r="F358">
        <v>11.4</v>
      </c>
      <c r="H358">
        <v>4</v>
      </c>
      <c r="I358">
        <v>2.6</v>
      </c>
      <c r="K358" s="18">
        <f>MONTH(날씨4[[#This Row],[tm]])</f>
        <v>12</v>
      </c>
      <c r="L358" s="18">
        <f>DAY(날씨4[[#This Row],[tm]])</f>
        <v>22</v>
      </c>
    </row>
    <row r="359" spans="1:12" x14ac:dyDescent="0.3">
      <c r="A359">
        <v>95</v>
      </c>
      <c r="B359" t="s">
        <v>50</v>
      </c>
      <c r="C359" s="4">
        <v>43457</v>
      </c>
      <c r="D359">
        <v>-0.1</v>
      </c>
      <c r="E359">
        <v>-7.3</v>
      </c>
      <c r="F359">
        <v>6.6</v>
      </c>
      <c r="H359">
        <v>11.2</v>
      </c>
      <c r="I359">
        <v>5.6</v>
      </c>
      <c r="K359" s="18">
        <f>MONTH(날씨4[[#This Row],[tm]])</f>
        <v>12</v>
      </c>
      <c r="L359" s="18">
        <f>DAY(날씨4[[#This Row],[tm]])</f>
        <v>23</v>
      </c>
    </row>
    <row r="360" spans="1:12" x14ac:dyDescent="0.3">
      <c r="A360">
        <v>95</v>
      </c>
      <c r="B360" t="s">
        <v>50</v>
      </c>
      <c r="C360" s="4">
        <v>43458</v>
      </c>
      <c r="D360">
        <v>-6.3</v>
      </c>
      <c r="E360">
        <v>-11.5</v>
      </c>
      <c r="F360">
        <v>1.4</v>
      </c>
      <c r="H360">
        <v>6</v>
      </c>
      <c r="I360">
        <v>3</v>
      </c>
      <c r="K360" s="18">
        <f>MONTH(날씨4[[#This Row],[tm]])</f>
        <v>12</v>
      </c>
      <c r="L360" s="18">
        <f>DAY(날씨4[[#This Row],[tm]])</f>
        <v>24</v>
      </c>
    </row>
    <row r="361" spans="1:12" x14ac:dyDescent="0.3">
      <c r="A361">
        <v>95</v>
      </c>
      <c r="B361" t="s">
        <v>50</v>
      </c>
      <c r="C361" s="4">
        <v>43459</v>
      </c>
      <c r="D361">
        <v>-1.3</v>
      </c>
      <c r="E361">
        <v>-9.6999999999999993</v>
      </c>
      <c r="F361">
        <v>4.5</v>
      </c>
      <c r="H361">
        <v>6.3</v>
      </c>
      <c r="I361">
        <v>4.0999999999999996</v>
      </c>
      <c r="K361" s="18">
        <f>MONTH(날씨4[[#This Row],[tm]])</f>
        <v>12</v>
      </c>
      <c r="L361" s="18">
        <f>DAY(날씨4[[#This Row],[tm]])</f>
        <v>25</v>
      </c>
    </row>
    <row r="362" spans="1:12" x14ac:dyDescent="0.3">
      <c r="A362">
        <v>95</v>
      </c>
      <c r="B362" t="s">
        <v>50</v>
      </c>
      <c r="C362" s="4">
        <v>43460</v>
      </c>
      <c r="D362">
        <v>-3.7</v>
      </c>
      <c r="E362">
        <v>-9.1999999999999993</v>
      </c>
      <c r="F362">
        <v>1.6</v>
      </c>
      <c r="H362">
        <v>6.6</v>
      </c>
      <c r="I362">
        <v>4</v>
      </c>
      <c r="K362" s="18">
        <f>MONTH(날씨4[[#This Row],[tm]])</f>
        <v>12</v>
      </c>
      <c r="L362" s="18">
        <f>DAY(날씨4[[#This Row],[tm]])</f>
        <v>26</v>
      </c>
    </row>
    <row r="363" spans="1:12" x14ac:dyDescent="0.3">
      <c r="A363">
        <v>95</v>
      </c>
      <c r="B363" t="s">
        <v>50</v>
      </c>
      <c r="C363" s="4">
        <v>43461</v>
      </c>
      <c r="D363">
        <v>-11.6</v>
      </c>
      <c r="E363">
        <v>-14.8</v>
      </c>
      <c r="F363">
        <v>-7.8</v>
      </c>
      <c r="H363">
        <v>8</v>
      </c>
      <c r="I363">
        <v>4.9000000000000004</v>
      </c>
      <c r="K363" s="18">
        <f>MONTH(날씨4[[#This Row],[tm]])</f>
        <v>12</v>
      </c>
      <c r="L363" s="18">
        <f>DAY(날씨4[[#This Row],[tm]])</f>
        <v>27</v>
      </c>
    </row>
    <row r="364" spans="1:12" x14ac:dyDescent="0.3">
      <c r="A364">
        <v>95</v>
      </c>
      <c r="B364" t="s">
        <v>50</v>
      </c>
      <c r="C364" s="4">
        <v>43462</v>
      </c>
      <c r="D364">
        <v>-12.7</v>
      </c>
      <c r="E364">
        <v>-18.600000000000001</v>
      </c>
      <c r="F364">
        <v>-7.7</v>
      </c>
      <c r="H364">
        <v>5.5</v>
      </c>
      <c r="I364">
        <v>3</v>
      </c>
      <c r="K364" s="18">
        <f>MONTH(날씨4[[#This Row],[tm]])</f>
        <v>12</v>
      </c>
      <c r="L364" s="18">
        <f>DAY(날씨4[[#This Row],[tm]])</f>
        <v>28</v>
      </c>
    </row>
    <row r="365" spans="1:12" x14ac:dyDescent="0.3">
      <c r="A365">
        <v>95</v>
      </c>
      <c r="B365" t="s">
        <v>50</v>
      </c>
      <c r="C365" s="4">
        <v>43463</v>
      </c>
      <c r="D365">
        <v>-9.8000000000000007</v>
      </c>
      <c r="E365">
        <v>-15.8</v>
      </c>
      <c r="F365">
        <v>-4.4000000000000004</v>
      </c>
      <c r="H365">
        <v>7.1</v>
      </c>
      <c r="I365">
        <v>3.6</v>
      </c>
      <c r="K365" s="18">
        <f>MONTH(날씨4[[#This Row],[tm]])</f>
        <v>12</v>
      </c>
      <c r="L365" s="18">
        <f>DAY(날씨4[[#This Row],[tm]])</f>
        <v>29</v>
      </c>
    </row>
    <row r="366" spans="1:12" x14ac:dyDescent="0.3">
      <c r="A366">
        <v>95</v>
      </c>
      <c r="B366" t="s">
        <v>50</v>
      </c>
      <c r="C366" s="4">
        <v>43464</v>
      </c>
      <c r="D366">
        <v>-11.5</v>
      </c>
      <c r="E366">
        <v>-17.899999999999999</v>
      </c>
      <c r="F366">
        <v>-2.5</v>
      </c>
      <c r="H366">
        <v>3.4</v>
      </c>
      <c r="I366">
        <v>1.6</v>
      </c>
      <c r="K366" s="18">
        <f>MONTH(날씨4[[#This Row],[tm]])</f>
        <v>12</v>
      </c>
      <c r="L366" s="18">
        <f>DAY(날씨4[[#This Row],[tm]])</f>
        <v>30</v>
      </c>
    </row>
    <row r="367" spans="1:12" x14ac:dyDescent="0.3">
      <c r="A367">
        <v>95</v>
      </c>
      <c r="B367" t="s">
        <v>50</v>
      </c>
      <c r="C367" s="4">
        <v>43465</v>
      </c>
      <c r="D367">
        <v>-10.3</v>
      </c>
      <c r="E367">
        <v>-18</v>
      </c>
      <c r="F367">
        <v>-0.6</v>
      </c>
      <c r="H367">
        <v>3.8</v>
      </c>
      <c r="I367">
        <v>2</v>
      </c>
      <c r="K367" s="18">
        <f>MONTH(날씨4[[#This Row],[tm]])</f>
        <v>12</v>
      </c>
      <c r="L367" s="18">
        <f>DAY(날씨4[[#This Row],[tm]])</f>
        <v>31</v>
      </c>
    </row>
  </sheetData>
  <mergeCells count="7">
    <mergeCell ref="AC3:AD3"/>
    <mergeCell ref="N3:N4"/>
    <mergeCell ref="AA3:AB3"/>
    <mergeCell ref="P3:R3"/>
    <mergeCell ref="S3:U3"/>
    <mergeCell ref="V3:W3"/>
    <mergeCell ref="X3:Z3"/>
  </mergeCells>
  <phoneticPr fontId="1" type="noConversion"/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85F279-1212-46B2-9DE9-31AD33F4ABFD}">
  <sheetPr codeName="Sheet10"/>
  <dimension ref="A2:AD367"/>
  <sheetViews>
    <sheetView topLeftCell="J1" zoomScale="85" zoomScaleNormal="85" workbookViewId="0">
      <selection activeCell="N3" sqref="N3:AD16"/>
    </sheetView>
  </sheetViews>
  <sheetFormatPr defaultRowHeight="16.5" x14ac:dyDescent="0.3"/>
  <cols>
    <col min="1" max="1" width="8.625" bestFit="1" customWidth="1"/>
    <col min="2" max="2" width="10" bestFit="1" customWidth="1"/>
    <col min="3" max="3" width="11.625" bestFit="1" customWidth="1"/>
    <col min="4" max="5" width="9.375" bestFit="1" customWidth="1"/>
    <col min="6" max="6" width="9.875" bestFit="1" customWidth="1"/>
    <col min="7" max="7" width="10" bestFit="1" customWidth="1"/>
    <col min="8" max="8" width="12.875" bestFit="1" customWidth="1"/>
    <col min="9" max="9" width="10.375" bestFit="1" customWidth="1"/>
    <col min="10" max="10" width="10.875" bestFit="1" customWidth="1"/>
    <col min="11" max="12" width="8.375" bestFit="1" customWidth="1"/>
    <col min="13" max="13" width="1.625" customWidth="1"/>
    <col min="14" max="28" width="12.625" customWidth="1"/>
    <col min="29" max="29" width="16.375" bestFit="1" customWidth="1"/>
    <col min="30" max="30" width="11" bestFit="1" customWidth="1"/>
    <col min="33" max="33" width="9.5" bestFit="1" customWidth="1"/>
    <col min="34" max="34" width="14.5" bestFit="1" customWidth="1"/>
    <col min="35" max="35" width="9.125" bestFit="1" customWidth="1"/>
    <col min="36" max="36" width="14" bestFit="1" customWidth="1"/>
    <col min="37" max="37" width="8.875" bestFit="1" customWidth="1"/>
    <col min="38" max="38" width="8.75" bestFit="1" customWidth="1"/>
    <col min="39" max="39" width="11.625" bestFit="1" customWidth="1"/>
    <col min="40" max="40" width="19" bestFit="1" customWidth="1"/>
    <col min="41" max="41" width="13.75" bestFit="1" customWidth="1"/>
    <col min="42" max="42" width="10.5" bestFit="1" customWidth="1"/>
    <col min="43" max="43" width="10.375" bestFit="1" customWidth="1"/>
    <col min="44" max="44" width="15.375" bestFit="1" customWidth="1"/>
    <col min="45" max="45" width="9.625" bestFit="1" customWidth="1"/>
    <col min="46" max="46" width="14.625" bestFit="1" customWidth="1"/>
    <col min="47" max="47" width="16.125" bestFit="1" customWidth="1"/>
    <col min="48" max="48" width="9.875" bestFit="1" customWidth="1"/>
    <col min="49" max="49" width="11.5" bestFit="1" customWidth="1"/>
    <col min="50" max="50" width="8.875" bestFit="1" customWidth="1"/>
    <col min="51" max="51" width="9.375" bestFit="1" customWidth="1"/>
    <col min="52" max="52" width="13.25" bestFit="1" customWidth="1"/>
    <col min="53" max="55" width="14.5" bestFit="1" customWidth="1"/>
    <col min="56" max="60" width="13.125" bestFit="1" customWidth="1"/>
    <col min="61" max="61" width="12.375" bestFit="1" customWidth="1"/>
    <col min="62" max="62" width="12.75" bestFit="1" customWidth="1"/>
    <col min="63" max="63" width="9.5" bestFit="1" customWidth="1"/>
    <col min="64" max="64" width="7.375" bestFit="1" customWidth="1"/>
    <col min="65" max="65" width="14.125" bestFit="1" customWidth="1"/>
  </cols>
  <sheetData>
    <row r="2" spans="1:30" x14ac:dyDescent="0.3">
      <c r="A2" t="s">
        <v>17</v>
      </c>
      <c r="B2" t="s">
        <v>18</v>
      </c>
      <c r="C2" t="s">
        <v>19</v>
      </c>
      <c r="D2" t="s">
        <v>20</v>
      </c>
      <c r="E2" t="s">
        <v>21</v>
      </c>
      <c r="F2" t="s">
        <v>22</v>
      </c>
      <c r="G2" t="s">
        <v>23</v>
      </c>
      <c r="H2" t="s">
        <v>24</v>
      </c>
      <c r="I2" t="s">
        <v>25</v>
      </c>
      <c r="J2" t="s">
        <v>26</v>
      </c>
      <c r="K2" s="135" t="s">
        <v>3108</v>
      </c>
      <c r="L2" s="135" t="s">
        <v>3165</v>
      </c>
    </row>
    <row r="3" spans="1:30" x14ac:dyDescent="0.3">
      <c r="A3">
        <v>95</v>
      </c>
      <c r="B3" s="18" t="s">
        <v>50</v>
      </c>
      <c r="C3" s="4">
        <v>43466</v>
      </c>
      <c r="D3" s="18">
        <v>-9.1999999999999993</v>
      </c>
      <c r="E3" s="18">
        <v>-16.5</v>
      </c>
      <c r="F3" s="18">
        <v>-1.9</v>
      </c>
      <c r="G3" s="18"/>
      <c r="H3" s="18">
        <v>6.5</v>
      </c>
      <c r="I3" s="18">
        <v>3.6</v>
      </c>
      <c r="J3" s="18"/>
      <c r="K3" s="18">
        <f>MONTH(날씨5[[#This Row],[tm]])</f>
        <v>1</v>
      </c>
      <c r="L3" s="18">
        <f>DAY(날씨5[[#This Row],[tm]])</f>
        <v>1</v>
      </c>
      <c r="N3" s="200" t="s">
        <v>3094</v>
      </c>
      <c r="O3" s="134" t="s">
        <v>3093</v>
      </c>
      <c r="P3" s="200" t="s">
        <v>3095</v>
      </c>
      <c r="Q3" s="200"/>
      <c r="R3" s="200"/>
      <c r="S3" s="200" t="s">
        <v>3096</v>
      </c>
      <c r="T3" s="200"/>
      <c r="U3" s="200"/>
      <c r="V3" s="200" t="s">
        <v>3093</v>
      </c>
      <c r="W3" s="200"/>
      <c r="X3" s="200" t="s">
        <v>3080</v>
      </c>
      <c r="Y3" s="200"/>
      <c r="Z3" s="200"/>
      <c r="AA3" s="200" t="s">
        <v>3081</v>
      </c>
      <c r="AB3" s="200"/>
      <c r="AC3" s="200" t="s">
        <v>3082</v>
      </c>
      <c r="AD3" s="200"/>
    </row>
    <row r="4" spans="1:30" x14ac:dyDescent="0.3">
      <c r="A4">
        <v>95</v>
      </c>
      <c r="B4" s="18" t="s">
        <v>50</v>
      </c>
      <c r="C4" s="4">
        <v>43467</v>
      </c>
      <c r="D4" s="18">
        <v>-9.5</v>
      </c>
      <c r="E4" s="18">
        <v>-16.600000000000001</v>
      </c>
      <c r="F4" s="18">
        <v>-0.6</v>
      </c>
      <c r="G4" s="18"/>
      <c r="H4" s="18">
        <v>5.5</v>
      </c>
      <c r="I4" s="18">
        <v>3.2</v>
      </c>
      <c r="J4" s="18"/>
      <c r="K4" s="18">
        <f>MONTH(날씨5[[#This Row],[tm]])</f>
        <v>1</v>
      </c>
      <c r="L4" s="18">
        <f>DAY(날씨5[[#This Row],[tm]])</f>
        <v>2</v>
      </c>
      <c r="N4" s="200"/>
      <c r="O4" s="134" t="s">
        <v>3111</v>
      </c>
      <c r="P4" s="134" t="s">
        <v>3111</v>
      </c>
      <c r="Q4" s="55" t="s">
        <v>3100</v>
      </c>
      <c r="R4" s="55" t="s">
        <v>3099</v>
      </c>
      <c r="S4" s="55" t="s">
        <v>3100</v>
      </c>
      <c r="T4" s="55" t="s">
        <v>3099</v>
      </c>
      <c r="U4" s="55" t="s">
        <v>3200</v>
      </c>
      <c r="V4" s="134" t="s">
        <v>3097</v>
      </c>
      <c r="W4" s="134" t="s">
        <v>3098</v>
      </c>
      <c r="X4" s="134" t="s">
        <v>3101</v>
      </c>
      <c r="Y4" s="134" t="s">
        <v>3102</v>
      </c>
      <c r="Z4" s="134" t="s">
        <v>3103</v>
      </c>
      <c r="AA4" s="134" t="s">
        <v>3104</v>
      </c>
      <c r="AB4" s="134" t="s">
        <v>3105</v>
      </c>
      <c r="AC4" s="134" t="s">
        <v>3106</v>
      </c>
      <c r="AD4" s="134" t="s">
        <v>3107</v>
      </c>
    </row>
    <row r="5" spans="1:30" x14ac:dyDescent="0.3">
      <c r="A5">
        <v>95</v>
      </c>
      <c r="B5" s="18" t="s">
        <v>50</v>
      </c>
      <c r="C5" s="4">
        <v>43468</v>
      </c>
      <c r="D5" s="18">
        <v>-8.8000000000000007</v>
      </c>
      <c r="E5" s="18">
        <v>-16.8</v>
      </c>
      <c r="F5" s="18">
        <v>1.2</v>
      </c>
      <c r="G5" s="18"/>
      <c r="H5" s="18">
        <v>3.8</v>
      </c>
      <c r="I5" s="18">
        <v>1.9</v>
      </c>
      <c r="J5" s="18"/>
      <c r="K5" s="18">
        <f>MONTH(날씨5[[#This Row],[tm]])</f>
        <v>1</v>
      </c>
      <c r="L5" s="18">
        <f>DAY(날씨5[[#This Row],[tm]])</f>
        <v>3</v>
      </c>
      <c r="N5" s="56">
        <v>1</v>
      </c>
      <c r="O5" s="132">
        <f>COUNTIFS(날씨5[월],$N5,날씨5[maxTa],"&lt;="&amp;0)</f>
        <v>5</v>
      </c>
      <c r="P5" s="132">
        <f>COUNTIFS(날씨5[월],$N5,날씨5[avgTa],"&lt;="&amp;0)</f>
        <v>31</v>
      </c>
      <c r="Q5" s="132">
        <f>COUNTIFS(날씨5[월],$N5,날씨5[avgTa],"&lt;="&amp;-5)</f>
        <v>11</v>
      </c>
      <c r="R5" s="132">
        <f>COUNTIFS(날씨5[월],$N5,날씨5[avgTa],"&lt;="&amp;-10)</f>
        <v>0</v>
      </c>
      <c r="S5" s="132">
        <f>COUNTIFS(날씨5[월],$N5,날씨5[minTa],"&lt;="&amp;-5)</f>
        <v>31</v>
      </c>
      <c r="T5" s="132">
        <f>COUNTIFS(날씨5[월],$N5,날씨5[minTa],"&lt;="&amp;-10)</f>
        <v>25</v>
      </c>
      <c r="U5" s="132">
        <f>COUNTIFS(날씨5[월],$N5,날씨5[minTa],"&lt;="&amp;-12)</f>
        <v>17</v>
      </c>
      <c r="V5" s="132">
        <f>COUNTIFS(날씨5[월],$N5,날씨5[maxTa],"&gt;="&amp;33)</f>
        <v>0</v>
      </c>
      <c r="W5" s="132">
        <f>COUNTIFS(날씨5[월],$N5,날씨5[maxTa],"&gt;="&amp;35)</f>
        <v>0</v>
      </c>
      <c r="X5" s="132">
        <f>COUNTIFS(날씨5[월],$N5,날씨5[sumRn],"&gt;="&amp;5)</f>
        <v>0</v>
      </c>
      <c r="Y5" s="132">
        <f>COUNTIFS(날씨5[월],$N5,날씨5[sumRn],"&gt;="&amp;10)</f>
        <v>0</v>
      </c>
      <c r="Z5" s="132">
        <f>COUNTIFS(날씨5[월],$N5,날씨5[sumRn],"&gt;="&amp;50)</f>
        <v>0</v>
      </c>
      <c r="AA5" s="132">
        <f>COUNTIFS(날씨5[월],$N5,날씨5[ddMefs],"&gt;="&amp;1)</f>
        <v>0</v>
      </c>
      <c r="AB5" s="132">
        <f>COUNTIFS(날씨5[월],$N5,날씨5[ddMefs],"&gt;="&amp;5)</f>
        <v>0</v>
      </c>
      <c r="AC5" s="132">
        <f>COUNTIFS(날씨5[월],$N5,날씨5[maxInsWs],"&gt;="&amp;12)</f>
        <v>0</v>
      </c>
      <c r="AD5" s="132">
        <f>COUNTIFS(날씨5[월],$N5,날씨5[maxInsWs],"&gt;="&amp;15)</f>
        <v>0</v>
      </c>
    </row>
    <row r="6" spans="1:30" x14ac:dyDescent="0.3">
      <c r="A6">
        <v>95</v>
      </c>
      <c r="B6" s="18" t="s">
        <v>50</v>
      </c>
      <c r="C6" s="4">
        <v>43469</v>
      </c>
      <c r="D6" s="18">
        <v>-4.5999999999999996</v>
      </c>
      <c r="E6" s="18">
        <v>-14.1</v>
      </c>
      <c r="F6" s="18">
        <v>3.5</v>
      </c>
      <c r="G6" s="18"/>
      <c r="H6" s="18">
        <v>8</v>
      </c>
      <c r="I6" s="18">
        <v>4.8</v>
      </c>
      <c r="J6" s="18"/>
      <c r="K6" s="18">
        <f>MONTH(날씨5[[#This Row],[tm]])</f>
        <v>1</v>
      </c>
      <c r="L6" s="18">
        <f>DAY(날씨5[[#This Row],[tm]])</f>
        <v>4</v>
      </c>
      <c r="N6" s="56">
        <v>2</v>
      </c>
      <c r="O6" s="132">
        <f>COUNTIFS(날씨5[월],$N6,날씨5[maxTa],"&lt;="&amp;0)</f>
        <v>5</v>
      </c>
      <c r="P6" s="132">
        <f>COUNTIFS(날씨5[월],$N6,날씨5[avgTa],"&lt;="&amp;0)</f>
        <v>17</v>
      </c>
      <c r="Q6" s="132">
        <f>COUNTIFS(날씨5[월],$N6,날씨5[avgTa],"&lt;="&amp;-5)</f>
        <v>6</v>
      </c>
      <c r="R6" s="132">
        <f>COUNTIFS(날씨5[월],$N6,날씨5[avgTa],"&lt;="&amp;-10)</f>
        <v>0</v>
      </c>
      <c r="S6" s="132">
        <f>COUNTIFS(날씨5[월],$N6,날씨5[minTa],"&lt;="&amp;-5)</f>
        <v>22</v>
      </c>
      <c r="T6" s="132">
        <f>COUNTIFS(날씨5[월],$N6,날씨5[minTa],"&lt;="&amp;-10)</f>
        <v>11</v>
      </c>
      <c r="U6" s="132">
        <f>COUNTIFS(날씨5[월],$N6,날씨5[minTa],"&lt;="&amp;-12)</f>
        <v>9</v>
      </c>
      <c r="V6" s="132">
        <f>COUNTIFS(날씨5[월],$N6,날씨5[maxTa],"&gt;="&amp;33)</f>
        <v>0</v>
      </c>
      <c r="W6" s="132">
        <f>COUNTIFS(날씨5[월],$N6,날씨5[maxTa],"&gt;="&amp;35)</f>
        <v>0</v>
      </c>
      <c r="X6" s="132">
        <f>COUNTIFS(날씨5[월],$N6,날씨5[sumRn],"&gt;="&amp;5)</f>
        <v>1</v>
      </c>
      <c r="Y6" s="132">
        <f>COUNTIFS(날씨5[월],$N6,날씨5[sumRn],"&gt;="&amp;10)</f>
        <v>1</v>
      </c>
      <c r="Z6" s="132">
        <f>COUNTIFS(날씨5[월],$N6,날씨5[sumRn],"&gt;="&amp;50)</f>
        <v>0</v>
      </c>
      <c r="AA6" s="132">
        <f>COUNTIFS(날씨5[월],$N6,날씨5[ddMefs],"&gt;="&amp;1)</f>
        <v>0</v>
      </c>
      <c r="AB6" s="132">
        <f>COUNTIFS(날씨5[월],$N6,날씨5[ddMefs],"&gt;="&amp;5)</f>
        <v>0</v>
      </c>
      <c r="AC6" s="132">
        <f>COUNTIFS(날씨5[월],$N6,날씨5[maxInsWs],"&gt;="&amp;12)</f>
        <v>0</v>
      </c>
      <c r="AD6" s="132">
        <f>COUNTIFS(날씨5[월],$N6,날씨5[maxInsWs],"&gt;="&amp;15)</f>
        <v>0</v>
      </c>
    </row>
    <row r="7" spans="1:30" x14ac:dyDescent="0.3">
      <c r="A7">
        <v>95</v>
      </c>
      <c r="B7" s="18" t="s">
        <v>50</v>
      </c>
      <c r="C7" s="4">
        <v>43470</v>
      </c>
      <c r="D7" s="18">
        <v>-6.1</v>
      </c>
      <c r="E7" s="18">
        <v>-11.9</v>
      </c>
      <c r="F7" s="18">
        <v>0.6</v>
      </c>
      <c r="G7" s="18"/>
      <c r="H7" s="18">
        <v>4.9000000000000004</v>
      </c>
      <c r="I7" s="18">
        <v>2.6</v>
      </c>
      <c r="J7" s="18"/>
      <c r="K7" s="18">
        <f>MONTH(날씨5[[#This Row],[tm]])</f>
        <v>1</v>
      </c>
      <c r="L7" s="18">
        <f>DAY(날씨5[[#This Row],[tm]])</f>
        <v>5</v>
      </c>
      <c r="N7" s="56">
        <v>3</v>
      </c>
      <c r="O7" s="132">
        <f>COUNTIFS(날씨5[월],$N7,날씨5[maxTa],"&lt;="&amp;0)</f>
        <v>0</v>
      </c>
      <c r="P7" s="132">
        <f>COUNTIFS(날씨5[월],$N7,날씨5[avgTa],"&lt;="&amp;0)</f>
        <v>0</v>
      </c>
      <c r="Q7" s="132">
        <f>COUNTIFS(날씨5[월],$N7,날씨5[avgTa],"&lt;="&amp;-5)</f>
        <v>0</v>
      </c>
      <c r="R7" s="132">
        <f>COUNTIFS(날씨5[월],$N7,날씨5[avgTa],"&lt;="&amp;-10)</f>
        <v>0</v>
      </c>
      <c r="S7" s="132">
        <f>COUNTIFS(날씨5[월],$N7,날씨5[minTa],"&lt;="&amp;-5)</f>
        <v>8</v>
      </c>
      <c r="T7" s="132">
        <f>COUNTIFS(날씨5[월],$N7,날씨5[minTa],"&lt;="&amp;-10)</f>
        <v>0</v>
      </c>
      <c r="U7" s="132">
        <f>COUNTIFS(날씨5[월],$N7,날씨5[minTa],"&lt;="&amp;-12)</f>
        <v>0</v>
      </c>
      <c r="V7" s="132">
        <f>COUNTIFS(날씨5[월],$N7,날씨5[maxTa],"&gt;="&amp;33)</f>
        <v>0</v>
      </c>
      <c r="W7" s="132">
        <f>COUNTIFS(날씨5[월],$N7,날씨5[maxTa],"&gt;="&amp;35)</f>
        <v>0</v>
      </c>
      <c r="X7" s="132">
        <f>COUNTIFS(날씨5[월],$N7,날씨5[sumRn],"&gt;="&amp;5)</f>
        <v>2</v>
      </c>
      <c r="Y7" s="132">
        <f>COUNTIFS(날씨5[월],$N7,날씨5[sumRn],"&gt;="&amp;10)</f>
        <v>1</v>
      </c>
      <c r="Z7" s="132">
        <f>COUNTIFS(날씨5[월],$N7,날씨5[sumRn],"&gt;="&amp;50)</f>
        <v>0</v>
      </c>
      <c r="AA7" s="132">
        <f>COUNTIFS(날씨5[월],$N7,날씨5[ddMefs],"&gt;="&amp;1)</f>
        <v>0</v>
      </c>
      <c r="AB7" s="132">
        <f>COUNTIFS(날씨5[월],$N7,날씨5[ddMefs],"&gt;="&amp;5)</f>
        <v>0</v>
      </c>
      <c r="AC7" s="132">
        <f>COUNTIFS(날씨5[월],$N7,날씨5[maxInsWs],"&gt;="&amp;12)</f>
        <v>3</v>
      </c>
      <c r="AD7" s="132">
        <f>COUNTIFS(날씨5[월],$N7,날씨5[maxInsWs],"&gt;="&amp;15)</f>
        <v>0</v>
      </c>
    </row>
    <row r="8" spans="1:30" x14ac:dyDescent="0.3">
      <c r="A8">
        <v>95</v>
      </c>
      <c r="B8" s="18" t="s">
        <v>50</v>
      </c>
      <c r="C8" s="4">
        <v>43471</v>
      </c>
      <c r="D8" s="18">
        <v>-7.5</v>
      </c>
      <c r="E8" s="18">
        <v>-13.9</v>
      </c>
      <c r="F8" s="18">
        <v>1.8</v>
      </c>
      <c r="G8" s="18"/>
      <c r="H8" s="18">
        <v>5.3</v>
      </c>
      <c r="I8" s="18">
        <v>3.1</v>
      </c>
      <c r="J8" s="18"/>
      <c r="K8" s="18">
        <f>MONTH(날씨5[[#This Row],[tm]])</f>
        <v>1</v>
      </c>
      <c r="L8" s="18">
        <f>DAY(날씨5[[#This Row],[tm]])</f>
        <v>6</v>
      </c>
      <c r="N8" s="56">
        <v>4</v>
      </c>
      <c r="O8" s="132">
        <f>COUNTIFS(날씨5[월],$N8,날씨5[maxTa],"&lt;="&amp;0)</f>
        <v>0</v>
      </c>
      <c r="P8" s="132">
        <f>COUNTIFS(날씨5[월],$N8,날씨5[avgTa],"&lt;="&amp;0)</f>
        <v>0</v>
      </c>
      <c r="Q8" s="132">
        <f>COUNTIFS(날씨5[월],$N8,날씨5[avgTa],"&lt;="&amp;-5)</f>
        <v>0</v>
      </c>
      <c r="R8" s="132">
        <f>COUNTIFS(날씨5[월],$N8,날씨5[avgTa],"&lt;="&amp;-10)</f>
        <v>0</v>
      </c>
      <c r="S8" s="132">
        <f>COUNTIFS(날씨5[월],$N8,날씨5[minTa],"&lt;="&amp;-5)</f>
        <v>2</v>
      </c>
      <c r="T8" s="132">
        <f>COUNTIFS(날씨5[월],$N8,날씨5[minTa],"&lt;="&amp;-10)</f>
        <v>0</v>
      </c>
      <c r="U8" s="132">
        <f>COUNTIFS(날씨5[월],$N8,날씨5[minTa],"&lt;="&amp;-12)</f>
        <v>0</v>
      </c>
      <c r="V8" s="132">
        <f>COUNTIFS(날씨5[월],$N8,날씨5[maxTa],"&gt;="&amp;33)</f>
        <v>0</v>
      </c>
      <c r="W8" s="132">
        <f>COUNTIFS(날씨5[월],$N8,날씨5[maxTa],"&gt;="&amp;35)</f>
        <v>0</v>
      </c>
      <c r="X8" s="132">
        <f>COUNTIFS(날씨5[월],$N8,날씨5[sumRn],"&gt;="&amp;5)</f>
        <v>2</v>
      </c>
      <c r="Y8" s="132">
        <f>COUNTIFS(날씨5[월],$N8,날씨5[sumRn],"&gt;="&amp;10)</f>
        <v>1</v>
      </c>
      <c r="Z8" s="132">
        <f>COUNTIFS(날씨5[월],$N8,날씨5[sumRn],"&gt;="&amp;50)</f>
        <v>0</v>
      </c>
      <c r="AA8" s="132">
        <f>COUNTIFS(날씨5[월],$N8,날씨5[ddMefs],"&gt;="&amp;1)</f>
        <v>0</v>
      </c>
      <c r="AB8" s="132">
        <f>COUNTIFS(날씨5[월],$N8,날씨5[ddMefs],"&gt;="&amp;5)</f>
        <v>0</v>
      </c>
      <c r="AC8" s="132">
        <f>COUNTIFS(날씨5[월],$N8,날씨5[maxInsWs],"&gt;="&amp;12)</f>
        <v>3</v>
      </c>
      <c r="AD8" s="132">
        <f>COUNTIFS(날씨5[월],$N8,날씨5[maxInsWs],"&gt;="&amp;15)</f>
        <v>0</v>
      </c>
    </row>
    <row r="9" spans="1:30" x14ac:dyDescent="0.3">
      <c r="A9">
        <v>95</v>
      </c>
      <c r="B9" s="18" t="s">
        <v>50</v>
      </c>
      <c r="C9" s="4">
        <v>43472</v>
      </c>
      <c r="D9" s="18">
        <v>-6.5</v>
      </c>
      <c r="E9" s="18">
        <v>-15.2</v>
      </c>
      <c r="F9" s="18">
        <v>1.5</v>
      </c>
      <c r="G9" s="18"/>
      <c r="H9" s="18">
        <v>7</v>
      </c>
      <c r="I9" s="18">
        <v>4.5</v>
      </c>
      <c r="J9" s="18"/>
      <c r="K9" s="18">
        <f>MONTH(날씨5[[#This Row],[tm]])</f>
        <v>1</v>
      </c>
      <c r="L9" s="18">
        <f>DAY(날씨5[[#This Row],[tm]])</f>
        <v>7</v>
      </c>
      <c r="N9" s="56">
        <v>5</v>
      </c>
      <c r="O9" s="132">
        <f>COUNTIFS(날씨5[월],$N9,날씨5[maxTa],"&lt;="&amp;0)</f>
        <v>0</v>
      </c>
      <c r="P9" s="132">
        <f>COUNTIFS(날씨5[월],$N9,날씨5[avgTa],"&lt;="&amp;0)</f>
        <v>0</v>
      </c>
      <c r="Q9" s="132">
        <f>COUNTIFS(날씨5[월],$N9,날씨5[avgTa],"&lt;="&amp;-5)</f>
        <v>0</v>
      </c>
      <c r="R9" s="132">
        <f>COUNTIFS(날씨5[월],$N9,날씨5[avgTa],"&lt;="&amp;-10)</f>
        <v>0</v>
      </c>
      <c r="S9" s="132">
        <f>COUNTIFS(날씨5[월],$N9,날씨5[minTa],"&lt;="&amp;-5)</f>
        <v>0</v>
      </c>
      <c r="T9" s="132">
        <f>COUNTIFS(날씨5[월],$N9,날씨5[minTa],"&lt;="&amp;-10)</f>
        <v>0</v>
      </c>
      <c r="U9" s="132">
        <f>COUNTIFS(날씨5[월],$N9,날씨5[minTa],"&lt;="&amp;-12)</f>
        <v>0</v>
      </c>
      <c r="V9" s="132">
        <f>COUNTIFS(날씨5[월],$N9,날씨5[maxTa],"&gt;="&amp;33)</f>
        <v>0</v>
      </c>
      <c r="W9" s="132">
        <f>COUNTIFS(날씨5[월],$N9,날씨5[maxTa],"&gt;="&amp;35)</f>
        <v>0</v>
      </c>
      <c r="X9" s="132">
        <f>COUNTIFS(날씨5[월],$N9,날씨5[sumRn],"&gt;="&amp;5)</f>
        <v>2</v>
      </c>
      <c r="Y9" s="132">
        <f>COUNTIFS(날씨5[월],$N9,날씨5[sumRn],"&gt;="&amp;10)</f>
        <v>1</v>
      </c>
      <c r="Z9" s="132">
        <f>COUNTIFS(날씨5[월],$N9,날씨5[sumRn],"&gt;="&amp;50)</f>
        <v>0</v>
      </c>
      <c r="AA9" s="132">
        <f>COUNTIFS(날씨5[월],$N9,날씨5[ddMefs],"&gt;="&amp;1)</f>
        <v>0</v>
      </c>
      <c r="AB9" s="132">
        <f>COUNTIFS(날씨5[월],$N9,날씨5[ddMefs],"&gt;="&amp;5)</f>
        <v>0</v>
      </c>
      <c r="AC9" s="132">
        <f>COUNTIFS(날씨5[월],$N9,날씨5[maxInsWs],"&gt;="&amp;12)</f>
        <v>6</v>
      </c>
      <c r="AD9" s="132">
        <f>COUNTIFS(날씨5[월],$N9,날씨5[maxInsWs],"&gt;="&amp;15)</f>
        <v>0</v>
      </c>
    </row>
    <row r="10" spans="1:30" x14ac:dyDescent="0.3">
      <c r="A10">
        <v>95</v>
      </c>
      <c r="B10" s="18" t="s">
        <v>50</v>
      </c>
      <c r="C10" s="4">
        <v>43473</v>
      </c>
      <c r="D10" s="18">
        <v>-7.4</v>
      </c>
      <c r="E10" s="18">
        <v>-13.5</v>
      </c>
      <c r="F10" s="18">
        <v>-0.2</v>
      </c>
      <c r="G10" s="18"/>
      <c r="H10" s="18">
        <v>10.3</v>
      </c>
      <c r="I10" s="18">
        <v>5.4</v>
      </c>
      <c r="J10" s="18"/>
      <c r="K10" s="18">
        <f>MONTH(날씨5[[#This Row],[tm]])</f>
        <v>1</v>
      </c>
      <c r="L10" s="18">
        <f>DAY(날씨5[[#This Row],[tm]])</f>
        <v>8</v>
      </c>
      <c r="N10" s="56">
        <v>6</v>
      </c>
      <c r="O10" s="132">
        <f>COUNTIFS(날씨5[월],$N10,날씨5[maxTa],"&lt;="&amp;0)</f>
        <v>0</v>
      </c>
      <c r="P10" s="132">
        <f>COUNTIFS(날씨5[월],$N10,날씨5[avgTa],"&lt;="&amp;0)</f>
        <v>0</v>
      </c>
      <c r="Q10" s="132">
        <f>COUNTIFS(날씨5[월],$N10,날씨5[avgTa],"&lt;="&amp;-5)</f>
        <v>0</v>
      </c>
      <c r="R10" s="132">
        <f>COUNTIFS(날씨5[월],$N10,날씨5[avgTa],"&lt;="&amp;-10)</f>
        <v>0</v>
      </c>
      <c r="S10" s="132">
        <f>COUNTIFS(날씨5[월],$N10,날씨5[minTa],"&lt;="&amp;-5)</f>
        <v>0</v>
      </c>
      <c r="T10" s="132">
        <f>COUNTIFS(날씨5[월],$N10,날씨5[minTa],"&lt;="&amp;-10)</f>
        <v>0</v>
      </c>
      <c r="U10" s="132">
        <f>COUNTIFS(날씨5[월],$N10,날씨5[minTa],"&lt;="&amp;-12)</f>
        <v>0</v>
      </c>
      <c r="V10" s="132">
        <f>COUNTIFS(날씨5[월],$N10,날씨5[maxTa],"&gt;="&amp;33)</f>
        <v>0</v>
      </c>
      <c r="W10" s="132">
        <f>COUNTIFS(날씨5[월],$N10,날씨5[maxTa],"&gt;="&amp;35)</f>
        <v>0</v>
      </c>
      <c r="X10" s="132">
        <f>COUNTIFS(날씨5[월],$N10,날씨5[sumRn],"&gt;="&amp;5)</f>
        <v>3</v>
      </c>
      <c r="Y10" s="132">
        <f>COUNTIFS(날씨5[월],$N10,날씨5[sumRn],"&gt;="&amp;10)</f>
        <v>2</v>
      </c>
      <c r="Z10" s="132">
        <f>COUNTIFS(날씨5[월],$N10,날씨5[sumRn],"&gt;="&amp;50)</f>
        <v>0</v>
      </c>
      <c r="AA10" s="132">
        <f>COUNTIFS(날씨5[월],$N10,날씨5[ddMefs],"&gt;="&amp;1)</f>
        <v>0</v>
      </c>
      <c r="AB10" s="132">
        <f>COUNTIFS(날씨5[월],$N10,날씨5[ddMefs],"&gt;="&amp;5)</f>
        <v>0</v>
      </c>
      <c r="AC10" s="132">
        <f>COUNTIFS(날씨5[월],$N10,날씨5[maxInsWs],"&gt;="&amp;12)</f>
        <v>1</v>
      </c>
      <c r="AD10" s="132">
        <f>COUNTIFS(날씨5[월],$N10,날씨5[maxInsWs],"&gt;="&amp;15)</f>
        <v>0</v>
      </c>
    </row>
    <row r="11" spans="1:30" x14ac:dyDescent="0.3">
      <c r="A11">
        <v>95</v>
      </c>
      <c r="B11" s="18" t="s">
        <v>50</v>
      </c>
      <c r="C11" s="4">
        <v>43474</v>
      </c>
      <c r="D11" s="18">
        <v>-9.6</v>
      </c>
      <c r="E11" s="18">
        <v>-17.100000000000001</v>
      </c>
      <c r="F11" s="18">
        <v>-0.7</v>
      </c>
      <c r="G11" s="18"/>
      <c r="H11" s="18">
        <v>4.2</v>
      </c>
      <c r="I11" s="18">
        <v>2.4</v>
      </c>
      <c r="J11" s="18"/>
      <c r="K11" s="18">
        <f>MONTH(날씨5[[#This Row],[tm]])</f>
        <v>1</v>
      </c>
      <c r="L11" s="18">
        <f>DAY(날씨5[[#This Row],[tm]])</f>
        <v>9</v>
      </c>
      <c r="N11" s="56">
        <v>7</v>
      </c>
      <c r="O11" s="132">
        <f>COUNTIFS(날씨5[월],$N11,날씨5[maxTa],"&lt;="&amp;0)</f>
        <v>0</v>
      </c>
      <c r="P11" s="132">
        <f>COUNTIFS(날씨5[월],$N11,날씨5[avgTa],"&lt;="&amp;0)</f>
        <v>0</v>
      </c>
      <c r="Q11" s="132">
        <f>COUNTIFS(날씨5[월],$N11,날씨5[avgTa],"&lt;="&amp;-5)</f>
        <v>0</v>
      </c>
      <c r="R11" s="132">
        <f>COUNTIFS(날씨5[월],$N11,날씨5[avgTa],"&lt;="&amp;-10)</f>
        <v>0</v>
      </c>
      <c r="S11" s="132">
        <f>COUNTIFS(날씨5[월],$N11,날씨5[minTa],"&lt;="&amp;-5)</f>
        <v>0</v>
      </c>
      <c r="T11" s="132">
        <f>COUNTIFS(날씨5[월],$N11,날씨5[minTa],"&lt;="&amp;-10)</f>
        <v>0</v>
      </c>
      <c r="U11" s="132">
        <f>COUNTIFS(날씨5[월],$N11,날씨5[minTa],"&lt;="&amp;-12)</f>
        <v>0</v>
      </c>
      <c r="V11" s="132">
        <f>COUNTIFS(날씨5[월],$N11,날씨5[maxTa],"&gt;="&amp;33)</f>
        <v>3</v>
      </c>
      <c r="W11" s="132">
        <f>COUNTIFS(날씨5[월],$N11,날씨5[maxTa],"&gt;="&amp;35)</f>
        <v>0</v>
      </c>
      <c r="X11" s="132">
        <f>COUNTIFS(날씨5[월],$N11,날씨5[sumRn],"&gt;="&amp;5)</f>
        <v>10</v>
      </c>
      <c r="Y11" s="132">
        <f>COUNTIFS(날씨5[월],$N11,날씨5[sumRn],"&gt;="&amp;10)</f>
        <v>7</v>
      </c>
      <c r="Z11" s="132">
        <f>COUNTIFS(날씨5[월],$N11,날씨5[sumRn],"&gt;="&amp;50)</f>
        <v>2</v>
      </c>
      <c r="AA11" s="132">
        <f>COUNTIFS(날씨5[월],$N11,날씨5[ddMefs],"&gt;="&amp;1)</f>
        <v>0</v>
      </c>
      <c r="AB11" s="132">
        <f>COUNTIFS(날씨5[월],$N11,날씨5[ddMefs],"&gt;="&amp;5)</f>
        <v>0</v>
      </c>
      <c r="AC11" s="132">
        <f>COUNTIFS(날씨5[월],$N11,날씨5[maxInsWs],"&gt;="&amp;12)</f>
        <v>0</v>
      </c>
      <c r="AD11" s="132">
        <f>COUNTIFS(날씨5[월],$N11,날씨5[maxInsWs],"&gt;="&amp;15)</f>
        <v>0</v>
      </c>
    </row>
    <row r="12" spans="1:30" x14ac:dyDescent="0.3">
      <c r="A12">
        <v>95</v>
      </c>
      <c r="B12" s="18" t="s">
        <v>50</v>
      </c>
      <c r="C12" s="4">
        <v>43475</v>
      </c>
      <c r="D12" s="18">
        <v>-3.1</v>
      </c>
      <c r="E12" s="18">
        <v>-10</v>
      </c>
      <c r="F12" s="18">
        <v>2.2999999999999998</v>
      </c>
      <c r="G12" s="18"/>
      <c r="H12" s="18">
        <v>6.8</v>
      </c>
      <c r="I12" s="18">
        <v>4.5999999999999996</v>
      </c>
      <c r="J12" s="18"/>
      <c r="K12" s="18">
        <f>MONTH(날씨5[[#This Row],[tm]])</f>
        <v>1</v>
      </c>
      <c r="L12" s="18">
        <f>DAY(날씨5[[#This Row],[tm]])</f>
        <v>10</v>
      </c>
      <c r="N12" s="56">
        <v>8</v>
      </c>
      <c r="O12" s="132">
        <f>COUNTIFS(날씨5[월],$N12,날씨5[maxTa],"&lt;="&amp;0)</f>
        <v>0</v>
      </c>
      <c r="P12" s="132">
        <f>COUNTIFS(날씨5[월],$N12,날씨5[avgTa],"&lt;="&amp;0)</f>
        <v>0</v>
      </c>
      <c r="Q12" s="132">
        <f>COUNTIFS(날씨5[월],$N12,날씨5[avgTa],"&lt;="&amp;-5)</f>
        <v>0</v>
      </c>
      <c r="R12" s="132">
        <f>COUNTIFS(날씨5[월],$N12,날씨5[avgTa],"&lt;="&amp;-10)</f>
        <v>0</v>
      </c>
      <c r="S12" s="132">
        <f>COUNTIFS(날씨5[월],$N12,날씨5[minTa],"&lt;="&amp;-5)</f>
        <v>0</v>
      </c>
      <c r="T12" s="132">
        <f>COUNTIFS(날씨5[월],$N12,날씨5[minTa],"&lt;="&amp;-10)</f>
        <v>0</v>
      </c>
      <c r="U12" s="132">
        <f>COUNTIFS(날씨5[월],$N12,날씨5[minTa],"&lt;="&amp;-12)</f>
        <v>0</v>
      </c>
      <c r="V12" s="132">
        <f>COUNTIFS(날씨5[월],$N12,날씨5[maxTa],"&gt;="&amp;33)</f>
        <v>8</v>
      </c>
      <c r="W12" s="132">
        <f>COUNTIFS(날씨5[월],$N12,날씨5[maxTa],"&gt;="&amp;35)</f>
        <v>1</v>
      </c>
      <c r="X12" s="132">
        <f>COUNTIFS(날씨5[월],$N12,날씨5[sumRn],"&gt;="&amp;5)</f>
        <v>6</v>
      </c>
      <c r="Y12" s="132">
        <f>COUNTIFS(날씨5[월],$N12,날씨5[sumRn],"&gt;="&amp;10)</f>
        <v>5</v>
      </c>
      <c r="Z12" s="132">
        <f>COUNTIFS(날씨5[월],$N12,날씨5[sumRn],"&gt;="&amp;50)</f>
        <v>0</v>
      </c>
      <c r="AA12" s="132">
        <f>COUNTIFS(날씨5[월],$N12,날씨5[ddMefs],"&gt;="&amp;1)</f>
        <v>0</v>
      </c>
      <c r="AB12" s="132">
        <f>COUNTIFS(날씨5[월],$N12,날씨5[ddMefs],"&gt;="&amp;5)</f>
        <v>0</v>
      </c>
      <c r="AC12" s="132">
        <f>COUNTIFS(날씨5[월],$N12,날씨5[maxInsWs],"&gt;="&amp;12)</f>
        <v>1</v>
      </c>
      <c r="AD12" s="132">
        <f>COUNTIFS(날씨5[월],$N12,날씨5[maxInsWs],"&gt;="&amp;15)</f>
        <v>0</v>
      </c>
    </row>
    <row r="13" spans="1:30" x14ac:dyDescent="0.3">
      <c r="A13">
        <v>95</v>
      </c>
      <c r="B13" s="18" t="s">
        <v>50</v>
      </c>
      <c r="C13" s="4">
        <v>43476</v>
      </c>
      <c r="D13" s="18">
        <v>-2</v>
      </c>
      <c r="E13" s="18">
        <v>-7.9</v>
      </c>
      <c r="F13" s="18">
        <v>5.8</v>
      </c>
      <c r="G13" s="18"/>
      <c r="H13" s="18">
        <v>3.4</v>
      </c>
      <c r="I13" s="18">
        <v>1.8</v>
      </c>
      <c r="J13" s="18"/>
      <c r="K13" s="18">
        <f>MONTH(날씨5[[#This Row],[tm]])</f>
        <v>1</v>
      </c>
      <c r="L13" s="18">
        <f>DAY(날씨5[[#This Row],[tm]])</f>
        <v>11</v>
      </c>
      <c r="N13" s="56">
        <v>9</v>
      </c>
      <c r="O13" s="132">
        <f>COUNTIFS(날씨5[월],$N13,날씨5[maxTa],"&lt;="&amp;0)</f>
        <v>0</v>
      </c>
      <c r="P13" s="132">
        <f>COUNTIFS(날씨5[월],$N13,날씨5[avgTa],"&lt;="&amp;0)</f>
        <v>0</v>
      </c>
      <c r="Q13" s="132">
        <f>COUNTIFS(날씨5[월],$N13,날씨5[avgTa],"&lt;="&amp;-5)</f>
        <v>0</v>
      </c>
      <c r="R13" s="132">
        <f>COUNTIFS(날씨5[월],$N13,날씨5[avgTa],"&lt;="&amp;-10)</f>
        <v>0</v>
      </c>
      <c r="S13" s="132">
        <f>COUNTIFS(날씨5[월],$N13,날씨5[minTa],"&lt;="&amp;-5)</f>
        <v>0</v>
      </c>
      <c r="T13" s="132">
        <f>COUNTIFS(날씨5[월],$N13,날씨5[minTa],"&lt;="&amp;-10)</f>
        <v>0</v>
      </c>
      <c r="U13" s="132">
        <f>COUNTIFS(날씨5[월],$N13,날씨5[minTa],"&lt;="&amp;-12)</f>
        <v>0</v>
      </c>
      <c r="V13" s="132">
        <f>COUNTIFS(날씨5[월],$N13,날씨5[maxTa],"&gt;="&amp;33)</f>
        <v>0</v>
      </c>
      <c r="W13" s="132">
        <f>COUNTIFS(날씨5[월],$N13,날씨5[maxTa],"&gt;="&amp;35)</f>
        <v>0</v>
      </c>
      <c r="X13" s="132">
        <f>COUNTIFS(날씨5[월],$N13,날씨5[sumRn],"&gt;="&amp;5)</f>
        <v>5</v>
      </c>
      <c r="Y13" s="132">
        <f>COUNTIFS(날씨5[월],$N13,날씨5[sumRn],"&gt;="&amp;10)</f>
        <v>3</v>
      </c>
      <c r="Z13" s="132">
        <f>COUNTIFS(날씨5[월],$N13,날씨5[sumRn],"&gt;="&amp;50)</f>
        <v>2</v>
      </c>
      <c r="AA13" s="132">
        <f>COUNTIFS(날씨5[월],$N13,날씨5[ddMefs],"&gt;="&amp;1)</f>
        <v>0</v>
      </c>
      <c r="AB13" s="132">
        <f>COUNTIFS(날씨5[월],$N13,날씨5[ddMefs],"&gt;="&amp;5)</f>
        <v>0</v>
      </c>
      <c r="AC13" s="132">
        <f>COUNTIFS(날씨5[월],$N13,날씨5[maxInsWs],"&gt;="&amp;12)</f>
        <v>2</v>
      </c>
      <c r="AD13" s="132">
        <f>COUNTIFS(날씨5[월],$N13,날씨5[maxInsWs],"&gt;="&amp;15)</f>
        <v>2</v>
      </c>
    </row>
    <row r="14" spans="1:30" x14ac:dyDescent="0.3">
      <c r="A14">
        <v>95</v>
      </c>
      <c r="B14" s="18" t="s">
        <v>50</v>
      </c>
      <c r="C14" s="4">
        <v>43477</v>
      </c>
      <c r="D14" s="18">
        <v>-1</v>
      </c>
      <c r="E14" s="18">
        <v>-7.3</v>
      </c>
      <c r="F14" s="18">
        <v>7.6</v>
      </c>
      <c r="G14" s="18"/>
      <c r="H14" s="18">
        <v>4.5</v>
      </c>
      <c r="I14" s="18">
        <v>2.4</v>
      </c>
      <c r="J14" s="18"/>
      <c r="K14" s="18">
        <f>MONTH(날씨5[[#This Row],[tm]])</f>
        <v>1</v>
      </c>
      <c r="L14" s="18">
        <f>DAY(날씨5[[#This Row],[tm]])</f>
        <v>12</v>
      </c>
      <c r="N14" s="56">
        <v>10</v>
      </c>
      <c r="O14" s="132">
        <f>COUNTIFS(날씨5[월],$N14,날씨5[maxTa],"&lt;="&amp;0)</f>
        <v>0</v>
      </c>
      <c r="P14" s="132">
        <f>COUNTIFS(날씨5[월],$N14,날씨5[avgTa],"&lt;="&amp;0)</f>
        <v>0</v>
      </c>
      <c r="Q14" s="132">
        <f>COUNTIFS(날씨5[월],$N14,날씨5[avgTa],"&lt;="&amp;-5)</f>
        <v>0</v>
      </c>
      <c r="R14" s="132">
        <f>COUNTIFS(날씨5[월],$N14,날씨5[avgTa],"&lt;="&amp;-10)</f>
        <v>0</v>
      </c>
      <c r="S14" s="132">
        <f>COUNTIFS(날씨5[월],$N14,날씨5[minTa],"&lt;="&amp;-5)</f>
        <v>0</v>
      </c>
      <c r="T14" s="132">
        <f>COUNTIFS(날씨5[월],$N14,날씨5[minTa],"&lt;="&amp;-10)</f>
        <v>0</v>
      </c>
      <c r="U14" s="132">
        <f>COUNTIFS(날씨5[월],$N14,날씨5[minTa],"&lt;="&amp;-12)</f>
        <v>0</v>
      </c>
      <c r="V14" s="132">
        <f>COUNTIFS(날씨5[월],$N14,날씨5[maxTa],"&gt;="&amp;33)</f>
        <v>0</v>
      </c>
      <c r="W14" s="132">
        <f>COUNTIFS(날씨5[월],$N14,날씨5[maxTa],"&gt;="&amp;35)</f>
        <v>0</v>
      </c>
      <c r="X14" s="132">
        <f>COUNTIFS(날씨5[월],$N14,날씨5[sumRn],"&gt;="&amp;5)</f>
        <v>2</v>
      </c>
      <c r="Y14" s="132">
        <f>COUNTIFS(날씨5[월],$N14,날씨5[sumRn],"&gt;="&amp;10)</f>
        <v>1</v>
      </c>
      <c r="Z14" s="132">
        <f>COUNTIFS(날씨5[월],$N14,날씨5[sumRn],"&gt;="&amp;50)</f>
        <v>0</v>
      </c>
      <c r="AA14" s="132">
        <f>COUNTIFS(날씨5[월],$N14,날씨5[ddMefs],"&gt;="&amp;1)</f>
        <v>0</v>
      </c>
      <c r="AB14" s="132">
        <f>COUNTIFS(날씨5[월],$N14,날씨5[ddMefs],"&gt;="&amp;5)</f>
        <v>0</v>
      </c>
      <c r="AC14" s="132">
        <f>COUNTIFS(날씨5[월],$N14,날씨5[maxInsWs],"&gt;="&amp;12)</f>
        <v>1</v>
      </c>
      <c r="AD14" s="132">
        <f>COUNTIFS(날씨5[월],$N14,날씨5[maxInsWs],"&gt;="&amp;15)</f>
        <v>0</v>
      </c>
    </row>
    <row r="15" spans="1:30" x14ac:dyDescent="0.3">
      <c r="A15">
        <v>95</v>
      </c>
      <c r="B15" s="18" t="s">
        <v>50</v>
      </c>
      <c r="C15" s="4">
        <v>43478</v>
      </c>
      <c r="D15" s="18">
        <v>-3.3</v>
      </c>
      <c r="E15" s="18">
        <v>-11.2</v>
      </c>
      <c r="F15" s="18">
        <v>7.5</v>
      </c>
      <c r="G15" s="18"/>
      <c r="H15" s="18">
        <v>4.4000000000000004</v>
      </c>
      <c r="I15" s="18">
        <v>2.6</v>
      </c>
      <c r="J15" s="18"/>
      <c r="K15" s="18">
        <f>MONTH(날씨5[[#This Row],[tm]])</f>
        <v>1</v>
      </c>
      <c r="L15" s="18">
        <f>DAY(날씨5[[#This Row],[tm]])</f>
        <v>13</v>
      </c>
      <c r="N15" s="56">
        <v>11</v>
      </c>
      <c r="O15" s="132">
        <f>COUNTIFS(날씨5[월],$N15,날씨5[maxTa],"&lt;="&amp;0)</f>
        <v>0</v>
      </c>
      <c r="P15" s="132">
        <f>COUNTIFS(날씨5[월],$N15,날씨5[avgTa],"&lt;="&amp;0)</f>
        <v>5</v>
      </c>
      <c r="Q15" s="132">
        <f>COUNTIFS(날씨5[월],$N15,날씨5[avgTa],"&lt;="&amp;-5)</f>
        <v>0</v>
      </c>
      <c r="R15" s="132">
        <f>COUNTIFS(날씨5[월],$N15,날씨5[avgTa],"&lt;="&amp;-10)</f>
        <v>0</v>
      </c>
      <c r="S15" s="132">
        <f>COUNTIFS(날씨5[월],$N15,날씨5[minTa],"&lt;="&amp;-5)</f>
        <v>4</v>
      </c>
      <c r="T15" s="132">
        <f>COUNTIFS(날씨5[월],$N15,날씨5[minTa],"&lt;="&amp;-10)</f>
        <v>0</v>
      </c>
      <c r="U15" s="132">
        <f>COUNTIFS(날씨5[월],$N15,날씨5[minTa],"&lt;="&amp;-12)</f>
        <v>0</v>
      </c>
      <c r="V15" s="132">
        <f>COUNTIFS(날씨5[월],$N15,날씨5[maxTa],"&gt;="&amp;33)</f>
        <v>0</v>
      </c>
      <c r="W15" s="132">
        <f>COUNTIFS(날씨5[월],$N15,날씨5[maxTa],"&gt;="&amp;35)</f>
        <v>0</v>
      </c>
      <c r="X15" s="132">
        <f>COUNTIFS(날씨5[월],$N15,날씨5[sumRn],"&gt;="&amp;5)</f>
        <v>3</v>
      </c>
      <c r="Y15" s="132">
        <f>COUNTIFS(날씨5[월],$N15,날씨5[sumRn],"&gt;="&amp;10)</f>
        <v>3</v>
      </c>
      <c r="Z15" s="132">
        <f>COUNTIFS(날씨5[월],$N15,날씨5[sumRn],"&gt;="&amp;50)</f>
        <v>0</v>
      </c>
      <c r="AA15" s="132">
        <f>COUNTIFS(날씨5[월],$N15,날씨5[ddMefs],"&gt;="&amp;1)</f>
        <v>0</v>
      </c>
      <c r="AB15" s="132">
        <f>COUNTIFS(날씨5[월],$N15,날씨5[ddMefs],"&gt;="&amp;5)</f>
        <v>0</v>
      </c>
      <c r="AC15" s="132">
        <f>COUNTIFS(날씨5[월],$N15,날씨5[maxInsWs],"&gt;="&amp;12)</f>
        <v>1</v>
      </c>
      <c r="AD15" s="132">
        <f>COUNTIFS(날씨5[월],$N15,날씨5[maxInsWs],"&gt;="&amp;15)</f>
        <v>0</v>
      </c>
    </row>
    <row r="16" spans="1:30" x14ac:dyDescent="0.3">
      <c r="A16">
        <v>95</v>
      </c>
      <c r="B16" s="18" t="s">
        <v>50</v>
      </c>
      <c r="C16" s="4">
        <v>43479</v>
      </c>
      <c r="D16" s="18">
        <v>-3.6</v>
      </c>
      <c r="E16" s="18">
        <v>-10.5</v>
      </c>
      <c r="F16" s="18">
        <v>3.1</v>
      </c>
      <c r="G16" s="18"/>
      <c r="H16" s="18">
        <v>3.9</v>
      </c>
      <c r="I16" s="18">
        <v>2.1</v>
      </c>
      <c r="J16" s="18"/>
      <c r="K16" s="18">
        <f>MONTH(날씨5[[#This Row],[tm]])</f>
        <v>1</v>
      </c>
      <c r="L16" s="18">
        <f>DAY(날씨5[[#This Row],[tm]])</f>
        <v>14</v>
      </c>
      <c r="N16" s="56">
        <v>12</v>
      </c>
      <c r="O16" s="132">
        <f>COUNTIFS(날씨5[월],$N16,날씨5[maxTa],"&lt;="&amp;0)</f>
        <v>3</v>
      </c>
      <c r="P16" s="132">
        <f>COUNTIFS(날씨5[월],$N16,날씨5[avgTa],"&lt;="&amp;0)</f>
        <v>18</v>
      </c>
      <c r="Q16" s="132">
        <f>COUNTIFS(날씨5[월],$N16,날씨5[avgTa],"&lt;="&amp;-5)</f>
        <v>4</v>
      </c>
      <c r="R16" s="132">
        <f>COUNTIFS(날씨5[월],$N16,날씨5[avgTa],"&lt;="&amp;-10)</f>
        <v>0</v>
      </c>
      <c r="S16" s="132">
        <f>COUNTIFS(날씨5[월],$N16,날씨5[minTa],"&lt;="&amp;-5)</f>
        <v>18</v>
      </c>
      <c r="T16" s="132">
        <f>COUNTIFS(날씨5[월],$N16,날씨5[minTa],"&lt;="&amp;-10)</f>
        <v>5</v>
      </c>
      <c r="U16" s="132">
        <f>COUNTIFS(날씨5[월],$N16,날씨5[minTa],"&lt;="&amp;-12)</f>
        <v>3</v>
      </c>
      <c r="V16" s="132">
        <f>COUNTIFS(날씨5[월],$N16,날씨5[maxTa],"&gt;="&amp;33)</f>
        <v>0</v>
      </c>
      <c r="W16" s="132">
        <f>COUNTIFS(날씨5[월],$N16,날씨5[maxTa],"&gt;="&amp;35)</f>
        <v>0</v>
      </c>
      <c r="X16" s="132">
        <f>COUNTIFS(날씨5[월],$N16,날씨5[sumRn],"&gt;="&amp;5)</f>
        <v>1</v>
      </c>
      <c r="Y16" s="132">
        <f>COUNTIFS(날씨5[월],$N16,날씨5[sumRn],"&gt;="&amp;10)</f>
        <v>0</v>
      </c>
      <c r="Z16" s="132">
        <f>COUNTIFS(날씨5[월],$N16,날씨5[sumRn],"&gt;="&amp;50)</f>
        <v>0</v>
      </c>
      <c r="AA16" s="132">
        <f>COUNTIFS(날씨5[월],$N16,날씨5[ddMefs],"&gt;="&amp;1)</f>
        <v>0</v>
      </c>
      <c r="AB16" s="132">
        <f>COUNTIFS(날씨5[월],$N16,날씨5[ddMefs],"&gt;="&amp;5)</f>
        <v>0</v>
      </c>
      <c r="AC16" s="132">
        <f>COUNTIFS(날씨5[월],$N16,날씨5[maxInsWs],"&gt;="&amp;12)</f>
        <v>0</v>
      </c>
      <c r="AD16" s="132">
        <f>COUNTIFS(날씨5[월],$N16,날씨5[maxInsWs],"&gt;="&amp;15)</f>
        <v>0</v>
      </c>
    </row>
    <row r="17" spans="1:12" x14ac:dyDescent="0.3">
      <c r="A17">
        <v>95</v>
      </c>
      <c r="B17" s="18" t="s">
        <v>50</v>
      </c>
      <c r="C17" s="4">
        <v>43480</v>
      </c>
      <c r="D17" s="18">
        <v>-3.5</v>
      </c>
      <c r="E17" s="18">
        <v>-10.7</v>
      </c>
      <c r="F17" s="18">
        <v>1</v>
      </c>
      <c r="G17" s="18"/>
      <c r="H17" s="18">
        <v>9.3000000000000007</v>
      </c>
      <c r="I17" s="18">
        <v>5.7</v>
      </c>
      <c r="J17" s="18"/>
      <c r="K17" s="18">
        <f>MONTH(날씨5[[#This Row],[tm]])</f>
        <v>1</v>
      </c>
      <c r="L17" s="18">
        <f>DAY(날씨5[[#This Row],[tm]])</f>
        <v>15</v>
      </c>
    </row>
    <row r="18" spans="1:12" x14ac:dyDescent="0.3">
      <c r="A18">
        <v>95</v>
      </c>
      <c r="B18" s="18" t="s">
        <v>50</v>
      </c>
      <c r="C18" s="4">
        <v>43481</v>
      </c>
      <c r="D18" s="18">
        <v>-8.1999999999999993</v>
      </c>
      <c r="E18" s="18">
        <v>-16.399999999999999</v>
      </c>
      <c r="F18" s="18">
        <v>-2.6</v>
      </c>
      <c r="G18" s="18">
        <v>0</v>
      </c>
      <c r="H18" s="18">
        <v>6.9</v>
      </c>
      <c r="I18" s="18">
        <v>4.7</v>
      </c>
      <c r="J18" s="18"/>
      <c r="K18" s="18">
        <f>MONTH(날씨5[[#This Row],[tm]])</f>
        <v>1</v>
      </c>
      <c r="L18" s="18">
        <f>DAY(날씨5[[#This Row],[tm]])</f>
        <v>16</v>
      </c>
    </row>
    <row r="19" spans="1:12" x14ac:dyDescent="0.3">
      <c r="A19">
        <v>95</v>
      </c>
      <c r="B19" s="18" t="s">
        <v>50</v>
      </c>
      <c r="C19" s="4">
        <v>43482</v>
      </c>
      <c r="D19" s="18">
        <v>-3.2</v>
      </c>
      <c r="E19" s="18">
        <v>-9.1</v>
      </c>
      <c r="F19" s="18">
        <v>3</v>
      </c>
      <c r="G19" s="18"/>
      <c r="H19" s="18">
        <v>9.1</v>
      </c>
      <c r="I19" s="18">
        <v>4.9000000000000004</v>
      </c>
      <c r="J19" s="18"/>
      <c r="K19" s="18">
        <f>MONTH(날씨5[[#This Row],[tm]])</f>
        <v>1</v>
      </c>
      <c r="L19" s="18">
        <f>DAY(날씨5[[#This Row],[tm]])</f>
        <v>17</v>
      </c>
    </row>
    <row r="20" spans="1:12" x14ac:dyDescent="0.3">
      <c r="A20">
        <v>95</v>
      </c>
      <c r="B20" s="18" t="s">
        <v>50</v>
      </c>
      <c r="C20" s="4">
        <v>43483</v>
      </c>
      <c r="D20" s="18">
        <v>-4.5</v>
      </c>
      <c r="E20" s="18">
        <v>-13.7</v>
      </c>
      <c r="F20" s="18">
        <v>4.5999999999999996</v>
      </c>
      <c r="G20" s="18"/>
      <c r="H20" s="18">
        <v>7.4</v>
      </c>
      <c r="I20" s="18">
        <v>4.0999999999999996</v>
      </c>
      <c r="J20" s="18"/>
      <c r="K20" s="18">
        <f>MONTH(날씨5[[#This Row],[tm]])</f>
        <v>1</v>
      </c>
      <c r="L20" s="18">
        <f>DAY(날씨5[[#This Row],[tm]])</f>
        <v>18</v>
      </c>
    </row>
    <row r="21" spans="1:12" x14ac:dyDescent="0.3">
      <c r="A21">
        <v>95</v>
      </c>
      <c r="B21" s="18" t="s">
        <v>50</v>
      </c>
      <c r="C21" s="4">
        <v>43484</v>
      </c>
      <c r="D21" s="18">
        <v>-2.9</v>
      </c>
      <c r="E21" s="18">
        <v>-8.3000000000000007</v>
      </c>
      <c r="F21" s="18">
        <v>1.9</v>
      </c>
      <c r="G21" s="18"/>
      <c r="H21" s="18">
        <v>1.7</v>
      </c>
      <c r="I21" s="18">
        <v>1.2</v>
      </c>
      <c r="J21" s="18"/>
      <c r="K21" s="18">
        <f>MONTH(날씨5[[#This Row],[tm]])</f>
        <v>1</v>
      </c>
      <c r="L21" s="18">
        <f>DAY(날씨5[[#This Row],[tm]])</f>
        <v>19</v>
      </c>
    </row>
    <row r="22" spans="1:12" x14ac:dyDescent="0.3">
      <c r="A22">
        <v>95</v>
      </c>
      <c r="B22" s="18" t="s">
        <v>50</v>
      </c>
      <c r="C22" s="4">
        <v>43485</v>
      </c>
      <c r="D22" s="18">
        <v>-3.6</v>
      </c>
      <c r="E22" s="18">
        <v>-10</v>
      </c>
      <c r="F22" s="18">
        <v>0.7</v>
      </c>
      <c r="G22" s="18"/>
      <c r="H22" s="18">
        <v>9</v>
      </c>
      <c r="I22" s="18">
        <v>5.3</v>
      </c>
      <c r="J22" s="18"/>
      <c r="K22" s="18">
        <f>MONTH(날씨5[[#This Row],[tm]])</f>
        <v>1</v>
      </c>
      <c r="L22" s="18">
        <f>DAY(날씨5[[#This Row],[tm]])</f>
        <v>20</v>
      </c>
    </row>
    <row r="23" spans="1:12" x14ac:dyDescent="0.3">
      <c r="A23">
        <v>95</v>
      </c>
      <c r="B23" s="18" t="s">
        <v>50</v>
      </c>
      <c r="C23" s="4">
        <v>43486</v>
      </c>
      <c r="D23" s="18">
        <v>-4.5</v>
      </c>
      <c r="E23" s="18">
        <v>-13.6</v>
      </c>
      <c r="F23" s="18">
        <v>1.7</v>
      </c>
      <c r="G23" s="18"/>
      <c r="H23" s="18">
        <v>7.4</v>
      </c>
      <c r="I23" s="18">
        <v>4.4000000000000004</v>
      </c>
      <c r="J23" s="18"/>
      <c r="K23" s="18">
        <f>MONTH(날씨5[[#This Row],[tm]])</f>
        <v>1</v>
      </c>
      <c r="L23" s="18">
        <f>DAY(날씨5[[#This Row],[tm]])</f>
        <v>21</v>
      </c>
    </row>
    <row r="24" spans="1:12" x14ac:dyDescent="0.3">
      <c r="A24">
        <v>95</v>
      </c>
      <c r="B24" s="18" t="s">
        <v>50</v>
      </c>
      <c r="C24" s="4">
        <v>43487</v>
      </c>
      <c r="D24" s="18">
        <v>-2.6</v>
      </c>
      <c r="E24" s="18">
        <v>-12.3</v>
      </c>
      <c r="F24" s="18">
        <v>6.3</v>
      </c>
      <c r="G24" s="18"/>
      <c r="H24" s="18">
        <v>9.1999999999999993</v>
      </c>
      <c r="I24" s="18">
        <v>4.8</v>
      </c>
      <c r="J24" s="18"/>
      <c r="K24" s="18">
        <f>MONTH(날씨5[[#This Row],[tm]])</f>
        <v>1</v>
      </c>
      <c r="L24" s="18">
        <f>DAY(날씨5[[#This Row],[tm]])</f>
        <v>22</v>
      </c>
    </row>
    <row r="25" spans="1:12" x14ac:dyDescent="0.3">
      <c r="A25">
        <v>95</v>
      </c>
      <c r="B25" s="18" t="s">
        <v>50</v>
      </c>
      <c r="C25" s="4">
        <v>43488</v>
      </c>
      <c r="D25" s="18">
        <v>-2.2000000000000002</v>
      </c>
      <c r="E25" s="18">
        <v>-8</v>
      </c>
      <c r="F25" s="18">
        <v>6.1</v>
      </c>
      <c r="G25" s="18"/>
      <c r="H25" s="18">
        <v>10.199999999999999</v>
      </c>
      <c r="I25" s="18">
        <v>5</v>
      </c>
      <c r="J25" s="18"/>
      <c r="K25" s="18">
        <f>MONTH(날씨5[[#This Row],[tm]])</f>
        <v>1</v>
      </c>
      <c r="L25" s="18">
        <f>DAY(날씨5[[#This Row],[tm]])</f>
        <v>23</v>
      </c>
    </row>
    <row r="26" spans="1:12" x14ac:dyDescent="0.3">
      <c r="A26">
        <v>95</v>
      </c>
      <c r="B26" s="18" t="s">
        <v>50</v>
      </c>
      <c r="C26" s="4">
        <v>43489</v>
      </c>
      <c r="D26" s="18">
        <v>-4.8</v>
      </c>
      <c r="E26" s="18">
        <v>-13.2</v>
      </c>
      <c r="F26" s="18">
        <v>5.0999999999999996</v>
      </c>
      <c r="G26" s="18"/>
      <c r="H26" s="18">
        <v>5.3</v>
      </c>
      <c r="I26" s="18">
        <v>3.2</v>
      </c>
      <c r="J26" s="18"/>
      <c r="K26" s="18">
        <f>MONTH(날씨5[[#This Row],[tm]])</f>
        <v>1</v>
      </c>
      <c r="L26" s="18">
        <f>DAY(날씨5[[#This Row],[tm]])</f>
        <v>24</v>
      </c>
    </row>
    <row r="27" spans="1:12" x14ac:dyDescent="0.3">
      <c r="A27">
        <v>95</v>
      </c>
      <c r="B27" s="18" t="s">
        <v>50</v>
      </c>
      <c r="C27" s="4">
        <v>43490</v>
      </c>
      <c r="D27" s="18">
        <v>-6.3</v>
      </c>
      <c r="E27" s="18">
        <v>-13.3</v>
      </c>
      <c r="F27" s="18">
        <v>1.7</v>
      </c>
      <c r="G27" s="18"/>
      <c r="H27" s="18">
        <v>9.1</v>
      </c>
      <c r="I27" s="18">
        <v>4.7</v>
      </c>
      <c r="J27" s="18"/>
      <c r="K27" s="18">
        <f>MONTH(날씨5[[#This Row],[tm]])</f>
        <v>1</v>
      </c>
      <c r="L27" s="18">
        <f>DAY(날씨5[[#This Row],[tm]])</f>
        <v>25</v>
      </c>
    </row>
    <row r="28" spans="1:12" x14ac:dyDescent="0.3">
      <c r="A28">
        <v>95</v>
      </c>
      <c r="B28" s="18" t="s">
        <v>50</v>
      </c>
      <c r="C28" s="4">
        <v>43491</v>
      </c>
      <c r="D28" s="18">
        <v>-7.2</v>
      </c>
      <c r="E28" s="18">
        <v>-15.7</v>
      </c>
      <c r="F28" s="18">
        <v>2</v>
      </c>
      <c r="G28" s="18"/>
      <c r="H28" s="18">
        <v>4.8</v>
      </c>
      <c r="I28" s="18">
        <v>2.2000000000000002</v>
      </c>
      <c r="J28" s="18"/>
      <c r="K28" s="18">
        <f>MONTH(날씨5[[#This Row],[tm]])</f>
        <v>1</v>
      </c>
      <c r="L28" s="18">
        <f>DAY(날씨5[[#This Row],[tm]])</f>
        <v>26</v>
      </c>
    </row>
    <row r="29" spans="1:12" x14ac:dyDescent="0.3">
      <c r="A29">
        <v>95</v>
      </c>
      <c r="B29" s="18" t="s">
        <v>50</v>
      </c>
      <c r="C29" s="4">
        <v>43492</v>
      </c>
      <c r="D29" s="18">
        <v>-4</v>
      </c>
      <c r="E29" s="18">
        <v>-15.5</v>
      </c>
      <c r="F29" s="18">
        <v>3.8</v>
      </c>
      <c r="G29" s="18"/>
      <c r="H29" s="18">
        <v>7.8</v>
      </c>
      <c r="I29" s="18">
        <v>4.4000000000000004</v>
      </c>
      <c r="J29" s="18"/>
      <c r="K29" s="18">
        <f>MONTH(날씨5[[#This Row],[tm]])</f>
        <v>1</v>
      </c>
      <c r="L29" s="18">
        <f>DAY(날씨5[[#This Row],[tm]])</f>
        <v>27</v>
      </c>
    </row>
    <row r="30" spans="1:12" x14ac:dyDescent="0.3">
      <c r="A30">
        <v>95</v>
      </c>
      <c r="B30" s="18" t="s">
        <v>50</v>
      </c>
      <c r="C30" s="4">
        <v>43493</v>
      </c>
      <c r="D30" s="18">
        <v>-1</v>
      </c>
      <c r="E30" s="18">
        <v>-9.5</v>
      </c>
      <c r="F30" s="18">
        <v>2.8</v>
      </c>
      <c r="G30" s="18">
        <v>0</v>
      </c>
      <c r="H30" s="18">
        <v>10.3</v>
      </c>
      <c r="I30" s="18">
        <v>6</v>
      </c>
      <c r="J30" s="18"/>
      <c r="K30" s="18">
        <f>MONTH(날씨5[[#This Row],[tm]])</f>
        <v>1</v>
      </c>
      <c r="L30" s="18">
        <f>DAY(날씨5[[#This Row],[tm]])</f>
        <v>28</v>
      </c>
    </row>
    <row r="31" spans="1:12" x14ac:dyDescent="0.3">
      <c r="A31">
        <v>95</v>
      </c>
      <c r="B31" s="18" t="s">
        <v>50</v>
      </c>
      <c r="C31" s="4">
        <v>43494</v>
      </c>
      <c r="D31" s="18">
        <v>-4.7</v>
      </c>
      <c r="E31" s="18">
        <v>-13.6</v>
      </c>
      <c r="F31" s="18">
        <v>5.3</v>
      </c>
      <c r="G31" s="18"/>
      <c r="H31" s="18">
        <v>5.8</v>
      </c>
      <c r="I31" s="18">
        <v>3</v>
      </c>
      <c r="J31" s="18"/>
      <c r="K31" s="18">
        <f>MONTH(날씨5[[#This Row],[tm]])</f>
        <v>1</v>
      </c>
      <c r="L31" s="18">
        <f>DAY(날씨5[[#This Row],[tm]])</f>
        <v>29</v>
      </c>
    </row>
    <row r="32" spans="1:12" x14ac:dyDescent="0.3">
      <c r="A32">
        <v>95</v>
      </c>
      <c r="B32" s="18" t="s">
        <v>50</v>
      </c>
      <c r="C32" s="4">
        <v>43495</v>
      </c>
      <c r="D32" s="18">
        <v>-2.2999999999999998</v>
      </c>
      <c r="E32" s="18">
        <v>-10.7</v>
      </c>
      <c r="F32" s="18">
        <v>5.8</v>
      </c>
      <c r="G32" s="18"/>
      <c r="H32" s="18">
        <v>4.5999999999999996</v>
      </c>
      <c r="I32" s="18">
        <v>2.6</v>
      </c>
      <c r="J32" s="18"/>
      <c r="K32" s="18">
        <f>MONTH(날씨5[[#This Row],[tm]])</f>
        <v>1</v>
      </c>
      <c r="L32" s="18">
        <f>DAY(날씨5[[#This Row],[tm]])</f>
        <v>30</v>
      </c>
    </row>
    <row r="33" spans="1:12" x14ac:dyDescent="0.3">
      <c r="A33">
        <v>95</v>
      </c>
      <c r="B33" s="18" t="s">
        <v>50</v>
      </c>
      <c r="C33" s="4">
        <v>43496</v>
      </c>
      <c r="D33" s="18">
        <v>-3.7</v>
      </c>
      <c r="E33" s="18">
        <v>-10.9</v>
      </c>
      <c r="F33" s="18">
        <v>1.2</v>
      </c>
      <c r="G33" s="18"/>
      <c r="H33" s="18">
        <v>6</v>
      </c>
      <c r="I33" s="18">
        <v>3.4</v>
      </c>
      <c r="J33" s="18"/>
      <c r="K33" s="18">
        <f>MONTH(날씨5[[#This Row],[tm]])</f>
        <v>1</v>
      </c>
      <c r="L33" s="18">
        <f>DAY(날씨5[[#This Row],[tm]])</f>
        <v>31</v>
      </c>
    </row>
    <row r="34" spans="1:12" x14ac:dyDescent="0.3">
      <c r="A34">
        <v>95</v>
      </c>
      <c r="B34" s="18" t="s">
        <v>50</v>
      </c>
      <c r="C34" s="4">
        <v>43497</v>
      </c>
      <c r="D34" s="18">
        <v>-5.2</v>
      </c>
      <c r="E34" s="18">
        <v>-15.2</v>
      </c>
      <c r="F34" s="18">
        <v>2</v>
      </c>
      <c r="G34" s="18"/>
      <c r="H34" s="18">
        <v>9.8000000000000007</v>
      </c>
      <c r="I34" s="18">
        <v>6</v>
      </c>
      <c r="J34" s="18"/>
      <c r="K34" s="18">
        <f>MONTH(날씨5[[#This Row],[tm]])</f>
        <v>2</v>
      </c>
      <c r="L34" s="18">
        <f>DAY(날씨5[[#This Row],[tm]])</f>
        <v>1</v>
      </c>
    </row>
    <row r="35" spans="1:12" x14ac:dyDescent="0.3">
      <c r="A35">
        <v>95</v>
      </c>
      <c r="B35" s="18" t="s">
        <v>50</v>
      </c>
      <c r="C35" s="4">
        <v>43498</v>
      </c>
      <c r="D35" s="18">
        <v>-1.6</v>
      </c>
      <c r="E35" s="18">
        <v>-9</v>
      </c>
      <c r="F35" s="18">
        <v>5.2</v>
      </c>
      <c r="G35" s="18"/>
      <c r="H35" s="18">
        <v>6.5</v>
      </c>
      <c r="I35" s="18">
        <v>3.7</v>
      </c>
      <c r="J35" s="18"/>
      <c r="K35" s="18">
        <f>MONTH(날씨5[[#This Row],[tm]])</f>
        <v>2</v>
      </c>
      <c r="L35" s="18">
        <f>DAY(날씨5[[#This Row],[tm]])</f>
        <v>2</v>
      </c>
    </row>
    <row r="36" spans="1:12" x14ac:dyDescent="0.3">
      <c r="A36">
        <v>95</v>
      </c>
      <c r="B36" s="18" t="s">
        <v>50</v>
      </c>
      <c r="C36" s="4">
        <v>43499</v>
      </c>
      <c r="D36" s="18">
        <v>1.9</v>
      </c>
      <c r="E36" s="18">
        <v>-0.7</v>
      </c>
      <c r="F36" s="18">
        <v>3.9</v>
      </c>
      <c r="G36" s="18">
        <v>15.1</v>
      </c>
      <c r="H36" s="18">
        <v>7.7</v>
      </c>
      <c r="I36" s="18">
        <v>4</v>
      </c>
      <c r="J36" s="18"/>
      <c r="K36" s="18">
        <f>MONTH(날씨5[[#This Row],[tm]])</f>
        <v>2</v>
      </c>
      <c r="L36" s="18">
        <f>DAY(날씨5[[#This Row],[tm]])</f>
        <v>3</v>
      </c>
    </row>
    <row r="37" spans="1:12" x14ac:dyDescent="0.3">
      <c r="A37">
        <v>95</v>
      </c>
      <c r="B37" s="18" t="s">
        <v>50</v>
      </c>
      <c r="C37" s="4">
        <v>43500</v>
      </c>
      <c r="D37" s="18">
        <v>-1.7</v>
      </c>
      <c r="E37" s="18">
        <v>-5.9</v>
      </c>
      <c r="F37" s="18">
        <v>2.4</v>
      </c>
      <c r="G37" s="18"/>
      <c r="H37" s="18">
        <v>6.8</v>
      </c>
      <c r="I37" s="18">
        <v>4.0999999999999996</v>
      </c>
      <c r="J37" s="18"/>
      <c r="K37" s="18">
        <f>MONTH(날씨5[[#This Row],[tm]])</f>
        <v>2</v>
      </c>
      <c r="L37" s="18">
        <f>DAY(날씨5[[#This Row],[tm]])</f>
        <v>4</v>
      </c>
    </row>
    <row r="38" spans="1:12" x14ac:dyDescent="0.3">
      <c r="A38">
        <v>95</v>
      </c>
      <c r="B38" s="18" t="s">
        <v>50</v>
      </c>
      <c r="C38" s="4">
        <v>43501</v>
      </c>
      <c r="D38" s="18">
        <v>-0.4</v>
      </c>
      <c r="E38" s="18">
        <v>-7.8</v>
      </c>
      <c r="F38" s="18">
        <v>7.6</v>
      </c>
      <c r="G38" s="18"/>
      <c r="H38" s="18">
        <v>7.9</v>
      </c>
      <c r="I38" s="18">
        <v>4.9000000000000004</v>
      </c>
      <c r="J38" s="18"/>
      <c r="K38" s="18">
        <f>MONTH(날씨5[[#This Row],[tm]])</f>
        <v>2</v>
      </c>
      <c r="L38" s="18">
        <f>DAY(날씨5[[#This Row],[tm]])</f>
        <v>5</v>
      </c>
    </row>
    <row r="39" spans="1:12" x14ac:dyDescent="0.3">
      <c r="A39">
        <v>95</v>
      </c>
      <c r="B39" s="18" t="s">
        <v>50</v>
      </c>
      <c r="C39" s="4">
        <v>43502</v>
      </c>
      <c r="D39" s="18">
        <v>2.1</v>
      </c>
      <c r="E39" s="18">
        <v>-6.2</v>
      </c>
      <c r="F39" s="18">
        <v>8.8000000000000007</v>
      </c>
      <c r="G39" s="18"/>
      <c r="H39" s="18">
        <v>6.3</v>
      </c>
      <c r="I39" s="18">
        <v>3.6</v>
      </c>
      <c r="J39" s="18"/>
      <c r="K39" s="18">
        <f>MONTH(날씨5[[#This Row],[tm]])</f>
        <v>2</v>
      </c>
      <c r="L39" s="18">
        <f>DAY(날씨5[[#This Row],[tm]])</f>
        <v>6</v>
      </c>
    </row>
    <row r="40" spans="1:12" x14ac:dyDescent="0.3">
      <c r="A40">
        <v>95</v>
      </c>
      <c r="B40" s="18" t="s">
        <v>50</v>
      </c>
      <c r="C40" s="4">
        <v>43503</v>
      </c>
      <c r="D40" s="18">
        <v>-2.2999999999999998</v>
      </c>
      <c r="E40" s="18">
        <v>-9.5</v>
      </c>
      <c r="F40" s="18">
        <v>4.2</v>
      </c>
      <c r="G40" s="18">
        <v>0</v>
      </c>
      <c r="H40" s="18">
        <v>8.3000000000000007</v>
      </c>
      <c r="I40" s="18">
        <v>5.0999999999999996</v>
      </c>
      <c r="J40" s="18"/>
      <c r="K40" s="18">
        <f>MONTH(날씨5[[#This Row],[tm]])</f>
        <v>2</v>
      </c>
      <c r="L40" s="18">
        <f>DAY(날씨5[[#This Row],[tm]])</f>
        <v>7</v>
      </c>
    </row>
    <row r="41" spans="1:12" x14ac:dyDescent="0.3">
      <c r="A41">
        <v>95</v>
      </c>
      <c r="B41" s="18" t="s">
        <v>50</v>
      </c>
      <c r="C41" s="4">
        <v>43504</v>
      </c>
      <c r="D41" s="18">
        <v>-7.8</v>
      </c>
      <c r="E41" s="18">
        <v>-12.3</v>
      </c>
      <c r="F41" s="18">
        <v>-1.7</v>
      </c>
      <c r="G41" s="18"/>
      <c r="H41" s="18">
        <v>5.5</v>
      </c>
      <c r="I41" s="18">
        <v>3.4</v>
      </c>
      <c r="J41" s="18"/>
      <c r="K41" s="18">
        <f>MONTH(날씨5[[#This Row],[tm]])</f>
        <v>2</v>
      </c>
      <c r="L41" s="18">
        <f>DAY(날씨5[[#This Row],[tm]])</f>
        <v>8</v>
      </c>
    </row>
    <row r="42" spans="1:12" x14ac:dyDescent="0.3">
      <c r="A42">
        <v>95</v>
      </c>
      <c r="B42" s="18" t="s">
        <v>50</v>
      </c>
      <c r="C42" s="4">
        <v>43505</v>
      </c>
      <c r="D42" s="18">
        <v>-7.4</v>
      </c>
      <c r="E42" s="18">
        <v>-12.7</v>
      </c>
      <c r="F42" s="18">
        <v>-1.7</v>
      </c>
      <c r="G42" s="18"/>
      <c r="H42" s="18">
        <v>5.0999999999999996</v>
      </c>
      <c r="I42" s="18">
        <v>3.2</v>
      </c>
      <c r="J42" s="18"/>
      <c r="K42" s="18">
        <f>MONTH(날씨5[[#This Row],[tm]])</f>
        <v>2</v>
      </c>
      <c r="L42" s="18">
        <f>DAY(날씨5[[#This Row],[tm]])</f>
        <v>9</v>
      </c>
    </row>
    <row r="43" spans="1:12" x14ac:dyDescent="0.3">
      <c r="A43">
        <v>95</v>
      </c>
      <c r="B43" s="18" t="s">
        <v>50</v>
      </c>
      <c r="C43" s="4">
        <v>43506</v>
      </c>
      <c r="D43" s="18">
        <v>-7</v>
      </c>
      <c r="E43" s="18">
        <v>-14.3</v>
      </c>
      <c r="F43" s="18">
        <v>-1.7</v>
      </c>
      <c r="G43" s="18"/>
      <c r="H43" s="18">
        <v>5.0999999999999996</v>
      </c>
      <c r="I43" s="18">
        <v>2.2000000000000002</v>
      </c>
      <c r="J43" s="18"/>
      <c r="K43" s="18">
        <f>MONTH(날씨5[[#This Row],[tm]])</f>
        <v>2</v>
      </c>
      <c r="L43" s="18">
        <f>DAY(날씨5[[#This Row],[tm]])</f>
        <v>10</v>
      </c>
    </row>
    <row r="44" spans="1:12" x14ac:dyDescent="0.3">
      <c r="A44">
        <v>95</v>
      </c>
      <c r="B44" s="18" t="s">
        <v>50</v>
      </c>
      <c r="C44" s="4">
        <v>43507</v>
      </c>
      <c r="D44" s="18">
        <v>-4.9000000000000004</v>
      </c>
      <c r="E44" s="18">
        <v>-12.7</v>
      </c>
      <c r="F44" s="18">
        <v>1.4</v>
      </c>
      <c r="G44" s="18"/>
      <c r="H44" s="18">
        <v>6.4</v>
      </c>
      <c r="I44" s="18">
        <v>3.7</v>
      </c>
      <c r="J44" s="18"/>
      <c r="K44" s="18">
        <f>MONTH(날씨5[[#This Row],[tm]])</f>
        <v>2</v>
      </c>
      <c r="L44" s="18">
        <f>DAY(날씨5[[#This Row],[tm]])</f>
        <v>11</v>
      </c>
    </row>
    <row r="45" spans="1:12" x14ac:dyDescent="0.3">
      <c r="A45">
        <v>95</v>
      </c>
      <c r="B45" s="18" t="s">
        <v>50</v>
      </c>
      <c r="C45" s="4">
        <v>43508</v>
      </c>
      <c r="D45" s="18">
        <v>-4.5999999999999996</v>
      </c>
      <c r="E45" s="18">
        <v>-11.2</v>
      </c>
      <c r="F45" s="18">
        <v>2.6</v>
      </c>
      <c r="G45" s="18"/>
      <c r="H45" s="18">
        <v>6.5</v>
      </c>
      <c r="I45" s="18">
        <v>3.8</v>
      </c>
      <c r="J45" s="18"/>
      <c r="K45" s="18">
        <f>MONTH(날씨5[[#This Row],[tm]])</f>
        <v>2</v>
      </c>
      <c r="L45" s="18">
        <f>DAY(날씨5[[#This Row],[tm]])</f>
        <v>12</v>
      </c>
    </row>
    <row r="46" spans="1:12" x14ac:dyDescent="0.3">
      <c r="A46">
        <v>95</v>
      </c>
      <c r="B46" s="18" t="s">
        <v>50</v>
      </c>
      <c r="C46" s="4">
        <v>43509</v>
      </c>
      <c r="D46" s="18">
        <v>-6</v>
      </c>
      <c r="E46" s="18">
        <v>-12.2</v>
      </c>
      <c r="F46" s="18">
        <v>1.4</v>
      </c>
      <c r="G46" s="18"/>
      <c r="H46" s="18">
        <v>9</v>
      </c>
      <c r="I46" s="18">
        <v>3.2</v>
      </c>
      <c r="J46" s="18"/>
      <c r="K46" s="18">
        <f>MONTH(날씨5[[#This Row],[tm]])</f>
        <v>2</v>
      </c>
      <c r="L46" s="18">
        <f>DAY(날씨5[[#This Row],[tm]])</f>
        <v>13</v>
      </c>
    </row>
    <row r="47" spans="1:12" x14ac:dyDescent="0.3">
      <c r="A47">
        <v>95</v>
      </c>
      <c r="B47" s="18" t="s">
        <v>50</v>
      </c>
      <c r="C47" s="4">
        <v>43510</v>
      </c>
      <c r="D47" s="18">
        <v>-3.8</v>
      </c>
      <c r="E47" s="18">
        <v>-12.5</v>
      </c>
      <c r="F47" s="18">
        <v>4.7</v>
      </c>
      <c r="G47" s="18"/>
      <c r="H47" s="18">
        <v>6</v>
      </c>
      <c r="I47" s="18">
        <v>2.8</v>
      </c>
      <c r="J47" s="18"/>
      <c r="K47" s="18">
        <f>MONTH(날씨5[[#This Row],[tm]])</f>
        <v>2</v>
      </c>
      <c r="L47" s="18">
        <f>DAY(날씨5[[#This Row],[tm]])</f>
        <v>14</v>
      </c>
    </row>
    <row r="48" spans="1:12" x14ac:dyDescent="0.3">
      <c r="A48">
        <v>95</v>
      </c>
      <c r="B48" s="18" t="s">
        <v>50</v>
      </c>
      <c r="C48" s="4">
        <v>43511</v>
      </c>
      <c r="D48" s="18">
        <v>-3.1</v>
      </c>
      <c r="E48" s="18">
        <v>-6</v>
      </c>
      <c r="F48" s="18">
        <v>-0.5</v>
      </c>
      <c r="G48" s="18">
        <v>1.8</v>
      </c>
      <c r="H48" s="18">
        <v>6.4</v>
      </c>
      <c r="I48" s="18">
        <v>3.2</v>
      </c>
      <c r="J48" s="18"/>
      <c r="K48" s="18">
        <f>MONTH(날씨5[[#This Row],[tm]])</f>
        <v>2</v>
      </c>
      <c r="L48" s="18">
        <f>DAY(날씨5[[#This Row],[tm]])</f>
        <v>15</v>
      </c>
    </row>
    <row r="49" spans="1:12" x14ac:dyDescent="0.3">
      <c r="A49">
        <v>95</v>
      </c>
      <c r="B49" s="18" t="s">
        <v>50</v>
      </c>
      <c r="C49" s="4">
        <v>43512</v>
      </c>
      <c r="D49" s="18">
        <v>-5.6</v>
      </c>
      <c r="E49" s="18">
        <v>-11.1</v>
      </c>
      <c r="F49" s="18">
        <v>0</v>
      </c>
      <c r="G49" s="18">
        <v>0</v>
      </c>
      <c r="H49" s="18">
        <v>4.7</v>
      </c>
      <c r="I49" s="18">
        <v>2.2000000000000002</v>
      </c>
      <c r="J49" s="18"/>
      <c r="K49" s="18">
        <f>MONTH(날씨5[[#This Row],[tm]])</f>
        <v>2</v>
      </c>
      <c r="L49" s="18">
        <f>DAY(날씨5[[#This Row],[tm]])</f>
        <v>16</v>
      </c>
    </row>
    <row r="50" spans="1:12" x14ac:dyDescent="0.3">
      <c r="A50">
        <v>95</v>
      </c>
      <c r="B50" s="18" t="s">
        <v>50</v>
      </c>
      <c r="C50" s="4">
        <v>43513</v>
      </c>
      <c r="D50" s="18">
        <v>-4.9000000000000004</v>
      </c>
      <c r="E50" s="18">
        <v>-13.5</v>
      </c>
      <c r="F50" s="18">
        <v>2.8</v>
      </c>
      <c r="G50" s="18"/>
      <c r="H50" s="18">
        <v>5.6</v>
      </c>
      <c r="I50" s="18">
        <v>3.1</v>
      </c>
      <c r="J50" s="18"/>
      <c r="K50" s="18">
        <f>MONTH(날씨5[[#This Row],[tm]])</f>
        <v>2</v>
      </c>
      <c r="L50" s="18">
        <f>DAY(날씨5[[#This Row],[tm]])</f>
        <v>17</v>
      </c>
    </row>
    <row r="51" spans="1:12" x14ac:dyDescent="0.3">
      <c r="A51">
        <v>95</v>
      </c>
      <c r="B51" s="18" t="s">
        <v>50</v>
      </c>
      <c r="C51" s="4">
        <v>43514</v>
      </c>
      <c r="D51" s="18">
        <v>-2.2999999999999998</v>
      </c>
      <c r="E51" s="18">
        <v>-12</v>
      </c>
      <c r="F51" s="18">
        <v>4.9000000000000004</v>
      </c>
      <c r="G51" s="18"/>
      <c r="H51" s="18">
        <v>3.2</v>
      </c>
      <c r="I51" s="18">
        <v>1.8</v>
      </c>
      <c r="J51" s="18"/>
      <c r="K51" s="18">
        <f>MONTH(날씨5[[#This Row],[tm]])</f>
        <v>2</v>
      </c>
      <c r="L51" s="18">
        <f>DAY(날씨5[[#This Row],[tm]])</f>
        <v>18</v>
      </c>
    </row>
    <row r="52" spans="1:12" x14ac:dyDescent="0.3">
      <c r="A52">
        <v>95</v>
      </c>
      <c r="B52" s="18" t="s">
        <v>50</v>
      </c>
      <c r="C52" s="4">
        <v>43515</v>
      </c>
      <c r="D52" s="18">
        <v>0.1</v>
      </c>
      <c r="E52" s="18">
        <v>-1.8</v>
      </c>
      <c r="F52" s="18">
        <v>2</v>
      </c>
      <c r="G52" s="18">
        <v>3.7</v>
      </c>
      <c r="H52" s="18">
        <v>6.3</v>
      </c>
      <c r="I52" s="18">
        <v>3.2</v>
      </c>
      <c r="J52" s="18"/>
      <c r="K52" s="18">
        <f>MONTH(날씨5[[#This Row],[tm]])</f>
        <v>2</v>
      </c>
      <c r="L52" s="18">
        <f>DAY(날씨5[[#This Row],[tm]])</f>
        <v>19</v>
      </c>
    </row>
    <row r="53" spans="1:12" x14ac:dyDescent="0.3">
      <c r="A53">
        <v>95</v>
      </c>
      <c r="B53" s="18" t="s">
        <v>50</v>
      </c>
      <c r="C53" s="4">
        <v>43516</v>
      </c>
      <c r="D53" s="18">
        <v>0.6</v>
      </c>
      <c r="E53" s="18">
        <v>-1.2</v>
      </c>
      <c r="F53" s="18">
        <v>3.5</v>
      </c>
      <c r="G53" s="18">
        <v>0</v>
      </c>
      <c r="H53" s="18">
        <v>7</v>
      </c>
      <c r="I53" s="18">
        <v>2.9</v>
      </c>
      <c r="J53" s="18"/>
      <c r="K53" s="18">
        <f>MONTH(날씨5[[#This Row],[tm]])</f>
        <v>2</v>
      </c>
      <c r="L53" s="18">
        <f>DAY(날씨5[[#This Row],[tm]])</f>
        <v>20</v>
      </c>
    </row>
    <row r="54" spans="1:12" x14ac:dyDescent="0.3">
      <c r="A54">
        <v>95</v>
      </c>
      <c r="B54" s="18" t="s">
        <v>50</v>
      </c>
      <c r="C54" s="4">
        <v>43517</v>
      </c>
      <c r="D54" s="18">
        <v>-0.3</v>
      </c>
      <c r="E54" s="18">
        <v>-6.7</v>
      </c>
      <c r="F54" s="18">
        <v>7.4</v>
      </c>
      <c r="G54" s="18"/>
      <c r="H54" s="18">
        <v>3.8</v>
      </c>
      <c r="I54" s="18">
        <v>1.8</v>
      </c>
      <c r="J54" s="18"/>
      <c r="K54" s="18">
        <f>MONTH(날씨5[[#This Row],[tm]])</f>
        <v>2</v>
      </c>
      <c r="L54" s="18">
        <f>DAY(날씨5[[#This Row],[tm]])</f>
        <v>21</v>
      </c>
    </row>
    <row r="55" spans="1:12" x14ac:dyDescent="0.3">
      <c r="A55">
        <v>95</v>
      </c>
      <c r="B55" s="18" t="s">
        <v>50</v>
      </c>
      <c r="C55" s="4">
        <v>43518</v>
      </c>
      <c r="D55" s="18">
        <v>0.7</v>
      </c>
      <c r="E55" s="18">
        <v>-7</v>
      </c>
      <c r="F55" s="18">
        <v>10.4</v>
      </c>
      <c r="G55" s="18"/>
      <c r="H55" s="18">
        <v>4.0999999999999996</v>
      </c>
      <c r="I55" s="18">
        <v>2.2999999999999998</v>
      </c>
      <c r="J55" s="18"/>
      <c r="K55" s="18">
        <f>MONTH(날씨5[[#This Row],[tm]])</f>
        <v>2</v>
      </c>
      <c r="L55" s="18">
        <f>DAY(날씨5[[#This Row],[tm]])</f>
        <v>22</v>
      </c>
    </row>
    <row r="56" spans="1:12" x14ac:dyDescent="0.3">
      <c r="A56">
        <v>95</v>
      </c>
      <c r="B56" s="18" t="s">
        <v>50</v>
      </c>
      <c r="C56" s="4">
        <v>43519</v>
      </c>
      <c r="D56" s="18">
        <v>2.9</v>
      </c>
      <c r="E56" s="18">
        <v>-5.0999999999999996</v>
      </c>
      <c r="F56" s="18">
        <v>13.2</v>
      </c>
      <c r="G56" s="18"/>
      <c r="H56" s="18">
        <v>6.5</v>
      </c>
      <c r="I56" s="18">
        <v>2.9</v>
      </c>
      <c r="J56" s="18"/>
      <c r="K56" s="18">
        <f>MONTH(날씨5[[#This Row],[tm]])</f>
        <v>2</v>
      </c>
      <c r="L56" s="18">
        <f>DAY(날씨5[[#This Row],[tm]])</f>
        <v>23</v>
      </c>
    </row>
    <row r="57" spans="1:12" x14ac:dyDescent="0.3">
      <c r="A57">
        <v>95</v>
      </c>
      <c r="B57" s="18" t="s">
        <v>50</v>
      </c>
      <c r="C57" s="4">
        <v>43520</v>
      </c>
      <c r="D57" s="18">
        <v>2.9</v>
      </c>
      <c r="E57" s="18">
        <v>-6.2</v>
      </c>
      <c r="F57" s="18">
        <v>11.9</v>
      </c>
      <c r="G57" s="18"/>
      <c r="H57" s="18">
        <v>8.1</v>
      </c>
      <c r="I57" s="18">
        <v>4.2</v>
      </c>
      <c r="J57" s="18"/>
      <c r="K57" s="18">
        <f>MONTH(날씨5[[#This Row],[tm]])</f>
        <v>2</v>
      </c>
      <c r="L57" s="18">
        <f>DAY(날씨5[[#This Row],[tm]])</f>
        <v>24</v>
      </c>
    </row>
    <row r="58" spans="1:12" x14ac:dyDescent="0.3">
      <c r="A58">
        <v>95</v>
      </c>
      <c r="B58" s="18" t="s">
        <v>50</v>
      </c>
      <c r="C58" s="4">
        <v>43521</v>
      </c>
      <c r="D58" s="18">
        <v>1.7</v>
      </c>
      <c r="E58" s="18">
        <v>-3.5</v>
      </c>
      <c r="F58" s="18">
        <v>9.6</v>
      </c>
      <c r="G58" s="18"/>
      <c r="H58" s="18">
        <v>5.7</v>
      </c>
      <c r="I58" s="18">
        <v>3.5</v>
      </c>
      <c r="J58" s="18"/>
      <c r="K58" s="18">
        <f>MONTH(날씨5[[#This Row],[tm]])</f>
        <v>2</v>
      </c>
      <c r="L58" s="18">
        <f>DAY(날씨5[[#This Row],[tm]])</f>
        <v>25</v>
      </c>
    </row>
    <row r="59" spans="1:12" x14ac:dyDescent="0.3">
      <c r="A59">
        <v>95</v>
      </c>
      <c r="B59" s="18" t="s">
        <v>50</v>
      </c>
      <c r="C59" s="4">
        <v>43522</v>
      </c>
      <c r="D59" s="18">
        <v>1.3</v>
      </c>
      <c r="E59" s="18">
        <v>-7.3</v>
      </c>
      <c r="F59" s="18">
        <v>10.8</v>
      </c>
      <c r="G59" s="18"/>
      <c r="H59" s="18">
        <v>5.5</v>
      </c>
      <c r="I59" s="18">
        <v>2.7</v>
      </c>
      <c r="J59" s="18"/>
      <c r="K59" s="18">
        <f>MONTH(날씨5[[#This Row],[tm]])</f>
        <v>2</v>
      </c>
      <c r="L59" s="18">
        <f>DAY(날씨5[[#This Row],[tm]])</f>
        <v>26</v>
      </c>
    </row>
    <row r="60" spans="1:12" x14ac:dyDescent="0.3">
      <c r="A60">
        <v>95</v>
      </c>
      <c r="B60" s="18" t="s">
        <v>50</v>
      </c>
      <c r="C60" s="4">
        <v>43523</v>
      </c>
      <c r="D60" s="18">
        <v>4.5</v>
      </c>
      <c r="E60" s="18">
        <v>-1.6</v>
      </c>
      <c r="F60" s="18">
        <v>12.2</v>
      </c>
      <c r="G60" s="18"/>
      <c r="H60" s="18">
        <v>6.1</v>
      </c>
      <c r="I60" s="18">
        <v>3.1</v>
      </c>
      <c r="J60" s="18"/>
      <c r="K60" s="18">
        <f>MONTH(날씨5[[#This Row],[tm]])</f>
        <v>2</v>
      </c>
      <c r="L60" s="18">
        <f>DAY(날씨5[[#This Row],[tm]])</f>
        <v>27</v>
      </c>
    </row>
    <row r="61" spans="1:12" x14ac:dyDescent="0.3">
      <c r="A61">
        <v>95</v>
      </c>
      <c r="B61" s="18" t="s">
        <v>50</v>
      </c>
      <c r="C61" s="4">
        <v>43524</v>
      </c>
      <c r="D61" s="18">
        <v>3</v>
      </c>
      <c r="E61" s="18">
        <v>-4.2</v>
      </c>
      <c r="F61" s="18">
        <v>11.7</v>
      </c>
      <c r="G61" s="18"/>
      <c r="H61" s="18">
        <v>4.2</v>
      </c>
      <c r="I61" s="18">
        <v>2.2000000000000002</v>
      </c>
      <c r="J61" s="18"/>
      <c r="K61" s="18">
        <f>MONTH(날씨5[[#This Row],[tm]])</f>
        <v>2</v>
      </c>
      <c r="L61" s="18">
        <f>DAY(날씨5[[#This Row],[tm]])</f>
        <v>28</v>
      </c>
    </row>
    <row r="62" spans="1:12" x14ac:dyDescent="0.3">
      <c r="A62">
        <v>95</v>
      </c>
      <c r="B62" s="18" t="s">
        <v>50</v>
      </c>
      <c r="C62" s="4">
        <v>43525</v>
      </c>
      <c r="D62" s="18">
        <v>3.3</v>
      </c>
      <c r="E62" s="18">
        <v>-5.2</v>
      </c>
      <c r="F62" s="18">
        <v>12.5</v>
      </c>
      <c r="G62" s="18"/>
      <c r="H62" s="18">
        <v>5.7</v>
      </c>
      <c r="I62" s="18">
        <v>2.5</v>
      </c>
      <c r="J62" s="18"/>
      <c r="K62" s="18">
        <f>MONTH(날씨5[[#This Row],[tm]])</f>
        <v>3</v>
      </c>
      <c r="L62" s="18">
        <f>DAY(날씨5[[#This Row],[tm]])</f>
        <v>1</v>
      </c>
    </row>
    <row r="63" spans="1:12" x14ac:dyDescent="0.3">
      <c r="A63">
        <v>95</v>
      </c>
      <c r="B63" s="18" t="s">
        <v>50</v>
      </c>
      <c r="C63" s="4">
        <v>43526</v>
      </c>
      <c r="D63" s="18">
        <v>3.9</v>
      </c>
      <c r="E63" s="18">
        <v>-4.5999999999999996</v>
      </c>
      <c r="F63" s="18">
        <v>13.9</v>
      </c>
      <c r="G63" s="18"/>
      <c r="H63" s="18">
        <v>5.6</v>
      </c>
      <c r="I63" s="18">
        <v>2.2000000000000002</v>
      </c>
      <c r="J63" s="18"/>
      <c r="K63" s="18">
        <f>MONTH(날씨5[[#This Row],[tm]])</f>
        <v>3</v>
      </c>
      <c r="L63" s="18">
        <f>DAY(날씨5[[#This Row],[tm]])</f>
        <v>2</v>
      </c>
    </row>
    <row r="64" spans="1:12" x14ac:dyDescent="0.3">
      <c r="A64">
        <v>95</v>
      </c>
      <c r="B64" s="18" t="s">
        <v>50</v>
      </c>
      <c r="C64" s="4">
        <v>43527</v>
      </c>
      <c r="D64" s="18">
        <v>5</v>
      </c>
      <c r="E64" s="18">
        <v>-5</v>
      </c>
      <c r="F64" s="18">
        <v>14.8</v>
      </c>
      <c r="G64" s="18"/>
      <c r="H64" s="18">
        <v>4.7</v>
      </c>
      <c r="I64" s="18">
        <v>2.1</v>
      </c>
      <c r="J64" s="18"/>
      <c r="K64" s="18">
        <f>MONTH(날씨5[[#This Row],[tm]])</f>
        <v>3</v>
      </c>
      <c r="L64" s="18">
        <f>DAY(날씨5[[#This Row],[tm]])</f>
        <v>3</v>
      </c>
    </row>
    <row r="65" spans="1:12" x14ac:dyDescent="0.3">
      <c r="A65">
        <v>95</v>
      </c>
      <c r="B65" s="18" t="s">
        <v>50</v>
      </c>
      <c r="C65" s="4">
        <v>43528</v>
      </c>
      <c r="D65" s="18">
        <v>7.2</v>
      </c>
      <c r="E65" s="18">
        <v>-1.4</v>
      </c>
      <c r="F65" s="18">
        <v>15.7</v>
      </c>
      <c r="G65" s="18"/>
      <c r="H65" s="18">
        <v>6.5</v>
      </c>
      <c r="I65" s="18">
        <v>2.8</v>
      </c>
      <c r="J65" s="18"/>
      <c r="K65" s="18">
        <f>MONTH(날씨5[[#This Row],[tm]])</f>
        <v>3</v>
      </c>
      <c r="L65" s="18">
        <f>DAY(날씨5[[#This Row],[tm]])</f>
        <v>4</v>
      </c>
    </row>
    <row r="66" spans="1:12" x14ac:dyDescent="0.3">
      <c r="A66">
        <v>95</v>
      </c>
      <c r="B66" s="18" t="s">
        <v>50</v>
      </c>
      <c r="C66" s="4">
        <v>43529</v>
      </c>
      <c r="D66" s="18">
        <v>5.0999999999999996</v>
      </c>
      <c r="E66" s="18">
        <v>-1.4</v>
      </c>
      <c r="F66" s="18">
        <v>12.2</v>
      </c>
      <c r="G66" s="18"/>
      <c r="H66" s="18">
        <v>6.2</v>
      </c>
      <c r="I66" s="18">
        <v>2.8</v>
      </c>
      <c r="J66" s="18"/>
      <c r="K66" s="18">
        <f>MONTH(날씨5[[#This Row],[tm]])</f>
        <v>3</v>
      </c>
      <c r="L66" s="18">
        <f>DAY(날씨5[[#This Row],[tm]])</f>
        <v>5</v>
      </c>
    </row>
    <row r="67" spans="1:12" x14ac:dyDescent="0.3">
      <c r="A67">
        <v>95</v>
      </c>
      <c r="B67" s="18" t="s">
        <v>50</v>
      </c>
      <c r="C67" s="4">
        <v>43530</v>
      </c>
      <c r="D67" s="18">
        <v>4.5999999999999996</v>
      </c>
      <c r="E67" s="18">
        <v>-2</v>
      </c>
      <c r="F67" s="18">
        <v>10.7</v>
      </c>
      <c r="G67" s="18"/>
      <c r="H67" s="18">
        <v>6.1</v>
      </c>
      <c r="I67" s="18">
        <v>4</v>
      </c>
      <c r="J67" s="18"/>
      <c r="K67" s="18">
        <f>MONTH(날씨5[[#This Row],[tm]])</f>
        <v>3</v>
      </c>
      <c r="L67" s="18">
        <f>DAY(날씨5[[#This Row],[tm]])</f>
        <v>6</v>
      </c>
    </row>
    <row r="68" spans="1:12" x14ac:dyDescent="0.3">
      <c r="A68">
        <v>95</v>
      </c>
      <c r="B68" s="18" t="s">
        <v>50</v>
      </c>
      <c r="C68" s="4">
        <v>43531</v>
      </c>
      <c r="D68" s="18">
        <v>4.7</v>
      </c>
      <c r="E68" s="18">
        <v>-1.6</v>
      </c>
      <c r="F68" s="18">
        <v>12.4</v>
      </c>
      <c r="G68" s="18"/>
      <c r="H68" s="18">
        <v>6.8</v>
      </c>
      <c r="I68" s="18">
        <v>3.8</v>
      </c>
      <c r="J68" s="18"/>
      <c r="K68" s="18">
        <f>MONTH(날씨5[[#This Row],[tm]])</f>
        <v>3</v>
      </c>
      <c r="L68" s="18">
        <f>DAY(날씨5[[#This Row],[tm]])</f>
        <v>7</v>
      </c>
    </row>
    <row r="69" spans="1:12" x14ac:dyDescent="0.3">
      <c r="A69">
        <v>95</v>
      </c>
      <c r="B69" s="18" t="s">
        <v>50</v>
      </c>
      <c r="C69" s="4">
        <v>43532</v>
      </c>
      <c r="D69" s="18">
        <v>3.2</v>
      </c>
      <c r="E69" s="18">
        <v>-5.8</v>
      </c>
      <c r="F69" s="18">
        <v>12.3</v>
      </c>
      <c r="G69" s="18"/>
      <c r="H69" s="18">
        <v>7.6</v>
      </c>
      <c r="I69" s="18">
        <v>4.2</v>
      </c>
      <c r="J69" s="18"/>
      <c r="K69" s="18">
        <f>MONTH(날씨5[[#This Row],[tm]])</f>
        <v>3</v>
      </c>
      <c r="L69" s="18">
        <f>DAY(날씨5[[#This Row],[tm]])</f>
        <v>8</v>
      </c>
    </row>
    <row r="70" spans="1:12" x14ac:dyDescent="0.3">
      <c r="A70">
        <v>95</v>
      </c>
      <c r="B70" s="18" t="s">
        <v>50</v>
      </c>
      <c r="C70" s="4">
        <v>43533</v>
      </c>
      <c r="D70" s="18">
        <v>2.6</v>
      </c>
      <c r="E70" s="18">
        <v>-6.3</v>
      </c>
      <c r="F70" s="18">
        <v>11.7</v>
      </c>
      <c r="G70" s="18"/>
      <c r="H70" s="18">
        <v>6.4</v>
      </c>
      <c r="I70" s="18">
        <v>3.1</v>
      </c>
      <c r="J70" s="18"/>
      <c r="K70" s="18">
        <f>MONTH(날씨5[[#This Row],[tm]])</f>
        <v>3</v>
      </c>
      <c r="L70" s="18">
        <f>DAY(날씨5[[#This Row],[tm]])</f>
        <v>9</v>
      </c>
    </row>
    <row r="71" spans="1:12" x14ac:dyDescent="0.3">
      <c r="A71">
        <v>95</v>
      </c>
      <c r="B71" s="18" t="s">
        <v>50</v>
      </c>
      <c r="C71" s="4">
        <v>43534</v>
      </c>
      <c r="D71" s="18">
        <v>5.2</v>
      </c>
      <c r="E71" s="18">
        <v>-0.9</v>
      </c>
      <c r="F71" s="18">
        <v>13.1</v>
      </c>
      <c r="G71" s="18"/>
      <c r="H71" s="18">
        <v>9.9</v>
      </c>
      <c r="I71" s="18">
        <v>5.5</v>
      </c>
      <c r="J71" s="18"/>
      <c r="K71" s="18">
        <f>MONTH(날씨5[[#This Row],[tm]])</f>
        <v>3</v>
      </c>
      <c r="L71" s="18">
        <f>DAY(날씨5[[#This Row],[tm]])</f>
        <v>10</v>
      </c>
    </row>
    <row r="72" spans="1:12" x14ac:dyDescent="0.3">
      <c r="A72">
        <v>95</v>
      </c>
      <c r="B72" s="18" t="s">
        <v>50</v>
      </c>
      <c r="C72" s="4">
        <v>43535</v>
      </c>
      <c r="D72" s="18">
        <v>3.3</v>
      </c>
      <c r="E72" s="18">
        <v>-4.0999999999999996</v>
      </c>
      <c r="F72" s="18">
        <v>11.2</v>
      </c>
      <c r="G72" s="18"/>
      <c r="H72" s="18">
        <v>7.3</v>
      </c>
      <c r="I72" s="18">
        <v>4.2</v>
      </c>
      <c r="J72" s="18"/>
      <c r="K72" s="18">
        <f>MONTH(날씨5[[#This Row],[tm]])</f>
        <v>3</v>
      </c>
      <c r="L72" s="18">
        <f>DAY(날씨5[[#This Row],[tm]])</f>
        <v>11</v>
      </c>
    </row>
    <row r="73" spans="1:12" x14ac:dyDescent="0.3">
      <c r="A73">
        <v>95</v>
      </c>
      <c r="B73" s="18" t="s">
        <v>50</v>
      </c>
      <c r="C73" s="4">
        <v>43536</v>
      </c>
      <c r="D73" s="18">
        <v>2.7</v>
      </c>
      <c r="E73" s="18">
        <v>-1.6</v>
      </c>
      <c r="F73" s="18">
        <v>7.5</v>
      </c>
      <c r="G73" s="18">
        <v>0</v>
      </c>
      <c r="H73" s="18">
        <v>10.8</v>
      </c>
      <c r="I73" s="18">
        <v>4.0999999999999996</v>
      </c>
      <c r="J73" s="18"/>
      <c r="K73" s="18">
        <f>MONTH(날씨5[[#This Row],[tm]])</f>
        <v>3</v>
      </c>
      <c r="L73" s="18">
        <f>DAY(날씨5[[#This Row],[tm]])</f>
        <v>12</v>
      </c>
    </row>
    <row r="74" spans="1:12" x14ac:dyDescent="0.3">
      <c r="A74">
        <v>95</v>
      </c>
      <c r="B74" s="18" t="s">
        <v>50</v>
      </c>
      <c r="C74" s="4">
        <v>43537</v>
      </c>
      <c r="D74" s="18">
        <v>1.8</v>
      </c>
      <c r="E74" s="18">
        <v>-4.2</v>
      </c>
      <c r="F74" s="18">
        <v>7.2</v>
      </c>
      <c r="G74" s="18"/>
      <c r="H74" s="18">
        <v>13.5</v>
      </c>
      <c r="I74" s="18">
        <v>6.2</v>
      </c>
      <c r="J74" s="18"/>
      <c r="K74" s="18">
        <f>MONTH(날씨5[[#This Row],[tm]])</f>
        <v>3</v>
      </c>
      <c r="L74" s="18">
        <f>DAY(날씨5[[#This Row],[tm]])</f>
        <v>13</v>
      </c>
    </row>
    <row r="75" spans="1:12" x14ac:dyDescent="0.3">
      <c r="A75">
        <v>95</v>
      </c>
      <c r="B75" s="18" t="s">
        <v>50</v>
      </c>
      <c r="C75" s="4">
        <v>43538</v>
      </c>
      <c r="D75" s="18">
        <v>0.4</v>
      </c>
      <c r="E75" s="18">
        <v>-7.9</v>
      </c>
      <c r="F75" s="18">
        <v>7.1</v>
      </c>
      <c r="G75" s="18">
        <v>0.7</v>
      </c>
      <c r="H75" s="18">
        <v>7.9</v>
      </c>
      <c r="I75" s="18">
        <v>4</v>
      </c>
      <c r="J75" s="18"/>
      <c r="K75" s="18">
        <f>MONTH(날씨5[[#This Row],[tm]])</f>
        <v>3</v>
      </c>
      <c r="L75" s="18">
        <f>DAY(날씨5[[#This Row],[tm]])</f>
        <v>14</v>
      </c>
    </row>
    <row r="76" spans="1:12" x14ac:dyDescent="0.3">
      <c r="A76">
        <v>95</v>
      </c>
      <c r="B76" s="18" t="s">
        <v>50</v>
      </c>
      <c r="C76" s="4">
        <v>43539</v>
      </c>
      <c r="D76" s="18">
        <v>1.5</v>
      </c>
      <c r="E76" s="18">
        <v>-2.9</v>
      </c>
      <c r="F76" s="18">
        <v>8.1</v>
      </c>
      <c r="G76" s="18">
        <v>0.6</v>
      </c>
      <c r="H76" s="18">
        <v>9.8000000000000007</v>
      </c>
      <c r="I76" s="18">
        <v>4.8</v>
      </c>
      <c r="J76" s="18"/>
      <c r="K76" s="18">
        <f>MONTH(날씨5[[#This Row],[tm]])</f>
        <v>3</v>
      </c>
      <c r="L76" s="18">
        <f>DAY(날씨5[[#This Row],[tm]])</f>
        <v>15</v>
      </c>
    </row>
    <row r="77" spans="1:12" x14ac:dyDescent="0.3">
      <c r="A77">
        <v>95</v>
      </c>
      <c r="B77" s="18" t="s">
        <v>50</v>
      </c>
      <c r="C77" s="4">
        <v>43540</v>
      </c>
      <c r="D77" s="18">
        <v>1.7</v>
      </c>
      <c r="E77" s="18">
        <v>-2.1</v>
      </c>
      <c r="F77" s="18">
        <v>7.4</v>
      </c>
      <c r="G77" s="18">
        <v>0</v>
      </c>
      <c r="H77" s="18">
        <v>7.3</v>
      </c>
      <c r="I77" s="18">
        <v>3.8</v>
      </c>
      <c r="J77" s="18"/>
      <c r="K77" s="18">
        <f>MONTH(날씨5[[#This Row],[tm]])</f>
        <v>3</v>
      </c>
      <c r="L77" s="18">
        <f>DAY(날씨5[[#This Row],[tm]])</f>
        <v>16</v>
      </c>
    </row>
    <row r="78" spans="1:12" x14ac:dyDescent="0.3">
      <c r="A78">
        <v>95</v>
      </c>
      <c r="B78" s="18" t="s">
        <v>50</v>
      </c>
      <c r="C78" s="4">
        <v>43541</v>
      </c>
      <c r="D78" s="18">
        <v>4.0999999999999996</v>
      </c>
      <c r="E78" s="18">
        <v>-3.3</v>
      </c>
      <c r="F78" s="18">
        <v>11.1</v>
      </c>
      <c r="G78" s="18"/>
      <c r="H78" s="18">
        <v>6.8</v>
      </c>
      <c r="I78" s="18">
        <v>2.9</v>
      </c>
      <c r="J78" s="18"/>
      <c r="K78" s="18">
        <f>MONTH(날씨5[[#This Row],[tm]])</f>
        <v>3</v>
      </c>
      <c r="L78" s="18">
        <f>DAY(날씨5[[#This Row],[tm]])</f>
        <v>17</v>
      </c>
    </row>
    <row r="79" spans="1:12" x14ac:dyDescent="0.3">
      <c r="A79">
        <v>95</v>
      </c>
      <c r="B79" s="18" t="s">
        <v>50</v>
      </c>
      <c r="C79" s="4">
        <v>43542</v>
      </c>
      <c r="D79" s="18">
        <v>4.3</v>
      </c>
      <c r="E79" s="18">
        <v>-5.2</v>
      </c>
      <c r="F79" s="18">
        <v>13.2</v>
      </c>
      <c r="G79" s="18"/>
      <c r="H79" s="18">
        <v>7.3</v>
      </c>
      <c r="I79" s="18">
        <v>4.0999999999999996</v>
      </c>
      <c r="J79" s="18"/>
      <c r="K79" s="18">
        <f>MONTH(날씨5[[#This Row],[tm]])</f>
        <v>3</v>
      </c>
      <c r="L79" s="18">
        <f>DAY(날씨5[[#This Row],[tm]])</f>
        <v>18</v>
      </c>
    </row>
    <row r="80" spans="1:12" x14ac:dyDescent="0.3">
      <c r="A80">
        <v>95</v>
      </c>
      <c r="B80" s="18" t="s">
        <v>50</v>
      </c>
      <c r="C80" s="4">
        <v>43543</v>
      </c>
      <c r="D80" s="18">
        <v>7.2</v>
      </c>
      <c r="E80" s="18">
        <v>-3.1</v>
      </c>
      <c r="F80" s="18">
        <v>17.100000000000001</v>
      </c>
      <c r="G80" s="18"/>
      <c r="H80" s="18">
        <v>5.8</v>
      </c>
      <c r="I80" s="18">
        <v>3.4</v>
      </c>
      <c r="J80" s="18"/>
      <c r="K80" s="18">
        <f>MONTH(날씨5[[#This Row],[tm]])</f>
        <v>3</v>
      </c>
      <c r="L80" s="18">
        <f>DAY(날씨5[[#This Row],[tm]])</f>
        <v>19</v>
      </c>
    </row>
    <row r="81" spans="1:12" x14ac:dyDescent="0.3">
      <c r="A81">
        <v>95</v>
      </c>
      <c r="B81" s="18" t="s">
        <v>50</v>
      </c>
      <c r="C81" s="4">
        <v>43544</v>
      </c>
      <c r="D81" s="18">
        <v>7.1</v>
      </c>
      <c r="E81" s="18">
        <v>-0.4</v>
      </c>
      <c r="F81" s="18">
        <v>14.1</v>
      </c>
      <c r="G81" s="18">
        <v>12.2</v>
      </c>
      <c r="H81" s="18">
        <v>5.8</v>
      </c>
      <c r="I81" s="18">
        <v>2.7</v>
      </c>
      <c r="J81" s="18"/>
      <c r="K81" s="18">
        <f>MONTH(날씨5[[#This Row],[tm]])</f>
        <v>3</v>
      </c>
      <c r="L81" s="18">
        <f>DAY(날씨5[[#This Row],[tm]])</f>
        <v>20</v>
      </c>
    </row>
    <row r="82" spans="1:12" x14ac:dyDescent="0.3">
      <c r="A82">
        <v>95</v>
      </c>
      <c r="B82" s="18" t="s">
        <v>50</v>
      </c>
      <c r="C82" s="4">
        <v>43545</v>
      </c>
      <c r="D82" s="18">
        <v>6.3</v>
      </c>
      <c r="E82" s="18">
        <v>1.2</v>
      </c>
      <c r="F82" s="18">
        <v>11.1</v>
      </c>
      <c r="G82" s="18">
        <v>6.6</v>
      </c>
      <c r="H82" s="18">
        <v>10.6</v>
      </c>
      <c r="I82" s="18">
        <v>5.2</v>
      </c>
      <c r="J82" s="18"/>
      <c r="K82" s="18">
        <f>MONTH(날씨5[[#This Row],[tm]])</f>
        <v>3</v>
      </c>
      <c r="L82" s="18">
        <f>DAY(날씨5[[#This Row],[tm]])</f>
        <v>21</v>
      </c>
    </row>
    <row r="83" spans="1:12" x14ac:dyDescent="0.3">
      <c r="A83">
        <v>95</v>
      </c>
      <c r="B83" s="18" t="s">
        <v>50</v>
      </c>
      <c r="C83" s="4">
        <v>43546</v>
      </c>
      <c r="D83" s="18">
        <v>1.6</v>
      </c>
      <c r="E83" s="18">
        <v>-4</v>
      </c>
      <c r="F83" s="18">
        <v>7.6</v>
      </c>
      <c r="G83" s="18"/>
      <c r="H83" s="18">
        <v>9</v>
      </c>
      <c r="I83" s="18">
        <v>3.5</v>
      </c>
      <c r="J83" s="18"/>
      <c r="K83" s="18">
        <f>MONTH(날씨5[[#This Row],[tm]])</f>
        <v>3</v>
      </c>
      <c r="L83" s="18">
        <f>DAY(날씨5[[#This Row],[tm]])</f>
        <v>22</v>
      </c>
    </row>
    <row r="84" spans="1:12" x14ac:dyDescent="0.3">
      <c r="A84">
        <v>95</v>
      </c>
      <c r="B84" s="18" t="s">
        <v>50</v>
      </c>
      <c r="C84" s="4">
        <v>43547</v>
      </c>
      <c r="D84" s="18">
        <v>0.6</v>
      </c>
      <c r="E84" s="18">
        <v>-5.3</v>
      </c>
      <c r="F84" s="18">
        <v>6.4</v>
      </c>
      <c r="G84" s="18">
        <v>0.5</v>
      </c>
      <c r="H84" s="18">
        <v>10.5</v>
      </c>
      <c r="I84" s="18">
        <v>4.9000000000000004</v>
      </c>
      <c r="J84" s="18"/>
      <c r="K84" s="18">
        <f>MONTH(날씨5[[#This Row],[tm]])</f>
        <v>3</v>
      </c>
      <c r="L84" s="18">
        <f>DAY(날씨5[[#This Row],[tm]])</f>
        <v>23</v>
      </c>
    </row>
    <row r="85" spans="1:12" x14ac:dyDescent="0.3">
      <c r="A85">
        <v>95</v>
      </c>
      <c r="B85" s="18" t="s">
        <v>50</v>
      </c>
      <c r="C85" s="4">
        <v>43548</v>
      </c>
      <c r="D85" s="18">
        <v>2</v>
      </c>
      <c r="E85" s="18">
        <v>-6.2</v>
      </c>
      <c r="F85" s="18">
        <v>9.1999999999999993</v>
      </c>
      <c r="G85" s="18"/>
      <c r="H85" s="18">
        <v>11.6</v>
      </c>
      <c r="I85" s="18">
        <v>5.3</v>
      </c>
      <c r="J85" s="18"/>
      <c r="K85" s="18">
        <f>MONTH(날씨5[[#This Row],[tm]])</f>
        <v>3</v>
      </c>
      <c r="L85" s="18">
        <f>DAY(날씨5[[#This Row],[tm]])</f>
        <v>24</v>
      </c>
    </row>
    <row r="86" spans="1:12" x14ac:dyDescent="0.3">
      <c r="A86">
        <v>95</v>
      </c>
      <c r="B86" s="18" t="s">
        <v>50</v>
      </c>
      <c r="C86" s="4">
        <v>43549</v>
      </c>
      <c r="D86" s="18">
        <v>6.4</v>
      </c>
      <c r="E86" s="18">
        <v>-0.2</v>
      </c>
      <c r="F86" s="18">
        <v>9.4</v>
      </c>
      <c r="G86" s="18"/>
      <c r="H86" s="18">
        <v>8.3000000000000007</v>
      </c>
      <c r="I86" s="18">
        <v>4.0999999999999996</v>
      </c>
      <c r="J86" s="18"/>
      <c r="K86" s="18">
        <f>MONTH(날씨5[[#This Row],[tm]])</f>
        <v>3</v>
      </c>
      <c r="L86" s="18">
        <f>DAY(날씨5[[#This Row],[tm]])</f>
        <v>25</v>
      </c>
    </row>
    <row r="87" spans="1:12" x14ac:dyDescent="0.3">
      <c r="A87">
        <v>95</v>
      </c>
      <c r="B87" s="18" t="s">
        <v>50</v>
      </c>
      <c r="C87" s="4">
        <v>43550</v>
      </c>
      <c r="D87" s="18">
        <v>9.5</v>
      </c>
      <c r="E87" s="18">
        <v>3</v>
      </c>
      <c r="F87" s="18">
        <v>16.600000000000001</v>
      </c>
      <c r="G87" s="18"/>
      <c r="H87" s="18">
        <v>11.8</v>
      </c>
      <c r="I87" s="18">
        <v>4.2</v>
      </c>
      <c r="J87" s="18"/>
      <c r="K87" s="18">
        <f>MONTH(날씨5[[#This Row],[tm]])</f>
        <v>3</v>
      </c>
      <c r="L87" s="18">
        <f>DAY(날씨5[[#This Row],[tm]])</f>
        <v>26</v>
      </c>
    </row>
    <row r="88" spans="1:12" x14ac:dyDescent="0.3">
      <c r="A88">
        <v>95</v>
      </c>
      <c r="B88" s="18" t="s">
        <v>50</v>
      </c>
      <c r="C88" s="4">
        <v>43551</v>
      </c>
      <c r="D88" s="18">
        <v>9.9</v>
      </c>
      <c r="E88" s="18">
        <v>1.3</v>
      </c>
      <c r="F88" s="18">
        <v>14.8</v>
      </c>
      <c r="G88" s="18"/>
      <c r="H88" s="18">
        <v>12.2</v>
      </c>
      <c r="I88" s="18">
        <v>6.3</v>
      </c>
      <c r="J88" s="18"/>
      <c r="K88" s="18">
        <f>MONTH(날씨5[[#This Row],[tm]])</f>
        <v>3</v>
      </c>
      <c r="L88" s="18">
        <f>DAY(날씨5[[#This Row],[tm]])</f>
        <v>27</v>
      </c>
    </row>
    <row r="89" spans="1:12" x14ac:dyDescent="0.3">
      <c r="A89">
        <v>95</v>
      </c>
      <c r="B89" s="18" t="s">
        <v>50</v>
      </c>
      <c r="C89" s="4">
        <v>43552</v>
      </c>
      <c r="D89" s="18">
        <v>9.3000000000000007</v>
      </c>
      <c r="E89" s="18">
        <v>4.5999999999999996</v>
      </c>
      <c r="F89" s="18">
        <v>13.4</v>
      </c>
      <c r="G89" s="18"/>
      <c r="H89" s="18">
        <v>6.5</v>
      </c>
      <c r="I89" s="18">
        <v>3.6</v>
      </c>
      <c r="J89" s="18"/>
      <c r="K89" s="18">
        <f>MONTH(날씨5[[#This Row],[tm]])</f>
        <v>3</v>
      </c>
      <c r="L89" s="18">
        <f>DAY(날씨5[[#This Row],[tm]])</f>
        <v>28</v>
      </c>
    </row>
    <row r="90" spans="1:12" x14ac:dyDescent="0.3">
      <c r="A90">
        <v>95</v>
      </c>
      <c r="B90" s="18" t="s">
        <v>50</v>
      </c>
      <c r="C90" s="4">
        <v>43553</v>
      </c>
      <c r="D90" s="18">
        <v>8</v>
      </c>
      <c r="E90" s="18">
        <v>0.5</v>
      </c>
      <c r="F90" s="18">
        <v>14.2</v>
      </c>
      <c r="G90" s="18"/>
      <c r="H90" s="18">
        <v>7.3</v>
      </c>
      <c r="I90" s="18">
        <v>4.8</v>
      </c>
      <c r="J90" s="18"/>
      <c r="K90" s="18">
        <f>MONTH(날씨5[[#This Row],[tm]])</f>
        <v>3</v>
      </c>
      <c r="L90" s="18">
        <f>DAY(날씨5[[#This Row],[tm]])</f>
        <v>29</v>
      </c>
    </row>
    <row r="91" spans="1:12" x14ac:dyDescent="0.3">
      <c r="A91">
        <v>95</v>
      </c>
      <c r="B91" s="18" t="s">
        <v>50</v>
      </c>
      <c r="C91" s="4">
        <v>43554</v>
      </c>
      <c r="D91" s="18">
        <v>4</v>
      </c>
      <c r="E91" s="18">
        <v>0.8</v>
      </c>
      <c r="F91" s="18">
        <v>8.4</v>
      </c>
      <c r="G91" s="18">
        <v>2.5</v>
      </c>
      <c r="H91" s="18">
        <v>13.5</v>
      </c>
      <c r="I91" s="18">
        <v>5</v>
      </c>
      <c r="J91" s="18"/>
      <c r="K91" s="18">
        <f>MONTH(날씨5[[#This Row],[tm]])</f>
        <v>3</v>
      </c>
      <c r="L91" s="18">
        <f>DAY(날씨5[[#This Row],[tm]])</f>
        <v>30</v>
      </c>
    </row>
    <row r="92" spans="1:12" x14ac:dyDescent="0.3">
      <c r="A92">
        <v>95</v>
      </c>
      <c r="B92" s="18" t="s">
        <v>50</v>
      </c>
      <c r="C92" s="4">
        <v>43555</v>
      </c>
      <c r="D92" s="18">
        <v>2.5</v>
      </c>
      <c r="E92" s="18">
        <v>-2.6</v>
      </c>
      <c r="F92" s="18">
        <v>6.5</v>
      </c>
      <c r="G92" s="18">
        <v>0.2</v>
      </c>
      <c r="H92" s="18">
        <v>9.1999999999999993</v>
      </c>
      <c r="I92" s="18">
        <v>3.8</v>
      </c>
      <c r="J92" s="18"/>
      <c r="K92" s="18">
        <f>MONTH(날씨5[[#This Row],[tm]])</f>
        <v>3</v>
      </c>
      <c r="L92" s="18">
        <f>DAY(날씨5[[#This Row],[tm]])</f>
        <v>31</v>
      </c>
    </row>
    <row r="93" spans="1:12" x14ac:dyDescent="0.3">
      <c r="A93">
        <v>95</v>
      </c>
      <c r="B93" s="18" t="s">
        <v>50</v>
      </c>
      <c r="C93" s="4">
        <v>43556</v>
      </c>
      <c r="D93" s="18">
        <v>2.6</v>
      </c>
      <c r="E93" s="18">
        <v>-5.8</v>
      </c>
      <c r="F93" s="18">
        <v>9.6</v>
      </c>
      <c r="G93" s="18"/>
      <c r="H93" s="18">
        <v>10.4</v>
      </c>
      <c r="I93" s="18">
        <v>4.7</v>
      </c>
      <c r="J93" s="18"/>
      <c r="K93" s="18">
        <f>MONTH(날씨5[[#This Row],[tm]])</f>
        <v>4</v>
      </c>
      <c r="L93" s="18">
        <f>DAY(날씨5[[#This Row],[tm]])</f>
        <v>1</v>
      </c>
    </row>
    <row r="94" spans="1:12" x14ac:dyDescent="0.3">
      <c r="A94">
        <v>95</v>
      </c>
      <c r="B94" s="18" t="s">
        <v>50</v>
      </c>
      <c r="C94" s="4">
        <v>43557</v>
      </c>
      <c r="D94" s="18">
        <v>3.7</v>
      </c>
      <c r="E94" s="18">
        <v>-5.6</v>
      </c>
      <c r="F94" s="18">
        <v>12</v>
      </c>
      <c r="G94" s="18"/>
      <c r="H94" s="18">
        <v>10.9</v>
      </c>
      <c r="I94" s="18">
        <v>4.7</v>
      </c>
      <c r="J94" s="18"/>
      <c r="K94" s="18">
        <f>MONTH(날씨5[[#This Row],[tm]])</f>
        <v>4</v>
      </c>
      <c r="L94" s="18">
        <f>DAY(날씨5[[#This Row],[tm]])</f>
        <v>2</v>
      </c>
    </row>
    <row r="95" spans="1:12" x14ac:dyDescent="0.3">
      <c r="A95">
        <v>95</v>
      </c>
      <c r="B95" s="18" t="s">
        <v>50</v>
      </c>
      <c r="C95" s="4">
        <v>43558</v>
      </c>
      <c r="D95" s="18">
        <v>5.2</v>
      </c>
      <c r="E95" s="18">
        <v>-4.7</v>
      </c>
      <c r="F95" s="18">
        <v>13.5</v>
      </c>
      <c r="G95" s="18"/>
      <c r="H95" s="18">
        <v>10.6</v>
      </c>
      <c r="I95" s="18">
        <v>4.5999999999999996</v>
      </c>
      <c r="J95" s="18"/>
      <c r="K95" s="18">
        <f>MONTH(날씨5[[#This Row],[tm]])</f>
        <v>4</v>
      </c>
      <c r="L95" s="18">
        <f>DAY(날씨5[[#This Row],[tm]])</f>
        <v>3</v>
      </c>
    </row>
    <row r="96" spans="1:12" x14ac:dyDescent="0.3">
      <c r="A96">
        <v>95</v>
      </c>
      <c r="B96" s="18" t="s">
        <v>50</v>
      </c>
      <c r="C96" s="4">
        <v>43559</v>
      </c>
      <c r="D96" s="18">
        <v>7.6</v>
      </c>
      <c r="E96" s="18">
        <v>-3</v>
      </c>
      <c r="F96" s="18">
        <v>16</v>
      </c>
      <c r="G96" s="18"/>
      <c r="H96" s="18">
        <v>12.1</v>
      </c>
      <c r="I96" s="18">
        <v>6.4</v>
      </c>
      <c r="J96" s="18"/>
      <c r="K96" s="18">
        <f>MONTH(날씨5[[#This Row],[tm]])</f>
        <v>4</v>
      </c>
      <c r="L96" s="18">
        <f>DAY(날씨5[[#This Row],[tm]])</f>
        <v>4</v>
      </c>
    </row>
    <row r="97" spans="1:12" x14ac:dyDescent="0.3">
      <c r="A97">
        <v>95</v>
      </c>
      <c r="B97" s="18" t="s">
        <v>50</v>
      </c>
      <c r="C97" s="4">
        <v>43560</v>
      </c>
      <c r="D97" s="18">
        <v>10.1</v>
      </c>
      <c r="E97" s="18">
        <v>3</v>
      </c>
      <c r="F97" s="18">
        <v>17.3</v>
      </c>
      <c r="G97" s="18">
        <v>0</v>
      </c>
      <c r="H97" s="18">
        <v>13</v>
      </c>
      <c r="I97" s="18">
        <v>4.8</v>
      </c>
      <c r="J97" s="18"/>
      <c r="K97" s="18">
        <f>MONTH(날씨5[[#This Row],[tm]])</f>
        <v>4</v>
      </c>
      <c r="L97" s="18">
        <f>DAY(날씨5[[#This Row],[tm]])</f>
        <v>5</v>
      </c>
    </row>
    <row r="98" spans="1:12" x14ac:dyDescent="0.3">
      <c r="A98">
        <v>95</v>
      </c>
      <c r="B98" s="18" t="s">
        <v>50</v>
      </c>
      <c r="C98" s="4">
        <v>43561</v>
      </c>
      <c r="D98" s="18">
        <v>5.7</v>
      </c>
      <c r="E98" s="18">
        <v>0.2</v>
      </c>
      <c r="F98" s="18">
        <v>12.1</v>
      </c>
      <c r="G98" s="18">
        <v>3.5</v>
      </c>
      <c r="H98" s="18">
        <v>6.9</v>
      </c>
      <c r="I98" s="18">
        <v>4.7</v>
      </c>
      <c r="J98" s="18"/>
      <c r="K98" s="18">
        <f>MONTH(날씨5[[#This Row],[tm]])</f>
        <v>4</v>
      </c>
      <c r="L98" s="18">
        <f>DAY(날씨5[[#This Row],[tm]])</f>
        <v>6</v>
      </c>
    </row>
    <row r="99" spans="1:12" x14ac:dyDescent="0.3">
      <c r="A99">
        <v>95</v>
      </c>
      <c r="B99" s="18" t="s">
        <v>50</v>
      </c>
      <c r="C99" s="4">
        <v>43562</v>
      </c>
      <c r="D99" s="18">
        <v>9.1</v>
      </c>
      <c r="E99" s="18">
        <v>0.7</v>
      </c>
      <c r="F99" s="18">
        <v>18.3</v>
      </c>
      <c r="G99" s="18"/>
      <c r="H99" s="18">
        <v>6.4</v>
      </c>
      <c r="I99" s="18">
        <v>3.3</v>
      </c>
      <c r="J99" s="18"/>
      <c r="K99" s="18">
        <f>MONTH(날씨5[[#This Row],[tm]])</f>
        <v>4</v>
      </c>
      <c r="L99" s="18">
        <f>DAY(날씨5[[#This Row],[tm]])</f>
        <v>7</v>
      </c>
    </row>
    <row r="100" spans="1:12" x14ac:dyDescent="0.3">
      <c r="A100">
        <v>95</v>
      </c>
      <c r="B100" s="18" t="s">
        <v>50</v>
      </c>
      <c r="C100" s="4">
        <v>43563</v>
      </c>
      <c r="D100" s="18">
        <v>8.8000000000000007</v>
      </c>
      <c r="E100" s="18">
        <v>0.4</v>
      </c>
      <c r="F100" s="18">
        <v>16.2</v>
      </c>
      <c r="G100" s="18"/>
      <c r="H100" s="18">
        <v>11</v>
      </c>
      <c r="I100" s="18">
        <v>5.4</v>
      </c>
      <c r="J100" s="18"/>
      <c r="K100" s="18">
        <f>MONTH(날씨5[[#This Row],[tm]])</f>
        <v>4</v>
      </c>
      <c r="L100" s="18">
        <f>DAY(날씨5[[#This Row],[tm]])</f>
        <v>8</v>
      </c>
    </row>
    <row r="101" spans="1:12" x14ac:dyDescent="0.3">
      <c r="A101">
        <v>95</v>
      </c>
      <c r="B101" s="18" t="s">
        <v>50</v>
      </c>
      <c r="C101" s="4">
        <v>43564</v>
      </c>
      <c r="D101" s="18">
        <v>7.2</v>
      </c>
      <c r="E101" s="18">
        <v>0.6</v>
      </c>
      <c r="F101" s="18">
        <v>15</v>
      </c>
      <c r="G101" s="18">
        <v>5.4</v>
      </c>
      <c r="H101" s="18">
        <v>9.6999999999999993</v>
      </c>
      <c r="I101" s="18">
        <v>6.3</v>
      </c>
      <c r="J101" s="18"/>
      <c r="K101" s="18">
        <f>MONTH(날씨5[[#This Row],[tm]])</f>
        <v>4</v>
      </c>
      <c r="L101" s="18">
        <f>DAY(날씨5[[#This Row],[tm]])</f>
        <v>9</v>
      </c>
    </row>
    <row r="102" spans="1:12" x14ac:dyDescent="0.3">
      <c r="A102">
        <v>95</v>
      </c>
      <c r="B102" s="18" t="s">
        <v>50</v>
      </c>
      <c r="C102" s="4">
        <v>43565</v>
      </c>
      <c r="D102" s="18">
        <v>5.7</v>
      </c>
      <c r="E102" s="18">
        <v>1.4</v>
      </c>
      <c r="F102" s="18">
        <v>9.1999999999999993</v>
      </c>
      <c r="G102" s="18">
        <v>2.2000000000000002</v>
      </c>
      <c r="H102" s="18">
        <v>8.6</v>
      </c>
      <c r="I102" s="18">
        <v>5.8</v>
      </c>
      <c r="J102" s="18"/>
      <c r="K102" s="18">
        <f>MONTH(날씨5[[#This Row],[tm]])</f>
        <v>4</v>
      </c>
      <c r="L102" s="18">
        <f>DAY(날씨5[[#This Row],[tm]])</f>
        <v>10</v>
      </c>
    </row>
    <row r="103" spans="1:12" x14ac:dyDescent="0.3">
      <c r="A103">
        <v>95</v>
      </c>
      <c r="B103" s="18" t="s">
        <v>50</v>
      </c>
      <c r="C103" s="4">
        <v>43566</v>
      </c>
      <c r="D103" s="18">
        <v>7.7</v>
      </c>
      <c r="E103" s="18">
        <v>-1.2</v>
      </c>
      <c r="F103" s="18">
        <v>15.7</v>
      </c>
      <c r="G103" s="18"/>
      <c r="H103" s="18">
        <v>6.6</v>
      </c>
      <c r="I103" s="18">
        <v>3</v>
      </c>
      <c r="J103" s="18"/>
      <c r="K103" s="18">
        <f>MONTH(날씨5[[#This Row],[tm]])</f>
        <v>4</v>
      </c>
      <c r="L103" s="18">
        <f>DAY(날씨5[[#This Row],[tm]])</f>
        <v>11</v>
      </c>
    </row>
    <row r="104" spans="1:12" x14ac:dyDescent="0.3">
      <c r="A104">
        <v>95</v>
      </c>
      <c r="B104" s="18" t="s">
        <v>50</v>
      </c>
      <c r="C104" s="4">
        <v>43567</v>
      </c>
      <c r="D104" s="18">
        <v>9.8000000000000007</v>
      </c>
      <c r="E104" s="18">
        <v>0.6</v>
      </c>
      <c r="F104" s="18">
        <v>18.3</v>
      </c>
      <c r="G104" s="18"/>
      <c r="H104" s="18">
        <v>8.3000000000000007</v>
      </c>
      <c r="I104" s="18">
        <v>4.0999999999999996</v>
      </c>
      <c r="J104" s="18"/>
      <c r="K104" s="18">
        <f>MONTH(날씨5[[#This Row],[tm]])</f>
        <v>4</v>
      </c>
      <c r="L104" s="18">
        <f>DAY(날씨5[[#This Row],[tm]])</f>
        <v>12</v>
      </c>
    </row>
    <row r="105" spans="1:12" x14ac:dyDescent="0.3">
      <c r="A105">
        <v>95</v>
      </c>
      <c r="B105" s="18" t="s">
        <v>50</v>
      </c>
      <c r="C105" s="4">
        <v>43568</v>
      </c>
      <c r="D105" s="18">
        <v>9.4</v>
      </c>
      <c r="E105" s="18">
        <v>0.4</v>
      </c>
      <c r="F105" s="18">
        <v>17.3</v>
      </c>
      <c r="G105" s="18"/>
      <c r="H105" s="18">
        <v>10</v>
      </c>
      <c r="I105" s="18">
        <v>3.9</v>
      </c>
      <c r="J105" s="18"/>
      <c r="K105" s="18">
        <f>MONTH(날씨5[[#This Row],[tm]])</f>
        <v>4</v>
      </c>
      <c r="L105" s="18">
        <f>DAY(날씨5[[#This Row],[tm]])</f>
        <v>13</v>
      </c>
    </row>
    <row r="106" spans="1:12" x14ac:dyDescent="0.3">
      <c r="A106">
        <v>95</v>
      </c>
      <c r="B106" s="18" t="s">
        <v>50</v>
      </c>
      <c r="C106" s="4">
        <v>43569</v>
      </c>
      <c r="D106" s="18">
        <v>6.5</v>
      </c>
      <c r="E106" s="18">
        <v>0.9</v>
      </c>
      <c r="F106" s="18">
        <v>12.6</v>
      </c>
      <c r="G106" s="18">
        <v>2.5</v>
      </c>
      <c r="H106" s="18">
        <v>14.3</v>
      </c>
      <c r="I106" s="18">
        <v>5.5</v>
      </c>
      <c r="J106" s="18"/>
      <c r="K106" s="18">
        <f>MONTH(날씨5[[#This Row],[tm]])</f>
        <v>4</v>
      </c>
      <c r="L106" s="18">
        <f>DAY(날씨5[[#This Row],[tm]])</f>
        <v>14</v>
      </c>
    </row>
    <row r="107" spans="1:12" x14ac:dyDescent="0.3">
      <c r="A107">
        <v>95</v>
      </c>
      <c r="B107" s="18" t="s">
        <v>50</v>
      </c>
      <c r="C107" s="4">
        <v>43570</v>
      </c>
      <c r="D107" s="18">
        <v>8.6999999999999993</v>
      </c>
      <c r="E107" s="18">
        <v>-2.2999999999999998</v>
      </c>
      <c r="F107" s="18">
        <v>18.100000000000001</v>
      </c>
      <c r="G107" s="18"/>
      <c r="H107" s="18">
        <v>11.8</v>
      </c>
      <c r="I107" s="18">
        <v>5.4</v>
      </c>
      <c r="J107" s="18"/>
      <c r="K107" s="18">
        <f>MONTH(날씨5[[#This Row],[tm]])</f>
        <v>4</v>
      </c>
      <c r="L107" s="18">
        <f>DAY(날씨5[[#This Row],[tm]])</f>
        <v>15</v>
      </c>
    </row>
    <row r="108" spans="1:12" x14ac:dyDescent="0.3">
      <c r="A108">
        <v>95</v>
      </c>
      <c r="B108" s="18" t="s">
        <v>50</v>
      </c>
      <c r="C108" s="4">
        <v>43571</v>
      </c>
      <c r="D108" s="18">
        <v>10.9</v>
      </c>
      <c r="E108" s="18">
        <v>0.3</v>
      </c>
      <c r="F108" s="18">
        <v>20.6</v>
      </c>
      <c r="G108" s="18"/>
      <c r="H108" s="18">
        <v>8.9</v>
      </c>
      <c r="I108" s="18">
        <v>4.3</v>
      </c>
      <c r="J108" s="18"/>
      <c r="K108" s="18">
        <f>MONTH(날씨5[[#This Row],[tm]])</f>
        <v>4</v>
      </c>
      <c r="L108" s="18">
        <f>DAY(날씨5[[#This Row],[tm]])</f>
        <v>16</v>
      </c>
    </row>
    <row r="109" spans="1:12" x14ac:dyDescent="0.3">
      <c r="A109">
        <v>95</v>
      </c>
      <c r="B109" s="18" t="s">
        <v>50</v>
      </c>
      <c r="C109" s="4">
        <v>43572</v>
      </c>
      <c r="D109" s="18">
        <v>12.4</v>
      </c>
      <c r="E109" s="18">
        <v>1</v>
      </c>
      <c r="F109" s="18">
        <v>22.4</v>
      </c>
      <c r="G109" s="18"/>
      <c r="H109" s="18">
        <v>7.9</v>
      </c>
      <c r="I109" s="18">
        <v>3.9</v>
      </c>
      <c r="J109" s="18"/>
      <c r="K109" s="18">
        <f>MONTH(날씨5[[#This Row],[tm]])</f>
        <v>4</v>
      </c>
      <c r="L109" s="18">
        <f>DAY(날씨5[[#This Row],[tm]])</f>
        <v>17</v>
      </c>
    </row>
    <row r="110" spans="1:12" x14ac:dyDescent="0.3">
      <c r="A110">
        <v>95</v>
      </c>
      <c r="B110" s="18" t="s">
        <v>50</v>
      </c>
      <c r="C110" s="4">
        <v>43573</v>
      </c>
      <c r="D110" s="18">
        <v>9.8000000000000007</v>
      </c>
      <c r="E110" s="18">
        <v>4.7</v>
      </c>
      <c r="F110" s="18">
        <v>13.8</v>
      </c>
      <c r="G110" s="18">
        <v>0</v>
      </c>
      <c r="H110" s="18">
        <v>10.5</v>
      </c>
      <c r="I110" s="18">
        <v>3.5</v>
      </c>
      <c r="J110" s="18"/>
      <c r="K110" s="18">
        <f>MONTH(날씨5[[#This Row],[tm]])</f>
        <v>4</v>
      </c>
      <c r="L110" s="18">
        <f>DAY(날씨5[[#This Row],[tm]])</f>
        <v>18</v>
      </c>
    </row>
    <row r="111" spans="1:12" x14ac:dyDescent="0.3">
      <c r="A111">
        <v>95</v>
      </c>
      <c r="B111" s="18" t="s">
        <v>50</v>
      </c>
      <c r="C111" s="4">
        <v>43574</v>
      </c>
      <c r="D111" s="18">
        <v>11.7</v>
      </c>
      <c r="E111" s="18">
        <v>6.2</v>
      </c>
      <c r="F111" s="18">
        <v>19.100000000000001</v>
      </c>
      <c r="G111" s="18"/>
      <c r="H111" s="18">
        <v>6.6</v>
      </c>
      <c r="I111" s="18">
        <v>4.5</v>
      </c>
      <c r="J111" s="18"/>
      <c r="K111" s="18">
        <f>MONTH(날씨5[[#This Row],[tm]])</f>
        <v>4</v>
      </c>
      <c r="L111" s="18">
        <f>DAY(날씨5[[#This Row],[tm]])</f>
        <v>19</v>
      </c>
    </row>
    <row r="112" spans="1:12" x14ac:dyDescent="0.3">
      <c r="A112">
        <v>95</v>
      </c>
      <c r="B112" s="18" t="s">
        <v>50</v>
      </c>
      <c r="C112" s="4">
        <v>43575</v>
      </c>
      <c r="D112" s="18">
        <v>11.4</v>
      </c>
      <c r="E112" s="18">
        <v>2.5</v>
      </c>
      <c r="F112" s="18">
        <v>18.7</v>
      </c>
      <c r="G112" s="18">
        <v>0.1</v>
      </c>
      <c r="H112" s="18">
        <v>8</v>
      </c>
      <c r="I112" s="18">
        <v>4.2</v>
      </c>
      <c r="J112" s="18"/>
      <c r="K112" s="18">
        <f>MONTH(날씨5[[#This Row],[tm]])</f>
        <v>4</v>
      </c>
      <c r="L112" s="18">
        <f>DAY(날씨5[[#This Row],[tm]])</f>
        <v>20</v>
      </c>
    </row>
    <row r="113" spans="1:12" x14ac:dyDescent="0.3">
      <c r="A113">
        <v>95</v>
      </c>
      <c r="B113" s="18" t="s">
        <v>50</v>
      </c>
      <c r="C113" s="4">
        <v>43576</v>
      </c>
      <c r="D113" s="18">
        <v>15.3</v>
      </c>
      <c r="E113" s="18">
        <v>11.2</v>
      </c>
      <c r="F113" s="18">
        <v>21.5</v>
      </c>
      <c r="G113" s="18">
        <v>0</v>
      </c>
      <c r="H113" s="18">
        <v>6</v>
      </c>
      <c r="I113" s="18">
        <v>2.9</v>
      </c>
      <c r="J113" s="18"/>
      <c r="K113" s="18">
        <f>MONTH(날씨5[[#This Row],[tm]])</f>
        <v>4</v>
      </c>
      <c r="L113" s="18">
        <f>DAY(날씨5[[#This Row],[tm]])</f>
        <v>21</v>
      </c>
    </row>
    <row r="114" spans="1:12" x14ac:dyDescent="0.3">
      <c r="A114">
        <v>95</v>
      </c>
      <c r="B114" s="18" t="s">
        <v>50</v>
      </c>
      <c r="C114" s="4">
        <v>43577</v>
      </c>
      <c r="D114" s="18">
        <v>17</v>
      </c>
      <c r="E114" s="18">
        <v>6.8</v>
      </c>
      <c r="F114" s="18">
        <v>27.6</v>
      </c>
      <c r="G114" s="18"/>
      <c r="H114" s="18">
        <v>5.5</v>
      </c>
      <c r="I114" s="18">
        <v>2.2999999999999998</v>
      </c>
      <c r="J114" s="18"/>
      <c r="K114" s="18">
        <f>MONTH(날씨5[[#This Row],[tm]])</f>
        <v>4</v>
      </c>
      <c r="L114" s="18">
        <f>DAY(날씨5[[#This Row],[tm]])</f>
        <v>22</v>
      </c>
    </row>
    <row r="115" spans="1:12" x14ac:dyDescent="0.3">
      <c r="A115">
        <v>95</v>
      </c>
      <c r="B115" s="18" t="s">
        <v>50</v>
      </c>
      <c r="C115" s="4">
        <v>43578</v>
      </c>
      <c r="D115" s="18">
        <v>19</v>
      </c>
      <c r="E115" s="18">
        <v>9.8000000000000007</v>
      </c>
      <c r="F115" s="18">
        <v>25.8</v>
      </c>
      <c r="G115" s="18"/>
      <c r="H115" s="18">
        <v>5</v>
      </c>
      <c r="I115" s="18">
        <v>2.6</v>
      </c>
      <c r="J115" s="18"/>
      <c r="K115" s="18">
        <f>MONTH(날씨5[[#This Row],[tm]])</f>
        <v>4</v>
      </c>
      <c r="L115" s="18">
        <f>DAY(날씨5[[#This Row],[tm]])</f>
        <v>23</v>
      </c>
    </row>
    <row r="116" spans="1:12" x14ac:dyDescent="0.3">
      <c r="A116">
        <v>95</v>
      </c>
      <c r="B116" s="18" t="s">
        <v>50</v>
      </c>
      <c r="C116" s="4">
        <v>43579</v>
      </c>
      <c r="D116" s="18">
        <v>19.7</v>
      </c>
      <c r="E116" s="18">
        <v>14.4</v>
      </c>
      <c r="F116" s="18">
        <v>26.8</v>
      </c>
      <c r="G116" s="18">
        <v>0</v>
      </c>
      <c r="H116" s="18">
        <v>8.8000000000000007</v>
      </c>
      <c r="I116" s="18">
        <v>5.4</v>
      </c>
      <c r="J116" s="18"/>
      <c r="K116" s="18">
        <f>MONTH(날씨5[[#This Row],[tm]])</f>
        <v>4</v>
      </c>
      <c r="L116" s="18">
        <f>DAY(날씨5[[#This Row],[tm]])</f>
        <v>24</v>
      </c>
    </row>
    <row r="117" spans="1:12" x14ac:dyDescent="0.3">
      <c r="A117">
        <v>95</v>
      </c>
      <c r="B117" s="18" t="s">
        <v>50</v>
      </c>
      <c r="C117" s="4">
        <v>43580</v>
      </c>
      <c r="D117" s="18">
        <v>10.199999999999999</v>
      </c>
      <c r="E117" s="18">
        <v>6.1</v>
      </c>
      <c r="F117" s="18">
        <v>16.100000000000001</v>
      </c>
      <c r="G117" s="18">
        <v>14.3</v>
      </c>
      <c r="H117" s="18">
        <v>8.6</v>
      </c>
      <c r="I117" s="18">
        <v>5.6</v>
      </c>
      <c r="J117" s="18"/>
      <c r="K117" s="18">
        <f>MONTH(날씨5[[#This Row],[tm]])</f>
        <v>4</v>
      </c>
      <c r="L117" s="18">
        <f>DAY(날씨5[[#This Row],[tm]])</f>
        <v>25</v>
      </c>
    </row>
    <row r="118" spans="1:12" x14ac:dyDescent="0.3">
      <c r="A118">
        <v>95</v>
      </c>
      <c r="B118" s="18" t="s">
        <v>50</v>
      </c>
      <c r="C118" s="4">
        <v>43581</v>
      </c>
      <c r="D118" s="18">
        <v>7</v>
      </c>
      <c r="E118" s="18">
        <v>3.1</v>
      </c>
      <c r="F118" s="18">
        <v>10.199999999999999</v>
      </c>
      <c r="G118" s="18">
        <v>0</v>
      </c>
      <c r="H118" s="18">
        <v>10.5</v>
      </c>
      <c r="I118" s="18">
        <v>5.4</v>
      </c>
      <c r="J118" s="18"/>
      <c r="K118" s="18">
        <f>MONTH(날씨5[[#This Row],[tm]])</f>
        <v>4</v>
      </c>
      <c r="L118" s="18">
        <f>DAY(날씨5[[#This Row],[tm]])</f>
        <v>26</v>
      </c>
    </row>
    <row r="119" spans="1:12" x14ac:dyDescent="0.3">
      <c r="A119">
        <v>95</v>
      </c>
      <c r="B119" s="18" t="s">
        <v>50</v>
      </c>
      <c r="C119" s="4">
        <v>43582</v>
      </c>
      <c r="D119" s="18">
        <v>10.5</v>
      </c>
      <c r="E119" s="18">
        <v>0</v>
      </c>
      <c r="F119" s="18">
        <v>17.8</v>
      </c>
      <c r="G119" s="18"/>
      <c r="H119" s="18">
        <v>5.8</v>
      </c>
      <c r="I119" s="18">
        <v>3.2</v>
      </c>
      <c r="J119" s="18"/>
      <c r="K119" s="18">
        <f>MONTH(날씨5[[#This Row],[tm]])</f>
        <v>4</v>
      </c>
      <c r="L119" s="18">
        <f>DAY(날씨5[[#This Row],[tm]])</f>
        <v>27</v>
      </c>
    </row>
    <row r="120" spans="1:12" x14ac:dyDescent="0.3">
      <c r="A120">
        <v>95</v>
      </c>
      <c r="B120" s="18" t="s">
        <v>50</v>
      </c>
      <c r="C120" s="4">
        <v>43583</v>
      </c>
      <c r="D120" s="18">
        <v>10.8</v>
      </c>
      <c r="E120" s="18">
        <v>6.4</v>
      </c>
      <c r="F120" s="18">
        <v>15.2</v>
      </c>
      <c r="G120" s="18">
        <v>0</v>
      </c>
      <c r="H120" s="18">
        <v>4.5999999999999996</v>
      </c>
      <c r="I120" s="18">
        <v>2.8</v>
      </c>
      <c r="J120" s="18"/>
      <c r="K120" s="18">
        <f>MONTH(날씨5[[#This Row],[tm]])</f>
        <v>4</v>
      </c>
      <c r="L120" s="18">
        <f>DAY(날씨5[[#This Row],[tm]])</f>
        <v>28</v>
      </c>
    </row>
    <row r="121" spans="1:12" x14ac:dyDescent="0.3">
      <c r="A121">
        <v>95</v>
      </c>
      <c r="B121" s="18" t="s">
        <v>50</v>
      </c>
      <c r="C121" s="4">
        <v>43584</v>
      </c>
      <c r="D121" s="18">
        <v>11.1</v>
      </c>
      <c r="E121" s="18">
        <v>4.5</v>
      </c>
      <c r="F121" s="18">
        <v>17.7</v>
      </c>
      <c r="G121" s="18"/>
      <c r="H121" s="18">
        <v>3.7</v>
      </c>
      <c r="I121" s="18">
        <v>2.2999999999999998</v>
      </c>
      <c r="J121" s="18"/>
      <c r="K121" s="18">
        <f>MONTH(날씨5[[#This Row],[tm]])</f>
        <v>4</v>
      </c>
      <c r="L121" s="18">
        <f>DAY(날씨5[[#This Row],[tm]])</f>
        <v>29</v>
      </c>
    </row>
    <row r="122" spans="1:12" x14ac:dyDescent="0.3">
      <c r="A122">
        <v>95</v>
      </c>
      <c r="B122" s="18" t="s">
        <v>50</v>
      </c>
      <c r="C122" s="4">
        <v>43585</v>
      </c>
      <c r="D122" s="18">
        <v>13.7</v>
      </c>
      <c r="E122" s="18">
        <v>4.4000000000000004</v>
      </c>
      <c r="F122" s="18">
        <v>21.8</v>
      </c>
      <c r="G122" s="18"/>
      <c r="H122" s="18">
        <v>5.7</v>
      </c>
      <c r="I122" s="18">
        <v>2.9</v>
      </c>
      <c r="J122" s="18"/>
      <c r="K122" s="18">
        <f>MONTH(날씨5[[#This Row],[tm]])</f>
        <v>4</v>
      </c>
      <c r="L122" s="18">
        <f>DAY(날씨5[[#This Row],[tm]])</f>
        <v>30</v>
      </c>
    </row>
    <row r="123" spans="1:12" x14ac:dyDescent="0.3">
      <c r="A123">
        <v>95</v>
      </c>
      <c r="B123" s="18" t="s">
        <v>50</v>
      </c>
      <c r="C123" s="4">
        <v>43586</v>
      </c>
      <c r="D123" s="18">
        <v>15.9</v>
      </c>
      <c r="E123" s="18">
        <v>8.8000000000000007</v>
      </c>
      <c r="F123" s="18">
        <v>23.6</v>
      </c>
      <c r="G123" s="18"/>
      <c r="H123" s="18">
        <v>9.8000000000000007</v>
      </c>
      <c r="I123" s="18">
        <v>4.9000000000000004</v>
      </c>
      <c r="J123" s="18"/>
      <c r="K123" s="18">
        <f>MONTH(날씨5[[#This Row],[tm]])</f>
        <v>5</v>
      </c>
      <c r="L123" s="18">
        <f>DAY(날씨5[[#This Row],[tm]])</f>
        <v>1</v>
      </c>
    </row>
    <row r="124" spans="1:12" x14ac:dyDescent="0.3">
      <c r="A124">
        <v>95</v>
      </c>
      <c r="B124" s="18" t="s">
        <v>50</v>
      </c>
      <c r="C124" s="4">
        <v>43587</v>
      </c>
      <c r="D124" s="18">
        <v>15.4</v>
      </c>
      <c r="E124" s="18">
        <v>5.4</v>
      </c>
      <c r="F124" s="18">
        <v>25.5</v>
      </c>
      <c r="G124" s="18"/>
      <c r="H124" s="18">
        <v>12.5</v>
      </c>
      <c r="I124" s="18">
        <v>5.3</v>
      </c>
      <c r="J124" s="18"/>
      <c r="K124" s="18">
        <f>MONTH(날씨5[[#This Row],[tm]])</f>
        <v>5</v>
      </c>
      <c r="L124" s="18">
        <f>DAY(날씨5[[#This Row],[tm]])</f>
        <v>2</v>
      </c>
    </row>
    <row r="125" spans="1:12" x14ac:dyDescent="0.3">
      <c r="A125">
        <v>95</v>
      </c>
      <c r="B125" s="18" t="s">
        <v>50</v>
      </c>
      <c r="C125" s="4">
        <v>43588</v>
      </c>
      <c r="D125" s="18">
        <v>16.399999999999999</v>
      </c>
      <c r="E125" s="18">
        <v>5.3</v>
      </c>
      <c r="F125" s="18">
        <v>26.7</v>
      </c>
      <c r="G125" s="18"/>
      <c r="H125" s="18">
        <v>8.1</v>
      </c>
      <c r="I125" s="18">
        <v>3.8</v>
      </c>
      <c r="J125" s="18"/>
      <c r="K125" s="18">
        <f>MONTH(날씨5[[#This Row],[tm]])</f>
        <v>5</v>
      </c>
      <c r="L125" s="18">
        <f>DAY(날씨5[[#This Row],[tm]])</f>
        <v>3</v>
      </c>
    </row>
    <row r="126" spans="1:12" x14ac:dyDescent="0.3">
      <c r="A126">
        <v>95</v>
      </c>
      <c r="B126" s="18" t="s">
        <v>50</v>
      </c>
      <c r="C126" s="4">
        <v>43589</v>
      </c>
      <c r="D126" s="18">
        <v>17.899999999999999</v>
      </c>
      <c r="E126" s="18">
        <v>7.4</v>
      </c>
      <c r="F126" s="18">
        <v>27.3</v>
      </c>
      <c r="G126" s="18"/>
      <c r="H126" s="18">
        <v>6.7</v>
      </c>
      <c r="I126" s="18">
        <v>3.7</v>
      </c>
      <c r="J126" s="18"/>
      <c r="K126" s="18">
        <f>MONTH(날씨5[[#This Row],[tm]])</f>
        <v>5</v>
      </c>
      <c r="L126" s="18">
        <f>DAY(날씨5[[#This Row],[tm]])</f>
        <v>4</v>
      </c>
    </row>
    <row r="127" spans="1:12" x14ac:dyDescent="0.3">
      <c r="A127">
        <v>95</v>
      </c>
      <c r="B127" s="18" t="s">
        <v>50</v>
      </c>
      <c r="C127" s="4">
        <v>43590</v>
      </c>
      <c r="D127" s="18">
        <v>18.100000000000001</v>
      </c>
      <c r="E127" s="18">
        <v>9.5</v>
      </c>
      <c r="F127" s="18">
        <v>26.8</v>
      </c>
      <c r="G127" s="18"/>
      <c r="H127" s="18">
        <v>11.4</v>
      </c>
      <c r="I127" s="18">
        <v>5.5</v>
      </c>
      <c r="J127" s="18"/>
      <c r="K127" s="18">
        <f>MONTH(날씨5[[#This Row],[tm]])</f>
        <v>5</v>
      </c>
      <c r="L127" s="18">
        <f>DAY(날씨5[[#This Row],[tm]])</f>
        <v>5</v>
      </c>
    </row>
    <row r="128" spans="1:12" x14ac:dyDescent="0.3">
      <c r="A128">
        <v>95</v>
      </c>
      <c r="B128" s="18" t="s">
        <v>50</v>
      </c>
      <c r="C128" s="4">
        <v>43591</v>
      </c>
      <c r="D128" s="18">
        <v>12.5</v>
      </c>
      <c r="E128" s="18">
        <v>6.8</v>
      </c>
      <c r="F128" s="18">
        <v>18.600000000000001</v>
      </c>
      <c r="G128" s="18"/>
      <c r="H128" s="18">
        <v>11.1</v>
      </c>
      <c r="I128" s="18">
        <v>5.8</v>
      </c>
      <c r="J128" s="18"/>
      <c r="K128" s="18">
        <f>MONTH(날씨5[[#This Row],[tm]])</f>
        <v>5</v>
      </c>
      <c r="L128" s="18">
        <f>DAY(날씨5[[#This Row],[tm]])</f>
        <v>6</v>
      </c>
    </row>
    <row r="129" spans="1:12" x14ac:dyDescent="0.3">
      <c r="A129">
        <v>95</v>
      </c>
      <c r="B129" s="18" t="s">
        <v>50</v>
      </c>
      <c r="C129" s="4">
        <v>43592</v>
      </c>
      <c r="D129" s="18">
        <v>13.2</v>
      </c>
      <c r="E129" s="18">
        <v>2.8</v>
      </c>
      <c r="F129" s="18">
        <v>21.9</v>
      </c>
      <c r="G129" s="18"/>
      <c r="H129" s="18">
        <v>11.7</v>
      </c>
      <c r="I129" s="18">
        <v>5.6</v>
      </c>
      <c r="J129" s="18"/>
      <c r="K129" s="18">
        <f>MONTH(날씨5[[#This Row],[tm]])</f>
        <v>5</v>
      </c>
      <c r="L129" s="18">
        <f>DAY(날씨5[[#This Row],[tm]])</f>
        <v>7</v>
      </c>
    </row>
    <row r="130" spans="1:12" x14ac:dyDescent="0.3">
      <c r="A130">
        <v>95</v>
      </c>
      <c r="B130" s="18" t="s">
        <v>50</v>
      </c>
      <c r="C130" s="4">
        <v>43593</v>
      </c>
      <c r="D130" s="18">
        <v>14.9</v>
      </c>
      <c r="E130" s="18">
        <v>4.9000000000000004</v>
      </c>
      <c r="F130" s="18">
        <v>22.5</v>
      </c>
      <c r="G130" s="18"/>
      <c r="H130" s="18">
        <v>9</v>
      </c>
      <c r="I130" s="18">
        <v>4.2</v>
      </c>
      <c r="J130" s="18"/>
      <c r="K130" s="18">
        <f>MONTH(날씨5[[#This Row],[tm]])</f>
        <v>5</v>
      </c>
      <c r="L130" s="18">
        <f>DAY(날씨5[[#This Row],[tm]])</f>
        <v>8</v>
      </c>
    </row>
    <row r="131" spans="1:12" x14ac:dyDescent="0.3">
      <c r="A131">
        <v>95</v>
      </c>
      <c r="B131" s="18" t="s">
        <v>50</v>
      </c>
      <c r="C131" s="4">
        <v>43594</v>
      </c>
      <c r="D131" s="18">
        <v>16.2</v>
      </c>
      <c r="E131" s="18">
        <v>9.1</v>
      </c>
      <c r="F131" s="18">
        <v>23.5</v>
      </c>
      <c r="G131" s="18"/>
      <c r="H131" s="18">
        <v>8.6999999999999993</v>
      </c>
      <c r="I131" s="18">
        <v>4.5999999999999996</v>
      </c>
      <c r="J131" s="18"/>
      <c r="K131" s="18">
        <f>MONTH(날씨5[[#This Row],[tm]])</f>
        <v>5</v>
      </c>
      <c r="L131" s="18">
        <f>DAY(날씨5[[#This Row],[tm]])</f>
        <v>9</v>
      </c>
    </row>
    <row r="132" spans="1:12" x14ac:dyDescent="0.3">
      <c r="A132">
        <v>95</v>
      </c>
      <c r="B132" s="18" t="s">
        <v>50</v>
      </c>
      <c r="C132" s="4">
        <v>43595</v>
      </c>
      <c r="D132" s="18">
        <v>16.899999999999999</v>
      </c>
      <c r="E132" s="18">
        <v>6</v>
      </c>
      <c r="F132" s="18">
        <v>27.5</v>
      </c>
      <c r="G132" s="18"/>
      <c r="H132" s="18">
        <v>5.6</v>
      </c>
      <c r="I132" s="18">
        <v>3.2</v>
      </c>
      <c r="J132" s="18"/>
      <c r="K132" s="18">
        <f>MONTH(날씨5[[#This Row],[tm]])</f>
        <v>5</v>
      </c>
      <c r="L132" s="18">
        <f>DAY(날씨5[[#This Row],[tm]])</f>
        <v>10</v>
      </c>
    </row>
    <row r="133" spans="1:12" x14ac:dyDescent="0.3">
      <c r="A133">
        <v>95</v>
      </c>
      <c r="B133" s="18" t="s">
        <v>50</v>
      </c>
      <c r="C133" s="4">
        <v>43596</v>
      </c>
      <c r="D133" s="18">
        <v>18.600000000000001</v>
      </c>
      <c r="E133" s="18">
        <v>9.9</v>
      </c>
      <c r="F133" s="18">
        <v>28.7</v>
      </c>
      <c r="G133" s="18"/>
      <c r="H133" s="18">
        <v>12.7</v>
      </c>
      <c r="I133" s="18">
        <v>5.5</v>
      </c>
      <c r="J133" s="18"/>
      <c r="K133" s="18">
        <f>MONTH(날씨5[[#This Row],[tm]])</f>
        <v>5</v>
      </c>
      <c r="L133" s="18">
        <f>DAY(날씨5[[#This Row],[tm]])</f>
        <v>11</v>
      </c>
    </row>
    <row r="134" spans="1:12" x14ac:dyDescent="0.3">
      <c r="A134">
        <v>95</v>
      </c>
      <c r="B134" s="18" t="s">
        <v>50</v>
      </c>
      <c r="C134" s="4">
        <v>43597</v>
      </c>
      <c r="D134" s="18">
        <v>19</v>
      </c>
      <c r="E134" s="18">
        <v>10.7</v>
      </c>
      <c r="F134" s="18">
        <v>26.7</v>
      </c>
      <c r="G134" s="18"/>
      <c r="H134" s="18">
        <v>7</v>
      </c>
      <c r="I134" s="18">
        <v>4.8</v>
      </c>
      <c r="J134" s="18"/>
      <c r="K134" s="18">
        <f>MONTH(날씨5[[#This Row],[tm]])</f>
        <v>5</v>
      </c>
      <c r="L134" s="18">
        <f>DAY(날씨5[[#This Row],[tm]])</f>
        <v>12</v>
      </c>
    </row>
    <row r="135" spans="1:12" x14ac:dyDescent="0.3">
      <c r="A135">
        <v>95</v>
      </c>
      <c r="B135" s="18" t="s">
        <v>50</v>
      </c>
      <c r="C135" s="4">
        <v>43598</v>
      </c>
      <c r="D135" s="18">
        <v>16.5</v>
      </c>
      <c r="E135" s="18">
        <v>12.3</v>
      </c>
      <c r="F135" s="18">
        <v>22</v>
      </c>
      <c r="G135" s="18">
        <v>0.3</v>
      </c>
      <c r="H135" s="18">
        <v>5.4</v>
      </c>
      <c r="I135" s="18">
        <v>2.8</v>
      </c>
      <c r="J135" s="18"/>
      <c r="K135" s="18">
        <f>MONTH(날씨5[[#This Row],[tm]])</f>
        <v>5</v>
      </c>
      <c r="L135" s="18">
        <f>DAY(날씨5[[#This Row],[tm]])</f>
        <v>13</v>
      </c>
    </row>
    <row r="136" spans="1:12" x14ac:dyDescent="0.3">
      <c r="A136">
        <v>95</v>
      </c>
      <c r="B136" s="18" t="s">
        <v>50</v>
      </c>
      <c r="C136" s="4">
        <v>43599</v>
      </c>
      <c r="D136" s="18">
        <v>17.600000000000001</v>
      </c>
      <c r="E136" s="18">
        <v>9.6999999999999993</v>
      </c>
      <c r="F136" s="18">
        <v>25.3</v>
      </c>
      <c r="G136" s="18"/>
      <c r="H136" s="18">
        <v>6.4</v>
      </c>
      <c r="I136" s="18">
        <v>3.3</v>
      </c>
      <c r="J136" s="18"/>
      <c r="K136" s="18">
        <f>MONTH(날씨5[[#This Row],[tm]])</f>
        <v>5</v>
      </c>
      <c r="L136" s="18">
        <f>DAY(날씨5[[#This Row],[tm]])</f>
        <v>14</v>
      </c>
    </row>
    <row r="137" spans="1:12" x14ac:dyDescent="0.3">
      <c r="A137">
        <v>95</v>
      </c>
      <c r="B137" s="18" t="s">
        <v>50</v>
      </c>
      <c r="C137" s="4">
        <v>43600</v>
      </c>
      <c r="D137" s="18">
        <v>18.3</v>
      </c>
      <c r="E137" s="18">
        <v>9.3000000000000007</v>
      </c>
      <c r="F137" s="18">
        <v>26.9</v>
      </c>
      <c r="G137" s="18"/>
      <c r="H137" s="18">
        <v>6.6</v>
      </c>
      <c r="I137" s="18">
        <v>3</v>
      </c>
      <c r="J137" s="18"/>
      <c r="K137" s="18">
        <f>MONTH(날씨5[[#This Row],[tm]])</f>
        <v>5</v>
      </c>
      <c r="L137" s="18">
        <f>DAY(날씨5[[#This Row],[tm]])</f>
        <v>15</v>
      </c>
    </row>
    <row r="138" spans="1:12" x14ac:dyDescent="0.3">
      <c r="A138">
        <v>95</v>
      </c>
      <c r="B138" s="18" t="s">
        <v>50</v>
      </c>
      <c r="C138" s="4">
        <v>43601</v>
      </c>
      <c r="D138" s="18">
        <v>20.5</v>
      </c>
      <c r="E138" s="18">
        <v>12.4</v>
      </c>
      <c r="F138" s="18">
        <v>29</v>
      </c>
      <c r="G138" s="18"/>
      <c r="H138" s="18">
        <v>7</v>
      </c>
      <c r="I138" s="18">
        <v>3.1</v>
      </c>
      <c r="J138" s="18"/>
      <c r="K138" s="18">
        <f>MONTH(날씨5[[#This Row],[tm]])</f>
        <v>5</v>
      </c>
      <c r="L138" s="18">
        <f>DAY(날씨5[[#This Row],[tm]])</f>
        <v>16</v>
      </c>
    </row>
    <row r="139" spans="1:12" x14ac:dyDescent="0.3">
      <c r="A139">
        <v>95</v>
      </c>
      <c r="B139" s="18" t="s">
        <v>50</v>
      </c>
      <c r="C139" s="4">
        <v>43602</v>
      </c>
      <c r="D139" s="18">
        <v>20.6</v>
      </c>
      <c r="E139" s="18">
        <v>12.1</v>
      </c>
      <c r="F139" s="18">
        <v>27.5</v>
      </c>
      <c r="G139" s="18"/>
      <c r="H139" s="18">
        <v>4.7</v>
      </c>
      <c r="I139" s="18">
        <v>2.9</v>
      </c>
      <c r="J139" s="18"/>
      <c r="K139" s="18">
        <f>MONTH(날씨5[[#This Row],[tm]])</f>
        <v>5</v>
      </c>
      <c r="L139" s="18">
        <f>DAY(날씨5[[#This Row],[tm]])</f>
        <v>17</v>
      </c>
    </row>
    <row r="140" spans="1:12" x14ac:dyDescent="0.3">
      <c r="A140">
        <v>95</v>
      </c>
      <c r="B140" s="18" t="s">
        <v>50</v>
      </c>
      <c r="C140" s="4">
        <v>43603</v>
      </c>
      <c r="D140" s="18">
        <v>21.8</v>
      </c>
      <c r="E140" s="18">
        <v>16.7</v>
      </c>
      <c r="F140" s="18">
        <v>27.6</v>
      </c>
      <c r="G140" s="18"/>
      <c r="H140" s="18">
        <v>10.5</v>
      </c>
      <c r="I140" s="18">
        <v>5.4</v>
      </c>
      <c r="J140" s="18"/>
      <c r="K140" s="18">
        <f>MONTH(날씨5[[#This Row],[tm]])</f>
        <v>5</v>
      </c>
      <c r="L140" s="18">
        <f>DAY(날씨5[[#This Row],[tm]])</f>
        <v>18</v>
      </c>
    </row>
    <row r="141" spans="1:12" x14ac:dyDescent="0.3">
      <c r="A141">
        <v>95</v>
      </c>
      <c r="B141" s="18" t="s">
        <v>50</v>
      </c>
      <c r="C141" s="4">
        <v>43604</v>
      </c>
      <c r="D141" s="18">
        <v>18.899999999999999</v>
      </c>
      <c r="E141" s="18">
        <v>17.899999999999999</v>
      </c>
      <c r="F141" s="18">
        <v>20.6</v>
      </c>
      <c r="G141" s="18">
        <v>16.8</v>
      </c>
      <c r="H141" s="18">
        <v>4.3</v>
      </c>
      <c r="I141" s="18">
        <v>2</v>
      </c>
      <c r="J141" s="18"/>
      <c r="K141" s="18">
        <f>MONTH(날씨5[[#This Row],[tm]])</f>
        <v>5</v>
      </c>
      <c r="L141" s="18">
        <f>DAY(날씨5[[#This Row],[tm]])</f>
        <v>19</v>
      </c>
    </row>
    <row r="142" spans="1:12" x14ac:dyDescent="0.3">
      <c r="A142">
        <v>95</v>
      </c>
      <c r="B142" s="18" t="s">
        <v>50</v>
      </c>
      <c r="C142" s="4">
        <v>43605</v>
      </c>
      <c r="D142" s="18">
        <v>16</v>
      </c>
      <c r="E142" s="18">
        <v>11.5</v>
      </c>
      <c r="F142" s="18">
        <v>19.5</v>
      </c>
      <c r="G142" s="18">
        <v>5.3</v>
      </c>
      <c r="H142" s="18">
        <v>13.8</v>
      </c>
      <c r="I142" s="18">
        <v>5.8</v>
      </c>
      <c r="J142" s="18"/>
      <c r="K142" s="18">
        <f>MONTH(날씨5[[#This Row],[tm]])</f>
        <v>5</v>
      </c>
      <c r="L142" s="18">
        <f>DAY(날씨5[[#This Row],[tm]])</f>
        <v>20</v>
      </c>
    </row>
    <row r="143" spans="1:12" x14ac:dyDescent="0.3">
      <c r="A143">
        <v>95</v>
      </c>
      <c r="B143" s="18" t="s">
        <v>50</v>
      </c>
      <c r="C143" s="4">
        <v>43606</v>
      </c>
      <c r="D143" s="18">
        <v>16.899999999999999</v>
      </c>
      <c r="E143" s="18">
        <v>9.9</v>
      </c>
      <c r="F143" s="18">
        <v>23.4</v>
      </c>
      <c r="G143" s="18"/>
      <c r="H143" s="18">
        <v>14.3</v>
      </c>
      <c r="I143" s="18">
        <v>6.4</v>
      </c>
      <c r="J143" s="18"/>
      <c r="K143" s="18">
        <f>MONTH(날씨5[[#This Row],[tm]])</f>
        <v>5</v>
      </c>
      <c r="L143" s="18">
        <f>DAY(날씨5[[#This Row],[tm]])</f>
        <v>21</v>
      </c>
    </row>
    <row r="144" spans="1:12" x14ac:dyDescent="0.3">
      <c r="A144">
        <v>95</v>
      </c>
      <c r="B144" s="18" t="s">
        <v>50</v>
      </c>
      <c r="C144" s="4">
        <v>43607</v>
      </c>
      <c r="D144" s="18">
        <v>17.8</v>
      </c>
      <c r="E144" s="18">
        <v>7.7</v>
      </c>
      <c r="F144" s="18">
        <v>25.9</v>
      </c>
      <c r="G144" s="18"/>
      <c r="H144" s="18">
        <v>12.7</v>
      </c>
      <c r="I144" s="18">
        <v>5.2</v>
      </c>
      <c r="J144" s="18"/>
      <c r="K144" s="18">
        <f>MONTH(날씨5[[#This Row],[tm]])</f>
        <v>5</v>
      </c>
      <c r="L144" s="18">
        <f>DAY(날씨5[[#This Row],[tm]])</f>
        <v>22</v>
      </c>
    </row>
    <row r="145" spans="1:12" x14ac:dyDescent="0.3">
      <c r="A145">
        <v>95</v>
      </c>
      <c r="B145" s="18" t="s">
        <v>50</v>
      </c>
      <c r="C145" s="4">
        <v>43608</v>
      </c>
      <c r="D145" s="18">
        <v>18.8</v>
      </c>
      <c r="E145" s="18">
        <v>8.9</v>
      </c>
      <c r="F145" s="18">
        <v>27.9</v>
      </c>
      <c r="G145" s="18"/>
      <c r="H145" s="18">
        <v>6.5</v>
      </c>
      <c r="I145" s="18">
        <v>3</v>
      </c>
      <c r="J145" s="18"/>
      <c r="K145" s="18">
        <f>MONTH(날씨5[[#This Row],[tm]])</f>
        <v>5</v>
      </c>
      <c r="L145" s="18">
        <f>DAY(날씨5[[#This Row],[tm]])</f>
        <v>23</v>
      </c>
    </row>
    <row r="146" spans="1:12" x14ac:dyDescent="0.3">
      <c r="A146">
        <v>95</v>
      </c>
      <c r="B146" s="18" t="s">
        <v>50</v>
      </c>
      <c r="C146" s="4">
        <v>43609</v>
      </c>
      <c r="D146" s="18">
        <v>22.4</v>
      </c>
      <c r="E146" s="18">
        <v>11.1</v>
      </c>
      <c r="F146" s="18">
        <v>32.5</v>
      </c>
      <c r="G146" s="18"/>
      <c r="H146" s="18">
        <v>5.4</v>
      </c>
      <c r="I146" s="18">
        <v>2.7</v>
      </c>
      <c r="J146" s="18"/>
      <c r="K146" s="18">
        <f>MONTH(날씨5[[#This Row],[tm]])</f>
        <v>5</v>
      </c>
      <c r="L146" s="18">
        <f>DAY(날씨5[[#This Row],[tm]])</f>
        <v>24</v>
      </c>
    </row>
    <row r="147" spans="1:12" x14ac:dyDescent="0.3">
      <c r="A147">
        <v>95</v>
      </c>
      <c r="B147" s="18" t="s">
        <v>50</v>
      </c>
      <c r="C147" s="4">
        <v>43610</v>
      </c>
      <c r="D147" s="18">
        <v>20.9</v>
      </c>
      <c r="E147" s="18">
        <v>15.2</v>
      </c>
      <c r="F147" s="18">
        <v>28</v>
      </c>
      <c r="G147" s="18"/>
      <c r="H147" s="18">
        <v>6.4</v>
      </c>
      <c r="I147" s="18">
        <v>3</v>
      </c>
      <c r="J147" s="18"/>
      <c r="K147" s="18">
        <f>MONTH(날씨5[[#This Row],[tm]])</f>
        <v>5</v>
      </c>
      <c r="L147" s="18">
        <f>DAY(날씨5[[#This Row],[tm]])</f>
        <v>25</v>
      </c>
    </row>
    <row r="148" spans="1:12" x14ac:dyDescent="0.3">
      <c r="A148">
        <v>95</v>
      </c>
      <c r="B148" s="18" t="s">
        <v>50</v>
      </c>
      <c r="C148" s="4">
        <v>43611</v>
      </c>
      <c r="D148" s="18">
        <v>21.5</v>
      </c>
      <c r="E148" s="18">
        <v>13.2</v>
      </c>
      <c r="F148" s="18">
        <v>29.4</v>
      </c>
      <c r="G148" s="18"/>
      <c r="H148" s="18">
        <v>6.3</v>
      </c>
      <c r="I148" s="18">
        <v>3.3</v>
      </c>
      <c r="J148" s="18"/>
      <c r="K148" s="18">
        <f>MONTH(날씨5[[#This Row],[tm]])</f>
        <v>5</v>
      </c>
      <c r="L148" s="18">
        <f>DAY(날씨5[[#This Row],[tm]])</f>
        <v>26</v>
      </c>
    </row>
    <row r="149" spans="1:12" x14ac:dyDescent="0.3">
      <c r="A149">
        <v>95</v>
      </c>
      <c r="B149" s="18" t="s">
        <v>50</v>
      </c>
      <c r="C149" s="4">
        <v>43612</v>
      </c>
      <c r="D149" s="18">
        <v>17.2</v>
      </c>
      <c r="E149" s="18">
        <v>12.7</v>
      </c>
      <c r="F149" s="18">
        <v>20.7</v>
      </c>
      <c r="G149" s="18">
        <v>4</v>
      </c>
      <c r="H149" s="18">
        <v>10</v>
      </c>
      <c r="I149" s="18">
        <v>5.0999999999999996</v>
      </c>
      <c r="J149" s="18"/>
      <c r="K149" s="18">
        <f>MONTH(날씨5[[#This Row],[tm]])</f>
        <v>5</v>
      </c>
      <c r="L149" s="18">
        <f>DAY(날씨5[[#This Row],[tm]])</f>
        <v>27</v>
      </c>
    </row>
    <row r="150" spans="1:12" x14ac:dyDescent="0.3">
      <c r="A150">
        <v>95</v>
      </c>
      <c r="B150" s="18" t="s">
        <v>50</v>
      </c>
      <c r="C150" s="4">
        <v>43613</v>
      </c>
      <c r="D150" s="18">
        <v>16.7</v>
      </c>
      <c r="E150" s="18">
        <v>8.4</v>
      </c>
      <c r="F150" s="18">
        <v>23.7</v>
      </c>
      <c r="G150" s="18"/>
      <c r="H150" s="18">
        <v>13.5</v>
      </c>
      <c r="I150" s="18">
        <v>5.3</v>
      </c>
      <c r="J150" s="18"/>
      <c r="K150" s="18">
        <f>MONTH(날씨5[[#This Row],[tm]])</f>
        <v>5</v>
      </c>
      <c r="L150" s="18">
        <f>DAY(날씨5[[#This Row],[tm]])</f>
        <v>28</v>
      </c>
    </row>
    <row r="151" spans="1:12" x14ac:dyDescent="0.3">
      <c r="A151">
        <v>95</v>
      </c>
      <c r="B151" s="18" t="s">
        <v>50</v>
      </c>
      <c r="C151" s="4">
        <v>43614</v>
      </c>
      <c r="D151" s="18">
        <v>18.2</v>
      </c>
      <c r="E151" s="18">
        <v>9.1999999999999993</v>
      </c>
      <c r="F151" s="18">
        <v>26.3</v>
      </c>
      <c r="G151" s="18"/>
      <c r="H151" s="18">
        <v>8.4</v>
      </c>
      <c r="I151" s="18">
        <v>4.2</v>
      </c>
      <c r="J151" s="18"/>
      <c r="K151" s="18">
        <f>MONTH(날씨5[[#This Row],[tm]])</f>
        <v>5</v>
      </c>
      <c r="L151" s="18">
        <f>DAY(날씨5[[#This Row],[tm]])</f>
        <v>29</v>
      </c>
    </row>
    <row r="152" spans="1:12" x14ac:dyDescent="0.3">
      <c r="A152">
        <v>95</v>
      </c>
      <c r="B152" s="18" t="s">
        <v>50</v>
      </c>
      <c r="C152" s="4">
        <v>43615</v>
      </c>
      <c r="D152" s="18">
        <v>18.399999999999999</v>
      </c>
      <c r="E152" s="18">
        <v>8.9</v>
      </c>
      <c r="F152" s="18">
        <v>25.7</v>
      </c>
      <c r="G152" s="18">
        <v>0</v>
      </c>
      <c r="H152" s="18">
        <v>9.1999999999999993</v>
      </c>
      <c r="I152" s="18">
        <v>4.8</v>
      </c>
      <c r="J152" s="18"/>
      <c r="K152" s="18">
        <f>MONTH(날씨5[[#This Row],[tm]])</f>
        <v>5</v>
      </c>
      <c r="L152" s="18">
        <f>DAY(날씨5[[#This Row],[tm]])</f>
        <v>30</v>
      </c>
    </row>
    <row r="153" spans="1:12" x14ac:dyDescent="0.3">
      <c r="A153">
        <v>95</v>
      </c>
      <c r="B153" s="18" t="s">
        <v>50</v>
      </c>
      <c r="C153" s="4">
        <v>43616</v>
      </c>
      <c r="D153" s="18">
        <v>18.600000000000001</v>
      </c>
      <c r="E153" s="18">
        <v>15.4</v>
      </c>
      <c r="F153" s="18">
        <v>23.5</v>
      </c>
      <c r="G153" s="18"/>
      <c r="H153" s="18">
        <v>9.1999999999999993</v>
      </c>
      <c r="I153" s="18">
        <v>4.3</v>
      </c>
      <c r="J153" s="18"/>
      <c r="K153" s="18">
        <f>MONTH(날씨5[[#This Row],[tm]])</f>
        <v>5</v>
      </c>
      <c r="L153" s="18">
        <f>DAY(날씨5[[#This Row],[tm]])</f>
        <v>31</v>
      </c>
    </row>
    <row r="154" spans="1:12" x14ac:dyDescent="0.3">
      <c r="A154">
        <v>95</v>
      </c>
      <c r="B154" s="18" t="s">
        <v>50</v>
      </c>
      <c r="C154" s="4">
        <v>43617</v>
      </c>
      <c r="D154" s="18">
        <v>17.899999999999999</v>
      </c>
      <c r="E154" s="18">
        <v>11.6</v>
      </c>
      <c r="F154" s="18">
        <v>24</v>
      </c>
      <c r="G154" s="18"/>
      <c r="H154" s="18">
        <v>7.1</v>
      </c>
      <c r="I154" s="18">
        <v>3.4</v>
      </c>
      <c r="J154" s="18"/>
      <c r="K154" s="18">
        <f>MONTH(날씨5[[#This Row],[tm]])</f>
        <v>6</v>
      </c>
      <c r="L154" s="18">
        <f>DAY(날씨5[[#This Row],[tm]])</f>
        <v>1</v>
      </c>
    </row>
    <row r="155" spans="1:12" x14ac:dyDescent="0.3">
      <c r="A155">
        <v>95</v>
      </c>
      <c r="B155" s="18" t="s">
        <v>50</v>
      </c>
      <c r="C155" s="4">
        <v>43618</v>
      </c>
      <c r="D155" s="18">
        <v>19.600000000000001</v>
      </c>
      <c r="E155" s="18">
        <v>12.1</v>
      </c>
      <c r="F155" s="18">
        <v>26.9</v>
      </c>
      <c r="G155" s="18"/>
      <c r="H155" s="18">
        <v>6.7</v>
      </c>
      <c r="I155" s="18">
        <v>3.4</v>
      </c>
      <c r="J155" s="18"/>
      <c r="K155" s="18">
        <f>MONTH(날씨5[[#This Row],[tm]])</f>
        <v>6</v>
      </c>
      <c r="L155" s="18">
        <f>DAY(날씨5[[#This Row],[tm]])</f>
        <v>2</v>
      </c>
    </row>
    <row r="156" spans="1:12" x14ac:dyDescent="0.3">
      <c r="A156">
        <v>95</v>
      </c>
      <c r="B156" s="18" t="s">
        <v>50</v>
      </c>
      <c r="C156" s="4">
        <v>43619</v>
      </c>
      <c r="D156" s="18">
        <v>21.2</v>
      </c>
      <c r="E156" s="18">
        <v>12</v>
      </c>
      <c r="F156" s="18">
        <v>28.7</v>
      </c>
      <c r="G156" s="18"/>
      <c r="H156" s="18">
        <v>10.5</v>
      </c>
      <c r="I156" s="18">
        <v>4.9000000000000004</v>
      </c>
      <c r="J156" s="18"/>
      <c r="K156" s="18">
        <f>MONTH(날씨5[[#This Row],[tm]])</f>
        <v>6</v>
      </c>
      <c r="L156" s="18">
        <f>DAY(날씨5[[#This Row],[tm]])</f>
        <v>3</v>
      </c>
    </row>
    <row r="157" spans="1:12" x14ac:dyDescent="0.3">
      <c r="A157">
        <v>95</v>
      </c>
      <c r="B157" s="18" t="s">
        <v>50</v>
      </c>
      <c r="C157" s="4">
        <v>43620</v>
      </c>
      <c r="D157" s="18">
        <v>22</v>
      </c>
      <c r="E157" s="18">
        <v>15</v>
      </c>
      <c r="F157" s="18">
        <v>28.6</v>
      </c>
      <c r="G157" s="18"/>
      <c r="H157" s="18">
        <v>7.7</v>
      </c>
      <c r="I157" s="18">
        <v>4</v>
      </c>
      <c r="J157" s="18"/>
      <c r="K157" s="18">
        <f>MONTH(날씨5[[#This Row],[tm]])</f>
        <v>6</v>
      </c>
      <c r="L157" s="18">
        <f>DAY(날씨5[[#This Row],[tm]])</f>
        <v>4</v>
      </c>
    </row>
    <row r="158" spans="1:12" x14ac:dyDescent="0.3">
      <c r="A158">
        <v>95</v>
      </c>
      <c r="B158" s="18" t="s">
        <v>50</v>
      </c>
      <c r="C158" s="4">
        <v>43621</v>
      </c>
      <c r="D158" s="18">
        <v>22.5</v>
      </c>
      <c r="E158" s="18">
        <v>17.8</v>
      </c>
      <c r="F158" s="18">
        <v>29.7</v>
      </c>
      <c r="G158" s="18"/>
      <c r="H158" s="18">
        <v>5.5</v>
      </c>
      <c r="I158" s="18">
        <v>3.3</v>
      </c>
      <c r="J158" s="18"/>
      <c r="K158" s="18">
        <f>MONTH(날씨5[[#This Row],[tm]])</f>
        <v>6</v>
      </c>
      <c r="L158" s="18">
        <f>DAY(날씨5[[#This Row],[tm]])</f>
        <v>5</v>
      </c>
    </row>
    <row r="159" spans="1:12" x14ac:dyDescent="0.3">
      <c r="A159">
        <v>95</v>
      </c>
      <c r="B159" s="18" t="s">
        <v>50</v>
      </c>
      <c r="C159" s="4">
        <v>43622</v>
      </c>
      <c r="D159" s="18">
        <v>19.5</v>
      </c>
      <c r="E159" s="18">
        <v>16.5</v>
      </c>
      <c r="F159" s="18">
        <v>24.1</v>
      </c>
      <c r="G159" s="18">
        <v>5.8</v>
      </c>
      <c r="H159" s="18">
        <v>5.6</v>
      </c>
      <c r="I159" s="18">
        <v>3.8</v>
      </c>
      <c r="J159" s="18"/>
      <c r="K159" s="18">
        <f>MONTH(날씨5[[#This Row],[tm]])</f>
        <v>6</v>
      </c>
      <c r="L159" s="18">
        <f>DAY(날씨5[[#This Row],[tm]])</f>
        <v>6</v>
      </c>
    </row>
    <row r="160" spans="1:12" x14ac:dyDescent="0.3">
      <c r="A160">
        <v>95</v>
      </c>
      <c r="B160" s="18" t="s">
        <v>50</v>
      </c>
      <c r="C160" s="4">
        <v>43623</v>
      </c>
      <c r="D160" s="18">
        <v>18.399999999999999</v>
      </c>
      <c r="E160" s="18">
        <v>14.4</v>
      </c>
      <c r="F160" s="18">
        <v>23</v>
      </c>
      <c r="G160" s="18">
        <v>19.399999999999999</v>
      </c>
      <c r="H160" s="18">
        <v>10.4</v>
      </c>
      <c r="I160" s="18">
        <v>5.3</v>
      </c>
      <c r="J160" s="18"/>
      <c r="K160" s="18">
        <f>MONTH(날씨5[[#This Row],[tm]])</f>
        <v>6</v>
      </c>
      <c r="L160" s="18">
        <f>DAY(날씨5[[#This Row],[tm]])</f>
        <v>7</v>
      </c>
    </row>
    <row r="161" spans="1:12" x14ac:dyDescent="0.3">
      <c r="A161">
        <v>95</v>
      </c>
      <c r="B161" s="18" t="s">
        <v>50</v>
      </c>
      <c r="C161" s="4">
        <v>43624</v>
      </c>
      <c r="D161" s="18">
        <v>19.600000000000001</v>
      </c>
      <c r="E161" s="18">
        <v>11.1</v>
      </c>
      <c r="F161" s="18">
        <v>27</v>
      </c>
      <c r="G161" s="18"/>
      <c r="H161" s="18">
        <v>4.3</v>
      </c>
      <c r="I161" s="18">
        <v>2.2999999999999998</v>
      </c>
      <c r="J161" s="18"/>
      <c r="K161" s="18">
        <f>MONTH(날씨5[[#This Row],[tm]])</f>
        <v>6</v>
      </c>
      <c r="L161" s="18">
        <f>DAY(날씨5[[#This Row],[tm]])</f>
        <v>8</v>
      </c>
    </row>
    <row r="162" spans="1:12" x14ac:dyDescent="0.3">
      <c r="A162">
        <v>95</v>
      </c>
      <c r="B162" s="18" t="s">
        <v>50</v>
      </c>
      <c r="C162" s="4">
        <v>43625</v>
      </c>
      <c r="D162" s="18">
        <v>19.100000000000001</v>
      </c>
      <c r="E162" s="18">
        <v>15.8</v>
      </c>
      <c r="F162" s="18">
        <v>25.5</v>
      </c>
      <c r="G162" s="18">
        <v>1.6</v>
      </c>
      <c r="H162" s="18">
        <v>7.6</v>
      </c>
      <c r="I162" s="18">
        <v>4.8</v>
      </c>
      <c r="J162" s="18"/>
      <c r="K162" s="18">
        <f>MONTH(날씨5[[#This Row],[tm]])</f>
        <v>6</v>
      </c>
      <c r="L162" s="18">
        <f>DAY(날씨5[[#This Row],[tm]])</f>
        <v>9</v>
      </c>
    </row>
    <row r="163" spans="1:12" x14ac:dyDescent="0.3">
      <c r="A163">
        <v>95</v>
      </c>
      <c r="B163" s="18" t="s">
        <v>50</v>
      </c>
      <c r="C163" s="4">
        <v>43626</v>
      </c>
      <c r="D163" s="18">
        <v>17.7</v>
      </c>
      <c r="E163" s="18">
        <v>14.4</v>
      </c>
      <c r="F163" s="18">
        <v>22.4</v>
      </c>
      <c r="G163" s="18">
        <v>0.6</v>
      </c>
      <c r="H163" s="18">
        <v>8</v>
      </c>
      <c r="I163" s="18">
        <v>4.0999999999999996</v>
      </c>
      <c r="J163" s="18"/>
      <c r="K163" s="18">
        <f>MONTH(날씨5[[#This Row],[tm]])</f>
        <v>6</v>
      </c>
      <c r="L163" s="18">
        <f>DAY(날씨5[[#This Row],[tm]])</f>
        <v>10</v>
      </c>
    </row>
    <row r="164" spans="1:12" x14ac:dyDescent="0.3">
      <c r="A164">
        <v>95</v>
      </c>
      <c r="B164" s="18" t="s">
        <v>50</v>
      </c>
      <c r="C164" s="4">
        <v>43627</v>
      </c>
      <c r="D164" s="18">
        <v>17.8</v>
      </c>
      <c r="E164" s="18">
        <v>10.3</v>
      </c>
      <c r="F164" s="18">
        <v>24.6</v>
      </c>
      <c r="G164" s="18"/>
      <c r="H164" s="18">
        <v>5.9</v>
      </c>
      <c r="I164" s="18">
        <v>3.8</v>
      </c>
      <c r="J164" s="18"/>
      <c r="K164" s="18">
        <f>MONTH(날씨5[[#This Row],[tm]])</f>
        <v>6</v>
      </c>
      <c r="L164" s="18">
        <f>DAY(날씨5[[#This Row],[tm]])</f>
        <v>11</v>
      </c>
    </row>
    <row r="165" spans="1:12" x14ac:dyDescent="0.3">
      <c r="A165">
        <v>95</v>
      </c>
      <c r="B165" s="18" t="s">
        <v>50</v>
      </c>
      <c r="C165" s="4">
        <v>43628</v>
      </c>
      <c r="D165" s="18">
        <v>20.3</v>
      </c>
      <c r="E165" s="18">
        <v>11.8</v>
      </c>
      <c r="F165" s="18">
        <v>27.8</v>
      </c>
      <c r="G165" s="18"/>
      <c r="H165" s="18">
        <v>6.7</v>
      </c>
      <c r="I165" s="18">
        <v>3.7</v>
      </c>
      <c r="J165" s="18"/>
      <c r="K165" s="18">
        <f>MONTH(날씨5[[#This Row],[tm]])</f>
        <v>6</v>
      </c>
      <c r="L165" s="18">
        <f>DAY(날씨5[[#This Row],[tm]])</f>
        <v>12</v>
      </c>
    </row>
    <row r="166" spans="1:12" x14ac:dyDescent="0.3">
      <c r="A166">
        <v>95</v>
      </c>
      <c r="B166" s="18" t="s">
        <v>50</v>
      </c>
      <c r="C166" s="4">
        <v>43629</v>
      </c>
      <c r="D166" s="18">
        <v>21.6</v>
      </c>
      <c r="E166" s="18">
        <v>13.8</v>
      </c>
      <c r="F166" s="18">
        <v>28.4</v>
      </c>
      <c r="G166" s="18"/>
      <c r="H166" s="18">
        <v>6.2</v>
      </c>
      <c r="I166" s="18">
        <v>3.3</v>
      </c>
      <c r="J166" s="18"/>
      <c r="K166" s="18">
        <f>MONTH(날씨5[[#This Row],[tm]])</f>
        <v>6</v>
      </c>
      <c r="L166" s="18">
        <f>DAY(날씨5[[#This Row],[tm]])</f>
        <v>13</v>
      </c>
    </row>
    <row r="167" spans="1:12" x14ac:dyDescent="0.3">
      <c r="A167">
        <v>95</v>
      </c>
      <c r="B167" s="18" t="s">
        <v>50</v>
      </c>
      <c r="C167" s="4">
        <v>43630</v>
      </c>
      <c r="D167" s="18">
        <v>20.8</v>
      </c>
      <c r="E167" s="18">
        <v>15.6</v>
      </c>
      <c r="F167" s="18">
        <v>27.5</v>
      </c>
      <c r="G167" s="18"/>
      <c r="H167" s="18">
        <v>7.1</v>
      </c>
      <c r="I167" s="18">
        <v>4.3</v>
      </c>
      <c r="J167" s="18"/>
      <c r="K167" s="18">
        <f>MONTH(날씨5[[#This Row],[tm]])</f>
        <v>6</v>
      </c>
      <c r="L167" s="18">
        <f>DAY(날씨5[[#This Row],[tm]])</f>
        <v>14</v>
      </c>
    </row>
    <row r="168" spans="1:12" x14ac:dyDescent="0.3">
      <c r="A168">
        <v>95</v>
      </c>
      <c r="B168" s="18" t="s">
        <v>50</v>
      </c>
      <c r="C168" s="4">
        <v>43631</v>
      </c>
      <c r="D168" s="18">
        <v>19.399999999999999</v>
      </c>
      <c r="E168" s="18">
        <v>14.1</v>
      </c>
      <c r="F168" s="18">
        <v>27.3</v>
      </c>
      <c r="G168" s="18">
        <v>4.5999999999999996</v>
      </c>
      <c r="H168" s="18">
        <v>14.1</v>
      </c>
      <c r="I168" s="18">
        <v>7.1</v>
      </c>
      <c r="J168" s="18"/>
      <c r="K168" s="18">
        <f>MONTH(날씨5[[#This Row],[tm]])</f>
        <v>6</v>
      </c>
      <c r="L168" s="18">
        <f>DAY(날씨5[[#This Row],[tm]])</f>
        <v>15</v>
      </c>
    </row>
    <row r="169" spans="1:12" x14ac:dyDescent="0.3">
      <c r="A169">
        <v>95</v>
      </c>
      <c r="B169" s="18" t="s">
        <v>50</v>
      </c>
      <c r="C169" s="4">
        <v>43632</v>
      </c>
      <c r="D169" s="18">
        <v>20.399999999999999</v>
      </c>
      <c r="E169" s="18">
        <v>13.5</v>
      </c>
      <c r="F169" s="18">
        <v>26.8</v>
      </c>
      <c r="G169" s="18"/>
      <c r="H169" s="18">
        <v>6.1</v>
      </c>
      <c r="I169" s="18">
        <v>4</v>
      </c>
      <c r="J169" s="18"/>
      <c r="K169" s="18">
        <f>MONTH(날씨5[[#This Row],[tm]])</f>
        <v>6</v>
      </c>
      <c r="L169" s="18">
        <f>DAY(날씨5[[#This Row],[tm]])</f>
        <v>16</v>
      </c>
    </row>
    <row r="170" spans="1:12" x14ac:dyDescent="0.3">
      <c r="A170">
        <v>95</v>
      </c>
      <c r="B170" s="18" t="s">
        <v>50</v>
      </c>
      <c r="C170" s="4">
        <v>43633</v>
      </c>
      <c r="D170" s="18">
        <v>21.3</v>
      </c>
      <c r="E170" s="18">
        <v>16.899999999999999</v>
      </c>
      <c r="F170" s="18">
        <v>26.6</v>
      </c>
      <c r="G170" s="18"/>
      <c r="H170" s="18">
        <v>6.9</v>
      </c>
      <c r="I170" s="18">
        <v>3.4</v>
      </c>
      <c r="J170" s="18"/>
      <c r="K170" s="18">
        <f>MONTH(날씨5[[#This Row],[tm]])</f>
        <v>6</v>
      </c>
      <c r="L170" s="18">
        <f>DAY(날씨5[[#This Row],[tm]])</f>
        <v>17</v>
      </c>
    </row>
    <row r="171" spans="1:12" x14ac:dyDescent="0.3">
      <c r="A171">
        <v>95</v>
      </c>
      <c r="B171" s="18" t="s">
        <v>50</v>
      </c>
      <c r="C171" s="4">
        <v>43634</v>
      </c>
      <c r="D171" s="18">
        <v>17.5</v>
      </c>
      <c r="E171" s="18">
        <v>16.2</v>
      </c>
      <c r="F171" s="18">
        <v>18.899999999999999</v>
      </c>
      <c r="G171" s="18">
        <v>19.8</v>
      </c>
      <c r="H171" s="18">
        <v>5.0999999999999996</v>
      </c>
      <c r="I171" s="18">
        <v>2.7</v>
      </c>
      <c r="J171" s="18"/>
      <c r="K171" s="18">
        <f>MONTH(날씨5[[#This Row],[tm]])</f>
        <v>6</v>
      </c>
      <c r="L171" s="18">
        <f>DAY(날씨5[[#This Row],[tm]])</f>
        <v>18</v>
      </c>
    </row>
    <row r="172" spans="1:12" x14ac:dyDescent="0.3">
      <c r="A172">
        <v>95</v>
      </c>
      <c r="B172" s="18" t="s">
        <v>50</v>
      </c>
      <c r="C172" s="4">
        <v>43635</v>
      </c>
      <c r="D172" s="18">
        <v>20</v>
      </c>
      <c r="E172" s="18">
        <v>17.8</v>
      </c>
      <c r="F172" s="18">
        <v>23.5</v>
      </c>
      <c r="G172" s="18">
        <v>3.9</v>
      </c>
      <c r="H172" s="18">
        <v>5.0999999999999996</v>
      </c>
      <c r="I172" s="18">
        <v>2.6</v>
      </c>
      <c r="J172" s="18"/>
      <c r="K172" s="18">
        <f>MONTH(날씨5[[#This Row],[tm]])</f>
        <v>6</v>
      </c>
      <c r="L172" s="18">
        <f>DAY(날씨5[[#This Row],[tm]])</f>
        <v>19</v>
      </c>
    </row>
    <row r="173" spans="1:12" x14ac:dyDescent="0.3">
      <c r="A173">
        <v>95</v>
      </c>
      <c r="B173" s="18" t="s">
        <v>50</v>
      </c>
      <c r="C173" s="4">
        <v>43636</v>
      </c>
      <c r="D173" s="18">
        <v>22.2</v>
      </c>
      <c r="E173" s="18">
        <v>18.100000000000001</v>
      </c>
      <c r="F173" s="18">
        <v>27.1</v>
      </c>
      <c r="G173" s="18"/>
      <c r="H173" s="18">
        <v>6.3</v>
      </c>
      <c r="I173" s="18">
        <v>3.2</v>
      </c>
      <c r="J173" s="18"/>
      <c r="K173" s="18">
        <f>MONTH(날씨5[[#This Row],[tm]])</f>
        <v>6</v>
      </c>
      <c r="L173" s="18">
        <f>DAY(날씨5[[#This Row],[tm]])</f>
        <v>20</v>
      </c>
    </row>
    <row r="174" spans="1:12" x14ac:dyDescent="0.3">
      <c r="A174">
        <v>95</v>
      </c>
      <c r="B174" s="18" t="s">
        <v>50</v>
      </c>
      <c r="C174" s="4">
        <v>43637</v>
      </c>
      <c r="D174" s="18">
        <v>20.8</v>
      </c>
      <c r="E174" s="18">
        <v>16.600000000000001</v>
      </c>
      <c r="F174" s="18">
        <v>26.6</v>
      </c>
      <c r="G174" s="18">
        <v>0</v>
      </c>
      <c r="H174" s="18">
        <v>9.4</v>
      </c>
      <c r="I174" s="18">
        <v>5.8</v>
      </c>
      <c r="J174" s="18"/>
      <c r="K174" s="18">
        <f>MONTH(날씨5[[#This Row],[tm]])</f>
        <v>6</v>
      </c>
      <c r="L174" s="18">
        <f>DAY(날씨5[[#This Row],[tm]])</f>
        <v>21</v>
      </c>
    </row>
    <row r="175" spans="1:12" x14ac:dyDescent="0.3">
      <c r="A175">
        <v>95</v>
      </c>
      <c r="B175" s="18" t="s">
        <v>50</v>
      </c>
      <c r="C175" s="4">
        <v>43638</v>
      </c>
      <c r="D175" s="18">
        <v>21.1</v>
      </c>
      <c r="E175" s="18">
        <v>13.3</v>
      </c>
      <c r="F175" s="18">
        <v>28.6</v>
      </c>
      <c r="G175" s="18"/>
      <c r="H175" s="18">
        <v>9.6</v>
      </c>
      <c r="I175" s="18">
        <v>4.5</v>
      </c>
      <c r="J175" s="18"/>
      <c r="K175" s="18">
        <f>MONTH(날씨5[[#This Row],[tm]])</f>
        <v>6</v>
      </c>
      <c r="L175" s="18">
        <f>DAY(날씨5[[#This Row],[tm]])</f>
        <v>22</v>
      </c>
    </row>
    <row r="176" spans="1:12" x14ac:dyDescent="0.3">
      <c r="A176">
        <v>95</v>
      </c>
      <c r="B176" s="18" t="s">
        <v>50</v>
      </c>
      <c r="C176" s="4">
        <v>43639</v>
      </c>
      <c r="D176" s="18">
        <v>21.9</v>
      </c>
      <c r="E176" s="18">
        <v>13.8</v>
      </c>
      <c r="F176" s="18">
        <v>29.3</v>
      </c>
      <c r="G176" s="18"/>
      <c r="H176" s="18">
        <v>6.1</v>
      </c>
      <c r="I176" s="18">
        <v>4</v>
      </c>
      <c r="J176" s="18"/>
      <c r="K176" s="18">
        <f>MONTH(날씨5[[#This Row],[tm]])</f>
        <v>6</v>
      </c>
      <c r="L176" s="18">
        <f>DAY(날씨5[[#This Row],[tm]])</f>
        <v>23</v>
      </c>
    </row>
    <row r="177" spans="1:12" x14ac:dyDescent="0.3">
      <c r="A177">
        <v>95</v>
      </c>
      <c r="B177" s="18" t="s">
        <v>50</v>
      </c>
      <c r="C177" s="4">
        <v>43640</v>
      </c>
      <c r="D177" s="18">
        <v>23.9</v>
      </c>
      <c r="E177" s="18">
        <v>18</v>
      </c>
      <c r="F177" s="18">
        <v>29.5</v>
      </c>
      <c r="G177" s="18"/>
      <c r="H177" s="18">
        <v>5.3</v>
      </c>
      <c r="I177" s="18">
        <v>3.1</v>
      </c>
      <c r="J177" s="18"/>
      <c r="K177" s="18">
        <f>MONTH(날씨5[[#This Row],[tm]])</f>
        <v>6</v>
      </c>
      <c r="L177" s="18">
        <f>DAY(날씨5[[#This Row],[tm]])</f>
        <v>24</v>
      </c>
    </row>
    <row r="178" spans="1:12" x14ac:dyDescent="0.3">
      <c r="A178">
        <v>95</v>
      </c>
      <c r="B178" s="18" t="s">
        <v>50</v>
      </c>
      <c r="C178" s="4">
        <v>43641</v>
      </c>
      <c r="D178" s="18">
        <v>23.5</v>
      </c>
      <c r="E178" s="18">
        <v>16.2</v>
      </c>
      <c r="F178" s="18">
        <v>30.6</v>
      </c>
      <c r="G178" s="18"/>
      <c r="H178" s="18">
        <v>7.1</v>
      </c>
      <c r="I178" s="18">
        <v>3.6</v>
      </c>
      <c r="J178" s="18"/>
      <c r="K178" s="18">
        <f>MONTH(날씨5[[#This Row],[tm]])</f>
        <v>6</v>
      </c>
      <c r="L178" s="18">
        <f>DAY(날씨5[[#This Row],[tm]])</f>
        <v>25</v>
      </c>
    </row>
    <row r="179" spans="1:12" x14ac:dyDescent="0.3">
      <c r="A179">
        <v>95</v>
      </c>
      <c r="B179" s="18" t="s">
        <v>50</v>
      </c>
      <c r="C179" s="4">
        <v>43642</v>
      </c>
      <c r="D179" s="18">
        <v>23</v>
      </c>
      <c r="E179" s="18">
        <v>16.399999999999999</v>
      </c>
      <c r="F179" s="18">
        <v>28.1</v>
      </c>
      <c r="G179" s="18"/>
      <c r="H179" s="18">
        <v>4</v>
      </c>
      <c r="I179" s="18">
        <v>2.2000000000000002</v>
      </c>
      <c r="J179" s="18"/>
      <c r="K179" s="18">
        <f>MONTH(날씨5[[#This Row],[tm]])</f>
        <v>6</v>
      </c>
      <c r="L179" s="18">
        <f>DAY(날씨5[[#This Row],[tm]])</f>
        <v>26</v>
      </c>
    </row>
    <row r="180" spans="1:12" x14ac:dyDescent="0.3">
      <c r="A180">
        <v>95</v>
      </c>
      <c r="B180" s="18" t="s">
        <v>50</v>
      </c>
      <c r="C180" s="4">
        <v>43643</v>
      </c>
      <c r="D180" s="18">
        <v>25.5</v>
      </c>
      <c r="E180" s="18">
        <v>20.100000000000001</v>
      </c>
      <c r="F180" s="18">
        <v>32.1</v>
      </c>
      <c r="G180" s="18"/>
      <c r="H180" s="18">
        <v>5.7</v>
      </c>
      <c r="I180" s="18">
        <v>3</v>
      </c>
      <c r="J180" s="18"/>
      <c r="K180" s="18">
        <f>MONTH(날씨5[[#This Row],[tm]])</f>
        <v>6</v>
      </c>
      <c r="L180" s="18">
        <f>DAY(날씨5[[#This Row],[tm]])</f>
        <v>27</v>
      </c>
    </row>
    <row r="181" spans="1:12" x14ac:dyDescent="0.3">
      <c r="A181">
        <v>95</v>
      </c>
      <c r="B181" s="18" t="s">
        <v>50</v>
      </c>
      <c r="C181" s="4">
        <v>43644</v>
      </c>
      <c r="D181" s="18">
        <v>23.9</v>
      </c>
      <c r="E181" s="18">
        <v>19.399999999999999</v>
      </c>
      <c r="F181" s="18">
        <v>28.8</v>
      </c>
      <c r="G181" s="18">
        <v>0.6</v>
      </c>
      <c r="H181" s="18">
        <v>4.5999999999999996</v>
      </c>
      <c r="I181" s="18">
        <v>3</v>
      </c>
      <c r="J181" s="18"/>
      <c r="K181" s="18">
        <f>MONTH(날씨5[[#This Row],[tm]])</f>
        <v>6</v>
      </c>
      <c r="L181" s="18">
        <f>DAY(날씨5[[#This Row],[tm]])</f>
        <v>28</v>
      </c>
    </row>
    <row r="182" spans="1:12" x14ac:dyDescent="0.3">
      <c r="A182">
        <v>95</v>
      </c>
      <c r="B182" s="18" t="s">
        <v>50</v>
      </c>
      <c r="C182" s="4">
        <v>43645</v>
      </c>
      <c r="D182" s="18">
        <v>21.4</v>
      </c>
      <c r="E182" s="18">
        <v>18.399999999999999</v>
      </c>
      <c r="F182" s="18">
        <v>27.1</v>
      </c>
      <c r="G182" s="18">
        <v>0.8</v>
      </c>
      <c r="H182" s="18">
        <v>4.9000000000000004</v>
      </c>
      <c r="I182" s="18">
        <v>2.6</v>
      </c>
      <c r="J182" s="18"/>
      <c r="K182" s="18">
        <f>MONTH(날씨5[[#This Row],[tm]])</f>
        <v>6</v>
      </c>
      <c r="L182" s="18">
        <f>DAY(날씨5[[#This Row],[tm]])</f>
        <v>29</v>
      </c>
    </row>
    <row r="183" spans="1:12" x14ac:dyDescent="0.3">
      <c r="A183">
        <v>95</v>
      </c>
      <c r="B183" s="18" t="s">
        <v>50</v>
      </c>
      <c r="C183" s="4">
        <v>43646</v>
      </c>
      <c r="D183" s="18">
        <v>23</v>
      </c>
      <c r="E183" s="18">
        <v>17.7</v>
      </c>
      <c r="F183" s="18">
        <v>28.9</v>
      </c>
      <c r="G183" s="18"/>
      <c r="H183" s="18">
        <v>8.6999999999999993</v>
      </c>
      <c r="I183" s="18">
        <v>4.3</v>
      </c>
      <c r="J183" s="18"/>
      <c r="K183" s="18">
        <f>MONTH(날씨5[[#This Row],[tm]])</f>
        <v>6</v>
      </c>
      <c r="L183" s="18">
        <f>DAY(날씨5[[#This Row],[tm]])</f>
        <v>30</v>
      </c>
    </row>
    <row r="184" spans="1:12" x14ac:dyDescent="0.3">
      <c r="A184">
        <v>95</v>
      </c>
      <c r="B184" s="18" t="s">
        <v>50</v>
      </c>
      <c r="C184" s="4">
        <v>43647</v>
      </c>
      <c r="D184" s="18">
        <v>23.6</v>
      </c>
      <c r="E184" s="18">
        <v>19.3</v>
      </c>
      <c r="F184" s="18">
        <v>29</v>
      </c>
      <c r="G184" s="18"/>
      <c r="H184" s="18">
        <v>8</v>
      </c>
      <c r="I184" s="18">
        <v>3.8</v>
      </c>
      <c r="J184" s="18"/>
      <c r="K184" s="18">
        <f>MONTH(날씨5[[#This Row],[tm]])</f>
        <v>7</v>
      </c>
      <c r="L184" s="18">
        <f>DAY(날씨5[[#This Row],[tm]])</f>
        <v>1</v>
      </c>
    </row>
    <row r="185" spans="1:12" x14ac:dyDescent="0.3">
      <c r="A185">
        <v>95</v>
      </c>
      <c r="B185" s="18" t="s">
        <v>50</v>
      </c>
      <c r="C185" s="4">
        <v>43648</v>
      </c>
      <c r="D185" s="18">
        <v>23.2</v>
      </c>
      <c r="E185" s="18">
        <v>19</v>
      </c>
      <c r="F185" s="18">
        <v>29.3</v>
      </c>
      <c r="G185" s="18"/>
      <c r="H185" s="18">
        <v>5.8</v>
      </c>
      <c r="I185" s="18">
        <v>3</v>
      </c>
      <c r="J185" s="18"/>
      <c r="K185" s="18">
        <f>MONTH(날씨5[[#This Row],[tm]])</f>
        <v>7</v>
      </c>
      <c r="L185" s="18">
        <f>DAY(날씨5[[#This Row],[tm]])</f>
        <v>2</v>
      </c>
    </row>
    <row r="186" spans="1:12" x14ac:dyDescent="0.3">
      <c r="A186">
        <v>95</v>
      </c>
      <c r="B186" s="18" t="s">
        <v>50</v>
      </c>
      <c r="C186" s="4">
        <v>43649</v>
      </c>
      <c r="D186" s="18">
        <v>23</v>
      </c>
      <c r="E186" s="18">
        <v>16.100000000000001</v>
      </c>
      <c r="F186" s="18">
        <v>29.8</v>
      </c>
      <c r="G186" s="18"/>
      <c r="H186" s="18">
        <v>5.3</v>
      </c>
      <c r="I186" s="18">
        <v>3.1</v>
      </c>
      <c r="J186" s="18"/>
      <c r="K186" s="18">
        <f>MONTH(날씨5[[#This Row],[tm]])</f>
        <v>7</v>
      </c>
      <c r="L186" s="18">
        <f>DAY(날씨5[[#This Row],[tm]])</f>
        <v>3</v>
      </c>
    </row>
    <row r="187" spans="1:12" x14ac:dyDescent="0.3">
      <c r="A187">
        <v>95</v>
      </c>
      <c r="B187" s="18" t="s">
        <v>50</v>
      </c>
      <c r="C187" s="4">
        <v>43650</v>
      </c>
      <c r="D187" s="18">
        <v>24</v>
      </c>
      <c r="E187" s="18">
        <v>16.3</v>
      </c>
      <c r="F187" s="18">
        <v>31.9</v>
      </c>
      <c r="G187" s="18"/>
      <c r="H187" s="18">
        <v>6</v>
      </c>
      <c r="I187" s="18">
        <v>3.3</v>
      </c>
      <c r="J187" s="18"/>
      <c r="K187" s="18">
        <f>MONTH(날씨5[[#This Row],[tm]])</f>
        <v>7</v>
      </c>
      <c r="L187" s="18">
        <f>DAY(날씨5[[#This Row],[tm]])</f>
        <v>4</v>
      </c>
    </row>
    <row r="188" spans="1:12" x14ac:dyDescent="0.3">
      <c r="A188">
        <v>95</v>
      </c>
      <c r="B188" s="18" t="s">
        <v>50</v>
      </c>
      <c r="C188" s="4">
        <v>43651</v>
      </c>
      <c r="D188" s="18">
        <v>25</v>
      </c>
      <c r="E188" s="18">
        <v>16.100000000000001</v>
      </c>
      <c r="F188" s="18">
        <v>34.5</v>
      </c>
      <c r="G188" s="18">
        <v>0.1</v>
      </c>
      <c r="H188" s="18">
        <v>7</v>
      </c>
      <c r="I188" s="18">
        <v>3.2</v>
      </c>
      <c r="J188" s="18"/>
      <c r="K188" s="18">
        <f>MONTH(날씨5[[#This Row],[tm]])</f>
        <v>7</v>
      </c>
      <c r="L188" s="18">
        <f>DAY(날씨5[[#This Row],[tm]])</f>
        <v>5</v>
      </c>
    </row>
    <row r="189" spans="1:12" x14ac:dyDescent="0.3">
      <c r="A189">
        <v>95</v>
      </c>
      <c r="B189" s="18" t="s">
        <v>50</v>
      </c>
      <c r="C189" s="4">
        <v>43652</v>
      </c>
      <c r="D189" s="18">
        <v>26.1</v>
      </c>
      <c r="E189" s="18">
        <v>20.7</v>
      </c>
      <c r="F189" s="18">
        <v>33.6</v>
      </c>
      <c r="G189" s="18"/>
      <c r="H189" s="18">
        <v>11.5</v>
      </c>
      <c r="I189" s="18">
        <v>6.4</v>
      </c>
      <c r="J189" s="18"/>
      <c r="K189" s="18">
        <f>MONTH(날씨5[[#This Row],[tm]])</f>
        <v>7</v>
      </c>
      <c r="L189" s="18">
        <f>DAY(날씨5[[#This Row],[tm]])</f>
        <v>6</v>
      </c>
    </row>
    <row r="190" spans="1:12" x14ac:dyDescent="0.3">
      <c r="A190">
        <v>95</v>
      </c>
      <c r="B190" s="18" t="s">
        <v>50</v>
      </c>
      <c r="C190" s="4">
        <v>43653</v>
      </c>
      <c r="D190" s="18">
        <v>23.3</v>
      </c>
      <c r="E190" s="18">
        <v>18.7</v>
      </c>
      <c r="F190" s="18">
        <v>29.3</v>
      </c>
      <c r="G190" s="18"/>
      <c r="H190" s="18">
        <v>10.3</v>
      </c>
      <c r="I190" s="18">
        <v>5.6</v>
      </c>
      <c r="J190" s="18"/>
      <c r="K190" s="18">
        <f>MONTH(날씨5[[#This Row],[tm]])</f>
        <v>7</v>
      </c>
      <c r="L190" s="18">
        <f>DAY(날씨5[[#This Row],[tm]])</f>
        <v>7</v>
      </c>
    </row>
    <row r="191" spans="1:12" x14ac:dyDescent="0.3">
      <c r="A191">
        <v>95</v>
      </c>
      <c r="B191" s="18" t="s">
        <v>50</v>
      </c>
      <c r="C191" s="4">
        <v>43654</v>
      </c>
      <c r="D191" s="18">
        <v>22.1</v>
      </c>
      <c r="E191" s="18">
        <v>17.3</v>
      </c>
      <c r="F191" s="18">
        <v>27.6</v>
      </c>
      <c r="G191" s="18"/>
      <c r="H191" s="18">
        <v>9.8000000000000007</v>
      </c>
      <c r="I191" s="18">
        <v>5</v>
      </c>
      <c r="J191" s="18"/>
      <c r="K191" s="18">
        <f>MONTH(날씨5[[#This Row],[tm]])</f>
        <v>7</v>
      </c>
      <c r="L191" s="18">
        <f>DAY(날씨5[[#This Row],[tm]])</f>
        <v>8</v>
      </c>
    </row>
    <row r="192" spans="1:12" x14ac:dyDescent="0.3">
      <c r="A192">
        <v>95</v>
      </c>
      <c r="B192" s="18" t="s">
        <v>50</v>
      </c>
      <c r="C192" s="4">
        <v>43655</v>
      </c>
      <c r="D192" s="18">
        <v>22.1</v>
      </c>
      <c r="E192" s="18">
        <v>14.3</v>
      </c>
      <c r="F192" s="18">
        <v>28.4</v>
      </c>
      <c r="G192" s="18"/>
      <c r="H192" s="18">
        <v>8.6999999999999993</v>
      </c>
      <c r="I192" s="18">
        <v>5.0999999999999996</v>
      </c>
      <c r="J192" s="18"/>
      <c r="K192" s="18">
        <f>MONTH(날씨5[[#This Row],[tm]])</f>
        <v>7</v>
      </c>
      <c r="L192" s="18">
        <f>DAY(날씨5[[#This Row],[tm]])</f>
        <v>9</v>
      </c>
    </row>
    <row r="193" spans="1:12" x14ac:dyDescent="0.3">
      <c r="A193">
        <v>95</v>
      </c>
      <c r="B193" s="18" t="s">
        <v>50</v>
      </c>
      <c r="C193" s="4">
        <v>43656</v>
      </c>
      <c r="D193" s="18">
        <v>20.3</v>
      </c>
      <c r="E193" s="18">
        <v>18</v>
      </c>
      <c r="F193" s="18">
        <v>23.7</v>
      </c>
      <c r="G193" s="18">
        <v>5.6</v>
      </c>
      <c r="H193" s="18">
        <v>8.8000000000000007</v>
      </c>
      <c r="I193" s="18">
        <v>5.0999999999999996</v>
      </c>
      <c r="J193" s="18"/>
      <c r="K193" s="18">
        <f>MONTH(날씨5[[#This Row],[tm]])</f>
        <v>7</v>
      </c>
      <c r="L193" s="18">
        <f>DAY(날씨5[[#This Row],[tm]])</f>
        <v>10</v>
      </c>
    </row>
    <row r="194" spans="1:12" x14ac:dyDescent="0.3">
      <c r="A194">
        <v>95</v>
      </c>
      <c r="B194" s="18" t="s">
        <v>50</v>
      </c>
      <c r="C194" s="4">
        <v>43657</v>
      </c>
      <c r="D194" s="18">
        <v>20</v>
      </c>
      <c r="E194" s="18">
        <v>17.899999999999999</v>
      </c>
      <c r="F194" s="18">
        <v>23.6</v>
      </c>
      <c r="G194" s="18">
        <v>3.7</v>
      </c>
      <c r="H194" s="18">
        <v>7.9</v>
      </c>
      <c r="I194" s="18">
        <v>4.3</v>
      </c>
      <c r="J194" s="18"/>
      <c r="K194" s="18">
        <f>MONTH(날씨5[[#This Row],[tm]])</f>
        <v>7</v>
      </c>
      <c r="L194" s="18">
        <f>DAY(날씨5[[#This Row],[tm]])</f>
        <v>11</v>
      </c>
    </row>
    <row r="195" spans="1:12" x14ac:dyDescent="0.3">
      <c r="A195">
        <v>95</v>
      </c>
      <c r="B195" s="18" t="s">
        <v>50</v>
      </c>
      <c r="C195" s="4">
        <v>43658</v>
      </c>
      <c r="D195" s="18">
        <v>21.5</v>
      </c>
      <c r="E195" s="18">
        <v>17.7</v>
      </c>
      <c r="F195" s="18">
        <v>27.8</v>
      </c>
      <c r="G195" s="18">
        <v>0.1</v>
      </c>
      <c r="H195" s="18">
        <v>7.8</v>
      </c>
      <c r="I195" s="18">
        <v>3.6</v>
      </c>
      <c r="J195" s="18"/>
      <c r="K195" s="18">
        <f>MONTH(날씨5[[#This Row],[tm]])</f>
        <v>7</v>
      </c>
      <c r="L195" s="18">
        <f>DAY(날씨5[[#This Row],[tm]])</f>
        <v>12</v>
      </c>
    </row>
    <row r="196" spans="1:12" x14ac:dyDescent="0.3">
      <c r="A196">
        <v>95</v>
      </c>
      <c r="B196" s="18" t="s">
        <v>50</v>
      </c>
      <c r="C196" s="4">
        <v>43659</v>
      </c>
      <c r="D196" s="18">
        <v>23.6</v>
      </c>
      <c r="E196" s="18">
        <v>19.7</v>
      </c>
      <c r="F196" s="18">
        <v>29.5</v>
      </c>
      <c r="G196" s="18">
        <v>3.8</v>
      </c>
      <c r="H196" s="18">
        <v>5.3</v>
      </c>
      <c r="I196" s="18">
        <v>2.8</v>
      </c>
      <c r="J196" s="18"/>
      <c r="K196" s="18">
        <f>MONTH(날씨5[[#This Row],[tm]])</f>
        <v>7</v>
      </c>
      <c r="L196" s="18">
        <f>DAY(날씨5[[#This Row],[tm]])</f>
        <v>13</v>
      </c>
    </row>
    <row r="197" spans="1:12" x14ac:dyDescent="0.3">
      <c r="A197">
        <v>95</v>
      </c>
      <c r="B197" s="18" t="s">
        <v>50</v>
      </c>
      <c r="C197" s="4">
        <v>43660</v>
      </c>
      <c r="D197" s="18">
        <v>23.5</v>
      </c>
      <c r="E197" s="18">
        <v>18.5</v>
      </c>
      <c r="F197" s="18">
        <v>29.5</v>
      </c>
      <c r="G197" s="18">
        <v>11.4</v>
      </c>
      <c r="H197" s="18">
        <v>6.6</v>
      </c>
      <c r="I197" s="18">
        <v>4.2</v>
      </c>
      <c r="J197" s="18"/>
      <c r="K197" s="18">
        <f>MONTH(날씨5[[#This Row],[tm]])</f>
        <v>7</v>
      </c>
      <c r="L197" s="18">
        <f>DAY(날씨5[[#This Row],[tm]])</f>
        <v>14</v>
      </c>
    </row>
    <row r="198" spans="1:12" x14ac:dyDescent="0.3">
      <c r="A198">
        <v>95</v>
      </c>
      <c r="B198" s="18" t="s">
        <v>50</v>
      </c>
      <c r="C198" s="4">
        <v>43661</v>
      </c>
      <c r="D198" s="18">
        <v>21.9</v>
      </c>
      <c r="E198" s="18">
        <v>19.3</v>
      </c>
      <c r="F198" s="18">
        <v>28.2</v>
      </c>
      <c r="G198" s="18">
        <v>23.7</v>
      </c>
      <c r="H198" s="18">
        <v>8.6</v>
      </c>
      <c r="I198" s="18">
        <v>4.4000000000000004</v>
      </c>
      <c r="J198" s="18"/>
      <c r="K198" s="18">
        <f>MONTH(날씨5[[#This Row],[tm]])</f>
        <v>7</v>
      </c>
      <c r="L198" s="18">
        <f>DAY(날씨5[[#This Row],[tm]])</f>
        <v>15</v>
      </c>
    </row>
    <row r="199" spans="1:12" x14ac:dyDescent="0.3">
      <c r="A199">
        <v>95</v>
      </c>
      <c r="B199" s="18" t="s">
        <v>50</v>
      </c>
      <c r="C199" s="4">
        <v>43662</v>
      </c>
      <c r="D199" s="18">
        <v>22.8</v>
      </c>
      <c r="E199" s="18">
        <v>19.100000000000001</v>
      </c>
      <c r="F199" s="18">
        <v>28.4</v>
      </c>
      <c r="G199" s="18">
        <v>0</v>
      </c>
      <c r="H199" s="18">
        <v>5</v>
      </c>
      <c r="I199" s="18">
        <v>3.4</v>
      </c>
      <c r="J199" s="18"/>
      <c r="K199" s="18">
        <f>MONTH(날씨5[[#This Row],[tm]])</f>
        <v>7</v>
      </c>
      <c r="L199" s="18">
        <f>DAY(날씨5[[#This Row],[tm]])</f>
        <v>16</v>
      </c>
    </row>
    <row r="200" spans="1:12" x14ac:dyDescent="0.3">
      <c r="A200">
        <v>95</v>
      </c>
      <c r="B200" s="18" t="s">
        <v>50</v>
      </c>
      <c r="C200" s="4">
        <v>43663</v>
      </c>
      <c r="D200" s="18">
        <v>23.7</v>
      </c>
      <c r="E200" s="18">
        <v>19.399999999999999</v>
      </c>
      <c r="F200" s="18">
        <v>28.1</v>
      </c>
      <c r="G200" s="18">
        <v>0</v>
      </c>
      <c r="H200" s="18">
        <v>5.3</v>
      </c>
      <c r="I200" s="18">
        <v>2.4</v>
      </c>
      <c r="J200" s="18"/>
      <c r="K200" s="18">
        <f>MONTH(날씨5[[#This Row],[tm]])</f>
        <v>7</v>
      </c>
      <c r="L200" s="18">
        <f>DAY(날씨5[[#This Row],[tm]])</f>
        <v>17</v>
      </c>
    </row>
    <row r="201" spans="1:12" x14ac:dyDescent="0.3">
      <c r="A201">
        <v>95</v>
      </c>
      <c r="B201" s="18" t="s">
        <v>50</v>
      </c>
      <c r="C201" s="4">
        <v>43664</v>
      </c>
      <c r="D201" s="18">
        <v>25.8</v>
      </c>
      <c r="E201" s="18">
        <v>19.2</v>
      </c>
      <c r="F201" s="18">
        <v>31.5</v>
      </c>
      <c r="G201" s="18"/>
      <c r="H201" s="18">
        <v>5.0999999999999996</v>
      </c>
      <c r="I201" s="18">
        <v>2.1</v>
      </c>
      <c r="J201" s="18"/>
      <c r="K201" s="18">
        <f>MONTH(날씨5[[#This Row],[tm]])</f>
        <v>7</v>
      </c>
      <c r="L201" s="18">
        <f>DAY(날씨5[[#This Row],[tm]])</f>
        <v>18</v>
      </c>
    </row>
    <row r="202" spans="1:12" x14ac:dyDescent="0.3">
      <c r="A202">
        <v>95</v>
      </c>
      <c r="B202" s="18" t="s">
        <v>50</v>
      </c>
      <c r="C202" s="4">
        <v>43665</v>
      </c>
      <c r="D202" s="18">
        <v>27.5</v>
      </c>
      <c r="E202" s="18">
        <v>19.899999999999999</v>
      </c>
      <c r="F202" s="18">
        <v>34.1</v>
      </c>
      <c r="G202" s="18"/>
      <c r="H202" s="18">
        <v>4.7</v>
      </c>
      <c r="I202" s="18">
        <v>2.7</v>
      </c>
      <c r="J202" s="18"/>
      <c r="K202" s="18">
        <f>MONTH(날씨5[[#This Row],[tm]])</f>
        <v>7</v>
      </c>
      <c r="L202" s="18">
        <f>DAY(날씨5[[#This Row],[tm]])</f>
        <v>19</v>
      </c>
    </row>
    <row r="203" spans="1:12" x14ac:dyDescent="0.3">
      <c r="A203">
        <v>95</v>
      </c>
      <c r="B203" s="18" t="s">
        <v>50</v>
      </c>
      <c r="C203" s="4">
        <v>43666</v>
      </c>
      <c r="D203" s="18">
        <v>26.8</v>
      </c>
      <c r="E203" s="18">
        <v>24.5</v>
      </c>
      <c r="F203" s="18">
        <v>29.9</v>
      </c>
      <c r="G203" s="18">
        <v>0.1</v>
      </c>
      <c r="H203" s="18">
        <v>9</v>
      </c>
      <c r="I203" s="18">
        <v>5.9</v>
      </c>
      <c r="J203" s="18"/>
      <c r="K203" s="18">
        <f>MONTH(날씨5[[#This Row],[tm]])</f>
        <v>7</v>
      </c>
      <c r="L203" s="18">
        <f>DAY(날씨5[[#This Row],[tm]])</f>
        <v>20</v>
      </c>
    </row>
    <row r="204" spans="1:12" x14ac:dyDescent="0.3">
      <c r="A204">
        <v>95</v>
      </c>
      <c r="B204" s="18" t="s">
        <v>50</v>
      </c>
      <c r="C204" s="4">
        <v>43667</v>
      </c>
      <c r="D204" s="18">
        <v>23.9</v>
      </c>
      <c r="E204" s="18">
        <v>22.6</v>
      </c>
      <c r="F204" s="18">
        <v>25.6</v>
      </c>
      <c r="G204" s="18">
        <v>29.1</v>
      </c>
      <c r="H204" s="18">
        <v>6.5</v>
      </c>
      <c r="I204" s="18">
        <v>3.8</v>
      </c>
      <c r="J204" s="18"/>
      <c r="K204" s="18">
        <f>MONTH(날씨5[[#This Row],[tm]])</f>
        <v>7</v>
      </c>
      <c r="L204" s="18">
        <f>DAY(날씨5[[#This Row],[tm]])</f>
        <v>21</v>
      </c>
    </row>
    <row r="205" spans="1:12" x14ac:dyDescent="0.3">
      <c r="A205">
        <v>95</v>
      </c>
      <c r="B205" s="18" t="s">
        <v>50</v>
      </c>
      <c r="C205" s="4">
        <v>43668</v>
      </c>
      <c r="D205" s="18">
        <v>26</v>
      </c>
      <c r="E205" s="18">
        <v>23.7</v>
      </c>
      <c r="F205" s="18">
        <v>30.7</v>
      </c>
      <c r="G205" s="18">
        <v>0</v>
      </c>
      <c r="H205" s="18">
        <v>6.6</v>
      </c>
      <c r="I205" s="18">
        <v>3.9</v>
      </c>
      <c r="J205" s="18"/>
      <c r="K205" s="18">
        <f>MONTH(날씨5[[#This Row],[tm]])</f>
        <v>7</v>
      </c>
      <c r="L205" s="18">
        <f>DAY(날씨5[[#This Row],[tm]])</f>
        <v>22</v>
      </c>
    </row>
    <row r="206" spans="1:12" x14ac:dyDescent="0.3">
      <c r="A206">
        <v>95</v>
      </c>
      <c r="B206" s="18" t="s">
        <v>50</v>
      </c>
      <c r="C206" s="4">
        <v>43669</v>
      </c>
      <c r="D206" s="18">
        <v>26</v>
      </c>
      <c r="E206" s="18">
        <v>21.4</v>
      </c>
      <c r="F206" s="18">
        <v>30.5</v>
      </c>
      <c r="G206" s="18">
        <v>0</v>
      </c>
      <c r="H206" s="18">
        <v>4.7</v>
      </c>
      <c r="I206" s="18">
        <v>2.2999999999999998</v>
      </c>
      <c r="J206" s="18"/>
      <c r="K206" s="18">
        <f>MONTH(날씨5[[#This Row],[tm]])</f>
        <v>7</v>
      </c>
      <c r="L206" s="18">
        <f>DAY(날씨5[[#This Row],[tm]])</f>
        <v>23</v>
      </c>
    </row>
    <row r="207" spans="1:12" x14ac:dyDescent="0.3">
      <c r="A207">
        <v>95</v>
      </c>
      <c r="B207" s="18" t="s">
        <v>50</v>
      </c>
      <c r="C207" s="4">
        <v>43670</v>
      </c>
      <c r="D207" s="18">
        <v>26.2</v>
      </c>
      <c r="E207" s="18">
        <v>24.4</v>
      </c>
      <c r="F207" s="18">
        <v>29</v>
      </c>
      <c r="G207" s="18">
        <v>0.2</v>
      </c>
      <c r="H207" s="18">
        <v>5.0999999999999996</v>
      </c>
      <c r="I207" s="18">
        <v>2.7</v>
      </c>
      <c r="J207" s="18"/>
      <c r="K207" s="18">
        <f>MONTH(날씨5[[#This Row],[tm]])</f>
        <v>7</v>
      </c>
      <c r="L207" s="18">
        <f>DAY(날씨5[[#This Row],[tm]])</f>
        <v>24</v>
      </c>
    </row>
    <row r="208" spans="1:12" x14ac:dyDescent="0.3">
      <c r="A208">
        <v>95</v>
      </c>
      <c r="B208" s="18" t="s">
        <v>50</v>
      </c>
      <c r="C208" s="4">
        <v>43671</v>
      </c>
      <c r="D208" s="18">
        <v>25.9</v>
      </c>
      <c r="E208" s="18">
        <v>24</v>
      </c>
      <c r="F208" s="18">
        <v>29.3</v>
      </c>
      <c r="G208" s="18">
        <v>8.5</v>
      </c>
      <c r="H208" s="18">
        <v>5</v>
      </c>
      <c r="I208" s="18">
        <v>2.9</v>
      </c>
      <c r="J208" s="18"/>
      <c r="K208" s="18">
        <f>MONTH(날씨5[[#This Row],[tm]])</f>
        <v>7</v>
      </c>
      <c r="L208" s="18">
        <f>DAY(날씨5[[#This Row],[tm]])</f>
        <v>25</v>
      </c>
    </row>
    <row r="209" spans="1:12" x14ac:dyDescent="0.3">
      <c r="A209">
        <v>95</v>
      </c>
      <c r="B209" s="18" t="s">
        <v>50</v>
      </c>
      <c r="C209" s="4">
        <v>43672</v>
      </c>
      <c r="D209" s="18">
        <v>23.7</v>
      </c>
      <c r="E209" s="18">
        <v>22.5</v>
      </c>
      <c r="F209" s="18">
        <v>25.3</v>
      </c>
      <c r="G209" s="18">
        <v>105.4</v>
      </c>
      <c r="H209" s="18">
        <v>6.3</v>
      </c>
      <c r="I209" s="18">
        <v>4.3</v>
      </c>
      <c r="J209" s="18"/>
      <c r="K209" s="18">
        <f>MONTH(날씨5[[#This Row],[tm]])</f>
        <v>7</v>
      </c>
      <c r="L209" s="18">
        <f>DAY(날씨5[[#This Row],[tm]])</f>
        <v>26</v>
      </c>
    </row>
    <row r="210" spans="1:12" x14ac:dyDescent="0.3">
      <c r="A210">
        <v>95</v>
      </c>
      <c r="B210" s="18" t="s">
        <v>50</v>
      </c>
      <c r="C210" s="4">
        <v>43673</v>
      </c>
      <c r="D210" s="18">
        <v>26.9</v>
      </c>
      <c r="E210" s="18">
        <v>22.6</v>
      </c>
      <c r="F210" s="18">
        <v>32.200000000000003</v>
      </c>
      <c r="G210" s="18">
        <v>8.9</v>
      </c>
      <c r="H210" s="18">
        <v>6.3</v>
      </c>
      <c r="I210" s="18">
        <v>3.8</v>
      </c>
      <c r="J210" s="18"/>
      <c r="K210" s="18">
        <f>MONTH(날씨5[[#This Row],[tm]])</f>
        <v>7</v>
      </c>
      <c r="L210" s="18">
        <f>DAY(날씨5[[#This Row],[tm]])</f>
        <v>27</v>
      </c>
    </row>
    <row r="211" spans="1:12" x14ac:dyDescent="0.3">
      <c r="A211">
        <v>95</v>
      </c>
      <c r="B211" s="18" t="s">
        <v>50</v>
      </c>
      <c r="C211" s="4">
        <v>43674</v>
      </c>
      <c r="D211" s="18">
        <v>24.9</v>
      </c>
      <c r="E211" s="18">
        <v>24.2</v>
      </c>
      <c r="F211" s="18">
        <v>26</v>
      </c>
      <c r="G211" s="18">
        <v>62.9</v>
      </c>
      <c r="H211" s="18">
        <v>8.1999999999999993</v>
      </c>
      <c r="I211" s="18">
        <v>4</v>
      </c>
      <c r="J211" s="18"/>
      <c r="K211" s="18">
        <f>MONTH(날씨5[[#This Row],[tm]])</f>
        <v>7</v>
      </c>
      <c r="L211" s="18">
        <f>DAY(날씨5[[#This Row],[tm]])</f>
        <v>28</v>
      </c>
    </row>
    <row r="212" spans="1:12" x14ac:dyDescent="0.3">
      <c r="A212">
        <v>95</v>
      </c>
      <c r="B212" s="18" t="s">
        <v>50</v>
      </c>
      <c r="C212" s="4">
        <v>43675</v>
      </c>
      <c r="D212" s="18">
        <v>26.8</v>
      </c>
      <c r="E212" s="18">
        <v>24.9</v>
      </c>
      <c r="F212" s="18">
        <v>29.8</v>
      </c>
      <c r="G212" s="18">
        <v>0.1</v>
      </c>
      <c r="H212" s="18">
        <v>7.4</v>
      </c>
      <c r="I212" s="18">
        <v>3.8</v>
      </c>
      <c r="J212" s="18"/>
      <c r="K212" s="18">
        <f>MONTH(날씨5[[#This Row],[tm]])</f>
        <v>7</v>
      </c>
      <c r="L212" s="18">
        <f>DAY(날씨5[[#This Row],[tm]])</f>
        <v>29</v>
      </c>
    </row>
    <row r="213" spans="1:12" x14ac:dyDescent="0.3">
      <c r="A213">
        <v>95</v>
      </c>
      <c r="B213" s="18" t="s">
        <v>50</v>
      </c>
      <c r="C213" s="4">
        <v>43676</v>
      </c>
      <c r="D213" s="18">
        <v>26.2</v>
      </c>
      <c r="E213" s="18">
        <v>24.2</v>
      </c>
      <c r="F213" s="18">
        <v>28.4</v>
      </c>
      <c r="G213" s="18">
        <v>11.7</v>
      </c>
      <c r="H213" s="18">
        <v>8.3000000000000007</v>
      </c>
      <c r="I213" s="18">
        <v>4</v>
      </c>
      <c r="J213" s="18"/>
      <c r="K213" s="18">
        <f>MONTH(날씨5[[#This Row],[tm]])</f>
        <v>7</v>
      </c>
      <c r="L213" s="18">
        <f>DAY(날씨5[[#This Row],[tm]])</f>
        <v>30</v>
      </c>
    </row>
    <row r="214" spans="1:12" x14ac:dyDescent="0.3">
      <c r="A214">
        <v>95</v>
      </c>
      <c r="B214" s="18" t="s">
        <v>50</v>
      </c>
      <c r="C214" s="4">
        <v>43677</v>
      </c>
      <c r="D214" s="18">
        <v>25.2</v>
      </c>
      <c r="E214" s="18">
        <v>23.8</v>
      </c>
      <c r="F214" s="18">
        <v>27.3</v>
      </c>
      <c r="G214" s="18">
        <v>30</v>
      </c>
      <c r="H214" s="18">
        <v>8.9</v>
      </c>
      <c r="I214" s="18">
        <v>4.0999999999999996</v>
      </c>
      <c r="J214" s="18"/>
      <c r="K214" s="18">
        <f>MONTH(날씨5[[#This Row],[tm]])</f>
        <v>7</v>
      </c>
      <c r="L214" s="18">
        <f>DAY(날씨5[[#This Row],[tm]])</f>
        <v>31</v>
      </c>
    </row>
    <row r="215" spans="1:12" x14ac:dyDescent="0.3">
      <c r="A215">
        <v>95</v>
      </c>
      <c r="B215" s="18" t="s">
        <v>50</v>
      </c>
      <c r="C215" s="4">
        <v>43678</v>
      </c>
      <c r="D215" s="18">
        <v>26.1</v>
      </c>
      <c r="E215" s="18">
        <v>23.3</v>
      </c>
      <c r="F215" s="18">
        <v>30</v>
      </c>
      <c r="G215" s="18">
        <v>0.8</v>
      </c>
      <c r="H215" s="18">
        <v>5.6</v>
      </c>
      <c r="I215" s="18">
        <v>2.8</v>
      </c>
      <c r="J215" s="18"/>
      <c r="K215" s="18">
        <f>MONTH(날씨5[[#This Row],[tm]])</f>
        <v>8</v>
      </c>
      <c r="L215" s="18">
        <f>DAY(날씨5[[#This Row],[tm]])</f>
        <v>1</v>
      </c>
    </row>
    <row r="216" spans="1:12" x14ac:dyDescent="0.3">
      <c r="A216">
        <v>95</v>
      </c>
      <c r="B216" s="18" t="s">
        <v>50</v>
      </c>
      <c r="C216" s="4">
        <v>43679</v>
      </c>
      <c r="D216" s="18">
        <v>27.3</v>
      </c>
      <c r="E216" s="18">
        <v>23.2</v>
      </c>
      <c r="F216" s="18">
        <v>32.200000000000003</v>
      </c>
      <c r="G216" s="18"/>
      <c r="H216" s="18">
        <v>4.5</v>
      </c>
      <c r="I216" s="18">
        <v>2.5</v>
      </c>
      <c r="J216" s="18"/>
      <c r="K216" s="18">
        <f>MONTH(날씨5[[#This Row],[tm]])</f>
        <v>8</v>
      </c>
      <c r="L216" s="18">
        <f>DAY(날씨5[[#This Row],[tm]])</f>
        <v>2</v>
      </c>
    </row>
    <row r="217" spans="1:12" x14ac:dyDescent="0.3">
      <c r="A217">
        <v>95</v>
      </c>
      <c r="B217" s="18" t="s">
        <v>50</v>
      </c>
      <c r="C217" s="4">
        <v>43680</v>
      </c>
      <c r="D217" s="18">
        <v>27.1</v>
      </c>
      <c r="E217" s="18">
        <v>21.6</v>
      </c>
      <c r="F217" s="18">
        <v>34.5</v>
      </c>
      <c r="G217" s="18">
        <v>19.2</v>
      </c>
      <c r="H217" s="18">
        <v>13.4</v>
      </c>
      <c r="I217" s="18">
        <v>6.3</v>
      </c>
      <c r="J217" s="18"/>
      <c r="K217" s="18">
        <f>MONTH(날씨5[[#This Row],[tm]])</f>
        <v>8</v>
      </c>
      <c r="L217" s="18">
        <f>DAY(날씨5[[#This Row],[tm]])</f>
        <v>3</v>
      </c>
    </row>
    <row r="218" spans="1:12" x14ac:dyDescent="0.3">
      <c r="A218">
        <v>95</v>
      </c>
      <c r="B218" s="18" t="s">
        <v>50</v>
      </c>
      <c r="C218" s="4">
        <v>43681</v>
      </c>
      <c r="D218" s="18">
        <v>27</v>
      </c>
      <c r="E218" s="18">
        <v>21.1</v>
      </c>
      <c r="F218" s="18">
        <v>33.299999999999997</v>
      </c>
      <c r="G218" s="18"/>
      <c r="H218" s="18">
        <v>4</v>
      </c>
      <c r="I218" s="18">
        <v>2.5</v>
      </c>
      <c r="J218" s="18"/>
      <c r="K218" s="18">
        <f>MONTH(날씨5[[#This Row],[tm]])</f>
        <v>8</v>
      </c>
      <c r="L218" s="18">
        <f>DAY(날씨5[[#This Row],[tm]])</f>
        <v>4</v>
      </c>
    </row>
    <row r="219" spans="1:12" x14ac:dyDescent="0.3">
      <c r="A219">
        <v>95</v>
      </c>
      <c r="B219" s="18" t="s">
        <v>50</v>
      </c>
      <c r="C219" s="4">
        <v>43682</v>
      </c>
      <c r="D219" s="18">
        <v>28.3</v>
      </c>
      <c r="E219" s="18">
        <v>22.4</v>
      </c>
      <c r="F219" s="18">
        <v>34.4</v>
      </c>
      <c r="G219" s="18"/>
      <c r="H219" s="18">
        <v>6.7</v>
      </c>
      <c r="I219" s="18">
        <v>3</v>
      </c>
      <c r="J219" s="18"/>
      <c r="K219" s="18">
        <f>MONTH(날씨5[[#This Row],[tm]])</f>
        <v>8</v>
      </c>
      <c r="L219" s="18">
        <f>DAY(날씨5[[#This Row],[tm]])</f>
        <v>5</v>
      </c>
    </row>
    <row r="220" spans="1:12" x14ac:dyDescent="0.3">
      <c r="A220">
        <v>95</v>
      </c>
      <c r="B220" s="18" t="s">
        <v>50</v>
      </c>
      <c r="C220" s="4">
        <v>43683</v>
      </c>
      <c r="D220" s="18">
        <v>28.6</v>
      </c>
      <c r="E220" s="18">
        <v>22.8</v>
      </c>
      <c r="F220" s="18">
        <v>35.1</v>
      </c>
      <c r="G220" s="18"/>
      <c r="H220" s="18">
        <v>6.7</v>
      </c>
      <c r="I220" s="18">
        <v>3.8</v>
      </c>
      <c r="J220" s="18"/>
      <c r="K220" s="18">
        <f>MONTH(날씨5[[#This Row],[tm]])</f>
        <v>8</v>
      </c>
      <c r="L220" s="18">
        <f>DAY(날씨5[[#This Row],[tm]])</f>
        <v>6</v>
      </c>
    </row>
    <row r="221" spans="1:12" x14ac:dyDescent="0.3">
      <c r="A221">
        <v>95</v>
      </c>
      <c r="B221" s="18" t="s">
        <v>50</v>
      </c>
      <c r="C221" s="4">
        <v>43684</v>
      </c>
      <c r="D221" s="18">
        <v>23.9</v>
      </c>
      <c r="E221" s="18">
        <v>22.2</v>
      </c>
      <c r="F221" s="18">
        <v>26</v>
      </c>
      <c r="G221" s="18">
        <v>26.8</v>
      </c>
      <c r="H221" s="18">
        <v>6.7</v>
      </c>
      <c r="I221" s="18">
        <v>3.9</v>
      </c>
      <c r="J221" s="18"/>
      <c r="K221" s="18">
        <f>MONTH(날씨5[[#This Row],[tm]])</f>
        <v>8</v>
      </c>
      <c r="L221" s="18">
        <f>DAY(날씨5[[#This Row],[tm]])</f>
        <v>7</v>
      </c>
    </row>
    <row r="222" spans="1:12" x14ac:dyDescent="0.3">
      <c r="A222">
        <v>95</v>
      </c>
      <c r="B222" s="18" t="s">
        <v>50</v>
      </c>
      <c r="C222" s="4">
        <v>43685</v>
      </c>
      <c r="D222" s="18">
        <v>26.4</v>
      </c>
      <c r="E222" s="18">
        <v>21.6</v>
      </c>
      <c r="F222" s="18">
        <v>32.1</v>
      </c>
      <c r="G222" s="18"/>
      <c r="H222" s="18">
        <v>5.3</v>
      </c>
      <c r="I222" s="18">
        <v>3</v>
      </c>
      <c r="J222" s="18"/>
      <c r="K222" s="18">
        <f>MONTH(날씨5[[#This Row],[tm]])</f>
        <v>8</v>
      </c>
      <c r="L222" s="18">
        <f>DAY(날씨5[[#This Row],[tm]])</f>
        <v>8</v>
      </c>
    </row>
    <row r="223" spans="1:12" x14ac:dyDescent="0.3">
      <c r="A223">
        <v>95</v>
      </c>
      <c r="B223" s="18" t="s">
        <v>50</v>
      </c>
      <c r="C223" s="4">
        <v>43686</v>
      </c>
      <c r="D223" s="18">
        <v>26.6</v>
      </c>
      <c r="E223" s="18">
        <v>22.6</v>
      </c>
      <c r="F223" s="18">
        <v>32.299999999999997</v>
      </c>
      <c r="G223" s="18"/>
      <c r="H223" s="18">
        <v>5</v>
      </c>
      <c r="I223" s="18">
        <v>2.1</v>
      </c>
      <c r="J223" s="18"/>
      <c r="K223" s="18">
        <f>MONTH(날씨5[[#This Row],[tm]])</f>
        <v>8</v>
      </c>
      <c r="L223" s="18">
        <f>DAY(날씨5[[#This Row],[tm]])</f>
        <v>9</v>
      </c>
    </row>
    <row r="224" spans="1:12" x14ac:dyDescent="0.3">
      <c r="A224">
        <v>95</v>
      </c>
      <c r="B224" s="18" t="s">
        <v>50</v>
      </c>
      <c r="C224" s="4">
        <v>43687</v>
      </c>
      <c r="D224" s="18">
        <v>28.2</v>
      </c>
      <c r="E224" s="18">
        <v>22.3</v>
      </c>
      <c r="F224" s="18">
        <v>34.700000000000003</v>
      </c>
      <c r="G224" s="18"/>
      <c r="H224" s="18">
        <v>7.8</v>
      </c>
      <c r="I224" s="18">
        <v>4</v>
      </c>
      <c r="J224" s="18"/>
      <c r="K224" s="18">
        <f>MONTH(날씨5[[#This Row],[tm]])</f>
        <v>8</v>
      </c>
      <c r="L224" s="18">
        <f>DAY(날씨5[[#This Row],[tm]])</f>
        <v>10</v>
      </c>
    </row>
    <row r="225" spans="1:12" x14ac:dyDescent="0.3">
      <c r="A225">
        <v>95</v>
      </c>
      <c r="B225" s="18" t="s">
        <v>50</v>
      </c>
      <c r="C225" s="4">
        <v>43688</v>
      </c>
      <c r="D225" s="18">
        <v>28.7</v>
      </c>
      <c r="E225" s="18">
        <v>22.8</v>
      </c>
      <c r="F225" s="18">
        <v>33.6</v>
      </c>
      <c r="G225" s="18">
        <v>0</v>
      </c>
      <c r="H225" s="18">
        <v>9.1999999999999993</v>
      </c>
      <c r="I225" s="18">
        <v>4.0999999999999996</v>
      </c>
      <c r="J225" s="18"/>
      <c r="K225" s="18">
        <f>MONTH(날씨5[[#This Row],[tm]])</f>
        <v>8</v>
      </c>
      <c r="L225" s="18">
        <f>DAY(날씨5[[#This Row],[tm]])</f>
        <v>11</v>
      </c>
    </row>
    <row r="226" spans="1:12" x14ac:dyDescent="0.3">
      <c r="A226">
        <v>95</v>
      </c>
      <c r="B226" s="18" t="s">
        <v>50</v>
      </c>
      <c r="C226" s="4">
        <v>43689</v>
      </c>
      <c r="D226" s="18">
        <v>24.8</v>
      </c>
      <c r="E226" s="18">
        <v>22.8</v>
      </c>
      <c r="F226" s="18">
        <v>27.9</v>
      </c>
      <c r="G226" s="18">
        <v>47.5</v>
      </c>
      <c r="H226" s="18">
        <v>4.7</v>
      </c>
      <c r="I226" s="18">
        <v>2.6</v>
      </c>
      <c r="J226" s="18"/>
      <c r="K226" s="18">
        <f>MONTH(날씨5[[#This Row],[tm]])</f>
        <v>8</v>
      </c>
      <c r="L226" s="18">
        <f>DAY(날씨5[[#This Row],[tm]])</f>
        <v>12</v>
      </c>
    </row>
    <row r="227" spans="1:12" x14ac:dyDescent="0.3">
      <c r="A227">
        <v>95</v>
      </c>
      <c r="B227" s="18" t="s">
        <v>50</v>
      </c>
      <c r="C227" s="4">
        <v>43690</v>
      </c>
      <c r="D227" s="18">
        <v>27.5</v>
      </c>
      <c r="E227" s="18">
        <v>23.8</v>
      </c>
      <c r="F227" s="18">
        <v>33.799999999999997</v>
      </c>
      <c r="G227" s="18"/>
      <c r="H227" s="18">
        <v>5.7</v>
      </c>
      <c r="I227" s="18">
        <v>3.7</v>
      </c>
      <c r="J227" s="18"/>
      <c r="K227" s="18">
        <f>MONTH(날씨5[[#This Row],[tm]])</f>
        <v>8</v>
      </c>
      <c r="L227" s="18">
        <f>DAY(날씨5[[#This Row],[tm]])</f>
        <v>13</v>
      </c>
    </row>
    <row r="228" spans="1:12" x14ac:dyDescent="0.3">
      <c r="A228">
        <v>95</v>
      </c>
      <c r="B228" s="18" t="s">
        <v>50</v>
      </c>
      <c r="C228" s="4">
        <v>43691</v>
      </c>
      <c r="D228" s="18">
        <v>28</v>
      </c>
      <c r="E228" s="18">
        <v>22.6</v>
      </c>
      <c r="F228" s="18">
        <v>33.9</v>
      </c>
      <c r="G228" s="18"/>
      <c r="H228" s="18">
        <v>7.5</v>
      </c>
      <c r="I228" s="18">
        <v>3.6</v>
      </c>
      <c r="J228" s="18"/>
      <c r="K228" s="18">
        <f>MONTH(날씨5[[#This Row],[tm]])</f>
        <v>8</v>
      </c>
      <c r="L228" s="18">
        <f>DAY(날씨5[[#This Row],[tm]])</f>
        <v>14</v>
      </c>
    </row>
    <row r="229" spans="1:12" x14ac:dyDescent="0.3">
      <c r="A229">
        <v>95</v>
      </c>
      <c r="B229" s="18" t="s">
        <v>50</v>
      </c>
      <c r="C229" s="4">
        <v>43692</v>
      </c>
      <c r="D229" s="18">
        <v>23.3</v>
      </c>
      <c r="E229" s="18">
        <v>21.2</v>
      </c>
      <c r="F229" s="18">
        <v>26.1</v>
      </c>
      <c r="G229" s="18">
        <v>40.1</v>
      </c>
      <c r="H229" s="18">
        <v>7.7</v>
      </c>
      <c r="I229" s="18">
        <v>4.3</v>
      </c>
      <c r="J229" s="18"/>
      <c r="K229" s="18">
        <f>MONTH(날씨5[[#This Row],[tm]])</f>
        <v>8</v>
      </c>
      <c r="L229" s="18">
        <f>DAY(날씨5[[#This Row],[tm]])</f>
        <v>15</v>
      </c>
    </row>
    <row r="230" spans="1:12" x14ac:dyDescent="0.3">
      <c r="A230">
        <v>95</v>
      </c>
      <c r="B230" s="18" t="s">
        <v>50</v>
      </c>
      <c r="C230" s="4">
        <v>43693</v>
      </c>
      <c r="D230" s="18">
        <v>24.5</v>
      </c>
      <c r="E230" s="18">
        <v>21.1</v>
      </c>
      <c r="F230" s="18">
        <v>28.6</v>
      </c>
      <c r="G230" s="18">
        <v>7.4</v>
      </c>
      <c r="H230" s="18">
        <v>7.2</v>
      </c>
      <c r="I230" s="18">
        <v>3.3</v>
      </c>
      <c r="J230" s="18"/>
      <c r="K230" s="18">
        <f>MONTH(날씨5[[#This Row],[tm]])</f>
        <v>8</v>
      </c>
      <c r="L230" s="18">
        <f>DAY(날씨5[[#This Row],[tm]])</f>
        <v>16</v>
      </c>
    </row>
    <row r="231" spans="1:12" x14ac:dyDescent="0.3">
      <c r="A231">
        <v>95</v>
      </c>
      <c r="B231" s="18" t="s">
        <v>50</v>
      </c>
      <c r="C231" s="4">
        <v>43694</v>
      </c>
      <c r="D231" s="18">
        <v>24.4</v>
      </c>
      <c r="E231" s="18">
        <v>21.7</v>
      </c>
      <c r="F231" s="18">
        <v>28.5</v>
      </c>
      <c r="G231" s="18">
        <v>0.7</v>
      </c>
      <c r="H231" s="18">
        <v>6.8</v>
      </c>
      <c r="I231" s="18">
        <v>3.8</v>
      </c>
      <c r="J231" s="18"/>
      <c r="K231" s="18">
        <f>MONTH(날씨5[[#This Row],[tm]])</f>
        <v>8</v>
      </c>
      <c r="L231" s="18">
        <f>DAY(날씨5[[#This Row],[tm]])</f>
        <v>17</v>
      </c>
    </row>
    <row r="232" spans="1:12" x14ac:dyDescent="0.3">
      <c r="A232">
        <v>95</v>
      </c>
      <c r="B232" s="18" t="s">
        <v>50</v>
      </c>
      <c r="C232" s="4">
        <v>43695</v>
      </c>
      <c r="D232" s="18">
        <v>23.4</v>
      </c>
      <c r="E232" s="18">
        <v>17.8</v>
      </c>
      <c r="F232" s="18">
        <v>28.4</v>
      </c>
      <c r="G232" s="18"/>
      <c r="H232" s="18">
        <v>5.5</v>
      </c>
      <c r="I232" s="18">
        <v>2.5</v>
      </c>
      <c r="J232" s="18"/>
      <c r="K232" s="18">
        <f>MONTH(날씨5[[#This Row],[tm]])</f>
        <v>8</v>
      </c>
      <c r="L232" s="18">
        <f>DAY(날씨5[[#This Row],[tm]])</f>
        <v>18</v>
      </c>
    </row>
    <row r="233" spans="1:12" x14ac:dyDescent="0.3">
      <c r="A233">
        <v>95</v>
      </c>
      <c r="B233" s="18" t="s">
        <v>50</v>
      </c>
      <c r="C233" s="4">
        <v>43696</v>
      </c>
      <c r="D233" s="18">
        <v>23.6</v>
      </c>
      <c r="E233" s="18">
        <v>17.899999999999999</v>
      </c>
      <c r="F233" s="18">
        <v>30.3</v>
      </c>
      <c r="G233" s="18"/>
      <c r="H233" s="18">
        <v>4.5</v>
      </c>
      <c r="I233" s="18">
        <v>2</v>
      </c>
      <c r="J233" s="18"/>
      <c r="K233" s="18">
        <f>MONTH(날씨5[[#This Row],[tm]])</f>
        <v>8</v>
      </c>
      <c r="L233" s="18">
        <f>DAY(날씨5[[#This Row],[tm]])</f>
        <v>19</v>
      </c>
    </row>
    <row r="234" spans="1:12" x14ac:dyDescent="0.3">
      <c r="A234">
        <v>95</v>
      </c>
      <c r="B234" s="18" t="s">
        <v>50</v>
      </c>
      <c r="C234" s="4">
        <v>43697</v>
      </c>
      <c r="D234" s="18">
        <v>24.9</v>
      </c>
      <c r="E234" s="18">
        <v>18.899999999999999</v>
      </c>
      <c r="F234" s="18">
        <v>31.2</v>
      </c>
      <c r="G234" s="18"/>
      <c r="H234" s="18">
        <v>4.7</v>
      </c>
      <c r="I234" s="18">
        <v>3</v>
      </c>
      <c r="J234" s="18"/>
      <c r="K234" s="18">
        <f>MONTH(날씨5[[#This Row],[tm]])</f>
        <v>8</v>
      </c>
      <c r="L234" s="18">
        <f>DAY(날씨5[[#This Row],[tm]])</f>
        <v>20</v>
      </c>
    </row>
    <row r="235" spans="1:12" x14ac:dyDescent="0.3">
      <c r="A235">
        <v>95</v>
      </c>
      <c r="B235" s="18" t="s">
        <v>50</v>
      </c>
      <c r="C235" s="4">
        <v>43698</v>
      </c>
      <c r="D235" s="18">
        <v>23.2</v>
      </c>
      <c r="E235" s="18">
        <v>20.2</v>
      </c>
      <c r="F235" s="18">
        <v>27.8</v>
      </c>
      <c r="G235" s="18">
        <v>1.4</v>
      </c>
      <c r="H235" s="18">
        <v>4.5999999999999996</v>
      </c>
      <c r="I235" s="18">
        <v>2.6</v>
      </c>
      <c r="J235" s="18"/>
      <c r="K235" s="18">
        <f>MONTH(날씨5[[#This Row],[tm]])</f>
        <v>8</v>
      </c>
      <c r="L235" s="18">
        <f>DAY(날씨5[[#This Row],[tm]])</f>
        <v>21</v>
      </c>
    </row>
    <row r="236" spans="1:12" x14ac:dyDescent="0.3">
      <c r="A236">
        <v>95</v>
      </c>
      <c r="B236" s="18" t="s">
        <v>50</v>
      </c>
      <c r="C236" s="4">
        <v>43699</v>
      </c>
      <c r="D236" s="18">
        <v>23.9</v>
      </c>
      <c r="E236" s="18">
        <v>19.5</v>
      </c>
      <c r="F236" s="18">
        <v>29.6</v>
      </c>
      <c r="G236" s="18"/>
      <c r="H236" s="18">
        <v>5.2</v>
      </c>
      <c r="I236" s="18">
        <v>2.9</v>
      </c>
      <c r="J236" s="18"/>
      <c r="K236" s="18">
        <f>MONTH(날씨5[[#This Row],[tm]])</f>
        <v>8</v>
      </c>
      <c r="L236" s="18">
        <f>DAY(날씨5[[#This Row],[tm]])</f>
        <v>22</v>
      </c>
    </row>
    <row r="237" spans="1:12" x14ac:dyDescent="0.3">
      <c r="A237">
        <v>95</v>
      </c>
      <c r="B237" s="18" t="s">
        <v>50</v>
      </c>
      <c r="C237" s="4">
        <v>43700</v>
      </c>
      <c r="D237" s="18">
        <v>22.7</v>
      </c>
      <c r="E237" s="18">
        <v>18.5</v>
      </c>
      <c r="F237" s="18">
        <v>28.3</v>
      </c>
      <c r="G237" s="18"/>
      <c r="H237" s="18">
        <v>6.2</v>
      </c>
      <c r="I237" s="18">
        <v>2.8</v>
      </c>
      <c r="J237" s="18"/>
      <c r="K237" s="18">
        <f>MONTH(날씨5[[#This Row],[tm]])</f>
        <v>8</v>
      </c>
      <c r="L237" s="18">
        <f>DAY(날씨5[[#This Row],[tm]])</f>
        <v>23</v>
      </c>
    </row>
    <row r="238" spans="1:12" x14ac:dyDescent="0.3">
      <c r="A238">
        <v>95</v>
      </c>
      <c r="B238" s="18" t="s">
        <v>50</v>
      </c>
      <c r="C238" s="4">
        <v>43701</v>
      </c>
      <c r="D238" s="18">
        <v>21.3</v>
      </c>
      <c r="E238" s="18">
        <v>16.8</v>
      </c>
      <c r="F238" s="18">
        <v>26.7</v>
      </c>
      <c r="G238" s="18"/>
      <c r="H238" s="18">
        <v>4.9000000000000004</v>
      </c>
      <c r="I238" s="18">
        <v>2.6</v>
      </c>
      <c r="J238" s="18"/>
      <c r="K238" s="18">
        <f>MONTH(날씨5[[#This Row],[tm]])</f>
        <v>8</v>
      </c>
      <c r="L238" s="18">
        <f>DAY(날씨5[[#This Row],[tm]])</f>
        <v>24</v>
      </c>
    </row>
    <row r="239" spans="1:12" x14ac:dyDescent="0.3">
      <c r="A239">
        <v>95</v>
      </c>
      <c r="B239" s="18" t="s">
        <v>50</v>
      </c>
      <c r="C239" s="4">
        <v>43702</v>
      </c>
      <c r="D239" s="18">
        <v>22.8</v>
      </c>
      <c r="E239" s="18">
        <v>16.8</v>
      </c>
      <c r="F239" s="18">
        <v>28.9</v>
      </c>
      <c r="G239" s="18"/>
      <c r="H239" s="18">
        <v>6.5</v>
      </c>
      <c r="I239" s="18">
        <v>2.4</v>
      </c>
      <c r="J239" s="18"/>
      <c r="K239" s="18">
        <f>MONTH(날씨5[[#This Row],[tm]])</f>
        <v>8</v>
      </c>
      <c r="L239" s="18">
        <f>DAY(날씨5[[#This Row],[tm]])</f>
        <v>25</v>
      </c>
    </row>
    <row r="240" spans="1:12" x14ac:dyDescent="0.3">
      <c r="A240">
        <v>95</v>
      </c>
      <c r="B240" s="18" t="s">
        <v>50</v>
      </c>
      <c r="C240" s="4">
        <v>43703</v>
      </c>
      <c r="D240" s="18">
        <v>23.3</v>
      </c>
      <c r="E240" s="18">
        <v>17.7</v>
      </c>
      <c r="F240" s="18">
        <v>29.5</v>
      </c>
      <c r="G240" s="18"/>
      <c r="H240" s="18">
        <v>4.4000000000000004</v>
      </c>
      <c r="I240" s="18">
        <v>2.6</v>
      </c>
      <c r="J240" s="18"/>
      <c r="K240" s="18">
        <f>MONTH(날씨5[[#This Row],[tm]])</f>
        <v>8</v>
      </c>
      <c r="L240" s="18">
        <f>DAY(날씨5[[#This Row],[tm]])</f>
        <v>26</v>
      </c>
    </row>
    <row r="241" spans="1:12" x14ac:dyDescent="0.3">
      <c r="A241">
        <v>95</v>
      </c>
      <c r="B241" s="18" t="s">
        <v>50</v>
      </c>
      <c r="C241" s="4">
        <v>43704</v>
      </c>
      <c r="D241" s="18">
        <v>23.7</v>
      </c>
      <c r="E241" s="18">
        <v>20.2</v>
      </c>
      <c r="F241" s="18">
        <v>28.8</v>
      </c>
      <c r="G241" s="18">
        <v>0</v>
      </c>
      <c r="H241" s="18">
        <v>4.0999999999999996</v>
      </c>
      <c r="I241" s="18">
        <v>2.2999999999999998</v>
      </c>
      <c r="J241" s="18"/>
      <c r="K241" s="18">
        <f>MONTH(날씨5[[#This Row],[tm]])</f>
        <v>8</v>
      </c>
      <c r="L241" s="18">
        <f>DAY(날씨5[[#This Row],[tm]])</f>
        <v>27</v>
      </c>
    </row>
    <row r="242" spans="1:12" x14ac:dyDescent="0.3">
      <c r="A242">
        <v>95</v>
      </c>
      <c r="B242" s="18" t="s">
        <v>50</v>
      </c>
      <c r="C242" s="4">
        <v>43705</v>
      </c>
      <c r="D242" s="18">
        <v>24.2</v>
      </c>
      <c r="E242" s="18">
        <v>19.7</v>
      </c>
      <c r="F242" s="18">
        <v>29.4</v>
      </c>
      <c r="G242" s="18"/>
      <c r="H242" s="18">
        <v>6.3</v>
      </c>
      <c r="I242" s="18">
        <v>3.4</v>
      </c>
      <c r="J242" s="18"/>
      <c r="K242" s="18">
        <f>MONTH(날씨5[[#This Row],[tm]])</f>
        <v>8</v>
      </c>
      <c r="L242" s="18">
        <f>DAY(날씨5[[#This Row],[tm]])</f>
        <v>28</v>
      </c>
    </row>
    <row r="243" spans="1:12" x14ac:dyDescent="0.3">
      <c r="A243">
        <v>95</v>
      </c>
      <c r="B243" s="18" t="s">
        <v>50</v>
      </c>
      <c r="C243" s="4">
        <v>43706</v>
      </c>
      <c r="D243" s="18">
        <v>21.1</v>
      </c>
      <c r="E243" s="18">
        <v>18.7</v>
      </c>
      <c r="F243" s="18">
        <v>25.8</v>
      </c>
      <c r="G243" s="18">
        <v>12.4</v>
      </c>
      <c r="H243" s="18">
        <v>8.6999999999999993</v>
      </c>
      <c r="I243" s="18">
        <v>4.8</v>
      </c>
      <c r="J243" s="18"/>
      <c r="K243" s="18">
        <f>MONTH(날씨5[[#This Row],[tm]])</f>
        <v>8</v>
      </c>
      <c r="L243" s="18">
        <f>DAY(날씨5[[#This Row],[tm]])</f>
        <v>29</v>
      </c>
    </row>
    <row r="244" spans="1:12" x14ac:dyDescent="0.3">
      <c r="A244">
        <v>95</v>
      </c>
      <c r="B244" s="18" t="s">
        <v>50</v>
      </c>
      <c r="C244" s="4">
        <v>43707</v>
      </c>
      <c r="D244" s="18">
        <v>20.6</v>
      </c>
      <c r="E244" s="18">
        <v>15.6</v>
      </c>
      <c r="F244" s="18">
        <v>25.7</v>
      </c>
      <c r="G244" s="18">
        <v>0.6</v>
      </c>
      <c r="H244" s="18">
        <v>6.6</v>
      </c>
      <c r="I244" s="18">
        <v>3.1</v>
      </c>
      <c r="J244" s="18"/>
      <c r="K244" s="18">
        <f>MONTH(날씨5[[#This Row],[tm]])</f>
        <v>8</v>
      </c>
      <c r="L244" s="18">
        <f>DAY(날씨5[[#This Row],[tm]])</f>
        <v>30</v>
      </c>
    </row>
    <row r="245" spans="1:12" x14ac:dyDescent="0.3">
      <c r="A245">
        <v>95</v>
      </c>
      <c r="B245" s="18" t="s">
        <v>50</v>
      </c>
      <c r="C245" s="4">
        <v>43708</v>
      </c>
      <c r="D245" s="18">
        <v>20.7</v>
      </c>
      <c r="E245" s="18">
        <v>16</v>
      </c>
      <c r="F245" s="18">
        <v>27</v>
      </c>
      <c r="G245" s="18"/>
      <c r="H245" s="18">
        <v>4.8</v>
      </c>
      <c r="I245" s="18">
        <v>2.2999999999999998</v>
      </c>
      <c r="J245" s="18"/>
      <c r="K245" s="18">
        <f>MONTH(날씨5[[#This Row],[tm]])</f>
        <v>8</v>
      </c>
      <c r="L245" s="18">
        <f>DAY(날씨5[[#This Row],[tm]])</f>
        <v>31</v>
      </c>
    </row>
    <row r="246" spans="1:12" x14ac:dyDescent="0.3">
      <c r="A246">
        <v>95</v>
      </c>
      <c r="B246" s="18" t="s">
        <v>50</v>
      </c>
      <c r="C246" s="4">
        <v>43709</v>
      </c>
      <c r="D246" s="18">
        <v>19.899999999999999</v>
      </c>
      <c r="E246" s="18">
        <v>14.5</v>
      </c>
      <c r="F246" s="18">
        <v>26.2</v>
      </c>
      <c r="G246" s="18"/>
      <c r="H246" s="18">
        <v>4.4000000000000004</v>
      </c>
      <c r="I246" s="18">
        <v>2.4</v>
      </c>
      <c r="J246" s="18"/>
      <c r="K246" s="18">
        <f>MONTH(날씨5[[#This Row],[tm]])</f>
        <v>9</v>
      </c>
      <c r="L246" s="18">
        <f>DAY(날씨5[[#This Row],[tm]])</f>
        <v>1</v>
      </c>
    </row>
    <row r="247" spans="1:12" x14ac:dyDescent="0.3">
      <c r="A247">
        <v>95</v>
      </c>
      <c r="B247" s="18" t="s">
        <v>50</v>
      </c>
      <c r="C247" s="4">
        <v>43710</v>
      </c>
      <c r="D247" s="18">
        <v>21</v>
      </c>
      <c r="E247" s="18">
        <v>14.7</v>
      </c>
      <c r="F247" s="18">
        <v>28.2</v>
      </c>
      <c r="G247" s="18"/>
      <c r="H247" s="18">
        <v>3.9</v>
      </c>
      <c r="I247" s="18">
        <v>2.1</v>
      </c>
      <c r="J247" s="18"/>
      <c r="K247" s="18">
        <f>MONTH(날씨5[[#This Row],[tm]])</f>
        <v>9</v>
      </c>
      <c r="L247" s="18">
        <f>DAY(날씨5[[#This Row],[tm]])</f>
        <v>2</v>
      </c>
    </row>
    <row r="248" spans="1:12" x14ac:dyDescent="0.3">
      <c r="A248">
        <v>95</v>
      </c>
      <c r="B248" s="18" t="s">
        <v>50</v>
      </c>
      <c r="C248" s="4">
        <v>43711</v>
      </c>
      <c r="D248" s="18">
        <v>22.7</v>
      </c>
      <c r="E248" s="18">
        <v>17.7</v>
      </c>
      <c r="F248" s="18">
        <v>27.9</v>
      </c>
      <c r="G248" s="18">
        <v>0</v>
      </c>
      <c r="H248" s="18">
        <v>5.2</v>
      </c>
      <c r="I248" s="18">
        <v>2.2999999999999998</v>
      </c>
      <c r="J248" s="18"/>
      <c r="K248" s="18">
        <f>MONTH(날씨5[[#This Row],[tm]])</f>
        <v>9</v>
      </c>
      <c r="L248" s="18">
        <f>DAY(날씨5[[#This Row],[tm]])</f>
        <v>3</v>
      </c>
    </row>
    <row r="249" spans="1:12" x14ac:dyDescent="0.3">
      <c r="A249">
        <v>95</v>
      </c>
      <c r="B249" s="18" t="s">
        <v>50</v>
      </c>
      <c r="C249" s="4">
        <v>43712</v>
      </c>
      <c r="D249" s="18">
        <v>21</v>
      </c>
      <c r="E249" s="18">
        <v>20.100000000000001</v>
      </c>
      <c r="F249" s="18">
        <v>22.3</v>
      </c>
      <c r="G249" s="18">
        <v>43</v>
      </c>
      <c r="H249" s="18">
        <v>7.5</v>
      </c>
      <c r="I249" s="18">
        <v>4.7</v>
      </c>
      <c r="J249" s="18"/>
      <c r="K249" s="18">
        <f>MONTH(날씨5[[#This Row],[tm]])</f>
        <v>9</v>
      </c>
      <c r="L249" s="18">
        <f>DAY(날씨5[[#This Row],[tm]])</f>
        <v>4</v>
      </c>
    </row>
    <row r="250" spans="1:12" x14ac:dyDescent="0.3">
      <c r="A250">
        <v>95</v>
      </c>
      <c r="B250" s="18" t="s">
        <v>50</v>
      </c>
      <c r="C250" s="4">
        <v>43713</v>
      </c>
      <c r="D250" s="18">
        <v>21.4</v>
      </c>
      <c r="E250" s="18">
        <v>20</v>
      </c>
      <c r="F250" s="18">
        <v>26.6</v>
      </c>
      <c r="G250" s="18">
        <v>53.3</v>
      </c>
      <c r="H250" s="18">
        <v>6.9</v>
      </c>
      <c r="I250" s="18">
        <v>2.9</v>
      </c>
      <c r="J250" s="18"/>
      <c r="K250" s="18">
        <f>MONTH(날씨5[[#This Row],[tm]])</f>
        <v>9</v>
      </c>
      <c r="L250" s="18">
        <f>DAY(날씨5[[#This Row],[tm]])</f>
        <v>5</v>
      </c>
    </row>
    <row r="251" spans="1:12" x14ac:dyDescent="0.3">
      <c r="A251">
        <v>95</v>
      </c>
      <c r="B251" s="18" t="s">
        <v>50</v>
      </c>
      <c r="C251" s="4">
        <v>43714</v>
      </c>
      <c r="D251" s="18">
        <v>23.3</v>
      </c>
      <c r="E251" s="18">
        <v>19.600000000000001</v>
      </c>
      <c r="F251" s="18">
        <v>27.7</v>
      </c>
      <c r="G251" s="18">
        <v>0.1</v>
      </c>
      <c r="H251" s="18">
        <v>5.2</v>
      </c>
      <c r="I251" s="18">
        <v>3.1</v>
      </c>
      <c r="J251" s="18"/>
      <c r="K251" s="18">
        <f>MONTH(날씨5[[#This Row],[tm]])</f>
        <v>9</v>
      </c>
      <c r="L251" s="18">
        <f>DAY(날씨5[[#This Row],[tm]])</f>
        <v>6</v>
      </c>
    </row>
    <row r="252" spans="1:12" x14ac:dyDescent="0.3">
      <c r="A252">
        <v>95</v>
      </c>
      <c r="B252" s="18" t="s">
        <v>50</v>
      </c>
      <c r="C252" s="4">
        <v>43715</v>
      </c>
      <c r="D252" s="18">
        <v>24.8</v>
      </c>
      <c r="E252" s="18">
        <v>21.5</v>
      </c>
      <c r="F252" s="18">
        <v>30.3</v>
      </c>
      <c r="G252" s="18">
        <v>8.9</v>
      </c>
      <c r="H252" s="18">
        <v>23.4</v>
      </c>
      <c r="I252" s="18">
        <v>9.4</v>
      </c>
      <c r="J252" s="18"/>
      <c r="K252" s="18">
        <f>MONTH(날씨5[[#This Row],[tm]])</f>
        <v>9</v>
      </c>
      <c r="L252" s="18">
        <f>DAY(날씨5[[#This Row],[tm]])</f>
        <v>7</v>
      </c>
    </row>
    <row r="253" spans="1:12" x14ac:dyDescent="0.3">
      <c r="A253">
        <v>95</v>
      </c>
      <c r="B253" s="18" t="s">
        <v>50</v>
      </c>
      <c r="C253" s="4">
        <v>43716</v>
      </c>
      <c r="D253" s="18">
        <v>23.6</v>
      </c>
      <c r="E253" s="18">
        <v>21</v>
      </c>
      <c r="F253" s="18">
        <v>27.2</v>
      </c>
      <c r="G253" s="18">
        <v>0.7</v>
      </c>
      <c r="H253" s="18">
        <v>7.8</v>
      </c>
      <c r="I253" s="18">
        <v>3.7</v>
      </c>
      <c r="J253" s="18"/>
      <c r="K253" s="18">
        <f>MONTH(날씨5[[#This Row],[tm]])</f>
        <v>9</v>
      </c>
      <c r="L253" s="18">
        <f>DAY(날씨5[[#This Row],[tm]])</f>
        <v>8</v>
      </c>
    </row>
    <row r="254" spans="1:12" x14ac:dyDescent="0.3">
      <c r="A254">
        <v>95</v>
      </c>
      <c r="B254" s="18" t="s">
        <v>50</v>
      </c>
      <c r="C254" s="4">
        <v>43717</v>
      </c>
      <c r="D254" s="18">
        <v>24.1</v>
      </c>
      <c r="E254" s="18">
        <v>20.100000000000001</v>
      </c>
      <c r="F254" s="18">
        <v>29.7</v>
      </c>
      <c r="G254" s="18">
        <v>0.2</v>
      </c>
      <c r="H254" s="18">
        <v>4</v>
      </c>
      <c r="I254" s="18">
        <v>2.1</v>
      </c>
      <c r="J254" s="18"/>
      <c r="K254" s="18">
        <f>MONTH(날씨5[[#This Row],[tm]])</f>
        <v>9</v>
      </c>
      <c r="L254" s="18">
        <f>DAY(날씨5[[#This Row],[tm]])</f>
        <v>9</v>
      </c>
    </row>
    <row r="255" spans="1:12" x14ac:dyDescent="0.3">
      <c r="A255">
        <v>95</v>
      </c>
      <c r="B255" s="18" t="s">
        <v>50</v>
      </c>
      <c r="C255" s="4">
        <v>43718</v>
      </c>
      <c r="D255" s="18">
        <v>20.9</v>
      </c>
      <c r="E255" s="18">
        <v>19.3</v>
      </c>
      <c r="F255" s="18">
        <v>24.7</v>
      </c>
      <c r="G255" s="18">
        <v>86.3</v>
      </c>
      <c r="H255" s="18">
        <v>7.9</v>
      </c>
      <c r="I255" s="18">
        <v>5</v>
      </c>
      <c r="J255" s="18"/>
      <c r="K255" s="18">
        <f>MONTH(날씨5[[#This Row],[tm]])</f>
        <v>9</v>
      </c>
      <c r="L255" s="18">
        <f>DAY(날씨5[[#This Row],[tm]])</f>
        <v>10</v>
      </c>
    </row>
    <row r="256" spans="1:12" x14ac:dyDescent="0.3">
      <c r="A256">
        <v>95</v>
      </c>
      <c r="B256" s="18" t="s">
        <v>50</v>
      </c>
      <c r="C256" s="4">
        <v>43719</v>
      </c>
      <c r="D256" s="18">
        <v>21.8</v>
      </c>
      <c r="E256" s="18">
        <v>18.5</v>
      </c>
      <c r="F256" s="18">
        <v>27.5</v>
      </c>
      <c r="G256" s="18">
        <v>6.3</v>
      </c>
      <c r="H256" s="18">
        <v>7.9</v>
      </c>
      <c r="I256" s="18">
        <v>5.0999999999999996</v>
      </c>
      <c r="J256" s="18"/>
      <c r="K256" s="18">
        <f>MONTH(날씨5[[#This Row],[tm]])</f>
        <v>9</v>
      </c>
      <c r="L256" s="18">
        <f>DAY(날씨5[[#This Row],[tm]])</f>
        <v>11</v>
      </c>
    </row>
    <row r="257" spans="1:12" x14ac:dyDescent="0.3">
      <c r="A257">
        <v>95</v>
      </c>
      <c r="B257" s="18" t="s">
        <v>50</v>
      </c>
      <c r="C257" s="4">
        <v>43720</v>
      </c>
      <c r="D257" s="18">
        <v>19.8</v>
      </c>
      <c r="E257" s="18">
        <v>17.399999999999999</v>
      </c>
      <c r="F257" s="18">
        <v>23.8</v>
      </c>
      <c r="G257" s="18">
        <v>0</v>
      </c>
      <c r="H257" s="18">
        <v>7.2</v>
      </c>
      <c r="I257" s="18">
        <v>4.7</v>
      </c>
      <c r="J257" s="18"/>
      <c r="K257" s="18">
        <f>MONTH(날씨5[[#This Row],[tm]])</f>
        <v>9</v>
      </c>
      <c r="L257" s="18">
        <f>DAY(날씨5[[#This Row],[tm]])</f>
        <v>12</v>
      </c>
    </row>
    <row r="258" spans="1:12" x14ac:dyDescent="0.3">
      <c r="A258">
        <v>95</v>
      </c>
      <c r="B258" s="18" t="s">
        <v>50</v>
      </c>
      <c r="C258" s="4">
        <v>43721</v>
      </c>
      <c r="D258" s="18">
        <v>21</v>
      </c>
      <c r="E258" s="18">
        <v>16.100000000000001</v>
      </c>
      <c r="F258" s="18">
        <v>27.1</v>
      </c>
      <c r="G258" s="18"/>
      <c r="H258" s="18">
        <v>6</v>
      </c>
      <c r="I258" s="18">
        <v>2.4</v>
      </c>
      <c r="J258" s="18"/>
      <c r="K258" s="18">
        <f>MONTH(날씨5[[#This Row],[tm]])</f>
        <v>9</v>
      </c>
      <c r="L258" s="18">
        <f>DAY(날씨5[[#This Row],[tm]])</f>
        <v>13</v>
      </c>
    </row>
    <row r="259" spans="1:12" x14ac:dyDescent="0.3">
      <c r="A259">
        <v>95</v>
      </c>
      <c r="B259" s="18" t="s">
        <v>50</v>
      </c>
      <c r="C259" s="4">
        <v>43722</v>
      </c>
      <c r="D259" s="18">
        <v>20.100000000000001</v>
      </c>
      <c r="E259" s="18">
        <v>18.7</v>
      </c>
      <c r="F259" s="18">
        <v>22.4</v>
      </c>
      <c r="G259" s="18">
        <v>0.3</v>
      </c>
      <c r="H259" s="18">
        <v>6</v>
      </c>
      <c r="I259" s="18">
        <v>2.6</v>
      </c>
      <c r="J259" s="18"/>
      <c r="K259" s="18">
        <f>MONTH(날씨5[[#This Row],[tm]])</f>
        <v>9</v>
      </c>
      <c r="L259" s="18">
        <f>DAY(날씨5[[#This Row],[tm]])</f>
        <v>14</v>
      </c>
    </row>
    <row r="260" spans="1:12" x14ac:dyDescent="0.3">
      <c r="A260">
        <v>95</v>
      </c>
      <c r="B260" s="18" t="s">
        <v>50</v>
      </c>
      <c r="C260" s="4">
        <v>43723</v>
      </c>
      <c r="D260" s="18">
        <v>21.9</v>
      </c>
      <c r="E260" s="18">
        <v>16.899999999999999</v>
      </c>
      <c r="F260" s="18">
        <v>27.9</v>
      </c>
      <c r="G260" s="18"/>
      <c r="H260" s="18">
        <v>7</v>
      </c>
      <c r="I260" s="18">
        <v>3.9</v>
      </c>
      <c r="J260" s="18"/>
      <c r="K260" s="18">
        <f>MONTH(날씨5[[#This Row],[tm]])</f>
        <v>9</v>
      </c>
      <c r="L260" s="18">
        <f>DAY(날씨5[[#This Row],[tm]])</f>
        <v>15</v>
      </c>
    </row>
    <row r="261" spans="1:12" x14ac:dyDescent="0.3">
      <c r="A261">
        <v>95</v>
      </c>
      <c r="B261" s="18" t="s">
        <v>50</v>
      </c>
      <c r="C261" s="4">
        <v>43724</v>
      </c>
      <c r="D261" s="18">
        <v>20.8</v>
      </c>
      <c r="E261" s="18">
        <v>14.7</v>
      </c>
      <c r="F261" s="18">
        <v>28.5</v>
      </c>
      <c r="G261" s="18"/>
      <c r="H261" s="18">
        <v>7.2</v>
      </c>
      <c r="I261" s="18">
        <v>4.4000000000000004</v>
      </c>
      <c r="J261" s="18"/>
      <c r="K261" s="18">
        <f>MONTH(날씨5[[#This Row],[tm]])</f>
        <v>9</v>
      </c>
      <c r="L261" s="18">
        <f>DAY(날씨5[[#This Row],[tm]])</f>
        <v>16</v>
      </c>
    </row>
    <row r="262" spans="1:12" x14ac:dyDescent="0.3">
      <c r="A262">
        <v>95</v>
      </c>
      <c r="B262" s="18" t="s">
        <v>50</v>
      </c>
      <c r="C262" s="4">
        <v>43725</v>
      </c>
      <c r="D262" s="18">
        <v>19</v>
      </c>
      <c r="E262" s="18">
        <v>11.2</v>
      </c>
      <c r="F262" s="18">
        <v>26.5</v>
      </c>
      <c r="G262" s="18"/>
      <c r="H262" s="18">
        <v>4.7</v>
      </c>
      <c r="I262" s="18">
        <v>2.5</v>
      </c>
      <c r="J262" s="18"/>
      <c r="K262" s="18">
        <f>MONTH(날씨5[[#This Row],[tm]])</f>
        <v>9</v>
      </c>
      <c r="L262" s="18">
        <f>DAY(날씨5[[#This Row],[tm]])</f>
        <v>17</v>
      </c>
    </row>
    <row r="263" spans="1:12" x14ac:dyDescent="0.3">
      <c r="A263">
        <v>95</v>
      </c>
      <c r="B263" s="18" t="s">
        <v>50</v>
      </c>
      <c r="C263" s="4">
        <v>43726</v>
      </c>
      <c r="D263" s="18">
        <v>17.8</v>
      </c>
      <c r="E263" s="18">
        <v>10.9</v>
      </c>
      <c r="F263" s="18">
        <v>24.4</v>
      </c>
      <c r="G263" s="18"/>
      <c r="H263" s="18">
        <v>5.9</v>
      </c>
      <c r="I263" s="18">
        <v>3.2</v>
      </c>
      <c r="J263" s="18"/>
      <c r="K263" s="18">
        <f>MONTH(날씨5[[#This Row],[tm]])</f>
        <v>9</v>
      </c>
      <c r="L263" s="18">
        <f>DAY(날씨5[[#This Row],[tm]])</f>
        <v>18</v>
      </c>
    </row>
    <row r="264" spans="1:12" x14ac:dyDescent="0.3">
      <c r="A264">
        <v>95</v>
      </c>
      <c r="B264" s="18" t="s">
        <v>50</v>
      </c>
      <c r="C264" s="4">
        <v>43727</v>
      </c>
      <c r="D264" s="18">
        <v>15.7</v>
      </c>
      <c r="E264" s="18">
        <v>8.6999999999999993</v>
      </c>
      <c r="F264" s="18">
        <v>23.5</v>
      </c>
      <c r="G264" s="18"/>
      <c r="H264" s="18">
        <v>4.5</v>
      </c>
      <c r="I264" s="18">
        <v>2.9</v>
      </c>
      <c r="J264" s="18"/>
      <c r="K264" s="18">
        <f>MONTH(날씨5[[#This Row],[tm]])</f>
        <v>9</v>
      </c>
      <c r="L264" s="18">
        <f>DAY(날씨5[[#This Row],[tm]])</f>
        <v>19</v>
      </c>
    </row>
    <row r="265" spans="1:12" x14ac:dyDescent="0.3">
      <c r="A265">
        <v>95</v>
      </c>
      <c r="B265" s="18" t="s">
        <v>50</v>
      </c>
      <c r="C265" s="4">
        <v>43728</v>
      </c>
      <c r="D265" s="18">
        <v>16.600000000000001</v>
      </c>
      <c r="E265" s="18">
        <v>11.6</v>
      </c>
      <c r="F265" s="18">
        <v>22.5</v>
      </c>
      <c r="G265" s="18"/>
      <c r="H265" s="18">
        <v>5.7</v>
      </c>
      <c r="I265" s="18">
        <v>3.7</v>
      </c>
      <c r="J265" s="18"/>
      <c r="K265" s="18">
        <f>MONTH(날씨5[[#This Row],[tm]])</f>
        <v>9</v>
      </c>
      <c r="L265" s="18">
        <f>DAY(날씨5[[#This Row],[tm]])</f>
        <v>20</v>
      </c>
    </row>
    <row r="266" spans="1:12" x14ac:dyDescent="0.3">
      <c r="A266">
        <v>95</v>
      </c>
      <c r="B266" s="18" t="s">
        <v>50</v>
      </c>
      <c r="C266" s="4">
        <v>43729</v>
      </c>
      <c r="D266" s="18">
        <v>16.600000000000001</v>
      </c>
      <c r="E266" s="18">
        <v>13.3</v>
      </c>
      <c r="F266" s="18">
        <v>20.6</v>
      </c>
      <c r="G266" s="18"/>
      <c r="H266" s="18">
        <v>5.6</v>
      </c>
      <c r="I266" s="18">
        <v>3.3</v>
      </c>
      <c r="J266" s="18"/>
      <c r="K266" s="18">
        <f>MONTH(날씨5[[#This Row],[tm]])</f>
        <v>9</v>
      </c>
      <c r="L266" s="18">
        <f>DAY(날씨5[[#This Row],[tm]])</f>
        <v>21</v>
      </c>
    </row>
    <row r="267" spans="1:12" x14ac:dyDescent="0.3">
      <c r="A267">
        <v>95</v>
      </c>
      <c r="B267" s="18" t="s">
        <v>50</v>
      </c>
      <c r="C267" s="4">
        <v>43730</v>
      </c>
      <c r="D267" s="18">
        <v>17.8</v>
      </c>
      <c r="E267" s="18">
        <v>15.4</v>
      </c>
      <c r="F267" s="18">
        <v>19.399999999999999</v>
      </c>
      <c r="G267" s="18">
        <v>0</v>
      </c>
      <c r="H267" s="18">
        <v>17.7</v>
      </c>
      <c r="I267" s="18">
        <v>8.3000000000000007</v>
      </c>
      <c r="J267" s="18"/>
      <c r="K267" s="18">
        <f>MONTH(날씨5[[#This Row],[tm]])</f>
        <v>9</v>
      </c>
      <c r="L267" s="18">
        <f>DAY(날씨5[[#This Row],[tm]])</f>
        <v>22</v>
      </c>
    </row>
    <row r="268" spans="1:12" x14ac:dyDescent="0.3">
      <c r="A268">
        <v>95</v>
      </c>
      <c r="B268" s="18" t="s">
        <v>50</v>
      </c>
      <c r="C268" s="4">
        <v>43731</v>
      </c>
      <c r="D268" s="18">
        <v>17.7</v>
      </c>
      <c r="E268" s="18">
        <v>11.5</v>
      </c>
      <c r="F268" s="18">
        <v>23.6</v>
      </c>
      <c r="G268" s="18"/>
      <c r="H268" s="18">
        <v>11.1</v>
      </c>
      <c r="I268" s="18">
        <v>5.3</v>
      </c>
      <c r="J268" s="18"/>
      <c r="K268" s="18">
        <f>MONTH(날씨5[[#This Row],[tm]])</f>
        <v>9</v>
      </c>
      <c r="L268" s="18">
        <f>DAY(날씨5[[#This Row],[tm]])</f>
        <v>23</v>
      </c>
    </row>
    <row r="269" spans="1:12" x14ac:dyDescent="0.3">
      <c r="A269">
        <v>95</v>
      </c>
      <c r="B269" s="18" t="s">
        <v>50</v>
      </c>
      <c r="C269" s="4">
        <v>43732</v>
      </c>
      <c r="D269" s="18">
        <v>16.5</v>
      </c>
      <c r="E269" s="18">
        <v>8.8000000000000007</v>
      </c>
      <c r="F269" s="18">
        <v>24.7</v>
      </c>
      <c r="G269" s="18"/>
      <c r="H269" s="18">
        <v>4.5999999999999996</v>
      </c>
      <c r="I269" s="18">
        <v>2.4</v>
      </c>
      <c r="J269" s="18"/>
      <c r="K269" s="18">
        <f>MONTH(날씨5[[#This Row],[tm]])</f>
        <v>9</v>
      </c>
      <c r="L269" s="18">
        <f>DAY(날씨5[[#This Row],[tm]])</f>
        <v>24</v>
      </c>
    </row>
    <row r="270" spans="1:12" x14ac:dyDescent="0.3">
      <c r="A270">
        <v>95</v>
      </c>
      <c r="B270" s="18" t="s">
        <v>50</v>
      </c>
      <c r="C270" s="4">
        <v>43733</v>
      </c>
      <c r="D270" s="18">
        <v>17.7</v>
      </c>
      <c r="E270" s="18">
        <v>10.4</v>
      </c>
      <c r="F270" s="18">
        <v>25.1</v>
      </c>
      <c r="G270" s="18"/>
      <c r="H270" s="18">
        <v>3.8</v>
      </c>
      <c r="I270" s="18">
        <v>1.6</v>
      </c>
      <c r="J270" s="18"/>
      <c r="K270" s="18">
        <f>MONTH(날씨5[[#This Row],[tm]])</f>
        <v>9</v>
      </c>
      <c r="L270" s="18">
        <f>DAY(날씨5[[#This Row],[tm]])</f>
        <v>25</v>
      </c>
    </row>
    <row r="271" spans="1:12" x14ac:dyDescent="0.3">
      <c r="A271">
        <v>95</v>
      </c>
      <c r="B271" s="18" t="s">
        <v>50</v>
      </c>
      <c r="C271" s="4">
        <v>43734</v>
      </c>
      <c r="D271" s="18">
        <v>19.100000000000001</v>
      </c>
      <c r="E271" s="18">
        <v>12.6</v>
      </c>
      <c r="F271" s="18">
        <v>27.3</v>
      </c>
      <c r="G271" s="18"/>
      <c r="H271" s="18">
        <v>4</v>
      </c>
      <c r="I271" s="18">
        <v>2.4</v>
      </c>
      <c r="J271" s="18"/>
      <c r="K271" s="18">
        <f>MONTH(날씨5[[#This Row],[tm]])</f>
        <v>9</v>
      </c>
      <c r="L271" s="18">
        <f>DAY(날씨5[[#This Row],[tm]])</f>
        <v>26</v>
      </c>
    </row>
    <row r="272" spans="1:12" x14ac:dyDescent="0.3">
      <c r="A272">
        <v>95</v>
      </c>
      <c r="B272" s="18" t="s">
        <v>50</v>
      </c>
      <c r="C272" s="4">
        <v>43735</v>
      </c>
      <c r="D272" s="18">
        <v>19.899999999999999</v>
      </c>
      <c r="E272" s="18">
        <v>15</v>
      </c>
      <c r="F272" s="18">
        <v>25.9</v>
      </c>
      <c r="G272" s="18"/>
      <c r="H272" s="18">
        <v>2.7</v>
      </c>
      <c r="I272" s="18">
        <v>1.4</v>
      </c>
      <c r="J272" s="18"/>
      <c r="K272" s="18">
        <f>MONTH(날씨5[[#This Row],[tm]])</f>
        <v>9</v>
      </c>
      <c r="L272" s="18">
        <f>DAY(날씨5[[#This Row],[tm]])</f>
        <v>27</v>
      </c>
    </row>
    <row r="273" spans="1:12" x14ac:dyDescent="0.3">
      <c r="A273">
        <v>95</v>
      </c>
      <c r="B273" s="18" t="s">
        <v>50</v>
      </c>
      <c r="C273" s="4">
        <v>43736</v>
      </c>
      <c r="D273" s="18">
        <v>20.3</v>
      </c>
      <c r="E273" s="18">
        <v>15.6</v>
      </c>
      <c r="F273" s="18">
        <v>26.7</v>
      </c>
      <c r="G273" s="18"/>
      <c r="H273" s="18">
        <v>4.0999999999999996</v>
      </c>
      <c r="I273" s="18">
        <v>2.2999999999999998</v>
      </c>
      <c r="J273" s="18"/>
      <c r="K273" s="18">
        <f>MONTH(날씨5[[#This Row],[tm]])</f>
        <v>9</v>
      </c>
      <c r="L273" s="18">
        <f>DAY(날씨5[[#This Row],[tm]])</f>
        <v>28</v>
      </c>
    </row>
    <row r="274" spans="1:12" x14ac:dyDescent="0.3">
      <c r="A274">
        <v>95</v>
      </c>
      <c r="B274" s="18" t="s">
        <v>50</v>
      </c>
      <c r="C274" s="4">
        <v>43737</v>
      </c>
      <c r="D274" s="18">
        <v>18</v>
      </c>
      <c r="E274" s="18">
        <v>13.5</v>
      </c>
      <c r="F274" s="18">
        <v>26.6</v>
      </c>
      <c r="G274" s="18"/>
      <c r="H274" s="18">
        <v>4.8</v>
      </c>
      <c r="I274" s="18">
        <v>2.5</v>
      </c>
      <c r="J274" s="18"/>
      <c r="K274" s="18">
        <f>MONTH(날씨5[[#This Row],[tm]])</f>
        <v>9</v>
      </c>
      <c r="L274" s="18">
        <f>DAY(날씨5[[#This Row],[tm]])</f>
        <v>29</v>
      </c>
    </row>
    <row r="275" spans="1:12" x14ac:dyDescent="0.3">
      <c r="A275">
        <v>95</v>
      </c>
      <c r="B275" s="18" t="s">
        <v>50</v>
      </c>
      <c r="C275" s="4">
        <v>43738</v>
      </c>
      <c r="D275" s="18">
        <v>18.600000000000001</v>
      </c>
      <c r="E275" s="18">
        <v>10.5</v>
      </c>
      <c r="F275" s="18">
        <v>28</v>
      </c>
      <c r="G275" s="18"/>
      <c r="H275" s="18">
        <v>3.1</v>
      </c>
      <c r="I275" s="18">
        <v>1.6</v>
      </c>
      <c r="J275" s="18"/>
      <c r="K275" s="18">
        <f>MONTH(날씨5[[#This Row],[tm]])</f>
        <v>9</v>
      </c>
      <c r="L275" s="18">
        <f>DAY(날씨5[[#This Row],[tm]])</f>
        <v>30</v>
      </c>
    </row>
    <row r="276" spans="1:12" x14ac:dyDescent="0.3">
      <c r="A276">
        <v>95</v>
      </c>
      <c r="B276" s="18" t="s">
        <v>50</v>
      </c>
      <c r="C276" s="4">
        <v>43739</v>
      </c>
      <c r="D276" s="18">
        <v>19.899999999999999</v>
      </c>
      <c r="E276" s="18">
        <v>12.5</v>
      </c>
      <c r="F276" s="18">
        <v>27.8</v>
      </c>
      <c r="G276" s="18"/>
      <c r="H276" s="18">
        <v>5</v>
      </c>
      <c r="I276" s="18">
        <v>3.2</v>
      </c>
      <c r="J276" s="18"/>
      <c r="K276" s="18">
        <f>MONTH(날씨5[[#This Row],[tm]])</f>
        <v>10</v>
      </c>
      <c r="L276" s="18">
        <f>DAY(날씨5[[#This Row],[tm]])</f>
        <v>1</v>
      </c>
    </row>
    <row r="277" spans="1:12" x14ac:dyDescent="0.3">
      <c r="A277">
        <v>95</v>
      </c>
      <c r="B277" s="18" t="s">
        <v>50</v>
      </c>
      <c r="C277" s="4">
        <v>43740</v>
      </c>
      <c r="D277" s="18">
        <v>20</v>
      </c>
      <c r="E277" s="18">
        <v>16.899999999999999</v>
      </c>
      <c r="F277" s="18">
        <v>24.5</v>
      </c>
      <c r="G277" s="18">
        <v>7.8</v>
      </c>
      <c r="H277" s="18">
        <v>6.8</v>
      </c>
      <c r="I277" s="18">
        <v>3.8</v>
      </c>
      <c r="J277" s="18"/>
      <c r="K277" s="18">
        <f>MONTH(날씨5[[#This Row],[tm]])</f>
        <v>10</v>
      </c>
      <c r="L277" s="18">
        <f>DAY(날씨5[[#This Row],[tm]])</f>
        <v>2</v>
      </c>
    </row>
    <row r="278" spans="1:12" x14ac:dyDescent="0.3">
      <c r="A278">
        <v>95</v>
      </c>
      <c r="B278" s="18" t="s">
        <v>50</v>
      </c>
      <c r="C278" s="4">
        <v>43741</v>
      </c>
      <c r="D278" s="18">
        <v>20.399999999999999</v>
      </c>
      <c r="E278" s="18">
        <v>15.6</v>
      </c>
      <c r="F278" s="18">
        <v>25.2</v>
      </c>
      <c r="G278" s="18">
        <v>4.7</v>
      </c>
      <c r="H278" s="18">
        <v>10.9</v>
      </c>
      <c r="I278" s="18">
        <v>6.1</v>
      </c>
      <c r="J278" s="18"/>
      <c r="K278" s="18">
        <f>MONTH(날씨5[[#This Row],[tm]])</f>
        <v>10</v>
      </c>
      <c r="L278" s="18">
        <f>DAY(날씨5[[#This Row],[tm]])</f>
        <v>3</v>
      </c>
    </row>
    <row r="279" spans="1:12" x14ac:dyDescent="0.3">
      <c r="A279">
        <v>95</v>
      </c>
      <c r="B279" s="18" t="s">
        <v>50</v>
      </c>
      <c r="C279" s="4">
        <v>43742</v>
      </c>
      <c r="D279" s="18">
        <v>19.899999999999999</v>
      </c>
      <c r="E279" s="18">
        <v>13.1</v>
      </c>
      <c r="F279" s="18">
        <v>26.4</v>
      </c>
      <c r="G279" s="18"/>
      <c r="H279" s="18">
        <v>5.7</v>
      </c>
      <c r="I279" s="18">
        <v>2.5</v>
      </c>
      <c r="J279" s="18"/>
      <c r="K279" s="18">
        <f>MONTH(날씨5[[#This Row],[tm]])</f>
        <v>10</v>
      </c>
      <c r="L279" s="18">
        <f>DAY(날씨5[[#This Row],[tm]])</f>
        <v>4</v>
      </c>
    </row>
    <row r="280" spans="1:12" x14ac:dyDescent="0.3">
      <c r="A280">
        <v>95</v>
      </c>
      <c r="B280" s="18" t="s">
        <v>50</v>
      </c>
      <c r="C280" s="4">
        <v>43743</v>
      </c>
      <c r="D280" s="18">
        <v>15.8</v>
      </c>
      <c r="E280" s="18">
        <v>11.5</v>
      </c>
      <c r="F280" s="18">
        <v>19.7</v>
      </c>
      <c r="G280" s="18">
        <v>0.9</v>
      </c>
      <c r="H280" s="18">
        <v>9.1</v>
      </c>
      <c r="I280" s="18">
        <v>5.2</v>
      </c>
      <c r="J280" s="18"/>
      <c r="K280" s="18">
        <f>MONTH(날씨5[[#This Row],[tm]])</f>
        <v>10</v>
      </c>
      <c r="L280" s="18">
        <f>DAY(날씨5[[#This Row],[tm]])</f>
        <v>5</v>
      </c>
    </row>
    <row r="281" spans="1:12" x14ac:dyDescent="0.3">
      <c r="A281">
        <v>95</v>
      </c>
      <c r="B281" s="18" t="s">
        <v>50</v>
      </c>
      <c r="C281" s="4">
        <v>43744</v>
      </c>
      <c r="D281" s="18">
        <v>15.6</v>
      </c>
      <c r="E281" s="18">
        <v>9.3000000000000007</v>
      </c>
      <c r="F281" s="18">
        <v>21.8</v>
      </c>
      <c r="G281" s="18"/>
      <c r="H281" s="18">
        <v>6.9</v>
      </c>
      <c r="I281" s="18">
        <v>4.8</v>
      </c>
      <c r="J281" s="18"/>
      <c r="K281" s="18">
        <f>MONTH(날씨5[[#This Row],[tm]])</f>
        <v>10</v>
      </c>
      <c r="L281" s="18">
        <f>DAY(날씨5[[#This Row],[tm]])</f>
        <v>6</v>
      </c>
    </row>
    <row r="282" spans="1:12" x14ac:dyDescent="0.3">
      <c r="A282">
        <v>95</v>
      </c>
      <c r="B282" s="18" t="s">
        <v>50</v>
      </c>
      <c r="C282" s="4">
        <v>43745</v>
      </c>
      <c r="D282" s="18">
        <v>13</v>
      </c>
      <c r="E282" s="18">
        <v>11.7</v>
      </c>
      <c r="F282" s="18">
        <v>14</v>
      </c>
      <c r="G282" s="18">
        <v>16</v>
      </c>
      <c r="H282" s="18">
        <v>3.9</v>
      </c>
      <c r="I282" s="18">
        <v>2.2999999999999998</v>
      </c>
      <c r="J282" s="18"/>
      <c r="K282" s="18">
        <f>MONTH(날씨5[[#This Row],[tm]])</f>
        <v>10</v>
      </c>
      <c r="L282" s="18">
        <f>DAY(날씨5[[#This Row],[tm]])</f>
        <v>7</v>
      </c>
    </row>
    <row r="283" spans="1:12" x14ac:dyDescent="0.3">
      <c r="A283">
        <v>95</v>
      </c>
      <c r="B283" s="18" t="s">
        <v>50</v>
      </c>
      <c r="C283" s="4">
        <v>43746</v>
      </c>
      <c r="D283" s="18">
        <v>12.7</v>
      </c>
      <c r="E283" s="18">
        <v>5.7</v>
      </c>
      <c r="F283" s="18">
        <v>18.3</v>
      </c>
      <c r="G283" s="18"/>
      <c r="H283" s="18">
        <v>7.8</v>
      </c>
      <c r="I283" s="18">
        <v>4</v>
      </c>
      <c r="J283" s="18"/>
      <c r="K283" s="18">
        <f>MONTH(날씨5[[#This Row],[tm]])</f>
        <v>10</v>
      </c>
      <c r="L283" s="18">
        <f>DAY(날씨5[[#This Row],[tm]])</f>
        <v>8</v>
      </c>
    </row>
    <row r="284" spans="1:12" x14ac:dyDescent="0.3">
      <c r="A284">
        <v>95</v>
      </c>
      <c r="B284" s="18" t="s">
        <v>50</v>
      </c>
      <c r="C284" s="4">
        <v>43747</v>
      </c>
      <c r="D284" s="18">
        <v>10.199999999999999</v>
      </c>
      <c r="E284" s="18">
        <v>2.5</v>
      </c>
      <c r="F284" s="18">
        <v>18.600000000000001</v>
      </c>
      <c r="G284" s="18"/>
      <c r="H284" s="18">
        <v>4.8</v>
      </c>
      <c r="I284" s="18">
        <v>2.6</v>
      </c>
      <c r="J284" s="18"/>
      <c r="K284" s="18">
        <f>MONTH(날씨5[[#This Row],[tm]])</f>
        <v>10</v>
      </c>
      <c r="L284" s="18">
        <f>DAY(날씨5[[#This Row],[tm]])</f>
        <v>9</v>
      </c>
    </row>
    <row r="285" spans="1:12" x14ac:dyDescent="0.3">
      <c r="A285">
        <v>95</v>
      </c>
      <c r="B285" s="18" t="s">
        <v>50</v>
      </c>
      <c r="C285" s="4">
        <v>43748</v>
      </c>
      <c r="D285" s="18">
        <v>12.1</v>
      </c>
      <c r="E285" s="18">
        <v>6</v>
      </c>
      <c r="F285" s="18">
        <v>18.2</v>
      </c>
      <c r="G285" s="18"/>
      <c r="H285" s="18">
        <v>2.8</v>
      </c>
      <c r="I285" s="18">
        <v>1.8</v>
      </c>
      <c r="J285" s="18"/>
      <c r="K285" s="18">
        <f>MONTH(날씨5[[#This Row],[tm]])</f>
        <v>10</v>
      </c>
      <c r="L285" s="18">
        <f>DAY(날씨5[[#This Row],[tm]])</f>
        <v>10</v>
      </c>
    </row>
    <row r="286" spans="1:12" x14ac:dyDescent="0.3">
      <c r="A286">
        <v>95</v>
      </c>
      <c r="B286" s="18" t="s">
        <v>50</v>
      </c>
      <c r="C286" s="4">
        <v>43749</v>
      </c>
      <c r="D286" s="18">
        <v>16.399999999999999</v>
      </c>
      <c r="E286" s="18">
        <v>8.3000000000000007</v>
      </c>
      <c r="F286" s="18">
        <v>24.8</v>
      </c>
      <c r="G286" s="18"/>
      <c r="H286" s="18">
        <v>9.6</v>
      </c>
      <c r="I286" s="18">
        <v>5.2</v>
      </c>
      <c r="J286" s="18"/>
      <c r="K286" s="18">
        <f>MONTH(날씨5[[#This Row],[tm]])</f>
        <v>10</v>
      </c>
      <c r="L286" s="18">
        <f>DAY(날씨5[[#This Row],[tm]])</f>
        <v>11</v>
      </c>
    </row>
    <row r="287" spans="1:12" x14ac:dyDescent="0.3">
      <c r="A287">
        <v>95</v>
      </c>
      <c r="B287" s="18" t="s">
        <v>50</v>
      </c>
      <c r="C287" s="4">
        <v>43750</v>
      </c>
      <c r="D287" s="18">
        <v>16.2</v>
      </c>
      <c r="E287" s="18">
        <v>12.6</v>
      </c>
      <c r="F287" s="18">
        <v>20.6</v>
      </c>
      <c r="G287" s="18"/>
      <c r="H287" s="18">
        <v>12.5</v>
      </c>
      <c r="I287" s="18">
        <v>5.9</v>
      </c>
      <c r="J287" s="18"/>
      <c r="K287" s="18">
        <f>MONTH(날씨5[[#This Row],[tm]])</f>
        <v>10</v>
      </c>
      <c r="L287" s="18">
        <f>DAY(날씨5[[#This Row],[tm]])</f>
        <v>12</v>
      </c>
    </row>
    <row r="288" spans="1:12" x14ac:dyDescent="0.3">
      <c r="A288">
        <v>95</v>
      </c>
      <c r="B288" s="18" t="s">
        <v>50</v>
      </c>
      <c r="C288" s="4">
        <v>43751</v>
      </c>
      <c r="D288" s="18">
        <v>13.7</v>
      </c>
      <c r="E288" s="18">
        <v>7.2</v>
      </c>
      <c r="F288" s="18">
        <v>21.3</v>
      </c>
      <c r="G288" s="18"/>
      <c r="H288" s="18">
        <v>3.8</v>
      </c>
      <c r="I288" s="18">
        <v>2.5</v>
      </c>
      <c r="J288" s="18"/>
      <c r="K288" s="18">
        <f>MONTH(날씨5[[#This Row],[tm]])</f>
        <v>10</v>
      </c>
      <c r="L288" s="18">
        <f>DAY(날씨5[[#This Row],[tm]])</f>
        <v>13</v>
      </c>
    </row>
    <row r="289" spans="1:12" x14ac:dyDescent="0.3">
      <c r="A289">
        <v>95</v>
      </c>
      <c r="B289" s="18" t="s">
        <v>50</v>
      </c>
      <c r="C289" s="4">
        <v>43752</v>
      </c>
      <c r="D289" s="18">
        <v>11.5</v>
      </c>
      <c r="E289" s="18">
        <v>6.9</v>
      </c>
      <c r="F289" s="18">
        <v>18.399999999999999</v>
      </c>
      <c r="G289" s="18"/>
      <c r="H289" s="18">
        <v>5.6</v>
      </c>
      <c r="I289" s="18">
        <v>3.1</v>
      </c>
      <c r="J289" s="18"/>
      <c r="K289" s="18">
        <f>MONTH(날씨5[[#This Row],[tm]])</f>
        <v>10</v>
      </c>
      <c r="L289" s="18">
        <f>DAY(날씨5[[#This Row],[tm]])</f>
        <v>14</v>
      </c>
    </row>
    <row r="290" spans="1:12" x14ac:dyDescent="0.3">
      <c r="A290">
        <v>95</v>
      </c>
      <c r="B290" s="18" t="s">
        <v>50</v>
      </c>
      <c r="C290" s="4">
        <v>43753</v>
      </c>
      <c r="D290" s="18">
        <v>11.8</v>
      </c>
      <c r="E290" s="18">
        <v>6.5</v>
      </c>
      <c r="F290" s="18">
        <v>19.100000000000001</v>
      </c>
      <c r="G290" s="18"/>
      <c r="H290" s="18">
        <v>6.2</v>
      </c>
      <c r="I290" s="18">
        <v>3.4</v>
      </c>
      <c r="J290" s="18"/>
      <c r="K290" s="18">
        <f>MONTH(날씨5[[#This Row],[tm]])</f>
        <v>10</v>
      </c>
      <c r="L290" s="18">
        <f>DAY(날씨5[[#This Row],[tm]])</f>
        <v>15</v>
      </c>
    </row>
    <row r="291" spans="1:12" x14ac:dyDescent="0.3">
      <c r="A291">
        <v>95</v>
      </c>
      <c r="B291" s="18" t="s">
        <v>50</v>
      </c>
      <c r="C291" s="4">
        <v>43754</v>
      </c>
      <c r="D291" s="18">
        <v>10.8</v>
      </c>
      <c r="E291" s="18">
        <v>3.2</v>
      </c>
      <c r="F291" s="18">
        <v>18.7</v>
      </c>
      <c r="G291" s="18"/>
      <c r="H291" s="18">
        <v>4.5</v>
      </c>
      <c r="I291" s="18">
        <v>2.6</v>
      </c>
      <c r="J291" s="18"/>
      <c r="K291" s="18">
        <f>MONTH(날씨5[[#This Row],[tm]])</f>
        <v>10</v>
      </c>
      <c r="L291" s="18">
        <f>DAY(날씨5[[#This Row],[tm]])</f>
        <v>16</v>
      </c>
    </row>
    <row r="292" spans="1:12" x14ac:dyDescent="0.3">
      <c r="A292">
        <v>95</v>
      </c>
      <c r="B292" s="18" t="s">
        <v>50</v>
      </c>
      <c r="C292" s="4">
        <v>43755</v>
      </c>
      <c r="D292" s="18">
        <v>12.8</v>
      </c>
      <c r="E292" s="18">
        <v>7</v>
      </c>
      <c r="F292" s="18">
        <v>21.4</v>
      </c>
      <c r="G292" s="18"/>
      <c r="H292" s="18">
        <v>3.9</v>
      </c>
      <c r="I292" s="18">
        <v>2.2000000000000002</v>
      </c>
      <c r="J292" s="18"/>
      <c r="K292" s="18">
        <f>MONTH(날씨5[[#This Row],[tm]])</f>
        <v>10</v>
      </c>
      <c r="L292" s="18">
        <f>DAY(날씨5[[#This Row],[tm]])</f>
        <v>17</v>
      </c>
    </row>
    <row r="293" spans="1:12" x14ac:dyDescent="0.3">
      <c r="A293">
        <v>95</v>
      </c>
      <c r="B293" s="18" t="s">
        <v>50</v>
      </c>
      <c r="C293" s="4">
        <v>43756</v>
      </c>
      <c r="D293" s="18">
        <v>14.6</v>
      </c>
      <c r="E293" s="18">
        <v>7.7</v>
      </c>
      <c r="F293" s="18">
        <v>22</v>
      </c>
      <c r="G293" s="18"/>
      <c r="H293" s="18">
        <v>8.3000000000000007</v>
      </c>
      <c r="I293" s="18">
        <v>4</v>
      </c>
      <c r="J293" s="18"/>
      <c r="K293" s="18">
        <f>MONTH(날씨5[[#This Row],[tm]])</f>
        <v>10</v>
      </c>
      <c r="L293" s="18">
        <f>DAY(날씨5[[#This Row],[tm]])</f>
        <v>18</v>
      </c>
    </row>
    <row r="294" spans="1:12" x14ac:dyDescent="0.3">
      <c r="A294">
        <v>95</v>
      </c>
      <c r="B294" s="18" t="s">
        <v>50</v>
      </c>
      <c r="C294" s="4">
        <v>43757</v>
      </c>
      <c r="D294" s="18">
        <v>13.4</v>
      </c>
      <c r="E294" s="18">
        <v>7.5</v>
      </c>
      <c r="F294" s="18">
        <v>20.9</v>
      </c>
      <c r="G294" s="18"/>
      <c r="H294" s="18">
        <v>4.3</v>
      </c>
      <c r="I294" s="18">
        <v>2.2000000000000002</v>
      </c>
      <c r="J294" s="18"/>
      <c r="K294" s="18">
        <f>MONTH(날씨5[[#This Row],[tm]])</f>
        <v>10</v>
      </c>
      <c r="L294" s="18">
        <f>DAY(날씨5[[#This Row],[tm]])</f>
        <v>19</v>
      </c>
    </row>
    <row r="295" spans="1:12" x14ac:dyDescent="0.3">
      <c r="A295">
        <v>95</v>
      </c>
      <c r="B295" s="18" t="s">
        <v>50</v>
      </c>
      <c r="C295" s="4">
        <v>43758</v>
      </c>
      <c r="D295" s="18">
        <v>12.7</v>
      </c>
      <c r="E295" s="18">
        <v>7.5</v>
      </c>
      <c r="F295" s="18">
        <v>21</v>
      </c>
      <c r="G295" s="18"/>
      <c r="H295" s="18">
        <v>3.8</v>
      </c>
      <c r="I295" s="18">
        <v>2</v>
      </c>
      <c r="J295" s="18"/>
      <c r="K295" s="18">
        <f>MONTH(날씨5[[#This Row],[tm]])</f>
        <v>10</v>
      </c>
      <c r="L295" s="18">
        <f>DAY(날씨5[[#This Row],[tm]])</f>
        <v>20</v>
      </c>
    </row>
    <row r="296" spans="1:12" x14ac:dyDescent="0.3">
      <c r="A296">
        <v>95</v>
      </c>
      <c r="B296" s="18" t="s">
        <v>50</v>
      </c>
      <c r="C296" s="4">
        <v>43759</v>
      </c>
      <c r="D296" s="18">
        <v>13.6</v>
      </c>
      <c r="E296" s="18">
        <v>5.8</v>
      </c>
      <c r="F296" s="18">
        <v>23.4</v>
      </c>
      <c r="G296" s="18"/>
      <c r="H296" s="18">
        <v>3.8</v>
      </c>
      <c r="I296" s="18">
        <v>2.2000000000000002</v>
      </c>
      <c r="J296" s="18"/>
      <c r="K296" s="18">
        <f>MONTH(날씨5[[#This Row],[tm]])</f>
        <v>10</v>
      </c>
      <c r="L296" s="18">
        <f>DAY(날씨5[[#This Row],[tm]])</f>
        <v>21</v>
      </c>
    </row>
    <row r="297" spans="1:12" x14ac:dyDescent="0.3">
      <c r="A297">
        <v>95</v>
      </c>
      <c r="B297" s="18" t="s">
        <v>50</v>
      </c>
      <c r="C297" s="4">
        <v>43760</v>
      </c>
      <c r="D297" s="18">
        <v>14.8</v>
      </c>
      <c r="E297" s="18">
        <v>7.7</v>
      </c>
      <c r="F297" s="18">
        <v>23.5</v>
      </c>
      <c r="G297" s="18"/>
      <c r="H297" s="18">
        <v>6</v>
      </c>
      <c r="I297" s="18">
        <v>3.1</v>
      </c>
      <c r="J297" s="18"/>
      <c r="K297" s="18">
        <f>MONTH(날씨5[[#This Row],[tm]])</f>
        <v>10</v>
      </c>
      <c r="L297" s="18">
        <f>DAY(날씨5[[#This Row],[tm]])</f>
        <v>22</v>
      </c>
    </row>
    <row r="298" spans="1:12" x14ac:dyDescent="0.3">
      <c r="A298">
        <v>95</v>
      </c>
      <c r="B298" s="18" t="s">
        <v>50</v>
      </c>
      <c r="C298" s="4">
        <v>43761</v>
      </c>
      <c r="D298" s="18">
        <v>14.1</v>
      </c>
      <c r="E298" s="18">
        <v>8.8000000000000007</v>
      </c>
      <c r="F298" s="18">
        <v>20.3</v>
      </c>
      <c r="G298" s="18"/>
      <c r="H298" s="18">
        <v>4.0999999999999996</v>
      </c>
      <c r="I298" s="18">
        <v>2</v>
      </c>
      <c r="J298" s="18"/>
      <c r="K298" s="18">
        <f>MONTH(날씨5[[#This Row],[tm]])</f>
        <v>10</v>
      </c>
      <c r="L298" s="18">
        <f>DAY(날씨5[[#This Row],[tm]])</f>
        <v>23</v>
      </c>
    </row>
    <row r="299" spans="1:12" x14ac:dyDescent="0.3">
      <c r="A299">
        <v>95</v>
      </c>
      <c r="B299" s="18" t="s">
        <v>50</v>
      </c>
      <c r="C299" s="4">
        <v>43762</v>
      </c>
      <c r="D299" s="18">
        <v>15.5</v>
      </c>
      <c r="E299" s="18">
        <v>10.1</v>
      </c>
      <c r="F299" s="18">
        <v>22.4</v>
      </c>
      <c r="G299" s="18"/>
      <c r="H299" s="18">
        <v>9.1</v>
      </c>
      <c r="I299" s="18">
        <v>5.3</v>
      </c>
      <c r="J299" s="18"/>
      <c r="K299" s="18">
        <f>MONTH(날씨5[[#This Row],[tm]])</f>
        <v>10</v>
      </c>
      <c r="L299" s="18">
        <f>DAY(날씨5[[#This Row],[tm]])</f>
        <v>24</v>
      </c>
    </row>
    <row r="300" spans="1:12" x14ac:dyDescent="0.3">
      <c r="A300">
        <v>95</v>
      </c>
      <c r="B300" s="18" t="s">
        <v>50</v>
      </c>
      <c r="C300" s="4">
        <v>43763</v>
      </c>
      <c r="D300" s="18">
        <v>15.9</v>
      </c>
      <c r="E300" s="18">
        <v>11.5</v>
      </c>
      <c r="F300" s="18">
        <v>20.8</v>
      </c>
      <c r="G300" s="18">
        <v>0</v>
      </c>
      <c r="H300" s="18">
        <v>6.7</v>
      </c>
      <c r="I300" s="18">
        <v>3.7</v>
      </c>
      <c r="J300" s="18"/>
      <c r="K300" s="18">
        <f>MONTH(날씨5[[#This Row],[tm]])</f>
        <v>10</v>
      </c>
      <c r="L300" s="18">
        <f>DAY(날씨5[[#This Row],[tm]])</f>
        <v>25</v>
      </c>
    </row>
    <row r="301" spans="1:12" x14ac:dyDescent="0.3">
      <c r="A301">
        <v>95</v>
      </c>
      <c r="B301" s="18" t="s">
        <v>50</v>
      </c>
      <c r="C301" s="4">
        <v>43764</v>
      </c>
      <c r="D301" s="18">
        <v>8.3000000000000007</v>
      </c>
      <c r="E301" s="18">
        <v>2.6</v>
      </c>
      <c r="F301" s="18">
        <v>13.9</v>
      </c>
      <c r="G301" s="18"/>
      <c r="H301" s="18">
        <v>6.5</v>
      </c>
      <c r="I301" s="18">
        <v>3.7</v>
      </c>
      <c r="J301" s="18"/>
      <c r="K301" s="18">
        <f>MONTH(날씨5[[#This Row],[tm]])</f>
        <v>10</v>
      </c>
      <c r="L301" s="18">
        <f>DAY(날씨5[[#This Row],[tm]])</f>
        <v>26</v>
      </c>
    </row>
    <row r="302" spans="1:12" x14ac:dyDescent="0.3">
      <c r="A302">
        <v>95</v>
      </c>
      <c r="B302" s="18" t="s">
        <v>50</v>
      </c>
      <c r="C302" s="4">
        <v>43765</v>
      </c>
      <c r="D302" s="18">
        <v>6.8</v>
      </c>
      <c r="E302" s="18">
        <v>-0.8</v>
      </c>
      <c r="F302" s="18">
        <v>15</v>
      </c>
      <c r="G302" s="18"/>
      <c r="H302" s="18">
        <v>6</v>
      </c>
      <c r="I302" s="18">
        <v>2.2000000000000002</v>
      </c>
      <c r="J302" s="18"/>
      <c r="K302" s="18">
        <f>MONTH(날씨5[[#This Row],[tm]])</f>
        <v>10</v>
      </c>
      <c r="L302" s="18">
        <f>DAY(날씨5[[#This Row],[tm]])</f>
        <v>27</v>
      </c>
    </row>
    <row r="303" spans="1:12" x14ac:dyDescent="0.3">
      <c r="A303">
        <v>95</v>
      </c>
      <c r="B303" s="18" t="s">
        <v>50</v>
      </c>
      <c r="C303" s="4">
        <v>43766</v>
      </c>
      <c r="D303" s="18">
        <v>10.7</v>
      </c>
      <c r="E303" s="18">
        <v>3.8</v>
      </c>
      <c r="F303" s="18">
        <v>16.2</v>
      </c>
      <c r="G303" s="18">
        <v>1.4</v>
      </c>
      <c r="H303" s="18">
        <v>8</v>
      </c>
      <c r="I303" s="18">
        <v>4</v>
      </c>
      <c r="J303" s="18"/>
      <c r="K303" s="18">
        <f>MONTH(날씨5[[#This Row],[tm]])</f>
        <v>10</v>
      </c>
      <c r="L303" s="18">
        <f>DAY(날씨5[[#This Row],[tm]])</f>
        <v>28</v>
      </c>
    </row>
    <row r="304" spans="1:12" x14ac:dyDescent="0.3">
      <c r="A304">
        <v>95</v>
      </c>
      <c r="B304" s="18" t="s">
        <v>50</v>
      </c>
      <c r="C304" s="4">
        <v>43767</v>
      </c>
      <c r="D304" s="18">
        <v>10</v>
      </c>
      <c r="E304" s="18">
        <v>2.7</v>
      </c>
      <c r="F304" s="18">
        <v>16.2</v>
      </c>
      <c r="G304" s="18">
        <v>0</v>
      </c>
      <c r="H304" s="18">
        <v>7.8</v>
      </c>
      <c r="I304" s="18">
        <v>4.2</v>
      </c>
      <c r="J304" s="18"/>
      <c r="K304" s="18">
        <f>MONTH(날씨5[[#This Row],[tm]])</f>
        <v>10</v>
      </c>
      <c r="L304" s="18">
        <f>DAY(날씨5[[#This Row],[tm]])</f>
        <v>29</v>
      </c>
    </row>
    <row r="305" spans="1:12" x14ac:dyDescent="0.3">
      <c r="A305">
        <v>95</v>
      </c>
      <c r="B305" s="18" t="s">
        <v>50</v>
      </c>
      <c r="C305" s="4">
        <v>43768</v>
      </c>
      <c r="D305" s="18">
        <v>7.4</v>
      </c>
      <c r="E305" s="18">
        <v>-0.9</v>
      </c>
      <c r="F305" s="18">
        <v>15.6</v>
      </c>
      <c r="G305" s="18"/>
      <c r="H305" s="18">
        <v>6.6</v>
      </c>
      <c r="I305" s="18">
        <v>3.2</v>
      </c>
      <c r="J305" s="18"/>
      <c r="K305" s="18">
        <f>MONTH(날씨5[[#This Row],[tm]])</f>
        <v>10</v>
      </c>
      <c r="L305" s="18">
        <f>DAY(날씨5[[#This Row],[tm]])</f>
        <v>30</v>
      </c>
    </row>
    <row r="306" spans="1:12" x14ac:dyDescent="0.3">
      <c r="A306">
        <v>95</v>
      </c>
      <c r="B306" s="18" t="s">
        <v>50</v>
      </c>
      <c r="C306" s="4">
        <v>43769</v>
      </c>
      <c r="D306" s="18">
        <v>12.9</v>
      </c>
      <c r="E306" s="18">
        <v>4.5</v>
      </c>
      <c r="F306" s="18">
        <v>18.899999999999999</v>
      </c>
      <c r="G306" s="18"/>
      <c r="H306" s="18">
        <v>9.4</v>
      </c>
      <c r="I306" s="18">
        <v>4.7</v>
      </c>
      <c r="J306" s="18"/>
      <c r="K306" s="18">
        <f>MONTH(날씨5[[#This Row],[tm]])</f>
        <v>10</v>
      </c>
      <c r="L306" s="18">
        <f>DAY(날씨5[[#This Row],[tm]])</f>
        <v>31</v>
      </c>
    </row>
    <row r="307" spans="1:12" x14ac:dyDescent="0.3">
      <c r="A307">
        <v>95</v>
      </c>
      <c r="B307" s="18" t="s">
        <v>50</v>
      </c>
      <c r="C307" s="4">
        <v>43770</v>
      </c>
      <c r="D307" s="18">
        <v>11.6</v>
      </c>
      <c r="E307" s="18">
        <v>5.9</v>
      </c>
      <c r="F307" s="18">
        <v>19.8</v>
      </c>
      <c r="G307" s="18"/>
      <c r="H307" s="18">
        <v>3.9</v>
      </c>
      <c r="I307" s="18">
        <v>1.8</v>
      </c>
      <c r="J307" s="18"/>
      <c r="K307" s="18">
        <f>MONTH(날씨5[[#This Row],[tm]])</f>
        <v>11</v>
      </c>
      <c r="L307" s="18">
        <f>DAY(날씨5[[#This Row],[tm]])</f>
        <v>1</v>
      </c>
    </row>
    <row r="308" spans="1:12" x14ac:dyDescent="0.3">
      <c r="A308">
        <v>95</v>
      </c>
      <c r="B308" s="18" t="s">
        <v>50</v>
      </c>
      <c r="C308" s="4">
        <v>43771</v>
      </c>
      <c r="D308" s="18">
        <v>10.5</v>
      </c>
      <c r="E308" s="18">
        <v>2.9</v>
      </c>
      <c r="F308" s="18">
        <v>18</v>
      </c>
      <c r="G308" s="18"/>
      <c r="H308" s="18">
        <v>4.4000000000000004</v>
      </c>
      <c r="I308" s="18">
        <v>2.4</v>
      </c>
      <c r="J308" s="18"/>
      <c r="K308" s="18">
        <f>MONTH(날씨5[[#This Row],[tm]])</f>
        <v>11</v>
      </c>
      <c r="L308" s="18">
        <f>DAY(날씨5[[#This Row],[tm]])</f>
        <v>2</v>
      </c>
    </row>
    <row r="309" spans="1:12" x14ac:dyDescent="0.3">
      <c r="A309">
        <v>95</v>
      </c>
      <c r="B309" s="18" t="s">
        <v>50</v>
      </c>
      <c r="C309" s="4">
        <v>43772</v>
      </c>
      <c r="D309" s="18">
        <v>11.1</v>
      </c>
      <c r="E309" s="18">
        <v>4.2</v>
      </c>
      <c r="F309" s="18">
        <v>18.8</v>
      </c>
      <c r="G309" s="18"/>
      <c r="H309" s="18">
        <v>10.9</v>
      </c>
      <c r="I309" s="18">
        <v>6.7</v>
      </c>
      <c r="J309" s="18"/>
      <c r="K309" s="18">
        <f>MONTH(날씨5[[#This Row],[tm]])</f>
        <v>11</v>
      </c>
      <c r="L309" s="18">
        <f>DAY(날씨5[[#This Row],[tm]])</f>
        <v>3</v>
      </c>
    </row>
    <row r="310" spans="1:12" x14ac:dyDescent="0.3">
      <c r="A310">
        <v>95</v>
      </c>
      <c r="B310" s="18" t="s">
        <v>50</v>
      </c>
      <c r="C310" s="4">
        <v>43773</v>
      </c>
      <c r="D310" s="18">
        <v>8.9</v>
      </c>
      <c r="E310" s="18">
        <v>2.2999999999999998</v>
      </c>
      <c r="F310" s="18">
        <v>20.8</v>
      </c>
      <c r="G310" s="18"/>
      <c r="H310" s="18">
        <v>3.8</v>
      </c>
      <c r="I310" s="18">
        <v>1.8</v>
      </c>
      <c r="J310" s="18"/>
      <c r="K310" s="18">
        <f>MONTH(날씨5[[#This Row],[tm]])</f>
        <v>11</v>
      </c>
      <c r="L310" s="18">
        <f>DAY(날씨5[[#This Row],[tm]])</f>
        <v>4</v>
      </c>
    </row>
    <row r="311" spans="1:12" x14ac:dyDescent="0.3">
      <c r="A311">
        <v>95</v>
      </c>
      <c r="B311" s="18" t="s">
        <v>50</v>
      </c>
      <c r="C311" s="4">
        <v>43774</v>
      </c>
      <c r="D311" s="18">
        <v>8.1</v>
      </c>
      <c r="E311" s="18">
        <v>1.2</v>
      </c>
      <c r="F311" s="18">
        <v>16.399999999999999</v>
      </c>
      <c r="G311" s="18"/>
      <c r="H311" s="18">
        <v>5.8</v>
      </c>
      <c r="I311" s="18">
        <v>3</v>
      </c>
      <c r="J311" s="18"/>
      <c r="K311" s="18">
        <f>MONTH(날씨5[[#This Row],[tm]])</f>
        <v>11</v>
      </c>
      <c r="L311" s="18">
        <f>DAY(날씨5[[#This Row],[tm]])</f>
        <v>5</v>
      </c>
    </row>
    <row r="312" spans="1:12" x14ac:dyDescent="0.3">
      <c r="A312">
        <v>95</v>
      </c>
      <c r="B312" s="18" t="s">
        <v>50</v>
      </c>
      <c r="C312" s="4">
        <v>43775</v>
      </c>
      <c r="D312" s="18">
        <v>7.7</v>
      </c>
      <c r="E312" s="18">
        <v>-0.2</v>
      </c>
      <c r="F312" s="18">
        <v>16</v>
      </c>
      <c r="G312" s="18"/>
      <c r="H312" s="18">
        <v>4.5</v>
      </c>
      <c r="I312" s="18">
        <v>2.5</v>
      </c>
      <c r="J312" s="18"/>
      <c r="K312" s="18">
        <f>MONTH(날씨5[[#This Row],[tm]])</f>
        <v>11</v>
      </c>
      <c r="L312" s="18">
        <f>DAY(날씨5[[#This Row],[tm]])</f>
        <v>6</v>
      </c>
    </row>
    <row r="313" spans="1:12" x14ac:dyDescent="0.3">
      <c r="A313">
        <v>95</v>
      </c>
      <c r="B313" s="18" t="s">
        <v>50</v>
      </c>
      <c r="C313" s="4">
        <v>43776</v>
      </c>
      <c r="D313" s="18">
        <v>5.5</v>
      </c>
      <c r="E313" s="18">
        <v>-1.1000000000000001</v>
      </c>
      <c r="F313" s="18">
        <v>13.1</v>
      </c>
      <c r="G313" s="18"/>
      <c r="H313" s="18">
        <v>5.4</v>
      </c>
      <c r="I313" s="18">
        <v>2.7</v>
      </c>
      <c r="J313" s="18"/>
      <c r="K313" s="18">
        <f>MONTH(날씨5[[#This Row],[tm]])</f>
        <v>11</v>
      </c>
      <c r="L313" s="18">
        <f>DAY(날씨5[[#This Row],[tm]])</f>
        <v>7</v>
      </c>
    </row>
    <row r="314" spans="1:12" x14ac:dyDescent="0.3">
      <c r="A314">
        <v>95</v>
      </c>
      <c r="B314" s="18" t="s">
        <v>50</v>
      </c>
      <c r="C314" s="4">
        <v>43777</v>
      </c>
      <c r="D314" s="18">
        <v>3</v>
      </c>
      <c r="E314" s="18">
        <v>-4.4000000000000004</v>
      </c>
      <c r="F314" s="18">
        <v>12.6</v>
      </c>
      <c r="G314" s="18"/>
      <c r="H314" s="18">
        <v>4.0999999999999996</v>
      </c>
      <c r="I314" s="18">
        <v>2.6</v>
      </c>
      <c r="J314" s="18"/>
      <c r="K314" s="18">
        <f>MONTH(날씨5[[#This Row],[tm]])</f>
        <v>11</v>
      </c>
      <c r="L314" s="18">
        <f>DAY(날씨5[[#This Row],[tm]])</f>
        <v>8</v>
      </c>
    </row>
    <row r="315" spans="1:12" x14ac:dyDescent="0.3">
      <c r="A315">
        <v>95</v>
      </c>
      <c r="B315" s="18" t="s">
        <v>50</v>
      </c>
      <c r="C315" s="4">
        <v>43778</v>
      </c>
      <c r="D315" s="18">
        <v>4.7</v>
      </c>
      <c r="E315" s="18">
        <v>-2.8</v>
      </c>
      <c r="F315" s="18">
        <v>15.8</v>
      </c>
      <c r="G315" s="18"/>
      <c r="H315" s="18">
        <v>2.8</v>
      </c>
      <c r="I315" s="18">
        <v>1.6</v>
      </c>
      <c r="J315" s="18"/>
      <c r="K315" s="18">
        <f>MONTH(날씨5[[#This Row],[tm]])</f>
        <v>11</v>
      </c>
      <c r="L315" s="18">
        <f>DAY(날씨5[[#This Row],[tm]])</f>
        <v>9</v>
      </c>
    </row>
    <row r="316" spans="1:12" x14ac:dyDescent="0.3">
      <c r="A316">
        <v>95</v>
      </c>
      <c r="B316" s="18" t="s">
        <v>50</v>
      </c>
      <c r="C316" s="4">
        <v>43779</v>
      </c>
      <c r="D316" s="18">
        <v>6.6</v>
      </c>
      <c r="E316" s="18">
        <v>-0.9</v>
      </c>
      <c r="F316" s="18">
        <v>14.7</v>
      </c>
      <c r="G316" s="18">
        <v>2.2000000000000002</v>
      </c>
      <c r="H316" s="18">
        <v>6.7</v>
      </c>
      <c r="I316" s="18">
        <v>3.2</v>
      </c>
      <c r="J316" s="18"/>
      <c r="K316" s="18">
        <f>MONTH(날씨5[[#This Row],[tm]])</f>
        <v>11</v>
      </c>
      <c r="L316" s="18">
        <f>DAY(날씨5[[#This Row],[tm]])</f>
        <v>10</v>
      </c>
    </row>
    <row r="317" spans="1:12" x14ac:dyDescent="0.3">
      <c r="A317">
        <v>95</v>
      </c>
      <c r="B317" s="18" t="s">
        <v>50</v>
      </c>
      <c r="C317" s="4">
        <v>43780</v>
      </c>
      <c r="D317" s="18">
        <v>8.9</v>
      </c>
      <c r="E317" s="18">
        <v>3.4</v>
      </c>
      <c r="F317" s="18">
        <v>14.7</v>
      </c>
      <c r="G317" s="18">
        <v>1.2</v>
      </c>
      <c r="H317" s="18">
        <v>7.7</v>
      </c>
      <c r="I317" s="18">
        <v>3</v>
      </c>
      <c r="J317" s="18"/>
      <c r="K317" s="18">
        <f>MONTH(날씨5[[#This Row],[tm]])</f>
        <v>11</v>
      </c>
      <c r="L317" s="18">
        <f>DAY(날씨5[[#This Row],[tm]])</f>
        <v>11</v>
      </c>
    </row>
    <row r="318" spans="1:12" x14ac:dyDescent="0.3">
      <c r="A318">
        <v>95</v>
      </c>
      <c r="B318" s="18" t="s">
        <v>50</v>
      </c>
      <c r="C318" s="4">
        <v>43781</v>
      </c>
      <c r="D318" s="18">
        <v>4.7</v>
      </c>
      <c r="E318" s="18">
        <v>-0.8</v>
      </c>
      <c r="F318" s="18">
        <v>13.7</v>
      </c>
      <c r="G318" s="18"/>
      <c r="H318" s="18">
        <v>3.9</v>
      </c>
      <c r="I318" s="18">
        <v>2</v>
      </c>
      <c r="J318" s="18"/>
      <c r="K318" s="18">
        <f>MONTH(날씨5[[#This Row],[tm]])</f>
        <v>11</v>
      </c>
      <c r="L318" s="18">
        <f>DAY(날씨5[[#This Row],[tm]])</f>
        <v>12</v>
      </c>
    </row>
    <row r="319" spans="1:12" x14ac:dyDescent="0.3">
      <c r="A319">
        <v>95</v>
      </c>
      <c r="B319" s="18" t="s">
        <v>50</v>
      </c>
      <c r="C319" s="4">
        <v>43782</v>
      </c>
      <c r="D319" s="18">
        <v>4.4000000000000004</v>
      </c>
      <c r="E319" s="18">
        <v>-0.7</v>
      </c>
      <c r="F319" s="18">
        <v>10.5</v>
      </c>
      <c r="G319" s="18">
        <v>13.1</v>
      </c>
      <c r="H319" s="18">
        <v>9.6</v>
      </c>
      <c r="I319" s="18">
        <v>3.9</v>
      </c>
      <c r="J319" s="18"/>
      <c r="K319" s="18">
        <f>MONTH(날씨5[[#This Row],[tm]])</f>
        <v>11</v>
      </c>
      <c r="L319" s="18">
        <f>DAY(날씨5[[#This Row],[tm]])</f>
        <v>13</v>
      </c>
    </row>
    <row r="320" spans="1:12" x14ac:dyDescent="0.3">
      <c r="A320">
        <v>95</v>
      </c>
      <c r="B320" s="18" t="s">
        <v>50</v>
      </c>
      <c r="C320" s="4">
        <v>43783</v>
      </c>
      <c r="D320" s="18">
        <v>-1</v>
      </c>
      <c r="E320" s="18">
        <v>-4.0999999999999996</v>
      </c>
      <c r="F320" s="18">
        <v>3.2</v>
      </c>
      <c r="G320" s="18"/>
      <c r="H320" s="18">
        <v>10</v>
      </c>
      <c r="I320" s="18">
        <v>3.8</v>
      </c>
      <c r="J320" s="18"/>
      <c r="K320" s="18">
        <f>MONTH(날씨5[[#This Row],[tm]])</f>
        <v>11</v>
      </c>
      <c r="L320" s="18">
        <f>DAY(날씨5[[#This Row],[tm]])</f>
        <v>14</v>
      </c>
    </row>
    <row r="321" spans="1:12" x14ac:dyDescent="0.3">
      <c r="A321">
        <v>95</v>
      </c>
      <c r="B321" s="18" t="s">
        <v>50</v>
      </c>
      <c r="C321" s="4">
        <v>43784</v>
      </c>
      <c r="D321" s="18">
        <v>4.5999999999999996</v>
      </c>
      <c r="E321" s="18">
        <v>-2.7</v>
      </c>
      <c r="F321" s="18">
        <v>8.8000000000000007</v>
      </c>
      <c r="G321" s="18">
        <v>4.0999999999999996</v>
      </c>
      <c r="H321" s="18">
        <v>6.1</v>
      </c>
      <c r="I321" s="18">
        <v>3.3</v>
      </c>
      <c r="J321" s="18"/>
      <c r="K321" s="18">
        <f>MONTH(날씨5[[#This Row],[tm]])</f>
        <v>11</v>
      </c>
      <c r="L321" s="18">
        <f>DAY(날씨5[[#This Row],[tm]])</f>
        <v>15</v>
      </c>
    </row>
    <row r="322" spans="1:12" x14ac:dyDescent="0.3">
      <c r="A322">
        <v>95</v>
      </c>
      <c r="B322" s="18" t="s">
        <v>50</v>
      </c>
      <c r="C322" s="4">
        <v>43785</v>
      </c>
      <c r="D322" s="18">
        <v>4.5999999999999996</v>
      </c>
      <c r="E322" s="18">
        <v>0.5</v>
      </c>
      <c r="F322" s="18">
        <v>13.5</v>
      </c>
      <c r="G322" s="18"/>
      <c r="H322" s="18">
        <v>3.8</v>
      </c>
      <c r="I322" s="18">
        <v>2.1</v>
      </c>
      <c r="J322" s="18"/>
      <c r="K322" s="18">
        <f>MONTH(날씨5[[#This Row],[tm]])</f>
        <v>11</v>
      </c>
      <c r="L322" s="18">
        <f>DAY(날씨5[[#This Row],[tm]])</f>
        <v>16</v>
      </c>
    </row>
    <row r="323" spans="1:12" x14ac:dyDescent="0.3">
      <c r="A323">
        <v>95</v>
      </c>
      <c r="B323" s="18" t="s">
        <v>50</v>
      </c>
      <c r="C323" s="4">
        <v>43786</v>
      </c>
      <c r="D323" s="18">
        <v>5.9</v>
      </c>
      <c r="E323" s="18">
        <v>0.8</v>
      </c>
      <c r="F323" s="18">
        <v>9.1</v>
      </c>
      <c r="G323" s="18">
        <v>15.1</v>
      </c>
      <c r="H323" s="18">
        <v>5.4</v>
      </c>
      <c r="I323" s="18">
        <v>2.8</v>
      </c>
      <c r="J323" s="18"/>
      <c r="K323" s="18">
        <f>MONTH(날씨5[[#This Row],[tm]])</f>
        <v>11</v>
      </c>
      <c r="L323" s="18">
        <f>DAY(날씨5[[#This Row],[tm]])</f>
        <v>17</v>
      </c>
    </row>
    <row r="324" spans="1:12" x14ac:dyDescent="0.3">
      <c r="A324">
        <v>95</v>
      </c>
      <c r="B324" s="18" t="s">
        <v>50</v>
      </c>
      <c r="C324" s="4">
        <v>43787</v>
      </c>
      <c r="D324" s="18">
        <v>3.6</v>
      </c>
      <c r="E324" s="18">
        <v>-2</v>
      </c>
      <c r="F324" s="18">
        <v>12.1</v>
      </c>
      <c r="G324" s="18">
        <v>15.1</v>
      </c>
      <c r="H324" s="18">
        <v>13.6</v>
      </c>
      <c r="I324" s="18">
        <v>6.2</v>
      </c>
      <c r="J324" s="18"/>
      <c r="K324" s="18">
        <f>MONTH(날씨5[[#This Row],[tm]])</f>
        <v>11</v>
      </c>
      <c r="L324" s="18">
        <f>DAY(날씨5[[#This Row],[tm]])</f>
        <v>18</v>
      </c>
    </row>
    <row r="325" spans="1:12" x14ac:dyDescent="0.3">
      <c r="A325">
        <v>95</v>
      </c>
      <c r="B325" s="18" t="s">
        <v>50</v>
      </c>
      <c r="C325" s="4">
        <v>43788</v>
      </c>
      <c r="D325" s="18">
        <v>-1.3</v>
      </c>
      <c r="E325" s="18">
        <v>-4.9000000000000004</v>
      </c>
      <c r="F325" s="18">
        <v>3.1</v>
      </c>
      <c r="G325" s="18"/>
      <c r="H325" s="18">
        <v>10.1</v>
      </c>
      <c r="I325" s="18">
        <v>3.9</v>
      </c>
      <c r="J325" s="18"/>
      <c r="K325" s="18">
        <f>MONTH(날씨5[[#This Row],[tm]])</f>
        <v>11</v>
      </c>
      <c r="L325" s="18">
        <f>DAY(날씨5[[#This Row],[tm]])</f>
        <v>19</v>
      </c>
    </row>
    <row r="326" spans="1:12" x14ac:dyDescent="0.3">
      <c r="A326">
        <v>95</v>
      </c>
      <c r="B326" s="18" t="s">
        <v>50</v>
      </c>
      <c r="C326" s="4">
        <v>43789</v>
      </c>
      <c r="D326" s="18">
        <v>-3.1</v>
      </c>
      <c r="E326" s="18">
        <v>-8.3000000000000007</v>
      </c>
      <c r="F326" s="18">
        <v>4.3</v>
      </c>
      <c r="G326" s="18"/>
      <c r="H326" s="18">
        <v>4.4000000000000004</v>
      </c>
      <c r="I326" s="18">
        <v>2.2000000000000002</v>
      </c>
      <c r="J326" s="18"/>
      <c r="K326" s="18">
        <f>MONTH(날씨5[[#This Row],[tm]])</f>
        <v>11</v>
      </c>
      <c r="L326" s="18">
        <f>DAY(날씨5[[#This Row],[tm]])</f>
        <v>20</v>
      </c>
    </row>
    <row r="327" spans="1:12" x14ac:dyDescent="0.3">
      <c r="A327">
        <v>95</v>
      </c>
      <c r="B327" s="18" t="s">
        <v>50</v>
      </c>
      <c r="C327" s="4">
        <v>43790</v>
      </c>
      <c r="D327" s="18">
        <v>-0.1</v>
      </c>
      <c r="E327" s="18">
        <v>-6.6</v>
      </c>
      <c r="F327" s="18">
        <v>7.2</v>
      </c>
      <c r="G327" s="18"/>
      <c r="H327" s="18">
        <v>1.9</v>
      </c>
      <c r="I327" s="18">
        <v>1.1000000000000001</v>
      </c>
      <c r="J327" s="18"/>
      <c r="K327" s="18">
        <f>MONTH(날씨5[[#This Row],[tm]])</f>
        <v>11</v>
      </c>
      <c r="L327" s="18">
        <f>DAY(날씨5[[#This Row],[tm]])</f>
        <v>21</v>
      </c>
    </row>
    <row r="328" spans="1:12" x14ac:dyDescent="0.3">
      <c r="A328">
        <v>95</v>
      </c>
      <c r="B328" s="18" t="s">
        <v>50</v>
      </c>
      <c r="C328" s="4">
        <v>43791</v>
      </c>
      <c r="D328" s="18">
        <v>4.3</v>
      </c>
      <c r="E328" s="18">
        <v>-2.6</v>
      </c>
      <c r="F328" s="18">
        <v>15.5</v>
      </c>
      <c r="G328" s="18"/>
      <c r="H328" s="18">
        <v>2.2999999999999998</v>
      </c>
      <c r="I328" s="18">
        <v>1.3</v>
      </c>
      <c r="J328" s="18"/>
      <c r="K328" s="18">
        <f>MONTH(날씨5[[#This Row],[tm]])</f>
        <v>11</v>
      </c>
      <c r="L328" s="18">
        <f>DAY(날씨5[[#This Row],[tm]])</f>
        <v>22</v>
      </c>
    </row>
    <row r="329" spans="1:12" x14ac:dyDescent="0.3">
      <c r="A329">
        <v>95</v>
      </c>
      <c r="B329" s="18" t="s">
        <v>50</v>
      </c>
      <c r="C329" s="4">
        <v>43792</v>
      </c>
      <c r="D329" s="18">
        <v>6</v>
      </c>
      <c r="E329" s="18">
        <v>-1.8</v>
      </c>
      <c r="F329" s="18">
        <v>15.4</v>
      </c>
      <c r="G329" s="18"/>
      <c r="H329" s="18">
        <v>2.7</v>
      </c>
      <c r="I329" s="18">
        <v>1.8</v>
      </c>
      <c r="J329" s="18"/>
      <c r="K329" s="18">
        <f>MONTH(날씨5[[#This Row],[tm]])</f>
        <v>11</v>
      </c>
      <c r="L329" s="18">
        <f>DAY(날씨5[[#This Row],[tm]])</f>
        <v>23</v>
      </c>
    </row>
    <row r="330" spans="1:12" x14ac:dyDescent="0.3">
      <c r="A330">
        <v>95</v>
      </c>
      <c r="B330" s="18" t="s">
        <v>50</v>
      </c>
      <c r="C330" s="4">
        <v>43793</v>
      </c>
      <c r="D330" s="18">
        <v>6.4</v>
      </c>
      <c r="E330" s="18">
        <v>1.8</v>
      </c>
      <c r="F330" s="18">
        <v>10.1</v>
      </c>
      <c r="G330" s="18">
        <v>2.2000000000000002</v>
      </c>
      <c r="H330" s="18">
        <v>5.4</v>
      </c>
      <c r="I330" s="18">
        <v>2.7</v>
      </c>
      <c r="J330" s="18"/>
      <c r="K330" s="18">
        <f>MONTH(날씨5[[#This Row],[tm]])</f>
        <v>11</v>
      </c>
      <c r="L330" s="18">
        <f>DAY(날씨5[[#This Row],[tm]])</f>
        <v>24</v>
      </c>
    </row>
    <row r="331" spans="1:12" x14ac:dyDescent="0.3">
      <c r="A331">
        <v>95</v>
      </c>
      <c r="B331" s="18" t="s">
        <v>50</v>
      </c>
      <c r="C331" s="4">
        <v>43794</v>
      </c>
      <c r="D331" s="18">
        <v>2.1</v>
      </c>
      <c r="E331" s="18">
        <v>-0.5</v>
      </c>
      <c r="F331" s="18">
        <v>6.9</v>
      </c>
      <c r="G331" s="18"/>
      <c r="H331" s="18">
        <v>4.0999999999999996</v>
      </c>
      <c r="I331" s="18">
        <v>2.5</v>
      </c>
      <c r="J331" s="18"/>
      <c r="K331" s="18">
        <f>MONTH(날씨5[[#This Row],[tm]])</f>
        <v>11</v>
      </c>
      <c r="L331" s="18">
        <f>DAY(날씨5[[#This Row],[tm]])</f>
        <v>25</v>
      </c>
    </row>
    <row r="332" spans="1:12" x14ac:dyDescent="0.3">
      <c r="A332">
        <v>95</v>
      </c>
      <c r="B332" s="18" t="s">
        <v>50</v>
      </c>
      <c r="C332" s="4">
        <v>43795</v>
      </c>
      <c r="D332" s="18">
        <v>4.5999999999999996</v>
      </c>
      <c r="E332" s="18">
        <v>-2.2000000000000002</v>
      </c>
      <c r="F332" s="18">
        <v>12.1</v>
      </c>
      <c r="G332" s="18"/>
      <c r="H332" s="18">
        <v>5.4</v>
      </c>
      <c r="I332" s="18">
        <v>3</v>
      </c>
      <c r="J332" s="18"/>
      <c r="K332" s="18">
        <f>MONTH(날씨5[[#This Row],[tm]])</f>
        <v>11</v>
      </c>
      <c r="L332" s="18">
        <f>DAY(날씨5[[#This Row],[tm]])</f>
        <v>26</v>
      </c>
    </row>
    <row r="333" spans="1:12" x14ac:dyDescent="0.3">
      <c r="A333">
        <v>95</v>
      </c>
      <c r="B333" s="18" t="s">
        <v>50</v>
      </c>
      <c r="C333" s="4">
        <v>43796</v>
      </c>
      <c r="D333" s="18">
        <v>0.6</v>
      </c>
      <c r="E333" s="18">
        <v>-3.4</v>
      </c>
      <c r="F333" s="18">
        <v>5.8</v>
      </c>
      <c r="G333" s="18"/>
      <c r="H333" s="18">
        <v>5</v>
      </c>
      <c r="I333" s="18">
        <v>2.6</v>
      </c>
      <c r="J333" s="18"/>
      <c r="K333" s="18">
        <f>MONTH(날씨5[[#This Row],[tm]])</f>
        <v>11</v>
      </c>
      <c r="L333" s="18">
        <f>DAY(날씨5[[#This Row],[tm]])</f>
        <v>27</v>
      </c>
    </row>
    <row r="334" spans="1:12" x14ac:dyDescent="0.3">
      <c r="A334">
        <v>95</v>
      </c>
      <c r="B334" s="18" t="s">
        <v>50</v>
      </c>
      <c r="C334" s="4">
        <v>43797</v>
      </c>
      <c r="D334" s="18">
        <v>1.6</v>
      </c>
      <c r="E334" s="18">
        <v>-3.8</v>
      </c>
      <c r="F334" s="18">
        <v>9</v>
      </c>
      <c r="G334" s="18"/>
      <c r="H334" s="18">
        <v>5.4</v>
      </c>
      <c r="I334" s="18">
        <v>3.5</v>
      </c>
      <c r="J334" s="18"/>
      <c r="K334" s="18">
        <f>MONTH(날씨5[[#This Row],[tm]])</f>
        <v>11</v>
      </c>
      <c r="L334" s="18">
        <f>DAY(날씨5[[#This Row],[tm]])</f>
        <v>28</v>
      </c>
    </row>
    <row r="335" spans="1:12" x14ac:dyDescent="0.3">
      <c r="A335">
        <v>95</v>
      </c>
      <c r="B335" s="18" t="s">
        <v>50</v>
      </c>
      <c r="C335" s="4">
        <v>43798</v>
      </c>
      <c r="D335" s="18">
        <v>-1.5</v>
      </c>
      <c r="E335" s="18">
        <v>-6.8</v>
      </c>
      <c r="F335" s="18">
        <v>6.2</v>
      </c>
      <c r="G335" s="18"/>
      <c r="H335" s="18">
        <v>3.3</v>
      </c>
      <c r="I335" s="18">
        <v>1.6</v>
      </c>
      <c r="J335" s="18"/>
      <c r="K335" s="18">
        <f>MONTH(날씨5[[#This Row],[tm]])</f>
        <v>11</v>
      </c>
      <c r="L335" s="18">
        <f>DAY(날씨5[[#This Row],[tm]])</f>
        <v>29</v>
      </c>
    </row>
    <row r="336" spans="1:12" x14ac:dyDescent="0.3">
      <c r="A336">
        <v>95</v>
      </c>
      <c r="B336" s="18" t="s">
        <v>50</v>
      </c>
      <c r="C336" s="4">
        <v>43799</v>
      </c>
      <c r="D336" s="18">
        <v>1.6</v>
      </c>
      <c r="E336" s="18">
        <v>-6.6</v>
      </c>
      <c r="F336" s="18">
        <v>8.6999999999999993</v>
      </c>
      <c r="G336" s="18"/>
      <c r="H336" s="18">
        <v>4.5999999999999996</v>
      </c>
      <c r="I336" s="18">
        <v>2.4</v>
      </c>
      <c r="J336" s="18"/>
      <c r="K336" s="18">
        <f>MONTH(날씨5[[#This Row],[tm]])</f>
        <v>11</v>
      </c>
      <c r="L336" s="18">
        <f>DAY(날씨5[[#This Row],[tm]])</f>
        <v>30</v>
      </c>
    </row>
    <row r="337" spans="1:12" x14ac:dyDescent="0.3">
      <c r="A337">
        <v>95</v>
      </c>
      <c r="B337" s="18" t="s">
        <v>50</v>
      </c>
      <c r="C337" s="4">
        <v>43800</v>
      </c>
      <c r="D337" s="18">
        <v>2.6</v>
      </c>
      <c r="E337" s="18">
        <v>0.4</v>
      </c>
      <c r="F337" s="18">
        <v>5</v>
      </c>
      <c r="G337" s="18">
        <v>0</v>
      </c>
      <c r="H337" s="18">
        <v>3.8</v>
      </c>
      <c r="I337" s="18">
        <v>2.4</v>
      </c>
      <c r="J337" s="18"/>
      <c r="K337" s="18">
        <f>MONTH(날씨5[[#This Row],[tm]])</f>
        <v>12</v>
      </c>
      <c r="L337" s="18">
        <f>DAY(날씨5[[#This Row],[tm]])</f>
        <v>1</v>
      </c>
    </row>
    <row r="338" spans="1:12" x14ac:dyDescent="0.3">
      <c r="A338">
        <v>95</v>
      </c>
      <c r="B338" s="18" t="s">
        <v>50</v>
      </c>
      <c r="C338" s="4">
        <v>43801</v>
      </c>
      <c r="D338" s="18">
        <v>-1.1000000000000001</v>
      </c>
      <c r="E338" s="18">
        <v>-4.5</v>
      </c>
      <c r="F338" s="18">
        <v>2.2000000000000002</v>
      </c>
      <c r="G338" s="18"/>
      <c r="H338" s="18">
        <v>10.8</v>
      </c>
      <c r="I338" s="18">
        <v>4.5999999999999996</v>
      </c>
      <c r="J338" s="18"/>
      <c r="K338" s="18">
        <f>MONTH(날씨5[[#This Row],[tm]])</f>
        <v>12</v>
      </c>
      <c r="L338" s="18">
        <f>DAY(날씨5[[#This Row],[tm]])</f>
        <v>2</v>
      </c>
    </row>
    <row r="339" spans="1:12" x14ac:dyDescent="0.3">
      <c r="A339">
        <v>95</v>
      </c>
      <c r="B339" s="18" t="s">
        <v>50</v>
      </c>
      <c r="C339" s="4">
        <v>43802</v>
      </c>
      <c r="D339" s="18">
        <v>-2.4</v>
      </c>
      <c r="E339" s="18">
        <v>-9.1999999999999993</v>
      </c>
      <c r="F339" s="18">
        <v>3.7</v>
      </c>
      <c r="G339" s="18">
        <v>0</v>
      </c>
      <c r="H339" s="18">
        <v>7</v>
      </c>
      <c r="I339" s="18">
        <v>2.9</v>
      </c>
      <c r="J339" s="18"/>
      <c r="K339" s="18">
        <f>MONTH(날씨5[[#This Row],[tm]])</f>
        <v>12</v>
      </c>
      <c r="L339" s="18">
        <f>DAY(날씨5[[#This Row],[tm]])</f>
        <v>3</v>
      </c>
    </row>
    <row r="340" spans="1:12" x14ac:dyDescent="0.3">
      <c r="A340">
        <v>95</v>
      </c>
      <c r="B340" s="18" t="s">
        <v>50</v>
      </c>
      <c r="C340" s="4">
        <v>43803</v>
      </c>
      <c r="D340" s="18">
        <v>-1.8</v>
      </c>
      <c r="E340" s="18">
        <v>-8</v>
      </c>
      <c r="F340" s="18">
        <v>5.2</v>
      </c>
      <c r="G340" s="18"/>
      <c r="H340" s="18">
        <v>6.8</v>
      </c>
      <c r="I340" s="18">
        <v>3.3</v>
      </c>
      <c r="J340" s="18"/>
      <c r="K340" s="18">
        <f>MONTH(날씨5[[#This Row],[tm]])</f>
        <v>12</v>
      </c>
      <c r="L340" s="18">
        <f>DAY(날씨5[[#This Row],[tm]])</f>
        <v>4</v>
      </c>
    </row>
    <row r="341" spans="1:12" x14ac:dyDescent="0.3">
      <c r="A341">
        <v>95</v>
      </c>
      <c r="B341" s="18" t="s">
        <v>50</v>
      </c>
      <c r="C341" s="4">
        <v>43804</v>
      </c>
      <c r="D341" s="18">
        <v>-5.9</v>
      </c>
      <c r="E341" s="18">
        <v>-12.2</v>
      </c>
      <c r="F341" s="18">
        <v>-2.1</v>
      </c>
      <c r="G341" s="18"/>
      <c r="H341" s="18">
        <v>8</v>
      </c>
      <c r="I341" s="18">
        <v>3.8</v>
      </c>
      <c r="J341" s="18"/>
      <c r="K341" s="18">
        <f>MONTH(날씨5[[#This Row],[tm]])</f>
        <v>12</v>
      </c>
      <c r="L341" s="18">
        <f>DAY(날씨5[[#This Row],[tm]])</f>
        <v>5</v>
      </c>
    </row>
    <row r="342" spans="1:12" x14ac:dyDescent="0.3">
      <c r="A342">
        <v>95</v>
      </c>
      <c r="B342" s="18" t="s">
        <v>50</v>
      </c>
      <c r="C342" s="4">
        <v>43805</v>
      </c>
      <c r="D342" s="18">
        <v>-9.1</v>
      </c>
      <c r="E342" s="18">
        <v>-15.6</v>
      </c>
      <c r="F342" s="18">
        <v>-2.2999999999999998</v>
      </c>
      <c r="G342" s="18"/>
      <c r="H342" s="18">
        <v>4.9000000000000004</v>
      </c>
      <c r="I342" s="18">
        <v>2.2000000000000002</v>
      </c>
      <c r="J342" s="18"/>
      <c r="K342" s="18">
        <f>MONTH(날씨5[[#This Row],[tm]])</f>
        <v>12</v>
      </c>
      <c r="L342" s="18">
        <f>DAY(날씨5[[#This Row],[tm]])</f>
        <v>6</v>
      </c>
    </row>
    <row r="343" spans="1:12" x14ac:dyDescent="0.3">
      <c r="A343">
        <v>95</v>
      </c>
      <c r="B343" s="18" t="s">
        <v>50</v>
      </c>
      <c r="C343" s="4">
        <v>43806</v>
      </c>
      <c r="D343" s="18">
        <v>-3.8</v>
      </c>
      <c r="E343" s="18">
        <v>-8.8000000000000007</v>
      </c>
      <c r="F343" s="18">
        <v>2.1</v>
      </c>
      <c r="G343" s="18">
        <v>0.6</v>
      </c>
      <c r="H343" s="18">
        <v>5.7</v>
      </c>
      <c r="I343" s="18">
        <v>3</v>
      </c>
      <c r="J343" s="18"/>
      <c r="K343" s="18">
        <f>MONTH(날씨5[[#This Row],[tm]])</f>
        <v>12</v>
      </c>
      <c r="L343" s="18">
        <f>DAY(날씨5[[#This Row],[tm]])</f>
        <v>7</v>
      </c>
    </row>
    <row r="344" spans="1:12" x14ac:dyDescent="0.3">
      <c r="A344">
        <v>95</v>
      </c>
      <c r="B344" s="18" t="s">
        <v>50</v>
      </c>
      <c r="C344" s="4">
        <v>43807</v>
      </c>
      <c r="D344" s="18">
        <v>-5.0999999999999996</v>
      </c>
      <c r="E344" s="18">
        <v>-10.1</v>
      </c>
      <c r="F344" s="18">
        <v>3</v>
      </c>
      <c r="G344" s="18"/>
      <c r="H344" s="18">
        <v>3.9</v>
      </c>
      <c r="I344" s="18">
        <v>2.1</v>
      </c>
      <c r="J344" s="18"/>
      <c r="K344" s="18">
        <f>MONTH(날씨5[[#This Row],[tm]])</f>
        <v>12</v>
      </c>
      <c r="L344" s="18">
        <f>DAY(날씨5[[#This Row],[tm]])</f>
        <v>8</v>
      </c>
    </row>
    <row r="345" spans="1:12" x14ac:dyDescent="0.3">
      <c r="A345">
        <v>95</v>
      </c>
      <c r="B345" s="18" t="s">
        <v>50</v>
      </c>
      <c r="C345" s="4">
        <v>43808</v>
      </c>
      <c r="D345" s="18">
        <v>0.4</v>
      </c>
      <c r="E345" s="18">
        <v>-7.5</v>
      </c>
      <c r="F345" s="18">
        <v>5.8</v>
      </c>
      <c r="G345" s="18">
        <v>1.5</v>
      </c>
      <c r="H345" s="18">
        <v>5.7</v>
      </c>
      <c r="I345" s="18">
        <v>2.8</v>
      </c>
      <c r="J345" s="18"/>
      <c r="K345" s="18">
        <f>MONTH(날씨5[[#This Row],[tm]])</f>
        <v>12</v>
      </c>
      <c r="L345" s="18">
        <f>DAY(날씨5[[#This Row],[tm]])</f>
        <v>9</v>
      </c>
    </row>
    <row r="346" spans="1:12" x14ac:dyDescent="0.3">
      <c r="A346">
        <v>95</v>
      </c>
      <c r="B346" s="18" t="s">
        <v>50</v>
      </c>
      <c r="C346" s="4">
        <v>43809</v>
      </c>
      <c r="D346" s="18">
        <v>4.0999999999999996</v>
      </c>
      <c r="E346" s="18">
        <v>1.4</v>
      </c>
      <c r="F346" s="18">
        <v>9.1</v>
      </c>
      <c r="G346" s="18">
        <v>4</v>
      </c>
      <c r="H346" s="18">
        <v>4.2</v>
      </c>
      <c r="I346" s="18">
        <v>2.2000000000000002</v>
      </c>
      <c r="J346" s="18"/>
      <c r="K346" s="18">
        <f>MONTH(날씨5[[#This Row],[tm]])</f>
        <v>12</v>
      </c>
      <c r="L346" s="18">
        <f>DAY(날씨5[[#This Row],[tm]])</f>
        <v>10</v>
      </c>
    </row>
    <row r="347" spans="1:12" x14ac:dyDescent="0.3">
      <c r="A347">
        <v>95</v>
      </c>
      <c r="B347" s="18" t="s">
        <v>50</v>
      </c>
      <c r="C347" s="4">
        <v>43810</v>
      </c>
      <c r="D347" s="18">
        <v>5.5</v>
      </c>
      <c r="E347" s="18">
        <v>-1.3</v>
      </c>
      <c r="F347" s="18">
        <v>9.5</v>
      </c>
      <c r="G347" s="18">
        <v>0.5</v>
      </c>
      <c r="H347" s="18">
        <v>11.6</v>
      </c>
      <c r="I347" s="18">
        <v>5.4</v>
      </c>
      <c r="J347" s="18"/>
      <c r="K347" s="18">
        <f>MONTH(날씨5[[#This Row],[tm]])</f>
        <v>12</v>
      </c>
      <c r="L347" s="18">
        <f>DAY(날씨5[[#This Row],[tm]])</f>
        <v>11</v>
      </c>
    </row>
    <row r="348" spans="1:12" x14ac:dyDescent="0.3">
      <c r="A348">
        <v>95</v>
      </c>
      <c r="B348" s="18" t="s">
        <v>50</v>
      </c>
      <c r="C348" s="4">
        <v>43811</v>
      </c>
      <c r="D348" s="18">
        <v>-3.1</v>
      </c>
      <c r="E348" s="18">
        <v>-7.3</v>
      </c>
      <c r="F348" s="18">
        <v>1.9</v>
      </c>
      <c r="G348" s="18"/>
      <c r="H348" s="18">
        <v>8.1999999999999993</v>
      </c>
      <c r="I348" s="18">
        <v>3.5</v>
      </c>
      <c r="J348" s="18"/>
      <c r="K348" s="18">
        <f>MONTH(날씨5[[#This Row],[tm]])</f>
        <v>12</v>
      </c>
      <c r="L348" s="18">
        <f>DAY(날씨5[[#This Row],[tm]])</f>
        <v>12</v>
      </c>
    </row>
    <row r="349" spans="1:12" x14ac:dyDescent="0.3">
      <c r="A349">
        <v>95</v>
      </c>
      <c r="B349" s="18" t="s">
        <v>50</v>
      </c>
      <c r="C349" s="4">
        <v>43812</v>
      </c>
      <c r="D349" s="18">
        <v>-1.1000000000000001</v>
      </c>
      <c r="E349" s="18">
        <v>-8.1999999999999993</v>
      </c>
      <c r="F349" s="18">
        <v>4.3</v>
      </c>
      <c r="G349" s="18">
        <v>1.9</v>
      </c>
      <c r="H349" s="18">
        <v>6.4</v>
      </c>
      <c r="I349" s="18">
        <v>3.2</v>
      </c>
      <c r="J349" s="18"/>
      <c r="K349" s="18">
        <f>MONTH(날씨5[[#This Row],[tm]])</f>
        <v>12</v>
      </c>
      <c r="L349" s="18">
        <f>DAY(날씨5[[#This Row],[tm]])</f>
        <v>13</v>
      </c>
    </row>
    <row r="350" spans="1:12" x14ac:dyDescent="0.3">
      <c r="A350">
        <v>95</v>
      </c>
      <c r="B350" s="18" t="s">
        <v>50</v>
      </c>
      <c r="C350" s="4">
        <v>43813</v>
      </c>
      <c r="D350" s="18">
        <v>0.1</v>
      </c>
      <c r="E350" s="18">
        <v>-3.5</v>
      </c>
      <c r="F350" s="18">
        <v>3.4</v>
      </c>
      <c r="G350" s="18">
        <v>2.8</v>
      </c>
      <c r="H350" s="18">
        <v>5.4</v>
      </c>
      <c r="I350" s="18">
        <v>3.3</v>
      </c>
      <c r="J350" s="18"/>
      <c r="K350" s="18">
        <f>MONTH(날씨5[[#This Row],[tm]])</f>
        <v>12</v>
      </c>
      <c r="L350" s="18">
        <f>DAY(날씨5[[#This Row],[tm]])</f>
        <v>14</v>
      </c>
    </row>
    <row r="351" spans="1:12" x14ac:dyDescent="0.3">
      <c r="A351">
        <v>95</v>
      </c>
      <c r="B351" s="18" t="s">
        <v>50</v>
      </c>
      <c r="C351" s="4">
        <v>43814</v>
      </c>
      <c r="D351" s="18">
        <v>0.1</v>
      </c>
      <c r="E351" s="18">
        <v>-6.5</v>
      </c>
      <c r="F351" s="18">
        <v>9.5</v>
      </c>
      <c r="G351" s="18"/>
      <c r="H351" s="18">
        <v>2.4</v>
      </c>
      <c r="I351" s="18">
        <v>1.6</v>
      </c>
      <c r="J351" s="18"/>
      <c r="K351" s="18">
        <f>MONTH(날씨5[[#This Row],[tm]])</f>
        <v>12</v>
      </c>
      <c r="L351" s="18">
        <f>DAY(날씨5[[#This Row],[tm]])</f>
        <v>15</v>
      </c>
    </row>
    <row r="352" spans="1:12" x14ac:dyDescent="0.3">
      <c r="A352">
        <v>95</v>
      </c>
      <c r="B352" s="18" t="s">
        <v>50</v>
      </c>
      <c r="C352" s="4">
        <v>43815</v>
      </c>
      <c r="D352" s="18">
        <v>3.4</v>
      </c>
      <c r="E352" s="18">
        <v>-4.0999999999999996</v>
      </c>
      <c r="F352" s="18">
        <v>11.3</v>
      </c>
      <c r="G352" s="18">
        <v>0</v>
      </c>
      <c r="H352" s="18">
        <v>1.8</v>
      </c>
      <c r="I352" s="18">
        <v>1.1000000000000001</v>
      </c>
      <c r="J352" s="18"/>
      <c r="K352" s="18">
        <f>MONTH(날씨5[[#This Row],[tm]])</f>
        <v>12</v>
      </c>
      <c r="L352" s="18">
        <f>DAY(날씨5[[#This Row],[tm]])</f>
        <v>16</v>
      </c>
    </row>
    <row r="353" spans="1:12" x14ac:dyDescent="0.3">
      <c r="A353">
        <v>95</v>
      </c>
      <c r="B353" s="18" t="s">
        <v>50</v>
      </c>
      <c r="C353" s="4">
        <v>43816</v>
      </c>
      <c r="D353" s="18">
        <v>6.4</v>
      </c>
      <c r="E353" s="18">
        <v>3.2</v>
      </c>
      <c r="F353" s="18">
        <v>9.8000000000000007</v>
      </c>
      <c r="G353" s="18">
        <v>5.8</v>
      </c>
      <c r="H353" s="18">
        <v>5.5</v>
      </c>
      <c r="I353" s="18">
        <v>3.1</v>
      </c>
      <c r="J353" s="18"/>
      <c r="K353" s="18">
        <f>MONTH(날씨5[[#This Row],[tm]])</f>
        <v>12</v>
      </c>
      <c r="L353" s="18">
        <f>DAY(날씨5[[#This Row],[tm]])</f>
        <v>17</v>
      </c>
    </row>
    <row r="354" spans="1:12" x14ac:dyDescent="0.3">
      <c r="A354">
        <v>95</v>
      </c>
      <c r="B354" s="18" t="s">
        <v>50</v>
      </c>
      <c r="C354" s="4">
        <v>43817</v>
      </c>
      <c r="D354" s="18">
        <v>0.2</v>
      </c>
      <c r="E354" s="18">
        <v>-2.7</v>
      </c>
      <c r="F354" s="18">
        <v>3.3</v>
      </c>
      <c r="G354" s="18"/>
      <c r="H354" s="18">
        <v>3.7</v>
      </c>
      <c r="I354" s="18">
        <v>2.4</v>
      </c>
      <c r="J354" s="18"/>
      <c r="K354" s="18">
        <f>MONTH(날씨5[[#This Row],[tm]])</f>
        <v>12</v>
      </c>
      <c r="L354" s="18">
        <f>DAY(날씨5[[#This Row],[tm]])</f>
        <v>18</v>
      </c>
    </row>
    <row r="355" spans="1:12" x14ac:dyDescent="0.3">
      <c r="A355">
        <v>95</v>
      </c>
      <c r="B355" s="18" t="s">
        <v>50</v>
      </c>
      <c r="C355" s="4">
        <v>43818</v>
      </c>
      <c r="D355" s="18">
        <v>-2.7</v>
      </c>
      <c r="E355" s="18">
        <v>-6.5</v>
      </c>
      <c r="F355" s="18">
        <v>2.2000000000000002</v>
      </c>
      <c r="G355" s="18"/>
      <c r="H355" s="18">
        <v>5.8</v>
      </c>
      <c r="I355" s="18">
        <v>2.5</v>
      </c>
      <c r="J355" s="18"/>
      <c r="K355" s="18">
        <f>MONTH(날씨5[[#This Row],[tm]])</f>
        <v>12</v>
      </c>
      <c r="L355" s="18">
        <f>DAY(날씨5[[#This Row],[tm]])</f>
        <v>19</v>
      </c>
    </row>
    <row r="356" spans="1:12" x14ac:dyDescent="0.3">
      <c r="A356">
        <v>95</v>
      </c>
      <c r="B356" s="18" t="s">
        <v>50</v>
      </c>
      <c r="C356" s="4">
        <v>43819</v>
      </c>
      <c r="D356" s="18">
        <v>-3.7</v>
      </c>
      <c r="E356" s="18">
        <v>-8.1</v>
      </c>
      <c r="F356" s="18">
        <v>1.3</v>
      </c>
      <c r="G356" s="18"/>
      <c r="H356" s="18">
        <v>4.7</v>
      </c>
      <c r="I356" s="18">
        <v>2.2000000000000002</v>
      </c>
      <c r="J356" s="18"/>
      <c r="K356" s="18">
        <f>MONTH(날씨5[[#This Row],[tm]])</f>
        <v>12</v>
      </c>
      <c r="L356" s="18">
        <f>DAY(날씨5[[#This Row],[tm]])</f>
        <v>20</v>
      </c>
    </row>
    <row r="357" spans="1:12" x14ac:dyDescent="0.3">
      <c r="A357">
        <v>95</v>
      </c>
      <c r="B357" s="18" t="s">
        <v>50</v>
      </c>
      <c r="C357" s="4">
        <v>43820</v>
      </c>
      <c r="D357" s="18">
        <v>-3.6</v>
      </c>
      <c r="E357" s="18">
        <v>-10</v>
      </c>
      <c r="F357" s="18">
        <v>0.5</v>
      </c>
      <c r="G357" s="18">
        <v>0</v>
      </c>
      <c r="H357" s="18">
        <v>6.3</v>
      </c>
      <c r="I357" s="18">
        <v>3.1</v>
      </c>
      <c r="J357" s="18"/>
      <c r="K357" s="18">
        <f>MONTH(날씨5[[#This Row],[tm]])</f>
        <v>12</v>
      </c>
      <c r="L357" s="18">
        <f>DAY(날씨5[[#This Row],[tm]])</f>
        <v>21</v>
      </c>
    </row>
    <row r="358" spans="1:12" x14ac:dyDescent="0.3">
      <c r="A358">
        <v>95</v>
      </c>
      <c r="B358" s="18" t="s">
        <v>50</v>
      </c>
      <c r="C358" s="4">
        <v>43821</v>
      </c>
      <c r="D358" s="18">
        <v>1.4</v>
      </c>
      <c r="E358" s="18">
        <v>-1.7</v>
      </c>
      <c r="F358" s="18">
        <v>5.8</v>
      </c>
      <c r="G358" s="18">
        <v>0.4</v>
      </c>
      <c r="H358" s="18">
        <v>3.6</v>
      </c>
      <c r="I358" s="18">
        <v>2.1</v>
      </c>
      <c r="J358" s="18"/>
      <c r="K358" s="18">
        <f>MONTH(날씨5[[#This Row],[tm]])</f>
        <v>12</v>
      </c>
      <c r="L358" s="18">
        <f>DAY(날씨5[[#This Row],[tm]])</f>
        <v>22</v>
      </c>
    </row>
    <row r="359" spans="1:12" x14ac:dyDescent="0.3">
      <c r="A359">
        <v>95</v>
      </c>
      <c r="B359" s="18" t="s">
        <v>50</v>
      </c>
      <c r="C359" s="4">
        <v>43822</v>
      </c>
      <c r="D359" s="18">
        <v>0.8</v>
      </c>
      <c r="E359" s="18">
        <v>-3.4</v>
      </c>
      <c r="F359" s="18">
        <v>3.5</v>
      </c>
      <c r="G359" s="18">
        <v>1.9</v>
      </c>
      <c r="H359" s="18">
        <v>4.3</v>
      </c>
      <c r="I359" s="18">
        <v>2.7</v>
      </c>
      <c r="J359" s="18"/>
      <c r="K359" s="18">
        <f>MONTH(날씨5[[#This Row],[tm]])</f>
        <v>12</v>
      </c>
      <c r="L359" s="18">
        <f>DAY(날씨5[[#This Row],[tm]])</f>
        <v>23</v>
      </c>
    </row>
    <row r="360" spans="1:12" x14ac:dyDescent="0.3">
      <c r="A360">
        <v>95</v>
      </c>
      <c r="B360" s="18" t="s">
        <v>50</v>
      </c>
      <c r="C360" s="4">
        <v>43823</v>
      </c>
      <c r="D360" s="18">
        <v>-2.2999999999999998</v>
      </c>
      <c r="E360" s="18">
        <v>-4.8</v>
      </c>
      <c r="F360" s="18">
        <v>3.7</v>
      </c>
      <c r="G360" s="18"/>
      <c r="H360" s="18">
        <v>2</v>
      </c>
      <c r="I360" s="18">
        <v>1.3</v>
      </c>
      <c r="J360" s="18"/>
      <c r="K360" s="18">
        <f>MONTH(날씨5[[#This Row],[tm]])</f>
        <v>12</v>
      </c>
      <c r="L360" s="18">
        <f>DAY(날씨5[[#This Row],[tm]])</f>
        <v>24</v>
      </c>
    </row>
    <row r="361" spans="1:12" x14ac:dyDescent="0.3">
      <c r="A361">
        <v>95</v>
      </c>
      <c r="B361" s="18" t="s">
        <v>50</v>
      </c>
      <c r="C361" s="4">
        <v>43824</v>
      </c>
      <c r="D361" s="18">
        <v>-0.6</v>
      </c>
      <c r="E361" s="18">
        <v>-6.8</v>
      </c>
      <c r="F361" s="18">
        <v>6.2</v>
      </c>
      <c r="G361" s="18"/>
      <c r="H361" s="18">
        <v>3.6</v>
      </c>
      <c r="I361" s="18">
        <v>2.1</v>
      </c>
      <c r="J361" s="18"/>
      <c r="K361" s="18">
        <f>MONTH(날씨5[[#This Row],[tm]])</f>
        <v>12</v>
      </c>
      <c r="L361" s="18">
        <f>DAY(날씨5[[#This Row],[tm]])</f>
        <v>25</v>
      </c>
    </row>
    <row r="362" spans="1:12" x14ac:dyDescent="0.3">
      <c r="A362">
        <v>95</v>
      </c>
      <c r="B362" s="18" t="s">
        <v>50</v>
      </c>
      <c r="C362" s="4">
        <v>43825</v>
      </c>
      <c r="D362" s="18">
        <v>0.6</v>
      </c>
      <c r="E362" s="18">
        <v>-3.2</v>
      </c>
      <c r="F362" s="18">
        <v>3.7</v>
      </c>
      <c r="G362" s="18"/>
      <c r="H362" s="18">
        <v>8.5</v>
      </c>
      <c r="I362" s="18">
        <v>4.4000000000000004</v>
      </c>
      <c r="J362" s="18"/>
      <c r="K362" s="18">
        <f>MONTH(날씨5[[#This Row],[tm]])</f>
        <v>12</v>
      </c>
      <c r="L362" s="18">
        <f>DAY(날씨5[[#This Row],[tm]])</f>
        <v>26</v>
      </c>
    </row>
    <row r="363" spans="1:12" x14ac:dyDescent="0.3">
      <c r="A363">
        <v>95</v>
      </c>
      <c r="B363" s="18" t="s">
        <v>50</v>
      </c>
      <c r="C363" s="4">
        <v>43826</v>
      </c>
      <c r="D363" s="18">
        <v>-4</v>
      </c>
      <c r="E363" s="18">
        <v>-8.3000000000000007</v>
      </c>
      <c r="F363" s="18">
        <v>1.1000000000000001</v>
      </c>
      <c r="G363" s="18"/>
      <c r="H363" s="18">
        <v>7</v>
      </c>
      <c r="I363" s="18">
        <v>2.6</v>
      </c>
      <c r="J363" s="18"/>
      <c r="K363" s="18">
        <f>MONTH(날씨5[[#This Row],[tm]])</f>
        <v>12</v>
      </c>
      <c r="L363" s="18">
        <f>DAY(날씨5[[#This Row],[tm]])</f>
        <v>27</v>
      </c>
    </row>
    <row r="364" spans="1:12" x14ac:dyDescent="0.3">
      <c r="A364">
        <v>95</v>
      </c>
      <c r="B364" s="18" t="s">
        <v>50</v>
      </c>
      <c r="C364" s="4">
        <v>43827</v>
      </c>
      <c r="D364" s="18">
        <v>-0.1</v>
      </c>
      <c r="E364" s="18">
        <v>-6.7</v>
      </c>
      <c r="F364" s="18">
        <v>4.5</v>
      </c>
      <c r="G364" s="18"/>
      <c r="H364" s="18">
        <v>3.9</v>
      </c>
      <c r="I364" s="18">
        <v>2.1</v>
      </c>
      <c r="J364" s="18"/>
      <c r="K364" s="18">
        <f>MONTH(날씨5[[#This Row],[tm]])</f>
        <v>12</v>
      </c>
      <c r="L364" s="18">
        <f>DAY(날씨5[[#This Row],[tm]])</f>
        <v>28</v>
      </c>
    </row>
    <row r="365" spans="1:12" x14ac:dyDescent="0.3">
      <c r="A365">
        <v>95</v>
      </c>
      <c r="B365" s="18" t="s">
        <v>50</v>
      </c>
      <c r="C365" s="4">
        <v>43828</v>
      </c>
      <c r="D365" s="18">
        <v>0.8</v>
      </c>
      <c r="E365" s="18">
        <v>-2.6</v>
      </c>
      <c r="F365" s="18">
        <v>7</v>
      </c>
      <c r="G365" s="18"/>
      <c r="H365" s="18">
        <v>2</v>
      </c>
      <c r="I365" s="18">
        <v>1.3</v>
      </c>
      <c r="J365" s="18"/>
      <c r="K365" s="18">
        <f>MONTH(날씨5[[#This Row],[tm]])</f>
        <v>12</v>
      </c>
      <c r="L365" s="18">
        <f>DAY(날씨5[[#This Row],[tm]])</f>
        <v>29</v>
      </c>
    </row>
    <row r="366" spans="1:12" x14ac:dyDescent="0.3">
      <c r="A366">
        <v>95</v>
      </c>
      <c r="B366" s="18" t="s">
        <v>50</v>
      </c>
      <c r="C366" s="4">
        <v>43829</v>
      </c>
      <c r="D366" s="18">
        <v>-0.7</v>
      </c>
      <c r="E366" s="18">
        <v>-7.2</v>
      </c>
      <c r="F366" s="18">
        <v>3.9</v>
      </c>
      <c r="G366" s="18">
        <v>0.6</v>
      </c>
      <c r="H366" s="18">
        <v>10.6</v>
      </c>
      <c r="I366" s="18">
        <v>4.5</v>
      </c>
      <c r="J366" s="18"/>
      <c r="K366" s="18">
        <f>MONTH(날씨5[[#This Row],[tm]])</f>
        <v>12</v>
      </c>
      <c r="L366" s="18">
        <f>DAY(날씨5[[#This Row],[tm]])</f>
        <v>30</v>
      </c>
    </row>
    <row r="367" spans="1:12" x14ac:dyDescent="0.3">
      <c r="A367">
        <v>95</v>
      </c>
      <c r="B367" s="18" t="s">
        <v>50</v>
      </c>
      <c r="C367" s="4">
        <v>43830</v>
      </c>
      <c r="D367" s="18">
        <v>-9.1999999999999993</v>
      </c>
      <c r="E367" s="18">
        <v>-12.5</v>
      </c>
      <c r="F367" s="18">
        <v>-5.0999999999999996</v>
      </c>
      <c r="G367" s="18"/>
      <c r="H367" s="18">
        <v>10.4</v>
      </c>
      <c r="I367" s="18">
        <v>4.7</v>
      </c>
      <c r="J367" s="18"/>
      <c r="K367" s="18">
        <f>MONTH(날씨5[[#This Row],[tm]])</f>
        <v>12</v>
      </c>
      <c r="L367" s="18">
        <f>DAY(날씨5[[#This Row],[tm]])</f>
        <v>31</v>
      </c>
    </row>
  </sheetData>
  <mergeCells count="7">
    <mergeCell ref="AC3:AD3"/>
    <mergeCell ref="N3:N4"/>
    <mergeCell ref="AA3:AB3"/>
    <mergeCell ref="P3:R3"/>
    <mergeCell ref="S3:U3"/>
    <mergeCell ref="V3:W3"/>
    <mergeCell ref="X3:Z3"/>
  </mergeCells>
  <phoneticPr fontId="1" type="noConversion"/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7E57A-3DBA-43D6-BF7C-FFBF7BB63635}">
  <sheetPr codeName="Sheet11"/>
  <dimension ref="A2:AD368"/>
  <sheetViews>
    <sheetView zoomScale="85" zoomScaleNormal="85" workbookViewId="0">
      <selection activeCell="N3" sqref="N3:AD16"/>
    </sheetView>
  </sheetViews>
  <sheetFormatPr defaultRowHeight="16.5" x14ac:dyDescent="0.3"/>
  <cols>
    <col min="1" max="1" width="8.625" bestFit="1" customWidth="1"/>
    <col min="2" max="2" width="10" bestFit="1" customWidth="1"/>
    <col min="3" max="3" width="11.625" bestFit="1" customWidth="1"/>
    <col min="4" max="5" width="9.375" bestFit="1" customWidth="1"/>
    <col min="6" max="6" width="9.875" bestFit="1" customWidth="1"/>
    <col min="7" max="7" width="10" bestFit="1" customWidth="1"/>
    <col min="8" max="8" width="12.875" bestFit="1" customWidth="1"/>
    <col min="9" max="9" width="10.375" bestFit="1" customWidth="1"/>
    <col min="10" max="10" width="10.875" bestFit="1" customWidth="1"/>
    <col min="11" max="12" width="8.375" bestFit="1" customWidth="1"/>
    <col min="13" max="13" width="1.625" customWidth="1"/>
    <col min="14" max="28" width="12.625" customWidth="1"/>
    <col min="29" max="29" width="16.375" bestFit="1" customWidth="1"/>
    <col min="30" max="30" width="11" bestFit="1" customWidth="1"/>
    <col min="33" max="33" width="9.5" bestFit="1" customWidth="1"/>
    <col min="34" max="34" width="14.5" bestFit="1" customWidth="1"/>
    <col min="35" max="35" width="9.125" bestFit="1" customWidth="1"/>
    <col min="36" max="36" width="14" bestFit="1" customWidth="1"/>
    <col min="37" max="37" width="8.875" bestFit="1" customWidth="1"/>
    <col min="38" max="38" width="8.75" bestFit="1" customWidth="1"/>
    <col min="39" max="39" width="11.625" bestFit="1" customWidth="1"/>
    <col min="40" max="40" width="19" bestFit="1" customWidth="1"/>
    <col min="41" max="41" width="13.75" bestFit="1" customWidth="1"/>
    <col min="42" max="42" width="10.5" bestFit="1" customWidth="1"/>
    <col min="43" max="43" width="10.375" bestFit="1" customWidth="1"/>
    <col min="44" max="44" width="15.375" bestFit="1" customWidth="1"/>
    <col min="45" max="45" width="9.625" bestFit="1" customWidth="1"/>
    <col min="46" max="46" width="14.625" bestFit="1" customWidth="1"/>
    <col min="47" max="47" width="16.125" bestFit="1" customWidth="1"/>
    <col min="48" max="48" width="9.875" bestFit="1" customWidth="1"/>
    <col min="49" max="49" width="11.5" bestFit="1" customWidth="1"/>
    <col min="50" max="50" width="8.875" bestFit="1" customWidth="1"/>
    <col min="51" max="51" width="9.375" bestFit="1" customWidth="1"/>
    <col min="52" max="52" width="13.25" bestFit="1" customWidth="1"/>
    <col min="53" max="55" width="14.5" bestFit="1" customWidth="1"/>
    <col min="56" max="60" width="13.125" bestFit="1" customWidth="1"/>
    <col min="61" max="61" width="12.375" bestFit="1" customWidth="1"/>
    <col min="62" max="62" width="12.75" bestFit="1" customWidth="1"/>
    <col min="63" max="63" width="9.5" bestFit="1" customWidth="1"/>
    <col min="64" max="64" width="7.375" bestFit="1" customWidth="1"/>
    <col min="65" max="65" width="14.125" bestFit="1" customWidth="1"/>
  </cols>
  <sheetData>
    <row r="2" spans="1:30" x14ac:dyDescent="0.3">
      <c r="A2" t="s">
        <v>17</v>
      </c>
      <c r="B2" t="s">
        <v>18</v>
      </c>
      <c r="C2" t="s">
        <v>19</v>
      </c>
      <c r="D2" t="s">
        <v>20</v>
      </c>
      <c r="E2" t="s">
        <v>21</v>
      </c>
      <c r="F2" t="s">
        <v>22</v>
      </c>
      <c r="G2" t="s">
        <v>23</v>
      </c>
      <c r="H2" t="s">
        <v>24</v>
      </c>
      <c r="I2" t="s">
        <v>25</v>
      </c>
      <c r="J2" t="s">
        <v>26</v>
      </c>
      <c r="K2" s="135" t="s">
        <v>3108</v>
      </c>
      <c r="L2" s="135" t="s">
        <v>3165</v>
      </c>
    </row>
    <row r="3" spans="1:30" x14ac:dyDescent="0.3">
      <c r="A3">
        <v>95</v>
      </c>
      <c r="B3" t="s">
        <v>50</v>
      </c>
      <c r="C3" s="4">
        <v>43831</v>
      </c>
      <c r="D3">
        <v>-4.0999999999999996</v>
      </c>
      <c r="E3">
        <v>-9</v>
      </c>
      <c r="F3">
        <v>0.7</v>
      </c>
      <c r="G3">
        <v>0</v>
      </c>
      <c r="H3">
        <v>4.8</v>
      </c>
      <c r="I3">
        <v>2.6</v>
      </c>
      <c r="K3" s="18">
        <f>MONTH(날씨6[[#This Row],[tm]])</f>
        <v>1</v>
      </c>
      <c r="L3" s="18">
        <f>DAY(날씨6[[#This Row],[tm]])</f>
        <v>1</v>
      </c>
      <c r="N3" s="200" t="s">
        <v>3094</v>
      </c>
      <c r="O3" s="134" t="s">
        <v>3093</v>
      </c>
      <c r="P3" s="200" t="s">
        <v>3095</v>
      </c>
      <c r="Q3" s="200"/>
      <c r="R3" s="200"/>
      <c r="S3" s="200" t="s">
        <v>3096</v>
      </c>
      <c r="T3" s="200"/>
      <c r="U3" s="200"/>
      <c r="V3" s="200" t="s">
        <v>3093</v>
      </c>
      <c r="W3" s="200"/>
      <c r="X3" s="200" t="s">
        <v>3080</v>
      </c>
      <c r="Y3" s="200"/>
      <c r="Z3" s="200"/>
      <c r="AA3" s="200" t="s">
        <v>3081</v>
      </c>
      <c r="AB3" s="200"/>
      <c r="AC3" s="200" t="s">
        <v>3082</v>
      </c>
      <c r="AD3" s="200"/>
    </row>
    <row r="4" spans="1:30" x14ac:dyDescent="0.3">
      <c r="A4">
        <v>95</v>
      </c>
      <c r="B4" t="s">
        <v>50</v>
      </c>
      <c r="C4" s="4">
        <v>43832</v>
      </c>
      <c r="D4">
        <v>-1.4</v>
      </c>
      <c r="E4">
        <v>-4.7</v>
      </c>
      <c r="F4">
        <v>2.1</v>
      </c>
      <c r="H4">
        <v>5.6</v>
      </c>
      <c r="I4">
        <v>2.2999999999999998</v>
      </c>
      <c r="K4" s="18">
        <f>MONTH(날씨6[[#This Row],[tm]])</f>
        <v>1</v>
      </c>
      <c r="L4" s="18">
        <f>DAY(날씨6[[#This Row],[tm]])</f>
        <v>2</v>
      </c>
      <c r="N4" s="200"/>
      <c r="O4" s="134" t="s">
        <v>3111</v>
      </c>
      <c r="P4" s="134" t="s">
        <v>3111</v>
      </c>
      <c r="Q4" s="55" t="s">
        <v>3100</v>
      </c>
      <c r="R4" s="55" t="s">
        <v>3099</v>
      </c>
      <c r="S4" s="55" t="s">
        <v>3100</v>
      </c>
      <c r="T4" s="55" t="s">
        <v>3099</v>
      </c>
      <c r="U4" s="55" t="s">
        <v>3200</v>
      </c>
      <c r="V4" s="134" t="s">
        <v>3097</v>
      </c>
      <c r="W4" s="134" t="s">
        <v>3098</v>
      </c>
      <c r="X4" s="134" t="s">
        <v>3101</v>
      </c>
      <c r="Y4" s="134" t="s">
        <v>3102</v>
      </c>
      <c r="Z4" s="134" t="s">
        <v>3103</v>
      </c>
      <c r="AA4" s="134" t="s">
        <v>3104</v>
      </c>
      <c r="AB4" s="134" t="s">
        <v>3105</v>
      </c>
      <c r="AC4" s="134" t="s">
        <v>3106</v>
      </c>
      <c r="AD4" s="134" t="s">
        <v>3107</v>
      </c>
    </row>
    <row r="5" spans="1:30" x14ac:dyDescent="0.3">
      <c r="A5">
        <v>95</v>
      </c>
      <c r="B5" t="s">
        <v>50</v>
      </c>
      <c r="C5" s="4">
        <v>43833</v>
      </c>
      <c r="D5">
        <v>-3.7</v>
      </c>
      <c r="E5">
        <v>-8.4</v>
      </c>
      <c r="F5">
        <v>3.3</v>
      </c>
      <c r="H5">
        <v>5.3</v>
      </c>
      <c r="I5">
        <v>2.7</v>
      </c>
      <c r="K5" s="18">
        <f>MONTH(날씨6[[#This Row],[tm]])</f>
        <v>1</v>
      </c>
      <c r="L5" s="18">
        <f>DAY(날씨6[[#This Row],[tm]])</f>
        <v>3</v>
      </c>
      <c r="N5" s="56">
        <v>1</v>
      </c>
      <c r="O5" s="132">
        <f>COUNTIFS(날씨6[월],$N5,날씨6[maxTa],"&lt;="&amp;0)</f>
        <v>1</v>
      </c>
      <c r="P5" s="132">
        <f>COUNTIFS(날씨6[월],$N5,날씨6[avgTa],"&lt;="&amp;0)</f>
        <v>22</v>
      </c>
      <c r="Q5" s="132">
        <f>COUNTIFS(날씨6[월],$N5,날씨6[avgTa],"&lt;="&amp;-5)</f>
        <v>4</v>
      </c>
      <c r="R5" s="132">
        <f>COUNTIFS(날씨6[월],$N5,날씨6[avgTa],"&lt;="&amp;-10)</f>
        <v>0</v>
      </c>
      <c r="S5" s="132">
        <f>COUNTIFS(날씨6[월],$N5,날씨6[minTa],"&lt;="&amp;-5)</f>
        <v>22</v>
      </c>
      <c r="T5" s="132">
        <f>COUNTIFS(날씨6[월],$N5,날씨6[minTa],"&lt;="&amp;-10)</f>
        <v>6</v>
      </c>
      <c r="U5" s="132">
        <f>COUNTIFS(날씨6[월],$N5,날씨6[minTa],"&lt;="&amp;-12)</f>
        <v>0</v>
      </c>
      <c r="V5" s="132">
        <f>COUNTIFS(날씨6[월],$N5,날씨6[maxTa],"&gt;="&amp;33)</f>
        <v>0</v>
      </c>
      <c r="W5" s="132">
        <f>COUNTIFS(날씨6[월],$N5,날씨6[maxTa],"&gt;="&amp;35)</f>
        <v>0</v>
      </c>
      <c r="X5" s="132">
        <f>COUNTIFS(날씨6[월],$N5,날씨6[sumRn],"&gt;="&amp;5)</f>
        <v>2</v>
      </c>
      <c r="Y5" s="132">
        <f>COUNTIFS(날씨6[월],$N5,날씨6[sumRn],"&gt;="&amp;10)</f>
        <v>2</v>
      </c>
      <c r="Z5" s="132">
        <f>COUNTIFS(날씨6[월],$N5,날씨6[sumRn],"&gt;="&amp;50)</f>
        <v>1</v>
      </c>
      <c r="AA5" s="132">
        <f>COUNTIFS(날씨6[월],$N5,날씨6[ddMefs],"&gt;="&amp;1)</f>
        <v>0</v>
      </c>
      <c r="AB5" s="132">
        <f>COUNTIFS(날씨6[월],$N5,날씨6[ddMefs],"&gt;="&amp;5)</f>
        <v>0</v>
      </c>
      <c r="AC5" s="132">
        <f>COUNTIFS(날씨6[월],$N5,날씨6[maxInsWs],"&gt;="&amp;12)</f>
        <v>0</v>
      </c>
      <c r="AD5" s="132">
        <f>COUNTIFS(날씨6[월],$N5,날씨6[maxInsWs],"&gt;="&amp;15)</f>
        <v>0</v>
      </c>
    </row>
    <row r="6" spans="1:30" x14ac:dyDescent="0.3">
      <c r="A6">
        <v>95</v>
      </c>
      <c r="B6" t="s">
        <v>50</v>
      </c>
      <c r="C6" s="4">
        <v>43834</v>
      </c>
      <c r="D6">
        <v>-3.8</v>
      </c>
      <c r="E6">
        <v>-9.6999999999999993</v>
      </c>
      <c r="F6">
        <v>5.2</v>
      </c>
      <c r="H6">
        <v>6.9</v>
      </c>
      <c r="I6">
        <v>2.8</v>
      </c>
      <c r="K6" s="18">
        <f>MONTH(날씨6[[#This Row],[tm]])</f>
        <v>1</v>
      </c>
      <c r="L6" s="18">
        <f>DAY(날씨6[[#This Row],[tm]])</f>
        <v>4</v>
      </c>
      <c r="N6" s="56">
        <v>2</v>
      </c>
      <c r="O6" s="132">
        <f>COUNTIFS(날씨6[월],$N6,날씨6[maxTa],"&lt;="&amp;0)</f>
        <v>4</v>
      </c>
      <c r="P6" s="132">
        <f>COUNTIFS(날씨6[월],$N6,날씨6[avgTa],"&lt;="&amp;0)</f>
        <v>13</v>
      </c>
      <c r="Q6" s="132">
        <f>COUNTIFS(날씨6[월],$N6,날씨6[avgTa],"&lt;="&amp;-5)</f>
        <v>4</v>
      </c>
      <c r="R6" s="132">
        <f>COUNTIFS(날씨6[월],$N6,날씨6[avgTa],"&lt;="&amp;-10)</f>
        <v>2</v>
      </c>
      <c r="S6" s="132">
        <f>COUNTIFS(날씨6[월],$N6,날씨6[minTa],"&lt;="&amp;-5)</f>
        <v>16</v>
      </c>
      <c r="T6" s="132">
        <f>COUNTIFS(날씨6[월],$N6,날씨6[minTa],"&lt;="&amp;-10)</f>
        <v>6</v>
      </c>
      <c r="U6" s="132">
        <f>COUNTIFS(날씨6[월],$N6,날씨6[minTa],"&lt;="&amp;-12)</f>
        <v>4</v>
      </c>
      <c r="V6" s="132">
        <f>COUNTIFS(날씨6[월],$N6,날씨6[maxTa],"&gt;="&amp;33)</f>
        <v>0</v>
      </c>
      <c r="W6" s="132">
        <f>COUNTIFS(날씨6[월],$N6,날씨6[maxTa],"&gt;="&amp;35)</f>
        <v>0</v>
      </c>
      <c r="X6" s="132">
        <f>COUNTIFS(날씨6[월],$N6,날씨6[sumRn],"&gt;="&amp;5)</f>
        <v>3</v>
      </c>
      <c r="Y6" s="132">
        <f>COUNTIFS(날씨6[월],$N6,날씨6[sumRn],"&gt;="&amp;10)</f>
        <v>2</v>
      </c>
      <c r="Z6" s="132">
        <f>COUNTIFS(날씨6[월],$N6,날씨6[sumRn],"&gt;="&amp;50)</f>
        <v>0</v>
      </c>
      <c r="AA6" s="132">
        <f>COUNTIFS(날씨6[월],$N6,날씨6[ddMefs],"&gt;="&amp;1)</f>
        <v>0</v>
      </c>
      <c r="AB6" s="132">
        <f>COUNTIFS(날씨6[월],$N6,날씨6[ddMefs],"&gt;="&amp;5)</f>
        <v>0</v>
      </c>
      <c r="AC6" s="132">
        <f>COUNTIFS(날씨6[월],$N6,날씨6[maxInsWs],"&gt;="&amp;12)</f>
        <v>2</v>
      </c>
      <c r="AD6" s="132">
        <f>COUNTIFS(날씨6[월],$N6,날씨6[maxInsWs],"&gt;="&amp;15)</f>
        <v>0</v>
      </c>
    </row>
    <row r="7" spans="1:30" x14ac:dyDescent="0.3">
      <c r="A7">
        <v>95</v>
      </c>
      <c r="B7" t="s">
        <v>50</v>
      </c>
      <c r="C7" s="4">
        <v>43835</v>
      </c>
      <c r="D7">
        <v>-3.5</v>
      </c>
      <c r="E7">
        <v>-10.4</v>
      </c>
      <c r="F7">
        <v>5.3</v>
      </c>
      <c r="H7">
        <v>2.6</v>
      </c>
      <c r="I7">
        <v>1.5</v>
      </c>
      <c r="K7" s="18">
        <f>MONTH(날씨6[[#This Row],[tm]])</f>
        <v>1</v>
      </c>
      <c r="L7" s="18">
        <f>DAY(날씨6[[#This Row],[tm]])</f>
        <v>5</v>
      </c>
      <c r="N7" s="56">
        <v>3</v>
      </c>
      <c r="O7" s="132">
        <f>COUNTIFS(날씨6[월],$N7,날씨6[maxTa],"&lt;="&amp;0)</f>
        <v>0</v>
      </c>
      <c r="P7" s="132">
        <f>COUNTIFS(날씨6[월],$N7,날씨6[avgTa],"&lt;="&amp;0)</f>
        <v>1</v>
      </c>
      <c r="Q7" s="132">
        <f>COUNTIFS(날씨6[월],$N7,날씨6[avgTa],"&lt;="&amp;-5)</f>
        <v>0</v>
      </c>
      <c r="R7" s="132">
        <f>COUNTIFS(날씨6[월],$N7,날씨6[avgTa],"&lt;="&amp;-10)</f>
        <v>0</v>
      </c>
      <c r="S7" s="132">
        <f>COUNTIFS(날씨6[월],$N7,날씨6[minTa],"&lt;="&amp;-5)</f>
        <v>4</v>
      </c>
      <c r="T7" s="132">
        <f>COUNTIFS(날씨6[월],$N7,날씨6[minTa],"&lt;="&amp;-10)</f>
        <v>0</v>
      </c>
      <c r="U7" s="132">
        <f>COUNTIFS(날씨6[월],$N7,날씨6[minTa],"&lt;="&amp;-12)</f>
        <v>0</v>
      </c>
      <c r="V7" s="132">
        <f>COUNTIFS(날씨6[월],$N7,날씨6[maxTa],"&gt;="&amp;33)</f>
        <v>0</v>
      </c>
      <c r="W7" s="132">
        <f>COUNTIFS(날씨6[월],$N7,날씨6[maxTa],"&gt;="&amp;35)</f>
        <v>0</v>
      </c>
      <c r="X7" s="132">
        <f>COUNTIFS(날씨6[월],$N7,날씨6[sumRn],"&gt;="&amp;5)</f>
        <v>1</v>
      </c>
      <c r="Y7" s="132">
        <f>COUNTIFS(날씨6[월],$N7,날씨6[sumRn],"&gt;="&amp;10)</f>
        <v>0</v>
      </c>
      <c r="Z7" s="132">
        <f>COUNTIFS(날씨6[월],$N7,날씨6[sumRn],"&gt;="&amp;50)</f>
        <v>0</v>
      </c>
      <c r="AA7" s="132">
        <f>COUNTIFS(날씨6[월],$N7,날씨6[ddMefs],"&gt;="&amp;1)</f>
        <v>0</v>
      </c>
      <c r="AB7" s="132">
        <f>COUNTIFS(날씨6[월],$N7,날씨6[ddMefs],"&gt;="&amp;5)</f>
        <v>0</v>
      </c>
      <c r="AC7" s="132">
        <f>COUNTIFS(날씨6[월],$N7,날씨6[maxInsWs],"&gt;="&amp;12)</f>
        <v>2</v>
      </c>
      <c r="AD7" s="132">
        <f>COUNTIFS(날씨6[월],$N7,날씨6[maxInsWs],"&gt;="&amp;15)</f>
        <v>1</v>
      </c>
    </row>
    <row r="8" spans="1:30" x14ac:dyDescent="0.3">
      <c r="A8">
        <v>95</v>
      </c>
      <c r="B8" t="s">
        <v>50</v>
      </c>
      <c r="C8" s="4">
        <v>43836</v>
      </c>
      <c r="D8">
        <v>-1.3</v>
      </c>
      <c r="E8">
        <v>-6.4</v>
      </c>
      <c r="F8">
        <v>1.7</v>
      </c>
      <c r="G8">
        <v>2.1</v>
      </c>
      <c r="H8">
        <v>2</v>
      </c>
      <c r="I8">
        <v>1.5</v>
      </c>
      <c r="K8" s="18">
        <f>MONTH(날씨6[[#This Row],[tm]])</f>
        <v>1</v>
      </c>
      <c r="L8" s="18">
        <f>DAY(날씨6[[#This Row],[tm]])</f>
        <v>6</v>
      </c>
      <c r="N8" s="56">
        <v>4</v>
      </c>
      <c r="O8" s="132">
        <f>COUNTIFS(날씨6[월],$N8,날씨6[maxTa],"&lt;="&amp;0)</f>
        <v>0</v>
      </c>
      <c r="P8" s="132">
        <f>COUNTIFS(날씨6[월],$N8,날씨6[avgTa],"&lt;="&amp;0)</f>
        <v>0</v>
      </c>
      <c r="Q8" s="132">
        <f>COUNTIFS(날씨6[월],$N8,날씨6[avgTa],"&lt;="&amp;-5)</f>
        <v>0</v>
      </c>
      <c r="R8" s="132">
        <f>COUNTIFS(날씨6[월],$N8,날씨6[avgTa],"&lt;="&amp;-10)</f>
        <v>0</v>
      </c>
      <c r="S8" s="132">
        <f>COUNTIFS(날씨6[월],$N8,날씨6[minTa],"&lt;="&amp;-5)</f>
        <v>1</v>
      </c>
      <c r="T8" s="132">
        <f>COUNTIFS(날씨6[월],$N8,날씨6[minTa],"&lt;="&amp;-10)</f>
        <v>0</v>
      </c>
      <c r="U8" s="132">
        <f>COUNTIFS(날씨6[월],$N8,날씨6[minTa],"&lt;="&amp;-12)</f>
        <v>0</v>
      </c>
      <c r="V8" s="132">
        <f>COUNTIFS(날씨6[월],$N8,날씨6[maxTa],"&gt;="&amp;33)</f>
        <v>0</v>
      </c>
      <c r="W8" s="132">
        <f>COUNTIFS(날씨6[월],$N8,날씨6[maxTa],"&gt;="&amp;35)</f>
        <v>0</v>
      </c>
      <c r="X8" s="132">
        <f>COUNTIFS(날씨6[월],$N8,날씨6[sumRn],"&gt;="&amp;5)</f>
        <v>1</v>
      </c>
      <c r="Y8" s="132">
        <f>COUNTIFS(날씨6[월],$N8,날씨6[sumRn],"&gt;="&amp;10)</f>
        <v>1</v>
      </c>
      <c r="Z8" s="132">
        <f>COUNTIFS(날씨6[월],$N8,날씨6[sumRn],"&gt;="&amp;50)</f>
        <v>0</v>
      </c>
      <c r="AA8" s="132">
        <f>COUNTIFS(날씨6[월],$N8,날씨6[ddMefs],"&gt;="&amp;1)</f>
        <v>0</v>
      </c>
      <c r="AB8" s="132">
        <f>COUNTIFS(날씨6[월],$N8,날씨6[ddMefs],"&gt;="&amp;5)</f>
        <v>0</v>
      </c>
      <c r="AC8" s="132">
        <f>COUNTIFS(날씨6[월],$N8,날씨6[maxInsWs],"&gt;="&amp;12)</f>
        <v>5</v>
      </c>
      <c r="AD8" s="132">
        <f>COUNTIFS(날씨6[월],$N8,날씨6[maxInsWs],"&gt;="&amp;15)</f>
        <v>1</v>
      </c>
    </row>
    <row r="9" spans="1:30" x14ac:dyDescent="0.3">
      <c r="A9">
        <v>95</v>
      </c>
      <c r="B9" t="s">
        <v>50</v>
      </c>
      <c r="C9" s="4">
        <v>43837</v>
      </c>
      <c r="D9">
        <v>4.0999999999999996</v>
      </c>
      <c r="E9">
        <v>0.9</v>
      </c>
      <c r="F9">
        <v>6.5</v>
      </c>
      <c r="G9">
        <v>52.3</v>
      </c>
      <c r="H9">
        <v>9.5</v>
      </c>
      <c r="I9">
        <v>6</v>
      </c>
      <c r="K9" s="18">
        <f>MONTH(날씨6[[#This Row],[tm]])</f>
        <v>1</v>
      </c>
      <c r="L9" s="18">
        <f>DAY(날씨6[[#This Row],[tm]])</f>
        <v>7</v>
      </c>
      <c r="N9" s="56">
        <v>5</v>
      </c>
      <c r="O9" s="132">
        <f>COUNTIFS(날씨6[월],$N9,날씨6[maxTa],"&lt;="&amp;0)</f>
        <v>0</v>
      </c>
      <c r="P9" s="132">
        <f>COUNTIFS(날씨6[월],$N9,날씨6[avgTa],"&lt;="&amp;0)</f>
        <v>0</v>
      </c>
      <c r="Q9" s="132">
        <f>COUNTIFS(날씨6[월],$N9,날씨6[avgTa],"&lt;="&amp;-5)</f>
        <v>0</v>
      </c>
      <c r="R9" s="132">
        <f>COUNTIFS(날씨6[월],$N9,날씨6[avgTa],"&lt;="&amp;-10)</f>
        <v>0</v>
      </c>
      <c r="S9" s="132">
        <f>COUNTIFS(날씨6[월],$N9,날씨6[minTa],"&lt;="&amp;-5)</f>
        <v>0</v>
      </c>
      <c r="T9" s="132">
        <f>COUNTIFS(날씨6[월],$N9,날씨6[minTa],"&lt;="&amp;-10)</f>
        <v>0</v>
      </c>
      <c r="U9" s="132">
        <f>COUNTIFS(날씨6[월],$N9,날씨6[minTa],"&lt;="&amp;-12)</f>
        <v>0</v>
      </c>
      <c r="V9" s="132">
        <f>COUNTIFS(날씨6[월],$N9,날씨6[maxTa],"&gt;="&amp;33)</f>
        <v>0</v>
      </c>
      <c r="W9" s="132">
        <f>COUNTIFS(날씨6[월],$N9,날씨6[maxTa],"&gt;="&amp;35)</f>
        <v>0</v>
      </c>
      <c r="X9" s="132">
        <f>COUNTIFS(날씨6[월],$N9,날씨6[sumRn],"&gt;="&amp;5)</f>
        <v>6</v>
      </c>
      <c r="Y9" s="132">
        <f>COUNTIFS(날씨6[월],$N9,날씨6[sumRn],"&gt;="&amp;10)</f>
        <v>4</v>
      </c>
      <c r="Z9" s="132">
        <f>COUNTIFS(날씨6[월],$N9,날씨6[sumRn],"&gt;="&amp;50)</f>
        <v>1</v>
      </c>
      <c r="AA9" s="132">
        <f>COUNTIFS(날씨6[월],$N9,날씨6[ddMefs],"&gt;="&amp;1)</f>
        <v>0</v>
      </c>
      <c r="AB9" s="132">
        <f>COUNTIFS(날씨6[월],$N9,날씨6[ddMefs],"&gt;="&amp;5)</f>
        <v>0</v>
      </c>
      <c r="AC9" s="132">
        <f>COUNTIFS(날씨6[월],$N9,날씨6[maxInsWs],"&gt;="&amp;12)</f>
        <v>4</v>
      </c>
      <c r="AD9" s="132">
        <f>COUNTIFS(날씨6[월],$N9,날씨6[maxInsWs],"&gt;="&amp;15)</f>
        <v>1</v>
      </c>
    </row>
    <row r="10" spans="1:30" x14ac:dyDescent="0.3">
      <c r="A10">
        <v>95</v>
      </c>
      <c r="B10" t="s">
        <v>50</v>
      </c>
      <c r="C10" s="4">
        <v>43838</v>
      </c>
      <c r="D10">
        <v>3.3</v>
      </c>
      <c r="E10">
        <v>-0.7</v>
      </c>
      <c r="F10">
        <v>6.2</v>
      </c>
      <c r="G10">
        <v>25.2</v>
      </c>
      <c r="H10">
        <v>9.3000000000000007</v>
      </c>
      <c r="I10">
        <v>5.8</v>
      </c>
      <c r="K10" s="18">
        <f>MONTH(날씨6[[#This Row],[tm]])</f>
        <v>1</v>
      </c>
      <c r="L10" s="18">
        <f>DAY(날씨6[[#This Row],[tm]])</f>
        <v>8</v>
      </c>
      <c r="N10" s="56">
        <v>6</v>
      </c>
      <c r="O10" s="132">
        <f>COUNTIFS(날씨6[월],$N10,날씨6[maxTa],"&lt;="&amp;0)</f>
        <v>0</v>
      </c>
      <c r="P10" s="132">
        <f>COUNTIFS(날씨6[월],$N10,날씨6[avgTa],"&lt;="&amp;0)</f>
        <v>0</v>
      </c>
      <c r="Q10" s="132">
        <f>COUNTIFS(날씨6[월],$N10,날씨6[avgTa],"&lt;="&amp;-5)</f>
        <v>0</v>
      </c>
      <c r="R10" s="132">
        <f>COUNTIFS(날씨6[월],$N10,날씨6[avgTa],"&lt;="&amp;-10)</f>
        <v>0</v>
      </c>
      <c r="S10" s="132">
        <f>COUNTIFS(날씨6[월],$N10,날씨6[minTa],"&lt;="&amp;-5)</f>
        <v>0</v>
      </c>
      <c r="T10" s="132">
        <f>COUNTIFS(날씨6[월],$N10,날씨6[minTa],"&lt;="&amp;-10)</f>
        <v>0</v>
      </c>
      <c r="U10" s="132">
        <f>COUNTIFS(날씨6[월],$N10,날씨6[minTa],"&lt;="&amp;-12)</f>
        <v>0</v>
      </c>
      <c r="V10" s="132">
        <f>COUNTIFS(날씨6[월],$N10,날씨6[maxTa],"&gt;="&amp;33)</f>
        <v>2</v>
      </c>
      <c r="W10" s="132">
        <f>COUNTIFS(날씨6[월],$N10,날씨6[maxTa],"&gt;="&amp;35)</f>
        <v>0</v>
      </c>
      <c r="X10" s="132">
        <f>COUNTIFS(날씨6[월],$N10,날씨6[sumRn],"&gt;="&amp;5)</f>
        <v>4</v>
      </c>
      <c r="Y10" s="132">
        <f>COUNTIFS(날씨6[월],$N10,날씨6[sumRn],"&gt;="&amp;10)</f>
        <v>3</v>
      </c>
      <c r="Z10" s="132">
        <f>COUNTIFS(날씨6[월],$N10,날씨6[sumRn],"&gt;="&amp;50)</f>
        <v>0</v>
      </c>
      <c r="AA10" s="132">
        <f>COUNTIFS(날씨6[월],$N10,날씨6[ddMefs],"&gt;="&amp;1)</f>
        <v>0</v>
      </c>
      <c r="AB10" s="132">
        <f>COUNTIFS(날씨6[월],$N10,날씨6[ddMefs],"&gt;="&amp;5)</f>
        <v>0</v>
      </c>
      <c r="AC10" s="132">
        <f>COUNTIFS(날씨6[월],$N10,날씨6[maxInsWs],"&gt;="&amp;12)</f>
        <v>3</v>
      </c>
      <c r="AD10" s="132">
        <f>COUNTIFS(날씨6[월],$N10,날씨6[maxInsWs],"&gt;="&amp;15)</f>
        <v>0</v>
      </c>
    </row>
    <row r="11" spans="1:30" x14ac:dyDescent="0.3">
      <c r="A11">
        <v>95</v>
      </c>
      <c r="B11" t="s">
        <v>50</v>
      </c>
      <c r="C11" s="4">
        <v>43839</v>
      </c>
      <c r="D11">
        <v>-2.5</v>
      </c>
      <c r="E11">
        <v>-5.6</v>
      </c>
      <c r="F11">
        <v>0.1</v>
      </c>
      <c r="H11">
        <v>4.7</v>
      </c>
      <c r="I11">
        <v>2.5</v>
      </c>
      <c r="K11" s="18">
        <f>MONTH(날씨6[[#This Row],[tm]])</f>
        <v>1</v>
      </c>
      <c r="L11" s="18">
        <f>DAY(날씨6[[#This Row],[tm]])</f>
        <v>9</v>
      </c>
      <c r="N11" s="56">
        <v>7</v>
      </c>
      <c r="O11" s="132">
        <f>COUNTIFS(날씨6[월],$N11,날씨6[maxTa],"&lt;="&amp;0)</f>
        <v>0</v>
      </c>
      <c r="P11" s="132">
        <f>COUNTIFS(날씨6[월],$N11,날씨6[avgTa],"&lt;="&amp;0)</f>
        <v>0</v>
      </c>
      <c r="Q11" s="132">
        <f>COUNTIFS(날씨6[월],$N11,날씨6[avgTa],"&lt;="&amp;-5)</f>
        <v>0</v>
      </c>
      <c r="R11" s="132">
        <f>COUNTIFS(날씨6[월],$N11,날씨6[avgTa],"&lt;="&amp;-10)</f>
        <v>0</v>
      </c>
      <c r="S11" s="132">
        <f>COUNTIFS(날씨6[월],$N11,날씨6[minTa],"&lt;="&amp;-5)</f>
        <v>0</v>
      </c>
      <c r="T11" s="132">
        <f>COUNTIFS(날씨6[월],$N11,날씨6[minTa],"&lt;="&amp;-10)</f>
        <v>0</v>
      </c>
      <c r="U11" s="132">
        <f>COUNTIFS(날씨6[월],$N11,날씨6[minTa],"&lt;="&amp;-12)</f>
        <v>0</v>
      </c>
      <c r="V11" s="132">
        <f>COUNTIFS(날씨6[월],$N11,날씨6[maxTa],"&gt;="&amp;33)</f>
        <v>0</v>
      </c>
      <c r="W11" s="132">
        <f>COUNTIFS(날씨6[월],$N11,날씨6[maxTa],"&gt;="&amp;35)</f>
        <v>0</v>
      </c>
      <c r="X11" s="132">
        <f>COUNTIFS(날씨6[월],$N11,날씨6[sumRn],"&gt;="&amp;5)</f>
        <v>9</v>
      </c>
      <c r="Y11" s="132">
        <f>COUNTIFS(날씨6[월],$N11,날씨6[sumRn],"&gt;="&amp;10)</f>
        <v>7</v>
      </c>
      <c r="Z11" s="132">
        <f>COUNTIFS(날씨6[월],$N11,날씨6[sumRn],"&gt;="&amp;50)</f>
        <v>0</v>
      </c>
      <c r="AA11" s="132">
        <f>COUNTIFS(날씨6[월],$N11,날씨6[ddMefs],"&gt;="&amp;1)</f>
        <v>0</v>
      </c>
      <c r="AB11" s="132">
        <f>COUNTIFS(날씨6[월],$N11,날씨6[ddMefs],"&gt;="&amp;5)</f>
        <v>0</v>
      </c>
      <c r="AC11" s="132">
        <f>COUNTIFS(날씨6[월],$N11,날씨6[maxInsWs],"&gt;="&amp;12)</f>
        <v>3</v>
      </c>
      <c r="AD11" s="132">
        <f>COUNTIFS(날씨6[월],$N11,날씨6[maxInsWs],"&gt;="&amp;15)</f>
        <v>2</v>
      </c>
    </row>
    <row r="12" spans="1:30" x14ac:dyDescent="0.3">
      <c r="A12">
        <v>95</v>
      </c>
      <c r="B12" t="s">
        <v>50</v>
      </c>
      <c r="C12" s="4">
        <v>43840</v>
      </c>
      <c r="D12">
        <v>-3.1</v>
      </c>
      <c r="E12">
        <v>-7.1</v>
      </c>
      <c r="F12">
        <v>2.7</v>
      </c>
      <c r="H12">
        <v>3.9</v>
      </c>
      <c r="I12">
        <v>2.5</v>
      </c>
      <c r="K12" s="18">
        <f>MONTH(날씨6[[#This Row],[tm]])</f>
        <v>1</v>
      </c>
      <c r="L12" s="18">
        <f>DAY(날씨6[[#This Row],[tm]])</f>
        <v>10</v>
      </c>
      <c r="N12" s="56">
        <v>8</v>
      </c>
      <c r="O12" s="132">
        <f>COUNTIFS(날씨6[월],$N12,날씨6[maxTa],"&lt;="&amp;0)</f>
        <v>0</v>
      </c>
      <c r="P12" s="132">
        <f>COUNTIFS(날씨6[월],$N12,날씨6[avgTa],"&lt;="&amp;0)</f>
        <v>0</v>
      </c>
      <c r="Q12" s="132">
        <f>COUNTIFS(날씨6[월],$N12,날씨6[avgTa],"&lt;="&amp;-5)</f>
        <v>0</v>
      </c>
      <c r="R12" s="132">
        <f>COUNTIFS(날씨6[월],$N12,날씨6[avgTa],"&lt;="&amp;-10)</f>
        <v>0</v>
      </c>
      <c r="S12" s="132">
        <f>COUNTIFS(날씨6[월],$N12,날씨6[minTa],"&lt;="&amp;-5)</f>
        <v>0</v>
      </c>
      <c r="T12" s="132">
        <f>COUNTIFS(날씨6[월],$N12,날씨6[minTa],"&lt;="&amp;-10)</f>
        <v>0</v>
      </c>
      <c r="U12" s="132">
        <f>COUNTIFS(날씨6[월],$N12,날씨6[minTa],"&lt;="&amp;-12)</f>
        <v>0</v>
      </c>
      <c r="V12" s="132">
        <f>COUNTIFS(날씨6[월],$N12,날씨6[maxTa],"&gt;="&amp;33)</f>
        <v>1</v>
      </c>
      <c r="W12" s="132">
        <f>COUNTIFS(날씨6[월],$N12,날씨6[maxTa],"&gt;="&amp;35)</f>
        <v>0</v>
      </c>
      <c r="X12" s="132">
        <f>COUNTIFS(날씨6[월],$N12,날씨6[sumRn],"&gt;="&amp;5)</f>
        <v>15</v>
      </c>
      <c r="Y12" s="132">
        <f>COUNTIFS(날씨6[월],$N12,날씨6[sumRn],"&gt;="&amp;10)</f>
        <v>14</v>
      </c>
      <c r="Z12" s="132">
        <f>COUNTIFS(날씨6[월],$N12,날씨6[sumRn],"&gt;="&amp;50)</f>
        <v>8</v>
      </c>
      <c r="AA12" s="132">
        <f>COUNTIFS(날씨6[월],$N12,날씨6[ddMefs],"&gt;="&amp;1)</f>
        <v>0</v>
      </c>
      <c r="AB12" s="132">
        <f>COUNTIFS(날씨6[월],$N12,날씨6[ddMefs],"&gt;="&amp;5)</f>
        <v>0</v>
      </c>
      <c r="AC12" s="132">
        <f>COUNTIFS(날씨6[월],$N12,날씨6[maxInsWs],"&gt;="&amp;12)</f>
        <v>3</v>
      </c>
      <c r="AD12" s="132">
        <f>COUNTIFS(날씨6[월],$N12,날씨6[maxInsWs],"&gt;="&amp;15)</f>
        <v>1</v>
      </c>
    </row>
    <row r="13" spans="1:30" x14ac:dyDescent="0.3">
      <c r="A13">
        <v>95</v>
      </c>
      <c r="B13" t="s">
        <v>50</v>
      </c>
      <c r="C13" s="4">
        <v>43841</v>
      </c>
      <c r="D13">
        <v>-2.2999999999999998</v>
      </c>
      <c r="E13">
        <v>-6.7</v>
      </c>
      <c r="F13">
        <v>2.4</v>
      </c>
      <c r="H13">
        <v>4.8</v>
      </c>
      <c r="I13">
        <v>2.2999999999999998</v>
      </c>
      <c r="K13" s="18">
        <f>MONTH(날씨6[[#This Row],[tm]])</f>
        <v>1</v>
      </c>
      <c r="L13" s="18">
        <f>DAY(날씨6[[#This Row],[tm]])</f>
        <v>11</v>
      </c>
      <c r="N13" s="56">
        <v>9</v>
      </c>
      <c r="O13" s="132">
        <f>COUNTIFS(날씨6[월],$N13,날씨6[maxTa],"&lt;="&amp;0)</f>
        <v>0</v>
      </c>
      <c r="P13" s="132">
        <f>COUNTIFS(날씨6[월],$N13,날씨6[avgTa],"&lt;="&amp;0)</f>
        <v>0</v>
      </c>
      <c r="Q13" s="132">
        <f>COUNTIFS(날씨6[월],$N13,날씨6[avgTa],"&lt;="&amp;-5)</f>
        <v>0</v>
      </c>
      <c r="R13" s="132">
        <f>COUNTIFS(날씨6[월],$N13,날씨6[avgTa],"&lt;="&amp;-10)</f>
        <v>0</v>
      </c>
      <c r="S13" s="132">
        <f>COUNTIFS(날씨6[월],$N13,날씨6[minTa],"&lt;="&amp;-5)</f>
        <v>0</v>
      </c>
      <c r="T13" s="132">
        <f>COUNTIFS(날씨6[월],$N13,날씨6[minTa],"&lt;="&amp;-10)</f>
        <v>0</v>
      </c>
      <c r="U13" s="132">
        <f>COUNTIFS(날씨6[월],$N13,날씨6[minTa],"&lt;="&amp;-12)</f>
        <v>0</v>
      </c>
      <c r="V13" s="132">
        <f>COUNTIFS(날씨6[월],$N13,날씨6[maxTa],"&gt;="&amp;33)</f>
        <v>0</v>
      </c>
      <c r="W13" s="132">
        <f>COUNTIFS(날씨6[월],$N13,날씨6[maxTa],"&gt;="&amp;35)</f>
        <v>0</v>
      </c>
      <c r="X13" s="132">
        <f>COUNTIFS(날씨6[월],$N13,날씨6[sumRn],"&gt;="&amp;5)</f>
        <v>6</v>
      </c>
      <c r="Y13" s="132">
        <f>COUNTIFS(날씨6[월],$N13,날씨6[sumRn],"&gt;="&amp;10)</f>
        <v>4</v>
      </c>
      <c r="Z13" s="132">
        <f>COUNTIFS(날씨6[월],$N13,날씨6[sumRn],"&gt;="&amp;50)</f>
        <v>0</v>
      </c>
      <c r="AA13" s="132">
        <f>COUNTIFS(날씨6[월],$N13,날씨6[ddMefs],"&gt;="&amp;1)</f>
        <v>0</v>
      </c>
      <c r="AB13" s="132">
        <f>COUNTIFS(날씨6[월],$N13,날씨6[ddMefs],"&gt;="&amp;5)</f>
        <v>0</v>
      </c>
      <c r="AC13" s="132">
        <f>COUNTIFS(날씨6[월],$N13,날씨6[maxInsWs],"&gt;="&amp;12)</f>
        <v>3</v>
      </c>
      <c r="AD13" s="132">
        <f>COUNTIFS(날씨6[월],$N13,날씨6[maxInsWs],"&gt;="&amp;15)</f>
        <v>1</v>
      </c>
    </row>
    <row r="14" spans="1:30" x14ac:dyDescent="0.3">
      <c r="A14">
        <v>95</v>
      </c>
      <c r="B14" t="s">
        <v>50</v>
      </c>
      <c r="C14" s="4">
        <v>43842</v>
      </c>
      <c r="D14">
        <v>-2.8</v>
      </c>
      <c r="E14">
        <v>-5.6</v>
      </c>
      <c r="F14">
        <v>1</v>
      </c>
      <c r="H14">
        <v>3.5</v>
      </c>
      <c r="I14">
        <v>1.7</v>
      </c>
      <c r="K14" s="18">
        <f>MONTH(날씨6[[#This Row],[tm]])</f>
        <v>1</v>
      </c>
      <c r="L14" s="18">
        <f>DAY(날씨6[[#This Row],[tm]])</f>
        <v>12</v>
      </c>
      <c r="N14" s="56">
        <v>10</v>
      </c>
      <c r="O14" s="132">
        <f>COUNTIFS(날씨6[월],$N14,날씨6[maxTa],"&lt;="&amp;0)</f>
        <v>0</v>
      </c>
      <c r="P14" s="132">
        <f>COUNTIFS(날씨6[월],$N14,날씨6[avgTa],"&lt;="&amp;0)</f>
        <v>0</v>
      </c>
      <c r="Q14" s="132">
        <f>COUNTIFS(날씨6[월],$N14,날씨6[avgTa],"&lt;="&amp;-5)</f>
        <v>0</v>
      </c>
      <c r="R14" s="132">
        <f>COUNTIFS(날씨6[월],$N14,날씨6[avgTa],"&lt;="&amp;-10)</f>
        <v>0</v>
      </c>
      <c r="S14" s="132">
        <f>COUNTIFS(날씨6[월],$N14,날씨6[minTa],"&lt;="&amp;-5)</f>
        <v>0</v>
      </c>
      <c r="T14" s="132">
        <f>COUNTIFS(날씨6[월],$N14,날씨6[minTa],"&lt;="&amp;-10)</f>
        <v>0</v>
      </c>
      <c r="U14" s="132">
        <f>COUNTIFS(날씨6[월],$N14,날씨6[minTa],"&lt;="&amp;-12)</f>
        <v>0</v>
      </c>
      <c r="V14" s="132">
        <f>COUNTIFS(날씨6[월],$N14,날씨6[maxTa],"&gt;="&amp;33)</f>
        <v>0</v>
      </c>
      <c r="W14" s="132">
        <f>COUNTIFS(날씨6[월],$N14,날씨6[maxTa],"&gt;="&amp;35)</f>
        <v>0</v>
      </c>
      <c r="X14" s="132">
        <f>COUNTIFS(날씨6[월],$N14,날씨6[sumRn],"&gt;="&amp;5)</f>
        <v>0</v>
      </c>
      <c r="Y14" s="132">
        <f>COUNTIFS(날씨6[월],$N14,날씨6[sumRn],"&gt;="&amp;10)</f>
        <v>0</v>
      </c>
      <c r="Z14" s="132">
        <f>COUNTIFS(날씨6[월],$N14,날씨6[sumRn],"&gt;="&amp;50)</f>
        <v>0</v>
      </c>
      <c r="AA14" s="132">
        <f>COUNTIFS(날씨6[월],$N14,날씨6[ddMefs],"&gt;="&amp;1)</f>
        <v>0</v>
      </c>
      <c r="AB14" s="132">
        <f>COUNTIFS(날씨6[월],$N14,날씨6[ddMefs],"&gt;="&amp;5)</f>
        <v>0</v>
      </c>
      <c r="AC14" s="132">
        <f>COUNTIFS(날씨6[월],$N14,날씨6[maxInsWs],"&gt;="&amp;12)</f>
        <v>0</v>
      </c>
      <c r="AD14" s="132">
        <f>COUNTIFS(날씨6[월],$N14,날씨6[maxInsWs],"&gt;="&amp;15)</f>
        <v>0</v>
      </c>
    </row>
    <row r="15" spans="1:30" x14ac:dyDescent="0.3">
      <c r="A15">
        <v>95</v>
      </c>
      <c r="B15" t="s">
        <v>50</v>
      </c>
      <c r="C15" s="4">
        <v>43843</v>
      </c>
      <c r="D15">
        <v>-5.4</v>
      </c>
      <c r="E15">
        <v>-8.6999999999999993</v>
      </c>
      <c r="F15">
        <v>-0.3</v>
      </c>
      <c r="H15">
        <v>6.1</v>
      </c>
      <c r="I15">
        <v>3.4</v>
      </c>
      <c r="K15" s="18">
        <f>MONTH(날씨6[[#This Row],[tm]])</f>
        <v>1</v>
      </c>
      <c r="L15" s="18">
        <f>DAY(날씨6[[#This Row],[tm]])</f>
        <v>13</v>
      </c>
      <c r="N15" s="56">
        <v>11</v>
      </c>
      <c r="O15" s="132">
        <f>COUNTIFS(날씨6[월],$N15,날씨6[maxTa],"&lt;="&amp;0)</f>
        <v>0</v>
      </c>
      <c r="P15" s="132">
        <f>COUNTIFS(날씨6[월],$N15,날씨6[avgTa],"&lt;="&amp;0)</f>
        <v>6</v>
      </c>
      <c r="Q15" s="132">
        <f>COUNTIFS(날씨6[월],$N15,날씨6[avgTa],"&lt;="&amp;-5)</f>
        <v>0</v>
      </c>
      <c r="R15" s="132">
        <f>COUNTIFS(날씨6[월],$N15,날씨6[avgTa],"&lt;="&amp;-10)</f>
        <v>0</v>
      </c>
      <c r="S15" s="132">
        <f>COUNTIFS(날씨6[월],$N15,날씨6[minTa],"&lt;="&amp;-5)</f>
        <v>5</v>
      </c>
      <c r="T15" s="132">
        <f>COUNTIFS(날씨6[월],$N15,날씨6[minTa],"&lt;="&amp;-10)</f>
        <v>0</v>
      </c>
      <c r="U15" s="132">
        <f>COUNTIFS(날씨6[월],$N15,날씨6[minTa],"&lt;="&amp;-12)</f>
        <v>0</v>
      </c>
      <c r="V15" s="132">
        <f>COUNTIFS(날씨6[월],$N15,날씨6[maxTa],"&gt;="&amp;33)</f>
        <v>0</v>
      </c>
      <c r="W15" s="132">
        <f>COUNTIFS(날씨6[월],$N15,날씨6[maxTa],"&gt;="&amp;35)</f>
        <v>0</v>
      </c>
      <c r="X15" s="132">
        <f>COUNTIFS(날씨6[월],$N15,날씨6[sumRn],"&gt;="&amp;5)</f>
        <v>2</v>
      </c>
      <c r="Y15" s="132">
        <f>COUNTIFS(날씨6[월],$N15,날씨6[sumRn],"&gt;="&amp;10)</f>
        <v>2</v>
      </c>
      <c r="Z15" s="132">
        <f>COUNTIFS(날씨6[월],$N15,날씨6[sumRn],"&gt;="&amp;50)</f>
        <v>1</v>
      </c>
      <c r="AA15" s="132">
        <f>COUNTIFS(날씨6[월],$N15,날씨6[ddMefs],"&gt;="&amp;1)</f>
        <v>0</v>
      </c>
      <c r="AB15" s="132">
        <f>COUNTIFS(날씨6[월],$N15,날씨6[ddMefs],"&gt;="&amp;5)</f>
        <v>0</v>
      </c>
      <c r="AC15" s="132">
        <f>COUNTIFS(날씨6[월],$N15,날씨6[maxInsWs],"&gt;="&amp;12)</f>
        <v>3</v>
      </c>
      <c r="AD15" s="132">
        <f>COUNTIFS(날씨6[월],$N15,날씨6[maxInsWs],"&gt;="&amp;15)</f>
        <v>1</v>
      </c>
    </row>
    <row r="16" spans="1:30" x14ac:dyDescent="0.3">
      <c r="A16">
        <v>95</v>
      </c>
      <c r="B16" t="s">
        <v>50</v>
      </c>
      <c r="C16" s="4">
        <v>43844</v>
      </c>
      <c r="D16">
        <v>-5.8</v>
      </c>
      <c r="E16">
        <v>-11.4</v>
      </c>
      <c r="F16">
        <v>1.7</v>
      </c>
      <c r="H16">
        <v>3.3</v>
      </c>
      <c r="I16">
        <v>1.6</v>
      </c>
      <c r="K16" s="18">
        <f>MONTH(날씨6[[#This Row],[tm]])</f>
        <v>1</v>
      </c>
      <c r="L16" s="18">
        <f>DAY(날씨6[[#This Row],[tm]])</f>
        <v>14</v>
      </c>
      <c r="N16" s="56">
        <v>12</v>
      </c>
      <c r="O16" s="132">
        <f>COUNTIFS(날씨6[월],$N16,날씨6[maxTa],"&lt;="&amp;0)</f>
        <v>9</v>
      </c>
      <c r="P16" s="132">
        <f>COUNTIFS(날씨6[월],$N16,날씨6[avgTa],"&lt;="&amp;0)</f>
        <v>24</v>
      </c>
      <c r="Q16" s="132">
        <f>COUNTIFS(날씨6[월],$N16,날씨6[avgTa],"&lt;="&amp;-5)</f>
        <v>9</v>
      </c>
      <c r="R16" s="132">
        <f>COUNTIFS(날씨6[월],$N16,날씨6[avgTa],"&lt;="&amp;-10)</f>
        <v>5</v>
      </c>
      <c r="S16" s="132">
        <f>COUNTIFS(날씨6[월],$N16,날씨6[minTa],"&lt;="&amp;-5)</f>
        <v>24</v>
      </c>
      <c r="T16" s="132">
        <f>COUNTIFS(날씨6[월],$N16,날씨6[minTa],"&lt;="&amp;-10)</f>
        <v>13</v>
      </c>
      <c r="U16" s="132">
        <f>COUNTIFS(날씨6[월],$N16,날씨6[minTa],"&lt;="&amp;-12)</f>
        <v>9</v>
      </c>
      <c r="V16" s="132">
        <f>COUNTIFS(날씨6[월],$N16,날씨6[maxTa],"&gt;="&amp;33)</f>
        <v>0</v>
      </c>
      <c r="W16" s="132">
        <f>COUNTIFS(날씨6[월],$N16,날씨6[maxTa],"&gt;="&amp;35)</f>
        <v>0</v>
      </c>
      <c r="X16" s="132">
        <f>COUNTIFS(날씨6[월],$N16,날씨6[sumRn],"&gt;="&amp;5)</f>
        <v>0</v>
      </c>
      <c r="Y16" s="132">
        <f>COUNTIFS(날씨6[월],$N16,날씨6[sumRn],"&gt;="&amp;10)</f>
        <v>0</v>
      </c>
      <c r="Z16" s="132">
        <f>COUNTIFS(날씨6[월],$N16,날씨6[sumRn],"&gt;="&amp;50)</f>
        <v>0</v>
      </c>
      <c r="AA16" s="132">
        <f>COUNTIFS(날씨6[월],$N16,날씨6[ddMefs],"&gt;="&amp;1)</f>
        <v>0</v>
      </c>
      <c r="AB16" s="132">
        <f>COUNTIFS(날씨6[월],$N16,날씨6[ddMefs],"&gt;="&amp;5)</f>
        <v>0</v>
      </c>
      <c r="AC16" s="132">
        <f>COUNTIFS(날씨6[월],$N16,날씨6[maxInsWs],"&gt;="&amp;12)</f>
        <v>2</v>
      </c>
      <c r="AD16" s="132">
        <f>COUNTIFS(날씨6[월],$N16,날씨6[maxInsWs],"&gt;="&amp;15)</f>
        <v>0</v>
      </c>
    </row>
    <row r="17" spans="1:12" x14ac:dyDescent="0.3">
      <c r="A17">
        <v>95</v>
      </c>
      <c r="B17" t="s">
        <v>50</v>
      </c>
      <c r="C17" s="4">
        <v>43845</v>
      </c>
      <c r="D17">
        <v>-5.9</v>
      </c>
      <c r="E17">
        <v>-11.7</v>
      </c>
      <c r="F17">
        <v>0.9</v>
      </c>
      <c r="H17">
        <v>4.3</v>
      </c>
      <c r="I17">
        <v>2.5</v>
      </c>
      <c r="K17" s="18">
        <f>MONTH(날씨6[[#This Row],[tm]])</f>
        <v>1</v>
      </c>
      <c r="L17" s="18">
        <f>DAY(날씨6[[#This Row],[tm]])</f>
        <v>15</v>
      </c>
    </row>
    <row r="18" spans="1:12" x14ac:dyDescent="0.3">
      <c r="A18">
        <v>95</v>
      </c>
      <c r="B18" t="s">
        <v>50</v>
      </c>
      <c r="C18" s="4">
        <v>43846</v>
      </c>
      <c r="D18">
        <v>-5.5</v>
      </c>
      <c r="E18">
        <v>-11.1</v>
      </c>
      <c r="F18">
        <v>2.2999999999999998</v>
      </c>
      <c r="H18">
        <v>2.5</v>
      </c>
      <c r="I18">
        <v>1.4</v>
      </c>
      <c r="K18" s="18">
        <f>MONTH(날씨6[[#This Row],[tm]])</f>
        <v>1</v>
      </c>
      <c r="L18" s="18">
        <f>DAY(날씨6[[#This Row],[tm]])</f>
        <v>16</v>
      </c>
    </row>
    <row r="19" spans="1:12" x14ac:dyDescent="0.3">
      <c r="A19">
        <v>95</v>
      </c>
      <c r="B19" t="s">
        <v>50</v>
      </c>
      <c r="C19" s="4">
        <v>43847</v>
      </c>
      <c r="D19">
        <v>-3.9</v>
      </c>
      <c r="E19">
        <v>-10.4</v>
      </c>
      <c r="F19">
        <v>4.8</v>
      </c>
      <c r="H19">
        <v>2.7</v>
      </c>
      <c r="I19">
        <v>1.3</v>
      </c>
      <c r="K19" s="18">
        <f>MONTH(날씨6[[#This Row],[tm]])</f>
        <v>1</v>
      </c>
      <c r="L19" s="18">
        <f>DAY(날씨6[[#This Row],[tm]])</f>
        <v>17</v>
      </c>
    </row>
    <row r="20" spans="1:12" x14ac:dyDescent="0.3">
      <c r="A20">
        <v>95</v>
      </c>
      <c r="B20" t="s">
        <v>50</v>
      </c>
      <c r="C20" s="4">
        <v>43848</v>
      </c>
      <c r="D20">
        <v>-2.2999999999999998</v>
      </c>
      <c r="E20">
        <v>-8.6</v>
      </c>
      <c r="F20">
        <v>5.2</v>
      </c>
      <c r="H20">
        <v>3.8</v>
      </c>
      <c r="I20">
        <v>2.2999999999999998</v>
      </c>
      <c r="K20" s="18">
        <f>MONTH(날씨6[[#This Row],[tm]])</f>
        <v>1</v>
      </c>
      <c r="L20" s="18">
        <f>DAY(날씨6[[#This Row],[tm]])</f>
        <v>18</v>
      </c>
    </row>
    <row r="21" spans="1:12" x14ac:dyDescent="0.3">
      <c r="A21">
        <v>95</v>
      </c>
      <c r="B21" t="s">
        <v>50</v>
      </c>
      <c r="C21" s="4">
        <v>43849</v>
      </c>
      <c r="D21">
        <v>-0.4</v>
      </c>
      <c r="E21">
        <v>-5.2</v>
      </c>
      <c r="F21">
        <v>3.4</v>
      </c>
      <c r="G21">
        <v>0.1</v>
      </c>
      <c r="H21">
        <v>6.7</v>
      </c>
      <c r="I21">
        <v>3.3</v>
      </c>
      <c r="K21" s="18">
        <f>MONTH(날씨6[[#This Row],[tm]])</f>
        <v>1</v>
      </c>
      <c r="L21" s="18">
        <f>DAY(날씨6[[#This Row],[tm]])</f>
        <v>19</v>
      </c>
    </row>
    <row r="22" spans="1:12" x14ac:dyDescent="0.3">
      <c r="A22">
        <v>95</v>
      </c>
      <c r="B22" t="s">
        <v>50</v>
      </c>
      <c r="C22" s="4">
        <v>43850</v>
      </c>
      <c r="D22">
        <v>-1.4</v>
      </c>
      <c r="E22">
        <v>-6.5</v>
      </c>
      <c r="F22">
        <v>4.0999999999999996</v>
      </c>
      <c r="H22">
        <v>10.9</v>
      </c>
      <c r="I22">
        <v>4.2</v>
      </c>
      <c r="K22" s="18">
        <f>MONTH(날씨6[[#This Row],[tm]])</f>
        <v>1</v>
      </c>
      <c r="L22" s="18">
        <f>DAY(날씨6[[#This Row],[tm]])</f>
        <v>20</v>
      </c>
    </row>
    <row r="23" spans="1:12" x14ac:dyDescent="0.3">
      <c r="A23">
        <v>95</v>
      </c>
      <c r="B23" t="s">
        <v>50</v>
      </c>
      <c r="C23" s="4">
        <v>43851</v>
      </c>
      <c r="D23">
        <v>-4.0999999999999996</v>
      </c>
      <c r="E23">
        <v>-11.3</v>
      </c>
      <c r="F23">
        <v>4</v>
      </c>
      <c r="H23">
        <v>4.3</v>
      </c>
      <c r="I23">
        <v>2</v>
      </c>
      <c r="K23" s="18">
        <f>MONTH(날씨6[[#This Row],[tm]])</f>
        <v>1</v>
      </c>
      <c r="L23" s="18">
        <f>DAY(날씨6[[#This Row],[tm]])</f>
        <v>21</v>
      </c>
    </row>
    <row r="24" spans="1:12" x14ac:dyDescent="0.3">
      <c r="A24">
        <v>95</v>
      </c>
      <c r="B24" t="s">
        <v>50</v>
      </c>
      <c r="C24" s="4">
        <v>43852</v>
      </c>
      <c r="D24">
        <v>-0.2</v>
      </c>
      <c r="E24">
        <v>-4.0999999999999996</v>
      </c>
      <c r="F24">
        <v>7.2</v>
      </c>
      <c r="H24">
        <v>3</v>
      </c>
      <c r="I24">
        <v>1.7</v>
      </c>
      <c r="K24" s="18">
        <f>MONTH(날씨6[[#This Row],[tm]])</f>
        <v>1</v>
      </c>
      <c r="L24" s="18">
        <f>DAY(날씨6[[#This Row],[tm]])</f>
        <v>22</v>
      </c>
    </row>
    <row r="25" spans="1:12" x14ac:dyDescent="0.3">
      <c r="A25">
        <v>95</v>
      </c>
      <c r="B25" t="s">
        <v>50</v>
      </c>
      <c r="C25" s="4">
        <v>43853</v>
      </c>
      <c r="D25">
        <v>0.9</v>
      </c>
      <c r="E25">
        <v>-5.3</v>
      </c>
      <c r="F25">
        <v>9.4</v>
      </c>
      <c r="H25">
        <v>4.4000000000000004</v>
      </c>
      <c r="I25">
        <v>1.8</v>
      </c>
      <c r="K25" s="18">
        <f>MONTH(날씨6[[#This Row],[tm]])</f>
        <v>1</v>
      </c>
      <c r="L25" s="18">
        <f>DAY(날씨6[[#This Row],[tm]])</f>
        <v>23</v>
      </c>
    </row>
    <row r="26" spans="1:12" x14ac:dyDescent="0.3">
      <c r="A26">
        <v>95</v>
      </c>
      <c r="B26" t="s">
        <v>50</v>
      </c>
      <c r="C26" s="4">
        <v>43854</v>
      </c>
      <c r="D26">
        <v>-1.2</v>
      </c>
      <c r="E26">
        <v>-7</v>
      </c>
      <c r="F26">
        <v>7.1</v>
      </c>
      <c r="H26">
        <v>2.4</v>
      </c>
      <c r="I26">
        <v>1.4</v>
      </c>
      <c r="K26" s="18">
        <f>MONTH(날씨6[[#This Row],[tm]])</f>
        <v>1</v>
      </c>
      <c r="L26" s="18">
        <f>DAY(날씨6[[#This Row],[tm]])</f>
        <v>24</v>
      </c>
    </row>
    <row r="27" spans="1:12" x14ac:dyDescent="0.3">
      <c r="A27">
        <v>95</v>
      </c>
      <c r="B27" t="s">
        <v>50</v>
      </c>
      <c r="C27" s="4">
        <v>43855</v>
      </c>
      <c r="D27">
        <v>0</v>
      </c>
      <c r="E27">
        <v>-5.2</v>
      </c>
      <c r="F27">
        <v>8.1999999999999993</v>
      </c>
      <c r="H27">
        <v>2.7</v>
      </c>
      <c r="I27">
        <v>1.8</v>
      </c>
      <c r="K27" s="18">
        <f>MONTH(날씨6[[#This Row],[tm]])</f>
        <v>1</v>
      </c>
      <c r="L27" s="18">
        <f>DAY(날씨6[[#This Row],[tm]])</f>
        <v>25</v>
      </c>
    </row>
    <row r="28" spans="1:12" x14ac:dyDescent="0.3">
      <c r="A28">
        <v>95</v>
      </c>
      <c r="B28" t="s">
        <v>50</v>
      </c>
      <c r="C28" s="4">
        <v>43856</v>
      </c>
      <c r="D28">
        <v>2.9</v>
      </c>
      <c r="E28">
        <v>-5.4</v>
      </c>
      <c r="F28">
        <v>11</v>
      </c>
      <c r="H28">
        <v>8.1999999999999993</v>
      </c>
      <c r="I28">
        <v>4.7</v>
      </c>
      <c r="K28" s="18">
        <f>MONTH(날씨6[[#This Row],[tm]])</f>
        <v>1</v>
      </c>
      <c r="L28" s="18">
        <f>DAY(날씨6[[#This Row],[tm]])</f>
        <v>26</v>
      </c>
    </row>
    <row r="29" spans="1:12" x14ac:dyDescent="0.3">
      <c r="A29">
        <v>95</v>
      </c>
      <c r="B29" t="s">
        <v>50</v>
      </c>
      <c r="C29" s="4">
        <v>43857</v>
      </c>
      <c r="D29">
        <v>4.9000000000000004</v>
      </c>
      <c r="E29">
        <v>2.9</v>
      </c>
      <c r="F29">
        <v>6.5</v>
      </c>
      <c r="G29">
        <v>0</v>
      </c>
      <c r="H29">
        <v>10.7</v>
      </c>
      <c r="I29">
        <v>5.3</v>
      </c>
      <c r="K29" s="18">
        <f>MONTH(날씨6[[#This Row],[tm]])</f>
        <v>1</v>
      </c>
      <c r="L29" s="18">
        <f>DAY(날씨6[[#This Row],[tm]])</f>
        <v>27</v>
      </c>
    </row>
    <row r="30" spans="1:12" x14ac:dyDescent="0.3">
      <c r="A30">
        <v>95</v>
      </c>
      <c r="B30" t="s">
        <v>50</v>
      </c>
      <c r="C30" s="4">
        <v>43858</v>
      </c>
      <c r="D30">
        <v>4.8</v>
      </c>
      <c r="E30">
        <v>-2.4</v>
      </c>
      <c r="F30">
        <v>10</v>
      </c>
      <c r="H30">
        <v>9.1999999999999993</v>
      </c>
      <c r="I30">
        <v>5.0999999999999996</v>
      </c>
      <c r="K30" s="18">
        <f>MONTH(날씨6[[#This Row],[tm]])</f>
        <v>1</v>
      </c>
      <c r="L30" s="18">
        <f>DAY(날씨6[[#This Row],[tm]])</f>
        <v>28</v>
      </c>
    </row>
    <row r="31" spans="1:12" x14ac:dyDescent="0.3">
      <c r="A31">
        <v>95</v>
      </c>
      <c r="B31" t="s">
        <v>50</v>
      </c>
      <c r="C31" s="4">
        <v>43859</v>
      </c>
      <c r="D31">
        <v>2.2999999999999998</v>
      </c>
      <c r="E31">
        <v>-3.3</v>
      </c>
      <c r="F31">
        <v>9.1</v>
      </c>
      <c r="H31">
        <v>6.1</v>
      </c>
      <c r="I31">
        <v>3.5</v>
      </c>
      <c r="K31" s="18">
        <f>MONTH(날씨6[[#This Row],[tm]])</f>
        <v>1</v>
      </c>
      <c r="L31" s="18">
        <f>DAY(날씨6[[#This Row],[tm]])</f>
        <v>29</v>
      </c>
    </row>
    <row r="32" spans="1:12" x14ac:dyDescent="0.3">
      <c r="A32">
        <v>95</v>
      </c>
      <c r="B32" t="s">
        <v>50</v>
      </c>
      <c r="C32" s="4">
        <v>43860</v>
      </c>
      <c r="D32">
        <v>2.2000000000000002</v>
      </c>
      <c r="E32">
        <v>-3.6</v>
      </c>
      <c r="F32">
        <v>9</v>
      </c>
      <c r="H32">
        <v>6.8</v>
      </c>
      <c r="I32">
        <v>3.7</v>
      </c>
      <c r="K32" s="18">
        <f>MONTH(날씨6[[#This Row],[tm]])</f>
        <v>1</v>
      </c>
      <c r="L32" s="18">
        <f>DAY(날씨6[[#This Row],[tm]])</f>
        <v>30</v>
      </c>
    </row>
    <row r="33" spans="1:12" x14ac:dyDescent="0.3">
      <c r="A33">
        <v>95</v>
      </c>
      <c r="B33" t="s">
        <v>50</v>
      </c>
      <c r="C33" s="4">
        <v>43861</v>
      </c>
      <c r="D33">
        <v>2.2000000000000002</v>
      </c>
      <c r="E33">
        <v>-1.8</v>
      </c>
      <c r="F33">
        <v>7.8</v>
      </c>
      <c r="H33">
        <v>5.7</v>
      </c>
      <c r="I33">
        <v>3.2</v>
      </c>
      <c r="K33" s="18">
        <f>MONTH(날씨6[[#This Row],[tm]])</f>
        <v>1</v>
      </c>
      <c r="L33" s="18">
        <f>DAY(날씨6[[#This Row],[tm]])</f>
        <v>31</v>
      </c>
    </row>
    <row r="34" spans="1:12" x14ac:dyDescent="0.3">
      <c r="A34">
        <v>95</v>
      </c>
      <c r="B34" t="s">
        <v>50</v>
      </c>
      <c r="C34" s="4">
        <v>43862</v>
      </c>
      <c r="D34">
        <v>-1.1000000000000001</v>
      </c>
      <c r="E34">
        <v>-5.7</v>
      </c>
      <c r="F34">
        <v>5.3</v>
      </c>
      <c r="H34">
        <v>5.0999999999999996</v>
      </c>
      <c r="I34">
        <v>3</v>
      </c>
      <c r="K34" s="18">
        <f>MONTH(날씨6[[#This Row],[tm]])</f>
        <v>2</v>
      </c>
      <c r="L34" s="18">
        <f>DAY(날씨6[[#This Row],[tm]])</f>
        <v>1</v>
      </c>
    </row>
    <row r="35" spans="1:12" x14ac:dyDescent="0.3">
      <c r="A35">
        <v>95</v>
      </c>
      <c r="B35" t="s">
        <v>50</v>
      </c>
      <c r="C35" s="4">
        <v>43863</v>
      </c>
      <c r="D35">
        <v>-1.5</v>
      </c>
      <c r="E35">
        <v>-7</v>
      </c>
      <c r="F35">
        <v>4.5</v>
      </c>
      <c r="H35">
        <v>6.4</v>
      </c>
      <c r="I35">
        <v>3.5</v>
      </c>
      <c r="K35" s="18">
        <f>MONTH(날씨6[[#This Row],[tm]])</f>
        <v>2</v>
      </c>
      <c r="L35" s="18">
        <f>DAY(날씨6[[#This Row],[tm]])</f>
        <v>2</v>
      </c>
    </row>
    <row r="36" spans="1:12" x14ac:dyDescent="0.3">
      <c r="A36">
        <v>95</v>
      </c>
      <c r="B36" t="s">
        <v>50</v>
      </c>
      <c r="C36" s="4">
        <v>43864</v>
      </c>
      <c r="D36">
        <v>-1.8</v>
      </c>
      <c r="E36">
        <v>-7.2</v>
      </c>
      <c r="F36">
        <v>2.2000000000000002</v>
      </c>
      <c r="H36">
        <v>7.9</v>
      </c>
      <c r="I36">
        <v>4.2</v>
      </c>
      <c r="K36" s="18">
        <f>MONTH(날씨6[[#This Row],[tm]])</f>
        <v>2</v>
      </c>
      <c r="L36" s="18">
        <f>DAY(날씨6[[#This Row],[tm]])</f>
        <v>3</v>
      </c>
    </row>
    <row r="37" spans="1:12" x14ac:dyDescent="0.3">
      <c r="A37">
        <v>95</v>
      </c>
      <c r="B37" t="s">
        <v>50</v>
      </c>
      <c r="C37" s="4">
        <v>43865</v>
      </c>
      <c r="D37">
        <v>-4.4000000000000004</v>
      </c>
      <c r="E37">
        <v>-10.7</v>
      </c>
      <c r="F37">
        <v>2.7</v>
      </c>
      <c r="G37">
        <v>1</v>
      </c>
      <c r="H37">
        <v>8.4</v>
      </c>
      <c r="I37">
        <v>4</v>
      </c>
      <c r="K37" s="18">
        <f>MONTH(날씨6[[#This Row],[tm]])</f>
        <v>2</v>
      </c>
      <c r="L37" s="18">
        <f>DAY(날씨6[[#This Row],[tm]])</f>
        <v>4</v>
      </c>
    </row>
    <row r="38" spans="1:12" x14ac:dyDescent="0.3">
      <c r="A38">
        <v>95</v>
      </c>
      <c r="B38" t="s">
        <v>50</v>
      </c>
      <c r="C38" s="4">
        <v>43866</v>
      </c>
      <c r="D38">
        <v>-11.7</v>
      </c>
      <c r="E38">
        <v>-17.2</v>
      </c>
      <c r="F38">
        <v>-6.2</v>
      </c>
      <c r="H38">
        <v>5.3</v>
      </c>
      <c r="I38">
        <v>2.9</v>
      </c>
      <c r="K38" s="18">
        <f>MONTH(날씨6[[#This Row],[tm]])</f>
        <v>2</v>
      </c>
      <c r="L38" s="18">
        <f>DAY(날씨6[[#This Row],[tm]])</f>
        <v>5</v>
      </c>
    </row>
    <row r="39" spans="1:12" x14ac:dyDescent="0.3">
      <c r="A39">
        <v>95</v>
      </c>
      <c r="B39" t="s">
        <v>50</v>
      </c>
      <c r="C39" s="4">
        <v>43867</v>
      </c>
      <c r="D39">
        <v>-10.1</v>
      </c>
      <c r="E39">
        <v>-17.7</v>
      </c>
      <c r="F39">
        <v>-1.6</v>
      </c>
      <c r="H39">
        <v>3.5</v>
      </c>
      <c r="I39">
        <v>1.9</v>
      </c>
      <c r="K39" s="18">
        <f>MONTH(날씨6[[#This Row],[tm]])</f>
        <v>2</v>
      </c>
      <c r="L39" s="18">
        <f>DAY(날씨6[[#This Row],[tm]])</f>
        <v>6</v>
      </c>
    </row>
    <row r="40" spans="1:12" x14ac:dyDescent="0.3">
      <c r="A40">
        <v>95</v>
      </c>
      <c r="B40" t="s">
        <v>50</v>
      </c>
      <c r="C40" s="4">
        <v>43868</v>
      </c>
      <c r="D40">
        <v>-4</v>
      </c>
      <c r="E40">
        <v>-12.4</v>
      </c>
      <c r="F40">
        <v>1.2</v>
      </c>
      <c r="H40">
        <v>5.4</v>
      </c>
      <c r="I40">
        <v>3.3</v>
      </c>
      <c r="K40" s="18">
        <f>MONTH(날씨6[[#This Row],[tm]])</f>
        <v>2</v>
      </c>
      <c r="L40" s="18">
        <f>DAY(날씨6[[#This Row],[tm]])</f>
        <v>7</v>
      </c>
    </row>
    <row r="41" spans="1:12" x14ac:dyDescent="0.3">
      <c r="A41">
        <v>95</v>
      </c>
      <c r="B41" t="s">
        <v>50</v>
      </c>
      <c r="C41" s="4">
        <v>43869</v>
      </c>
      <c r="D41">
        <v>-2</v>
      </c>
      <c r="E41">
        <v>-6.7</v>
      </c>
      <c r="F41">
        <v>3.2</v>
      </c>
      <c r="H41">
        <v>6.5</v>
      </c>
      <c r="I41">
        <v>3.5</v>
      </c>
      <c r="K41" s="18">
        <f>MONTH(날씨6[[#This Row],[tm]])</f>
        <v>2</v>
      </c>
      <c r="L41" s="18">
        <f>DAY(날씨6[[#This Row],[tm]])</f>
        <v>8</v>
      </c>
    </row>
    <row r="42" spans="1:12" x14ac:dyDescent="0.3">
      <c r="A42">
        <v>95</v>
      </c>
      <c r="B42" t="s">
        <v>50</v>
      </c>
      <c r="C42" s="4">
        <v>43870</v>
      </c>
      <c r="D42">
        <v>-3.1</v>
      </c>
      <c r="E42">
        <v>-11.1</v>
      </c>
      <c r="F42">
        <v>2.7</v>
      </c>
      <c r="H42">
        <v>7.4</v>
      </c>
      <c r="I42">
        <v>3.4</v>
      </c>
      <c r="K42" s="18">
        <f>MONTH(날씨6[[#This Row],[tm]])</f>
        <v>2</v>
      </c>
      <c r="L42" s="18">
        <f>DAY(날씨6[[#This Row],[tm]])</f>
        <v>9</v>
      </c>
    </row>
    <row r="43" spans="1:12" x14ac:dyDescent="0.3">
      <c r="A43">
        <v>95</v>
      </c>
      <c r="B43" t="s">
        <v>50</v>
      </c>
      <c r="C43" s="4">
        <v>43871</v>
      </c>
      <c r="D43">
        <v>0.7</v>
      </c>
      <c r="E43">
        <v>-6.2</v>
      </c>
      <c r="F43">
        <v>8.3000000000000007</v>
      </c>
      <c r="H43">
        <v>8</v>
      </c>
      <c r="I43">
        <v>2.8</v>
      </c>
      <c r="K43" s="18">
        <f>MONTH(날씨6[[#This Row],[tm]])</f>
        <v>2</v>
      </c>
      <c r="L43" s="18">
        <f>DAY(날씨6[[#This Row],[tm]])</f>
        <v>10</v>
      </c>
    </row>
    <row r="44" spans="1:12" x14ac:dyDescent="0.3">
      <c r="A44">
        <v>95</v>
      </c>
      <c r="B44" t="s">
        <v>50</v>
      </c>
      <c r="C44" s="4">
        <v>43872</v>
      </c>
      <c r="D44">
        <v>2.2000000000000002</v>
      </c>
      <c r="E44">
        <v>-6.7</v>
      </c>
      <c r="F44">
        <v>12.7</v>
      </c>
      <c r="H44">
        <v>4.7</v>
      </c>
      <c r="I44">
        <v>2.8</v>
      </c>
      <c r="K44" s="18">
        <f>MONTH(날씨6[[#This Row],[tm]])</f>
        <v>2</v>
      </c>
      <c r="L44" s="18">
        <f>DAY(날씨6[[#This Row],[tm]])</f>
        <v>11</v>
      </c>
    </row>
    <row r="45" spans="1:12" x14ac:dyDescent="0.3">
      <c r="A45">
        <v>95</v>
      </c>
      <c r="B45" t="s">
        <v>50</v>
      </c>
      <c r="C45" s="4">
        <v>43873</v>
      </c>
      <c r="D45">
        <v>5.3</v>
      </c>
      <c r="E45">
        <v>-0.2</v>
      </c>
      <c r="F45">
        <v>10.8</v>
      </c>
      <c r="G45">
        <v>3.6</v>
      </c>
      <c r="H45">
        <v>3.3</v>
      </c>
      <c r="I45">
        <v>1.5</v>
      </c>
      <c r="K45" s="18">
        <f>MONTH(날씨6[[#This Row],[tm]])</f>
        <v>2</v>
      </c>
      <c r="L45" s="18">
        <f>DAY(날씨6[[#This Row],[tm]])</f>
        <v>12</v>
      </c>
    </row>
    <row r="46" spans="1:12" x14ac:dyDescent="0.3">
      <c r="A46">
        <v>95</v>
      </c>
      <c r="B46" t="s">
        <v>50</v>
      </c>
      <c r="C46" s="4">
        <v>43874</v>
      </c>
      <c r="D46">
        <v>5.6</v>
      </c>
      <c r="E46">
        <v>3.2</v>
      </c>
      <c r="F46">
        <v>9.6</v>
      </c>
      <c r="H46">
        <v>4.4000000000000004</v>
      </c>
      <c r="I46">
        <v>2.5</v>
      </c>
      <c r="K46" s="18">
        <f>MONTH(날씨6[[#This Row],[tm]])</f>
        <v>2</v>
      </c>
      <c r="L46" s="18">
        <f>DAY(날씨6[[#This Row],[tm]])</f>
        <v>13</v>
      </c>
    </row>
    <row r="47" spans="1:12" x14ac:dyDescent="0.3">
      <c r="A47">
        <v>95</v>
      </c>
      <c r="B47" t="s">
        <v>50</v>
      </c>
      <c r="C47" s="4">
        <v>43875</v>
      </c>
      <c r="D47">
        <v>7</v>
      </c>
      <c r="E47">
        <v>2.1</v>
      </c>
      <c r="F47">
        <v>14.9</v>
      </c>
      <c r="H47">
        <v>5</v>
      </c>
      <c r="I47">
        <v>2.2000000000000002</v>
      </c>
      <c r="K47" s="18">
        <f>MONTH(날씨6[[#This Row],[tm]])</f>
        <v>2</v>
      </c>
      <c r="L47" s="18">
        <f>DAY(날씨6[[#This Row],[tm]])</f>
        <v>14</v>
      </c>
    </row>
    <row r="48" spans="1:12" x14ac:dyDescent="0.3">
      <c r="A48">
        <v>95</v>
      </c>
      <c r="B48" t="s">
        <v>50</v>
      </c>
      <c r="C48" s="4">
        <v>43876</v>
      </c>
      <c r="D48">
        <v>6.9</v>
      </c>
      <c r="E48">
        <v>0.4</v>
      </c>
      <c r="F48">
        <v>15.8</v>
      </c>
      <c r="G48">
        <v>1.8</v>
      </c>
      <c r="H48">
        <v>8</v>
      </c>
      <c r="I48">
        <v>5.0999999999999996</v>
      </c>
      <c r="K48" s="18">
        <f>MONTH(날씨6[[#This Row],[tm]])</f>
        <v>2</v>
      </c>
      <c r="L48" s="18">
        <f>DAY(날씨6[[#This Row],[tm]])</f>
        <v>15</v>
      </c>
    </row>
    <row r="49" spans="1:12" x14ac:dyDescent="0.3">
      <c r="A49">
        <v>95</v>
      </c>
      <c r="B49" t="s">
        <v>50</v>
      </c>
      <c r="C49" s="4">
        <v>43877</v>
      </c>
      <c r="D49">
        <v>-1.8</v>
      </c>
      <c r="E49">
        <v>-5.7</v>
      </c>
      <c r="F49">
        <v>4.0999999999999996</v>
      </c>
      <c r="G49">
        <v>14.1</v>
      </c>
      <c r="H49">
        <v>6.5</v>
      </c>
      <c r="I49">
        <v>3.2</v>
      </c>
      <c r="K49" s="18">
        <f>MONTH(날씨6[[#This Row],[tm]])</f>
        <v>2</v>
      </c>
      <c r="L49" s="18">
        <f>DAY(날씨6[[#This Row],[tm]])</f>
        <v>16</v>
      </c>
    </row>
    <row r="50" spans="1:12" x14ac:dyDescent="0.3">
      <c r="A50">
        <v>95</v>
      </c>
      <c r="B50" t="s">
        <v>50</v>
      </c>
      <c r="C50" s="4">
        <v>43878</v>
      </c>
      <c r="D50">
        <v>-7</v>
      </c>
      <c r="E50">
        <v>-8.1</v>
      </c>
      <c r="F50">
        <v>-5.4</v>
      </c>
      <c r="G50">
        <v>0.6</v>
      </c>
      <c r="H50">
        <v>7.8</v>
      </c>
      <c r="I50">
        <v>3.9</v>
      </c>
      <c r="K50" s="18">
        <f>MONTH(날씨6[[#This Row],[tm]])</f>
        <v>2</v>
      </c>
      <c r="L50" s="18">
        <f>DAY(날씨6[[#This Row],[tm]])</f>
        <v>17</v>
      </c>
    </row>
    <row r="51" spans="1:12" x14ac:dyDescent="0.3">
      <c r="A51">
        <v>95</v>
      </c>
      <c r="B51" t="s">
        <v>50</v>
      </c>
      <c r="C51" s="4">
        <v>43879</v>
      </c>
      <c r="D51">
        <v>-6.4</v>
      </c>
      <c r="E51">
        <v>-12.9</v>
      </c>
      <c r="F51">
        <v>-0.7</v>
      </c>
      <c r="H51">
        <v>5.2</v>
      </c>
      <c r="I51">
        <v>2.6</v>
      </c>
      <c r="K51" s="18">
        <f>MONTH(날씨6[[#This Row],[tm]])</f>
        <v>2</v>
      </c>
      <c r="L51" s="18">
        <f>DAY(날씨6[[#This Row],[tm]])</f>
        <v>18</v>
      </c>
    </row>
    <row r="52" spans="1:12" x14ac:dyDescent="0.3">
      <c r="A52">
        <v>95</v>
      </c>
      <c r="B52" t="s">
        <v>50</v>
      </c>
      <c r="C52" s="4">
        <v>43880</v>
      </c>
      <c r="D52">
        <v>-2.1</v>
      </c>
      <c r="E52">
        <v>-9.4</v>
      </c>
      <c r="F52">
        <v>5.4</v>
      </c>
      <c r="H52">
        <v>4.5999999999999996</v>
      </c>
      <c r="I52">
        <v>2.2000000000000002</v>
      </c>
      <c r="K52" s="18">
        <f>MONTH(날씨6[[#This Row],[tm]])</f>
        <v>2</v>
      </c>
      <c r="L52" s="18">
        <f>DAY(날씨6[[#This Row],[tm]])</f>
        <v>19</v>
      </c>
    </row>
    <row r="53" spans="1:12" x14ac:dyDescent="0.3">
      <c r="A53">
        <v>95</v>
      </c>
      <c r="B53" t="s">
        <v>50</v>
      </c>
      <c r="C53" s="4">
        <v>43881</v>
      </c>
      <c r="D53">
        <v>1</v>
      </c>
      <c r="E53">
        <v>-4.8</v>
      </c>
      <c r="F53">
        <v>9.4</v>
      </c>
      <c r="H53">
        <v>4.5</v>
      </c>
      <c r="I53">
        <v>2</v>
      </c>
      <c r="K53" s="18">
        <f>MONTH(날씨6[[#This Row],[tm]])</f>
        <v>2</v>
      </c>
      <c r="L53" s="18">
        <f>DAY(날씨6[[#This Row],[tm]])</f>
        <v>20</v>
      </c>
    </row>
    <row r="54" spans="1:12" x14ac:dyDescent="0.3">
      <c r="A54">
        <v>95</v>
      </c>
      <c r="B54" t="s">
        <v>50</v>
      </c>
      <c r="C54" s="4">
        <v>43882</v>
      </c>
      <c r="D54">
        <v>3.8</v>
      </c>
      <c r="E54">
        <v>-2.5</v>
      </c>
      <c r="F54">
        <v>9.1999999999999993</v>
      </c>
      <c r="G54">
        <v>5.3</v>
      </c>
      <c r="H54">
        <v>7.1</v>
      </c>
      <c r="I54">
        <v>3.4</v>
      </c>
      <c r="K54" s="18">
        <f>MONTH(날씨6[[#This Row],[tm]])</f>
        <v>2</v>
      </c>
      <c r="L54" s="18">
        <f>DAY(날씨6[[#This Row],[tm]])</f>
        <v>21</v>
      </c>
    </row>
    <row r="55" spans="1:12" x14ac:dyDescent="0.3">
      <c r="A55">
        <v>95</v>
      </c>
      <c r="B55" t="s">
        <v>50</v>
      </c>
      <c r="C55" s="4">
        <v>43883</v>
      </c>
      <c r="D55">
        <v>3</v>
      </c>
      <c r="E55">
        <v>-0.8</v>
      </c>
      <c r="F55">
        <v>6.3</v>
      </c>
      <c r="G55">
        <v>4.7</v>
      </c>
      <c r="H55">
        <v>12</v>
      </c>
      <c r="I55">
        <v>5.9</v>
      </c>
      <c r="K55" s="18">
        <f>MONTH(날씨6[[#This Row],[tm]])</f>
        <v>2</v>
      </c>
      <c r="L55" s="18">
        <f>DAY(날씨6[[#This Row],[tm]])</f>
        <v>22</v>
      </c>
    </row>
    <row r="56" spans="1:12" x14ac:dyDescent="0.3">
      <c r="A56">
        <v>95</v>
      </c>
      <c r="B56" t="s">
        <v>50</v>
      </c>
      <c r="C56" s="4">
        <v>43884</v>
      </c>
      <c r="D56">
        <v>0.6</v>
      </c>
      <c r="E56">
        <v>-5.8</v>
      </c>
      <c r="F56">
        <v>6.7</v>
      </c>
      <c r="H56">
        <v>8.1</v>
      </c>
      <c r="I56">
        <v>4</v>
      </c>
      <c r="K56" s="18">
        <f>MONTH(날씨6[[#This Row],[tm]])</f>
        <v>2</v>
      </c>
      <c r="L56" s="18">
        <f>DAY(날씨6[[#This Row],[tm]])</f>
        <v>23</v>
      </c>
    </row>
    <row r="57" spans="1:12" x14ac:dyDescent="0.3">
      <c r="A57">
        <v>95</v>
      </c>
      <c r="B57" t="s">
        <v>50</v>
      </c>
      <c r="C57" s="4">
        <v>43885</v>
      </c>
      <c r="D57">
        <v>4.4000000000000004</v>
      </c>
      <c r="E57">
        <v>-1.4</v>
      </c>
      <c r="F57">
        <v>9.8000000000000007</v>
      </c>
      <c r="H57">
        <v>5.5</v>
      </c>
      <c r="I57">
        <v>2.7</v>
      </c>
      <c r="K57" s="18">
        <f>MONTH(날씨6[[#This Row],[tm]])</f>
        <v>2</v>
      </c>
      <c r="L57" s="18">
        <f>DAY(날씨6[[#This Row],[tm]])</f>
        <v>24</v>
      </c>
    </row>
    <row r="58" spans="1:12" x14ac:dyDescent="0.3">
      <c r="A58">
        <v>95</v>
      </c>
      <c r="B58" t="s">
        <v>50</v>
      </c>
      <c r="C58" s="4">
        <v>43886</v>
      </c>
      <c r="D58">
        <v>4.4000000000000004</v>
      </c>
      <c r="E58">
        <v>2.7</v>
      </c>
      <c r="F58">
        <v>8.8000000000000007</v>
      </c>
      <c r="G58">
        <v>11.9</v>
      </c>
      <c r="H58">
        <v>12.2</v>
      </c>
      <c r="I58">
        <v>6.6</v>
      </c>
      <c r="K58" s="18">
        <f>MONTH(날씨6[[#This Row],[tm]])</f>
        <v>2</v>
      </c>
      <c r="L58" s="18">
        <f>DAY(날씨6[[#This Row],[tm]])</f>
        <v>25</v>
      </c>
    </row>
    <row r="59" spans="1:12" x14ac:dyDescent="0.3">
      <c r="A59">
        <v>95</v>
      </c>
      <c r="B59" t="s">
        <v>50</v>
      </c>
      <c r="C59" s="4">
        <v>43887</v>
      </c>
      <c r="D59">
        <v>3.1</v>
      </c>
      <c r="E59">
        <v>-1</v>
      </c>
      <c r="F59">
        <v>8.6999999999999993</v>
      </c>
      <c r="G59">
        <v>0.6</v>
      </c>
      <c r="H59">
        <v>6.2</v>
      </c>
      <c r="I59">
        <v>3.8</v>
      </c>
      <c r="K59" s="18">
        <f>MONTH(날씨6[[#This Row],[tm]])</f>
        <v>2</v>
      </c>
      <c r="L59" s="18">
        <f>DAY(날씨6[[#This Row],[tm]])</f>
        <v>26</v>
      </c>
    </row>
    <row r="60" spans="1:12" x14ac:dyDescent="0.3">
      <c r="A60">
        <v>95</v>
      </c>
      <c r="B60" t="s">
        <v>50</v>
      </c>
      <c r="C60" s="4">
        <v>43888</v>
      </c>
      <c r="D60">
        <v>3.2</v>
      </c>
      <c r="E60">
        <v>-2.6</v>
      </c>
      <c r="F60">
        <v>10.3</v>
      </c>
      <c r="H60">
        <v>5</v>
      </c>
      <c r="I60">
        <v>2.2000000000000002</v>
      </c>
      <c r="K60" s="18">
        <f>MONTH(날씨6[[#This Row],[tm]])</f>
        <v>2</v>
      </c>
      <c r="L60" s="18">
        <f>DAY(날씨6[[#This Row],[tm]])</f>
        <v>27</v>
      </c>
    </row>
    <row r="61" spans="1:12" x14ac:dyDescent="0.3">
      <c r="A61">
        <v>95</v>
      </c>
      <c r="B61" t="s">
        <v>50</v>
      </c>
      <c r="C61" s="4">
        <v>43889</v>
      </c>
      <c r="D61">
        <v>1.7</v>
      </c>
      <c r="E61">
        <v>-1.5</v>
      </c>
      <c r="F61">
        <v>4.8</v>
      </c>
      <c r="G61">
        <v>2.9</v>
      </c>
      <c r="H61">
        <v>4.9000000000000004</v>
      </c>
      <c r="I61">
        <v>2.5</v>
      </c>
      <c r="K61" s="18">
        <f>MONTH(날씨6[[#This Row],[tm]])</f>
        <v>2</v>
      </c>
      <c r="L61" s="18">
        <f>DAY(날씨6[[#This Row],[tm]])</f>
        <v>28</v>
      </c>
    </row>
    <row r="62" spans="1:12" x14ac:dyDescent="0.3">
      <c r="A62">
        <v>95</v>
      </c>
      <c r="B62" t="s">
        <v>50</v>
      </c>
      <c r="C62" s="4">
        <v>43890</v>
      </c>
      <c r="D62">
        <v>4.5</v>
      </c>
      <c r="E62">
        <v>0</v>
      </c>
      <c r="F62">
        <v>10.9</v>
      </c>
      <c r="G62">
        <v>0.3</v>
      </c>
      <c r="H62">
        <v>4.5999999999999996</v>
      </c>
      <c r="I62">
        <v>2</v>
      </c>
      <c r="K62" s="18">
        <f>MONTH(날씨6[[#This Row],[tm]])</f>
        <v>2</v>
      </c>
      <c r="L62" s="18">
        <f>DAY(날씨6[[#This Row],[tm]])</f>
        <v>29</v>
      </c>
    </row>
    <row r="63" spans="1:12" x14ac:dyDescent="0.3">
      <c r="A63">
        <v>95</v>
      </c>
      <c r="B63" t="s">
        <v>50</v>
      </c>
      <c r="C63" s="4">
        <v>43891</v>
      </c>
      <c r="D63">
        <v>3.9</v>
      </c>
      <c r="E63">
        <v>-2.2999999999999998</v>
      </c>
      <c r="F63">
        <v>10.199999999999999</v>
      </c>
      <c r="G63">
        <v>3.8</v>
      </c>
      <c r="H63">
        <v>5.2</v>
      </c>
      <c r="I63">
        <v>3.3</v>
      </c>
      <c r="K63" s="18">
        <f>MONTH(날씨6[[#This Row],[tm]])</f>
        <v>3</v>
      </c>
      <c r="L63" s="18">
        <f>DAY(날씨6[[#This Row],[tm]])</f>
        <v>1</v>
      </c>
    </row>
    <row r="64" spans="1:12" x14ac:dyDescent="0.3">
      <c r="A64">
        <v>95</v>
      </c>
      <c r="B64" t="s">
        <v>50</v>
      </c>
      <c r="C64" s="4">
        <v>43892</v>
      </c>
      <c r="D64">
        <v>1.7</v>
      </c>
      <c r="E64">
        <v>-2.2000000000000002</v>
      </c>
      <c r="F64">
        <v>6.1</v>
      </c>
      <c r="H64">
        <v>5.8</v>
      </c>
      <c r="I64">
        <v>2.7</v>
      </c>
      <c r="K64" s="18">
        <f>MONTH(날씨6[[#This Row],[tm]])</f>
        <v>3</v>
      </c>
      <c r="L64" s="18">
        <f>DAY(날씨6[[#This Row],[tm]])</f>
        <v>2</v>
      </c>
    </row>
    <row r="65" spans="1:12" x14ac:dyDescent="0.3">
      <c r="A65">
        <v>95</v>
      </c>
      <c r="B65" t="s">
        <v>50</v>
      </c>
      <c r="C65" s="4">
        <v>43893</v>
      </c>
      <c r="D65">
        <v>3.5</v>
      </c>
      <c r="E65">
        <v>-4</v>
      </c>
      <c r="F65">
        <v>10.5</v>
      </c>
      <c r="H65">
        <v>8.6</v>
      </c>
      <c r="I65">
        <v>4.3</v>
      </c>
      <c r="K65" s="18">
        <f>MONTH(날씨6[[#This Row],[tm]])</f>
        <v>3</v>
      </c>
      <c r="L65" s="18">
        <f>DAY(날씨6[[#This Row],[tm]])</f>
        <v>3</v>
      </c>
    </row>
    <row r="66" spans="1:12" x14ac:dyDescent="0.3">
      <c r="A66">
        <v>95</v>
      </c>
      <c r="B66" t="s">
        <v>50</v>
      </c>
      <c r="C66" s="4">
        <v>43894</v>
      </c>
      <c r="D66">
        <v>1.3</v>
      </c>
      <c r="E66">
        <v>-1.5</v>
      </c>
      <c r="F66">
        <v>4.0999999999999996</v>
      </c>
      <c r="G66">
        <v>0</v>
      </c>
      <c r="H66">
        <v>10.199999999999999</v>
      </c>
      <c r="I66">
        <v>5.0999999999999996</v>
      </c>
      <c r="K66" s="18">
        <f>MONTH(날씨6[[#This Row],[tm]])</f>
        <v>3</v>
      </c>
      <c r="L66" s="18">
        <f>DAY(날씨6[[#This Row],[tm]])</f>
        <v>4</v>
      </c>
    </row>
    <row r="67" spans="1:12" x14ac:dyDescent="0.3">
      <c r="A67">
        <v>95</v>
      </c>
      <c r="B67" t="s">
        <v>50</v>
      </c>
      <c r="C67" s="4">
        <v>43895</v>
      </c>
      <c r="D67">
        <v>-0.2</v>
      </c>
      <c r="E67">
        <v>-6.4</v>
      </c>
      <c r="F67">
        <v>6.6</v>
      </c>
      <c r="H67">
        <v>6.9</v>
      </c>
      <c r="I67">
        <v>3.1</v>
      </c>
      <c r="K67" s="18">
        <f>MONTH(날씨6[[#This Row],[tm]])</f>
        <v>3</v>
      </c>
      <c r="L67" s="18">
        <f>DAY(날씨6[[#This Row],[tm]])</f>
        <v>5</v>
      </c>
    </row>
    <row r="68" spans="1:12" x14ac:dyDescent="0.3">
      <c r="A68">
        <v>95</v>
      </c>
      <c r="B68" t="s">
        <v>50</v>
      </c>
      <c r="C68" s="4">
        <v>43896</v>
      </c>
      <c r="D68">
        <v>0.9</v>
      </c>
      <c r="E68">
        <v>-6.8</v>
      </c>
      <c r="F68">
        <v>8.9</v>
      </c>
      <c r="H68">
        <v>4.4000000000000004</v>
      </c>
      <c r="I68">
        <v>2.2000000000000002</v>
      </c>
      <c r="K68" s="18">
        <f>MONTH(날씨6[[#This Row],[tm]])</f>
        <v>3</v>
      </c>
      <c r="L68" s="18">
        <f>DAY(날씨6[[#This Row],[tm]])</f>
        <v>6</v>
      </c>
    </row>
    <row r="69" spans="1:12" x14ac:dyDescent="0.3">
      <c r="A69">
        <v>95</v>
      </c>
      <c r="B69" t="s">
        <v>50</v>
      </c>
      <c r="C69" s="4">
        <v>43897</v>
      </c>
      <c r="D69">
        <v>3.3</v>
      </c>
      <c r="E69">
        <v>-4.0999999999999996</v>
      </c>
      <c r="F69">
        <v>13.2</v>
      </c>
      <c r="H69">
        <v>5.2</v>
      </c>
      <c r="I69">
        <v>3.2</v>
      </c>
      <c r="K69" s="18">
        <f>MONTH(날씨6[[#This Row],[tm]])</f>
        <v>3</v>
      </c>
      <c r="L69" s="18">
        <f>DAY(날씨6[[#This Row],[tm]])</f>
        <v>7</v>
      </c>
    </row>
    <row r="70" spans="1:12" x14ac:dyDescent="0.3">
      <c r="A70">
        <v>95</v>
      </c>
      <c r="B70" t="s">
        <v>50</v>
      </c>
      <c r="C70" s="4">
        <v>43898</v>
      </c>
      <c r="D70">
        <v>5.8</v>
      </c>
      <c r="E70">
        <v>-3.9</v>
      </c>
      <c r="F70">
        <v>16.100000000000001</v>
      </c>
      <c r="H70">
        <v>6.1</v>
      </c>
      <c r="I70">
        <v>2.9</v>
      </c>
      <c r="K70" s="18">
        <f>MONTH(날씨6[[#This Row],[tm]])</f>
        <v>3</v>
      </c>
      <c r="L70" s="18">
        <f>DAY(날씨6[[#This Row],[tm]])</f>
        <v>8</v>
      </c>
    </row>
    <row r="71" spans="1:12" x14ac:dyDescent="0.3">
      <c r="A71">
        <v>95</v>
      </c>
      <c r="B71" t="s">
        <v>50</v>
      </c>
      <c r="C71" s="4">
        <v>43899</v>
      </c>
      <c r="D71">
        <v>7.8</v>
      </c>
      <c r="E71">
        <v>-2.6</v>
      </c>
      <c r="F71">
        <v>15.5</v>
      </c>
      <c r="H71">
        <v>5.8</v>
      </c>
      <c r="I71">
        <v>3.5</v>
      </c>
      <c r="K71" s="18">
        <f>MONTH(날씨6[[#This Row],[tm]])</f>
        <v>3</v>
      </c>
      <c r="L71" s="18">
        <f>DAY(날씨6[[#This Row],[tm]])</f>
        <v>9</v>
      </c>
    </row>
    <row r="72" spans="1:12" x14ac:dyDescent="0.3">
      <c r="A72">
        <v>95</v>
      </c>
      <c r="B72" t="s">
        <v>50</v>
      </c>
      <c r="C72" s="4">
        <v>43900</v>
      </c>
      <c r="D72">
        <v>6.1</v>
      </c>
      <c r="E72">
        <v>2.6</v>
      </c>
      <c r="F72">
        <v>9.8000000000000007</v>
      </c>
      <c r="G72">
        <v>9.3000000000000007</v>
      </c>
      <c r="H72">
        <v>9.5</v>
      </c>
      <c r="I72">
        <v>3.9</v>
      </c>
      <c r="K72" s="18">
        <f>MONTH(날씨6[[#This Row],[tm]])</f>
        <v>3</v>
      </c>
      <c r="L72" s="18">
        <f>DAY(날씨6[[#This Row],[tm]])</f>
        <v>10</v>
      </c>
    </row>
    <row r="73" spans="1:12" x14ac:dyDescent="0.3">
      <c r="A73">
        <v>95</v>
      </c>
      <c r="B73" t="s">
        <v>50</v>
      </c>
      <c r="C73" s="4">
        <v>43901</v>
      </c>
      <c r="D73">
        <v>2.6</v>
      </c>
      <c r="E73">
        <v>-2.1</v>
      </c>
      <c r="F73">
        <v>7.9</v>
      </c>
      <c r="H73">
        <v>8.9</v>
      </c>
      <c r="I73">
        <v>4.3</v>
      </c>
      <c r="K73" s="18">
        <f>MONTH(날씨6[[#This Row],[tm]])</f>
        <v>3</v>
      </c>
      <c r="L73" s="18">
        <f>DAY(날씨6[[#This Row],[tm]])</f>
        <v>11</v>
      </c>
    </row>
    <row r="74" spans="1:12" x14ac:dyDescent="0.3">
      <c r="A74">
        <v>95</v>
      </c>
      <c r="B74" t="s">
        <v>50</v>
      </c>
      <c r="C74" s="4">
        <v>43902</v>
      </c>
      <c r="D74">
        <v>4.7</v>
      </c>
      <c r="E74">
        <v>-3.9</v>
      </c>
      <c r="F74">
        <v>11.7</v>
      </c>
      <c r="G74">
        <v>0</v>
      </c>
      <c r="H74">
        <v>8.9</v>
      </c>
      <c r="I74">
        <v>4.0999999999999996</v>
      </c>
      <c r="K74" s="18">
        <f>MONTH(날씨6[[#This Row],[tm]])</f>
        <v>3</v>
      </c>
      <c r="L74" s="18">
        <f>DAY(날씨6[[#This Row],[tm]])</f>
        <v>12</v>
      </c>
    </row>
    <row r="75" spans="1:12" x14ac:dyDescent="0.3">
      <c r="A75">
        <v>95</v>
      </c>
      <c r="B75" t="s">
        <v>50</v>
      </c>
      <c r="C75" s="4">
        <v>43903</v>
      </c>
      <c r="D75">
        <v>3.3</v>
      </c>
      <c r="E75">
        <v>-3.5</v>
      </c>
      <c r="F75">
        <v>7.6</v>
      </c>
      <c r="G75">
        <v>0.3</v>
      </c>
      <c r="H75">
        <v>9.1999999999999993</v>
      </c>
      <c r="I75">
        <v>5</v>
      </c>
      <c r="K75" s="18">
        <f>MONTH(날씨6[[#This Row],[tm]])</f>
        <v>3</v>
      </c>
      <c r="L75" s="18">
        <f>DAY(날씨6[[#This Row],[tm]])</f>
        <v>13</v>
      </c>
    </row>
    <row r="76" spans="1:12" x14ac:dyDescent="0.3">
      <c r="A76">
        <v>95</v>
      </c>
      <c r="B76" t="s">
        <v>50</v>
      </c>
      <c r="C76" s="4">
        <v>43904</v>
      </c>
      <c r="D76">
        <v>1.8</v>
      </c>
      <c r="E76">
        <v>-7.2</v>
      </c>
      <c r="F76">
        <v>8.3000000000000007</v>
      </c>
      <c r="G76">
        <v>0</v>
      </c>
      <c r="H76">
        <v>11.2</v>
      </c>
      <c r="I76">
        <v>5</v>
      </c>
      <c r="K76" s="18">
        <f>MONTH(날씨6[[#This Row],[tm]])</f>
        <v>3</v>
      </c>
      <c r="L76" s="18">
        <f>DAY(날씨6[[#This Row],[tm]])</f>
        <v>14</v>
      </c>
    </row>
    <row r="77" spans="1:12" x14ac:dyDescent="0.3">
      <c r="A77">
        <v>95</v>
      </c>
      <c r="B77" t="s">
        <v>50</v>
      </c>
      <c r="C77" s="4">
        <v>43905</v>
      </c>
      <c r="D77">
        <v>1.5</v>
      </c>
      <c r="E77">
        <v>-3.8</v>
      </c>
      <c r="F77">
        <v>7.4</v>
      </c>
      <c r="G77">
        <v>0</v>
      </c>
      <c r="H77">
        <v>13.9</v>
      </c>
      <c r="I77">
        <v>6.1</v>
      </c>
      <c r="K77" s="18">
        <f>MONTH(날씨6[[#This Row],[tm]])</f>
        <v>3</v>
      </c>
      <c r="L77" s="18">
        <f>DAY(날씨6[[#This Row],[tm]])</f>
        <v>15</v>
      </c>
    </row>
    <row r="78" spans="1:12" x14ac:dyDescent="0.3">
      <c r="A78">
        <v>95</v>
      </c>
      <c r="B78" t="s">
        <v>50</v>
      </c>
      <c r="C78" s="4">
        <v>43906</v>
      </c>
      <c r="D78">
        <v>1.1000000000000001</v>
      </c>
      <c r="E78">
        <v>-7.9</v>
      </c>
      <c r="F78">
        <v>8.5</v>
      </c>
      <c r="H78">
        <v>9</v>
      </c>
      <c r="I78">
        <v>3.8</v>
      </c>
      <c r="K78" s="18">
        <f>MONTH(날씨6[[#This Row],[tm]])</f>
        <v>3</v>
      </c>
      <c r="L78" s="18">
        <f>DAY(날씨6[[#This Row],[tm]])</f>
        <v>16</v>
      </c>
    </row>
    <row r="79" spans="1:12" x14ac:dyDescent="0.3">
      <c r="A79">
        <v>95</v>
      </c>
      <c r="B79" t="s">
        <v>50</v>
      </c>
      <c r="C79" s="4">
        <v>43907</v>
      </c>
      <c r="D79">
        <v>3.7</v>
      </c>
      <c r="E79">
        <v>-0.8</v>
      </c>
      <c r="F79">
        <v>8.8000000000000007</v>
      </c>
      <c r="G79">
        <v>0.4</v>
      </c>
      <c r="H79">
        <v>7.9</v>
      </c>
      <c r="I79">
        <v>3.2</v>
      </c>
      <c r="K79" s="18">
        <f>MONTH(날씨6[[#This Row],[tm]])</f>
        <v>3</v>
      </c>
      <c r="L79" s="18">
        <f>DAY(날씨6[[#This Row],[tm]])</f>
        <v>17</v>
      </c>
    </row>
    <row r="80" spans="1:12" x14ac:dyDescent="0.3">
      <c r="A80">
        <v>95</v>
      </c>
      <c r="B80" t="s">
        <v>50</v>
      </c>
      <c r="C80" s="4">
        <v>43908</v>
      </c>
      <c r="D80">
        <v>5.5</v>
      </c>
      <c r="E80">
        <v>-4</v>
      </c>
      <c r="F80">
        <v>16.2</v>
      </c>
      <c r="H80">
        <v>8.1999999999999993</v>
      </c>
      <c r="I80">
        <v>3.8</v>
      </c>
      <c r="K80" s="18">
        <f>MONTH(날씨6[[#This Row],[tm]])</f>
        <v>3</v>
      </c>
      <c r="L80" s="18">
        <f>DAY(날씨6[[#This Row],[tm]])</f>
        <v>18</v>
      </c>
    </row>
    <row r="81" spans="1:12" x14ac:dyDescent="0.3">
      <c r="A81">
        <v>95</v>
      </c>
      <c r="B81" t="s">
        <v>50</v>
      </c>
      <c r="C81" s="4">
        <v>43909</v>
      </c>
      <c r="D81">
        <v>8.6</v>
      </c>
      <c r="E81">
        <v>2.6</v>
      </c>
      <c r="F81">
        <v>11.9</v>
      </c>
      <c r="G81">
        <v>0</v>
      </c>
      <c r="H81">
        <v>19.7</v>
      </c>
      <c r="I81">
        <v>7.5</v>
      </c>
      <c r="K81" s="18">
        <f>MONTH(날씨6[[#This Row],[tm]])</f>
        <v>3</v>
      </c>
      <c r="L81" s="18">
        <f>DAY(날씨6[[#This Row],[tm]])</f>
        <v>19</v>
      </c>
    </row>
    <row r="82" spans="1:12" x14ac:dyDescent="0.3">
      <c r="A82">
        <v>95</v>
      </c>
      <c r="B82" t="s">
        <v>50</v>
      </c>
      <c r="C82" s="4">
        <v>43910</v>
      </c>
      <c r="D82">
        <v>7.5</v>
      </c>
      <c r="E82">
        <v>-1.2</v>
      </c>
      <c r="F82">
        <v>14.2</v>
      </c>
      <c r="H82">
        <v>11.8</v>
      </c>
      <c r="I82">
        <v>5.4</v>
      </c>
      <c r="K82" s="18">
        <f>MONTH(날씨6[[#This Row],[tm]])</f>
        <v>3</v>
      </c>
      <c r="L82" s="18">
        <f>DAY(날씨6[[#This Row],[tm]])</f>
        <v>20</v>
      </c>
    </row>
    <row r="83" spans="1:12" x14ac:dyDescent="0.3">
      <c r="A83">
        <v>95</v>
      </c>
      <c r="B83" t="s">
        <v>50</v>
      </c>
      <c r="C83" s="4">
        <v>43911</v>
      </c>
      <c r="D83">
        <v>11.7</v>
      </c>
      <c r="E83">
        <v>5.5</v>
      </c>
      <c r="F83">
        <v>18</v>
      </c>
      <c r="G83">
        <v>2.2999999999999998</v>
      </c>
      <c r="H83">
        <v>6.6</v>
      </c>
      <c r="I83">
        <v>2.9</v>
      </c>
      <c r="K83" s="18">
        <f>MONTH(날씨6[[#This Row],[tm]])</f>
        <v>3</v>
      </c>
      <c r="L83" s="18">
        <f>DAY(날씨6[[#This Row],[tm]])</f>
        <v>21</v>
      </c>
    </row>
    <row r="84" spans="1:12" x14ac:dyDescent="0.3">
      <c r="A84">
        <v>95</v>
      </c>
      <c r="B84" t="s">
        <v>50</v>
      </c>
      <c r="C84" s="4">
        <v>43912</v>
      </c>
      <c r="D84">
        <v>8.4</v>
      </c>
      <c r="E84">
        <v>1.7</v>
      </c>
      <c r="F84">
        <v>16.100000000000001</v>
      </c>
      <c r="H84">
        <v>9.1</v>
      </c>
      <c r="I84">
        <v>4.8</v>
      </c>
      <c r="K84" s="18">
        <f>MONTH(날씨6[[#This Row],[tm]])</f>
        <v>3</v>
      </c>
      <c r="L84" s="18">
        <f>DAY(날씨6[[#This Row],[tm]])</f>
        <v>22</v>
      </c>
    </row>
    <row r="85" spans="1:12" x14ac:dyDescent="0.3">
      <c r="A85">
        <v>95</v>
      </c>
      <c r="B85" t="s">
        <v>50</v>
      </c>
      <c r="C85" s="4">
        <v>43913</v>
      </c>
      <c r="D85">
        <v>7.4</v>
      </c>
      <c r="E85">
        <v>-2</v>
      </c>
      <c r="F85">
        <v>16.100000000000001</v>
      </c>
      <c r="H85">
        <v>9.9</v>
      </c>
      <c r="I85">
        <v>5.2</v>
      </c>
      <c r="K85" s="18">
        <f>MONTH(날씨6[[#This Row],[tm]])</f>
        <v>3</v>
      </c>
      <c r="L85" s="18">
        <f>DAY(날씨6[[#This Row],[tm]])</f>
        <v>23</v>
      </c>
    </row>
    <row r="86" spans="1:12" x14ac:dyDescent="0.3">
      <c r="A86">
        <v>95</v>
      </c>
      <c r="B86" t="s">
        <v>50</v>
      </c>
      <c r="C86" s="4">
        <v>43914</v>
      </c>
      <c r="D86">
        <v>8.6999999999999993</v>
      </c>
      <c r="E86">
        <v>-2.5</v>
      </c>
      <c r="F86">
        <v>17.5</v>
      </c>
      <c r="H86">
        <v>5.3</v>
      </c>
      <c r="I86">
        <v>2.6</v>
      </c>
      <c r="K86" s="18">
        <f>MONTH(날씨6[[#This Row],[tm]])</f>
        <v>3</v>
      </c>
      <c r="L86" s="18">
        <f>DAY(날씨6[[#This Row],[tm]])</f>
        <v>24</v>
      </c>
    </row>
    <row r="87" spans="1:12" x14ac:dyDescent="0.3">
      <c r="A87">
        <v>95</v>
      </c>
      <c r="B87" t="s">
        <v>50</v>
      </c>
      <c r="C87" s="4">
        <v>43915</v>
      </c>
      <c r="D87">
        <v>9.3000000000000007</v>
      </c>
      <c r="E87">
        <v>-0.6</v>
      </c>
      <c r="F87">
        <v>19.399999999999999</v>
      </c>
      <c r="H87">
        <v>6</v>
      </c>
      <c r="I87">
        <v>3</v>
      </c>
      <c r="K87" s="18">
        <f>MONTH(날씨6[[#This Row],[tm]])</f>
        <v>3</v>
      </c>
      <c r="L87" s="18">
        <f>DAY(날씨6[[#This Row],[tm]])</f>
        <v>25</v>
      </c>
    </row>
    <row r="88" spans="1:12" x14ac:dyDescent="0.3">
      <c r="A88">
        <v>95</v>
      </c>
      <c r="B88" t="s">
        <v>50</v>
      </c>
      <c r="C88" s="4">
        <v>43916</v>
      </c>
      <c r="D88">
        <v>12.5</v>
      </c>
      <c r="E88">
        <v>0.9</v>
      </c>
      <c r="F88">
        <v>19.899999999999999</v>
      </c>
      <c r="G88">
        <v>0</v>
      </c>
      <c r="H88">
        <v>5.4</v>
      </c>
      <c r="I88">
        <v>2.9</v>
      </c>
      <c r="K88" s="18">
        <f>MONTH(날씨6[[#This Row],[tm]])</f>
        <v>3</v>
      </c>
      <c r="L88" s="18">
        <f>DAY(날씨6[[#This Row],[tm]])</f>
        <v>26</v>
      </c>
    </row>
    <row r="89" spans="1:12" x14ac:dyDescent="0.3">
      <c r="A89">
        <v>95</v>
      </c>
      <c r="B89" t="s">
        <v>50</v>
      </c>
      <c r="C89" s="4">
        <v>43917</v>
      </c>
      <c r="D89">
        <v>10.3</v>
      </c>
      <c r="E89">
        <v>2.9</v>
      </c>
      <c r="F89">
        <v>15.6</v>
      </c>
      <c r="G89">
        <v>0.8</v>
      </c>
      <c r="H89">
        <v>8.1</v>
      </c>
      <c r="I89">
        <v>5</v>
      </c>
      <c r="K89" s="18">
        <f>MONTH(날씨6[[#This Row],[tm]])</f>
        <v>3</v>
      </c>
      <c r="L89" s="18">
        <f>DAY(날씨6[[#This Row],[tm]])</f>
        <v>27</v>
      </c>
    </row>
    <row r="90" spans="1:12" x14ac:dyDescent="0.3">
      <c r="A90">
        <v>95</v>
      </c>
      <c r="B90" t="s">
        <v>50</v>
      </c>
      <c r="C90" s="4">
        <v>43918</v>
      </c>
      <c r="D90">
        <v>4.3</v>
      </c>
      <c r="E90">
        <v>-2.8</v>
      </c>
      <c r="F90">
        <v>12.6</v>
      </c>
      <c r="H90">
        <v>6</v>
      </c>
      <c r="I90">
        <v>3.4</v>
      </c>
      <c r="K90" s="18">
        <f>MONTH(날씨6[[#This Row],[tm]])</f>
        <v>3</v>
      </c>
      <c r="L90" s="18">
        <f>DAY(날씨6[[#This Row],[tm]])</f>
        <v>28</v>
      </c>
    </row>
    <row r="91" spans="1:12" x14ac:dyDescent="0.3">
      <c r="A91">
        <v>95</v>
      </c>
      <c r="B91" t="s">
        <v>50</v>
      </c>
      <c r="C91" s="4">
        <v>43919</v>
      </c>
      <c r="D91">
        <v>6.2</v>
      </c>
      <c r="E91">
        <v>-4.8</v>
      </c>
      <c r="F91">
        <v>15.3</v>
      </c>
      <c r="H91">
        <v>6.8</v>
      </c>
      <c r="I91">
        <v>3.1</v>
      </c>
      <c r="K91" s="18">
        <f>MONTH(날씨6[[#This Row],[tm]])</f>
        <v>3</v>
      </c>
      <c r="L91" s="18">
        <f>DAY(날씨6[[#This Row],[tm]])</f>
        <v>29</v>
      </c>
    </row>
    <row r="92" spans="1:12" x14ac:dyDescent="0.3">
      <c r="A92">
        <v>95</v>
      </c>
      <c r="B92" t="s">
        <v>50</v>
      </c>
      <c r="C92" s="4">
        <v>43920</v>
      </c>
      <c r="D92">
        <v>7.7</v>
      </c>
      <c r="E92">
        <v>-2.4</v>
      </c>
      <c r="F92">
        <v>17</v>
      </c>
      <c r="H92">
        <v>6.8</v>
      </c>
      <c r="I92">
        <v>2.8</v>
      </c>
      <c r="K92" s="18">
        <f>MONTH(날씨6[[#This Row],[tm]])</f>
        <v>3</v>
      </c>
      <c r="L92" s="18">
        <f>DAY(날씨6[[#This Row],[tm]])</f>
        <v>30</v>
      </c>
    </row>
    <row r="93" spans="1:12" x14ac:dyDescent="0.3">
      <c r="A93">
        <v>95</v>
      </c>
      <c r="B93" t="s">
        <v>50</v>
      </c>
      <c r="C93" s="4">
        <v>43921</v>
      </c>
      <c r="D93">
        <v>9.6</v>
      </c>
      <c r="E93">
        <v>-1.4</v>
      </c>
      <c r="F93">
        <v>18.7</v>
      </c>
      <c r="H93">
        <v>6</v>
      </c>
      <c r="I93">
        <v>3.2</v>
      </c>
      <c r="K93" s="18">
        <f>MONTH(날씨6[[#This Row],[tm]])</f>
        <v>3</v>
      </c>
      <c r="L93" s="18">
        <f>DAY(날씨6[[#This Row],[tm]])</f>
        <v>31</v>
      </c>
    </row>
    <row r="94" spans="1:12" x14ac:dyDescent="0.3">
      <c r="A94">
        <v>95</v>
      </c>
      <c r="B94" t="s">
        <v>50</v>
      </c>
      <c r="C94" s="4">
        <v>43922</v>
      </c>
      <c r="D94">
        <v>8.1999999999999993</v>
      </c>
      <c r="E94">
        <v>1.4</v>
      </c>
      <c r="F94">
        <v>18.3</v>
      </c>
      <c r="G94">
        <v>0</v>
      </c>
      <c r="H94">
        <v>15.1</v>
      </c>
      <c r="I94">
        <v>7.7</v>
      </c>
      <c r="K94" s="18">
        <f>MONTH(날씨6[[#This Row],[tm]])</f>
        <v>4</v>
      </c>
      <c r="L94" s="18">
        <f>DAY(날씨6[[#This Row],[tm]])</f>
        <v>1</v>
      </c>
    </row>
    <row r="95" spans="1:12" x14ac:dyDescent="0.3">
      <c r="A95">
        <v>95</v>
      </c>
      <c r="B95" t="s">
        <v>50</v>
      </c>
      <c r="C95" s="4">
        <v>43923</v>
      </c>
      <c r="D95">
        <v>7</v>
      </c>
      <c r="E95">
        <v>-2.4</v>
      </c>
      <c r="F95">
        <v>16.3</v>
      </c>
      <c r="H95">
        <v>9.3000000000000007</v>
      </c>
      <c r="I95">
        <v>5.0999999999999996</v>
      </c>
      <c r="K95" s="18">
        <f>MONTH(날씨6[[#This Row],[tm]])</f>
        <v>4</v>
      </c>
      <c r="L95" s="18">
        <f>DAY(날씨6[[#This Row],[tm]])</f>
        <v>2</v>
      </c>
    </row>
    <row r="96" spans="1:12" x14ac:dyDescent="0.3">
      <c r="A96">
        <v>95</v>
      </c>
      <c r="B96" t="s">
        <v>50</v>
      </c>
      <c r="C96" s="4">
        <v>43924</v>
      </c>
      <c r="D96">
        <v>8.1</v>
      </c>
      <c r="E96">
        <v>-2.8</v>
      </c>
      <c r="F96">
        <v>17.2</v>
      </c>
      <c r="H96">
        <v>11</v>
      </c>
      <c r="I96">
        <v>4.7</v>
      </c>
      <c r="K96" s="18">
        <f>MONTH(날씨6[[#This Row],[tm]])</f>
        <v>4</v>
      </c>
      <c r="L96" s="18">
        <f>DAY(날씨6[[#This Row],[tm]])</f>
        <v>3</v>
      </c>
    </row>
    <row r="97" spans="1:12" x14ac:dyDescent="0.3">
      <c r="A97">
        <v>95</v>
      </c>
      <c r="B97" t="s">
        <v>50</v>
      </c>
      <c r="C97" s="4">
        <v>43925</v>
      </c>
      <c r="D97">
        <v>7.8</v>
      </c>
      <c r="E97">
        <v>-0.6</v>
      </c>
      <c r="F97">
        <v>13.7</v>
      </c>
      <c r="H97">
        <v>9.6999999999999993</v>
      </c>
      <c r="I97">
        <v>5.2</v>
      </c>
      <c r="K97" s="18">
        <f>MONTH(날씨6[[#This Row],[tm]])</f>
        <v>4</v>
      </c>
      <c r="L97" s="18">
        <f>DAY(날씨6[[#This Row],[tm]])</f>
        <v>4</v>
      </c>
    </row>
    <row r="98" spans="1:12" x14ac:dyDescent="0.3">
      <c r="A98">
        <v>95</v>
      </c>
      <c r="B98" t="s">
        <v>50</v>
      </c>
      <c r="C98" s="4">
        <v>43926</v>
      </c>
      <c r="D98">
        <v>5</v>
      </c>
      <c r="E98">
        <v>-5.2</v>
      </c>
      <c r="F98">
        <v>14.4</v>
      </c>
      <c r="H98">
        <v>5.9</v>
      </c>
      <c r="I98">
        <v>2.7</v>
      </c>
      <c r="K98" s="18">
        <f>MONTH(날씨6[[#This Row],[tm]])</f>
        <v>4</v>
      </c>
      <c r="L98" s="18">
        <f>DAY(날씨6[[#This Row],[tm]])</f>
        <v>5</v>
      </c>
    </row>
    <row r="99" spans="1:12" x14ac:dyDescent="0.3">
      <c r="A99">
        <v>95</v>
      </c>
      <c r="B99" t="s">
        <v>50</v>
      </c>
      <c r="C99" s="4">
        <v>43927</v>
      </c>
      <c r="D99">
        <v>7.7</v>
      </c>
      <c r="E99">
        <v>-3.2</v>
      </c>
      <c r="F99">
        <v>17</v>
      </c>
      <c r="H99">
        <v>8.5</v>
      </c>
      <c r="I99">
        <v>4</v>
      </c>
      <c r="K99" s="18">
        <f>MONTH(날씨6[[#This Row],[tm]])</f>
        <v>4</v>
      </c>
      <c r="L99" s="18">
        <f>DAY(날씨6[[#This Row],[tm]])</f>
        <v>6</v>
      </c>
    </row>
    <row r="100" spans="1:12" x14ac:dyDescent="0.3">
      <c r="A100">
        <v>95</v>
      </c>
      <c r="B100" t="s">
        <v>50</v>
      </c>
      <c r="C100" s="4">
        <v>43928</v>
      </c>
      <c r="D100">
        <v>8.5</v>
      </c>
      <c r="E100">
        <v>-1</v>
      </c>
      <c r="F100">
        <v>17.2</v>
      </c>
      <c r="H100">
        <v>8.9</v>
      </c>
      <c r="I100">
        <v>4.0999999999999996</v>
      </c>
      <c r="K100" s="18">
        <f>MONTH(날씨6[[#This Row],[tm]])</f>
        <v>4</v>
      </c>
      <c r="L100" s="18">
        <f>DAY(날씨6[[#This Row],[tm]])</f>
        <v>7</v>
      </c>
    </row>
    <row r="101" spans="1:12" x14ac:dyDescent="0.3">
      <c r="A101">
        <v>95</v>
      </c>
      <c r="B101" t="s">
        <v>50</v>
      </c>
      <c r="C101" s="4">
        <v>43929</v>
      </c>
      <c r="D101">
        <v>6.5</v>
      </c>
      <c r="E101">
        <v>-2.2000000000000002</v>
      </c>
      <c r="F101">
        <v>14</v>
      </c>
      <c r="H101">
        <v>10.199999999999999</v>
      </c>
      <c r="I101">
        <v>4.5</v>
      </c>
      <c r="K101" s="18">
        <f>MONTH(날씨6[[#This Row],[tm]])</f>
        <v>4</v>
      </c>
      <c r="L101" s="18">
        <f>DAY(날씨6[[#This Row],[tm]])</f>
        <v>8</v>
      </c>
    </row>
    <row r="102" spans="1:12" x14ac:dyDescent="0.3">
      <c r="A102">
        <v>95</v>
      </c>
      <c r="B102" t="s">
        <v>50</v>
      </c>
      <c r="C102" s="4">
        <v>43930</v>
      </c>
      <c r="D102">
        <v>7</v>
      </c>
      <c r="E102">
        <v>-2.7</v>
      </c>
      <c r="F102">
        <v>14.9</v>
      </c>
      <c r="H102">
        <v>7.3</v>
      </c>
      <c r="I102">
        <v>3.3</v>
      </c>
      <c r="K102" s="18">
        <f>MONTH(날씨6[[#This Row],[tm]])</f>
        <v>4</v>
      </c>
      <c r="L102" s="18">
        <f>DAY(날씨6[[#This Row],[tm]])</f>
        <v>9</v>
      </c>
    </row>
    <row r="103" spans="1:12" x14ac:dyDescent="0.3">
      <c r="A103">
        <v>95</v>
      </c>
      <c r="B103" t="s">
        <v>50</v>
      </c>
      <c r="C103" s="4">
        <v>43931</v>
      </c>
      <c r="D103">
        <v>8.1999999999999993</v>
      </c>
      <c r="E103">
        <v>1.1000000000000001</v>
      </c>
      <c r="F103">
        <v>14.9</v>
      </c>
      <c r="H103">
        <v>4.8</v>
      </c>
      <c r="I103">
        <v>2.6</v>
      </c>
      <c r="K103" s="18">
        <f>MONTH(날씨6[[#This Row],[tm]])</f>
        <v>4</v>
      </c>
      <c r="L103" s="18">
        <f>DAY(날씨6[[#This Row],[tm]])</f>
        <v>10</v>
      </c>
    </row>
    <row r="104" spans="1:12" x14ac:dyDescent="0.3">
      <c r="A104">
        <v>95</v>
      </c>
      <c r="B104" t="s">
        <v>50</v>
      </c>
      <c r="C104" s="4">
        <v>43932</v>
      </c>
      <c r="D104">
        <v>8.5</v>
      </c>
      <c r="E104">
        <v>0</v>
      </c>
      <c r="F104">
        <v>16</v>
      </c>
      <c r="H104">
        <v>7.3</v>
      </c>
      <c r="I104">
        <v>3.5</v>
      </c>
      <c r="K104" s="18">
        <f>MONTH(날씨6[[#This Row],[tm]])</f>
        <v>4</v>
      </c>
      <c r="L104" s="18">
        <f>DAY(날씨6[[#This Row],[tm]])</f>
        <v>11</v>
      </c>
    </row>
    <row r="105" spans="1:12" x14ac:dyDescent="0.3">
      <c r="A105">
        <v>95</v>
      </c>
      <c r="B105" t="s">
        <v>50</v>
      </c>
      <c r="C105" s="4">
        <v>43933</v>
      </c>
      <c r="D105">
        <v>7</v>
      </c>
      <c r="E105">
        <v>1.4</v>
      </c>
      <c r="F105">
        <v>11.4</v>
      </c>
      <c r="G105">
        <v>1.5</v>
      </c>
      <c r="H105">
        <v>11.3</v>
      </c>
      <c r="I105">
        <v>7.2</v>
      </c>
      <c r="K105" s="18">
        <f>MONTH(날씨6[[#This Row],[tm]])</f>
        <v>4</v>
      </c>
      <c r="L105" s="18">
        <f>DAY(날씨6[[#This Row],[tm]])</f>
        <v>12</v>
      </c>
    </row>
    <row r="106" spans="1:12" x14ac:dyDescent="0.3">
      <c r="A106">
        <v>95</v>
      </c>
      <c r="B106" t="s">
        <v>50</v>
      </c>
      <c r="C106" s="4">
        <v>43934</v>
      </c>
      <c r="D106">
        <v>8.5</v>
      </c>
      <c r="E106">
        <v>-1.2</v>
      </c>
      <c r="F106">
        <v>18.399999999999999</v>
      </c>
      <c r="H106">
        <v>13.2</v>
      </c>
      <c r="I106">
        <v>7.4</v>
      </c>
      <c r="K106" s="18">
        <f>MONTH(날씨6[[#This Row],[tm]])</f>
        <v>4</v>
      </c>
      <c r="L106" s="18">
        <f>DAY(날씨6[[#This Row],[tm]])</f>
        <v>13</v>
      </c>
    </row>
    <row r="107" spans="1:12" x14ac:dyDescent="0.3">
      <c r="A107">
        <v>95</v>
      </c>
      <c r="B107" t="s">
        <v>50</v>
      </c>
      <c r="C107" s="4">
        <v>43935</v>
      </c>
      <c r="D107">
        <v>10.7</v>
      </c>
      <c r="E107">
        <v>-1</v>
      </c>
      <c r="F107">
        <v>21.1</v>
      </c>
      <c r="H107">
        <v>8.6999999999999993</v>
      </c>
      <c r="I107">
        <v>4</v>
      </c>
      <c r="K107" s="18">
        <f>MONTH(날씨6[[#This Row],[tm]])</f>
        <v>4</v>
      </c>
      <c r="L107" s="18">
        <f>DAY(날씨6[[#This Row],[tm]])</f>
        <v>14</v>
      </c>
    </row>
    <row r="108" spans="1:12" x14ac:dyDescent="0.3">
      <c r="A108">
        <v>95</v>
      </c>
      <c r="B108" t="s">
        <v>50</v>
      </c>
      <c r="C108" s="4">
        <v>43936</v>
      </c>
      <c r="D108">
        <v>11.8</v>
      </c>
      <c r="E108">
        <v>1</v>
      </c>
      <c r="F108">
        <v>21.8</v>
      </c>
      <c r="H108">
        <v>7.1</v>
      </c>
      <c r="I108">
        <v>4.5</v>
      </c>
      <c r="K108" s="18">
        <f>MONTH(날씨6[[#This Row],[tm]])</f>
        <v>4</v>
      </c>
      <c r="L108" s="18">
        <f>DAY(날씨6[[#This Row],[tm]])</f>
        <v>15</v>
      </c>
    </row>
    <row r="109" spans="1:12" x14ac:dyDescent="0.3">
      <c r="A109">
        <v>95</v>
      </c>
      <c r="B109" t="s">
        <v>50</v>
      </c>
      <c r="C109" s="4">
        <v>43937</v>
      </c>
      <c r="D109">
        <v>14.1</v>
      </c>
      <c r="E109">
        <v>5</v>
      </c>
      <c r="F109">
        <v>22.7</v>
      </c>
      <c r="H109">
        <v>8.8000000000000007</v>
      </c>
      <c r="I109">
        <v>5.6</v>
      </c>
      <c r="K109" s="18">
        <f>MONTH(날씨6[[#This Row],[tm]])</f>
        <v>4</v>
      </c>
      <c r="L109" s="18">
        <f>DAY(날씨6[[#This Row],[tm]])</f>
        <v>16</v>
      </c>
    </row>
    <row r="110" spans="1:12" x14ac:dyDescent="0.3">
      <c r="A110">
        <v>95</v>
      </c>
      <c r="B110" t="s">
        <v>50</v>
      </c>
      <c r="C110" s="4">
        <v>43938</v>
      </c>
      <c r="D110">
        <v>9.6</v>
      </c>
      <c r="E110">
        <v>6</v>
      </c>
      <c r="F110">
        <v>12.1</v>
      </c>
      <c r="G110">
        <v>12</v>
      </c>
      <c r="H110">
        <v>6</v>
      </c>
      <c r="I110">
        <v>3.9</v>
      </c>
      <c r="K110" s="18">
        <f>MONTH(날씨6[[#This Row],[tm]])</f>
        <v>4</v>
      </c>
      <c r="L110" s="18">
        <f>DAY(날씨6[[#This Row],[tm]])</f>
        <v>17</v>
      </c>
    </row>
    <row r="111" spans="1:12" x14ac:dyDescent="0.3">
      <c r="A111">
        <v>95</v>
      </c>
      <c r="B111" t="s">
        <v>50</v>
      </c>
      <c r="C111" s="4">
        <v>43939</v>
      </c>
      <c r="D111">
        <v>12.6</v>
      </c>
      <c r="E111">
        <v>5.0999999999999996</v>
      </c>
      <c r="F111">
        <v>19.5</v>
      </c>
      <c r="G111">
        <v>0.1</v>
      </c>
      <c r="H111">
        <v>5.9</v>
      </c>
      <c r="I111">
        <v>3.4</v>
      </c>
      <c r="K111" s="18">
        <f>MONTH(날씨6[[#This Row],[tm]])</f>
        <v>4</v>
      </c>
      <c r="L111" s="18">
        <f>DAY(날씨6[[#This Row],[tm]])</f>
        <v>18</v>
      </c>
    </row>
    <row r="112" spans="1:12" x14ac:dyDescent="0.3">
      <c r="A112">
        <v>95</v>
      </c>
      <c r="B112" t="s">
        <v>50</v>
      </c>
      <c r="C112" s="4">
        <v>43940</v>
      </c>
      <c r="D112">
        <v>10.9</v>
      </c>
      <c r="E112">
        <v>7.7</v>
      </c>
      <c r="F112">
        <v>16.5</v>
      </c>
      <c r="G112">
        <v>4.5999999999999996</v>
      </c>
      <c r="H112">
        <v>7.6</v>
      </c>
      <c r="I112">
        <v>3.9</v>
      </c>
      <c r="K112" s="18">
        <f>MONTH(날씨6[[#This Row],[tm]])</f>
        <v>4</v>
      </c>
      <c r="L112" s="18">
        <f>DAY(날씨6[[#This Row],[tm]])</f>
        <v>19</v>
      </c>
    </row>
    <row r="113" spans="1:12" x14ac:dyDescent="0.3">
      <c r="A113">
        <v>95</v>
      </c>
      <c r="B113" t="s">
        <v>50</v>
      </c>
      <c r="C113" s="4">
        <v>43941</v>
      </c>
      <c r="D113">
        <v>8.9</v>
      </c>
      <c r="E113">
        <v>5.8</v>
      </c>
      <c r="F113">
        <v>11.7</v>
      </c>
      <c r="G113">
        <v>0</v>
      </c>
      <c r="H113">
        <v>11.8</v>
      </c>
      <c r="I113">
        <v>4.9000000000000004</v>
      </c>
      <c r="K113" s="18">
        <f>MONTH(날씨6[[#This Row],[tm]])</f>
        <v>4</v>
      </c>
      <c r="L113" s="18">
        <f>DAY(날씨6[[#This Row],[tm]])</f>
        <v>20</v>
      </c>
    </row>
    <row r="114" spans="1:12" x14ac:dyDescent="0.3">
      <c r="A114">
        <v>95</v>
      </c>
      <c r="B114" t="s">
        <v>50</v>
      </c>
      <c r="C114" s="4">
        <v>43942</v>
      </c>
      <c r="D114">
        <v>6.2</v>
      </c>
      <c r="E114">
        <v>3.2</v>
      </c>
      <c r="F114">
        <v>10.3</v>
      </c>
      <c r="H114">
        <v>14.6</v>
      </c>
      <c r="I114">
        <v>6.1</v>
      </c>
      <c r="K114" s="18">
        <f>MONTH(날씨6[[#This Row],[tm]])</f>
        <v>4</v>
      </c>
      <c r="L114" s="18">
        <f>DAY(날씨6[[#This Row],[tm]])</f>
        <v>21</v>
      </c>
    </row>
    <row r="115" spans="1:12" x14ac:dyDescent="0.3">
      <c r="A115">
        <v>95</v>
      </c>
      <c r="B115" t="s">
        <v>50</v>
      </c>
      <c r="C115" s="4">
        <v>43943</v>
      </c>
      <c r="D115">
        <v>5.2</v>
      </c>
      <c r="E115">
        <v>2.8</v>
      </c>
      <c r="F115">
        <v>8.4</v>
      </c>
      <c r="H115">
        <v>12</v>
      </c>
      <c r="I115">
        <v>6</v>
      </c>
      <c r="K115" s="18">
        <f>MONTH(날씨6[[#This Row],[tm]])</f>
        <v>4</v>
      </c>
      <c r="L115" s="18">
        <f>DAY(날씨6[[#This Row],[tm]])</f>
        <v>22</v>
      </c>
    </row>
    <row r="116" spans="1:12" x14ac:dyDescent="0.3">
      <c r="A116">
        <v>95</v>
      </c>
      <c r="B116" t="s">
        <v>50</v>
      </c>
      <c r="C116" s="4">
        <v>43944</v>
      </c>
      <c r="D116">
        <v>7.2</v>
      </c>
      <c r="E116">
        <v>-0.1</v>
      </c>
      <c r="F116">
        <v>13.4</v>
      </c>
      <c r="H116">
        <v>10.5</v>
      </c>
      <c r="I116">
        <v>4.9000000000000004</v>
      </c>
      <c r="K116" s="18">
        <f>MONTH(날씨6[[#This Row],[tm]])</f>
        <v>4</v>
      </c>
      <c r="L116" s="18">
        <f>DAY(날씨6[[#This Row],[tm]])</f>
        <v>23</v>
      </c>
    </row>
    <row r="117" spans="1:12" x14ac:dyDescent="0.3">
      <c r="A117">
        <v>95</v>
      </c>
      <c r="B117" t="s">
        <v>50</v>
      </c>
      <c r="C117" s="4">
        <v>43945</v>
      </c>
      <c r="D117">
        <v>8.5</v>
      </c>
      <c r="E117">
        <v>-1.5</v>
      </c>
      <c r="F117">
        <v>15.2</v>
      </c>
      <c r="H117">
        <v>13.6</v>
      </c>
      <c r="I117">
        <v>5.9</v>
      </c>
      <c r="K117" s="18">
        <f>MONTH(날씨6[[#This Row],[tm]])</f>
        <v>4</v>
      </c>
      <c r="L117" s="18">
        <f>DAY(날씨6[[#This Row],[tm]])</f>
        <v>24</v>
      </c>
    </row>
    <row r="118" spans="1:12" x14ac:dyDescent="0.3">
      <c r="A118">
        <v>95</v>
      </c>
      <c r="B118" t="s">
        <v>50</v>
      </c>
      <c r="C118" s="4">
        <v>43946</v>
      </c>
      <c r="D118">
        <v>11.4</v>
      </c>
      <c r="E118">
        <v>4.9000000000000004</v>
      </c>
      <c r="F118">
        <v>16.8</v>
      </c>
      <c r="G118">
        <v>2.7</v>
      </c>
      <c r="H118">
        <v>11.5</v>
      </c>
      <c r="I118">
        <v>5.9</v>
      </c>
      <c r="K118" s="18">
        <f>MONTH(날씨6[[#This Row],[tm]])</f>
        <v>4</v>
      </c>
      <c r="L118" s="18">
        <f>DAY(날씨6[[#This Row],[tm]])</f>
        <v>25</v>
      </c>
    </row>
    <row r="119" spans="1:12" x14ac:dyDescent="0.3">
      <c r="A119">
        <v>95</v>
      </c>
      <c r="B119" t="s">
        <v>50</v>
      </c>
      <c r="C119" s="4">
        <v>43947</v>
      </c>
      <c r="D119">
        <v>10</v>
      </c>
      <c r="E119">
        <v>1.7</v>
      </c>
      <c r="F119">
        <v>17.3</v>
      </c>
      <c r="G119">
        <v>0</v>
      </c>
      <c r="H119">
        <v>11.3</v>
      </c>
      <c r="I119">
        <v>5</v>
      </c>
      <c r="K119" s="18">
        <f>MONTH(날씨6[[#This Row],[tm]])</f>
        <v>4</v>
      </c>
      <c r="L119" s="18">
        <f>DAY(날씨6[[#This Row],[tm]])</f>
        <v>26</v>
      </c>
    </row>
    <row r="120" spans="1:12" x14ac:dyDescent="0.3">
      <c r="A120">
        <v>95</v>
      </c>
      <c r="B120" t="s">
        <v>50</v>
      </c>
      <c r="C120" s="4">
        <v>43948</v>
      </c>
      <c r="D120">
        <v>10</v>
      </c>
      <c r="E120">
        <v>2</v>
      </c>
      <c r="F120">
        <v>17.2</v>
      </c>
      <c r="H120">
        <v>8.3000000000000007</v>
      </c>
      <c r="I120">
        <v>3.9</v>
      </c>
      <c r="K120" s="18">
        <f>MONTH(날씨6[[#This Row],[tm]])</f>
        <v>4</v>
      </c>
      <c r="L120" s="18">
        <f>DAY(날씨6[[#This Row],[tm]])</f>
        <v>27</v>
      </c>
    </row>
    <row r="121" spans="1:12" x14ac:dyDescent="0.3">
      <c r="A121">
        <v>95</v>
      </c>
      <c r="B121" t="s">
        <v>50</v>
      </c>
      <c r="C121" s="4">
        <v>43949</v>
      </c>
      <c r="D121">
        <v>11.9</v>
      </c>
      <c r="E121">
        <v>1.3</v>
      </c>
      <c r="F121">
        <v>19.8</v>
      </c>
      <c r="H121">
        <v>11.7</v>
      </c>
      <c r="I121">
        <v>5.3</v>
      </c>
      <c r="K121" s="18">
        <f>MONTH(날씨6[[#This Row],[tm]])</f>
        <v>4</v>
      </c>
      <c r="L121" s="18">
        <f>DAY(날씨6[[#This Row],[tm]])</f>
        <v>28</v>
      </c>
    </row>
    <row r="122" spans="1:12" x14ac:dyDescent="0.3">
      <c r="A122">
        <v>95</v>
      </c>
      <c r="B122" t="s">
        <v>50</v>
      </c>
      <c r="C122" s="4">
        <v>43950</v>
      </c>
      <c r="D122">
        <v>12.9</v>
      </c>
      <c r="E122">
        <v>4.5999999999999996</v>
      </c>
      <c r="F122">
        <v>21.4</v>
      </c>
      <c r="H122">
        <v>8.5</v>
      </c>
      <c r="I122">
        <v>4.0999999999999996</v>
      </c>
      <c r="K122" s="18">
        <f>MONTH(날씨6[[#This Row],[tm]])</f>
        <v>4</v>
      </c>
      <c r="L122" s="18">
        <f>DAY(날씨6[[#This Row],[tm]])</f>
        <v>29</v>
      </c>
    </row>
    <row r="123" spans="1:12" x14ac:dyDescent="0.3">
      <c r="A123">
        <v>95</v>
      </c>
      <c r="B123" t="s">
        <v>50</v>
      </c>
      <c r="C123" s="4">
        <v>43951</v>
      </c>
      <c r="D123">
        <v>14.4</v>
      </c>
      <c r="E123">
        <v>2.9</v>
      </c>
      <c r="F123">
        <v>22.8</v>
      </c>
      <c r="H123">
        <v>11.8</v>
      </c>
      <c r="I123">
        <v>4.9000000000000004</v>
      </c>
      <c r="K123" s="18">
        <f>MONTH(날씨6[[#This Row],[tm]])</f>
        <v>4</v>
      </c>
      <c r="L123" s="18">
        <f>DAY(날씨6[[#This Row],[tm]])</f>
        <v>30</v>
      </c>
    </row>
    <row r="124" spans="1:12" x14ac:dyDescent="0.3">
      <c r="A124">
        <v>95</v>
      </c>
      <c r="B124" t="s">
        <v>50</v>
      </c>
      <c r="C124" s="4">
        <v>43952</v>
      </c>
      <c r="D124">
        <v>19.2</v>
      </c>
      <c r="E124">
        <v>13</v>
      </c>
      <c r="F124">
        <v>25.7</v>
      </c>
      <c r="H124">
        <v>7.5</v>
      </c>
      <c r="I124">
        <v>4.0999999999999996</v>
      </c>
      <c r="K124" s="18">
        <f>MONTH(날씨6[[#This Row],[tm]])</f>
        <v>5</v>
      </c>
      <c r="L124" s="18">
        <f>DAY(날씨6[[#This Row],[tm]])</f>
        <v>1</v>
      </c>
    </row>
    <row r="125" spans="1:12" x14ac:dyDescent="0.3">
      <c r="A125">
        <v>95</v>
      </c>
      <c r="B125" t="s">
        <v>50</v>
      </c>
      <c r="C125" s="4">
        <v>43953</v>
      </c>
      <c r="D125">
        <v>18.5</v>
      </c>
      <c r="E125">
        <v>15.2</v>
      </c>
      <c r="F125">
        <v>21.6</v>
      </c>
      <c r="G125">
        <v>0</v>
      </c>
      <c r="H125">
        <v>6.2</v>
      </c>
      <c r="I125">
        <v>2.6</v>
      </c>
      <c r="K125" s="18">
        <f>MONTH(날씨6[[#This Row],[tm]])</f>
        <v>5</v>
      </c>
      <c r="L125" s="18">
        <f>DAY(날씨6[[#This Row],[tm]])</f>
        <v>2</v>
      </c>
    </row>
    <row r="126" spans="1:12" x14ac:dyDescent="0.3">
      <c r="A126">
        <v>95</v>
      </c>
      <c r="B126" t="s">
        <v>50</v>
      </c>
      <c r="C126" s="4">
        <v>43954</v>
      </c>
      <c r="D126">
        <v>21</v>
      </c>
      <c r="E126">
        <v>14.6</v>
      </c>
      <c r="F126">
        <v>26.8</v>
      </c>
      <c r="H126">
        <v>5.9</v>
      </c>
      <c r="I126">
        <v>3.2</v>
      </c>
      <c r="K126" s="18">
        <f>MONTH(날씨6[[#This Row],[tm]])</f>
        <v>5</v>
      </c>
      <c r="L126" s="18">
        <f>DAY(날씨6[[#This Row],[tm]])</f>
        <v>3</v>
      </c>
    </row>
    <row r="127" spans="1:12" x14ac:dyDescent="0.3">
      <c r="A127">
        <v>95</v>
      </c>
      <c r="B127" t="s">
        <v>50</v>
      </c>
      <c r="C127" s="4">
        <v>43955</v>
      </c>
      <c r="D127">
        <v>21.1</v>
      </c>
      <c r="E127">
        <v>15.4</v>
      </c>
      <c r="F127">
        <v>27.4</v>
      </c>
      <c r="H127">
        <v>7</v>
      </c>
      <c r="I127">
        <v>3.6</v>
      </c>
      <c r="K127" s="18">
        <f>MONTH(날씨6[[#This Row],[tm]])</f>
        <v>5</v>
      </c>
      <c r="L127" s="18">
        <f>DAY(날씨6[[#This Row],[tm]])</f>
        <v>4</v>
      </c>
    </row>
    <row r="128" spans="1:12" x14ac:dyDescent="0.3">
      <c r="A128">
        <v>95</v>
      </c>
      <c r="B128" t="s">
        <v>50</v>
      </c>
      <c r="C128" s="4">
        <v>43956</v>
      </c>
      <c r="D128">
        <v>16</v>
      </c>
      <c r="E128">
        <v>10.8</v>
      </c>
      <c r="F128">
        <v>21.7</v>
      </c>
      <c r="H128">
        <v>7.7</v>
      </c>
      <c r="I128">
        <v>3.9</v>
      </c>
      <c r="K128" s="18">
        <f>MONTH(날씨6[[#This Row],[tm]])</f>
        <v>5</v>
      </c>
      <c r="L128" s="18">
        <f>DAY(날씨6[[#This Row],[tm]])</f>
        <v>5</v>
      </c>
    </row>
    <row r="129" spans="1:12" x14ac:dyDescent="0.3">
      <c r="A129">
        <v>95</v>
      </c>
      <c r="B129" t="s">
        <v>50</v>
      </c>
      <c r="C129" s="4">
        <v>43957</v>
      </c>
      <c r="D129">
        <v>17.899999999999999</v>
      </c>
      <c r="E129">
        <v>8</v>
      </c>
      <c r="F129">
        <v>26.4</v>
      </c>
      <c r="H129">
        <v>7.8</v>
      </c>
      <c r="I129">
        <v>4.9000000000000004</v>
      </c>
      <c r="K129" s="18">
        <f>MONTH(날씨6[[#This Row],[tm]])</f>
        <v>5</v>
      </c>
      <c r="L129" s="18">
        <f>DAY(날씨6[[#This Row],[tm]])</f>
        <v>6</v>
      </c>
    </row>
    <row r="130" spans="1:12" x14ac:dyDescent="0.3">
      <c r="A130">
        <v>95</v>
      </c>
      <c r="B130" t="s">
        <v>50</v>
      </c>
      <c r="C130" s="4">
        <v>43958</v>
      </c>
      <c r="D130">
        <v>18.600000000000001</v>
      </c>
      <c r="E130">
        <v>10.3</v>
      </c>
      <c r="F130">
        <v>25.9</v>
      </c>
      <c r="H130">
        <v>7.8</v>
      </c>
      <c r="I130">
        <v>5.2</v>
      </c>
      <c r="K130" s="18">
        <f>MONTH(날씨6[[#This Row],[tm]])</f>
        <v>5</v>
      </c>
      <c r="L130" s="18">
        <f>DAY(날씨6[[#This Row],[tm]])</f>
        <v>7</v>
      </c>
    </row>
    <row r="131" spans="1:12" x14ac:dyDescent="0.3">
      <c r="A131">
        <v>95</v>
      </c>
      <c r="B131" t="s">
        <v>50</v>
      </c>
      <c r="C131" s="4">
        <v>43959</v>
      </c>
      <c r="D131">
        <v>17.7</v>
      </c>
      <c r="E131">
        <v>12.1</v>
      </c>
      <c r="F131">
        <v>25.9</v>
      </c>
      <c r="G131">
        <v>8.6</v>
      </c>
      <c r="H131">
        <v>7.2</v>
      </c>
      <c r="I131">
        <v>3.9</v>
      </c>
      <c r="K131" s="18">
        <f>MONTH(날씨6[[#This Row],[tm]])</f>
        <v>5</v>
      </c>
      <c r="L131" s="18">
        <f>DAY(날씨6[[#This Row],[tm]])</f>
        <v>8</v>
      </c>
    </row>
    <row r="132" spans="1:12" x14ac:dyDescent="0.3">
      <c r="A132">
        <v>95</v>
      </c>
      <c r="B132" t="s">
        <v>50</v>
      </c>
      <c r="C132" s="4">
        <v>43960</v>
      </c>
      <c r="D132">
        <v>13.9</v>
      </c>
      <c r="E132">
        <v>11.7</v>
      </c>
      <c r="F132">
        <v>16</v>
      </c>
      <c r="G132">
        <v>44.8</v>
      </c>
      <c r="H132">
        <v>6.9</v>
      </c>
      <c r="I132">
        <v>4.4000000000000004</v>
      </c>
      <c r="K132" s="18">
        <f>MONTH(날씨6[[#This Row],[tm]])</f>
        <v>5</v>
      </c>
      <c r="L132" s="18">
        <f>DAY(날씨6[[#This Row],[tm]])</f>
        <v>9</v>
      </c>
    </row>
    <row r="133" spans="1:12" x14ac:dyDescent="0.3">
      <c r="A133">
        <v>95</v>
      </c>
      <c r="B133" t="s">
        <v>50</v>
      </c>
      <c r="C133" s="4">
        <v>43961</v>
      </c>
      <c r="D133">
        <v>14.3</v>
      </c>
      <c r="E133">
        <v>12.3</v>
      </c>
      <c r="F133">
        <v>17.5</v>
      </c>
      <c r="G133">
        <v>1.2</v>
      </c>
      <c r="H133">
        <v>6.8</v>
      </c>
      <c r="I133">
        <v>3.5</v>
      </c>
      <c r="K133" s="18">
        <f>MONTH(날씨6[[#This Row],[tm]])</f>
        <v>5</v>
      </c>
      <c r="L133" s="18">
        <f>DAY(날씨6[[#This Row],[tm]])</f>
        <v>10</v>
      </c>
    </row>
    <row r="134" spans="1:12" x14ac:dyDescent="0.3">
      <c r="A134">
        <v>95</v>
      </c>
      <c r="B134" t="s">
        <v>50</v>
      </c>
      <c r="C134" s="4">
        <v>43962</v>
      </c>
      <c r="D134">
        <v>15.9</v>
      </c>
      <c r="E134">
        <v>11.5</v>
      </c>
      <c r="F134">
        <v>21.1</v>
      </c>
      <c r="G134">
        <v>0.7</v>
      </c>
      <c r="H134">
        <v>12.8</v>
      </c>
      <c r="I134">
        <v>6</v>
      </c>
      <c r="K134" s="18">
        <f>MONTH(날씨6[[#This Row],[tm]])</f>
        <v>5</v>
      </c>
      <c r="L134" s="18">
        <f>DAY(날씨6[[#This Row],[tm]])</f>
        <v>11</v>
      </c>
    </row>
    <row r="135" spans="1:12" x14ac:dyDescent="0.3">
      <c r="A135">
        <v>95</v>
      </c>
      <c r="B135" t="s">
        <v>50</v>
      </c>
      <c r="C135" s="4">
        <v>43963</v>
      </c>
      <c r="D135">
        <v>12.6</v>
      </c>
      <c r="E135">
        <v>8.8000000000000007</v>
      </c>
      <c r="F135">
        <v>18.899999999999999</v>
      </c>
      <c r="G135">
        <v>2.2000000000000002</v>
      </c>
      <c r="H135">
        <v>10.6</v>
      </c>
      <c r="I135">
        <v>5.2</v>
      </c>
      <c r="K135" s="18">
        <f>MONTH(날씨6[[#This Row],[tm]])</f>
        <v>5</v>
      </c>
      <c r="L135" s="18">
        <f>DAY(날씨6[[#This Row],[tm]])</f>
        <v>12</v>
      </c>
    </row>
    <row r="136" spans="1:12" x14ac:dyDescent="0.3">
      <c r="A136">
        <v>95</v>
      </c>
      <c r="B136" t="s">
        <v>50</v>
      </c>
      <c r="C136" s="4">
        <v>43964</v>
      </c>
      <c r="D136">
        <v>14.8</v>
      </c>
      <c r="E136">
        <v>5.6</v>
      </c>
      <c r="F136">
        <v>22.2</v>
      </c>
      <c r="H136">
        <v>13.2</v>
      </c>
      <c r="I136">
        <v>6.4</v>
      </c>
      <c r="K136" s="18">
        <f>MONTH(날씨6[[#This Row],[tm]])</f>
        <v>5</v>
      </c>
      <c r="L136" s="18">
        <f>DAY(날씨6[[#This Row],[tm]])</f>
        <v>13</v>
      </c>
    </row>
    <row r="137" spans="1:12" x14ac:dyDescent="0.3">
      <c r="A137">
        <v>95</v>
      </c>
      <c r="B137" t="s">
        <v>50</v>
      </c>
      <c r="C137" s="4">
        <v>43965</v>
      </c>
      <c r="D137">
        <v>16.3</v>
      </c>
      <c r="E137">
        <v>8</v>
      </c>
      <c r="F137">
        <v>23.8</v>
      </c>
      <c r="H137">
        <v>6.2</v>
      </c>
      <c r="I137">
        <v>2.8</v>
      </c>
      <c r="K137" s="18">
        <f>MONTH(날씨6[[#This Row],[tm]])</f>
        <v>5</v>
      </c>
      <c r="L137" s="18">
        <f>DAY(날씨6[[#This Row],[tm]])</f>
        <v>14</v>
      </c>
    </row>
    <row r="138" spans="1:12" x14ac:dyDescent="0.3">
      <c r="A138">
        <v>95</v>
      </c>
      <c r="B138" t="s">
        <v>50</v>
      </c>
      <c r="C138" s="4">
        <v>43966</v>
      </c>
      <c r="D138">
        <v>14.5</v>
      </c>
      <c r="E138">
        <v>12.5</v>
      </c>
      <c r="F138">
        <v>17.100000000000001</v>
      </c>
      <c r="G138">
        <v>6.7</v>
      </c>
      <c r="H138">
        <v>4.9000000000000004</v>
      </c>
      <c r="I138">
        <v>3.3</v>
      </c>
      <c r="K138" s="18">
        <f>MONTH(날씨6[[#This Row],[tm]])</f>
        <v>5</v>
      </c>
      <c r="L138" s="18">
        <f>DAY(날씨6[[#This Row],[tm]])</f>
        <v>15</v>
      </c>
    </row>
    <row r="139" spans="1:12" x14ac:dyDescent="0.3">
      <c r="A139">
        <v>95</v>
      </c>
      <c r="B139" t="s">
        <v>50</v>
      </c>
      <c r="C139" s="4">
        <v>43967</v>
      </c>
      <c r="D139">
        <v>16.899999999999999</v>
      </c>
      <c r="E139">
        <v>13.6</v>
      </c>
      <c r="F139">
        <v>20.6</v>
      </c>
      <c r="G139">
        <v>0.9</v>
      </c>
      <c r="H139">
        <v>4.5999999999999996</v>
      </c>
      <c r="I139">
        <v>2.9</v>
      </c>
      <c r="K139" s="18">
        <f>MONTH(날씨6[[#This Row],[tm]])</f>
        <v>5</v>
      </c>
      <c r="L139" s="18">
        <f>DAY(날씨6[[#This Row],[tm]])</f>
        <v>16</v>
      </c>
    </row>
    <row r="140" spans="1:12" x14ac:dyDescent="0.3">
      <c r="A140">
        <v>95</v>
      </c>
      <c r="B140" t="s">
        <v>50</v>
      </c>
      <c r="C140" s="4">
        <v>43968</v>
      </c>
      <c r="D140">
        <v>18.600000000000001</v>
      </c>
      <c r="E140">
        <v>15.3</v>
      </c>
      <c r="F140">
        <v>23.4</v>
      </c>
      <c r="H140">
        <v>7</v>
      </c>
      <c r="I140">
        <v>4</v>
      </c>
      <c r="K140" s="18">
        <f>MONTH(날씨6[[#This Row],[tm]])</f>
        <v>5</v>
      </c>
      <c r="L140" s="18">
        <f>DAY(날씨6[[#This Row],[tm]])</f>
        <v>17</v>
      </c>
    </row>
    <row r="141" spans="1:12" x14ac:dyDescent="0.3">
      <c r="A141">
        <v>95</v>
      </c>
      <c r="B141" t="s">
        <v>50</v>
      </c>
      <c r="C141" s="4">
        <v>43969</v>
      </c>
      <c r="D141">
        <v>17.7</v>
      </c>
      <c r="E141">
        <v>12.8</v>
      </c>
      <c r="F141">
        <v>26.5</v>
      </c>
      <c r="G141">
        <v>57.3</v>
      </c>
      <c r="H141">
        <v>15.6</v>
      </c>
      <c r="I141">
        <v>6.6</v>
      </c>
      <c r="K141" s="18">
        <f>MONTH(날씨6[[#This Row],[tm]])</f>
        <v>5</v>
      </c>
      <c r="L141" s="18">
        <f>DAY(날씨6[[#This Row],[tm]])</f>
        <v>18</v>
      </c>
    </row>
    <row r="142" spans="1:12" x14ac:dyDescent="0.3">
      <c r="A142">
        <v>95</v>
      </c>
      <c r="B142" t="s">
        <v>50</v>
      </c>
      <c r="C142" s="4">
        <v>43970</v>
      </c>
      <c r="D142">
        <v>11.4</v>
      </c>
      <c r="E142">
        <v>8.3000000000000007</v>
      </c>
      <c r="F142">
        <v>14.8</v>
      </c>
      <c r="G142">
        <v>15.1</v>
      </c>
      <c r="H142">
        <v>12.7</v>
      </c>
      <c r="I142">
        <v>6.6</v>
      </c>
      <c r="K142" s="18">
        <f>MONTH(날씨6[[#This Row],[tm]])</f>
        <v>5</v>
      </c>
      <c r="L142" s="18">
        <f>DAY(날씨6[[#This Row],[tm]])</f>
        <v>19</v>
      </c>
    </row>
    <row r="143" spans="1:12" x14ac:dyDescent="0.3">
      <c r="A143">
        <v>95</v>
      </c>
      <c r="B143" t="s">
        <v>50</v>
      </c>
      <c r="C143" s="4">
        <v>43971</v>
      </c>
      <c r="D143">
        <v>12.5</v>
      </c>
      <c r="E143">
        <v>5.8</v>
      </c>
      <c r="F143">
        <v>18.7</v>
      </c>
      <c r="H143">
        <v>9</v>
      </c>
      <c r="I143">
        <v>5</v>
      </c>
      <c r="K143" s="18">
        <f>MONTH(날씨6[[#This Row],[tm]])</f>
        <v>5</v>
      </c>
      <c r="L143" s="18">
        <f>DAY(날씨6[[#This Row],[tm]])</f>
        <v>20</v>
      </c>
    </row>
    <row r="144" spans="1:12" x14ac:dyDescent="0.3">
      <c r="A144">
        <v>95</v>
      </c>
      <c r="B144" t="s">
        <v>50</v>
      </c>
      <c r="C144" s="4">
        <v>43972</v>
      </c>
      <c r="D144">
        <v>15</v>
      </c>
      <c r="E144">
        <v>7.4</v>
      </c>
      <c r="F144">
        <v>21.2</v>
      </c>
      <c r="H144">
        <v>4.8</v>
      </c>
      <c r="I144">
        <v>2.5</v>
      </c>
      <c r="K144" s="18">
        <f>MONTH(날씨6[[#This Row],[tm]])</f>
        <v>5</v>
      </c>
      <c r="L144" s="18">
        <f>DAY(날씨6[[#This Row],[tm]])</f>
        <v>21</v>
      </c>
    </row>
    <row r="145" spans="1:12" x14ac:dyDescent="0.3">
      <c r="A145">
        <v>95</v>
      </c>
      <c r="B145" t="s">
        <v>50</v>
      </c>
      <c r="C145" s="4">
        <v>43973</v>
      </c>
      <c r="D145">
        <v>16.3</v>
      </c>
      <c r="E145">
        <v>11.9</v>
      </c>
      <c r="F145">
        <v>20.3</v>
      </c>
      <c r="G145">
        <v>0</v>
      </c>
      <c r="H145">
        <v>4.3</v>
      </c>
      <c r="I145">
        <v>3</v>
      </c>
      <c r="K145" s="18">
        <f>MONTH(날씨6[[#This Row],[tm]])</f>
        <v>5</v>
      </c>
      <c r="L145" s="18">
        <f>DAY(날씨6[[#This Row],[tm]])</f>
        <v>22</v>
      </c>
    </row>
    <row r="146" spans="1:12" x14ac:dyDescent="0.3">
      <c r="A146">
        <v>95</v>
      </c>
      <c r="B146" t="s">
        <v>50</v>
      </c>
      <c r="C146" s="4">
        <v>43974</v>
      </c>
      <c r="D146">
        <v>18.600000000000001</v>
      </c>
      <c r="E146">
        <v>14.1</v>
      </c>
      <c r="F146">
        <v>24</v>
      </c>
      <c r="G146">
        <v>0</v>
      </c>
      <c r="H146">
        <v>5.9</v>
      </c>
      <c r="I146">
        <v>2.7</v>
      </c>
      <c r="K146" s="18">
        <f>MONTH(날씨6[[#This Row],[tm]])</f>
        <v>5</v>
      </c>
      <c r="L146" s="18">
        <f>DAY(날씨6[[#This Row],[tm]])</f>
        <v>23</v>
      </c>
    </row>
    <row r="147" spans="1:12" x14ac:dyDescent="0.3">
      <c r="A147">
        <v>95</v>
      </c>
      <c r="B147" t="s">
        <v>50</v>
      </c>
      <c r="C147" s="4">
        <v>43975</v>
      </c>
      <c r="D147">
        <v>17.399999999999999</v>
      </c>
      <c r="E147">
        <v>15.4</v>
      </c>
      <c r="F147">
        <v>22.1</v>
      </c>
      <c r="G147">
        <v>20.6</v>
      </c>
      <c r="H147">
        <v>7.7</v>
      </c>
      <c r="I147">
        <v>3.7</v>
      </c>
      <c r="K147" s="18">
        <f>MONTH(날씨6[[#This Row],[tm]])</f>
        <v>5</v>
      </c>
      <c r="L147" s="18">
        <f>DAY(날씨6[[#This Row],[tm]])</f>
        <v>24</v>
      </c>
    </row>
    <row r="148" spans="1:12" x14ac:dyDescent="0.3">
      <c r="A148">
        <v>95</v>
      </c>
      <c r="B148" t="s">
        <v>50</v>
      </c>
      <c r="C148" s="4">
        <v>43976</v>
      </c>
      <c r="D148">
        <v>17.899999999999999</v>
      </c>
      <c r="E148">
        <v>14.3</v>
      </c>
      <c r="F148">
        <v>22.4</v>
      </c>
      <c r="H148">
        <v>6.1</v>
      </c>
      <c r="I148">
        <v>3.3</v>
      </c>
      <c r="K148" s="18">
        <f>MONTH(날씨6[[#This Row],[tm]])</f>
        <v>5</v>
      </c>
      <c r="L148" s="18">
        <f>DAY(날씨6[[#This Row],[tm]])</f>
        <v>25</v>
      </c>
    </row>
    <row r="149" spans="1:12" x14ac:dyDescent="0.3">
      <c r="A149">
        <v>95</v>
      </c>
      <c r="B149" t="s">
        <v>50</v>
      </c>
      <c r="C149" s="4">
        <v>43977</v>
      </c>
      <c r="D149">
        <v>15.8</v>
      </c>
      <c r="E149">
        <v>11.6</v>
      </c>
      <c r="F149">
        <v>21</v>
      </c>
      <c r="G149">
        <v>2.9</v>
      </c>
      <c r="H149">
        <v>6.1</v>
      </c>
      <c r="I149">
        <v>3.4</v>
      </c>
      <c r="K149" s="18">
        <f>MONTH(날씨6[[#This Row],[tm]])</f>
        <v>5</v>
      </c>
      <c r="L149" s="18">
        <f>DAY(날씨6[[#This Row],[tm]])</f>
        <v>26</v>
      </c>
    </row>
    <row r="150" spans="1:12" x14ac:dyDescent="0.3">
      <c r="A150">
        <v>95</v>
      </c>
      <c r="B150" t="s">
        <v>50</v>
      </c>
      <c r="C150" s="4">
        <v>43978</v>
      </c>
      <c r="D150">
        <v>16.7</v>
      </c>
      <c r="E150">
        <v>9.5</v>
      </c>
      <c r="F150">
        <v>24.2</v>
      </c>
      <c r="H150">
        <v>6.1</v>
      </c>
      <c r="I150">
        <v>3.2</v>
      </c>
      <c r="K150" s="18">
        <f>MONTH(날씨6[[#This Row],[tm]])</f>
        <v>5</v>
      </c>
      <c r="L150" s="18">
        <f>DAY(날씨6[[#This Row],[tm]])</f>
        <v>27</v>
      </c>
    </row>
    <row r="151" spans="1:12" x14ac:dyDescent="0.3">
      <c r="A151">
        <v>95</v>
      </c>
      <c r="B151" t="s">
        <v>50</v>
      </c>
      <c r="C151" s="4">
        <v>43979</v>
      </c>
      <c r="D151">
        <v>16.5</v>
      </c>
      <c r="E151">
        <v>12.4</v>
      </c>
      <c r="F151">
        <v>21.6</v>
      </c>
      <c r="G151">
        <v>0.1</v>
      </c>
      <c r="H151">
        <v>4.0999999999999996</v>
      </c>
      <c r="I151">
        <v>2.2000000000000002</v>
      </c>
      <c r="K151" s="18">
        <f>MONTH(날씨6[[#This Row],[tm]])</f>
        <v>5</v>
      </c>
      <c r="L151" s="18">
        <f>DAY(날씨6[[#This Row],[tm]])</f>
        <v>28</v>
      </c>
    </row>
    <row r="152" spans="1:12" x14ac:dyDescent="0.3">
      <c r="A152">
        <v>95</v>
      </c>
      <c r="B152" t="s">
        <v>50</v>
      </c>
      <c r="C152" s="4">
        <v>43980</v>
      </c>
      <c r="D152">
        <v>18.8</v>
      </c>
      <c r="E152">
        <v>10.3</v>
      </c>
      <c r="F152">
        <v>27</v>
      </c>
      <c r="H152">
        <v>5.3</v>
      </c>
      <c r="I152">
        <v>3</v>
      </c>
      <c r="K152" s="18">
        <f>MONTH(날씨6[[#This Row],[tm]])</f>
        <v>5</v>
      </c>
      <c r="L152" s="18">
        <f>DAY(날씨6[[#This Row],[tm]])</f>
        <v>29</v>
      </c>
    </row>
    <row r="153" spans="1:12" x14ac:dyDescent="0.3">
      <c r="A153">
        <v>95</v>
      </c>
      <c r="B153" t="s">
        <v>50</v>
      </c>
      <c r="C153" s="4">
        <v>43981</v>
      </c>
      <c r="D153">
        <v>21.2</v>
      </c>
      <c r="E153">
        <v>12.1</v>
      </c>
      <c r="F153">
        <v>28.8</v>
      </c>
      <c r="H153">
        <v>4.9000000000000004</v>
      </c>
      <c r="I153">
        <v>2.7</v>
      </c>
      <c r="K153" s="18">
        <f>MONTH(날씨6[[#This Row],[tm]])</f>
        <v>5</v>
      </c>
      <c r="L153" s="18">
        <f>DAY(날씨6[[#This Row],[tm]])</f>
        <v>30</v>
      </c>
    </row>
    <row r="154" spans="1:12" x14ac:dyDescent="0.3">
      <c r="A154">
        <v>95</v>
      </c>
      <c r="B154" t="s">
        <v>50</v>
      </c>
      <c r="C154" s="4">
        <v>43982</v>
      </c>
      <c r="D154">
        <v>20</v>
      </c>
      <c r="E154">
        <v>14</v>
      </c>
      <c r="F154">
        <v>27.1</v>
      </c>
      <c r="G154">
        <v>0.6</v>
      </c>
      <c r="H154">
        <v>7.6</v>
      </c>
      <c r="I154">
        <v>4.3</v>
      </c>
      <c r="K154" s="18">
        <f>MONTH(날씨6[[#This Row],[tm]])</f>
        <v>5</v>
      </c>
      <c r="L154" s="18">
        <f>DAY(날씨6[[#This Row],[tm]])</f>
        <v>31</v>
      </c>
    </row>
    <row r="155" spans="1:12" x14ac:dyDescent="0.3">
      <c r="A155">
        <v>95</v>
      </c>
      <c r="B155" t="s">
        <v>50</v>
      </c>
      <c r="C155" s="4">
        <v>43983</v>
      </c>
      <c r="D155">
        <v>19.8</v>
      </c>
      <c r="E155">
        <v>15.5</v>
      </c>
      <c r="F155">
        <v>25.3</v>
      </c>
      <c r="G155">
        <v>0.3</v>
      </c>
      <c r="H155">
        <v>13.4</v>
      </c>
      <c r="I155">
        <v>5.7</v>
      </c>
      <c r="K155" s="18">
        <f>MONTH(날씨6[[#This Row],[tm]])</f>
        <v>6</v>
      </c>
      <c r="L155" s="18">
        <f>DAY(날씨6[[#This Row],[tm]])</f>
        <v>1</v>
      </c>
    </row>
    <row r="156" spans="1:12" x14ac:dyDescent="0.3">
      <c r="A156">
        <v>95</v>
      </c>
      <c r="B156" t="s">
        <v>50</v>
      </c>
      <c r="C156" s="4">
        <v>43984</v>
      </c>
      <c r="D156">
        <v>16.3</v>
      </c>
      <c r="E156">
        <v>12.7</v>
      </c>
      <c r="F156">
        <v>22</v>
      </c>
      <c r="G156">
        <v>2.1</v>
      </c>
      <c r="H156">
        <v>12.7</v>
      </c>
      <c r="I156">
        <v>4.5999999999999996</v>
      </c>
      <c r="K156" s="18">
        <f>MONTH(날씨6[[#This Row],[tm]])</f>
        <v>6</v>
      </c>
      <c r="L156" s="18">
        <f>DAY(날씨6[[#This Row],[tm]])</f>
        <v>2</v>
      </c>
    </row>
    <row r="157" spans="1:12" x14ac:dyDescent="0.3">
      <c r="A157">
        <v>95</v>
      </c>
      <c r="B157" t="s">
        <v>50</v>
      </c>
      <c r="C157" s="4">
        <v>43985</v>
      </c>
      <c r="D157">
        <v>21.2</v>
      </c>
      <c r="E157">
        <v>16.2</v>
      </c>
      <c r="F157">
        <v>28</v>
      </c>
      <c r="H157">
        <v>7</v>
      </c>
      <c r="I157">
        <v>3.9</v>
      </c>
      <c r="K157" s="18">
        <f>MONTH(날씨6[[#This Row],[tm]])</f>
        <v>6</v>
      </c>
      <c r="L157" s="18">
        <f>DAY(날씨6[[#This Row],[tm]])</f>
        <v>3</v>
      </c>
    </row>
    <row r="158" spans="1:12" x14ac:dyDescent="0.3">
      <c r="A158">
        <v>95</v>
      </c>
      <c r="B158" t="s">
        <v>50</v>
      </c>
      <c r="C158" s="4">
        <v>43986</v>
      </c>
      <c r="D158">
        <v>21.6</v>
      </c>
      <c r="E158">
        <v>18</v>
      </c>
      <c r="F158">
        <v>26.7</v>
      </c>
      <c r="H158">
        <v>6.9</v>
      </c>
      <c r="I158">
        <v>3.6</v>
      </c>
      <c r="K158" s="18">
        <f>MONTH(날씨6[[#This Row],[tm]])</f>
        <v>6</v>
      </c>
      <c r="L158" s="18">
        <f>DAY(날씨6[[#This Row],[tm]])</f>
        <v>4</v>
      </c>
    </row>
    <row r="159" spans="1:12" x14ac:dyDescent="0.3">
      <c r="A159">
        <v>95</v>
      </c>
      <c r="B159" t="s">
        <v>50</v>
      </c>
      <c r="C159" s="4">
        <v>43987</v>
      </c>
      <c r="D159">
        <v>21.7</v>
      </c>
      <c r="E159">
        <v>17</v>
      </c>
      <c r="F159">
        <v>27.7</v>
      </c>
      <c r="H159">
        <v>4.9000000000000004</v>
      </c>
      <c r="I159">
        <v>2.4</v>
      </c>
      <c r="K159" s="18">
        <f>MONTH(날씨6[[#This Row],[tm]])</f>
        <v>6</v>
      </c>
      <c r="L159" s="18">
        <f>DAY(날씨6[[#This Row],[tm]])</f>
        <v>5</v>
      </c>
    </row>
    <row r="160" spans="1:12" x14ac:dyDescent="0.3">
      <c r="A160">
        <v>95</v>
      </c>
      <c r="B160" t="s">
        <v>50</v>
      </c>
      <c r="C160" s="4">
        <v>43988</v>
      </c>
      <c r="D160">
        <v>22.9</v>
      </c>
      <c r="E160">
        <v>15.2</v>
      </c>
      <c r="F160">
        <v>29.7</v>
      </c>
      <c r="H160">
        <v>6.2</v>
      </c>
      <c r="I160">
        <v>4</v>
      </c>
      <c r="K160" s="18">
        <f>MONTH(날씨6[[#This Row],[tm]])</f>
        <v>6</v>
      </c>
      <c r="L160" s="18">
        <f>DAY(날씨6[[#This Row],[tm]])</f>
        <v>6</v>
      </c>
    </row>
    <row r="161" spans="1:12" x14ac:dyDescent="0.3">
      <c r="A161">
        <v>95</v>
      </c>
      <c r="B161" t="s">
        <v>50</v>
      </c>
      <c r="C161" s="4">
        <v>43989</v>
      </c>
      <c r="D161">
        <v>22.3</v>
      </c>
      <c r="E161">
        <v>17.600000000000001</v>
      </c>
      <c r="F161">
        <v>28</v>
      </c>
      <c r="H161">
        <v>6.5</v>
      </c>
      <c r="I161">
        <v>2.8</v>
      </c>
      <c r="K161" s="18">
        <f>MONTH(날씨6[[#This Row],[tm]])</f>
        <v>6</v>
      </c>
      <c r="L161" s="18">
        <f>DAY(날씨6[[#This Row],[tm]])</f>
        <v>7</v>
      </c>
    </row>
    <row r="162" spans="1:12" x14ac:dyDescent="0.3">
      <c r="A162">
        <v>95</v>
      </c>
      <c r="B162" t="s">
        <v>50</v>
      </c>
      <c r="C162" s="4">
        <v>43990</v>
      </c>
      <c r="D162">
        <v>23.5</v>
      </c>
      <c r="E162">
        <v>17.600000000000001</v>
      </c>
      <c r="F162">
        <v>30.2</v>
      </c>
      <c r="H162">
        <v>4.8</v>
      </c>
      <c r="I162">
        <v>2.5</v>
      </c>
      <c r="K162" s="18">
        <f>MONTH(날씨6[[#This Row],[tm]])</f>
        <v>6</v>
      </c>
      <c r="L162" s="18">
        <f>DAY(날씨6[[#This Row],[tm]])</f>
        <v>8</v>
      </c>
    </row>
    <row r="163" spans="1:12" x14ac:dyDescent="0.3">
      <c r="A163">
        <v>95</v>
      </c>
      <c r="B163" t="s">
        <v>50</v>
      </c>
      <c r="C163" s="4">
        <v>43991</v>
      </c>
      <c r="D163">
        <v>24.9</v>
      </c>
      <c r="E163">
        <v>17.399999999999999</v>
      </c>
      <c r="F163">
        <v>31.8</v>
      </c>
      <c r="H163">
        <v>5.3</v>
      </c>
      <c r="I163">
        <v>2.9</v>
      </c>
      <c r="K163" s="18">
        <f>MONTH(날씨6[[#This Row],[tm]])</f>
        <v>6</v>
      </c>
      <c r="L163" s="18">
        <f>DAY(날씨6[[#This Row],[tm]])</f>
        <v>9</v>
      </c>
    </row>
    <row r="164" spans="1:12" x14ac:dyDescent="0.3">
      <c r="A164">
        <v>95</v>
      </c>
      <c r="B164" t="s">
        <v>50</v>
      </c>
      <c r="C164" s="4">
        <v>43992</v>
      </c>
      <c r="D164">
        <v>24.5</v>
      </c>
      <c r="E164">
        <v>18.5</v>
      </c>
      <c r="F164">
        <v>30.9</v>
      </c>
      <c r="G164">
        <v>1.1000000000000001</v>
      </c>
      <c r="H164">
        <v>5.6</v>
      </c>
      <c r="I164">
        <v>2.7</v>
      </c>
      <c r="K164" s="18">
        <f>MONTH(날씨6[[#This Row],[tm]])</f>
        <v>6</v>
      </c>
      <c r="L164" s="18">
        <f>DAY(날씨6[[#This Row],[tm]])</f>
        <v>10</v>
      </c>
    </row>
    <row r="165" spans="1:12" x14ac:dyDescent="0.3">
      <c r="A165">
        <v>95</v>
      </c>
      <c r="B165" t="s">
        <v>50</v>
      </c>
      <c r="C165" s="4">
        <v>43993</v>
      </c>
      <c r="D165">
        <v>25.1</v>
      </c>
      <c r="E165">
        <v>20.7</v>
      </c>
      <c r="F165">
        <v>30.8</v>
      </c>
      <c r="H165">
        <v>5.4</v>
      </c>
      <c r="I165">
        <v>2.6</v>
      </c>
      <c r="K165" s="18">
        <f>MONTH(날씨6[[#This Row],[tm]])</f>
        <v>6</v>
      </c>
      <c r="L165" s="18">
        <f>DAY(날씨6[[#This Row],[tm]])</f>
        <v>11</v>
      </c>
    </row>
    <row r="166" spans="1:12" x14ac:dyDescent="0.3">
      <c r="A166">
        <v>95</v>
      </c>
      <c r="B166" t="s">
        <v>50</v>
      </c>
      <c r="C166" s="4">
        <v>43994</v>
      </c>
      <c r="D166">
        <v>22.8</v>
      </c>
      <c r="E166">
        <v>17.600000000000001</v>
      </c>
      <c r="F166">
        <v>28.8</v>
      </c>
      <c r="H166">
        <v>5.6</v>
      </c>
      <c r="I166">
        <v>2.6</v>
      </c>
      <c r="K166" s="18">
        <f>MONTH(날씨6[[#This Row],[tm]])</f>
        <v>6</v>
      </c>
      <c r="L166" s="18">
        <f>DAY(날씨6[[#This Row],[tm]])</f>
        <v>12</v>
      </c>
    </row>
    <row r="167" spans="1:12" x14ac:dyDescent="0.3">
      <c r="A167">
        <v>95</v>
      </c>
      <c r="B167" t="s">
        <v>50</v>
      </c>
      <c r="C167" s="4">
        <v>43995</v>
      </c>
      <c r="D167">
        <v>24.7</v>
      </c>
      <c r="E167">
        <v>15.9</v>
      </c>
      <c r="F167">
        <v>33.1</v>
      </c>
      <c r="H167">
        <v>5.9</v>
      </c>
      <c r="I167">
        <v>2.2999999999999998</v>
      </c>
      <c r="K167" s="18">
        <f>MONTH(날씨6[[#This Row],[tm]])</f>
        <v>6</v>
      </c>
      <c r="L167" s="18">
        <f>DAY(날씨6[[#This Row],[tm]])</f>
        <v>13</v>
      </c>
    </row>
    <row r="168" spans="1:12" x14ac:dyDescent="0.3">
      <c r="A168">
        <v>95</v>
      </c>
      <c r="B168" t="s">
        <v>50</v>
      </c>
      <c r="C168" s="4">
        <v>43996</v>
      </c>
      <c r="D168">
        <v>24.3</v>
      </c>
      <c r="E168">
        <v>20.9</v>
      </c>
      <c r="F168">
        <v>29.2</v>
      </c>
      <c r="G168">
        <v>0</v>
      </c>
      <c r="H168">
        <v>9.8000000000000007</v>
      </c>
      <c r="I168">
        <v>4.2</v>
      </c>
      <c r="K168" s="18">
        <f>MONTH(날씨6[[#This Row],[tm]])</f>
        <v>6</v>
      </c>
      <c r="L168" s="18">
        <f>DAY(날씨6[[#This Row],[tm]])</f>
        <v>14</v>
      </c>
    </row>
    <row r="169" spans="1:12" x14ac:dyDescent="0.3">
      <c r="A169">
        <v>95</v>
      </c>
      <c r="B169" t="s">
        <v>50</v>
      </c>
      <c r="C169" s="4">
        <v>43997</v>
      </c>
      <c r="D169">
        <v>22.9</v>
      </c>
      <c r="E169">
        <v>15.5</v>
      </c>
      <c r="F169">
        <v>29.6</v>
      </c>
      <c r="H169">
        <v>11.9</v>
      </c>
      <c r="I169">
        <v>5.6</v>
      </c>
      <c r="K169" s="18">
        <f>MONTH(날씨6[[#This Row],[tm]])</f>
        <v>6</v>
      </c>
      <c r="L169" s="18">
        <f>DAY(날씨6[[#This Row],[tm]])</f>
        <v>15</v>
      </c>
    </row>
    <row r="170" spans="1:12" x14ac:dyDescent="0.3">
      <c r="A170">
        <v>95</v>
      </c>
      <c r="B170" t="s">
        <v>50</v>
      </c>
      <c r="C170" s="4">
        <v>43998</v>
      </c>
      <c r="D170">
        <v>22.8</v>
      </c>
      <c r="E170">
        <v>16.5</v>
      </c>
      <c r="F170">
        <v>29.3</v>
      </c>
      <c r="H170">
        <v>4.5999999999999996</v>
      </c>
      <c r="I170">
        <v>2.4</v>
      </c>
      <c r="K170" s="18">
        <f>MONTH(날씨6[[#This Row],[tm]])</f>
        <v>6</v>
      </c>
      <c r="L170" s="18">
        <f>DAY(날씨6[[#This Row],[tm]])</f>
        <v>16</v>
      </c>
    </row>
    <row r="171" spans="1:12" x14ac:dyDescent="0.3">
      <c r="A171">
        <v>95</v>
      </c>
      <c r="B171" t="s">
        <v>50</v>
      </c>
      <c r="C171" s="4">
        <v>43999</v>
      </c>
      <c r="D171">
        <v>23.5</v>
      </c>
      <c r="E171">
        <v>16.8</v>
      </c>
      <c r="F171">
        <v>30</v>
      </c>
      <c r="H171">
        <v>6</v>
      </c>
      <c r="I171">
        <v>3.2</v>
      </c>
      <c r="K171" s="18">
        <f>MONTH(날씨6[[#This Row],[tm]])</f>
        <v>6</v>
      </c>
      <c r="L171" s="18">
        <f>DAY(날씨6[[#This Row],[tm]])</f>
        <v>17</v>
      </c>
    </row>
    <row r="172" spans="1:12" x14ac:dyDescent="0.3">
      <c r="A172">
        <v>95</v>
      </c>
      <c r="B172" t="s">
        <v>50</v>
      </c>
      <c r="C172" s="4">
        <v>44000</v>
      </c>
      <c r="D172">
        <v>21</v>
      </c>
      <c r="E172">
        <v>16.7</v>
      </c>
      <c r="F172">
        <v>25</v>
      </c>
      <c r="H172">
        <v>8.4</v>
      </c>
      <c r="I172">
        <v>4.3</v>
      </c>
      <c r="K172" s="18">
        <f>MONTH(날씨6[[#This Row],[tm]])</f>
        <v>6</v>
      </c>
      <c r="L172" s="18">
        <f>DAY(날씨6[[#This Row],[tm]])</f>
        <v>18</v>
      </c>
    </row>
    <row r="173" spans="1:12" x14ac:dyDescent="0.3">
      <c r="A173">
        <v>95</v>
      </c>
      <c r="B173" t="s">
        <v>50</v>
      </c>
      <c r="C173" s="4">
        <v>44001</v>
      </c>
      <c r="D173">
        <v>23.2</v>
      </c>
      <c r="E173">
        <v>19</v>
      </c>
      <c r="F173">
        <v>28.9</v>
      </c>
      <c r="H173">
        <v>8.6</v>
      </c>
      <c r="I173">
        <v>5.6</v>
      </c>
      <c r="K173" s="18">
        <f>MONTH(날씨6[[#This Row],[tm]])</f>
        <v>6</v>
      </c>
      <c r="L173" s="18">
        <f>DAY(날씨6[[#This Row],[tm]])</f>
        <v>19</v>
      </c>
    </row>
    <row r="174" spans="1:12" x14ac:dyDescent="0.3">
      <c r="A174">
        <v>95</v>
      </c>
      <c r="B174" t="s">
        <v>50</v>
      </c>
      <c r="C174" s="4">
        <v>44002</v>
      </c>
      <c r="D174">
        <v>23.3</v>
      </c>
      <c r="E174">
        <v>16.899999999999999</v>
      </c>
      <c r="F174">
        <v>29.5</v>
      </c>
      <c r="H174">
        <v>5.8</v>
      </c>
      <c r="I174">
        <v>3.1</v>
      </c>
      <c r="K174" s="18">
        <f>MONTH(날씨6[[#This Row],[tm]])</f>
        <v>6</v>
      </c>
      <c r="L174" s="18">
        <f>DAY(날씨6[[#This Row],[tm]])</f>
        <v>20</v>
      </c>
    </row>
    <row r="175" spans="1:12" x14ac:dyDescent="0.3">
      <c r="A175">
        <v>95</v>
      </c>
      <c r="B175" t="s">
        <v>50</v>
      </c>
      <c r="C175" s="4">
        <v>44003</v>
      </c>
      <c r="D175">
        <v>24.1</v>
      </c>
      <c r="E175">
        <v>16.3</v>
      </c>
      <c r="F175">
        <v>31.4</v>
      </c>
      <c r="H175">
        <v>6.2</v>
      </c>
      <c r="I175">
        <v>2.9</v>
      </c>
      <c r="K175" s="18">
        <f>MONTH(날씨6[[#This Row],[tm]])</f>
        <v>6</v>
      </c>
      <c r="L175" s="18">
        <f>DAY(날씨6[[#This Row],[tm]])</f>
        <v>21</v>
      </c>
    </row>
    <row r="176" spans="1:12" x14ac:dyDescent="0.3">
      <c r="A176">
        <v>95</v>
      </c>
      <c r="B176" t="s">
        <v>50</v>
      </c>
      <c r="C176" s="4">
        <v>44004</v>
      </c>
      <c r="D176">
        <v>25.6</v>
      </c>
      <c r="E176">
        <v>17.399999999999999</v>
      </c>
      <c r="F176">
        <v>33.6</v>
      </c>
      <c r="H176">
        <v>5.7</v>
      </c>
      <c r="I176">
        <v>3.4</v>
      </c>
      <c r="K176" s="18">
        <f>MONTH(날씨6[[#This Row],[tm]])</f>
        <v>6</v>
      </c>
      <c r="L176" s="18">
        <f>DAY(날씨6[[#This Row],[tm]])</f>
        <v>22</v>
      </c>
    </row>
    <row r="177" spans="1:12" x14ac:dyDescent="0.3">
      <c r="A177">
        <v>95</v>
      </c>
      <c r="B177" t="s">
        <v>50</v>
      </c>
      <c r="C177" s="4">
        <v>44005</v>
      </c>
      <c r="D177">
        <v>25.1</v>
      </c>
      <c r="E177">
        <v>19.2</v>
      </c>
      <c r="F177">
        <v>30.4</v>
      </c>
      <c r="H177">
        <v>4.4000000000000004</v>
      </c>
      <c r="I177">
        <v>2.4</v>
      </c>
      <c r="K177" s="18">
        <f>MONTH(날씨6[[#This Row],[tm]])</f>
        <v>6</v>
      </c>
      <c r="L177" s="18">
        <f>DAY(날씨6[[#This Row],[tm]])</f>
        <v>23</v>
      </c>
    </row>
    <row r="178" spans="1:12" x14ac:dyDescent="0.3">
      <c r="A178">
        <v>95</v>
      </c>
      <c r="B178" t="s">
        <v>50</v>
      </c>
      <c r="C178" s="4">
        <v>44006</v>
      </c>
      <c r="D178">
        <v>19.899999999999999</v>
      </c>
      <c r="E178">
        <v>18.2</v>
      </c>
      <c r="F178">
        <v>23.6</v>
      </c>
      <c r="G178">
        <v>46.3</v>
      </c>
      <c r="H178">
        <v>6.3</v>
      </c>
      <c r="I178">
        <v>4</v>
      </c>
      <c r="K178" s="18">
        <f>MONTH(날씨6[[#This Row],[tm]])</f>
        <v>6</v>
      </c>
      <c r="L178" s="18">
        <f>DAY(날씨6[[#This Row],[tm]])</f>
        <v>24</v>
      </c>
    </row>
    <row r="179" spans="1:12" x14ac:dyDescent="0.3">
      <c r="A179">
        <v>95</v>
      </c>
      <c r="B179" t="s">
        <v>50</v>
      </c>
      <c r="C179" s="4">
        <v>44007</v>
      </c>
      <c r="D179">
        <v>20.100000000000001</v>
      </c>
      <c r="E179">
        <v>18.100000000000001</v>
      </c>
      <c r="F179">
        <v>22.5</v>
      </c>
      <c r="G179">
        <v>9</v>
      </c>
      <c r="H179">
        <v>4.9000000000000004</v>
      </c>
      <c r="I179">
        <v>2.9</v>
      </c>
      <c r="K179" s="18">
        <f>MONTH(날씨6[[#This Row],[tm]])</f>
        <v>6</v>
      </c>
      <c r="L179" s="18">
        <f>DAY(날씨6[[#This Row],[tm]])</f>
        <v>25</v>
      </c>
    </row>
    <row r="180" spans="1:12" x14ac:dyDescent="0.3">
      <c r="A180">
        <v>95</v>
      </c>
      <c r="B180" t="s">
        <v>50</v>
      </c>
      <c r="C180" s="4">
        <v>44008</v>
      </c>
      <c r="D180">
        <v>21.2</v>
      </c>
      <c r="E180">
        <v>18.8</v>
      </c>
      <c r="F180">
        <v>24.8</v>
      </c>
      <c r="G180">
        <v>3.3</v>
      </c>
      <c r="H180">
        <v>9</v>
      </c>
      <c r="I180">
        <v>4.4000000000000004</v>
      </c>
      <c r="K180" s="18">
        <f>MONTH(날씨6[[#This Row],[tm]])</f>
        <v>6</v>
      </c>
      <c r="L180" s="18">
        <f>DAY(날씨6[[#This Row],[tm]])</f>
        <v>26</v>
      </c>
    </row>
    <row r="181" spans="1:12" x14ac:dyDescent="0.3">
      <c r="A181">
        <v>95</v>
      </c>
      <c r="B181" t="s">
        <v>50</v>
      </c>
      <c r="C181" s="4">
        <v>44009</v>
      </c>
      <c r="D181">
        <v>22.3</v>
      </c>
      <c r="E181">
        <v>17.8</v>
      </c>
      <c r="F181">
        <v>28.4</v>
      </c>
      <c r="G181">
        <v>15.8</v>
      </c>
      <c r="H181">
        <v>11.6</v>
      </c>
      <c r="I181">
        <v>7.5</v>
      </c>
      <c r="K181" s="18">
        <f>MONTH(날씨6[[#This Row],[tm]])</f>
        <v>6</v>
      </c>
      <c r="L181" s="18">
        <f>DAY(날씨6[[#This Row],[tm]])</f>
        <v>27</v>
      </c>
    </row>
    <row r="182" spans="1:12" x14ac:dyDescent="0.3">
      <c r="A182">
        <v>95</v>
      </c>
      <c r="B182" t="s">
        <v>50</v>
      </c>
      <c r="C182" s="4">
        <v>44010</v>
      </c>
      <c r="D182">
        <v>22.9</v>
      </c>
      <c r="E182">
        <v>17.7</v>
      </c>
      <c r="F182">
        <v>29.1</v>
      </c>
      <c r="H182">
        <v>5</v>
      </c>
      <c r="I182">
        <v>2.9</v>
      </c>
      <c r="K182" s="18">
        <f>MONTH(날씨6[[#This Row],[tm]])</f>
        <v>6</v>
      </c>
      <c r="L182" s="18">
        <f>DAY(날씨6[[#This Row],[tm]])</f>
        <v>28</v>
      </c>
    </row>
    <row r="183" spans="1:12" x14ac:dyDescent="0.3">
      <c r="A183">
        <v>95</v>
      </c>
      <c r="B183" t="s">
        <v>50</v>
      </c>
      <c r="C183" s="4">
        <v>44011</v>
      </c>
      <c r="D183">
        <v>22.7</v>
      </c>
      <c r="E183">
        <v>18.2</v>
      </c>
      <c r="F183">
        <v>26.7</v>
      </c>
      <c r="G183">
        <v>1.3</v>
      </c>
      <c r="H183">
        <v>9.8000000000000007</v>
      </c>
      <c r="I183">
        <v>4.0999999999999996</v>
      </c>
      <c r="K183" s="18">
        <f>MONTH(날씨6[[#This Row],[tm]])</f>
        <v>6</v>
      </c>
      <c r="L183" s="18">
        <f>DAY(날씨6[[#This Row],[tm]])</f>
        <v>29</v>
      </c>
    </row>
    <row r="184" spans="1:12" x14ac:dyDescent="0.3">
      <c r="A184">
        <v>95</v>
      </c>
      <c r="B184" t="s">
        <v>50</v>
      </c>
      <c r="C184" s="4">
        <v>44012</v>
      </c>
      <c r="D184">
        <v>19.2</v>
      </c>
      <c r="E184">
        <v>16.8</v>
      </c>
      <c r="F184">
        <v>21.4</v>
      </c>
      <c r="G184">
        <v>13</v>
      </c>
      <c r="H184">
        <v>13.8</v>
      </c>
      <c r="I184">
        <v>7</v>
      </c>
      <c r="K184" s="18">
        <f>MONTH(날씨6[[#This Row],[tm]])</f>
        <v>6</v>
      </c>
      <c r="L184" s="18">
        <f>DAY(날씨6[[#This Row],[tm]])</f>
        <v>30</v>
      </c>
    </row>
    <row r="185" spans="1:12" x14ac:dyDescent="0.3">
      <c r="A185">
        <v>95</v>
      </c>
      <c r="B185" t="s">
        <v>50</v>
      </c>
      <c r="C185" s="4">
        <v>44013</v>
      </c>
      <c r="D185">
        <v>19.600000000000001</v>
      </c>
      <c r="E185">
        <v>16.2</v>
      </c>
      <c r="F185">
        <v>25.3</v>
      </c>
      <c r="G185">
        <v>1.3</v>
      </c>
      <c r="H185">
        <v>4.9000000000000004</v>
      </c>
      <c r="I185">
        <v>2.5</v>
      </c>
      <c r="K185" s="18">
        <f>MONTH(날씨6[[#This Row],[tm]])</f>
        <v>7</v>
      </c>
      <c r="L185" s="18">
        <f>DAY(날씨6[[#This Row],[tm]])</f>
        <v>1</v>
      </c>
    </row>
    <row r="186" spans="1:12" x14ac:dyDescent="0.3">
      <c r="A186">
        <v>95</v>
      </c>
      <c r="B186" t="s">
        <v>50</v>
      </c>
      <c r="C186" s="4">
        <v>44014</v>
      </c>
      <c r="D186">
        <v>22.8</v>
      </c>
      <c r="E186">
        <v>16.2</v>
      </c>
      <c r="F186">
        <v>29.4</v>
      </c>
      <c r="G186">
        <v>0</v>
      </c>
      <c r="H186">
        <v>5.9</v>
      </c>
      <c r="I186">
        <v>3.7</v>
      </c>
      <c r="K186" s="18">
        <f>MONTH(날씨6[[#This Row],[tm]])</f>
        <v>7</v>
      </c>
      <c r="L186" s="18">
        <f>DAY(날씨6[[#This Row],[tm]])</f>
        <v>2</v>
      </c>
    </row>
    <row r="187" spans="1:12" x14ac:dyDescent="0.3">
      <c r="A187">
        <v>95</v>
      </c>
      <c r="B187" t="s">
        <v>50</v>
      </c>
      <c r="C187" s="4">
        <v>44015</v>
      </c>
      <c r="D187">
        <v>24.2</v>
      </c>
      <c r="E187">
        <v>18.7</v>
      </c>
      <c r="F187">
        <v>31.1</v>
      </c>
      <c r="G187">
        <v>0</v>
      </c>
      <c r="H187">
        <v>6.1</v>
      </c>
      <c r="I187">
        <v>3.1</v>
      </c>
      <c r="K187" s="18">
        <f>MONTH(날씨6[[#This Row],[tm]])</f>
        <v>7</v>
      </c>
      <c r="L187" s="18">
        <f>DAY(날씨6[[#This Row],[tm]])</f>
        <v>3</v>
      </c>
    </row>
    <row r="188" spans="1:12" x14ac:dyDescent="0.3">
      <c r="A188">
        <v>95</v>
      </c>
      <c r="B188" t="s">
        <v>50</v>
      </c>
      <c r="C188" s="4">
        <v>44016</v>
      </c>
      <c r="D188">
        <v>23</v>
      </c>
      <c r="E188">
        <v>18.7</v>
      </c>
      <c r="F188">
        <v>28.1</v>
      </c>
      <c r="H188">
        <v>5.7</v>
      </c>
      <c r="I188">
        <v>2.8</v>
      </c>
      <c r="K188" s="18">
        <f>MONTH(날씨6[[#This Row],[tm]])</f>
        <v>7</v>
      </c>
      <c r="L188" s="18">
        <f>DAY(날씨6[[#This Row],[tm]])</f>
        <v>4</v>
      </c>
    </row>
    <row r="189" spans="1:12" x14ac:dyDescent="0.3">
      <c r="A189">
        <v>95</v>
      </c>
      <c r="B189" t="s">
        <v>50</v>
      </c>
      <c r="C189" s="4">
        <v>44017</v>
      </c>
      <c r="D189">
        <v>22.5</v>
      </c>
      <c r="E189">
        <v>18.2</v>
      </c>
      <c r="F189">
        <v>27.8</v>
      </c>
      <c r="H189">
        <v>5.4</v>
      </c>
      <c r="I189">
        <v>2.7</v>
      </c>
      <c r="K189" s="18">
        <f>MONTH(날씨6[[#This Row],[tm]])</f>
        <v>7</v>
      </c>
      <c r="L189" s="18">
        <f>DAY(날씨6[[#This Row],[tm]])</f>
        <v>5</v>
      </c>
    </row>
    <row r="190" spans="1:12" x14ac:dyDescent="0.3">
      <c r="A190">
        <v>95</v>
      </c>
      <c r="B190" t="s">
        <v>50</v>
      </c>
      <c r="C190" s="4">
        <v>44018</v>
      </c>
      <c r="D190">
        <v>24.2</v>
      </c>
      <c r="E190">
        <v>18.7</v>
      </c>
      <c r="F190">
        <v>30</v>
      </c>
      <c r="G190">
        <v>0</v>
      </c>
      <c r="H190">
        <v>4.9000000000000004</v>
      </c>
      <c r="I190">
        <v>2.7</v>
      </c>
      <c r="K190" s="18">
        <f>MONTH(날씨6[[#This Row],[tm]])</f>
        <v>7</v>
      </c>
      <c r="L190" s="18">
        <f>DAY(날씨6[[#This Row],[tm]])</f>
        <v>6</v>
      </c>
    </row>
    <row r="191" spans="1:12" x14ac:dyDescent="0.3">
      <c r="A191">
        <v>95</v>
      </c>
      <c r="B191" t="s">
        <v>50</v>
      </c>
      <c r="C191" s="4">
        <v>44019</v>
      </c>
      <c r="D191">
        <v>22.9</v>
      </c>
      <c r="E191">
        <v>19.7</v>
      </c>
      <c r="F191">
        <v>26.9</v>
      </c>
      <c r="G191">
        <v>0</v>
      </c>
      <c r="H191">
        <v>7.4</v>
      </c>
      <c r="I191">
        <v>3.4</v>
      </c>
      <c r="K191" s="18">
        <f>MONTH(날씨6[[#This Row],[tm]])</f>
        <v>7</v>
      </c>
      <c r="L191" s="18">
        <f>DAY(날씨6[[#This Row],[tm]])</f>
        <v>7</v>
      </c>
    </row>
    <row r="192" spans="1:12" x14ac:dyDescent="0.3">
      <c r="A192">
        <v>95</v>
      </c>
      <c r="B192" t="s">
        <v>50</v>
      </c>
      <c r="C192" s="4">
        <v>44020</v>
      </c>
      <c r="D192">
        <v>24</v>
      </c>
      <c r="E192">
        <v>18.899999999999999</v>
      </c>
      <c r="F192">
        <v>30.2</v>
      </c>
      <c r="H192">
        <v>4.7</v>
      </c>
      <c r="I192">
        <v>2.5</v>
      </c>
      <c r="K192" s="18">
        <f>MONTH(날씨6[[#This Row],[tm]])</f>
        <v>7</v>
      </c>
      <c r="L192" s="18">
        <f>DAY(날씨6[[#This Row],[tm]])</f>
        <v>8</v>
      </c>
    </row>
    <row r="193" spans="1:12" x14ac:dyDescent="0.3">
      <c r="A193">
        <v>95</v>
      </c>
      <c r="B193" t="s">
        <v>50</v>
      </c>
      <c r="C193" s="4">
        <v>44021</v>
      </c>
      <c r="D193">
        <v>25</v>
      </c>
      <c r="E193">
        <v>17.899999999999999</v>
      </c>
      <c r="F193">
        <v>31.7</v>
      </c>
      <c r="H193">
        <v>7.2</v>
      </c>
      <c r="I193">
        <v>4.5</v>
      </c>
      <c r="K193" s="18">
        <f>MONTH(날씨6[[#This Row],[tm]])</f>
        <v>7</v>
      </c>
      <c r="L193" s="18">
        <f>DAY(날씨6[[#This Row],[tm]])</f>
        <v>9</v>
      </c>
    </row>
    <row r="194" spans="1:12" x14ac:dyDescent="0.3">
      <c r="A194">
        <v>95</v>
      </c>
      <c r="B194" t="s">
        <v>50</v>
      </c>
      <c r="C194" s="4">
        <v>44022</v>
      </c>
      <c r="D194">
        <v>21.8</v>
      </c>
      <c r="E194">
        <v>20</v>
      </c>
      <c r="F194">
        <v>24.3</v>
      </c>
      <c r="G194">
        <v>40.700000000000003</v>
      </c>
      <c r="H194">
        <v>7.9</v>
      </c>
      <c r="I194">
        <v>4.3</v>
      </c>
      <c r="K194" s="18">
        <f>MONTH(날씨6[[#This Row],[tm]])</f>
        <v>7</v>
      </c>
      <c r="L194" s="18">
        <f>DAY(날씨6[[#This Row],[tm]])</f>
        <v>10</v>
      </c>
    </row>
    <row r="195" spans="1:12" x14ac:dyDescent="0.3">
      <c r="A195">
        <v>95</v>
      </c>
      <c r="B195" t="s">
        <v>50</v>
      </c>
      <c r="C195" s="4">
        <v>44023</v>
      </c>
      <c r="D195">
        <v>22.7</v>
      </c>
      <c r="E195">
        <v>19.8</v>
      </c>
      <c r="F195">
        <v>26.9</v>
      </c>
      <c r="H195">
        <v>8.5</v>
      </c>
      <c r="I195">
        <v>5</v>
      </c>
      <c r="K195" s="18">
        <f>MONTH(날씨6[[#This Row],[tm]])</f>
        <v>7</v>
      </c>
      <c r="L195" s="18">
        <f>DAY(날씨6[[#This Row],[tm]])</f>
        <v>11</v>
      </c>
    </row>
    <row r="196" spans="1:12" x14ac:dyDescent="0.3">
      <c r="A196">
        <v>95</v>
      </c>
      <c r="B196" t="s">
        <v>50</v>
      </c>
      <c r="C196" s="4">
        <v>44024</v>
      </c>
      <c r="D196">
        <v>20.9</v>
      </c>
      <c r="E196">
        <v>15.3</v>
      </c>
      <c r="F196">
        <v>24.9</v>
      </c>
      <c r="G196">
        <v>0</v>
      </c>
      <c r="H196">
        <v>5.0999999999999996</v>
      </c>
      <c r="I196">
        <v>3.4</v>
      </c>
      <c r="K196" s="18">
        <f>MONTH(날씨6[[#This Row],[tm]])</f>
        <v>7</v>
      </c>
      <c r="L196" s="18">
        <f>DAY(날씨6[[#This Row],[tm]])</f>
        <v>12</v>
      </c>
    </row>
    <row r="197" spans="1:12" x14ac:dyDescent="0.3">
      <c r="A197">
        <v>95</v>
      </c>
      <c r="B197" t="s">
        <v>50</v>
      </c>
      <c r="C197" s="4">
        <v>44025</v>
      </c>
      <c r="D197">
        <v>18.8</v>
      </c>
      <c r="E197">
        <v>16.899999999999999</v>
      </c>
      <c r="F197">
        <v>21.7</v>
      </c>
      <c r="G197">
        <v>19</v>
      </c>
      <c r="H197">
        <v>10</v>
      </c>
      <c r="I197">
        <v>4.8</v>
      </c>
      <c r="K197" s="18">
        <f>MONTH(날씨6[[#This Row],[tm]])</f>
        <v>7</v>
      </c>
      <c r="L197" s="18">
        <f>DAY(날씨6[[#This Row],[tm]])</f>
        <v>13</v>
      </c>
    </row>
    <row r="198" spans="1:12" x14ac:dyDescent="0.3">
      <c r="A198">
        <v>95</v>
      </c>
      <c r="B198" t="s">
        <v>50</v>
      </c>
      <c r="C198" s="4">
        <v>44026</v>
      </c>
      <c r="D198">
        <v>19.3</v>
      </c>
      <c r="E198">
        <v>16.3</v>
      </c>
      <c r="F198">
        <v>22.9</v>
      </c>
      <c r="G198">
        <v>12.4</v>
      </c>
      <c r="H198">
        <v>9.5</v>
      </c>
      <c r="I198">
        <v>4.9000000000000004</v>
      </c>
      <c r="K198" s="18">
        <f>MONTH(날씨6[[#This Row],[tm]])</f>
        <v>7</v>
      </c>
      <c r="L198" s="18">
        <f>DAY(날씨6[[#This Row],[tm]])</f>
        <v>14</v>
      </c>
    </row>
    <row r="199" spans="1:12" x14ac:dyDescent="0.3">
      <c r="A199">
        <v>95</v>
      </c>
      <c r="B199" t="s">
        <v>50</v>
      </c>
      <c r="C199" s="4">
        <v>44027</v>
      </c>
      <c r="D199">
        <v>22.1</v>
      </c>
      <c r="E199">
        <v>16.2</v>
      </c>
      <c r="F199">
        <v>29.4</v>
      </c>
      <c r="G199">
        <v>0</v>
      </c>
      <c r="H199">
        <v>6.4</v>
      </c>
      <c r="I199">
        <v>2.8</v>
      </c>
      <c r="K199" s="18">
        <f>MONTH(날씨6[[#This Row],[tm]])</f>
        <v>7</v>
      </c>
      <c r="L199" s="18">
        <f>DAY(날씨6[[#This Row],[tm]])</f>
        <v>15</v>
      </c>
    </row>
    <row r="200" spans="1:12" x14ac:dyDescent="0.3">
      <c r="A200">
        <v>95</v>
      </c>
      <c r="B200" t="s">
        <v>50</v>
      </c>
      <c r="C200" s="4">
        <v>44028</v>
      </c>
      <c r="D200">
        <v>23.3</v>
      </c>
      <c r="E200">
        <v>17.899999999999999</v>
      </c>
      <c r="F200">
        <v>29.1</v>
      </c>
      <c r="G200">
        <v>0</v>
      </c>
      <c r="H200">
        <v>4.4000000000000004</v>
      </c>
      <c r="I200">
        <v>2.1</v>
      </c>
      <c r="K200" s="18">
        <f>MONTH(날씨6[[#This Row],[tm]])</f>
        <v>7</v>
      </c>
      <c r="L200" s="18">
        <f>DAY(날씨6[[#This Row],[tm]])</f>
        <v>16</v>
      </c>
    </row>
    <row r="201" spans="1:12" x14ac:dyDescent="0.3">
      <c r="A201">
        <v>95</v>
      </c>
      <c r="B201" t="s">
        <v>50</v>
      </c>
      <c r="C201" s="4">
        <v>44029</v>
      </c>
      <c r="D201">
        <v>24.7</v>
      </c>
      <c r="E201">
        <v>20.3</v>
      </c>
      <c r="F201">
        <v>30.6</v>
      </c>
      <c r="G201">
        <v>0</v>
      </c>
      <c r="H201">
        <v>11</v>
      </c>
      <c r="I201">
        <v>5.3</v>
      </c>
      <c r="K201" s="18">
        <f>MONTH(날씨6[[#This Row],[tm]])</f>
        <v>7</v>
      </c>
      <c r="L201" s="18">
        <f>DAY(날씨6[[#This Row],[tm]])</f>
        <v>17</v>
      </c>
    </row>
    <row r="202" spans="1:12" x14ac:dyDescent="0.3">
      <c r="A202">
        <v>95</v>
      </c>
      <c r="B202" t="s">
        <v>50</v>
      </c>
      <c r="C202" s="4">
        <v>44030</v>
      </c>
      <c r="D202">
        <v>24</v>
      </c>
      <c r="E202">
        <v>20.7</v>
      </c>
      <c r="F202">
        <v>29.2</v>
      </c>
      <c r="G202">
        <v>19.899999999999999</v>
      </c>
      <c r="H202">
        <v>9.1</v>
      </c>
      <c r="I202">
        <v>4.4000000000000004</v>
      </c>
      <c r="K202" s="18">
        <f>MONTH(날씨6[[#This Row],[tm]])</f>
        <v>7</v>
      </c>
      <c r="L202" s="18">
        <f>DAY(날씨6[[#This Row],[tm]])</f>
        <v>18</v>
      </c>
    </row>
    <row r="203" spans="1:12" x14ac:dyDescent="0.3">
      <c r="A203">
        <v>95</v>
      </c>
      <c r="B203" t="s">
        <v>50</v>
      </c>
      <c r="C203" s="4">
        <v>44031</v>
      </c>
      <c r="D203">
        <v>21.9</v>
      </c>
      <c r="E203">
        <v>19.2</v>
      </c>
      <c r="F203">
        <v>27.2</v>
      </c>
      <c r="G203">
        <v>14.7</v>
      </c>
      <c r="H203">
        <v>10.4</v>
      </c>
      <c r="I203">
        <v>3.8</v>
      </c>
      <c r="K203" s="18">
        <f>MONTH(날씨6[[#This Row],[tm]])</f>
        <v>7</v>
      </c>
      <c r="L203" s="18">
        <f>DAY(날씨6[[#This Row],[tm]])</f>
        <v>19</v>
      </c>
    </row>
    <row r="204" spans="1:12" x14ac:dyDescent="0.3">
      <c r="A204">
        <v>95</v>
      </c>
      <c r="B204" t="s">
        <v>50</v>
      </c>
      <c r="C204" s="4">
        <v>44032</v>
      </c>
      <c r="D204">
        <v>23.3</v>
      </c>
      <c r="E204">
        <v>21.4</v>
      </c>
      <c r="F204">
        <v>27.5</v>
      </c>
      <c r="G204">
        <v>2.1</v>
      </c>
      <c r="H204">
        <v>12.9</v>
      </c>
      <c r="I204">
        <v>5.9</v>
      </c>
      <c r="K204" s="18">
        <f>MONTH(날씨6[[#This Row],[tm]])</f>
        <v>7</v>
      </c>
      <c r="L204" s="18">
        <f>DAY(날씨6[[#This Row],[tm]])</f>
        <v>20</v>
      </c>
    </row>
    <row r="205" spans="1:12" x14ac:dyDescent="0.3">
      <c r="A205">
        <v>95</v>
      </c>
      <c r="B205" t="s">
        <v>50</v>
      </c>
      <c r="C205" s="4">
        <v>44033</v>
      </c>
      <c r="D205">
        <v>24</v>
      </c>
      <c r="E205">
        <v>20.5</v>
      </c>
      <c r="F205">
        <v>29.3</v>
      </c>
      <c r="G205">
        <v>0</v>
      </c>
      <c r="H205">
        <v>4.5</v>
      </c>
      <c r="I205">
        <v>2.2000000000000002</v>
      </c>
      <c r="K205" s="18">
        <f>MONTH(날씨6[[#This Row],[tm]])</f>
        <v>7</v>
      </c>
      <c r="L205" s="18">
        <f>DAY(날씨6[[#This Row],[tm]])</f>
        <v>21</v>
      </c>
    </row>
    <row r="206" spans="1:12" x14ac:dyDescent="0.3">
      <c r="A206">
        <v>95</v>
      </c>
      <c r="B206" t="s">
        <v>50</v>
      </c>
      <c r="C206" s="4">
        <v>44034</v>
      </c>
      <c r="D206">
        <v>23.4</v>
      </c>
      <c r="E206">
        <v>19.399999999999999</v>
      </c>
      <c r="F206">
        <v>28.5</v>
      </c>
      <c r="G206">
        <v>0.6</v>
      </c>
      <c r="H206">
        <v>4.7</v>
      </c>
      <c r="I206">
        <v>2.6</v>
      </c>
      <c r="K206" s="18">
        <f>MONTH(날씨6[[#This Row],[tm]])</f>
        <v>7</v>
      </c>
      <c r="L206" s="18">
        <f>DAY(날씨6[[#This Row],[tm]])</f>
        <v>22</v>
      </c>
    </row>
    <row r="207" spans="1:12" x14ac:dyDescent="0.3">
      <c r="A207">
        <v>95</v>
      </c>
      <c r="B207" t="s">
        <v>50</v>
      </c>
      <c r="C207" s="4">
        <v>44035</v>
      </c>
      <c r="D207">
        <v>20.9</v>
      </c>
      <c r="E207">
        <v>18.2</v>
      </c>
      <c r="F207">
        <v>23.8</v>
      </c>
      <c r="G207">
        <v>48.5</v>
      </c>
      <c r="H207">
        <v>15.9</v>
      </c>
      <c r="I207">
        <v>6.1</v>
      </c>
      <c r="K207" s="18">
        <f>MONTH(날씨6[[#This Row],[tm]])</f>
        <v>7</v>
      </c>
      <c r="L207" s="18">
        <f>DAY(날씨6[[#This Row],[tm]])</f>
        <v>23</v>
      </c>
    </row>
    <row r="208" spans="1:12" x14ac:dyDescent="0.3">
      <c r="A208">
        <v>95</v>
      </c>
      <c r="B208" t="s">
        <v>50</v>
      </c>
      <c r="C208" s="4">
        <v>44036</v>
      </c>
      <c r="D208">
        <v>21.6</v>
      </c>
      <c r="E208">
        <v>18.2</v>
      </c>
      <c r="F208">
        <v>25.9</v>
      </c>
      <c r="G208">
        <v>6.8</v>
      </c>
      <c r="H208">
        <v>15.7</v>
      </c>
      <c r="I208">
        <v>7.6</v>
      </c>
      <c r="K208" s="18">
        <f>MONTH(날씨6[[#This Row],[tm]])</f>
        <v>7</v>
      </c>
      <c r="L208" s="18">
        <f>DAY(날씨6[[#This Row],[tm]])</f>
        <v>24</v>
      </c>
    </row>
    <row r="209" spans="1:12" x14ac:dyDescent="0.3">
      <c r="A209">
        <v>95</v>
      </c>
      <c r="B209" t="s">
        <v>50</v>
      </c>
      <c r="C209" s="4">
        <v>44037</v>
      </c>
      <c r="D209">
        <v>22.7</v>
      </c>
      <c r="E209">
        <v>20.6</v>
      </c>
      <c r="F209">
        <v>26.5</v>
      </c>
      <c r="G209">
        <v>0</v>
      </c>
      <c r="H209">
        <v>11.4</v>
      </c>
      <c r="I209">
        <v>6.6</v>
      </c>
      <c r="K209" s="18">
        <f>MONTH(날씨6[[#This Row],[tm]])</f>
        <v>7</v>
      </c>
      <c r="L209" s="18">
        <f>DAY(날씨6[[#This Row],[tm]])</f>
        <v>25</v>
      </c>
    </row>
    <row r="210" spans="1:12" x14ac:dyDescent="0.3">
      <c r="A210">
        <v>95</v>
      </c>
      <c r="B210" t="s">
        <v>50</v>
      </c>
      <c r="C210" s="4">
        <v>44038</v>
      </c>
      <c r="D210">
        <v>22.8</v>
      </c>
      <c r="E210">
        <v>19.8</v>
      </c>
      <c r="F210">
        <v>27</v>
      </c>
      <c r="G210">
        <v>0</v>
      </c>
      <c r="H210">
        <v>7.8</v>
      </c>
      <c r="I210">
        <v>4.3</v>
      </c>
      <c r="K210" s="18">
        <f>MONTH(날씨6[[#This Row],[tm]])</f>
        <v>7</v>
      </c>
      <c r="L210" s="18">
        <f>DAY(날씨6[[#This Row],[tm]])</f>
        <v>26</v>
      </c>
    </row>
    <row r="211" spans="1:12" x14ac:dyDescent="0.3">
      <c r="A211">
        <v>95</v>
      </c>
      <c r="B211" t="s">
        <v>50</v>
      </c>
      <c r="C211" s="4">
        <v>44039</v>
      </c>
      <c r="D211">
        <v>21.8</v>
      </c>
      <c r="E211">
        <v>19.600000000000001</v>
      </c>
      <c r="F211">
        <v>24.1</v>
      </c>
      <c r="G211">
        <v>5.0999999999999996</v>
      </c>
      <c r="H211">
        <v>5.2</v>
      </c>
      <c r="I211">
        <v>3.2</v>
      </c>
      <c r="K211" s="18">
        <f>MONTH(날씨6[[#This Row],[tm]])</f>
        <v>7</v>
      </c>
      <c r="L211" s="18">
        <f>DAY(날씨6[[#This Row],[tm]])</f>
        <v>27</v>
      </c>
    </row>
    <row r="212" spans="1:12" x14ac:dyDescent="0.3">
      <c r="A212">
        <v>95</v>
      </c>
      <c r="B212" t="s">
        <v>50</v>
      </c>
      <c r="C212" s="4">
        <v>44040</v>
      </c>
      <c r="D212">
        <v>23.7</v>
      </c>
      <c r="E212">
        <v>20.100000000000001</v>
      </c>
      <c r="F212">
        <v>27.7</v>
      </c>
      <c r="G212">
        <v>0</v>
      </c>
      <c r="H212">
        <v>3.8</v>
      </c>
      <c r="I212">
        <v>2.6</v>
      </c>
      <c r="K212" s="18">
        <f>MONTH(날씨6[[#This Row],[tm]])</f>
        <v>7</v>
      </c>
      <c r="L212" s="18">
        <f>DAY(날씨6[[#This Row],[tm]])</f>
        <v>28</v>
      </c>
    </row>
    <row r="213" spans="1:12" x14ac:dyDescent="0.3">
      <c r="A213">
        <v>95</v>
      </c>
      <c r="B213" t="s">
        <v>50</v>
      </c>
      <c r="C213" s="4">
        <v>44041</v>
      </c>
      <c r="D213">
        <v>23.2</v>
      </c>
      <c r="E213">
        <v>21.8</v>
      </c>
      <c r="F213">
        <v>27.3</v>
      </c>
      <c r="G213">
        <v>13.1</v>
      </c>
      <c r="H213">
        <v>5.9</v>
      </c>
      <c r="I213">
        <v>3.9</v>
      </c>
      <c r="K213" s="18">
        <f>MONTH(날씨6[[#This Row],[tm]])</f>
        <v>7</v>
      </c>
      <c r="L213" s="18">
        <f>DAY(날씨6[[#This Row],[tm]])</f>
        <v>29</v>
      </c>
    </row>
    <row r="214" spans="1:12" x14ac:dyDescent="0.3">
      <c r="A214">
        <v>95</v>
      </c>
      <c r="B214" t="s">
        <v>50</v>
      </c>
      <c r="C214" s="4">
        <v>44042</v>
      </c>
      <c r="D214">
        <v>24.6</v>
      </c>
      <c r="E214">
        <v>20.9</v>
      </c>
      <c r="F214">
        <v>29.3</v>
      </c>
      <c r="G214">
        <v>0</v>
      </c>
      <c r="H214">
        <v>5.9</v>
      </c>
      <c r="I214">
        <v>3.1</v>
      </c>
      <c r="K214" s="18">
        <f>MONTH(날씨6[[#This Row],[tm]])</f>
        <v>7</v>
      </c>
      <c r="L214" s="18">
        <f>DAY(날씨6[[#This Row],[tm]])</f>
        <v>30</v>
      </c>
    </row>
    <row r="215" spans="1:12" x14ac:dyDescent="0.3">
      <c r="A215">
        <v>95</v>
      </c>
      <c r="B215" t="s">
        <v>50</v>
      </c>
      <c r="C215" s="4">
        <v>44043</v>
      </c>
      <c r="D215">
        <v>25.6</v>
      </c>
      <c r="E215">
        <v>20.9</v>
      </c>
      <c r="F215">
        <v>30</v>
      </c>
      <c r="G215">
        <v>0.3</v>
      </c>
      <c r="H215">
        <v>5.4</v>
      </c>
      <c r="I215">
        <v>2.8</v>
      </c>
      <c r="K215" s="18">
        <f>MONTH(날씨6[[#This Row],[tm]])</f>
        <v>7</v>
      </c>
      <c r="L215" s="18">
        <f>DAY(날씨6[[#This Row],[tm]])</f>
        <v>31</v>
      </c>
    </row>
    <row r="216" spans="1:12" x14ac:dyDescent="0.3">
      <c r="A216">
        <v>95</v>
      </c>
      <c r="B216" t="s">
        <v>50</v>
      </c>
      <c r="C216" s="4">
        <v>44044</v>
      </c>
      <c r="D216">
        <v>23.3</v>
      </c>
      <c r="E216">
        <v>22.2</v>
      </c>
      <c r="F216">
        <v>25.1</v>
      </c>
      <c r="G216">
        <v>64.900000000000006</v>
      </c>
      <c r="H216">
        <v>6.6</v>
      </c>
      <c r="I216">
        <v>3.5</v>
      </c>
      <c r="K216" s="18">
        <f>MONTH(날씨6[[#This Row],[tm]])</f>
        <v>8</v>
      </c>
      <c r="L216" s="18">
        <f>DAY(날씨6[[#This Row],[tm]])</f>
        <v>1</v>
      </c>
    </row>
    <row r="217" spans="1:12" x14ac:dyDescent="0.3">
      <c r="A217">
        <v>95</v>
      </c>
      <c r="B217" t="s">
        <v>50</v>
      </c>
      <c r="C217" s="4">
        <v>44045</v>
      </c>
      <c r="D217">
        <v>23.8</v>
      </c>
      <c r="E217">
        <v>22.3</v>
      </c>
      <c r="F217">
        <v>27.2</v>
      </c>
      <c r="G217">
        <v>155.5</v>
      </c>
      <c r="H217">
        <v>12.8</v>
      </c>
      <c r="I217">
        <v>6</v>
      </c>
      <c r="K217" s="18">
        <f>MONTH(날씨6[[#This Row],[tm]])</f>
        <v>8</v>
      </c>
      <c r="L217" s="18">
        <f>DAY(날씨6[[#This Row],[tm]])</f>
        <v>2</v>
      </c>
    </row>
    <row r="218" spans="1:12" x14ac:dyDescent="0.3">
      <c r="A218">
        <v>95</v>
      </c>
      <c r="B218" t="s">
        <v>50</v>
      </c>
      <c r="C218" s="4">
        <v>44046</v>
      </c>
      <c r="D218">
        <v>24.6</v>
      </c>
      <c r="E218">
        <v>22.5</v>
      </c>
      <c r="F218">
        <v>26</v>
      </c>
      <c r="G218">
        <v>83</v>
      </c>
      <c r="H218">
        <v>7.6</v>
      </c>
      <c r="I218">
        <v>3.8</v>
      </c>
      <c r="K218" s="18">
        <f>MONTH(날씨6[[#This Row],[tm]])</f>
        <v>8</v>
      </c>
      <c r="L218" s="18">
        <f>DAY(날씨6[[#This Row],[tm]])</f>
        <v>3</v>
      </c>
    </row>
    <row r="219" spans="1:12" x14ac:dyDescent="0.3">
      <c r="A219">
        <v>95</v>
      </c>
      <c r="B219" t="s">
        <v>50</v>
      </c>
      <c r="C219" s="4">
        <v>44047</v>
      </c>
      <c r="D219">
        <v>25.2</v>
      </c>
      <c r="E219">
        <v>23</v>
      </c>
      <c r="F219">
        <v>27.1</v>
      </c>
      <c r="G219">
        <v>65.7</v>
      </c>
      <c r="H219">
        <v>10</v>
      </c>
      <c r="I219">
        <v>4.0999999999999996</v>
      </c>
      <c r="K219" s="18">
        <f>MONTH(날씨6[[#This Row],[tm]])</f>
        <v>8</v>
      </c>
      <c r="L219" s="18">
        <f>DAY(날씨6[[#This Row],[tm]])</f>
        <v>4</v>
      </c>
    </row>
    <row r="220" spans="1:12" x14ac:dyDescent="0.3">
      <c r="A220">
        <v>95</v>
      </c>
      <c r="B220" t="s">
        <v>50</v>
      </c>
      <c r="C220" s="4">
        <v>44048</v>
      </c>
      <c r="D220">
        <v>24.9</v>
      </c>
      <c r="E220">
        <v>23</v>
      </c>
      <c r="F220">
        <v>27.3</v>
      </c>
      <c r="G220">
        <v>87.3</v>
      </c>
      <c r="H220">
        <v>9.6</v>
      </c>
      <c r="I220">
        <v>4.0999999999999996</v>
      </c>
      <c r="K220" s="18">
        <f>MONTH(날씨6[[#This Row],[tm]])</f>
        <v>8</v>
      </c>
      <c r="L220" s="18">
        <f>DAY(날씨6[[#This Row],[tm]])</f>
        <v>5</v>
      </c>
    </row>
    <row r="221" spans="1:12" x14ac:dyDescent="0.3">
      <c r="A221">
        <v>95</v>
      </c>
      <c r="B221" t="s">
        <v>50</v>
      </c>
      <c r="C221" s="4">
        <v>44049</v>
      </c>
      <c r="D221">
        <v>23.6</v>
      </c>
      <c r="E221">
        <v>22.2</v>
      </c>
      <c r="F221">
        <v>24.8</v>
      </c>
      <c r="G221">
        <v>63.4</v>
      </c>
      <c r="H221">
        <v>9.8000000000000007</v>
      </c>
      <c r="I221">
        <v>4</v>
      </c>
      <c r="K221" s="18">
        <f>MONTH(날씨6[[#This Row],[tm]])</f>
        <v>8</v>
      </c>
      <c r="L221" s="18">
        <f>DAY(날씨6[[#This Row],[tm]])</f>
        <v>6</v>
      </c>
    </row>
    <row r="222" spans="1:12" x14ac:dyDescent="0.3">
      <c r="A222">
        <v>95</v>
      </c>
      <c r="B222" t="s">
        <v>50</v>
      </c>
      <c r="C222" s="4">
        <v>44050</v>
      </c>
      <c r="D222">
        <v>23.3</v>
      </c>
      <c r="E222">
        <v>21.1</v>
      </c>
      <c r="F222">
        <v>26.1</v>
      </c>
      <c r="G222">
        <v>0.6</v>
      </c>
      <c r="H222">
        <v>3.8</v>
      </c>
      <c r="I222">
        <v>2.2000000000000002</v>
      </c>
      <c r="K222" s="18">
        <f>MONTH(날씨6[[#This Row],[tm]])</f>
        <v>8</v>
      </c>
      <c r="L222" s="18">
        <f>DAY(날씨6[[#This Row],[tm]])</f>
        <v>7</v>
      </c>
    </row>
    <row r="223" spans="1:12" x14ac:dyDescent="0.3">
      <c r="A223">
        <v>95</v>
      </c>
      <c r="B223" t="s">
        <v>50</v>
      </c>
      <c r="C223" s="4">
        <v>44051</v>
      </c>
      <c r="D223">
        <v>24.3</v>
      </c>
      <c r="E223">
        <v>18.899999999999999</v>
      </c>
      <c r="F223">
        <v>29.6</v>
      </c>
      <c r="G223">
        <v>10.199999999999999</v>
      </c>
      <c r="H223">
        <v>7.2</v>
      </c>
      <c r="I223">
        <v>4.4000000000000004</v>
      </c>
      <c r="K223" s="18">
        <f>MONTH(날씨6[[#This Row],[tm]])</f>
        <v>8</v>
      </c>
      <c r="L223" s="18">
        <f>DAY(날씨6[[#This Row],[tm]])</f>
        <v>8</v>
      </c>
    </row>
    <row r="224" spans="1:12" x14ac:dyDescent="0.3">
      <c r="A224">
        <v>95</v>
      </c>
      <c r="B224" t="s">
        <v>50</v>
      </c>
      <c r="C224" s="4">
        <v>44052</v>
      </c>
      <c r="D224">
        <v>23.3</v>
      </c>
      <c r="E224">
        <v>21.1</v>
      </c>
      <c r="F224">
        <v>25.3</v>
      </c>
      <c r="G224">
        <v>149.5</v>
      </c>
      <c r="H224">
        <v>14.8</v>
      </c>
      <c r="I224">
        <v>6</v>
      </c>
      <c r="K224" s="18">
        <f>MONTH(날씨6[[#This Row],[tm]])</f>
        <v>8</v>
      </c>
      <c r="L224" s="18">
        <f>DAY(날씨6[[#This Row],[tm]])</f>
        <v>9</v>
      </c>
    </row>
    <row r="225" spans="1:12" x14ac:dyDescent="0.3">
      <c r="A225">
        <v>95</v>
      </c>
      <c r="B225" t="s">
        <v>50</v>
      </c>
      <c r="C225" s="4">
        <v>44053</v>
      </c>
      <c r="D225">
        <v>25.1</v>
      </c>
      <c r="E225">
        <v>23.7</v>
      </c>
      <c r="F225">
        <v>27.3</v>
      </c>
      <c r="G225">
        <v>21.9</v>
      </c>
      <c r="H225">
        <v>10.1</v>
      </c>
      <c r="I225">
        <v>4.5</v>
      </c>
      <c r="K225" s="18">
        <f>MONTH(날씨6[[#This Row],[tm]])</f>
        <v>8</v>
      </c>
      <c r="L225" s="18">
        <f>DAY(날씨6[[#This Row],[tm]])</f>
        <v>10</v>
      </c>
    </row>
    <row r="226" spans="1:12" x14ac:dyDescent="0.3">
      <c r="A226">
        <v>95</v>
      </c>
      <c r="B226" t="s">
        <v>50</v>
      </c>
      <c r="C226" s="4">
        <v>44054</v>
      </c>
      <c r="D226">
        <v>24.4</v>
      </c>
      <c r="E226">
        <v>22.7</v>
      </c>
      <c r="F226">
        <v>27.5</v>
      </c>
      <c r="G226">
        <v>81.7</v>
      </c>
      <c r="H226">
        <v>6.7</v>
      </c>
      <c r="I226">
        <v>3.6</v>
      </c>
      <c r="K226" s="18">
        <f>MONTH(날씨6[[#This Row],[tm]])</f>
        <v>8</v>
      </c>
      <c r="L226" s="18">
        <f>DAY(날씨6[[#This Row],[tm]])</f>
        <v>11</v>
      </c>
    </row>
    <row r="227" spans="1:12" x14ac:dyDescent="0.3">
      <c r="A227">
        <v>95</v>
      </c>
      <c r="B227" t="s">
        <v>50</v>
      </c>
      <c r="C227" s="4">
        <v>44055</v>
      </c>
      <c r="D227">
        <v>26.3</v>
      </c>
      <c r="E227">
        <v>22.5</v>
      </c>
      <c r="F227">
        <v>30.7</v>
      </c>
      <c r="H227">
        <v>4</v>
      </c>
      <c r="I227">
        <v>2.2999999999999998</v>
      </c>
      <c r="K227" s="18">
        <f>MONTH(날씨6[[#This Row],[tm]])</f>
        <v>8</v>
      </c>
      <c r="L227" s="18">
        <f>DAY(날씨6[[#This Row],[tm]])</f>
        <v>12</v>
      </c>
    </row>
    <row r="228" spans="1:12" x14ac:dyDescent="0.3">
      <c r="A228">
        <v>95</v>
      </c>
      <c r="B228" t="s">
        <v>50</v>
      </c>
      <c r="C228" s="4">
        <v>44056</v>
      </c>
      <c r="D228">
        <v>27.2</v>
      </c>
      <c r="E228">
        <v>24</v>
      </c>
      <c r="F228">
        <v>30.1</v>
      </c>
      <c r="G228">
        <v>0</v>
      </c>
      <c r="H228">
        <v>6.8</v>
      </c>
      <c r="I228">
        <v>3.3</v>
      </c>
      <c r="K228" s="18">
        <f>MONTH(날씨6[[#This Row],[tm]])</f>
        <v>8</v>
      </c>
      <c r="L228" s="18">
        <f>DAY(날씨6[[#This Row],[tm]])</f>
        <v>13</v>
      </c>
    </row>
    <row r="229" spans="1:12" x14ac:dyDescent="0.3">
      <c r="A229">
        <v>95</v>
      </c>
      <c r="B229" t="s">
        <v>50</v>
      </c>
      <c r="C229" s="4">
        <v>44057</v>
      </c>
      <c r="D229">
        <v>26.1</v>
      </c>
      <c r="E229">
        <v>24.9</v>
      </c>
      <c r="F229">
        <v>27.6</v>
      </c>
      <c r="G229">
        <v>27.6</v>
      </c>
      <c r="H229">
        <v>8.8000000000000007</v>
      </c>
      <c r="I229">
        <v>4.5999999999999996</v>
      </c>
      <c r="K229" s="18">
        <f>MONTH(날씨6[[#This Row],[tm]])</f>
        <v>8</v>
      </c>
      <c r="L229" s="18">
        <f>DAY(날씨6[[#This Row],[tm]])</f>
        <v>14</v>
      </c>
    </row>
    <row r="230" spans="1:12" x14ac:dyDescent="0.3">
      <c r="A230">
        <v>95</v>
      </c>
      <c r="B230" t="s">
        <v>50</v>
      </c>
      <c r="C230" s="4">
        <v>44058</v>
      </c>
      <c r="D230">
        <v>25.7</v>
      </c>
      <c r="E230">
        <v>24.6</v>
      </c>
      <c r="F230">
        <v>27.4</v>
      </c>
      <c r="G230">
        <v>0.9</v>
      </c>
      <c r="H230">
        <v>5.0999999999999996</v>
      </c>
      <c r="I230">
        <v>2.6</v>
      </c>
      <c r="K230" s="18">
        <f>MONTH(날씨6[[#This Row],[tm]])</f>
        <v>8</v>
      </c>
      <c r="L230" s="18">
        <f>DAY(날씨6[[#This Row],[tm]])</f>
        <v>15</v>
      </c>
    </row>
    <row r="231" spans="1:12" x14ac:dyDescent="0.3">
      <c r="A231">
        <v>95</v>
      </c>
      <c r="B231" t="s">
        <v>50</v>
      </c>
      <c r="C231" s="4">
        <v>44059</v>
      </c>
      <c r="D231">
        <v>26.6</v>
      </c>
      <c r="E231">
        <v>24.4</v>
      </c>
      <c r="F231">
        <v>29.7</v>
      </c>
      <c r="G231">
        <v>0</v>
      </c>
      <c r="H231">
        <v>8.4</v>
      </c>
      <c r="I231">
        <v>4</v>
      </c>
      <c r="K231" s="18">
        <f>MONTH(날씨6[[#This Row],[tm]])</f>
        <v>8</v>
      </c>
      <c r="L231" s="18">
        <f>DAY(날씨6[[#This Row],[tm]])</f>
        <v>16</v>
      </c>
    </row>
    <row r="232" spans="1:12" x14ac:dyDescent="0.3">
      <c r="A232">
        <v>95</v>
      </c>
      <c r="B232" t="s">
        <v>50</v>
      </c>
      <c r="C232" s="4">
        <v>44060</v>
      </c>
      <c r="D232">
        <v>26.2</v>
      </c>
      <c r="E232">
        <v>23.5</v>
      </c>
      <c r="F232">
        <v>28.9</v>
      </c>
      <c r="H232">
        <v>4.7</v>
      </c>
      <c r="I232">
        <v>2.7</v>
      </c>
      <c r="K232" s="18">
        <f>MONTH(날씨6[[#This Row],[tm]])</f>
        <v>8</v>
      </c>
      <c r="L232" s="18">
        <f>DAY(날씨6[[#This Row],[tm]])</f>
        <v>17</v>
      </c>
    </row>
    <row r="233" spans="1:12" x14ac:dyDescent="0.3">
      <c r="A233">
        <v>95</v>
      </c>
      <c r="B233" t="s">
        <v>50</v>
      </c>
      <c r="C233" s="4">
        <v>44061</v>
      </c>
      <c r="D233">
        <v>25.4</v>
      </c>
      <c r="E233">
        <v>21.6</v>
      </c>
      <c r="F233">
        <v>30.7</v>
      </c>
      <c r="H233">
        <v>4.5999999999999996</v>
      </c>
      <c r="I233">
        <v>2.5</v>
      </c>
      <c r="K233" s="18">
        <f>MONTH(날씨6[[#This Row],[tm]])</f>
        <v>8</v>
      </c>
      <c r="L233" s="18">
        <f>DAY(날씨6[[#This Row],[tm]])</f>
        <v>18</v>
      </c>
    </row>
    <row r="234" spans="1:12" x14ac:dyDescent="0.3">
      <c r="A234">
        <v>95</v>
      </c>
      <c r="B234" t="s">
        <v>50</v>
      </c>
      <c r="C234" s="4">
        <v>44062</v>
      </c>
      <c r="D234">
        <v>24.9</v>
      </c>
      <c r="E234">
        <v>20.399999999999999</v>
      </c>
      <c r="F234">
        <v>30.3</v>
      </c>
      <c r="H234">
        <v>5.3</v>
      </c>
      <c r="I234">
        <v>2.7</v>
      </c>
      <c r="K234" s="18">
        <f>MONTH(날씨6[[#This Row],[tm]])</f>
        <v>8</v>
      </c>
      <c r="L234" s="18">
        <f>DAY(날씨6[[#This Row],[tm]])</f>
        <v>19</v>
      </c>
    </row>
    <row r="235" spans="1:12" x14ac:dyDescent="0.3">
      <c r="A235">
        <v>95</v>
      </c>
      <c r="B235" t="s">
        <v>50</v>
      </c>
      <c r="C235" s="4">
        <v>44063</v>
      </c>
      <c r="D235">
        <v>25.8</v>
      </c>
      <c r="E235">
        <v>22</v>
      </c>
      <c r="F235">
        <v>30.8</v>
      </c>
      <c r="H235">
        <v>5.5</v>
      </c>
      <c r="I235">
        <v>3.6</v>
      </c>
      <c r="K235" s="18">
        <f>MONTH(날씨6[[#This Row],[tm]])</f>
        <v>8</v>
      </c>
      <c r="L235" s="18">
        <f>DAY(날씨6[[#This Row],[tm]])</f>
        <v>20</v>
      </c>
    </row>
    <row r="236" spans="1:12" x14ac:dyDescent="0.3">
      <c r="A236">
        <v>95</v>
      </c>
      <c r="B236" t="s">
        <v>50</v>
      </c>
      <c r="C236" s="4">
        <v>44064</v>
      </c>
      <c r="D236">
        <v>21.4</v>
      </c>
      <c r="E236">
        <v>19.7</v>
      </c>
      <c r="F236">
        <v>23.4</v>
      </c>
      <c r="G236">
        <v>19.8</v>
      </c>
      <c r="H236">
        <v>7</v>
      </c>
      <c r="I236">
        <v>4.2</v>
      </c>
      <c r="K236" s="18">
        <f>MONTH(날씨6[[#This Row],[tm]])</f>
        <v>8</v>
      </c>
      <c r="L236" s="18">
        <f>DAY(날씨6[[#This Row],[tm]])</f>
        <v>21</v>
      </c>
    </row>
    <row r="237" spans="1:12" x14ac:dyDescent="0.3">
      <c r="A237">
        <v>95</v>
      </c>
      <c r="B237" t="s">
        <v>50</v>
      </c>
      <c r="C237" s="4">
        <v>44065</v>
      </c>
      <c r="D237">
        <v>22.8</v>
      </c>
      <c r="E237">
        <v>19.8</v>
      </c>
      <c r="F237">
        <v>28.1</v>
      </c>
      <c r="G237">
        <v>20.9</v>
      </c>
      <c r="H237">
        <v>8.8000000000000007</v>
      </c>
      <c r="I237">
        <v>4.7</v>
      </c>
      <c r="K237" s="18">
        <f>MONTH(날씨6[[#This Row],[tm]])</f>
        <v>8</v>
      </c>
      <c r="L237" s="18">
        <f>DAY(날씨6[[#This Row],[tm]])</f>
        <v>22</v>
      </c>
    </row>
    <row r="238" spans="1:12" x14ac:dyDescent="0.3">
      <c r="A238">
        <v>95</v>
      </c>
      <c r="B238" t="s">
        <v>50</v>
      </c>
      <c r="C238" s="4">
        <v>44066</v>
      </c>
      <c r="D238">
        <v>23.2</v>
      </c>
      <c r="E238">
        <v>18.7</v>
      </c>
      <c r="F238">
        <v>29.3</v>
      </c>
      <c r="G238">
        <v>2.9</v>
      </c>
      <c r="H238">
        <v>5.3</v>
      </c>
      <c r="I238">
        <v>2.7</v>
      </c>
      <c r="K238" s="18">
        <f>MONTH(날씨6[[#This Row],[tm]])</f>
        <v>8</v>
      </c>
      <c r="L238" s="18">
        <f>DAY(날씨6[[#This Row],[tm]])</f>
        <v>23</v>
      </c>
    </row>
    <row r="239" spans="1:12" x14ac:dyDescent="0.3">
      <c r="A239">
        <v>95</v>
      </c>
      <c r="B239" t="s">
        <v>50</v>
      </c>
      <c r="C239" s="4">
        <v>44067</v>
      </c>
      <c r="D239">
        <v>24.7</v>
      </c>
      <c r="E239">
        <v>19.8</v>
      </c>
      <c r="F239">
        <v>30.3</v>
      </c>
      <c r="H239">
        <v>4.7</v>
      </c>
      <c r="I239">
        <v>2.8</v>
      </c>
      <c r="K239" s="18">
        <f>MONTH(날씨6[[#This Row],[tm]])</f>
        <v>8</v>
      </c>
      <c r="L239" s="18">
        <f>DAY(날씨6[[#This Row],[tm]])</f>
        <v>24</v>
      </c>
    </row>
    <row r="240" spans="1:12" x14ac:dyDescent="0.3">
      <c r="A240">
        <v>95</v>
      </c>
      <c r="B240" t="s">
        <v>50</v>
      </c>
      <c r="C240" s="4">
        <v>44068</v>
      </c>
      <c r="D240">
        <v>26.9</v>
      </c>
      <c r="E240">
        <v>21.9</v>
      </c>
      <c r="F240">
        <v>32.1</v>
      </c>
      <c r="H240">
        <v>6.5</v>
      </c>
      <c r="I240">
        <v>3.3</v>
      </c>
      <c r="K240" s="18">
        <f>MONTH(날씨6[[#This Row],[tm]])</f>
        <v>8</v>
      </c>
      <c r="L240" s="18">
        <f>DAY(날씨6[[#This Row],[tm]])</f>
        <v>25</v>
      </c>
    </row>
    <row r="241" spans="1:12" x14ac:dyDescent="0.3">
      <c r="A241">
        <v>95</v>
      </c>
      <c r="B241" t="s">
        <v>50</v>
      </c>
      <c r="C241" s="4">
        <v>44069</v>
      </c>
      <c r="D241">
        <v>29</v>
      </c>
      <c r="E241">
        <v>22.6</v>
      </c>
      <c r="F241">
        <v>34.9</v>
      </c>
      <c r="G241">
        <v>0</v>
      </c>
      <c r="H241">
        <v>10.5</v>
      </c>
      <c r="I241">
        <v>3.8</v>
      </c>
      <c r="K241" s="18">
        <f>MONTH(날씨6[[#This Row],[tm]])</f>
        <v>8</v>
      </c>
      <c r="L241" s="18">
        <f>DAY(날씨6[[#This Row],[tm]])</f>
        <v>26</v>
      </c>
    </row>
    <row r="242" spans="1:12" x14ac:dyDescent="0.3">
      <c r="A242">
        <v>95</v>
      </c>
      <c r="B242" t="s">
        <v>50</v>
      </c>
      <c r="C242" s="4">
        <v>44070</v>
      </c>
      <c r="D242">
        <v>26.8</v>
      </c>
      <c r="E242">
        <v>24.3</v>
      </c>
      <c r="F242">
        <v>30.1</v>
      </c>
      <c r="G242">
        <v>7.3</v>
      </c>
      <c r="H242">
        <v>20.9</v>
      </c>
      <c r="I242">
        <v>8.3000000000000007</v>
      </c>
      <c r="K242" s="18">
        <f>MONTH(날씨6[[#This Row],[tm]])</f>
        <v>8</v>
      </c>
      <c r="L242" s="18">
        <f>DAY(날씨6[[#This Row],[tm]])</f>
        <v>27</v>
      </c>
    </row>
    <row r="243" spans="1:12" x14ac:dyDescent="0.3">
      <c r="A243">
        <v>95</v>
      </c>
      <c r="B243" t="s">
        <v>50</v>
      </c>
      <c r="C243" s="4">
        <v>44071</v>
      </c>
      <c r="D243">
        <v>25.7</v>
      </c>
      <c r="E243">
        <v>23.7</v>
      </c>
      <c r="F243">
        <v>29.6</v>
      </c>
      <c r="G243">
        <v>35.5</v>
      </c>
      <c r="H243">
        <v>7</v>
      </c>
      <c r="I243">
        <v>3</v>
      </c>
      <c r="K243" s="18">
        <f>MONTH(날씨6[[#This Row],[tm]])</f>
        <v>8</v>
      </c>
      <c r="L243" s="18">
        <f>DAY(날씨6[[#This Row],[tm]])</f>
        <v>28</v>
      </c>
    </row>
    <row r="244" spans="1:12" x14ac:dyDescent="0.3">
      <c r="A244">
        <v>95</v>
      </c>
      <c r="B244" t="s">
        <v>50</v>
      </c>
      <c r="C244" s="4">
        <v>44072</v>
      </c>
      <c r="D244">
        <v>26.1</v>
      </c>
      <c r="E244">
        <v>23.2</v>
      </c>
      <c r="F244">
        <v>30.8</v>
      </c>
      <c r="G244">
        <v>2.5</v>
      </c>
      <c r="H244">
        <v>7.3</v>
      </c>
      <c r="I244">
        <v>4.4000000000000004</v>
      </c>
      <c r="K244" s="18">
        <f>MONTH(날씨6[[#This Row],[tm]])</f>
        <v>8</v>
      </c>
      <c r="L244" s="18">
        <f>DAY(날씨6[[#This Row],[tm]])</f>
        <v>29</v>
      </c>
    </row>
    <row r="245" spans="1:12" x14ac:dyDescent="0.3">
      <c r="A245">
        <v>95</v>
      </c>
      <c r="B245" t="s">
        <v>50</v>
      </c>
      <c r="C245" s="4">
        <v>44073</v>
      </c>
      <c r="D245">
        <v>26.6</v>
      </c>
      <c r="E245">
        <v>23.4</v>
      </c>
      <c r="F245">
        <v>32.1</v>
      </c>
      <c r="G245">
        <v>1.9</v>
      </c>
      <c r="H245">
        <v>7</v>
      </c>
      <c r="I245">
        <v>3.7</v>
      </c>
      <c r="K245" s="18">
        <f>MONTH(날씨6[[#This Row],[tm]])</f>
        <v>8</v>
      </c>
      <c r="L245" s="18">
        <f>DAY(날씨6[[#This Row],[tm]])</f>
        <v>30</v>
      </c>
    </row>
    <row r="246" spans="1:12" x14ac:dyDescent="0.3">
      <c r="A246">
        <v>95</v>
      </c>
      <c r="B246" t="s">
        <v>50</v>
      </c>
      <c r="C246" s="4">
        <v>44074</v>
      </c>
      <c r="D246">
        <v>24.9</v>
      </c>
      <c r="E246">
        <v>22.7</v>
      </c>
      <c r="F246">
        <v>28</v>
      </c>
      <c r="H246">
        <v>7</v>
      </c>
      <c r="I246">
        <v>4.3</v>
      </c>
      <c r="K246" s="18">
        <f>MONTH(날씨6[[#This Row],[tm]])</f>
        <v>8</v>
      </c>
      <c r="L246" s="18">
        <f>DAY(날씨6[[#This Row],[tm]])</f>
        <v>31</v>
      </c>
    </row>
    <row r="247" spans="1:12" x14ac:dyDescent="0.3">
      <c r="A247">
        <v>95</v>
      </c>
      <c r="B247" t="s">
        <v>50</v>
      </c>
      <c r="C247" s="4">
        <v>44075</v>
      </c>
      <c r="D247">
        <v>25.3</v>
      </c>
      <c r="E247">
        <v>21.5</v>
      </c>
      <c r="F247">
        <v>30.1</v>
      </c>
      <c r="G247">
        <v>0</v>
      </c>
      <c r="H247">
        <v>4.4000000000000004</v>
      </c>
      <c r="I247">
        <v>2.2999999999999998</v>
      </c>
      <c r="K247" s="18">
        <f>MONTH(날씨6[[#This Row],[tm]])</f>
        <v>9</v>
      </c>
      <c r="L247" s="18">
        <f>DAY(날씨6[[#This Row],[tm]])</f>
        <v>1</v>
      </c>
    </row>
    <row r="248" spans="1:12" x14ac:dyDescent="0.3">
      <c r="A248">
        <v>95</v>
      </c>
      <c r="B248" t="s">
        <v>50</v>
      </c>
      <c r="C248" s="4">
        <v>44076</v>
      </c>
      <c r="D248">
        <v>22.9</v>
      </c>
      <c r="E248">
        <v>21.8</v>
      </c>
      <c r="F248">
        <v>24.3</v>
      </c>
      <c r="G248">
        <v>34</v>
      </c>
      <c r="H248">
        <v>8</v>
      </c>
      <c r="I248">
        <v>4.2</v>
      </c>
      <c r="K248" s="18">
        <f>MONTH(날씨6[[#This Row],[tm]])</f>
        <v>9</v>
      </c>
      <c r="L248" s="18">
        <f>DAY(날씨6[[#This Row],[tm]])</f>
        <v>2</v>
      </c>
    </row>
    <row r="249" spans="1:12" x14ac:dyDescent="0.3">
      <c r="A249">
        <v>95</v>
      </c>
      <c r="B249" t="s">
        <v>50</v>
      </c>
      <c r="C249" s="4">
        <v>44077</v>
      </c>
      <c r="D249">
        <v>21.4</v>
      </c>
      <c r="E249">
        <v>19.5</v>
      </c>
      <c r="F249">
        <v>24.4</v>
      </c>
      <c r="G249">
        <v>37.4</v>
      </c>
      <c r="H249">
        <v>16</v>
      </c>
      <c r="I249">
        <v>6.5</v>
      </c>
      <c r="K249" s="18">
        <f>MONTH(날씨6[[#This Row],[tm]])</f>
        <v>9</v>
      </c>
      <c r="L249" s="18">
        <f>DAY(날씨6[[#This Row],[tm]])</f>
        <v>3</v>
      </c>
    </row>
    <row r="250" spans="1:12" x14ac:dyDescent="0.3">
      <c r="A250">
        <v>95</v>
      </c>
      <c r="B250" t="s">
        <v>50</v>
      </c>
      <c r="C250" s="4">
        <v>44078</v>
      </c>
      <c r="D250">
        <v>21.3</v>
      </c>
      <c r="E250">
        <v>16</v>
      </c>
      <c r="F250">
        <v>26.3</v>
      </c>
      <c r="H250">
        <v>9.1999999999999993</v>
      </c>
      <c r="I250">
        <v>3.9</v>
      </c>
      <c r="K250" s="18">
        <f>MONTH(날씨6[[#This Row],[tm]])</f>
        <v>9</v>
      </c>
      <c r="L250" s="18">
        <f>DAY(날씨6[[#This Row],[tm]])</f>
        <v>4</v>
      </c>
    </row>
    <row r="251" spans="1:12" x14ac:dyDescent="0.3">
      <c r="A251">
        <v>95</v>
      </c>
      <c r="B251" t="s">
        <v>50</v>
      </c>
      <c r="C251" s="4">
        <v>44079</v>
      </c>
      <c r="D251">
        <v>20.7</v>
      </c>
      <c r="E251">
        <v>14.3</v>
      </c>
      <c r="F251">
        <v>27.2</v>
      </c>
      <c r="H251">
        <v>3.8</v>
      </c>
      <c r="I251">
        <v>1.9</v>
      </c>
      <c r="K251" s="18">
        <f>MONTH(날씨6[[#This Row],[tm]])</f>
        <v>9</v>
      </c>
      <c r="L251" s="18">
        <f>DAY(날씨6[[#This Row],[tm]])</f>
        <v>5</v>
      </c>
    </row>
    <row r="252" spans="1:12" x14ac:dyDescent="0.3">
      <c r="A252">
        <v>95</v>
      </c>
      <c r="B252" t="s">
        <v>50</v>
      </c>
      <c r="C252" s="4">
        <v>44080</v>
      </c>
      <c r="D252">
        <v>19.2</v>
      </c>
      <c r="E252">
        <v>16.3</v>
      </c>
      <c r="F252">
        <v>23.8</v>
      </c>
      <c r="G252">
        <v>4.8</v>
      </c>
      <c r="H252">
        <v>7.9</v>
      </c>
      <c r="I252">
        <v>5.2</v>
      </c>
      <c r="K252" s="18">
        <f>MONTH(날씨6[[#This Row],[tm]])</f>
        <v>9</v>
      </c>
      <c r="L252" s="18">
        <f>DAY(날씨6[[#This Row],[tm]])</f>
        <v>6</v>
      </c>
    </row>
    <row r="253" spans="1:12" x14ac:dyDescent="0.3">
      <c r="A253">
        <v>95</v>
      </c>
      <c r="B253" t="s">
        <v>50</v>
      </c>
      <c r="C253" s="4">
        <v>44081</v>
      </c>
      <c r="D253">
        <v>18.399999999999999</v>
      </c>
      <c r="E253">
        <v>15.4</v>
      </c>
      <c r="F253">
        <v>21.3</v>
      </c>
      <c r="G253">
        <v>33</v>
      </c>
      <c r="H253">
        <v>13.4</v>
      </c>
      <c r="I253">
        <v>6.5</v>
      </c>
      <c r="K253" s="18">
        <f>MONTH(날씨6[[#This Row],[tm]])</f>
        <v>9</v>
      </c>
      <c r="L253" s="18">
        <f>DAY(날씨6[[#This Row],[tm]])</f>
        <v>7</v>
      </c>
    </row>
    <row r="254" spans="1:12" x14ac:dyDescent="0.3">
      <c r="A254">
        <v>95</v>
      </c>
      <c r="B254" t="s">
        <v>50</v>
      </c>
      <c r="C254" s="4">
        <v>44082</v>
      </c>
      <c r="D254">
        <v>20.3</v>
      </c>
      <c r="E254">
        <v>17.899999999999999</v>
      </c>
      <c r="F254">
        <v>24.3</v>
      </c>
      <c r="G254">
        <v>7.1</v>
      </c>
      <c r="H254">
        <v>14.8</v>
      </c>
      <c r="I254">
        <v>6.4</v>
      </c>
      <c r="K254" s="18">
        <f>MONTH(날씨6[[#This Row],[tm]])</f>
        <v>9</v>
      </c>
      <c r="L254" s="18">
        <f>DAY(날씨6[[#This Row],[tm]])</f>
        <v>8</v>
      </c>
    </row>
    <row r="255" spans="1:12" x14ac:dyDescent="0.3">
      <c r="A255">
        <v>95</v>
      </c>
      <c r="B255" t="s">
        <v>50</v>
      </c>
      <c r="C255" s="4">
        <v>44083</v>
      </c>
      <c r="D255">
        <v>19</v>
      </c>
      <c r="E255">
        <v>15.4</v>
      </c>
      <c r="F255">
        <v>23.8</v>
      </c>
      <c r="G255">
        <v>33.299999999999997</v>
      </c>
      <c r="H255">
        <v>11.8</v>
      </c>
      <c r="I255">
        <v>3.4</v>
      </c>
      <c r="K255" s="18">
        <f>MONTH(날씨6[[#This Row],[tm]])</f>
        <v>9</v>
      </c>
      <c r="L255" s="18">
        <f>DAY(날씨6[[#This Row],[tm]])</f>
        <v>9</v>
      </c>
    </row>
    <row r="256" spans="1:12" x14ac:dyDescent="0.3">
      <c r="A256">
        <v>95</v>
      </c>
      <c r="B256" t="s">
        <v>50</v>
      </c>
      <c r="C256" s="4">
        <v>44084</v>
      </c>
      <c r="D256">
        <v>20.399999999999999</v>
      </c>
      <c r="E256">
        <v>16.2</v>
      </c>
      <c r="F256">
        <v>26</v>
      </c>
      <c r="G256">
        <v>0.8</v>
      </c>
      <c r="H256">
        <v>6.1</v>
      </c>
      <c r="I256">
        <v>2.9</v>
      </c>
      <c r="K256" s="18">
        <f>MONTH(날씨6[[#This Row],[tm]])</f>
        <v>9</v>
      </c>
      <c r="L256" s="18">
        <f>DAY(날씨6[[#This Row],[tm]])</f>
        <v>10</v>
      </c>
    </row>
    <row r="257" spans="1:12" x14ac:dyDescent="0.3">
      <c r="A257">
        <v>95</v>
      </c>
      <c r="B257" t="s">
        <v>50</v>
      </c>
      <c r="C257" s="4">
        <v>44085</v>
      </c>
      <c r="D257">
        <v>20.3</v>
      </c>
      <c r="E257">
        <v>15.2</v>
      </c>
      <c r="F257">
        <v>27.7</v>
      </c>
      <c r="G257">
        <v>1.3</v>
      </c>
      <c r="H257">
        <v>8.3000000000000007</v>
      </c>
      <c r="I257">
        <v>4.3</v>
      </c>
      <c r="K257" s="18">
        <f>MONTH(날씨6[[#This Row],[tm]])</f>
        <v>9</v>
      </c>
      <c r="L257" s="18">
        <f>DAY(날씨6[[#This Row],[tm]])</f>
        <v>11</v>
      </c>
    </row>
    <row r="258" spans="1:12" x14ac:dyDescent="0.3">
      <c r="A258">
        <v>95</v>
      </c>
      <c r="B258" t="s">
        <v>50</v>
      </c>
      <c r="C258" s="4">
        <v>44086</v>
      </c>
      <c r="D258">
        <v>18.7</v>
      </c>
      <c r="E258">
        <v>16.899999999999999</v>
      </c>
      <c r="F258">
        <v>23</v>
      </c>
      <c r="G258">
        <v>8.6999999999999993</v>
      </c>
      <c r="H258">
        <v>8.6999999999999993</v>
      </c>
      <c r="I258">
        <v>5.0999999999999996</v>
      </c>
      <c r="K258" s="18">
        <f>MONTH(날씨6[[#This Row],[tm]])</f>
        <v>9</v>
      </c>
      <c r="L258" s="18">
        <f>DAY(날씨6[[#This Row],[tm]])</f>
        <v>12</v>
      </c>
    </row>
    <row r="259" spans="1:12" x14ac:dyDescent="0.3">
      <c r="A259">
        <v>95</v>
      </c>
      <c r="B259" t="s">
        <v>50</v>
      </c>
      <c r="C259" s="4">
        <v>44087</v>
      </c>
      <c r="D259">
        <v>19.600000000000001</v>
      </c>
      <c r="E259">
        <v>13.7</v>
      </c>
      <c r="F259">
        <v>24.7</v>
      </c>
      <c r="H259">
        <v>5.0999999999999996</v>
      </c>
      <c r="I259">
        <v>2.8</v>
      </c>
      <c r="K259" s="18">
        <f>MONTH(날씨6[[#This Row],[tm]])</f>
        <v>9</v>
      </c>
      <c r="L259" s="18">
        <f>DAY(날씨6[[#This Row],[tm]])</f>
        <v>13</v>
      </c>
    </row>
    <row r="260" spans="1:12" x14ac:dyDescent="0.3">
      <c r="A260">
        <v>95</v>
      </c>
      <c r="B260" t="s">
        <v>50</v>
      </c>
      <c r="C260" s="4">
        <v>44088</v>
      </c>
      <c r="D260">
        <v>19.7</v>
      </c>
      <c r="E260">
        <v>14.9</v>
      </c>
      <c r="F260">
        <v>25.2</v>
      </c>
      <c r="H260">
        <v>4.8</v>
      </c>
      <c r="I260">
        <v>2.7</v>
      </c>
      <c r="K260" s="18">
        <f>MONTH(날씨6[[#This Row],[tm]])</f>
        <v>9</v>
      </c>
      <c r="L260" s="18">
        <f>DAY(날씨6[[#This Row],[tm]])</f>
        <v>14</v>
      </c>
    </row>
    <row r="261" spans="1:12" x14ac:dyDescent="0.3">
      <c r="A261">
        <v>95</v>
      </c>
      <c r="B261" t="s">
        <v>50</v>
      </c>
      <c r="C261" s="4">
        <v>44089</v>
      </c>
      <c r="D261">
        <v>21.2</v>
      </c>
      <c r="E261">
        <v>16.600000000000001</v>
      </c>
      <c r="F261">
        <v>26.9</v>
      </c>
      <c r="H261">
        <v>6.6</v>
      </c>
      <c r="I261">
        <v>2.5</v>
      </c>
      <c r="K261" s="18">
        <f>MONTH(날씨6[[#This Row],[tm]])</f>
        <v>9</v>
      </c>
      <c r="L261" s="18">
        <f>DAY(날씨6[[#This Row],[tm]])</f>
        <v>15</v>
      </c>
    </row>
    <row r="262" spans="1:12" x14ac:dyDescent="0.3">
      <c r="A262">
        <v>95</v>
      </c>
      <c r="B262" t="s">
        <v>50</v>
      </c>
      <c r="C262" s="4">
        <v>44090</v>
      </c>
      <c r="D262">
        <v>20.100000000000001</v>
      </c>
      <c r="E262">
        <v>17.5</v>
      </c>
      <c r="F262">
        <v>23.7</v>
      </c>
      <c r="G262">
        <v>3.7</v>
      </c>
      <c r="H262">
        <v>4.8</v>
      </c>
      <c r="I262">
        <v>2.1</v>
      </c>
      <c r="K262" s="18">
        <f>MONTH(날씨6[[#This Row],[tm]])</f>
        <v>9</v>
      </c>
      <c r="L262" s="18">
        <f>DAY(날씨6[[#This Row],[tm]])</f>
        <v>16</v>
      </c>
    </row>
    <row r="263" spans="1:12" x14ac:dyDescent="0.3">
      <c r="A263">
        <v>95</v>
      </c>
      <c r="B263" t="s">
        <v>50</v>
      </c>
      <c r="C263" s="4">
        <v>44091</v>
      </c>
      <c r="D263">
        <v>19.899999999999999</v>
      </c>
      <c r="E263">
        <v>17.399999999999999</v>
      </c>
      <c r="F263">
        <v>22.9</v>
      </c>
      <c r="H263">
        <v>6</v>
      </c>
      <c r="I263">
        <v>3.3</v>
      </c>
      <c r="K263" s="18">
        <f>MONTH(날씨6[[#This Row],[tm]])</f>
        <v>9</v>
      </c>
      <c r="L263" s="18">
        <f>DAY(날씨6[[#This Row],[tm]])</f>
        <v>17</v>
      </c>
    </row>
    <row r="264" spans="1:12" x14ac:dyDescent="0.3">
      <c r="A264">
        <v>95</v>
      </c>
      <c r="B264" t="s">
        <v>50</v>
      </c>
      <c r="C264" s="4">
        <v>44092</v>
      </c>
      <c r="D264">
        <v>16.8</v>
      </c>
      <c r="E264">
        <v>11.7</v>
      </c>
      <c r="F264">
        <v>24.2</v>
      </c>
      <c r="G264">
        <v>1.9</v>
      </c>
      <c r="H264">
        <v>10.9</v>
      </c>
      <c r="I264">
        <v>5</v>
      </c>
      <c r="K264" s="18">
        <f>MONTH(날씨6[[#This Row],[tm]])</f>
        <v>9</v>
      </c>
      <c r="L264" s="18">
        <f>DAY(날씨6[[#This Row],[tm]])</f>
        <v>18</v>
      </c>
    </row>
    <row r="265" spans="1:12" x14ac:dyDescent="0.3">
      <c r="A265">
        <v>95</v>
      </c>
      <c r="B265" t="s">
        <v>50</v>
      </c>
      <c r="C265" s="4">
        <v>44093</v>
      </c>
      <c r="D265">
        <v>16.600000000000001</v>
      </c>
      <c r="E265">
        <v>10.3</v>
      </c>
      <c r="F265">
        <v>24.8</v>
      </c>
      <c r="H265">
        <v>7.3</v>
      </c>
      <c r="I265">
        <v>3.2</v>
      </c>
      <c r="K265" s="18">
        <f>MONTH(날씨6[[#This Row],[tm]])</f>
        <v>9</v>
      </c>
      <c r="L265" s="18">
        <f>DAY(날씨6[[#This Row],[tm]])</f>
        <v>19</v>
      </c>
    </row>
    <row r="266" spans="1:12" x14ac:dyDescent="0.3">
      <c r="A266">
        <v>95</v>
      </c>
      <c r="B266" t="s">
        <v>50</v>
      </c>
      <c r="C266" s="4">
        <v>44094</v>
      </c>
      <c r="D266">
        <v>15.5</v>
      </c>
      <c r="E266">
        <v>9.1</v>
      </c>
      <c r="F266">
        <v>22.9</v>
      </c>
      <c r="H266">
        <v>8</v>
      </c>
      <c r="I266">
        <v>4.4000000000000004</v>
      </c>
      <c r="K266" s="18">
        <f>MONTH(날씨6[[#This Row],[tm]])</f>
        <v>9</v>
      </c>
      <c r="L266" s="18">
        <f>DAY(날씨6[[#This Row],[tm]])</f>
        <v>20</v>
      </c>
    </row>
    <row r="267" spans="1:12" x14ac:dyDescent="0.3">
      <c r="A267">
        <v>95</v>
      </c>
      <c r="B267" t="s">
        <v>50</v>
      </c>
      <c r="C267" s="4">
        <v>44095</v>
      </c>
      <c r="D267">
        <v>15.2</v>
      </c>
      <c r="E267">
        <v>7.8</v>
      </c>
      <c r="F267">
        <v>23.2</v>
      </c>
      <c r="H267">
        <v>4.0999999999999996</v>
      </c>
      <c r="I267">
        <v>2.2000000000000002</v>
      </c>
      <c r="K267" s="18">
        <f>MONTH(날씨6[[#This Row],[tm]])</f>
        <v>9</v>
      </c>
      <c r="L267" s="18">
        <f>DAY(날씨6[[#This Row],[tm]])</f>
        <v>21</v>
      </c>
    </row>
    <row r="268" spans="1:12" x14ac:dyDescent="0.3">
      <c r="A268">
        <v>95</v>
      </c>
      <c r="B268" t="s">
        <v>50</v>
      </c>
      <c r="C268" s="4">
        <v>44096</v>
      </c>
      <c r="D268">
        <v>16</v>
      </c>
      <c r="E268">
        <v>9.1</v>
      </c>
      <c r="F268">
        <v>24.5</v>
      </c>
      <c r="H268">
        <v>6.6</v>
      </c>
      <c r="I268">
        <v>3.5</v>
      </c>
      <c r="K268" s="18">
        <f>MONTH(날씨6[[#This Row],[tm]])</f>
        <v>9</v>
      </c>
      <c r="L268" s="18">
        <f>DAY(날씨6[[#This Row],[tm]])</f>
        <v>22</v>
      </c>
    </row>
    <row r="269" spans="1:12" x14ac:dyDescent="0.3">
      <c r="A269">
        <v>95</v>
      </c>
      <c r="B269" t="s">
        <v>50</v>
      </c>
      <c r="C269" s="4">
        <v>44097</v>
      </c>
      <c r="D269">
        <v>16.5</v>
      </c>
      <c r="E269">
        <v>10.1</v>
      </c>
      <c r="F269">
        <v>22.6</v>
      </c>
      <c r="H269">
        <v>8.1999999999999993</v>
      </c>
      <c r="I269">
        <v>4.7</v>
      </c>
      <c r="K269" s="18">
        <f>MONTH(날씨6[[#This Row],[tm]])</f>
        <v>9</v>
      </c>
      <c r="L269" s="18">
        <f>DAY(날씨6[[#This Row],[tm]])</f>
        <v>23</v>
      </c>
    </row>
    <row r="270" spans="1:12" x14ac:dyDescent="0.3">
      <c r="A270">
        <v>95</v>
      </c>
      <c r="B270" t="s">
        <v>50</v>
      </c>
      <c r="C270" s="4">
        <v>44098</v>
      </c>
      <c r="D270">
        <v>18</v>
      </c>
      <c r="E270">
        <v>13.9</v>
      </c>
      <c r="F270">
        <v>22.9</v>
      </c>
      <c r="H270">
        <v>8.1999999999999993</v>
      </c>
      <c r="I270">
        <v>4.7</v>
      </c>
      <c r="K270" s="18">
        <f>MONTH(날씨6[[#This Row],[tm]])</f>
        <v>9</v>
      </c>
      <c r="L270" s="18">
        <f>DAY(날씨6[[#This Row],[tm]])</f>
        <v>24</v>
      </c>
    </row>
    <row r="271" spans="1:12" x14ac:dyDescent="0.3">
      <c r="A271">
        <v>95</v>
      </c>
      <c r="B271" t="s">
        <v>50</v>
      </c>
      <c r="C271" s="4">
        <v>44099</v>
      </c>
      <c r="D271">
        <v>17.399999999999999</v>
      </c>
      <c r="E271">
        <v>11.6</v>
      </c>
      <c r="F271">
        <v>23.1</v>
      </c>
      <c r="H271">
        <v>9.8000000000000007</v>
      </c>
      <c r="I271">
        <v>5</v>
      </c>
      <c r="K271" s="18">
        <f>MONTH(날씨6[[#This Row],[tm]])</f>
        <v>9</v>
      </c>
      <c r="L271" s="18">
        <f>DAY(날씨6[[#This Row],[tm]])</f>
        <v>25</v>
      </c>
    </row>
    <row r="272" spans="1:12" x14ac:dyDescent="0.3">
      <c r="A272">
        <v>95</v>
      </c>
      <c r="B272" t="s">
        <v>50</v>
      </c>
      <c r="C272" s="4">
        <v>44100</v>
      </c>
      <c r="D272">
        <v>16.3</v>
      </c>
      <c r="E272">
        <v>10.199999999999999</v>
      </c>
      <c r="F272">
        <v>22.8</v>
      </c>
      <c r="G272">
        <v>0</v>
      </c>
      <c r="H272">
        <v>9.1999999999999993</v>
      </c>
      <c r="I272">
        <v>4.5999999999999996</v>
      </c>
      <c r="K272" s="18">
        <f>MONTH(날씨6[[#This Row],[tm]])</f>
        <v>9</v>
      </c>
      <c r="L272" s="18">
        <f>DAY(날씨6[[#This Row],[tm]])</f>
        <v>26</v>
      </c>
    </row>
    <row r="273" spans="1:12" x14ac:dyDescent="0.3">
      <c r="A273">
        <v>95</v>
      </c>
      <c r="B273" t="s">
        <v>50</v>
      </c>
      <c r="C273" s="4">
        <v>44101</v>
      </c>
      <c r="D273">
        <v>17.2</v>
      </c>
      <c r="E273">
        <v>10.5</v>
      </c>
      <c r="F273">
        <v>24.5</v>
      </c>
      <c r="H273">
        <v>5.5</v>
      </c>
      <c r="I273">
        <v>2.7</v>
      </c>
      <c r="K273" s="18">
        <f>MONTH(날씨6[[#This Row],[tm]])</f>
        <v>9</v>
      </c>
      <c r="L273" s="18">
        <f>DAY(날씨6[[#This Row],[tm]])</f>
        <v>27</v>
      </c>
    </row>
    <row r="274" spans="1:12" x14ac:dyDescent="0.3">
      <c r="A274">
        <v>95</v>
      </c>
      <c r="B274" t="s">
        <v>50</v>
      </c>
      <c r="C274" s="4">
        <v>44102</v>
      </c>
      <c r="D274">
        <v>16.7</v>
      </c>
      <c r="E274">
        <v>10.1</v>
      </c>
      <c r="F274">
        <v>24.6</v>
      </c>
      <c r="H274">
        <v>4.5</v>
      </c>
      <c r="I274">
        <v>2.4</v>
      </c>
      <c r="K274" s="18">
        <f>MONTH(날씨6[[#This Row],[tm]])</f>
        <v>9</v>
      </c>
      <c r="L274" s="18">
        <f>DAY(날씨6[[#This Row],[tm]])</f>
        <v>28</v>
      </c>
    </row>
    <row r="275" spans="1:12" x14ac:dyDescent="0.3">
      <c r="A275">
        <v>95</v>
      </c>
      <c r="B275" t="s">
        <v>50</v>
      </c>
      <c r="C275" s="4">
        <v>44103</v>
      </c>
      <c r="D275">
        <v>15.9</v>
      </c>
      <c r="E275">
        <v>10</v>
      </c>
      <c r="F275">
        <v>23.2</v>
      </c>
      <c r="H275">
        <v>5.9</v>
      </c>
      <c r="I275">
        <v>2.7</v>
      </c>
      <c r="K275" s="18">
        <f>MONTH(날씨6[[#This Row],[tm]])</f>
        <v>9</v>
      </c>
      <c r="L275" s="18">
        <f>DAY(날씨6[[#This Row],[tm]])</f>
        <v>29</v>
      </c>
    </row>
    <row r="276" spans="1:12" x14ac:dyDescent="0.3">
      <c r="A276">
        <v>95</v>
      </c>
      <c r="B276" t="s">
        <v>50</v>
      </c>
      <c r="C276" s="4">
        <v>44104</v>
      </c>
      <c r="D276">
        <v>16.7</v>
      </c>
      <c r="E276">
        <v>12.7</v>
      </c>
      <c r="F276">
        <v>22.3</v>
      </c>
      <c r="H276">
        <v>7.4</v>
      </c>
      <c r="I276">
        <v>4.5</v>
      </c>
      <c r="K276" s="18">
        <f>MONTH(날씨6[[#This Row],[tm]])</f>
        <v>9</v>
      </c>
      <c r="L276" s="18">
        <f>DAY(날씨6[[#This Row],[tm]])</f>
        <v>30</v>
      </c>
    </row>
    <row r="277" spans="1:12" x14ac:dyDescent="0.3">
      <c r="A277">
        <v>95</v>
      </c>
      <c r="B277" t="s">
        <v>50</v>
      </c>
      <c r="C277" s="4">
        <v>44105</v>
      </c>
      <c r="D277">
        <v>17.7</v>
      </c>
      <c r="E277">
        <v>12.6</v>
      </c>
      <c r="F277">
        <v>23.1</v>
      </c>
      <c r="G277">
        <v>0</v>
      </c>
      <c r="H277">
        <v>5.7</v>
      </c>
      <c r="I277">
        <v>3.5</v>
      </c>
      <c r="K277" s="18">
        <f>MONTH(날씨6[[#This Row],[tm]])</f>
        <v>10</v>
      </c>
      <c r="L277" s="18">
        <f>DAY(날씨6[[#This Row],[tm]])</f>
        <v>1</v>
      </c>
    </row>
    <row r="278" spans="1:12" x14ac:dyDescent="0.3">
      <c r="A278">
        <v>95</v>
      </c>
      <c r="B278" t="s">
        <v>50</v>
      </c>
      <c r="C278" s="4">
        <v>44106</v>
      </c>
      <c r="D278">
        <v>17</v>
      </c>
      <c r="E278">
        <v>12.6</v>
      </c>
      <c r="F278">
        <v>20.6</v>
      </c>
      <c r="G278">
        <v>1.4</v>
      </c>
      <c r="H278">
        <v>8.1999999999999993</v>
      </c>
      <c r="I278">
        <v>3.9</v>
      </c>
      <c r="K278" s="18">
        <f>MONTH(날씨6[[#This Row],[tm]])</f>
        <v>10</v>
      </c>
      <c r="L278" s="18">
        <f>DAY(날씨6[[#This Row],[tm]])</f>
        <v>2</v>
      </c>
    </row>
    <row r="279" spans="1:12" x14ac:dyDescent="0.3">
      <c r="A279">
        <v>95</v>
      </c>
      <c r="B279" t="s">
        <v>50</v>
      </c>
      <c r="C279" s="4">
        <v>44107</v>
      </c>
      <c r="D279">
        <v>17.5</v>
      </c>
      <c r="E279">
        <v>14.5</v>
      </c>
      <c r="F279">
        <v>22.8</v>
      </c>
      <c r="H279">
        <v>5.9</v>
      </c>
      <c r="I279">
        <v>2.7</v>
      </c>
      <c r="K279" s="18">
        <f>MONTH(날씨6[[#This Row],[tm]])</f>
        <v>10</v>
      </c>
      <c r="L279" s="18">
        <f>DAY(날씨6[[#This Row],[tm]])</f>
        <v>3</v>
      </c>
    </row>
    <row r="280" spans="1:12" x14ac:dyDescent="0.3">
      <c r="A280">
        <v>95</v>
      </c>
      <c r="B280" t="s">
        <v>50</v>
      </c>
      <c r="C280" s="4">
        <v>44108</v>
      </c>
      <c r="D280">
        <v>14</v>
      </c>
      <c r="E280">
        <v>6.3</v>
      </c>
      <c r="F280">
        <v>20.9</v>
      </c>
      <c r="G280">
        <v>1.1000000000000001</v>
      </c>
      <c r="H280">
        <v>11.8</v>
      </c>
      <c r="I280">
        <v>5.0999999999999996</v>
      </c>
      <c r="K280" s="18">
        <f>MONTH(날씨6[[#This Row],[tm]])</f>
        <v>10</v>
      </c>
      <c r="L280" s="18">
        <f>DAY(날씨6[[#This Row],[tm]])</f>
        <v>4</v>
      </c>
    </row>
    <row r="281" spans="1:12" x14ac:dyDescent="0.3">
      <c r="A281">
        <v>95</v>
      </c>
      <c r="B281" t="s">
        <v>50</v>
      </c>
      <c r="C281" s="4">
        <v>44109</v>
      </c>
      <c r="D281">
        <v>10.1</v>
      </c>
      <c r="E281">
        <v>3.1</v>
      </c>
      <c r="F281">
        <v>17.3</v>
      </c>
      <c r="H281">
        <v>7.6</v>
      </c>
      <c r="I281">
        <v>3.9</v>
      </c>
      <c r="K281" s="18">
        <f>MONTH(날씨6[[#This Row],[tm]])</f>
        <v>10</v>
      </c>
      <c r="L281" s="18">
        <f>DAY(날씨6[[#This Row],[tm]])</f>
        <v>5</v>
      </c>
    </row>
    <row r="282" spans="1:12" x14ac:dyDescent="0.3">
      <c r="A282">
        <v>95</v>
      </c>
      <c r="B282" t="s">
        <v>50</v>
      </c>
      <c r="C282" s="4">
        <v>44110</v>
      </c>
      <c r="D282">
        <v>10.199999999999999</v>
      </c>
      <c r="E282">
        <v>2.8</v>
      </c>
      <c r="F282">
        <v>18.2</v>
      </c>
      <c r="H282">
        <v>5.0999999999999996</v>
      </c>
      <c r="I282">
        <v>2.4</v>
      </c>
      <c r="K282" s="18">
        <f>MONTH(날씨6[[#This Row],[tm]])</f>
        <v>10</v>
      </c>
      <c r="L282" s="18">
        <f>DAY(날씨6[[#This Row],[tm]])</f>
        <v>6</v>
      </c>
    </row>
    <row r="283" spans="1:12" x14ac:dyDescent="0.3">
      <c r="A283">
        <v>95</v>
      </c>
      <c r="B283" t="s">
        <v>50</v>
      </c>
      <c r="C283" s="4">
        <v>44111</v>
      </c>
      <c r="D283">
        <v>12.2</v>
      </c>
      <c r="E283">
        <v>4.5999999999999996</v>
      </c>
      <c r="F283">
        <v>21.3</v>
      </c>
      <c r="H283">
        <v>5.8</v>
      </c>
      <c r="I283">
        <v>3.1</v>
      </c>
      <c r="K283" s="18">
        <f>MONTH(날씨6[[#This Row],[tm]])</f>
        <v>10</v>
      </c>
      <c r="L283" s="18">
        <f>DAY(날씨6[[#This Row],[tm]])</f>
        <v>7</v>
      </c>
    </row>
    <row r="284" spans="1:12" x14ac:dyDescent="0.3">
      <c r="A284">
        <v>95</v>
      </c>
      <c r="B284" t="s">
        <v>50</v>
      </c>
      <c r="C284" s="4">
        <v>44112</v>
      </c>
      <c r="D284">
        <v>13.4</v>
      </c>
      <c r="E284">
        <v>5.7</v>
      </c>
      <c r="F284">
        <v>23.1</v>
      </c>
      <c r="H284">
        <v>8.4</v>
      </c>
      <c r="I284">
        <v>4.3</v>
      </c>
      <c r="K284" s="18">
        <f>MONTH(날씨6[[#This Row],[tm]])</f>
        <v>10</v>
      </c>
      <c r="L284" s="18">
        <f>DAY(날씨6[[#This Row],[tm]])</f>
        <v>8</v>
      </c>
    </row>
    <row r="285" spans="1:12" x14ac:dyDescent="0.3">
      <c r="A285">
        <v>95</v>
      </c>
      <c r="B285" t="s">
        <v>50</v>
      </c>
      <c r="C285" s="4">
        <v>44113</v>
      </c>
      <c r="D285">
        <v>14.8</v>
      </c>
      <c r="E285">
        <v>6.3</v>
      </c>
      <c r="F285">
        <v>22.1</v>
      </c>
      <c r="H285">
        <v>9.1999999999999993</v>
      </c>
      <c r="I285">
        <v>4.7</v>
      </c>
      <c r="K285" s="18">
        <f>MONTH(날씨6[[#This Row],[tm]])</f>
        <v>10</v>
      </c>
      <c r="L285" s="18">
        <f>DAY(날씨6[[#This Row],[tm]])</f>
        <v>9</v>
      </c>
    </row>
    <row r="286" spans="1:12" x14ac:dyDescent="0.3">
      <c r="A286">
        <v>95</v>
      </c>
      <c r="B286" t="s">
        <v>50</v>
      </c>
      <c r="C286" s="4">
        <v>44114</v>
      </c>
      <c r="D286">
        <v>14.2</v>
      </c>
      <c r="E286">
        <v>8</v>
      </c>
      <c r="F286">
        <v>20.6</v>
      </c>
      <c r="H286">
        <v>6.6</v>
      </c>
      <c r="I286">
        <v>3.8</v>
      </c>
      <c r="K286" s="18">
        <f>MONTH(날씨6[[#This Row],[tm]])</f>
        <v>10</v>
      </c>
      <c r="L286" s="18">
        <f>DAY(날씨6[[#This Row],[tm]])</f>
        <v>10</v>
      </c>
    </row>
    <row r="287" spans="1:12" x14ac:dyDescent="0.3">
      <c r="A287">
        <v>95</v>
      </c>
      <c r="B287" t="s">
        <v>50</v>
      </c>
      <c r="C287" s="4">
        <v>44115</v>
      </c>
      <c r="D287">
        <v>14.1</v>
      </c>
      <c r="E287">
        <v>6.7</v>
      </c>
      <c r="F287">
        <v>20.6</v>
      </c>
      <c r="H287">
        <v>5.0999999999999996</v>
      </c>
      <c r="I287">
        <v>2.4</v>
      </c>
      <c r="K287" s="18">
        <f>MONTH(날씨6[[#This Row],[tm]])</f>
        <v>10</v>
      </c>
      <c r="L287" s="18">
        <f>DAY(날씨6[[#This Row],[tm]])</f>
        <v>11</v>
      </c>
    </row>
    <row r="288" spans="1:12" x14ac:dyDescent="0.3">
      <c r="A288">
        <v>95</v>
      </c>
      <c r="B288" t="s">
        <v>50</v>
      </c>
      <c r="C288" s="4">
        <v>44116</v>
      </c>
      <c r="D288">
        <v>13.3</v>
      </c>
      <c r="E288">
        <v>8.1</v>
      </c>
      <c r="F288">
        <v>19.899999999999999</v>
      </c>
      <c r="H288">
        <v>5</v>
      </c>
      <c r="I288">
        <v>2.6</v>
      </c>
      <c r="K288" s="18">
        <f>MONTH(날씨6[[#This Row],[tm]])</f>
        <v>10</v>
      </c>
      <c r="L288" s="18">
        <f>DAY(날씨6[[#This Row],[tm]])</f>
        <v>12</v>
      </c>
    </row>
    <row r="289" spans="1:12" x14ac:dyDescent="0.3">
      <c r="A289">
        <v>95</v>
      </c>
      <c r="B289" t="s">
        <v>50</v>
      </c>
      <c r="C289" s="4">
        <v>44117</v>
      </c>
      <c r="D289">
        <v>10.199999999999999</v>
      </c>
      <c r="E289">
        <v>4.0999999999999996</v>
      </c>
      <c r="F289">
        <v>18.600000000000001</v>
      </c>
      <c r="H289">
        <v>5.6</v>
      </c>
      <c r="I289">
        <v>3.2</v>
      </c>
      <c r="K289" s="18">
        <f>MONTH(날씨6[[#This Row],[tm]])</f>
        <v>10</v>
      </c>
      <c r="L289" s="18">
        <f>DAY(날씨6[[#This Row],[tm]])</f>
        <v>13</v>
      </c>
    </row>
    <row r="290" spans="1:12" x14ac:dyDescent="0.3">
      <c r="A290">
        <v>95</v>
      </c>
      <c r="B290" t="s">
        <v>50</v>
      </c>
      <c r="C290" s="4">
        <v>44118</v>
      </c>
      <c r="D290">
        <v>9.3000000000000007</v>
      </c>
      <c r="E290">
        <v>2</v>
      </c>
      <c r="F290">
        <v>17</v>
      </c>
      <c r="H290">
        <v>8.5</v>
      </c>
      <c r="I290">
        <v>4.2</v>
      </c>
      <c r="K290" s="18">
        <f>MONTH(날씨6[[#This Row],[tm]])</f>
        <v>10</v>
      </c>
      <c r="L290" s="18">
        <f>DAY(날씨6[[#This Row],[tm]])</f>
        <v>14</v>
      </c>
    </row>
    <row r="291" spans="1:12" x14ac:dyDescent="0.3">
      <c r="A291">
        <v>95</v>
      </c>
      <c r="B291" t="s">
        <v>50</v>
      </c>
      <c r="C291" s="4">
        <v>44119</v>
      </c>
      <c r="D291">
        <v>7.2</v>
      </c>
      <c r="E291">
        <v>0.3</v>
      </c>
      <c r="F291">
        <v>16.899999999999999</v>
      </c>
      <c r="H291">
        <v>3.6</v>
      </c>
      <c r="I291">
        <v>2.2999999999999998</v>
      </c>
      <c r="K291" s="18">
        <f>MONTH(날씨6[[#This Row],[tm]])</f>
        <v>10</v>
      </c>
      <c r="L291" s="18">
        <f>DAY(날씨6[[#This Row],[tm]])</f>
        <v>15</v>
      </c>
    </row>
    <row r="292" spans="1:12" x14ac:dyDescent="0.3">
      <c r="A292">
        <v>95</v>
      </c>
      <c r="B292" t="s">
        <v>50</v>
      </c>
      <c r="C292" s="4">
        <v>44120</v>
      </c>
      <c r="D292">
        <v>8</v>
      </c>
      <c r="E292">
        <v>3.2</v>
      </c>
      <c r="F292">
        <v>12.8</v>
      </c>
      <c r="G292">
        <v>0</v>
      </c>
      <c r="H292">
        <v>3.1</v>
      </c>
      <c r="I292">
        <v>1.9</v>
      </c>
      <c r="K292" s="18">
        <f>MONTH(날씨6[[#This Row],[tm]])</f>
        <v>10</v>
      </c>
      <c r="L292" s="18">
        <f>DAY(날씨6[[#This Row],[tm]])</f>
        <v>16</v>
      </c>
    </row>
    <row r="293" spans="1:12" x14ac:dyDescent="0.3">
      <c r="A293">
        <v>95</v>
      </c>
      <c r="B293" t="s">
        <v>50</v>
      </c>
      <c r="C293" s="4">
        <v>44121</v>
      </c>
      <c r="D293">
        <v>8.4</v>
      </c>
      <c r="E293">
        <v>3.3</v>
      </c>
      <c r="F293">
        <v>17</v>
      </c>
      <c r="H293">
        <v>4.5</v>
      </c>
      <c r="I293">
        <v>2.2000000000000002</v>
      </c>
      <c r="K293" s="18">
        <f>MONTH(날씨6[[#This Row],[tm]])</f>
        <v>10</v>
      </c>
      <c r="L293" s="18">
        <f>DAY(날씨6[[#This Row],[tm]])</f>
        <v>17</v>
      </c>
    </row>
    <row r="294" spans="1:12" x14ac:dyDescent="0.3">
      <c r="A294">
        <v>95</v>
      </c>
      <c r="B294" t="s">
        <v>50</v>
      </c>
      <c r="C294" s="4">
        <v>44122</v>
      </c>
      <c r="D294">
        <v>9.6</v>
      </c>
      <c r="E294">
        <v>0.7</v>
      </c>
      <c r="F294">
        <v>18.7</v>
      </c>
      <c r="H294">
        <v>7.5</v>
      </c>
      <c r="I294">
        <v>3.2</v>
      </c>
      <c r="K294" s="18">
        <f>MONTH(날씨6[[#This Row],[tm]])</f>
        <v>10</v>
      </c>
      <c r="L294" s="18">
        <f>DAY(날씨6[[#This Row],[tm]])</f>
        <v>18</v>
      </c>
    </row>
    <row r="295" spans="1:12" x14ac:dyDescent="0.3">
      <c r="A295">
        <v>95</v>
      </c>
      <c r="B295" t="s">
        <v>50</v>
      </c>
      <c r="C295" s="4">
        <v>44123</v>
      </c>
      <c r="D295">
        <v>11</v>
      </c>
      <c r="E295">
        <v>4.8</v>
      </c>
      <c r="F295">
        <v>20.5</v>
      </c>
      <c r="H295">
        <v>4.7</v>
      </c>
      <c r="I295">
        <v>2.4</v>
      </c>
      <c r="K295" s="18">
        <f>MONTH(날씨6[[#This Row],[tm]])</f>
        <v>10</v>
      </c>
      <c r="L295" s="18">
        <f>DAY(날씨6[[#This Row],[tm]])</f>
        <v>19</v>
      </c>
    </row>
    <row r="296" spans="1:12" x14ac:dyDescent="0.3">
      <c r="A296">
        <v>95</v>
      </c>
      <c r="B296" t="s">
        <v>50</v>
      </c>
      <c r="C296" s="4">
        <v>44124</v>
      </c>
      <c r="D296">
        <v>10.8</v>
      </c>
      <c r="E296">
        <v>3.5</v>
      </c>
      <c r="F296">
        <v>21.7</v>
      </c>
      <c r="H296">
        <v>4.3</v>
      </c>
      <c r="I296">
        <v>2.6</v>
      </c>
      <c r="K296" s="18">
        <f>MONTH(날씨6[[#This Row],[tm]])</f>
        <v>10</v>
      </c>
      <c r="L296" s="18">
        <f>DAY(날씨6[[#This Row],[tm]])</f>
        <v>20</v>
      </c>
    </row>
    <row r="297" spans="1:12" x14ac:dyDescent="0.3">
      <c r="A297">
        <v>95</v>
      </c>
      <c r="B297" t="s">
        <v>50</v>
      </c>
      <c r="C297" s="4">
        <v>44125</v>
      </c>
      <c r="D297">
        <v>9.9</v>
      </c>
      <c r="E297">
        <v>5</v>
      </c>
      <c r="F297">
        <v>16.5</v>
      </c>
      <c r="H297">
        <v>3.4</v>
      </c>
      <c r="I297">
        <v>2</v>
      </c>
      <c r="K297" s="18">
        <f>MONTH(날씨6[[#This Row],[tm]])</f>
        <v>10</v>
      </c>
      <c r="L297" s="18">
        <f>DAY(날씨6[[#This Row],[tm]])</f>
        <v>21</v>
      </c>
    </row>
    <row r="298" spans="1:12" x14ac:dyDescent="0.3">
      <c r="A298">
        <v>95</v>
      </c>
      <c r="B298" t="s">
        <v>50</v>
      </c>
      <c r="C298" s="4">
        <v>44126</v>
      </c>
      <c r="D298">
        <v>11.1</v>
      </c>
      <c r="E298">
        <v>5.9</v>
      </c>
      <c r="F298">
        <v>16.7</v>
      </c>
      <c r="G298">
        <v>1.6</v>
      </c>
      <c r="H298">
        <v>8.3000000000000007</v>
      </c>
      <c r="I298">
        <v>4.5</v>
      </c>
      <c r="K298" s="18">
        <f>MONTH(날씨6[[#This Row],[tm]])</f>
        <v>10</v>
      </c>
      <c r="L298" s="18">
        <f>DAY(날씨6[[#This Row],[tm]])</f>
        <v>22</v>
      </c>
    </row>
    <row r="299" spans="1:12" x14ac:dyDescent="0.3">
      <c r="A299">
        <v>95</v>
      </c>
      <c r="B299" t="s">
        <v>50</v>
      </c>
      <c r="C299" s="4">
        <v>44127</v>
      </c>
      <c r="D299">
        <v>6.1</v>
      </c>
      <c r="E299">
        <v>-0.3</v>
      </c>
      <c r="F299">
        <v>12.3</v>
      </c>
      <c r="H299">
        <v>7.9</v>
      </c>
      <c r="I299">
        <v>4.2</v>
      </c>
      <c r="K299" s="18">
        <f>MONTH(날씨6[[#This Row],[tm]])</f>
        <v>10</v>
      </c>
      <c r="L299" s="18">
        <f>DAY(날씨6[[#This Row],[tm]])</f>
        <v>23</v>
      </c>
    </row>
    <row r="300" spans="1:12" x14ac:dyDescent="0.3">
      <c r="A300">
        <v>95</v>
      </c>
      <c r="B300" t="s">
        <v>50</v>
      </c>
      <c r="C300" s="4">
        <v>44128</v>
      </c>
      <c r="D300">
        <v>4.8</v>
      </c>
      <c r="E300">
        <v>-2.7</v>
      </c>
      <c r="F300">
        <v>12.8</v>
      </c>
      <c r="H300">
        <v>8.9</v>
      </c>
      <c r="I300">
        <v>4.4000000000000004</v>
      </c>
      <c r="K300" s="18">
        <f>MONTH(날씨6[[#This Row],[tm]])</f>
        <v>10</v>
      </c>
      <c r="L300" s="18">
        <f>DAY(날씨6[[#This Row],[tm]])</f>
        <v>24</v>
      </c>
    </row>
    <row r="301" spans="1:12" x14ac:dyDescent="0.3">
      <c r="A301">
        <v>95</v>
      </c>
      <c r="B301" t="s">
        <v>50</v>
      </c>
      <c r="C301" s="4">
        <v>44129</v>
      </c>
      <c r="D301">
        <v>7.6</v>
      </c>
      <c r="E301">
        <v>-1.8</v>
      </c>
      <c r="F301">
        <v>17.100000000000001</v>
      </c>
      <c r="H301">
        <v>5.3</v>
      </c>
      <c r="I301">
        <v>2.7</v>
      </c>
      <c r="K301" s="18">
        <f>MONTH(날씨6[[#This Row],[tm]])</f>
        <v>10</v>
      </c>
      <c r="L301" s="18">
        <f>DAY(날씨6[[#This Row],[tm]])</f>
        <v>25</v>
      </c>
    </row>
    <row r="302" spans="1:12" x14ac:dyDescent="0.3">
      <c r="A302">
        <v>95</v>
      </c>
      <c r="B302" t="s">
        <v>50</v>
      </c>
      <c r="C302" s="4">
        <v>44130</v>
      </c>
      <c r="D302">
        <v>9.1</v>
      </c>
      <c r="E302">
        <v>0.9</v>
      </c>
      <c r="F302">
        <v>18.3</v>
      </c>
      <c r="H302">
        <v>5.4</v>
      </c>
      <c r="I302">
        <v>2.8</v>
      </c>
      <c r="K302" s="18">
        <f>MONTH(날씨6[[#This Row],[tm]])</f>
        <v>10</v>
      </c>
      <c r="L302" s="18">
        <f>DAY(날씨6[[#This Row],[tm]])</f>
        <v>26</v>
      </c>
    </row>
    <row r="303" spans="1:12" x14ac:dyDescent="0.3">
      <c r="A303">
        <v>95</v>
      </c>
      <c r="B303" t="s">
        <v>50</v>
      </c>
      <c r="C303" s="4">
        <v>44131</v>
      </c>
      <c r="D303">
        <v>10.7</v>
      </c>
      <c r="E303">
        <v>3</v>
      </c>
      <c r="F303">
        <v>18.8</v>
      </c>
      <c r="H303">
        <v>4.7</v>
      </c>
      <c r="I303">
        <v>2.5</v>
      </c>
      <c r="K303" s="18">
        <f>MONTH(날씨6[[#This Row],[tm]])</f>
        <v>10</v>
      </c>
      <c r="L303" s="18">
        <f>DAY(날씨6[[#This Row],[tm]])</f>
        <v>27</v>
      </c>
    </row>
    <row r="304" spans="1:12" x14ac:dyDescent="0.3">
      <c r="A304">
        <v>95</v>
      </c>
      <c r="B304" t="s">
        <v>50</v>
      </c>
      <c r="C304" s="4">
        <v>44132</v>
      </c>
      <c r="D304">
        <v>10</v>
      </c>
      <c r="E304">
        <v>2.4</v>
      </c>
      <c r="F304">
        <v>17.7</v>
      </c>
      <c r="H304">
        <v>7.6</v>
      </c>
      <c r="I304">
        <v>3.9</v>
      </c>
      <c r="K304" s="18">
        <f>MONTH(날씨6[[#This Row],[tm]])</f>
        <v>10</v>
      </c>
      <c r="L304" s="18">
        <f>DAY(날씨6[[#This Row],[tm]])</f>
        <v>28</v>
      </c>
    </row>
    <row r="305" spans="1:12" x14ac:dyDescent="0.3">
      <c r="A305">
        <v>95</v>
      </c>
      <c r="B305" t="s">
        <v>50</v>
      </c>
      <c r="C305" s="4">
        <v>44133</v>
      </c>
      <c r="D305">
        <v>6.5</v>
      </c>
      <c r="E305">
        <v>-2.2000000000000002</v>
      </c>
      <c r="F305">
        <v>16.100000000000001</v>
      </c>
      <c r="H305">
        <v>3.6</v>
      </c>
      <c r="I305">
        <v>2</v>
      </c>
      <c r="K305" s="18">
        <f>MONTH(날씨6[[#This Row],[tm]])</f>
        <v>10</v>
      </c>
      <c r="L305" s="18">
        <f>DAY(날씨6[[#This Row],[tm]])</f>
        <v>29</v>
      </c>
    </row>
    <row r="306" spans="1:12" x14ac:dyDescent="0.3">
      <c r="A306">
        <v>95</v>
      </c>
      <c r="B306" t="s">
        <v>50</v>
      </c>
      <c r="C306" s="4">
        <v>44134</v>
      </c>
      <c r="D306">
        <v>7.7</v>
      </c>
      <c r="E306">
        <v>-1</v>
      </c>
      <c r="F306">
        <v>17.8</v>
      </c>
      <c r="H306">
        <v>4.3</v>
      </c>
      <c r="I306">
        <v>2.5</v>
      </c>
      <c r="K306" s="18">
        <f>MONTH(날씨6[[#This Row],[tm]])</f>
        <v>10</v>
      </c>
      <c r="L306" s="18">
        <f>DAY(날씨6[[#This Row],[tm]])</f>
        <v>30</v>
      </c>
    </row>
    <row r="307" spans="1:12" x14ac:dyDescent="0.3">
      <c r="A307">
        <v>95</v>
      </c>
      <c r="B307" t="s">
        <v>50</v>
      </c>
      <c r="C307" s="4">
        <v>44135</v>
      </c>
      <c r="D307">
        <v>10</v>
      </c>
      <c r="E307">
        <v>0</v>
      </c>
      <c r="F307">
        <v>16.7</v>
      </c>
      <c r="H307">
        <v>6.7</v>
      </c>
      <c r="I307">
        <v>3.5</v>
      </c>
      <c r="K307" s="18">
        <f>MONTH(날씨6[[#This Row],[tm]])</f>
        <v>10</v>
      </c>
      <c r="L307" s="18">
        <f>DAY(날씨6[[#This Row],[tm]])</f>
        <v>31</v>
      </c>
    </row>
    <row r="308" spans="1:12" x14ac:dyDescent="0.3">
      <c r="A308">
        <v>95</v>
      </c>
      <c r="B308" t="s">
        <v>50</v>
      </c>
      <c r="C308" s="4">
        <v>44136</v>
      </c>
      <c r="D308">
        <v>11.3</v>
      </c>
      <c r="E308">
        <v>5.2</v>
      </c>
      <c r="F308">
        <v>14.3</v>
      </c>
      <c r="G308">
        <v>2.2000000000000002</v>
      </c>
      <c r="H308">
        <v>8.1</v>
      </c>
      <c r="I308">
        <v>4</v>
      </c>
      <c r="K308" s="18">
        <f>MONTH(날씨6[[#This Row],[tm]])</f>
        <v>11</v>
      </c>
      <c r="L308" s="18">
        <f>DAY(날씨6[[#This Row],[tm]])</f>
        <v>1</v>
      </c>
    </row>
    <row r="309" spans="1:12" x14ac:dyDescent="0.3">
      <c r="A309">
        <v>95</v>
      </c>
      <c r="B309" t="s">
        <v>50</v>
      </c>
      <c r="C309" s="4">
        <v>44137</v>
      </c>
      <c r="D309">
        <v>7.3</v>
      </c>
      <c r="E309">
        <v>0.2</v>
      </c>
      <c r="F309">
        <v>14.3</v>
      </c>
      <c r="G309">
        <v>0</v>
      </c>
      <c r="H309">
        <v>8.6999999999999993</v>
      </c>
      <c r="I309">
        <v>4.0999999999999996</v>
      </c>
      <c r="K309" s="18">
        <f>MONTH(날씨6[[#This Row],[tm]])</f>
        <v>11</v>
      </c>
      <c r="L309" s="18">
        <f>DAY(날씨6[[#This Row],[tm]])</f>
        <v>2</v>
      </c>
    </row>
    <row r="310" spans="1:12" x14ac:dyDescent="0.3">
      <c r="A310">
        <v>95</v>
      </c>
      <c r="B310" t="s">
        <v>50</v>
      </c>
      <c r="C310" s="4">
        <v>44138</v>
      </c>
      <c r="D310">
        <v>3.2</v>
      </c>
      <c r="E310">
        <v>-1.9</v>
      </c>
      <c r="F310">
        <v>6.9</v>
      </c>
      <c r="H310">
        <v>15</v>
      </c>
      <c r="I310">
        <v>6.4</v>
      </c>
      <c r="K310" s="18">
        <f>MONTH(날씨6[[#This Row],[tm]])</f>
        <v>11</v>
      </c>
      <c r="L310" s="18">
        <f>DAY(날씨6[[#This Row],[tm]])</f>
        <v>3</v>
      </c>
    </row>
    <row r="311" spans="1:12" x14ac:dyDescent="0.3">
      <c r="A311">
        <v>95</v>
      </c>
      <c r="B311" t="s">
        <v>50</v>
      </c>
      <c r="C311" s="4">
        <v>44139</v>
      </c>
      <c r="D311">
        <v>1.8</v>
      </c>
      <c r="E311">
        <v>-6.2</v>
      </c>
      <c r="F311">
        <v>9.6999999999999993</v>
      </c>
      <c r="H311">
        <v>6.8</v>
      </c>
      <c r="I311">
        <v>3.6</v>
      </c>
      <c r="K311" s="18">
        <f>MONTH(날씨6[[#This Row],[tm]])</f>
        <v>11</v>
      </c>
      <c r="L311" s="18">
        <f>DAY(날씨6[[#This Row],[tm]])</f>
        <v>4</v>
      </c>
    </row>
    <row r="312" spans="1:12" x14ac:dyDescent="0.3">
      <c r="A312">
        <v>95</v>
      </c>
      <c r="B312" t="s">
        <v>50</v>
      </c>
      <c r="C312" s="4">
        <v>44140</v>
      </c>
      <c r="D312">
        <v>7.6</v>
      </c>
      <c r="E312">
        <v>0.2</v>
      </c>
      <c r="F312">
        <v>14.6</v>
      </c>
      <c r="H312">
        <v>4.7</v>
      </c>
      <c r="I312">
        <v>2.2999999999999998</v>
      </c>
      <c r="K312" s="18">
        <f>MONTH(날씨6[[#This Row],[tm]])</f>
        <v>11</v>
      </c>
      <c r="L312" s="18">
        <f>DAY(날씨6[[#This Row],[tm]])</f>
        <v>5</v>
      </c>
    </row>
    <row r="313" spans="1:12" x14ac:dyDescent="0.3">
      <c r="A313">
        <v>95</v>
      </c>
      <c r="B313" t="s">
        <v>50</v>
      </c>
      <c r="C313" s="4">
        <v>44141</v>
      </c>
      <c r="D313">
        <v>11.3</v>
      </c>
      <c r="E313">
        <v>5.7</v>
      </c>
      <c r="F313">
        <v>16.8</v>
      </c>
      <c r="G313">
        <v>0</v>
      </c>
      <c r="H313">
        <v>7</v>
      </c>
      <c r="I313">
        <v>3.7</v>
      </c>
      <c r="K313" s="18">
        <f>MONTH(날씨6[[#This Row],[tm]])</f>
        <v>11</v>
      </c>
      <c r="L313" s="18">
        <f>DAY(날씨6[[#This Row],[tm]])</f>
        <v>6</v>
      </c>
    </row>
    <row r="314" spans="1:12" x14ac:dyDescent="0.3">
      <c r="A314">
        <v>95</v>
      </c>
      <c r="B314" t="s">
        <v>50</v>
      </c>
      <c r="C314" s="4">
        <v>44142</v>
      </c>
      <c r="D314">
        <v>13.9</v>
      </c>
      <c r="E314">
        <v>11.2</v>
      </c>
      <c r="F314">
        <v>17.5</v>
      </c>
      <c r="G314">
        <v>0.1</v>
      </c>
      <c r="H314">
        <v>9.1</v>
      </c>
      <c r="I314">
        <v>4</v>
      </c>
      <c r="K314" s="18">
        <f>MONTH(날씨6[[#This Row],[tm]])</f>
        <v>11</v>
      </c>
      <c r="L314" s="18">
        <f>DAY(날씨6[[#This Row],[tm]])</f>
        <v>7</v>
      </c>
    </row>
    <row r="315" spans="1:12" x14ac:dyDescent="0.3">
      <c r="A315">
        <v>95</v>
      </c>
      <c r="B315" t="s">
        <v>50</v>
      </c>
      <c r="C315" s="4">
        <v>44143</v>
      </c>
      <c r="D315">
        <v>6.4</v>
      </c>
      <c r="E315">
        <v>-1.6</v>
      </c>
      <c r="F315">
        <v>11.6</v>
      </c>
      <c r="H315">
        <v>12.3</v>
      </c>
      <c r="I315">
        <v>5.3</v>
      </c>
      <c r="K315" s="18">
        <f>MONTH(날씨6[[#This Row],[tm]])</f>
        <v>11</v>
      </c>
      <c r="L315" s="18">
        <f>DAY(날씨6[[#This Row],[tm]])</f>
        <v>8</v>
      </c>
    </row>
    <row r="316" spans="1:12" x14ac:dyDescent="0.3">
      <c r="A316">
        <v>95</v>
      </c>
      <c r="B316" t="s">
        <v>50</v>
      </c>
      <c r="C316" s="4">
        <v>44144</v>
      </c>
      <c r="D316">
        <v>1.6</v>
      </c>
      <c r="E316">
        <v>-5.6</v>
      </c>
      <c r="F316">
        <v>9.6999999999999993</v>
      </c>
      <c r="H316">
        <v>7.4</v>
      </c>
      <c r="I316">
        <v>3.7</v>
      </c>
      <c r="K316" s="18">
        <f>MONTH(날씨6[[#This Row],[tm]])</f>
        <v>11</v>
      </c>
      <c r="L316" s="18">
        <f>DAY(날씨6[[#This Row],[tm]])</f>
        <v>9</v>
      </c>
    </row>
    <row r="317" spans="1:12" x14ac:dyDescent="0.3">
      <c r="A317">
        <v>95</v>
      </c>
      <c r="B317" t="s">
        <v>50</v>
      </c>
      <c r="C317" s="4">
        <v>44145</v>
      </c>
      <c r="D317">
        <v>3</v>
      </c>
      <c r="E317">
        <v>-4.8</v>
      </c>
      <c r="F317">
        <v>11.9</v>
      </c>
      <c r="H317">
        <v>5.2</v>
      </c>
      <c r="I317">
        <v>2.5</v>
      </c>
      <c r="K317" s="18">
        <f>MONTH(날씨6[[#This Row],[tm]])</f>
        <v>11</v>
      </c>
      <c r="L317" s="18">
        <f>DAY(날씨6[[#This Row],[tm]])</f>
        <v>10</v>
      </c>
    </row>
    <row r="318" spans="1:12" x14ac:dyDescent="0.3">
      <c r="A318">
        <v>95</v>
      </c>
      <c r="B318" t="s">
        <v>50</v>
      </c>
      <c r="C318" s="4">
        <v>44146</v>
      </c>
      <c r="D318">
        <v>4.3</v>
      </c>
      <c r="E318">
        <v>-3.2</v>
      </c>
      <c r="F318">
        <v>15.6</v>
      </c>
      <c r="H318">
        <v>2.8</v>
      </c>
      <c r="I318">
        <v>1.3</v>
      </c>
      <c r="K318" s="18">
        <f>MONTH(날씨6[[#This Row],[tm]])</f>
        <v>11</v>
      </c>
      <c r="L318" s="18">
        <f>DAY(날씨6[[#This Row],[tm]])</f>
        <v>11</v>
      </c>
    </row>
    <row r="319" spans="1:12" x14ac:dyDescent="0.3">
      <c r="A319">
        <v>95</v>
      </c>
      <c r="B319" t="s">
        <v>50</v>
      </c>
      <c r="C319" s="4">
        <v>44147</v>
      </c>
      <c r="D319">
        <v>6.5</v>
      </c>
      <c r="E319">
        <v>-2.6</v>
      </c>
      <c r="F319">
        <v>16.3</v>
      </c>
      <c r="H319">
        <v>4.9000000000000004</v>
      </c>
      <c r="I319">
        <v>2.7</v>
      </c>
      <c r="K319" s="18">
        <f>MONTH(날씨6[[#This Row],[tm]])</f>
        <v>11</v>
      </c>
      <c r="L319" s="18">
        <f>DAY(날씨6[[#This Row],[tm]])</f>
        <v>12</v>
      </c>
    </row>
    <row r="320" spans="1:12" x14ac:dyDescent="0.3">
      <c r="A320">
        <v>95</v>
      </c>
      <c r="B320" t="s">
        <v>50</v>
      </c>
      <c r="C320" s="4">
        <v>44148</v>
      </c>
      <c r="D320">
        <v>8.6999999999999993</v>
      </c>
      <c r="E320">
        <v>3.1</v>
      </c>
      <c r="F320">
        <v>17.5</v>
      </c>
      <c r="H320">
        <v>3.3</v>
      </c>
      <c r="I320">
        <v>1.7</v>
      </c>
      <c r="K320" s="18">
        <f>MONTH(날씨6[[#This Row],[tm]])</f>
        <v>11</v>
      </c>
      <c r="L320" s="18">
        <f>DAY(날씨6[[#This Row],[tm]])</f>
        <v>13</v>
      </c>
    </row>
    <row r="321" spans="1:12" x14ac:dyDescent="0.3">
      <c r="A321">
        <v>95</v>
      </c>
      <c r="B321" t="s">
        <v>50</v>
      </c>
      <c r="C321" s="4">
        <v>44149</v>
      </c>
      <c r="D321">
        <v>7.5</v>
      </c>
      <c r="E321">
        <v>-1.3</v>
      </c>
      <c r="F321">
        <v>17.8</v>
      </c>
      <c r="H321">
        <v>5</v>
      </c>
      <c r="I321">
        <v>2.2999999999999998</v>
      </c>
      <c r="K321" s="18">
        <f>MONTH(날씨6[[#This Row],[tm]])</f>
        <v>11</v>
      </c>
      <c r="L321" s="18">
        <f>DAY(날씨6[[#This Row],[tm]])</f>
        <v>14</v>
      </c>
    </row>
    <row r="322" spans="1:12" x14ac:dyDescent="0.3">
      <c r="A322">
        <v>95</v>
      </c>
      <c r="B322" t="s">
        <v>50</v>
      </c>
      <c r="C322" s="4">
        <v>44150</v>
      </c>
      <c r="D322">
        <v>6.7</v>
      </c>
      <c r="E322">
        <v>0.5</v>
      </c>
      <c r="F322">
        <v>14.5</v>
      </c>
      <c r="H322">
        <v>6.6</v>
      </c>
      <c r="I322">
        <v>3.3</v>
      </c>
      <c r="K322" s="18">
        <f>MONTH(날씨6[[#This Row],[tm]])</f>
        <v>11</v>
      </c>
      <c r="L322" s="18">
        <f>DAY(날씨6[[#This Row],[tm]])</f>
        <v>15</v>
      </c>
    </row>
    <row r="323" spans="1:12" x14ac:dyDescent="0.3">
      <c r="A323">
        <v>95</v>
      </c>
      <c r="B323" t="s">
        <v>50</v>
      </c>
      <c r="C323" s="4">
        <v>44151</v>
      </c>
      <c r="D323">
        <v>8.1</v>
      </c>
      <c r="E323">
        <v>0.1</v>
      </c>
      <c r="F323">
        <v>17.7</v>
      </c>
      <c r="H323">
        <v>2.6</v>
      </c>
      <c r="I323">
        <v>1.5</v>
      </c>
      <c r="K323" s="18">
        <f>MONTH(날씨6[[#This Row],[tm]])</f>
        <v>11</v>
      </c>
      <c r="L323" s="18">
        <f>DAY(날씨6[[#This Row],[tm]])</f>
        <v>16</v>
      </c>
    </row>
    <row r="324" spans="1:12" x14ac:dyDescent="0.3">
      <c r="A324">
        <v>95</v>
      </c>
      <c r="B324" t="s">
        <v>50</v>
      </c>
      <c r="C324" s="4">
        <v>44152</v>
      </c>
      <c r="D324">
        <v>10.1</v>
      </c>
      <c r="E324">
        <v>2.5</v>
      </c>
      <c r="F324">
        <v>16.899999999999999</v>
      </c>
      <c r="G324">
        <v>0</v>
      </c>
      <c r="H324">
        <v>3.7</v>
      </c>
      <c r="I324">
        <v>2.2000000000000002</v>
      </c>
      <c r="K324" s="18">
        <f>MONTH(날씨6[[#This Row],[tm]])</f>
        <v>11</v>
      </c>
      <c r="L324" s="18">
        <f>DAY(날씨6[[#This Row],[tm]])</f>
        <v>17</v>
      </c>
    </row>
    <row r="325" spans="1:12" x14ac:dyDescent="0.3">
      <c r="A325">
        <v>95</v>
      </c>
      <c r="B325" t="s">
        <v>50</v>
      </c>
      <c r="C325" s="4">
        <v>44153</v>
      </c>
      <c r="D325">
        <v>15.6</v>
      </c>
      <c r="E325">
        <v>11</v>
      </c>
      <c r="F325">
        <v>19.3</v>
      </c>
      <c r="G325">
        <v>15.5</v>
      </c>
      <c r="H325">
        <v>9.8000000000000007</v>
      </c>
      <c r="I325">
        <v>3.9</v>
      </c>
      <c r="K325" s="18">
        <f>MONTH(날씨6[[#This Row],[tm]])</f>
        <v>11</v>
      </c>
      <c r="L325" s="18">
        <f>DAY(날씨6[[#This Row],[tm]])</f>
        <v>18</v>
      </c>
    </row>
    <row r="326" spans="1:12" x14ac:dyDescent="0.3">
      <c r="A326">
        <v>95</v>
      </c>
      <c r="B326" t="s">
        <v>50</v>
      </c>
      <c r="C326" s="4">
        <v>44154</v>
      </c>
      <c r="D326">
        <v>13.5</v>
      </c>
      <c r="E326">
        <v>5.6</v>
      </c>
      <c r="F326">
        <v>19.8</v>
      </c>
      <c r="G326">
        <v>51</v>
      </c>
      <c r="H326">
        <v>13.3</v>
      </c>
      <c r="I326">
        <v>6</v>
      </c>
      <c r="K326" s="18">
        <f>MONTH(날씨6[[#This Row],[tm]])</f>
        <v>11</v>
      </c>
      <c r="L326" s="18">
        <f>DAY(날씨6[[#This Row],[tm]])</f>
        <v>19</v>
      </c>
    </row>
    <row r="327" spans="1:12" x14ac:dyDescent="0.3">
      <c r="A327">
        <v>95</v>
      </c>
      <c r="B327" t="s">
        <v>50</v>
      </c>
      <c r="C327" s="4">
        <v>44155</v>
      </c>
      <c r="D327">
        <v>1.4</v>
      </c>
      <c r="E327">
        <v>-1.9</v>
      </c>
      <c r="F327">
        <v>5.7</v>
      </c>
      <c r="G327">
        <v>0</v>
      </c>
      <c r="H327">
        <v>10.9</v>
      </c>
      <c r="I327">
        <v>4.2</v>
      </c>
      <c r="K327" s="18">
        <f>MONTH(날씨6[[#This Row],[tm]])</f>
        <v>11</v>
      </c>
      <c r="L327" s="18">
        <f>DAY(날씨6[[#This Row],[tm]])</f>
        <v>20</v>
      </c>
    </row>
    <row r="328" spans="1:12" x14ac:dyDescent="0.3">
      <c r="A328">
        <v>95</v>
      </c>
      <c r="B328" t="s">
        <v>50</v>
      </c>
      <c r="C328" s="4">
        <v>44156</v>
      </c>
      <c r="D328">
        <v>4.0999999999999996</v>
      </c>
      <c r="E328">
        <v>-2.9</v>
      </c>
      <c r="F328">
        <v>10</v>
      </c>
      <c r="G328">
        <v>0</v>
      </c>
      <c r="H328">
        <v>5.8</v>
      </c>
      <c r="I328">
        <v>3</v>
      </c>
      <c r="K328" s="18">
        <f>MONTH(날씨6[[#This Row],[tm]])</f>
        <v>11</v>
      </c>
      <c r="L328" s="18">
        <f>DAY(날씨6[[#This Row],[tm]])</f>
        <v>21</v>
      </c>
    </row>
    <row r="329" spans="1:12" x14ac:dyDescent="0.3">
      <c r="A329">
        <v>95</v>
      </c>
      <c r="B329" t="s">
        <v>50</v>
      </c>
      <c r="C329" s="4">
        <v>44157</v>
      </c>
      <c r="D329">
        <v>4.5</v>
      </c>
      <c r="E329">
        <v>0.6</v>
      </c>
      <c r="F329">
        <v>6.9</v>
      </c>
      <c r="G329">
        <v>3.5</v>
      </c>
      <c r="H329">
        <v>7.3</v>
      </c>
      <c r="I329">
        <v>3.7</v>
      </c>
      <c r="K329" s="18">
        <f>MONTH(날씨6[[#This Row],[tm]])</f>
        <v>11</v>
      </c>
      <c r="L329" s="18">
        <f>DAY(날씨6[[#This Row],[tm]])</f>
        <v>22</v>
      </c>
    </row>
    <row r="330" spans="1:12" x14ac:dyDescent="0.3">
      <c r="A330">
        <v>95</v>
      </c>
      <c r="B330" t="s">
        <v>50</v>
      </c>
      <c r="C330" s="4">
        <v>44158</v>
      </c>
      <c r="D330">
        <v>-0.4</v>
      </c>
      <c r="E330">
        <v>-3.6</v>
      </c>
      <c r="F330">
        <v>4.2</v>
      </c>
      <c r="H330">
        <v>5.2</v>
      </c>
      <c r="I330">
        <v>2.8</v>
      </c>
      <c r="K330" s="18">
        <f>MONTH(날씨6[[#This Row],[tm]])</f>
        <v>11</v>
      </c>
      <c r="L330" s="18">
        <f>DAY(날씨6[[#This Row],[tm]])</f>
        <v>23</v>
      </c>
    </row>
    <row r="331" spans="1:12" x14ac:dyDescent="0.3">
      <c r="A331">
        <v>95</v>
      </c>
      <c r="B331" t="s">
        <v>50</v>
      </c>
      <c r="C331" s="4">
        <v>44159</v>
      </c>
      <c r="D331">
        <v>-0.6</v>
      </c>
      <c r="E331">
        <v>-4.5999999999999996</v>
      </c>
      <c r="F331">
        <v>4.8</v>
      </c>
      <c r="H331">
        <v>2.8</v>
      </c>
      <c r="I331">
        <v>1.4</v>
      </c>
      <c r="K331" s="18">
        <f>MONTH(날씨6[[#This Row],[tm]])</f>
        <v>11</v>
      </c>
      <c r="L331" s="18">
        <f>DAY(날씨6[[#This Row],[tm]])</f>
        <v>24</v>
      </c>
    </row>
    <row r="332" spans="1:12" x14ac:dyDescent="0.3">
      <c r="A332">
        <v>95</v>
      </c>
      <c r="B332" t="s">
        <v>50</v>
      </c>
      <c r="C332" s="4">
        <v>44160</v>
      </c>
      <c r="D332">
        <v>-1.1000000000000001</v>
      </c>
      <c r="E332">
        <v>-4.8</v>
      </c>
      <c r="F332">
        <v>6.2</v>
      </c>
      <c r="H332">
        <v>3.7</v>
      </c>
      <c r="I332">
        <v>1.7</v>
      </c>
      <c r="K332" s="18">
        <f>MONTH(날씨6[[#This Row],[tm]])</f>
        <v>11</v>
      </c>
      <c r="L332" s="18">
        <f>DAY(날씨6[[#This Row],[tm]])</f>
        <v>25</v>
      </c>
    </row>
    <row r="333" spans="1:12" x14ac:dyDescent="0.3">
      <c r="A333">
        <v>95</v>
      </c>
      <c r="B333" t="s">
        <v>50</v>
      </c>
      <c r="C333" s="4">
        <v>44161</v>
      </c>
      <c r="D333">
        <v>0.9</v>
      </c>
      <c r="E333">
        <v>-4</v>
      </c>
      <c r="F333">
        <v>9.1999999999999993</v>
      </c>
      <c r="H333">
        <v>2.4</v>
      </c>
      <c r="I333">
        <v>1.4</v>
      </c>
      <c r="K333" s="18">
        <f>MONTH(날씨6[[#This Row],[tm]])</f>
        <v>11</v>
      </c>
      <c r="L333" s="18">
        <f>DAY(날씨6[[#This Row],[tm]])</f>
        <v>26</v>
      </c>
    </row>
    <row r="334" spans="1:12" x14ac:dyDescent="0.3">
      <c r="A334">
        <v>95</v>
      </c>
      <c r="B334" t="s">
        <v>50</v>
      </c>
      <c r="C334" s="4">
        <v>44162</v>
      </c>
      <c r="D334">
        <v>0.8</v>
      </c>
      <c r="E334">
        <v>-3.4</v>
      </c>
      <c r="F334">
        <v>6.5</v>
      </c>
      <c r="H334">
        <v>7.4</v>
      </c>
      <c r="I334">
        <v>3.3</v>
      </c>
      <c r="K334" s="18">
        <f>MONTH(날씨6[[#This Row],[tm]])</f>
        <v>11</v>
      </c>
      <c r="L334" s="18">
        <f>DAY(날씨6[[#This Row],[tm]])</f>
        <v>27</v>
      </c>
    </row>
    <row r="335" spans="1:12" x14ac:dyDescent="0.3">
      <c r="A335">
        <v>95</v>
      </c>
      <c r="B335" t="s">
        <v>50</v>
      </c>
      <c r="C335" s="4">
        <v>44163</v>
      </c>
      <c r="D335">
        <v>-2.2000000000000002</v>
      </c>
      <c r="E335">
        <v>-6</v>
      </c>
      <c r="F335">
        <v>1.7</v>
      </c>
      <c r="H335">
        <v>8.1999999999999993</v>
      </c>
      <c r="I335">
        <v>4</v>
      </c>
      <c r="K335" s="18">
        <f>MONTH(날씨6[[#This Row],[tm]])</f>
        <v>11</v>
      </c>
      <c r="L335" s="18">
        <f>DAY(날씨6[[#This Row],[tm]])</f>
        <v>28</v>
      </c>
    </row>
    <row r="336" spans="1:12" x14ac:dyDescent="0.3">
      <c r="A336">
        <v>95</v>
      </c>
      <c r="B336" t="s">
        <v>50</v>
      </c>
      <c r="C336" s="4">
        <v>44164</v>
      </c>
      <c r="D336">
        <v>-2.7</v>
      </c>
      <c r="E336">
        <v>-7.8</v>
      </c>
      <c r="F336">
        <v>1.7</v>
      </c>
      <c r="H336">
        <v>5.4</v>
      </c>
      <c r="I336">
        <v>2.7</v>
      </c>
      <c r="K336" s="18">
        <f>MONTH(날씨6[[#This Row],[tm]])</f>
        <v>11</v>
      </c>
      <c r="L336" s="18">
        <f>DAY(날씨6[[#This Row],[tm]])</f>
        <v>29</v>
      </c>
    </row>
    <row r="337" spans="1:12" x14ac:dyDescent="0.3">
      <c r="A337">
        <v>95</v>
      </c>
      <c r="B337" t="s">
        <v>50</v>
      </c>
      <c r="C337" s="4">
        <v>44165</v>
      </c>
      <c r="D337">
        <v>-3.7</v>
      </c>
      <c r="E337">
        <v>-8.9</v>
      </c>
      <c r="F337">
        <v>2.9</v>
      </c>
      <c r="H337">
        <v>4</v>
      </c>
      <c r="I337">
        <v>2.1</v>
      </c>
      <c r="K337" s="18">
        <f>MONTH(날씨6[[#This Row],[tm]])</f>
        <v>11</v>
      </c>
      <c r="L337" s="18">
        <f>DAY(날씨6[[#This Row],[tm]])</f>
        <v>30</v>
      </c>
    </row>
    <row r="338" spans="1:12" x14ac:dyDescent="0.3">
      <c r="A338">
        <v>95</v>
      </c>
      <c r="B338" t="s">
        <v>50</v>
      </c>
      <c r="C338" s="4">
        <v>44166</v>
      </c>
      <c r="D338">
        <v>-2.9</v>
      </c>
      <c r="E338">
        <v>-9.3000000000000007</v>
      </c>
      <c r="F338">
        <v>4.9000000000000004</v>
      </c>
      <c r="H338">
        <v>3.4</v>
      </c>
      <c r="I338">
        <v>2.1</v>
      </c>
      <c r="K338" s="18">
        <f>MONTH(날씨6[[#This Row],[tm]])</f>
        <v>12</v>
      </c>
      <c r="L338" s="18">
        <f>DAY(날씨6[[#This Row],[tm]])</f>
        <v>1</v>
      </c>
    </row>
    <row r="339" spans="1:12" x14ac:dyDescent="0.3">
      <c r="A339">
        <v>95</v>
      </c>
      <c r="B339" t="s">
        <v>50</v>
      </c>
      <c r="C339" s="4">
        <v>44167</v>
      </c>
      <c r="D339">
        <v>-0.8</v>
      </c>
      <c r="E339">
        <v>-3.9</v>
      </c>
      <c r="F339">
        <v>5.0999999999999996</v>
      </c>
      <c r="H339">
        <v>3.1</v>
      </c>
      <c r="I339">
        <v>1.5</v>
      </c>
      <c r="K339" s="18">
        <f>MONTH(날씨6[[#This Row],[tm]])</f>
        <v>12</v>
      </c>
      <c r="L339" s="18">
        <f>DAY(날씨6[[#This Row],[tm]])</f>
        <v>2</v>
      </c>
    </row>
    <row r="340" spans="1:12" x14ac:dyDescent="0.3">
      <c r="A340">
        <v>95</v>
      </c>
      <c r="B340" t="s">
        <v>50</v>
      </c>
      <c r="C340" s="4">
        <v>44168</v>
      </c>
      <c r="D340">
        <v>-2.7</v>
      </c>
      <c r="E340">
        <v>-7.2</v>
      </c>
      <c r="F340">
        <v>3.6</v>
      </c>
      <c r="H340">
        <v>5.0999999999999996</v>
      </c>
      <c r="I340">
        <v>2.7</v>
      </c>
      <c r="K340" s="18">
        <f>MONTH(날씨6[[#This Row],[tm]])</f>
        <v>12</v>
      </c>
      <c r="L340" s="18">
        <f>DAY(날씨6[[#This Row],[tm]])</f>
        <v>3</v>
      </c>
    </row>
    <row r="341" spans="1:12" x14ac:dyDescent="0.3">
      <c r="A341">
        <v>95</v>
      </c>
      <c r="B341" t="s">
        <v>50</v>
      </c>
      <c r="C341" s="4">
        <v>44169</v>
      </c>
      <c r="D341">
        <v>-4.4000000000000004</v>
      </c>
      <c r="E341">
        <v>-9.8000000000000007</v>
      </c>
      <c r="F341">
        <v>2.9</v>
      </c>
      <c r="H341">
        <v>5.0999999999999996</v>
      </c>
      <c r="I341">
        <v>2.7</v>
      </c>
      <c r="K341" s="18">
        <f>MONTH(날씨6[[#This Row],[tm]])</f>
        <v>12</v>
      </c>
      <c r="L341" s="18">
        <f>DAY(날씨6[[#This Row],[tm]])</f>
        <v>4</v>
      </c>
    </row>
    <row r="342" spans="1:12" x14ac:dyDescent="0.3">
      <c r="A342">
        <v>95</v>
      </c>
      <c r="B342" t="s">
        <v>50</v>
      </c>
      <c r="C342" s="4">
        <v>44170</v>
      </c>
      <c r="D342">
        <v>-1.7</v>
      </c>
      <c r="E342">
        <v>-7.7</v>
      </c>
      <c r="F342">
        <v>4.7</v>
      </c>
      <c r="H342">
        <v>4.2</v>
      </c>
      <c r="I342">
        <v>2</v>
      </c>
      <c r="K342" s="18">
        <f>MONTH(날씨6[[#This Row],[tm]])</f>
        <v>12</v>
      </c>
      <c r="L342" s="18">
        <f>DAY(날씨6[[#This Row],[tm]])</f>
        <v>5</v>
      </c>
    </row>
    <row r="343" spans="1:12" x14ac:dyDescent="0.3">
      <c r="A343">
        <v>95</v>
      </c>
      <c r="B343" t="s">
        <v>50</v>
      </c>
      <c r="C343" s="4">
        <v>44171</v>
      </c>
      <c r="D343">
        <v>2.2999999999999998</v>
      </c>
      <c r="E343">
        <v>-2.1</v>
      </c>
      <c r="F343">
        <v>7.3</v>
      </c>
      <c r="H343">
        <v>6.4</v>
      </c>
      <c r="I343">
        <v>3.3</v>
      </c>
      <c r="K343" s="18">
        <f>MONTH(날씨6[[#This Row],[tm]])</f>
        <v>12</v>
      </c>
      <c r="L343" s="18">
        <f>DAY(날씨6[[#This Row],[tm]])</f>
        <v>6</v>
      </c>
    </row>
    <row r="344" spans="1:12" x14ac:dyDescent="0.3">
      <c r="A344">
        <v>95</v>
      </c>
      <c r="B344" t="s">
        <v>50</v>
      </c>
      <c r="C344" s="4">
        <v>44172</v>
      </c>
      <c r="D344">
        <v>0.9</v>
      </c>
      <c r="E344">
        <v>-3.7</v>
      </c>
      <c r="F344">
        <v>5.0999999999999996</v>
      </c>
      <c r="H344">
        <v>12.4</v>
      </c>
      <c r="I344">
        <v>5.0999999999999996</v>
      </c>
      <c r="K344" s="18">
        <f>MONTH(날씨6[[#This Row],[tm]])</f>
        <v>12</v>
      </c>
      <c r="L344" s="18">
        <f>DAY(날씨6[[#This Row],[tm]])</f>
        <v>7</v>
      </c>
    </row>
    <row r="345" spans="1:12" x14ac:dyDescent="0.3">
      <c r="A345">
        <v>95</v>
      </c>
      <c r="B345" t="s">
        <v>50</v>
      </c>
      <c r="C345" s="4">
        <v>44173</v>
      </c>
      <c r="D345">
        <v>-4.2</v>
      </c>
      <c r="E345">
        <v>-8.9</v>
      </c>
      <c r="F345">
        <v>2.9</v>
      </c>
      <c r="H345">
        <v>3.7</v>
      </c>
      <c r="I345">
        <v>1.9</v>
      </c>
      <c r="K345" s="18">
        <f>MONTH(날씨6[[#This Row],[tm]])</f>
        <v>12</v>
      </c>
      <c r="L345" s="18">
        <f>DAY(날씨6[[#This Row],[tm]])</f>
        <v>8</v>
      </c>
    </row>
    <row r="346" spans="1:12" x14ac:dyDescent="0.3">
      <c r="A346">
        <v>95</v>
      </c>
      <c r="B346" t="s">
        <v>50</v>
      </c>
      <c r="C346" s="4">
        <v>44174</v>
      </c>
      <c r="D346">
        <v>-3.6</v>
      </c>
      <c r="E346">
        <v>-10.199999999999999</v>
      </c>
      <c r="F346">
        <v>2.7</v>
      </c>
      <c r="H346">
        <v>2.1</v>
      </c>
      <c r="I346">
        <v>1.3</v>
      </c>
      <c r="K346" s="18">
        <f>MONTH(날씨6[[#This Row],[tm]])</f>
        <v>12</v>
      </c>
      <c r="L346" s="18">
        <f>DAY(날씨6[[#This Row],[tm]])</f>
        <v>9</v>
      </c>
    </row>
    <row r="347" spans="1:12" x14ac:dyDescent="0.3">
      <c r="A347">
        <v>95</v>
      </c>
      <c r="B347" t="s">
        <v>50</v>
      </c>
      <c r="C347" s="4">
        <v>44175</v>
      </c>
      <c r="D347">
        <v>0.4</v>
      </c>
      <c r="E347">
        <v>-2.8</v>
      </c>
      <c r="F347">
        <v>4.8</v>
      </c>
      <c r="G347">
        <v>0</v>
      </c>
      <c r="H347">
        <v>3.9</v>
      </c>
      <c r="I347">
        <v>2.5</v>
      </c>
      <c r="K347" s="18">
        <f>MONTH(날씨6[[#This Row],[tm]])</f>
        <v>12</v>
      </c>
      <c r="L347" s="18">
        <f>DAY(날씨6[[#This Row],[tm]])</f>
        <v>10</v>
      </c>
    </row>
    <row r="348" spans="1:12" x14ac:dyDescent="0.3">
      <c r="A348">
        <v>95</v>
      </c>
      <c r="B348" t="s">
        <v>50</v>
      </c>
      <c r="C348" s="4">
        <v>44176</v>
      </c>
      <c r="D348">
        <v>-0.2</v>
      </c>
      <c r="E348">
        <v>-2.8</v>
      </c>
      <c r="F348">
        <v>5</v>
      </c>
      <c r="H348">
        <v>3</v>
      </c>
      <c r="I348">
        <v>1.7</v>
      </c>
      <c r="K348" s="18">
        <f>MONTH(날씨6[[#This Row],[tm]])</f>
        <v>12</v>
      </c>
      <c r="L348" s="18">
        <f>DAY(날씨6[[#This Row],[tm]])</f>
        <v>11</v>
      </c>
    </row>
    <row r="349" spans="1:12" x14ac:dyDescent="0.3">
      <c r="A349">
        <v>95</v>
      </c>
      <c r="B349" t="s">
        <v>50</v>
      </c>
      <c r="C349" s="4">
        <v>44177</v>
      </c>
      <c r="D349">
        <v>-1.5</v>
      </c>
      <c r="E349">
        <v>-6</v>
      </c>
      <c r="F349">
        <v>4.5999999999999996</v>
      </c>
      <c r="H349">
        <v>5.0999999999999996</v>
      </c>
      <c r="I349">
        <v>2.7</v>
      </c>
      <c r="K349" s="18">
        <f>MONTH(날씨6[[#This Row],[tm]])</f>
        <v>12</v>
      </c>
      <c r="L349" s="18">
        <f>DAY(날씨6[[#This Row],[tm]])</f>
        <v>12</v>
      </c>
    </row>
    <row r="350" spans="1:12" x14ac:dyDescent="0.3">
      <c r="A350">
        <v>95</v>
      </c>
      <c r="B350" t="s">
        <v>50</v>
      </c>
      <c r="C350" s="4">
        <v>44178</v>
      </c>
      <c r="D350">
        <v>-3.8</v>
      </c>
      <c r="E350">
        <v>-11.3</v>
      </c>
      <c r="F350">
        <v>-0.1</v>
      </c>
      <c r="G350">
        <v>1.2</v>
      </c>
      <c r="H350">
        <v>7.8</v>
      </c>
      <c r="I350">
        <v>4</v>
      </c>
      <c r="K350" s="18">
        <f>MONTH(날씨6[[#This Row],[tm]])</f>
        <v>12</v>
      </c>
      <c r="L350" s="18">
        <f>DAY(날씨6[[#This Row],[tm]])</f>
        <v>13</v>
      </c>
    </row>
    <row r="351" spans="1:12" x14ac:dyDescent="0.3">
      <c r="A351">
        <v>95</v>
      </c>
      <c r="B351" t="s">
        <v>50</v>
      </c>
      <c r="C351" s="4">
        <v>44179</v>
      </c>
      <c r="D351">
        <v>-10.8</v>
      </c>
      <c r="E351">
        <v>-15.7</v>
      </c>
      <c r="F351">
        <v>-6.8</v>
      </c>
      <c r="H351">
        <v>8.1999999999999993</v>
      </c>
      <c r="I351">
        <v>4.0999999999999996</v>
      </c>
      <c r="K351" s="18">
        <f>MONTH(날씨6[[#This Row],[tm]])</f>
        <v>12</v>
      </c>
      <c r="L351" s="18">
        <f>DAY(날씨6[[#This Row],[tm]])</f>
        <v>14</v>
      </c>
    </row>
    <row r="352" spans="1:12" x14ac:dyDescent="0.3">
      <c r="A352">
        <v>95</v>
      </c>
      <c r="B352" t="s">
        <v>50</v>
      </c>
      <c r="C352" s="4">
        <v>44180</v>
      </c>
      <c r="D352">
        <v>-12.8</v>
      </c>
      <c r="E352">
        <v>-18.100000000000001</v>
      </c>
      <c r="F352">
        <v>-6.1</v>
      </c>
      <c r="H352">
        <v>6.8</v>
      </c>
      <c r="I352">
        <v>3.4</v>
      </c>
      <c r="K352" s="18">
        <f>MONTH(날씨6[[#This Row],[tm]])</f>
        <v>12</v>
      </c>
      <c r="L352" s="18">
        <f>DAY(날씨6[[#This Row],[tm]])</f>
        <v>15</v>
      </c>
    </row>
    <row r="353" spans="1:12" x14ac:dyDescent="0.3">
      <c r="A353">
        <v>95</v>
      </c>
      <c r="B353" t="s">
        <v>50</v>
      </c>
      <c r="C353" s="4">
        <v>44181</v>
      </c>
      <c r="D353">
        <v>-13</v>
      </c>
      <c r="E353">
        <v>-18.8</v>
      </c>
      <c r="F353">
        <v>-5.3</v>
      </c>
      <c r="H353">
        <v>7.2</v>
      </c>
      <c r="I353">
        <v>3.1</v>
      </c>
      <c r="K353" s="18">
        <f>MONTH(날씨6[[#This Row],[tm]])</f>
        <v>12</v>
      </c>
      <c r="L353" s="18">
        <f>DAY(날씨6[[#This Row],[tm]])</f>
        <v>16</v>
      </c>
    </row>
    <row r="354" spans="1:12" x14ac:dyDescent="0.3">
      <c r="A354">
        <v>95</v>
      </c>
      <c r="B354" t="s">
        <v>50</v>
      </c>
      <c r="C354" s="4">
        <v>44182</v>
      </c>
      <c r="D354">
        <v>-8.9</v>
      </c>
      <c r="E354">
        <v>-18.600000000000001</v>
      </c>
      <c r="F354">
        <v>-2.4</v>
      </c>
      <c r="H354">
        <v>5.7</v>
      </c>
      <c r="I354">
        <v>3.2</v>
      </c>
      <c r="K354" s="18">
        <f>MONTH(날씨6[[#This Row],[tm]])</f>
        <v>12</v>
      </c>
      <c r="L354" s="18">
        <f>DAY(날씨6[[#This Row],[tm]])</f>
        <v>17</v>
      </c>
    </row>
    <row r="355" spans="1:12" x14ac:dyDescent="0.3">
      <c r="A355">
        <v>95</v>
      </c>
      <c r="B355" t="s">
        <v>50</v>
      </c>
      <c r="C355" s="4">
        <v>44183</v>
      </c>
      <c r="D355">
        <v>-4.5999999999999996</v>
      </c>
      <c r="E355">
        <v>-11.4</v>
      </c>
      <c r="F355">
        <v>0.8</v>
      </c>
      <c r="H355">
        <v>8.6</v>
      </c>
      <c r="I355">
        <v>3.9</v>
      </c>
      <c r="K355" s="18">
        <f>MONTH(날씨6[[#This Row],[tm]])</f>
        <v>12</v>
      </c>
      <c r="L355" s="18">
        <f>DAY(날씨6[[#This Row],[tm]])</f>
        <v>18</v>
      </c>
    </row>
    <row r="356" spans="1:12" x14ac:dyDescent="0.3">
      <c r="A356">
        <v>95</v>
      </c>
      <c r="B356" t="s">
        <v>50</v>
      </c>
      <c r="C356" s="4">
        <v>44184</v>
      </c>
      <c r="D356">
        <v>-9.6</v>
      </c>
      <c r="E356">
        <v>-16.3</v>
      </c>
      <c r="F356">
        <v>-2.2999999999999998</v>
      </c>
      <c r="H356">
        <v>7.1</v>
      </c>
      <c r="I356">
        <v>3.3</v>
      </c>
      <c r="K356" s="18">
        <f>MONTH(날씨6[[#This Row],[tm]])</f>
        <v>12</v>
      </c>
      <c r="L356" s="18">
        <f>DAY(날씨6[[#This Row],[tm]])</f>
        <v>19</v>
      </c>
    </row>
    <row r="357" spans="1:12" x14ac:dyDescent="0.3">
      <c r="A357">
        <v>95</v>
      </c>
      <c r="B357" t="s">
        <v>50</v>
      </c>
      <c r="C357" s="4">
        <v>44185</v>
      </c>
      <c r="D357">
        <v>-8.1</v>
      </c>
      <c r="E357">
        <v>-15.7</v>
      </c>
      <c r="F357">
        <v>-0.4</v>
      </c>
      <c r="H357">
        <v>7</v>
      </c>
      <c r="I357">
        <v>3</v>
      </c>
      <c r="K357" s="18">
        <f>MONTH(날씨6[[#This Row],[tm]])</f>
        <v>12</v>
      </c>
      <c r="L357" s="18">
        <f>DAY(날씨6[[#This Row],[tm]])</f>
        <v>20</v>
      </c>
    </row>
    <row r="358" spans="1:12" x14ac:dyDescent="0.3">
      <c r="A358">
        <v>95</v>
      </c>
      <c r="B358" t="s">
        <v>50</v>
      </c>
      <c r="C358" s="4">
        <v>44186</v>
      </c>
      <c r="D358">
        <v>-6.9</v>
      </c>
      <c r="E358">
        <v>-14.9</v>
      </c>
      <c r="F358">
        <v>2.5</v>
      </c>
      <c r="H358">
        <v>6</v>
      </c>
      <c r="I358">
        <v>2.6</v>
      </c>
      <c r="K358" s="18">
        <f>MONTH(날씨6[[#This Row],[tm]])</f>
        <v>12</v>
      </c>
      <c r="L358" s="18">
        <f>DAY(날씨6[[#This Row],[tm]])</f>
        <v>21</v>
      </c>
    </row>
    <row r="359" spans="1:12" x14ac:dyDescent="0.3">
      <c r="A359">
        <v>95</v>
      </c>
      <c r="B359" t="s">
        <v>50</v>
      </c>
      <c r="C359" s="4">
        <v>44187</v>
      </c>
      <c r="D359">
        <v>-2</v>
      </c>
      <c r="E359">
        <v>-9.3000000000000007</v>
      </c>
      <c r="F359">
        <v>5</v>
      </c>
      <c r="G359">
        <v>0</v>
      </c>
      <c r="H359">
        <v>7</v>
      </c>
      <c r="I359">
        <v>3.5</v>
      </c>
      <c r="K359" s="18">
        <f>MONTH(날씨6[[#This Row],[tm]])</f>
        <v>12</v>
      </c>
      <c r="L359" s="18">
        <f>DAY(날씨6[[#This Row],[tm]])</f>
        <v>22</v>
      </c>
    </row>
    <row r="360" spans="1:12" x14ac:dyDescent="0.3">
      <c r="A360">
        <v>95</v>
      </c>
      <c r="B360" t="s">
        <v>50</v>
      </c>
      <c r="C360" s="4">
        <v>44188</v>
      </c>
      <c r="D360">
        <v>1.3</v>
      </c>
      <c r="E360">
        <v>-7.4</v>
      </c>
      <c r="F360">
        <v>6.4</v>
      </c>
      <c r="G360">
        <v>0</v>
      </c>
      <c r="H360">
        <v>6.4</v>
      </c>
      <c r="I360">
        <v>3.4</v>
      </c>
      <c r="K360" s="18">
        <f>MONTH(날씨6[[#This Row],[tm]])</f>
        <v>12</v>
      </c>
      <c r="L360" s="18">
        <f>DAY(날씨6[[#This Row],[tm]])</f>
        <v>23</v>
      </c>
    </row>
    <row r="361" spans="1:12" x14ac:dyDescent="0.3">
      <c r="A361">
        <v>95</v>
      </c>
      <c r="B361" t="s">
        <v>50</v>
      </c>
      <c r="C361" s="4">
        <v>44189</v>
      </c>
      <c r="D361">
        <v>0.9</v>
      </c>
      <c r="E361">
        <v>-4.0999999999999996</v>
      </c>
      <c r="F361">
        <v>5.8</v>
      </c>
      <c r="H361">
        <v>9.8000000000000007</v>
      </c>
      <c r="I361">
        <v>4.5999999999999996</v>
      </c>
      <c r="K361" s="18">
        <f>MONTH(날씨6[[#This Row],[tm]])</f>
        <v>12</v>
      </c>
      <c r="L361" s="18">
        <f>DAY(날씨6[[#This Row],[tm]])</f>
        <v>24</v>
      </c>
    </row>
    <row r="362" spans="1:12" x14ac:dyDescent="0.3">
      <c r="A362">
        <v>95</v>
      </c>
      <c r="B362" t="s">
        <v>50</v>
      </c>
      <c r="C362" s="4">
        <v>44190</v>
      </c>
      <c r="D362">
        <v>-4.2</v>
      </c>
      <c r="E362">
        <v>-11</v>
      </c>
      <c r="F362">
        <v>1.5</v>
      </c>
      <c r="H362">
        <v>12.4</v>
      </c>
      <c r="I362">
        <v>5.0999999999999996</v>
      </c>
      <c r="K362" s="18">
        <f>MONTH(날씨6[[#This Row],[tm]])</f>
        <v>12</v>
      </c>
      <c r="L362" s="18">
        <f>DAY(날씨6[[#This Row],[tm]])</f>
        <v>25</v>
      </c>
    </row>
    <row r="363" spans="1:12" x14ac:dyDescent="0.3">
      <c r="A363">
        <v>95</v>
      </c>
      <c r="B363" t="s">
        <v>50</v>
      </c>
      <c r="C363" s="4">
        <v>44191</v>
      </c>
      <c r="D363">
        <v>-1.5</v>
      </c>
      <c r="E363">
        <v>-6.3</v>
      </c>
      <c r="F363">
        <v>6.2</v>
      </c>
      <c r="H363">
        <v>5.7</v>
      </c>
      <c r="I363">
        <v>3.2</v>
      </c>
      <c r="K363" s="18">
        <f>MONTH(날씨6[[#This Row],[tm]])</f>
        <v>12</v>
      </c>
      <c r="L363" s="18">
        <f>DAY(날씨6[[#This Row],[tm]])</f>
        <v>26</v>
      </c>
    </row>
    <row r="364" spans="1:12" x14ac:dyDescent="0.3">
      <c r="A364">
        <v>95</v>
      </c>
      <c r="B364" t="s">
        <v>50</v>
      </c>
      <c r="C364" s="4">
        <v>44192</v>
      </c>
      <c r="D364">
        <v>2.8</v>
      </c>
      <c r="E364">
        <v>-6.2</v>
      </c>
      <c r="F364">
        <v>9.6</v>
      </c>
      <c r="G364">
        <v>0</v>
      </c>
      <c r="H364">
        <v>6.2</v>
      </c>
      <c r="I364">
        <v>3.1</v>
      </c>
      <c r="K364" s="18">
        <f>MONTH(날씨6[[#This Row],[tm]])</f>
        <v>12</v>
      </c>
      <c r="L364" s="18">
        <f>DAY(날씨6[[#This Row],[tm]])</f>
        <v>27</v>
      </c>
    </row>
    <row r="365" spans="1:12" x14ac:dyDescent="0.3">
      <c r="A365">
        <v>95</v>
      </c>
      <c r="B365" t="s">
        <v>50</v>
      </c>
      <c r="C365" s="4">
        <v>44193</v>
      </c>
      <c r="D365">
        <v>2.8</v>
      </c>
      <c r="E365">
        <v>-2.1</v>
      </c>
      <c r="F365">
        <v>9.9</v>
      </c>
      <c r="G365">
        <v>0</v>
      </c>
      <c r="H365">
        <v>2.6</v>
      </c>
      <c r="I365">
        <v>1.3</v>
      </c>
      <c r="K365" s="18">
        <f>MONTH(날씨6[[#This Row],[tm]])</f>
        <v>12</v>
      </c>
      <c r="L365" s="18">
        <f>DAY(날씨6[[#This Row],[tm]])</f>
        <v>28</v>
      </c>
    </row>
    <row r="366" spans="1:12" x14ac:dyDescent="0.3">
      <c r="A366">
        <v>95</v>
      </c>
      <c r="B366" t="s">
        <v>50</v>
      </c>
      <c r="C366" s="4">
        <v>44194</v>
      </c>
      <c r="D366">
        <v>-2.2000000000000002</v>
      </c>
      <c r="E366">
        <v>-7.3</v>
      </c>
      <c r="F366">
        <v>1.1000000000000001</v>
      </c>
      <c r="G366">
        <v>0</v>
      </c>
      <c r="H366">
        <v>7.4</v>
      </c>
      <c r="I366">
        <v>4</v>
      </c>
      <c r="K366" s="18">
        <f>MONTH(날씨6[[#This Row],[tm]])</f>
        <v>12</v>
      </c>
      <c r="L366" s="18">
        <f>DAY(날씨6[[#This Row],[tm]])</f>
        <v>29</v>
      </c>
    </row>
    <row r="367" spans="1:12" x14ac:dyDescent="0.3">
      <c r="A367">
        <v>95</v>
      </c>
      <c r="B367" t="s">
        <v>50</v>
      </c>
      <c r="C367" s="4">
        <v>44195</v>
      </c>
      <c r="D367">
        <v>-12.3</v>
      </c>
      <c r="E367">
        <v>-14.7</v>
      </c>
      <c r="F367">
        <v>-7.3</v>
      </c>
      <c r="H367">
        <v>8.6</v>
      </c>
      <c r="I367">
        <v>4.7</v>
      </c>
      <c r="K367" s="18">
        <f>MONTH(날씨6[[#This Row],[tm]])</f>
        <v>12</v>
      </c>
      <c r="L367" s="18">
        <f>DAY(날씨6[[#This Row],[tm]])</f>
        <v>30</v>
      </c>
    </row>
    <row r="368" spans="1:12" x14ac:dyDescent="0.3">
      <c r="A368">
        <v>95</v>
      </c>
      <c r="B368" t="s">
        <v>50</v>
      </c>
      <c r="C368" s="4">
        <v>44196</v>
      </c>
      <c r="D368">
        <v>-10.9</v>
      </c>
      <c r="E368">
        <v>-17.600000000000001</v>
      </c>
      <c r="F368">
        <v>-5.3</v>
      </c>
      <c r="H368">
        <v>8.6</v>
      </c>
      <c r="I368">
        <v>3.6</v>
      </c>
      <c r="K368" s="18">
        <f>MONTH(날씨6[[#This Row],[tm]])</f>
        <v>12</v>
      </c>
      <c r="L368" s="18">
        <f>DAY(날씨6[[#This Row],[tm]])</f>
        <v>31</v>
      </c>
    </row>
  </sheetData>
  <mergeCells count="7">
    <mergeCell ref="AC3:AD3"/>
    <mergeCell ref="N3:N4"/>
    <mergeCell ref="AA3:AB3"/>
    <mergeCell ref="P3:R3"/>
    <mergeCell ref="S3:U3"/>
    <mergeCell ref="V3:W3"/>
    <mergeCell ref="X3:Z3"/>
  </mergeCells>
  <phoneticPr fontId="1" type="noConversion"/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A8D875-32E7-41FB-9D0B-26EE38EF587E}">
  <sheetPr codeName="Sheet12"/>
  <dimension ref="A2:AD367"/>
  <sheetViews>
    <sheetView topLeftCell="I1" zoomScale="85" zoomScaleNormal="85" workbookViewId="0">
      <selection activeCell="N3" sqref="N3:AD16"/>
    </sheetView>
  </sheetViews>
  <sheetFormatPr defaultRowHeight="16.5" x14ac:dyDescent="0.3"/>
  <cols>
    <col min="1" max="1" width="8.625" bestFit="1" customWidth="1"/>
    <col min="2" max="2" width="10" bestFit="1" customWidth="1"/>
    <col min="3" max="3" width="11.625" bestFit="1" customWidth="1"/>
    <col min="4" max="5" width="9.375" bestFit="1" customWidth="1"/>
    <col min="6" max="6" width="9.875" bestFit="1" customWidth="1"/>
    <col min="7" max="7" width="10" bestFit="1" customWidth="1"/>
    <col min="8" max="8" width="12.875" bestFit="1" customWidth="1"/>
    <col min="9" max="9" width="10.375" bestFit="1" customWidth="1"/>
    <col min="10" max="10" width="10.875" bestFit="1" customWidth="1"/>
    <col min="11" max="12" width="8.375" bestFit="1" customWidth="1"/>
    <col min="13" max="13" width="1.625" customWidth="1"/>
    <col min="14" max="28" width="12.625" customWidth="1"/>
    <col min="29" max="29" width="16.375" bestFit="1" customWidth="1"/>
    <col min="30" max="30" width="11" bestFit="1" customWidth="1"/>
    <col min="33" max="33" width="9.5" bestFit="1" customWidth="1"/>
    <col min="34" max="34" width="14.5" bestFit="1" customWidth="1"/>
    <col min="35" max="35" width="9.125" bestFit="1" customWidth="1"/>
    <col min="36" max="36" width="14" bestFit="1" customWidth="1"/>
    <col min="37" max="37" width="8.875" bestFit="1" customWidth="1"/>
    <col min="38" max="38" width="8.75" bestFit="1" customWidth="1"/>
    <col min="39" max="39" width="11.625" bestFit="1" customWidth="1"/>
    <col min="40" max="40" width="19" bestFit="1" customWidth="1"/>
    <col min="41" max="41" width="13.75" bestFit="1" customWidth="1"/>
    <col min="42" max="42" width="10.5" bestFit="1" customWidth="1"/>
    <col min="43" max="43" width="10.375" bestFit="1" customWidth="1"/>
    <col min="44" max="44" width="15.375" bestFit="1" customWidth="1"/>
    <col min="45" max="45" width="9.625" bestFit="1" customWidth="1"/>
    <col min="46" max="46" width="14.625" bestFit="1" customWidth="1"/>
    <col min="47" max="47" width="16.125" bestFit="1" customWidth="1"/>
    <col min="48" max="48" width="9.875" bestFit="1" customWidth="1"/>
    <col min="49" max="49" width="11.5" bestFit="1" customWidth="1"/>
    <col min="50" max="50" width="8.875" bestFit="1" customWidth="1"/>
    <col min="51" max="51" width="9.375" bestFit="1" customWidth="1"/>
    <col min="52" max="52" width="13.25" bestFit="1" customWidth="1"/>
    <col min="53" max="55" width="14.5" bestFit="1" customWidth="1"/>
    <col min="56" max="60" width="13.125" bestFit="1" customWidth="1"/>
    <col min="61" max="61" width="12.375" bestFit="1" customWidth="1"/>
    <col min="62" max="62" width="12.75" bestFit="1" customWidth="1"/>
    <col min="63" max="63" width="9.5" bestFit="1" customWidth="1"/>
    <col min="64" max="64" width="7.375" bestFit="1" customWidth="1"/>
    <col min="65" max="65" width="14.125" bestFit="1" customWidth="1"/>
  </cols>
  <sheetData>
    <row r="2" spans="1:30" x14ac:dyDescent="0.3">
      <c r="A2" t="s">
        <v>17</v>
      </c>
      <c r="B2" t="s">
        <v>18</v>
      </c>
      <c r="C2" t="s">
        <v>19</v>
      </c>
      <c r="D2" t="s">
        <v>20</v>
      </c>
      <c r="E2" t="s">
        <v>21</v>
      </c>
      <c r="F2" t="s">
        <v>22</v>
      </c>
      <c r="G2" t="s">
        <v>23</v>
      </c>
      <c r="H2" t="s">
        <v>24</v>
      </c>
      <c r="I2" t="s">
        <v>25</v>
      </c>
      <c r="J2" t="s">
        <v>26</v>
      </c>
      <c r="K2" s="135" t="s">
        <v>3108</v>
      </c>
      <c r="L2" s="135" t="s">
        <v>3165</v>
      </c>
    </row>
    <row r="3" spans="1:30" x14ac:dyDescent="0.3">
      <c r="A3">
        <v>95</v>
      </c>
      <c r="B3" t="s">
        <v>50</v>
      </c>
      <c r="C3" s="4">
        <v>44197</v>
      </c>
      <c r="D3">
        <v>-7.8</v>
      </c>
      <c r="E3">
        <v>-15.9</v>
      </c>
      <c r="F3">
        <v>-1</v>
      </c>
      <c r="H3">
        <v>6.7</v>
      </c>
      <c r="I3">
        <v>3</v>
      </c>
      <c r="K3" s="18">
        <f>MONTH(날씨7[[#This Row],[tm]])</f>
        <v>1</v>
      </c>
      <c r="L3" s="18">
        <f>DAY(날씨7[[#This Row],[tm]])</f>
        <v>1</v>
      </c>
      <c r="N3" s="200" t="s">
        <v>3094</v>
      </c>
      <c r="O3" s="134" t="s">
        <v>3093</v>
      </c>
      <c r="P3" s="200" t="s">
        <v>3095</v>
      </c>
      <c r="Q3" s="200"/>
      <c r="R3" s="200"/>
      <c r="S3" s="200" t="s">
        <v>3096</v>
      </c>
      <c r="T3" s="200"/>
      <c r="U3" s="200"/>
      <c r="V3" s="200" t="s">
        <v>3093</v>
      </c>
      <c r="W3" s="200"/>
      <c r="X3" s="200" t="s">
        <v>3080</v>
      </c>
      <c r="Y3" s="200"/>
      <c r="Z3" s="200"/>
      <c r="AA3" s="200" t="s">
        <v>3081</v>
      </c>
      <c r="AB3" s="200"/>
      <c r="AC3" s="200" t="s">
        <v>3082</v>
      </c>
      <c r="AD3" s="200"/>
    </row>
    <row r="4" spans="1:30" x14ac:dyDescent="0.3">
      <c r="A4">
        <v>95</v>
      </c>
      <c r="B4" t="s">
        <v>50</v>
      </c>
      <c r="C4" s="4">
        <v>44198</v>
      </c>
      <c r="D4">
        <v>-9</v>
      </c>
      <c r="E4">
        <v>-15.3</v>
      </c>
      <c r="F4">
        <v>-2.5</v>
      </c>
      <c r="H4">
        <v>7.4</v>
      </c>
      <c r="I4">
        <v>3.9</v>
      </c>
      <c r="K4" s="18">
        <f>MONTH(날씨7[[#This Row],[tm]])</f>
        <v>1</v>
      </c>
      <c r="L4" s="18">
        <f>DAY(날씨7[[#This Row],[tm]])</f>
        <v>2</v>
      </c>
      <c r="N4" s="200"/>
      <c r="O4" s="134" t="s">
        <v>3111</v>
      </c>
      <c r="P4" s="134" t="s">
        <v>3111</v>
      </c>
      <c r="Q4" s="55" t="s">
        <v>3100</v>
      </c>
      <c r="R4" s="55" t="s">
        <v>3099</v>
      </c>
      <c r="S4" s="55" t="s">
        <v>3100</v>
      </c>
      <c r="T4" s="55" t="s">
        <v>3099</v>
      </c>
      <c r="U4" s="55" t="s">
        <v>3200</v>
      </c>
      <c r="V4" s="134" t="s">
        <v>3097</v>
      </c>
      <c r="W4" s="134" t="s">
        <v>3098</v>
      </c>
      <c r="X4" s="134" t="s">
        <v>3101</v>
      </c>
      <c r="Y4" s="134" t="s">
        <v>3102</v>
      </c>
      <c r="Z4" s="134" t="s">
        <v>3103</v>
      </c>
      <c r="AA4" s="134" t="s">
        <v>3104</v>
      </c>
      <c r="AB4" s="134" t="s">
        <v>3105</v>
      </c>
      <c r="AC4" s="134" t="s">
        <v>3106</v>
      </c>
      <c r="AD4" s="134" t="s">
        <v>3107</v>
      </c>
    </row>
    <row r="5" spans="1:30" x14ac:dyDescent="0.3">
      <c r="A5">
        <v>95</v>
      </c>
      <c r="B5" t="s">
        <v>50</v>
      </c>
      <c r="C5" s="4">
        <v>44199</v>
      </c>
      <c r="D5">
        <v>-10</v>
      </c>
      <c r="E5">
        <v>-16</v>
      </c>
      <c r="F5">
        <v>-2.8</v>
      </c>
      <c r="H5">
        <v>9.4</v>
      </c>
      <c r="I5">
        <v>4.2</v>
      </c>
      <c r="K5" s="18">
        <f>MONTH(날씨7[[#This Row],[tm]])</f>
        <v>1</v>
      </c>
      <c r="L5" s="18">
        <f>DAY(날씨7[[#This Row],[tm]])</f>
        <v>3</v>
      </c>
      <c r="N5" s="56">
        <v>1</v>
      </c>
      <c r="O5" s="132">
        <f>COUNTIFS(날씨7[월],$N5,날씨7[maxTa],"&lt;="&amp;0)</f>
        <v>17</v>
      </c>
      <c r="P5" s="132">
        <f>COUNTIFS(날씨7[월],$N5,날씨7[avgTa],"&lt;="&amp;0)</f>
        <v>24</v>
      </c>
      <c r="Q5" s="132">
        <f>COUNTIFS(날씨7[월],$N5,날씨7[avgTa],"&lt;="&amp;-5)</f>
        <v>19</v>
      </c>
      <c r="R5" s="132">
        <f>COUNTIFS(날씨7[월],$N5,날씨7[avgTa],"&lt;="&amp;-10)</f>
        <v>9</v>
      </c>
      <c r="S5" s="132">
        <f>COUNTIFS(날씨7[월],$N5,날씨7[minTa],"&lt;="&amp;-5)</f>
        <v>25</v>
      </c>
      <c r="T5" s="132">
        <f>COUNTIFS(날씨7[월],$N5,날씨7[minTa],"&lt;="&amp;-10)</f>
        <v>22</v>
      </c>
      <c r="U5" s="132">
        <f>COUNTIFS(날씨7[월],$N5,날씨7[minTa],"&lt;="&amp;-12)</f>
        <v>20</v>
      </c>
      <c r="V5" s="132">
        <f>COUNTIFS(날씨7[월],$N5,날씨7[maxTa],"&gt;="&amp;33)</f>
        <v>0</v>
      </c>
      <c r="W5" s="132">
        <f>COUNTIFS(날씨7[월],$N5,날씨7[maxTa],"&gt;="&amp;35)</f>
        <v>0</v>
      </c>
      <c r="X5" s="132">
        <f>COUNTIFS(날씨7[월],$N5,날씨7[sumRn],"&gt;="&amp;5)</f>
        <v>0</v>
      </c>
      <c r="Y5" s="132">
        <f>COUNTIFS(날씨7[월],$N5,날씨7[sumRn],"&gt;="&amp;10)</f>
        <v>0</v>
      </c>
      <c r="Z5" s="132">
        <f>COUNTIFS(날씨7[월],$N5,날씨7[sumRn],"&gt;="&amp;50)</f>
        <v>0</v>
      </c>
      <c r="AA5" s="132">
        <f>COUNTIFS(날씨7[월],$N5,날씨7[ddMefs],"&gt;="&amp;1)</f>
        <v>0</v>
      </c>
      <c r="AB5" s="132">
        <f>COUNTIFS(날씨7[월],$N5,날씨7[ddMefs],"&gt;="&amp;5)</f>
        <v>0</v>
      </c>
      <c r="AC5" s="132">
        <f>COUNTIFS(날씨7[월],$N5,날씨7[maxInsWs],"&gt;="&amp;12)</f>
        <v>4</v>
      </c>
      <c r="AD5" s="132">
        <f>COUNTIFS(날씨7[월],$N5,날씨7[maxInsWs],"&gt;="&amp;15)</f>
        <v>1</v>
      </c>
    </row>
    <row r="6" spans="1:30" x14ac:dyDescent="0.3">
      <c r="A6">
        <v>95</v>
      </c>
      <c r="B6" t="s">
        <v>50</v>
      </c>
      <c r="C6" s="4">
        <v>44200</v>
      </c>
      <c r="D6">
        <v>-7.4</v>
      </c>
      <c r="E6">
        <v>-16</v>
      </c>
      <c r="F6">
        <v>-0.7</v>
      </c>
      <c r="G6">
        <v>0.1</v>
      </c>
      <c r="H6">
        <v>6.3</v>
      </c>
      <c r="I6">
        <v>4.2</v>
      </c>
      <c r="K6" s="18">
        <f>MONTH(날씨7[[#This Row],[tm]])</f>
        <v>1</v>
      </c>
      <c r="L6" s="18">
        <f>DAY(날씨7[[#This Row],[tm]])</f>
        <v>4</v>
      </c>
      <c r="N6" s="56">
        <v>2</v>
      </c>
      <c r="O6" s="132">
        <f>COUNTIFS(날씨7[월],$N6,날씨7[maxTa],"&lt;="&amp;0)</f>
        <v>7</v>
      </c>
      <c r="P6" s="132">
        <f>COUNTIFS(날씨7[월],$N6,날씨7[avgTa],"&lt;="&amp;0)</f>
        <v>13</v>
      </c>
      <c r="Q6" s="132">
        <f>COUNTIFS(날씨7[월],$N6,날씨7[avgTa],"&lt;="&amp;-5)</f>
        <v>6</v>
      </c>
      <c r="R6" s="132">
        <f>COUNTIFS(날씨7[월],$N6,날씨7[avgTa],"&lt;="&amp;-10)</f>
        <v>0</v>
      </c>
      <c r="S6" s="132">
        <f>COUNTIFS(날씨7[월],$N6,날씨7[minTa],"&lt;="&amp;-5)</f>
        <v>17</v>
      </c>
      <c r="T6" s="132">
        <f>COUNTIFS(날씨7[월],$N6,날씨7[minTa],"&lt;="&amp;-10)</f>
        <v>8</v>
      </c>
      <c r="U6" s="132">
        <f>COUNTIFS(날씨7[월],$N6,날씨7[minTa],"&lt;="&amp;-12)</f>
        <v>5</v>
      </c>
      <c r="V6" s="132">
        <f>COUNTIFS(날씨7[월],$N6,날씨7[maxTa],"&gt;="&amp;33)</f>
        <v>0</v>
      </c>
      <c r="W6" s="132">
        <f>COUNTIFS(날씨7[월],$N6,날씨7[maxTa],"&gt;="&amp;35)</f>
        <v>0</v>
      </c>
      <c r="X6" s="132">
        <f>COUNTIFS(날씨7[월],$N6,날씨7[sumRn],"&gt;="&amp;5)</f>
        <v>0</v>
      </c>
      <c r="Y6" s="132">
        <f>COUNTIFS(날씨7[월],$N6,날씨7[sumRn],"&gt;="&amp;10)</f>
        <v>0</v>
      </c>
      <c r="Z6" s="132">
        <f>COUNTIFS(날씨7[월],$N6,날씨7[sumRn],"&gt;="&amp;50)</f>
        <v>0</v>
      </c>
      <c r="AA6" s="132">
        <f>COUNTIFS(날씨7[월],$N6,날씨7[ddMefs],"&gt;="&amp;1)</f>
        <v>0</v>
      </c>
      <c r="AB6" s="132">
        <f>COUNTIFS(날씨7[월],$N6,날씨7[ddMefs],"&gt;="&amp;5)</f>
        <v>0</v>
      </c>
      <c r="AC6" s="132">
        <f>COUNTIFS(날씨7[월],$N6,날씨7[maxInsWs],"&gt;="&amp;12)</f>
        <v>4</v>
      </c>
      <c r="AD6" s="132">
        <f>COUNTIFS(날씨7[월],$N6,날씨7[maxInsWs],"&gt;="&amp;15)</f>
        <v>0</v>
      </c>
    </row>
    <row r="7" spans="1:30" x14ac:dyDescent="0.3">
      <c r="A7">
        <v>95</v>
      </c>
      <c r="B7" t="s">
        <v>50</v>
      </c>
      <c r="C7" s="4">
        <v>44201</v>
      </c>
      <c r="D7">
        <v>-8.5</v>
      </c>
      <c r="E7">
        <v>-15.8</v>
      </c>
      <c r="F7">
        <v>-4.3</v>
      </c>
      <c r="G7">
        <v>0</v>
      </c>
      <c r="H7">
        <v>7.2</v>
      </c>
      <c r="I7">
        <v>3.6</v>
      </c>
      <c r="K7" s="18">
        <f>MONTH(날씨7[[#This Row],[tm]])</f>
        <v>1</v>
      </c>
      <c r="L7" s="18">
        <f>DAY(날씨7[[#This Row],[tm]])</f>
        <v>5</v>
      </c>
      <c r="N7" s="56">
        <v>3</v>
      </c>
      <c r="O7" s="132">
        <f>COUNTIFS(날씨7[월],$N7,날씨7[maxTa],"&lt;="&amp;0)</f>
        <v>0</v>
      </c>
      <c r="P7" s="132">
        <f>COUNTIFS(날씨7[월],$N7,날씨7[avgTa],"&lt;="&amp;0)</f>
        <v>2</v>
      </c>
      <c r="Q7" s="132">
        <f>COUNTIFS(날씨7[월],$N7,날씨7[avgTa],"&lt;="&amp;-5)</f>
        <v>0</v>
      </c>
      <c r="R7" s="132">
        <f>COUNTIFS(날씨7[월],$N7,날씨7[avgTa],"&lt;="&amp;-10)</f>
        <v>0</v>
      </c>
      <c r="S7" s="132">
        <f>COUNTIFS(날씨7[월],$N7,날씨7[minTa],"&lt;="&amp;-5)</f>
        <v>1</v>
      </c>
      <c r="T7" s="132">
        <f>COUNTIFS(날씨7[월],$N7,날씨7[minTa],"&lt;="&amp;-10)</f>
        <v>0</v>
      </c>
      <c r="U7" s="132">
        <f>COUNTIFS(날씨7[월],$N7,날씨7[minTa],"&lt;="&amp;-12)</f>
        <v>0</v>
      </c>
      <c r="V7" s="132">
        <f>COUNTIFS(날씨7[월],$N7,날씨7[maxTa],"&gt;="&amp;33)</f>
        <v>0</v>
      </c>
      <c r="W7" s="132">
        <f>COUNTIFS(날씨7[월],$N7,날씨7[maxTa],"&gt;="&amp;35)</f>
        <v>0</v>
      </c>
      <c r="X7" s="132">
        <f>COUNTIFS(날씨7[월],$N7,날씨7[sumRn],"&gt;="&amp;5)</f>
        <v>3</v>
      </c>
      <c r="Y7" s="132">
        <f>COUNTIFS(날씨7[월],$N7,날씨7[sumRn],"&gt;="&amp;10)</f>
        <v>3</v>
      </c>
      <c r="Z7" s="132">
        <f>COUNTIFS(날씨7[월],$N7,날씨7[sumRn],"&gt;="&amp;50)</f>
        <v>1</v>
      </c>
      <c r="AA7" s="132">
        <f>COUNTIFS(날씨7[월],$N7,날씨7[ddMefs],"&gt;="&amp;1)</f>
        <v>0</v>
      </c>
      <c r="AB7" s="132">
        <f>COUNTIFS(날씨7[월],$N7,날씨7[ddMefs],"&gt;="&amp;5)</f>
        <v>0</v>
      </c>
      <c r="AC7" s="132">
        <f>COUNTIFS(날씨7[월],$N7,날씨7[maxInsWs],"&gt;="&amp;12)</f>
        <v>4</v>
      </c>
      <c r="AD7" s="132">
        <f>COUNTIFS(날씨7[월],$N7,날씨7[maxInsWs],"&gt;="&amp;15)</f>
        <v>1</v>
      </c>
    </row>
    <row r="8" spans="1:30" x14ac:dyDescent="0.3">
      <c r="A8">
        <v>95</v>
      </c>
      <c r="B8" t="s">
        <v>50</v>
      </c>
      <c r="C8" s="4">
        <v>44202</v>
      </c>
      <c r="D8">
        <v>-11.1</v>
      </c>
      <c r="E8">
        <v>-19.2</v>
      </c>
      <c r="F8">
        <v>-4.9000000000000004</v>
      </c>
      <c r="G8">
        <v>0.1</v>
      </c>
      <c r="H8">
        <v>9.8000000000000007</v>
      </c>
      <c r="I8">
        <v>4.5</v>
      </c>
      <c r="K8" s="18">
        <f>MONTH(날씨7[[#This Row],[tm]])</f>
        <v>1</v>
      </c>
      <c r="L8" s="18">
        <f>DAY(날씨7[[#This Row],[tm]])</f>
        <v>6</v>
      </c>
      <c r="N8" s="56">
        <v>4</v>
      </c>
      <c r="O8" s="132">
        <f>COUNTIFS(날씨7[월],$N8,날씨7[maxTa],"&lt;="&amp;0)</f>
        <v>0</v>
      </c>
      <c r="P8" s="132">
        <f>COUNTIFS(날씨7[월],$N8,날씨7[avgTa],"&lt;="&amp;0)</f>
        <v>0</v>
      </c>
      <c r="Q8" s="132">
        <f>COUNTIFS(날씨7[월],$N8,날씨7[avgTa],"&lt;="&amp;-5)</f>
        <v>0</v>
      </c>
      <c r="R8" s="132">
        <f>COUNTIFS(날씨7[월],$N8,날씨7[avgTa],"&lt;="&amp;-10)</f>
        <v>0</v>
      </c>
      <c r="S8" s="132">
        <f>COUNTIFS(날씨7[월],$N8,날씨7[minTa],"&lt;="&amp;-5)</f>
        <v>0</v>
      </c>
      <c r="T8" s="132">
        <f>COUNTIFS(날씨7[월],$N8,날씨7[minTa],"&lt;="&amp;-10)</f>
        <v>0</v>
      </c>
      <c r="U8" s="132">
        <f>COUNTIFS(날씨7[월],$N8,날씨7[minTa],"&lt;="&amp;-12)</f>
        <v>0</v>
      </c>
      <c r="V8" s="132">
        <f>COUNTIFS(날씨7[월],$N8,날씨7[maxTa],"&gt;="&amp;33)</f>
        <v>0</v>
      </c>
      <c r="W8" s="132">
        <f>COUNTIFS(날씨7[월],$N8,날씨7[maxTa],"&gt;="&amp;35)</f>
        <v>0</v>
      </c>
      <c r="X8" s="132">
        <f>COUNTIFS(날씨7[월],$N8,날씨7[sumRn],"&gt;="&amp;5)</f>
        <v>4</v>
      </c>
      <c r="Y8" s="132">
        <f>COUNTIFS(날씨7[월],$N8,날씨7[sumRn],"&gt;="&amp;10)</f>
        <v>3</v>
      </c>
      <c r="Z8" s="132">
        <f>COUNTIFS(날씨7[월],$N8,날씨7[sumRn],"&gt;="&amp;50)</f>
        <v>0</v>
      </c>
      <c r="AA8" s="132">
        <f>COUNTIFS(날씨7[월],$N8,날씨7[ddMefs],"&gt;="&amp;1)</f>
        <v>0</v>
      </c>
      <c r="AB8" s="132">
        <f>COUNTIFS(날씨7[월],$N8,날씨7[ddMefs],"&gt;="&amp;5)</f>
        <v>0</v>
      </c>
      <c r="AC8" s="132">
        <f>COUNTIFS(날씨7[월],$N8,날씨7[maxInsWs],"&gt;="&amp;12)</f>
        <v>2</v>
      </c>
      <c r="AD8" s="132">
        <f>COUNTIFS(날씨7[월],$N8,날씨7[maxInsWs],"&gt;="&amp;15)</f>
        <v>0</v>
      </c>
    </row>
    <row r="9" spans="1:30" x14ac:dyDescent="0.3">
      <c r="A9">
        <v>95</v>
      </c>
      <c r="B9" t="s">
        <v>50</v>
      </c>
      <c r="C9" s="4">
        <v>44203</v>
      </c>
      <c r="D9">
        <v>-16.100000000000001</v>
      </c>
      <c r="E9">
        <v>-18.8</v>
      </c>
      <c r="F9">
        <v>-8.6</v>
      </c>
      <c r="H9">
        <v>13.5</v>
      </c>
      <c r="I9">
        <v>5.0999999999999996</v>
      </c>
      <c r="K9" s="18">
        <f>MONTH(날씨7[[#This Row],[tm]])</f>
        <v>1</v>
      </c>
      <c r="L9" s="18">
        <f>DAY(날씨7[[#This Row],[tm]])</f>
        <v>7</v>
      </c>
      <c r="N9" s="56">
        <v>5</v>
      </c>
      <c r="O9" s="132">
        <f>COUNTIFS(날씨7[월],$N9,날씨7[maxTa],"&lt;="&amp;0)</f>
        <v>0</v>
      </c>
      <c r="P9" s="132">
        <f>COUNTIFS(날씨7[월],$N9,날씨7[avgTa],"&lt;="&amp;0)</f>
        <v>0</v>
      </c>
      <c r="Q9" s="132">
        <f>COUNTIFS(날씨7[월],$N9,날씨7[avgTa],"&lt;="&amp;-5)</f>
        <v>0</v>
      </c>
      <c r="R9" s="132">
        <f>COUNTIFS(날씨7[월],$N9,날씨7[avgTa],"&lt;="&amp;-10)</f>
        <v>0</v>
      </c>
      <c r="S9" s="132">
        <f>COUNTIFS(날씨7[월],$N9,날씨7[minTa],"&lt;="&amp;-5)</f>
        <v>0</v>
      </c>
      <c r="T9" s="132">
        <f>COUNTIFS(날씨7[월],$N9,날씨7[minTa],"&lt;="&amp;-10)</f>
        <v>0</v>
      </c>
      <c r="U9" s="132">
        <f>COUNTIFS(날씨7[월],$N9,날씨7[minTa],"&lt;="&amp;-12)</f>
        <v>0</v>
      </c>
      <c r="V9" s="132">
        <f>COUNTIFS(날씨7[월],$N9,날씨7[maxTa],"&gt;="&amp;33)</f>
        <v>0</v>
      </c>
      <c r="W9" s="132">
        <f>COUNTIFS(날씨7[월],$N9,날씨7[maxTa],"&gt;="&amp;35)</f>
        <v>0</v>
      </c>
      <c r="X9" s="132">
        <f>COUNTIFS(날씨7[월],$N9,날씨7[sumRn],"&gt;="&amp;5)</f>
        <v>9</v>
      </c>
      <c r="Y9" s="132">
        <f>COUNTIFS(날씨7[월],$N9,날씨7[sumRn],"&gt;="&amp;10)</f>
        <v>6</v>
      </c>
      <c r="Z9" s="132">
        <f>COUNTIFS(날씨7[월],$N9,날씨7[sumRn],"&gt;="&amp;50)</f>
        <v>1</v>
      </c>
      <c r="AA9" s="132">
        <f>COUNTIFS(날씨7[월],$N9,날씨7[ddMefs],"&gt;="&amp;1)</f>
        <v>0</v>
      </c>
      <c r="AB9" s="132">
        <f>COUNTIFS(날씨7[월],$N9,날씨7[ddMefs],"&gt;="&amp;5)</f>
        <v>0</v>
      </c>
      <c r="AC9" s="132">
        <f>COUNTIFS(날씨7[월],$N9,날씨7[maxInsWs],"&gt;="&amp;12)</f>
        <v>5</v>
      </c>
      <c r="AD9" s="132">
        <f>COUNTIFS(날씨7[월],$N9,날씨7[maxInsWs],"&gt;="&amp;15)</f>
        <v>1</v>
      </c>
    </row>
    <row r="10" spans="1:30" x14ac:dyDescent="0.3">
      <c r="A10">
        <v>95</v>
      </c>
      <c r="B10" t="s">
        <v>50</v>
      </c>
      <c r="C10" s="4">
        <v>44204</v>
      </c>
      <c r="D10">
        <v>-17</v>
      </c>
      <c r="E10">
        <v>-21.9</v>
      </c>
      <c r="F10">
        <v>-12.6</v>
      </c>
      <c r="H10">
        <v>7.9</v>
      </c>
      <c r="I10">
        <v>3.4</v>
      </c>
      <c r="K10" s="18">
        <f>MONTH(날씨7[[#This Row],[tm]])</f>
        <v>1</v>
      </c>
      <c r="L10" s="18">
        <f>DAY(날씨7[[#This Row],[tm]])</f>
        <v>8</v>
      </c>
      <c r="N10" s="56">
        <v>6</v>
      </c>
      <c r="O10" s="132">
        <f>COUNTIFS(날씨7[월],$N10,날씨7[maxTa],"&lt;="&amp;0)</f>
        <v>0</v>
      </c>
      <c r="P10" s="132">
        <f>COUNTIFS(날씨7[월],$N10,날씨7[avgTa],"&lt;="&amp;0)</f>
        <v>0</v>
      </c>
      <c r="Q10" s="132">
        <f>COUNTIFS(날씨7[월],$N10,날씨7[avgTa],"&lt;="&amp;-5)</f>
        <v>0</v>
      </c>
      <c r="R10" s="132">
        <f>COUNTIFS(날씨7[월],$N10,날씨7[avgTa],"&lt;="&amp;-10)</f>
        <v>0</v>
      </c>
      <c r="S10" s="132">
        <f>COUNTIFS(날씨7[월],$N10,날씨7[minTa],"&lt;="&amp;-5)</f>
        <v>0</v>
      </c>
      <c r="T10" s="132">
        <f>COUNTIFS(날씨7[월],$N10,날씨7[minTa],"&lt;="&amp;-10)</f>
        <v>0</v>
      </c>
      <c r="U10" s="132">
        <f>COUNTIFS(날씨7[월],$N10,날씨7[minTa],"&lt;="&amp;-12)</f>
        <v>0</v>
      </c>
      <c r="V10" s="132">
        <f>COUNTIFS(날씨7[월],$N10,날씨7[maxTa],"&gt;="&amp;33)</f>
        <v>0</v>
      </c>
      <c r="W10" s="132">
        <f>COUNTIFS(날씨7[월],$N10,날씨7[maxTa],"&gt;="&amp;35)</f>
        <v>0</v>
      </c>
      <c r="X10" s="132">
        <f>COUNTIFS(날씨7[월],$N10,날씨7[sumRn],"&gt;="&amp;5)</f>
        <v>5</v>
      </c>
      <c r="Y10" s="132">
        <f>COUNTIFS(날씨7[월],$N10,날씨7[sumRn],"&gt;="&amp;10)</f>
        <v>3</v>
      </c>
      <c r="Z10" s="132">
        <f>COUNTIFS(날씨7[월],$N10,날씨7[sumRn],"&gt;="&amp;50)</f>
        <v>0</v>
      </c>
      <c r="AA10" s="132">
        <f>COUNTIFS(날씨7[월],$N10,날씨7[ddMefs],"&gt;="&amp;1)</f>
        <v>0</v>
      </c>
      <c r="AB10" s="132">
        <f>COUNTIFS(날씨7[월],$N10,날씨7[ddMefs],"&gt;="&amp;5)</f>
        <v>0</v>
      </c>
      <c r="AC10" s="132">
        <f>COUNTIFS(날씨7[월],$N10,날씨7[maxInsWs],"&gt;="&amp;12)</f>
        <v>0</v>
      </c>
      <c r="AD10" s="132">
        <f>COUNTIFS(날씨7[월],$N10,날씨7[maxInsWs],"&gt;="&amp;15)</f>
        <v>0</v>
      </c>
    </row>
    <row r="11" spans="1:30" x14ac:dyDescent="0.3">
      <c r="A11">
        <v>95</v>
      </c>
      <c r="B11" t="s">
        <v>50</v>
      </c>
      <c r="C11" s="4">
        <v>44205</v>
      </c>
      <c r="D11">
        <v>-15.7</v>
      </c>
      <c r="E11">
        <v>-22.4</v>
      </c>
      <c r="F11">
        <v>-9.1</v>
      </c>
      <c r="H11">
        <v>10.6</v>
      </c>
      <c r="I11">
        <v>4.3</v>
      </c>
      <c r="K11" s="18">
        <f>MONTH(날씨7[[#This Row],[tm]])</f>
        <v>1</v>
      </c>
      <c r="L11" s="18">
        <f>DAY(날씨7[[#This Row],[tm]])</f>
        <v>9</v>
      </c>
      <c r="N11" s="56">
        <v>7</v>
      </c>
      <c r="O11" s="132">
        <f>COUNTIFS(날씨7[월],$N11,날씨7[maxTa],"&lt;="&amp;0)</f>
        <v>0</v>
      </c>
      <c r="P11" s="132">
        <f>COUNTIFS(날씨7[월],$N11,날씨7[avgTa],"&lt;="&amp;0)</f>
        <v>0</v>
      </c>
      <c r="Q11" s="132">
        <f>COUNTIFS(날씨7[월],$N11,날씨7[avgTa],"&lt;="&amp;-5)</f>
        <v>0</v>
      </c>
      <c r="R11" s="132">
        <f>COUNTIFS(날씨7[월],$N11,날씨7[avgTa],"&lt;="&amp;-10)</f>
        <v>0</v>
      </c>
      <c r="S11" s="132">
        <f>COUNTIFS(날씨7[월],$N11,날씨7[minTa],"&lt;="&amp;-5)</f>
        <v>0</v>
      </c>
      <c r="T11" s="132">
        <f>COUNTIFS(날씨7[월],$N11,날씨7[minTa],"&lt;="&amp;-10)</f>
        <v>0</v>
      </c>
      <c r="U11" s="132">
        <f>COUNTIFS(날씨7[월],$N11,날씨7[minTa],"&lt;="&amp;-12)</f>
        <v>0</v>
      </c>
      <c r="V11" s="132">
        <f>COUNTIFS(날씨7[월],$N11,날씨7[maxTa],"&gt;="&amp;33)</f>
        <v>14</v>
      </c>
      <c r="W11" s="132">
        <f>COUNTIFS(날씨7[월],$N11,날씨7[maxTa],"&gt;="&amp;35)</f>
        <v>4</v>
      </c>
      <c r="X11" s="132">
        <f>COUNTIFS(날씨7[월],$N11,날씨7[sumRn],"&gt;="&amp;5)</f>
        <v>4</v>
      </c>
      <c r="Y11" s="132">
        <f>COUNTIFS(날씨7[월],$N11,날씨7[sumRn],"&gt;="&amp;10)</f>
        <v>3</v>
      </c>
      <c r="Z11" s="132">
        <f>COUNTIFS(날씨7[월],$N11,날씨7[sumRn],"&gt;="&amp;50)</f>
        <v>1</v>
      </c>
      <c r="AA11" s="132">
        <f>COUNTIFS(날씨7[월],$N11,날씨7[ddMefs],"&gt;="&amp;1)</f>
        <v>0</v>
      </c>
      <c r="AB11" s="132">
        <f>COUNTIFS(날씨7[월],$N11,날씨7[ddMefs],"&gt;="&amp;5)</f>
        <v>0</v>
      </c>
      <c r="AC11" s="132">
        <f>COUNTIFS(날씨7[월],$N11,날씨7[maxInsWs],"&gt;="&amp;12)</f>
        <v>1</v>
      </c>
      <c r="AD11" s="132">
        <f>COUNTIFS(날씨7[월],$N11,날씨7[maxInsWs],"&gt;="&amp;15)</f>
        <v>0</v>
      </c>
    </row>
    <row r="12" spans="1:30" x14ac:dyDescent="0.3">
      <c r="A12">
        <v>95</v>
      </c>
      <c r="B12" t="s">
        <v>50</v>
      </c>
      <c r="C12" s="4">
        <v>44206</v>
      </c>
      <c r="D12">
        <v>-12.6</v>
      </c>
      <c r="E12">
        <v>-20.2</v>
      </c>
      <c r="F12">
        <v>-4</v>
      </c>
      <c r="H12">
        <v>4.2</v>
      </c>
      <c r="I12">
        <v>2.1</v>
      </c>
      <c r="K12" s="18">
        <f>MONTH(날씨7[[#This Row],[tm]])</f>
        <v>1</v>
      </c>
      <c r="L12" s="18">
        <f>DAY(날씨7[[#This Row],[tm]])</f>
        <v>10</v>
      </c>
      <c r="N12" s="56">
        <v>8</v>
      </c>
      <c r="O12" s="132">
        <f>COUNTIFS(날씨7[월],$N12,날씨7[maxTa],"&lt;="&amp;0)</f>
        <v>0</v>
      </c>
      <c r="P12" s="132">
        <f>COUNTIFS(날씨7[월],$N12,날씨7[avgTa],"&lt;="&amp;0)</f>
        <v>0</v>
      </c>
      <c r="Q12" s="132">
        <f>COUNTIFS(날씨7[월],$N12,날씨7[avgTa],"&lt;="&amp;-5)</f>
        <v>0</v>
      </c>
      <c r="R12" s="132">
        <f>COUNTIFS(날씨7[월],$N12,날씨7[avgTa],"&lt;="&amp;-10)</f>
        <v>0</v>
      </c>
      <c r="S12" s="132">
        <f>COUNTIFS(날씨7[월],$N12,날씨7[minTa],"&lt;="&amp;-5)</f>
        <v>0</v>
      </c>
      <c r="T12" s="132">
        <f>COUNTIFS(날씨7[월],$N12,날씨7[minTa],"&lt;="&amp;-10)</f>
        <v>0</v>
      </c>
      <c r="U12" s="132">
        <f>COUNTIFS(날씨7[월],$N12,날씨7[minTa],"&lt;="&amp;-12)</f>
        <v>0</v>
      </c>
      <c r="V12" s="132">
        <f>COUNTIFS(날씨7[월],$N12,날씨7[maxTa],"&gt;="&amp;33)</f>
        <v>0</v>
      </c>
      <c r="W12" s="132">
        <f>COUNTIFS(날씨7[월],$N12,날씨7[maxTa],"&gt;="&amp;35)</f>
        <v>0</v>
      </c>
      <c r="X12" s="132">
        <f>COUNTIFS(날씨7[월],$N12,날씨7[sumRn],"&gt;="&amp;5)</f>
        <v>6</v>
      </c>
      <c r="Y12" s="132">
        <f>COUNTIFS(날씨7[월],$N12,날씨7[sumRn],"&gt;="&amp;10)</f>
        <v>5</v>
      </c>
      <c r="Z12" s="132">
        <f>COUNTIFS(날씨7[월],$N12,날씨7[sumRn],"&gt;="&amp;50)</f>
        <v>1</v>
      </c>
      <c r="AA12" s="132">
        <f>COUNTIFS(날씨7[월],$N12,날씨7[ddMefs],"&gt;="&amp;1)</f>
        <v>0</v>
      </c>
      <c r="AB12" s="132">
        <f>COUNTIFS(날씨7[월],$N12,날씨7[ddMefs],"&gt;="&amp;5)</f>
        <v>0</v>
      </c>
      <c r="AC12" s="132">
        <f>COUNTIFS(날씨7[월],$N12,날씨7[maxInsWs],"&gt;="&amp;12)</f>
        <v>1</v>
      </c>
      <c r="AD12" s="132">
        <f>COUNTIFS(날씨7[월],$N12,날씨7[maxInsWs],"&gt;="&amp;15)</f>
        <v>0</v>
      </c>
    </row>
    <row r="13" spans="1:30" x14ac:dyDescent="0.3">
      <c r="A13">
        <v>95</v>
      </c>
      <c r="B13" t="s">
        <v>50</v>
      </c>
      <c r="C13" s="4">
        <v>44207</v>
      </c>
      <c r="D13">
        <v>-11.5</v>
      </c>
      <c r="E13">
        <v>-17.8</v>
      </c>
      <c r="F13">
        <v>-4.7</v>
      </c>
      <c r="H13">
        <v>3.2</v>
      </c>
      <c r="I13">
        <v>1.7</v>
      </c>
      <c r="K13" s="18">
        <f>MONTH(날씨7[[#This Row],[tm]])</f>
        <v>1</v>
      </c>
      <c r="L13" s="18">
        <f>DAY(날씨7[[#This Row],[tm]])</f>
        <v>11</v>
      </c>
      <c r="N13" s="56">
        <v>9</v>
      </c>
      <c r="O13" s="132">
        <f>COUNTIFS(날씨7[월],$N13,날씨7[maxTa],"&lt;="&amp;0)</f>
        <v>0</v>
      </c>
      <c r="P13" s="132">
        <f>COUNTIFS(날씨7[월],$N13,날씨7[avgTa],"&lt;="&amp;0)</f>
        <v>0</v>
      </c>
      <c r="Q13" s="132">
        <f>COUNTIFS(날씨7[월],$N13,날씨7[avgTa],"&lt;="&amp;-5)</f>
        <v>0</v>
      </c>
      <c r="R13" s="132">
        <f>COUNTIFS(날씨7[월],$N13,날씨7[avgTa],"&lt;="&amp;-10)</f>
        <v>0</v>
      </c>
      <c r="S13" s="132">
        <f>COUNTIFS(날씨7[월],$N13,날씨7[minTa],"&lt;="&amp;-5)</f>
        <v>0</v>
      </c>
      <c r="T13" s="132">
        <f>COUNTIFS(날씨7[월],$N13,날씨7[minTa],"&lt;="&amp;-10)</f>
        <v>0</v>
      </c>
      <c r="U13" s="132">
        <f>COUNTIFS(날씨7[월],$N13,날씨7[minTa],"&lt;="&amp;-12)</f>
        <v>0</v>
      </c>
      <c r="V13" s="132">
        <f>COUNTIFS(날씨7[월],$N13,날씨7[maxTa],"&gt;="&amp;33)</f>
        <v>0</v>
      </c>
      <c r="W13" s="132">
        <f>COUNTIFS(날씨7[월],$N13,날씨7[maxTa],"&gt;="&amp;35)</f>
        <v>0</v>
      </c>
      <c r="X13" s="132">
        <f>COUNTIFS(날씨7[월],$N13,날씨7[sumRn],"&gt;="&amp;5)</f>
        <v>4</v>
      </c>
      <c r="Y13" s="132">
        <f>COUNTIFS(날씨7[월],$N13,날씨7[sumRn],"&gt;="&amp;10)</f>
        <v>2</v>
      </c>
      <c r="Z13" s="132">
        <f>COUNTIFS(날씨7[월],$N13,날씨7[sumRn],"&gt;="&amp;50)</f>
        <v>0</v>
      </c>
      <c r="AA13" s="132">
        <f>COUNTIFS(날씨7[월],$N13,날씨7[ddMefs],"&gt;="&amp;1)</f>
        <v>0</v>
      </c>
      <c r="AB13" s="132">
        <f>COUNTIFS(날씨7[월],$N13,날씨7[ddMefs],"&gt;="&amp;5)</f>
        <v>0</v>
      </c>
      <c r="AC13" s="132">
        <f>COUNTIFS(날씨7[월],$N13,날씨7[maxInsWs],"&gt;="&amp;12)</f>
        <v>0</v>
      </c>
      <c r="AD13" s="132">
        <f>COUNTIFS(날씨7[월],$N13,날씨7[maxInsWs],"&gt;="&amp;15)</f>
        <v>0</v>
      </c>
    </row>
    <row r="14" spans="1:30" x14ac:dyDescent="0.3">
      <c r="A14">
        <v>95</v>
      </c>
      <c r="B14" t="s">
        <v>50</v>
      </c>
      <c r="C14" s="4">
        <v>44208</v>
      </c>
      <c r="D14">
        <v>-8.8000000000000007</v>
      </c>
      <c r="E14">
        <v>-16.8</v>
      </c>
      <c r="F14">
        <v>-0.5</v>
      </c>
      <c r="G14">
        <v>0</v>
      </c>
      <c r="H14">
        <v>6.2</v>
      </c>
      <c r="I14">
        <v>3.5</v>
      </c>
      <c r="K14" s="18">
        <f>MONTH(날씨7[[#This Row],[tm]])</f>
        <v>1</v>
      </c>
      <c r="L14" s="18">
        <f>DAY(날씨7[[#This Row],[tm]])</f>
        <v>12</v>
      </c>
      <c r="N14" s="56">
        <v>10</v>
      </c>
      <c r="O14" s="132">
        <f>COUNTIFS(날씨7[월],$N14,날씨7[maxTa],"&lt;="&amp;0)</f>
        <v>0</v>
      </c>
      <c r="P14" s="132">
        <f>COUNTIFS(날씨7[월],$N14,날씨7[avgTa],"&lt;="&amp;0)</f>
        <v>0</v>
      </c>
      <c r="Q14" s="132">
        <f>COUNTIFS(날씨7[월],$N14,날씨7[avgTa],"&lt;="&amp;-5)</f>
        <v>0</v>
      </c>
      <c r="R14" s="132">
        <f>COUNTIFS(날씨7[월],$N14,날씨7[avgTa],"&lt;="&amp;-10)</f>
        <v>0</v>
      </c>
      <c r="S14" s="132">
        <f>COUNTIFS(날씨7[월],$N14,날씨7[minTa],"&lt;="&amp;-5)</f>
        <v>0</v>
      </c>
      <c r="T14" s="132">
        <f>COUNTIFS(날씨7[월],$N14,날씨7[minTa],"&lt;="&amp;-10)</f>
        <v>0</v>
      </c>
      <c r="U14" s="132">
        <f>COUNTIFS(날씨7[월],$N14,날씨7[minTa],"&lt;="&amp;-12)</f>
        <v>0</v>
      </c>
      <c r="V14" s="132">
        <f>COUNTIFS(날씨7[월],$N14,날씨7[maxTa],"&gt;="&amp;33)</f>
        <v>0</v>
      </c>
      <c r="W14" s="132">
        <f>COUNTIFS(날씨7[월],$N14,날씨7[maxTa],"&gt;="&amp;35)</f>
        <v>0</v>
      </c>
      <c r="X14" s="132">
        <f>COUNTIFS(날씨7[월],$N14,날씨7[sumRn],"&gt;="&amp;5)</f>
        <v>5</v>
      </c>
      <c r="Y14" s="132">
        <f>COUNTIFS(날씨7[월],$N14,날씨7[sumRn],"&gt;="&amp;10)</f>
        <v>3</v>
      </c>
      <c r="Z14" s="132">
        <f>COUNTIFS(날씨7[월],$N14,날씨7[sumRn],"&gt;="&amp;50)</f>
        <v>1</v>
      </c>
      <c r="AA14" s="132">
        <f>COUNTIFS(날씨7[월],$N14,날씨7[ddMefs],"&gt;="&amp;1)</f>
        <v>0</v>
      </c>
      <c r="AB14" s="132">
        <f>COUNTIFS(날씨7[월],$N14,날씨7[ddMefs],"&gt;="&amp;5)</f>
        <v>0</v>
      </c>
      <c r="AC14" s="132">
        <f>COUNTIFS(날씨7[월],$N14,날씨7[maxInsWs],"&gt;="&amp;12)</f>
        <v>0</v>
      </c>
      <c r="AD14" s="132">
        <f>COUNTIFS(날씨7[월],$N14,날씨7[maxInsWs],"&gt;="&amp;15)</f>
        <v>0</v>
      </c>
    </row>
    <row r="15" spans="1:30" x14ac:dyDescent="0.3">
      <c r="A15">
        <v>95</v>
      </c>
      <c r="B15" t="s">
        <v>50</v>
      </c>
      <c r="C15" s="4">
        <v>44209</v>
      </c>
      <c r="D15">
        <v>-1.5</v>
      </c>
      <c r="E15">
        <v>-12.1</v>
      </c>
      <c r="F15">
        <v>6.5</v>
      </c>
      <c r="H15">
        <v>10.4</v>
      </c>
      <c r="I15">
        <v>4.8</v>
      </c>
      <c r="K15" s="18">
        <f>MONTH(날씨7[[#This Row],[tm]])</f>
        <v>1</v>
      </c>
      <c r="L15" s="18">
        <f>DAY(날씨7[[#This Row],[tm]])</f>
        <v>13</v>
      </c>
      <c r="N15" s="56">
        <v>11</v>
      </c>
      <c r="O15" s="132">
        <f>COUNTIFS(날씨7[월],$N15,날씨7[maxTa],"&lt;="&amp;0)</f>
        <v>0</v>
      </c>
      <c r="P15" s="132">
        <f>COUNTIFS(날씨7[월],$N15,날씨7[avgTa],"&lt;="&amp;0)</f>
        <v>3</v>
      </c>
      <c r="Q15" s="132">
        <f>COUNTIFS(날씨7[월],$N15,날씨7[avgTa],"&lt;="&amp;-5)</f>
        <v>0</v>
      </c>
      <c r="R15" s="132">
        <f>COUNTIFS(날씨7[월],$N15,날씨7[avgTa],"&lt;="&amp;-10)</f>
        <v>0</v>
      </c>
      <c r="S15" s="132">
        <f>COUNTIFS(날씨7[월],$N15,날씨7[minTa],"&lt;="&amp;-5)</f>
        <v>4</v>
      </c>
      <c r="T15" s="132">
        <f>COUNTIFS(날씨7[월],$N15,날씨7[minTa],"&lt;="&amp;-10)</f>
        <v>0</v>
      </c>
      <c r="U15" s="132">
        <f>COUNTIFS(날씨7[월],$N15,날씨7[minTa],"&lt;="&amp;-12)</f>
        <v>0</v>
      </c>
      <c r="V15" s="132">
        <f>COUNTIFS(날씨7[월],$N15,날씨7[maxTa],"&gt;="&amp;33)</f>
        <v>0</v>
      </c>
      <c r="W15" s="132">
        <f>COUNTIFS(날씨7[월],$N15,날씨7[maxTa],"&gt;="&amp;35)</f>
        <v>0</v>
      </c>
      <c r="X15" s="132">
        <f>COUNTIFS(날씨7[월],$N15,날씨7[sumRn],"&gt;="&amp;5)</f>
        <v>3</v>
      </c>
      <c r="Y15" s="132">
        <f>COUNTIFS(날씨7[월],$N15,날씨7[sumRn],"&gt;="&amp;10)</f>
        <v>2</v>
      </c>
      <c r="Z15" s="132">
        <f>COUNTIFS(날씨7[월],$N15,날씨7[sumRn],"&gt;="&amp;50)</f>
        <v>0</v>
      </c>
      <c r="AA15" s="132">
        <f>COUNTIFS(날씨7[월],$N15,날씨7[ddMefs],"&gt;="&amp;1)</f>
        <v>0</v>
      </c>
      <c r="AB15" s="132">
        <f>COUNTIFS(날씨7[월],$N15,날씨7[ddMefs],"&gt;="&amp;5)</f>
        <v>0</v>
      </c>
      <c r="AC15" s="132">
        <f>COUNTIFS(날씨7[월],$N15,날씨7[maxInsWs],"&gt;="&amp;12)</f>
        <v>4</v>
      </c>
      <c r="AD15" s="132">
        <f>COUNTIFS(날씨7[월],$N15,날씨7[maxInsWs],"&gt;="&amp;15)</f>
        <v>1</v>
      </c>
    </row>
    <row r="16" spans="1:30" x14ac:dyDescent="0.3">
      <c r="A16">
        <v>95</v>
      </c>
      <c r="B16" t="s">
        <v>50</v>
      </c>
      <c r="C16" s="4">
        <v>44210</v>
      </c>
      <c r="D16">
        <v>-3.2</v>
      </c>
      <c r="E16">
        <v>-9.9</v>
      </c>
      <c r="F16">
        <v>5.0999999999999996</v>
      </c>
      <c r="H16">
        <v>6.3</v>
      </c>
      <c r="I16">
        <v>3.1</v>
      </c>
      <c r="K16" s="18">
        <f>MONTH(날씨7[[#This Row],[tm]])</f>
        <v>1</v>
      </c>
      <c r="L16" s="18">
        <f>DAY(날씨7[[#This Row],[tm]])</f>
        <v>14</v>
      </c>
      <c r="N16" s="56">
        <v>12</v>
      </c>
      <c r="O16" s="132">
        <f>COUNTIFS(날씨7[월],$N16,날씨7[maxTa],"&lt;="&amp;0)</f>
        <v>7</v>
      </c>
      <c r="P16" s="132">
        <f>COUNTIFS(날씨7[월],$N16,날씨7[avgTa],"&lt;="&amp;0)</f>
        <v>19</v>
      </c>
      <c r="Q16" s="132">
        <f>COUNTIFS(날씨7[월],$N16,날씨7[avgTa],"&lt;="&amp;-5)</f>
        <v>8</v>
      </c>
      <c r="R16" s="132">
        <f>COUNTIFS(날씨7[월],$N16,날씨7[avgTa],"&lt;="&amp;-10)</f>
        <v>3</v>
      </c>
      <c r="S16" s="132">
        <f>COUNTIFS(날씨7[월],$N16,날씨7[minTa],"&lt;="&amp;-5)</f>
        <v>20</v>
      </c>
      <c r="T16" s="132">
        <f>COUNTIFS(날씨7[월],$N16,날씨7[minTa],"&lt;="&amp;-10)</f>
        <v>9</v>
      </c>
      <c r="U16" s="132">
        <f>COUNTIFS(날씨7[월],$N16,날씨7[minTa],"&lt;="&amp;-12)</f>
        <v>6</v>
      </c>
      <c r="V16" s="132">
        <f>COUNTIFS(날씨7[월],$N16,날씨7[maxTa],"&gt;="&amp;33)</f>
        <v>0</v>
      </c>
      <c r="W16" s="132">
        <f>COUNTIFS(날씨7[월],$N16,날씨7[maxTa],"&gt;="&amp;35)</f>
        <v>0</v>
      </c>
      <c r="X16" s="132">
        <f>COUNTIFS(날씨7[월],$N16,날씨7[sumRn],"&gt;="&amp;5)</f>
        <v>0</v>
      </c>
      <c r="Y16" s="132">
        <f>COUNTIFS(날씨7[월],$N16,날씨7[sumRn],"&gt;="&amp;10)</f>
        <v>0</v>
      </c>
      <c r="Z16" s="132">
        <f>COUNTIFS(날씨7[월],$N16,날씨7[sumRn],"&gt;="&amp;50)</f>
        <v>0</v>
      </c>
      <c r="AA16" s="132">
        <f>COUNTIFS(날씨7[월],$N16,날씨7[ddMefs],"&gt;="&amp;1)</f>
        <v>0</v>
      </c>
      <c r="AB16" s="132">
        <f>COUNTIFS(날씨7[월],$N16,날씨7[ddMefs],"&gt;="&amp;5)</f>
        <v>0</v>
      </c>
      <c r="AC16" s="132">
        <f>COUNTIFS(날씨7[월],$N16,날씨7[maxInsWs],"&gt;="&amp;12)</f>
        <v>3</v>
      </c>
      <c r="AD16" s="132">
        <f>COUNTIFS(날씨7[월],$N16,날씨7[maxInsWs],"&gt;="&amp;15)</f>
        <v>0</v>
      </c>
    </row>
    <row r="17" spans="1:12" x14ac:dyDescent="0.3">
      <c r="A17">
        <v>95</v>
      </c>
      <c r="B17" t="s">
        <v>50</v>
      </c>
      <c r="C17" s="4">
        <v>44211</v>
      </c>
      <c r="D17">
        <v>1.1000000000000001</v>
      </c>
      <c r="E17">
        <v>-6.9</v>
      </c>
      <c r="F17">
        <v>8.1999999999999993</v>
      </c>
      <c r="G17">
        <v>0.8</v>
      </c>
      <c r="H17">
        <v>12.9</v>
      </c>
      <c r="I17">
        <v>5.7</v>
      </c>
      <c r="K17" s="18">
        <f>MONTH(날씨7[[#This Row],[tm]])</f>
        <v>1</v>
      </c>
      <c r="L17" s="18">
        <f>DAY(날씨7[[#This Row],[tm]])</f>
        <v>15</v>
      </c>
    </row>
    <row r="18" spans="1:12" x14ac:dyDescent="0.3">
      <c r="A18">
        <v>95</v>
      </c>
      <c r="B18" t="s">
        <v>50</v>
      </c>
      <c r="C18" s="4">
        <v>44212</v>
      </c>
      <c r="D18">
        <v>-6</v>
      </c>
      <c r="E18">
        <v>-11.7</v>
      </c>
      <c r="F18">
        <v>-2.2000000000000002</v>
      </c>
      <c r="H18">
        <v>7.1</v>
      </c>
      <c r="I18">
        <v>3.4</v>
      </c>
      <c r="K18" s="18">
        <f>MONTH(날씨7[[#This Row],[tm]])</f>
        <v>1</v>
      </c>
      <c r="L18" s="18">
        <f>DAY(날씨7[[#This Row],[tm]])</f>
        <v>16</v>
      </c>
    </row>
    <row r="19" spans="1:12" x14ac:dyDescent="0.3">
      <c r="A19">
        <v>95</v>
      </c>
      <c r="B19" t="s">
        <v>50</v>
      </c>
      <c r="C19" s="4">
        <v>44213</v>
      </c>
      <c r="D19">
        <v>-8.9</v>
      </c>
      <c r="E19">
        <v>-16.600000000000001</v>
      </c>
      <c r="F19">
        <v>-3.3</v>
      </c>
      <c r="G19">
        <v>0</v>
      </c>
      <c r="H19">
        <v>8.1999999999999993</v>
      </c>
      <c r="I19">
        <v>3.7</v>
      </c>
      <c r="K19" s="18">
        <f>MONTH(날씨7[[#This Row],[tm]])</f>
        <v>1</v>
      </c>
      <c r="L19" s="18">
        <f>DAY(날씨7[[#This Row],[tm]])</f>
        <v>17</v>
      </c>
    </row>
    <row r="20" spans="1:12" x14ac:dyDescent="0.3">
      <c r="A20">
        <v>95</v>
      </c>
      <c r="B20" t="s">
        <v>50</v>
      </c>
      <c r="C20" s="4">
        <v>44214</v>
      </c>
      <c r="D20">
        <v>-5.8</v>
      </c>
      <c r="E20">
        <v>-14.2</v>
      </c>
      <c r="F20">
        <v>-1.1000000000000001</v>
      </c>
      <c r="G20">
        <v>0.9</v>
      </c>
      <c r="H20">
        <v>17.100000000000001</v>
      </c>
      <c r="I20">
        <v>6.8</v>
      </c>
      <c r="K20" s="18">
        <f>MONTH(날씨7[[#This Row],[tm]])</f>
        <v>1</v>
      </c>
      <c r="L20" s="18">
        <f>DAY(날씨7[[#This Row],[tm]])</f>
        <v>18</v>
      </c>
    </row>
    <row r="21" spans="1:12" x14ac:dyDescent="0.3">
      <c r="A21">
        <v>95</v>
      </c>
      <c r="B21" t="s">
        <v>50</v>
      </c>
      <c r="C21" s="4">
        <v>44215</v>
      </c>
      <c r="D21">
        <v>-11.3</v>
      </c>
      <c r="E21">
        <v>-18.8</v>
      </c>
      <c r="F21">
        <v>-3.1</v>
      </c>
      <c r="H21">
        <v>3</v>
      </c>
      <c r="I21">
        <v>1.6</v>
      </c>
      <c r="K21" s="18">
        <f>MONTH(날씨7[[#This Row],[tm]])</f>
        <v>1</v>
      </c>
      <c r="L21" s="18">
        <f>DAY(날씨7[[#This Row],[tm]])</f>
        <v>19</v>
      </c>
    </row>
    <row r="22" spans="1:12" x14ac:dyDescent="0.3">
      <c r="A22">
        <v>95</v>
      </c>
      <c r="B22" t="s">
        <v>50</v>
      </c>
      <c r="C22" s="4">
        <v>44216</v>
      </c>
      <c r="D22">
        <v>-5.9</v>
      </c>
      <c r="E22">
        <v>-15.5</v>
      </c>
      <c r="F22">
        <v>5.5</v>
      </c>
      <c r="H22">
        <v>4.7</v>
      </c>
      <c r="I22">
        <v>2.5</v>
      </c>
      <c r="K22" s="18">
        <f>MONTH(날씨7[[#This Row],[tm]])</f>
        <v>1</v>
      </c>
      <c r="L22" s="18">
        <f>DAY(날씨7[[#This Row],[tm]])</f>
        <v>20</v>
      </c>
    </row>
    <row r="23" spans="1:12" x14ac:dyDescent="0.3">
      <c r="A23">
        <v>95</v>
      </c>
      <c r="B23" t="s">
        <v>50</v>
      </c>
      <c r="C23" s="4">
        <v>44217</v>
      </c>
      <c r="D23">
        <v>1.5</v>
      </c>
      <c r="E23">
        <v>-3.4</v>
      </c>
      <c r="F23">
        <v>6.7</v>
      </c>
      <c r="G23">
        <v>3.1</v>
      </c>
      <c r="H23">
        <v>2.8</v>
      </c>
      <c r="I23">
        <v>1.4</v>
      </c>
      <c r="K23" s="18">
        <f>MONTH(날씨7[[#This Row],[tm]])</f>
        <v>1</v>
      </c>
      <c r="L23" s="18">
        <f>DAY(날씨7[[#This Row],[tm]])</f>
        <v>21</v>
      </c>
    </row>
    <row r="24" spans="1:12" x14ac:dyDescent="0.3">
      <c r="A24">
        <v>95</v>
      </c>
      <c r="B24" t="s">
        <v>50</v>
      </c>
      <c r="C24" s="4">
        <v>44218</v>
      </c>
      <c r="D24">
        <v>3.5</v>
      </c>
      <c r="E24">
        <v>0.8</v>
      </c>
      <c r="F24">
        <v>7</v>
      </c>
      <c r="H24">
        <v>7.4</v>
      </c>
      <c r="I24">
        <v>4.9000000000000004</v>
      </c>
      <c r="K24" s="18">
        <f>MONTH(날씨7[[#This Row],[tm]])</f>
        <v>1</v>
      </c>
      <c r="L24" s="18">
        <f>DAY(날씨7[[#This Row],[tm]])</f>
        <v>22</v>
      </c>
    </row>
    <row r="25" spans="1:12" x14ac:dyDescent="0.3">
      <c r="A25">
        <v>95</v>
      </c>
      <c r="B25" t="s">
        <v>50</v>
      </c>
      <c r="C25" s="4">
        <v>44219</v>
      </c>
      <c r="D25">
        <v>3.9</v>
      </c>
      <c r="E25">
        <v>1.7</v>
      </c>
      <c r="F25">
        <v>7.3</v>
      </c>
      <c r="H25">
        <v>11.1</v>
      </c>
      <c r="I25">
        <v>6.4</v>
      </c>
      <c r="K25" s="18">
        <f>MONTH(날씨7[[#This Row],[tm]])</f>
        <v>1</v>
      </c>
      <c r="L25" s="18">
        <f>DAY(날씨7[[#This Row],[tm]])</f>
        <v>23</v>
      </c>
    </row>
    <row r="26" spans="1:12" x14ac:dyDescent="0.3">
      <c r="A26">
        <v>95</v>
      </c>
      <c r="B26" t="s">
        <v>50</v>
      </c>
      <c r="C26" s="4">
        <v>44220</v>
      </c>
      <c r="D26">
        <v>2.6</v>
      </c>
      <c r="E26">
        <v>-3.7</v>
      </c>
      <c r="F26">
        <v>11.7</v>
      </c>
      <c r="H26">
        <v>5.5</v>
      </c>
      <c r="I26">
        <v>4</v>
      </c>
      <c r="K26" s="18">
        <f>MONTH(날씨7[[#This Row],[tm]])</f>
        <v>1</v>
      </c>
      <c r="L26" s="18">
        <f>DAY(날씨7[[#This Row],[tm]])</f>
        <v>24</v>
      </c>
    </row>
    <row r="27" spans="1:12" x14ac:dyDescent="0.3">
      <c r="A27">
        <v>95</v>
      </c>
      <c r="B27" t="s">
        <v>50</v>
      </c>
      <c r="C27" s="4">
        <v>44221</v>
      </c>
      <c r="D27">
        <v>2.2000000000000002</v>
      </c>
      <c r="E27">
        <v>-4.4000000000000004</v>
      </c>
      <c r="F27">
        <v>13.1</v>
      </c>
      <c r="H27">
        <v>3.1</v>
      </c>
      <c r="I27">
        <v>1.2</v>
      </c>
      <c r="K27" s="18">
        <f>MONTH(날씨7[[#This Row],[tm]])</f>
        <v>1</v>
      </c>
      <c r="L27" s="18">
        <f>DAY(날씨7[[#This Row],[tm]])</f>
        <v>25</v>
      </c>
    </row>
    <row r="28" spans="1:12" x14ac:dyDescent="0.3">
      <c r="A28">
        <v>95</v>
      </c>
      <c r="B28" t="s">
        <v>50</v>
      </c>
      <c r="C28" s="4">
        <v>44222</v>
      </c>
      <c r="D28">
        <v>2.1</v>
      </c>
      <c r="E28">
        <v>-2.1</v>
      </c>
      <c r="F28">
        <v>6.3</v>
      </c>
      <c r="G28">
        <v>0.1</v>
      </c>
      <c r="H28">
        <v>5.9</v>
      </c>
      <c r="I28">
        <v>2.9</v>
      </c>
      <c r="K28" s="18">
        <f>MONTH(날씨7[[#This Row],[tm]])</f>
        <v>1</v>
      </c>
      <c r="L28" s="18">
        <f>DAY(날씨7[[#This Row],[tm]])</f>
        <v>26</v>
      </c>
    </row>
    <row r="29" spans="1:12" x14ac:dyDescent="0.3">
      <c r="A29">
        <v>95</v>
      </c>
      <c r="B29" t="s">
        <v>50</v>
      </c>
      <c r="C29" s="4">
        <v>44223</v>
      </c>
      <c r="D29">
        <v>-0.7</v>
      </c>
      <c r="E29">
        <v>-6</v>
      </c>
      <c r="F29">
        <v>5.8</v>
      </c>
      <c r="H29">
        <v>5.6</v>
      </c>
      <c r="I29">
        <v>3.3</v>
      </c>
      <c r="K29" s="18">
        <f>MONTH(날씨7[[#This Row],[tm]])</f>
        <v>1</v>
      </c>
      <c r="L29" s="18">
        <f>DAY(날씨7[[#This Row],[tm]])</f>
        <v>27</v>
      </c>
    </row>
    <row r="30" spans="1:12" x14ac:dyDescent="0.3">
      <c r="A30">
        <v>95</v>
      </c>
      <c r="B30" t="s">
        <v>50</v>
      </c>
      <c r="C30" s="4">
        <v>44224</v>
      </c>
      <c r="D30">
        <v>-4.7</v>
      </c>
      <c r="E30">
        <v>-11.2</v>
      </c>
      <c r="F30">
        <v>1.2</v>
      </c>
      <c r="G30">
        <v>2.4</v>
      </c>
      <c r="H30">
        <v>14.7</v>
      </c>
      <c r="I30">
        <v>6.6</v>
      </c>
      <c r="K30" s="18">
        <f>MONTH(날씨7[[#This Row],[tm]])</f>
        <v>1</v>
      </c>
      <c r="L30" s="18">
        <f>DAY(날씨7[[#This Row],[tm]])</f>
        <v>28</v>
      </c>
    </row>
    <row r="31" spans="1:12" x14ac:dyDescent="0.3">
      <c r="A31">
        <v>95</v>
      </c>
      <c r="B31" t="s">
        <v>50</v>
      </c>
      <c r="C31" s="4">
        <v>44225</v>
      </c>
      <c r="D31">
        <v>-11.1</v>
      </c>
      <c r="E31">
        <v>-14.6</v>
      </c>
      <c r="F31">
        <v>-6.5</v>
      </c>
      <c r="H31">
        <v>10.7</v>
      </c>
      <c r="I31">
        <v>4.0999999999999996</v>
      </c>
      <c r="K31" s="18">
        <f>MONTH(날씨7[[#This Row],[tm]])</f>
        <v>1</v>
      </c>
      <c r="L31" s="18">
        <f>DAY(날씨7[[#This Row],[tm]])</f>
        <v>29</v>
      </c>
    </row>
    <row r="32" spans="1:12" x14ac:dyDescent="0.3">
      <c r="A32">
        <v>95</v>
      </c>
      <c r="B32" t="s">
        <v>50</v>
      </c>
      <c r="C32" s="4">
        <v>44226</v>
      </c>
      <c r="D32">
        <v>-6.2</v>
      </c>
      <c r="E32">
        <v>-14.8</v>
      </c>
      <c r="F32">
        <v>2.2999999999999998</v>
      </c>
      <c r="G32">
        <v>0.1</v>
      </c>
      <c r="H32">
        <v>5.2</v>
      </c>
      <c r="I32">
        <v>2.2000000000000002</v>
      </c>
      <c r="K32" s="18">
        <f>MONTH(날씨7[[#This Row],[tm]])</f>
        <v>1</v>
      </c>
      <c r="L32" s="18">
        <f>DAY(날씨7[[#This Row],[tm]])</f>
        <v>30</v>
      </c>
    </row>
    <row r="33" spans="1:12" x14ac:dyDescent="0.3">
      <c r="A33">
        <v>95</v>
      </c>
      <c r="B33" t="s">
        <v>50</v>
      </c>
      <c r="C33" s="4">
        <v>44227</v>
      </c>
      <c r="D33">
        <v>-0.8</v>
      </c>
      <c r="E33">
        <v>-12.6</v>
      </c>
      <c r="F33">
        <v>7.4</v>
      </c>
      <c r="G33">
        <v>0</v>
      </c>
      <c r="H33">
        <v>6.8</v>
      </c>
      <c r="I33">
        <v>3.3</v>
      </c>
      <c r="K33" s="18">
        <f>MONTH(날씨7[[#This Row],[tm]])</f>
        <v>1</v>
      </c>
      <c r="L33" s="18">
        <f>DAY(날씨7[[#This Row],[tm]])</f>
        <v>31</v>
      </c>
    </row>
    <row r="34" spans="1:12" x14ac:dyDescent="0.3">
      <c r="A34">
        <v>95</v>
      </c>
      <c r="B34" t="s">
        <v>50</v>
      </c>
      <c r="C34" s="4">
        <v>44228</v>
      </c>
      <c r="D34">
        <v>4.2</v>
      </c>
      <c r="E34">
        <v>-3</v>
      </c>
      <c r="F34">
        <v>10.199999999999999</v>
      </c>
      <c r="G34">
        <v>1.4</v>
      </c>
      <c r="H34">
        <v>9.3000000000000007</v>
      </c>
      <c r="I34">
        <v>4.2</v>
      </c>
      <c r="K34" s="18">
        <f>MONTH(날씨7[[#This Row],[tm]])</f>
        <v>2</v>
      </c>
      <c r="L34" s="18">
        <f>DAY(날씨7[[#This Row],[tm]])</f>
        <v>1</v>
      </c>
    </row>
    <row r="35" spans="1:12" x14ac:dyDescent="0.3">
      <c r="A35">
        <v>95</v>
      </c>
      <c r="B35" t="s">
        <v>50</v>
      </c>
      <c r="C35" s="4">
        <v>44229</v>
      </c>
      <c r="D35">
        <v>-7.1</v>
      </c>
      <c r="E35">
        <v>-10</v>
      </c>
      <c r="F35">
        <v>-3.1</v>
      </c>
      <c r="H35">
        <v>12.1</v>
      </c>
      <c r="I35">
        <v>4.4000000000000004</v>
      </c>
      <c r="K35" s="18">
        <f>MONTH(날씨7[[#This Row],[tm]])</f>
        <v>2</v>
      </c>
      <c r="L35" s="18">
        <f>DAY(날씨7[[#This Row],[tm]])</f>
        <v>2</v>
      </c>
    </row>
    <row r="36" spans="1:12" x14ac:dyDescent="0.3">
      <c r="A36">
        <v>95</v>
      </c>
      <c r="B36" t="s">
        <v>50</v>
      </c>
      <c r="C36" s="4">
        <v>44230</v>
      </c>
      <c r="D36">
        <v>-5.7</v>
      </c>
      <c r="E36">
        <v>-14.6</v>
      </c>
      <c r="F36">
        <v>-0.2</v>
      </c>
      <c r="G36">
        <v>2.5</v>
      </c>
      <c r="H36">
        <v>9.4</v>
      </c>
      <c r="I36">
        <v>4.2</v>
      </c>
      <c r="K36" s="18">
        <f>MONTH(날씨7[[#This Row],[tm]])</f>
        <v>2</v>
      </c>
      <c r="L36" s="18">
        <f>DAY(날씨7[[#This Row],[tm]])</f>
        <v>3</v>
      </c>
    </row>
    <row r="37" spans="1:12" x14ac:dyDescent="0.3">
      <c r="A37">
        <v>95</v>
      </c>
      <c r="B37" t="s">
        <v>50</v>
      </c>
      <c r="C37" s="4">
        <v>44231</v>
      </c>
      <c r="D37">
        <v>-6.4</v>
      </c>
      <c r="E37">
        <v>-14.4</v>
      </c>
      <c r="F37">
        <v>-0.6</v>
      </c>
      <c r="G37">
        <v>0.3</v>
      </c>
      <c r="H37">
        <v>8.9</v>
      </c>
      <c r="I37">
        <v>3.9</v>
      </c>
      <c r="K37" s="18">
        <f>MONTH(날씨7[[#This Row],[tm]])</f>
        <v>2</v>
      </c>
      <c r="L37" s="18">
        <f>DAY(날씨7[[#This Row],[tm]])</f>
        <v>4</v>
      </c>
    </row>
    <row r="38" spans="1:12" x14ac:dyDescent="0.3">
      <c r="A38">
        <v>95</v>
      </c>
      <c r="B38" t="s">
        <v>50</v>
      </c>
      <c r="C38" s="4">
        <v>44232</v>
      </c>
      <c r="D38">
        <v>0.9</v>
      </c>
      <c r="E38">
        <v>-6.9</v>
      </c>
      <c r="F38">
        <v>4.2</v>
      </c>
      <c r="H38">
        <v>7.2</v>
      </c>
      <c r="I38">
        <v>3.6</v>
      </c>
      <c r="K38" s="18">
        <f>MONTH(날씨7[[#This Row],[tm]])</f>
        <v>2</v>
      </c>
      <c r="L38" s="18">
        <f>DAY(날씨7[[#This Row],[tm]])</f>
        <v>5</v>
      </c>
    </row>
    <row r="39" spans="1:12" x14ac:dyDescent="0.3">
      <c r="A39">
        <v>95</v>
      </c>
      <c r="B39" t="s">
        <v>50</v>
      </c>
      <c r="C39" s="4">
        <v>44233</v>
      </c>
      <c r="D39">
        <v>5.8</v>
      </c>
      <c r="E39">
        <v>3.8</v>
      </c>
      <c r="F39">
        <v>9.4</v>
      </c>
      <c r="H39">
        <v>7.4</v>
      </c>
      <c r="I39">
        <v>3.8</v>
      </c>
      <c r="K39" s="18">
        <f>MONTH(날씨7[[#This Row],[tm]])</f>
        <v>2</v>
      </c>
      <c r="L39" s="18">
        <f>DAY(날씨7[[#This Row],[tm]])</f>
        <v>6</v>
      </c>
    </row>
    <row r="40" spans="1:12" x14ac:dyDescent="0.3">
      <c r="A40">
        <v>95</v>
      </c>
      <c r="B40" t="s">
        <v>50</v>
      </c>
      <c r="C40" s="4">
        <v>44234</v>
      </c>
      <c r="D40">
        <v>2.4</v>
      </c>
      <c r="E40">
        <v>-3.3</v>
      </c>
      <c r="F40">
        <v>7.1</v>
      </c>
      <c r="H40">
        <v>9.4</v>
      </c>
      <c r="I40">
        <v>4.7</v>
      </c>
      <c r="K40" s="18">
        <f>MONTH(날씨7[[#This Row],[tm]])</f>
        <v>2</v>
      </c>
      <c r="L40" s="18">
        <f>DAY(날씨7[[#This Row],[tm]])</f>
        <v>7</v>
      </c>
    </row>
    <row r="41" spans="1:12" x14ac:dyDescent="0.3">
      <c r="A41">
        <v>95</v>
      </c>
      <c r="B41" t="s">
        <v>50</v>
      </c>
      <c r="C41" s="4">
        <v>44235</v>
      </c>
      <c r="D41">
        <v>-4.5</v>
      </c>
      <c r="E41">
        <v>-8.5</v>
      </c>
      <c r="F41">
        <v>-0.4</v>
      </c>
      <c r="H41">
        <v>8.9</v>
      </c>
      <c r="I41">
        <v>5</v>
      </c>
      <c r="K41" s="18">
        <f>MONTH(날씨7[[#This Row],[tm]])</f>
        <v>2</v>
      </c>
      <c r="L41" s="18">
        <f>DAY(날씨7[[#This Row],[tm]])</f>
        <v>8</v>
      </c>
    </row>
    <row r="42" spans="1:12" x14ac:dyDescent="0.3">
      <c r="A42">
        <v>95</v>
      </c>
      <c r="B42" t="s">
        <v>50</v>
      </c>
      <c r="C42" s="4">
        <v>44236</v>
      </c>
      <c r="D42">
        <v>-3.5</v>
      </c>
      <c r="E42">
        <v>-10.8</v>
      </c>
      <c r="F42">
        <v>2.8</v>
      </c>
      <c r="H42">
        <v>7.1</v>
      </c>
      <c r="I42">
        <v>3.2</v>
      </c>
      <c r="K42" s="18">
        <f>MONTH(날씨7[[#This Row],[tm]])</f>
        <v>2</v>
      </c>
      <c r="L42" s="18">
        <f>DAY(날씨7[[#This Row],[tm]])</f>
        <v>9</v>
      </c>
    </row>
    <row r="43" spans="1:12" x14ac:dyDescent="0.3">
      <c r="A43">
        <v>95</v>
      </c>
      <c r="B43" t="s">
        <v>50</v>
      </c>
      <c r="C43" s="4">
        <v>44237</v>
      </c>
      <c r="D43">
        <v>1.7</v>
      </c>
      <c r="E43">
        <v>-4.5999999999999996</v>
      </c>
      <c r="F43">
        <v>6</v>
      </c>
      <c r="H43">
        <v>6.3</v>
      </c>
      <c r="I43">
        <v>3</v>
      </c>
      <c r="K43" s="18">
        <f>MONTH(날씨7[[#This Row],[tm]])</f>
        <v>2</v>
      </c>
      <c r="L43" s="18">
        <f>DAY(날씨7[[#This Row],[tm]])</f>
        <v>10</v>
      </c>
    </row>
    <row r="44" spans="1:12" x14ac:dyDescent="0.3">
      <c r="A44">
        <v>95</v>
      </c>
      <c r="B44" t="s">
        <v>50</v>
      </c>
      <c r="C44" s="4">
        <v>44238</v>
      </c>
      <c r="D44">
        <v>1</v>
      </c>
      <c r="E44">
        <v>-4.5</v>
      </c>
      <c r="F44">
        <v>9.1999999999999993</v>
      </c>
      <c r="H44">
        <v>3.5</v>
      </c>
      <c r="I44">
        <v>1.9</v>
      </c>
      <c r="K44" s="18">
        <f>MONTH(날씨7[[#This Row],[tm]])</f>
        <v>2</v>
      </c>
      <c r="L44" s="18">
        <f>DAY(날씨7[[#This Row],[tm]])</f>
        <v>11</v>
      </c>
    </row>
    <row r="45" spans="1:12" x14ac:dyDescent="0.3">
      <c r="A45">
        <v>95</v>
      </c>
      <c r="B45" t="s">
        <v>50</v>
      </c>
      <c r="C45" s="4">
        <v>44239</v>
      </c>
      <c r="D45">
        <v>1.6</v>
      </c>
      <c r="E45">
        <v>-6</v>
      </c>
      <c r="F45">
        <v>12.9</v>
      </c>
      <c r="H45">
        <v>3.8</v>
      </c>
      <c r="I45">
        <v>1.9</v>
      </c>
      <c r="K45" s="18">
        <f>MONTH(날씨7[[#This Row],[tm]])</f>
        <v>2</v>
      </c>
      <c r="L45" s="18">
        <f>DAY(날씨7[[#This Row],[tm]])</f>
        <v>12</v>
      </c>
    </row>
    <row r="46" spans="1:12" x14ac:dyDescent="0.3">
      <c r="A46">
        <v>95</v>
      </c>
      <c r="B46" t="s">
        <v>50</v>
      </c>
      <c r="C46" s="4">
        <v>44240</v>
      </c>
      <c r="D46">
        <v>3.2</v>
      </c>
      <c r="E46">
        <v>-5.8</v>
      </c>
      <c r="F46">
        <v>14.7</v>
      </c>
      <c r="H46">
        <v>4.8</v>
      </c>
      <c r="I46">
        <v>2.6</v>
      </c>
      <c r="K46" s="18">
        <f>MONTH(날씨7[[#This Row],[tm]])</f>
        <v>2</v>
      </c>
      <c r="L46" s="18">
        <f>DAY(날씨7[[#This Row],[tm]])</f>
        <v>13</v>
      </c>
    </row>
    <row r="47" spans="1:12" x14ac:dyDescent="0.3">
      <c r="A47">
        <v>95</v>
      </c>
      <c r="B47" t="s">
        <v>50</v>
      </c>
      <c r="C47" s="4">
        <v>44241</v>
      </c>
      <c r="D47">
        <v>5.6</v>
      </c>
      <c r="E47">
        <v>-1.7</v>
      </c>
      <c r="F47">
        <v>13.4</v>
      </c>
      <c r="G47">
        <v>0</v>
      </c>
      <c r="H47">
        <v>3.8</v>
      </c>
      <c r="I47">
        <v>1.9</v>
      </c>
      <c r="K47" s="18">
        <f>MONTH(날씨7[[#This Row],[tm]])</f>
        <v>2</v>
      </c>
      <c r="L47" s="18">
        <f>DAY(날씨7[[#This Row],[tm]])</f>
        <v>14</v>
      </c>
    </row>
    <row r="48" spans="1:12" x14ac:dyDescent="0.3">
      <c r="A48">
        <v>95</v>
      </c>
      <c r="B48" t="s">
        <v>50</v>
      </c>
      <c r="C48" s="4">
        <v>44242</v>
      </c>
      <c r="D48">
        <v>-0.2</v>
      </c>
      <c r="E48">
        <v>-6.2</v>
      </c>
      <c r="F48">
        <v>6.2</v>
      </c>
      <c r="G48">
        <v>0.6</v>
      </c>
      <c r="H48">
        <v>12.3</v>
      </c>
      <c r="I48">
        <v>5.5</v>
      </c>
      <c r="K48" s="18">
        <f>MONTH(날씨7[[#This Row],[tm]])</f>
        <v>2</v>
      </c>
      <c r="L48" s="18">
        <f>DAY(날씨7[[#This Row],[tm]])</f>
        <v>15</v>
      </c>
    </row>
    <row r="49" spans="1:12" x14ac:dyDescent="0.3">
      <c r="A49">
        <v>95</v>
      </c>
      <c r="B49" t="s">
        <v>50</v>
      </c>
      <c r="C49" s="4">
        <v>44243</v>
      </c>
      <c r="D49">
        <v>-6</v>
      </c>
      <c r="E49">
        <v>-10.1</v>
      </c>
      <c r="F49">
        <v>-1.3</v>
      </c>
      <c r="H49">
        <v>11.9</v>
      </c>
      <c r="I49">
        <v>5.6</v>
      </c>
      <c r="K49" s="18">
        <f>MONTH(날씨7[[#This Row],[tm]])</f>
        <v>2</v>
      </c>
      <c r="L49" s="18">
        <f>DAY(날씨7[[#This Row],[tm]])</f>
        <v>16</v>
      </c>
    </row>
    <row r="50" spans="1:12" x14ac:dyDescent="0.3">
      <c r="A50">
        <v>95</v>
      </c>
      <c r="B50" t="s">
        <v>50</v>
      </c>
      <c r="C50" s="4">
        <v>44244</v>
      </c>
      <c r="D50">
        <v>-9.6999999999999993</v>
      </c>
      <c r="E50">
        <v>-12</v>
      </c>
      <c r="F50">
        <v>-6</v>
      </c>
      <c r="H50">
        <v>13.9</v>
      </c>
      <c r="I50">
        <v>5.7</v>
      </c>
      <c r="K50" s="18">
        <f>MONTH(날씨7[[#This Row],[tm]])</f>
        <v>2</v>
      </c>
      <c r="L50" s="18">
        <f>DAY(날씨7[[#This Row],[tm]])</f>
        <v>17</v>
      </c>
    </row>
    <row r="51" spans="1:12" x14ac:dyDescent="0.3">
      <c r="A51">
        <v>95</v>
      </c>
      <c r="B51" t="s">
        <v>50</v>
      </c>
      <c r="C51" s="4">
        <v>44245</v>
      </c>
      <c r="D51">
        <v>-7.8</v>
      </c>
      <c r="E51">
        <v>-14.2</v>
      </c>
      <c r="F51">
        <v>-1.9</v>
      </c>
      <c r="H51">
        <v>6.1</v>
      </c>
      <c r="I51">
        <v>3</v>
      </c>
      <c r="K51" s="18">
        <f>MONTH(날씨7[[#This Row],[tm]])</f>
        <v>2</v>
      </c>
      <c r="L51" s="18">
        <f>DAY(날씨7[[#This Row],[tm]])</f>
        <v>18</v>
      </c>
    </row>
    <row r="52" spans="1:12" x14ac:dyDescent="0.3">
      <c r="A52">
        <v>95</v>
      </c>
      <c r="B52" t="s">
        <v>50</v>
      </c>
      <c r="C52" s="4">
        <v>44246</v>
      </c>
      <c r="D52">
        <v>-1</v>
      </c>
      <c r="E52">
        <v>-13.2</v>
      </c>
      <c r="F52">
        <v>6.4</v>
      </c>
      <c r="H52">
        <v>10.5</v>
      </c>
      <c r="I52">
        <v>5.0999999999999996</v>
      </c>
      <c r="K52" s="18">
        <f>MONTH(날씨7[[#This Row],[tm]])</f>
        <v>2</v>
      </c>
      <c r="L52" s="18">
        <f>DAY(날씨7[[#This Row],[tm]])</f>
        <v>19</v>
      </c>
    </row>
    <row r="53" spans="1:12" x14ac:dyDescent="0.3">
      <c r="A53">
        <v>95</v>
      </c>
      <c r="B53" t="s">
        <v>50</v>
      </c>
      <c r="C53" s="4">
        <v>44247</v>
      </c>
      <c r="D53">
        <v>6.8</v>
      </c>
      <c r="E53">
        <v>-0.8</v>
      </c>
      <c r="F53">
        <v>13.2</v>
      </c>
      <c r="H53">
        <v>9.3000000000000007</v>
      </c>
      <c r="I53">
        <v>4.5999999999999996</v>
      </c>
      <c r="K53" s="18">
        <f>MONTH(날씨7[[#This Row],[tm]])</f>
        <v>2</v>
      </c>
      <c r="L53" s="18">
        <f>DAY(날씨7[[#This Row],[tm]])</f>
        <v>20</v>
      </c>
    </row>
    <row r="54" spans="1:12" x14ac:dyDescent="0.3">
      <c r="A54">
        <v>95</v>
      </c>
      <c r="B54" t="s">
        <v>50</v>
      </c>
      <c r="C54" s="4">
        <v>44248</v>
      </c>
      <c r="D54">
        <v>8.3000000000000007</v>
      </c>
      <c r="E54">
        <v>-2.7</v>
      </c>
      <c r="F54">
        <v>17.3</v>
      </c>
      <c r="H54">
        <v>10.5</v>
      </c>
      <c r="I54">
        <v>5.4</v>
      </c>
      <c r="K54" s="18">
        <f>MONTH(날씨7[[#This Row],[tm]])</f>
        <v>2</v>
      </c>
      <c r="L54" s="18">
        <f>DAY(날씨7[[#This Row],[tm]])</f>
        <v>21</v>
      </c>
    </row>
    <row r="55" spans="1:12" x14ac:dyDescent="0.3">
      <c r="A55">
        <v>95</v>
      </c>
      <c r="B55" t="s">
        <v>50</v>
      </c>
      <c r="C55" s="4">
        <v>44249</v>
      </c>
      <c r="D55">
        <v>5.5</v>
      </c>
      <c r="E55">
        <v>-0.4</v>
      </c>
      <c r="F55">
        <v>12.3</v>
      </c>
      <c r="H55">
        <v>12.3</v>
      </c>
      <c r="I55">
        <v>5.4</v>
      </c>
      <c r="K55" s="18">
        <f>MONTH(날씨7[[#This Row],[tm]])</f>
        <v>2</v>
      </c>
      <c r="L55" s="18">
        <f>DAY(날씨7[[#This Row],[tm]])</f>
        <v>22</v>
      </c>
    </row>
    <row r="56" spans="1:12" x14ac:dyDescent="0.3">
      <c r="A56">
        <v>95</v>
      </c>
      <c r="B56" t="s">
        <v>50</v>
      </c>
      <c r="C56" s="4">
        <v>44250</v>
      </c>
      <c r="D56">
        <v>-2.2999999999999998</v>
      </c>
      <c r="E56">
        <v>-7.9</v>
      </c>
      <c r="F56">
        <v>3.9</v>
      </c>
      <c r="H56">
        <v>6.1</v>
      </c>
      <c r="I56">
        <v>3.2</v>
      </c>
      <c r="K56" s="18">
        <f>MONTH(날씨7[[#This Row],[tm]])</f>
        <v>2</v>
      </c>
      <c r="L56" s="18">
        <f>DAY(날씨7[[#This Row],[tm]])</f>
        <v>23</v>
      </c>
    </row>
    <row r="57" spans="1:12" x14ac:dyDescent="0.3">
      <c r="A57">
        <v>95</v>
      </c>
      <c r="B57" t="s">
        <v>50</v>
      </c>
      <c r="C57" s="4">
        <v>44251</v>
      </c>
      <c r="D57">
        <v>-0.9</v>
      </c>
      <c r="E57">
        <v>-9.6</v>
      </c>
      <c r="F57">
        <v>9.4</v>
      </c>
      <c r="H57">
        <v>4.2</v>
      </c>
      <c r="I57">
        <v>1.9</v>
      </c>
      <c r="K57" s="18">
        <f>MONTH(날씨7[[#This Row],[tm]])</f>
        <v>2</v>
      </c>
      <c r="L57" s="18">
        <f>DAY(날씨7[[#This Row],[tm]])</f>
        <v>24</v>
      </c>
    </row>
    <row r="58" spans="1:12" x14ac:dyDescent="0.3">
      <c r="A58">
        <v>95</v>
      </c>
      <c r="B58" t="s">
        <v>50</v>
      </c>
      <c r="C58" s="4">
        <v>44252</v>
      </c>
      <c r="D58">
        <v>-0.8</v>
      </c>
      <c r="E58">
        <v>-6.2</v>
      </c>
      <c r="F58">
        <v>6.6</v>
      </c>
      <c r="H58">
        <v>2.1</v>
      </c>
      <c r="I58">
        <v>1.3</v>
      </c>
      <c r="K58" s="18">
        <f>MONTH(날씨7[[#This Row],[tm]])</f>
        <v>2</v>
      </c>
      <c r="L58" s="18">
        <f>DAY(날씨7[[#This Row],[tm]])</f>
        <v>25</v>
      </c>
    </row>
    <row r="59" spans="1:12" x14ac:dyDescent="0.3">
      <c r="A59">
        <v>95</v>
      </c>
      <c r="B59" t="s">
        <v>50</v>
      </c>
      <c r="C59" s="4">
        <v>44253</v>
      </c>
      <c r="D59">
        <v>2.8</v>
      </c>
      <c r="E59">
        <v>-7.3</v>
      </c>
      <c r="F59">
        <v>13.6</v>
      </c>
      <c r="H59">
        <v>9.3000000000000007</v>
      </c>
      <c r="I59">
        <v>5.3</v>
      </c>
      <c r="K59" s="18">
        <f>MONTH(날씨7[[#This Row],[tm]])</f>
        <v>2</v>
      </c>
      <c r="L59" s="18">
        <f>DAY(날씨7[[#This Row],[tm]])</f>
        <v>26</v>
      </c>
    </row>
    <row r="60" spans="1:12" x14ac:dyDescent="0.3">
      <c r="A60">
        <v>95</v>
      </c>
      <c r="B60" t="s">
        <v>50</v>
      </c>
      <c r="C60" s="4">
        <v>44254</v>
      </c>
      <c r="D60">
        <v>5.0999999999999996</v>
      </c>
      <c r="E60">
        <v>-2.9</v>
      </c>
      <c r="F60">
        <v>14.4</v>
      </c>
      <c r="H60">
        <v>7.1</v>
      </c>
      <c r="I60">
        <v>4.8</v>
      </c>
      <c r="K60" s="18">
        <f>MONTH(날씨7[[#This Row],[tm]])</f>
        <v>2</v>
      </c>
      <c r="L60" s="18">
        <f>DAY(날씨7[[#This Row],[tm]])</f>
        <v>27</v>
      </c>
    </row>
    <row r="61" spans="1:12" x14ac:dyDescent="0.3">
      <c r="A61">
        <v>95</v>
      </c>
      <c r="B61" t="s">
        <v>50</v>
      </c>
      <c r="C61" s="4">
        <v>44255</v>
      </c>
      <c r="D61">
        <v>4</v>
      </c>
      <c r="E61">
        <v>-4.4000000000000004</v>
      </c>
      <c r="F61">
        <v>10.7</v>
      </c>
      <c r="H61">
        <v>4.5</v>
      </c>
      <c r="I61">
        <v>2.4</v>
      </c>
      <c r="K61" s="18">
        <f>MONTH(날씨7[[#This Row],[tm]])</f>
        <v>2</v>
      </c>
      <c r="L61" s="18">
        <f>DAY(날씨7[[#This Row],[tm]])</f>
        <v>28</v>
      </c>
    </row>
    <row r="62" spans="1:12" x14ac:dyDescent="0.3">
      <c r="A62">
        <v>95</v>
      </c>
      <c r="B62" t="s">
        <v>50</v>
      </c>
      <c r="C62" s="4">
        <v>44256</v>
      </c>
      <c r="D62">
        <v>1.2</v>
      </c>
      <c r="E62">
        <v>-1.8</v>
      </c>
      <c r="F62">
        <v>4.5</v>
      </c>
      <c r="G62">
        <v>63.2</v>
      </c>
      <c r="H62">
        <v>12.6</v>
      </c>
      <c r="I62">
        <v>7.4</v>
      </c>
      <c r="K62" s="18">
        <f>MONTH(날씨7[[#This Row],[tm]])</f>
        <v>3</v>
      </c>
      <c r="L62" s="18">
        <f>DAY(날씨7[[#This Row],[tm]])</f>
        <v>1</v>
      </c>
    </row>
    <row r="63" spans="1:12" x14ac:dyDescent="0.3">
      <c r="A63">
        <v>95</v>
      </c>
      <c r="B63" t="s">
        <v>50</v>
      </c>
      <c r="C63" s="4">
        <v>44257</v>
      </c>
      <c r="D63">
        <v>-0.7</v>
      </c>
      <c r="E63">
        <v>-4.8</v>
      </c>
      <c r="F63">
        <v>3.9</v>
      </c>
      <c r="H63">
        <v>8</v>
      </c>
      <c r="I63">
        <v>4.9000000000000004</v>
      </c>
      <c r="K63" s="18">
        <f>MONTH(날씨7[[#This Row],[tm]])</f>
        <v>3</v>
      </c>
      <c r="L63" s="18">
        <f>DAY(날씨7[[#This Row],[tm]])</f>
        <v>2</v>
      </c>
    </row>
    <row r="64" spans="1:12" x14ac:dyDescent="0.3">
      <c r="A64">
        <v>95</v>
      </c>
      <c r="B64" t="s">
        <v>50</v>
      </c>
      <c r="C64" s="4">
        <v>44258</v>
      </c>
      <c r="D64">
        <v>-0.2</v>
      </c>
      <c r="E64">
        <v>-7.8</v>
      </c>
      <c r="F64">
        <v>7.6</v>
      </c>
      <c r="H64">
        <v>5.3</v>
      </c>
      <c r="I64">
        <v>3</v>
      </c>
      <c r="K64" s="18">
        <f>MONTH(날씨7[[#This Row],[tm]])</f>
        <v>3</v>
      </c>
      <c r="L64" s="18">
        <f>DAY(날씨7[[#This Row],[tm]])</f>
        <v>3</v>
      </c>
    </row>
    <row r="65" spans="1:12" x14ac:dyDescent="0.3">
      <c r="A65">
        <v>95</v>
      </c>
      <c r="B65" t="s">
        <v>50</v>
      </c>
      <c r="C65" s="4">
        <v>44259</v>
      </c>
      <c r="D65">
        <v>2.9</v>
      </c>
      <c r="E65">
        <v>-3.5</v>
      </c>
      <c r="F65">
        <v>11.2</v>
      </c>
      <c r="H65">
        <v>5.2</v>
      </c>
      <c r="I65">
        <v>2.6</v>
      </c>
      <c r="K65" s="18">
        <f>MONTH(날씨7[[#This Row],[tm]])</f>
        <v>3</v>
      </c>
      <c r="L65" s="18">
        <f>DAY(날씨7[[#This Row],[tm]])</f>
        <v>4</v>
      </c>
    </row>
    <row r="66" spans="1:12" x14ac:dyDescent="0.3">
      <c r="A66">
        <v>95</v>
      </c>
      <c r="B66" t="s">
        <v>50</v>
      </c>
      <c r="C66" s="4">
        <v>44260</v>
      </c>
      <c r="D66">
        <v>5.3</v>
      </c>
      <c r="E66">
        <v>-2.8</v>
      </c>
      <c r="F66">
        <v>15</v>
      </c>
      <c r="H66">
        <v>5.7</v>
      </c>
      <c r="I66">
        <v>3</v>
      </c>
      <c r="K66" s="18">
        <f>MONTH(날씨7[[#This Row],[tm]])</f>
        <v>3</v>
      </c>
      <c r="L66" s="18">
        <f>DAY(날씨7[[#This Row],[tm]])</f>
        <v>5</v>
      </c>
    </row>
    <row r="67" spans="1:12" x14ac:dyDescent="0.3">
      <c r="A67">
        <v>95</v>
      </c>
      <c r="B67" t="s">
        <v>50</v>
      </c>
      <c r="C67" s="4">
        <v>44261</v>
      </c>
      <c r="D67">
        <v>2</v>
      </c>
      <c r="E67">
        <v>-0.3</v>
      </c>
      <c r="F67">
        <v>4</v>
      </c>
      <c r="H67">
        <v>10.3</v>
      </c>
      <c r="I67">
        <v>6.2</v>
      </c>
      <c r="K67" s="18">
        <f>MONTH(날씨7[[#This Row],[tm]])</f>
        <v>3</v>
      </c>
      <c r="L67" s="18">
        <f>DAY(날씨7[[#This Row],[tm]])</f>
        <v>6</v>
      </c>
    </row>
    <row r="68" spans="1:12" x14ac:dyDescent="0.3">
      <c r="A68">
        <v>95</v>
      </c>
      <c r="B68" t="s">
        <v>50</v>
      </c>
      <c r="C68" s="4">
        <v>44262</v>
      </c>
      <c r="D68">
        <v>3.2</v>
      </c>
      <c r="E68">
        <v>-1.9</v>
      </c>
      <c r="F68">
        <v>10.4</v>
      </c>
      <c r="H68">
        <v>5.8</v>
      </c>
      <c r="I68">
        <v>3.8</v>
      </c>
      <c r="K68" s="18">
        <f>MONTH(날씨7[[#This Row],[tm]])</f>
        <v>3</v>
      </c>
      <c r="L68" s="18">
        <f>DAY(날씨7[[#This Row],[tm]])</f>
        <v>7</v>
      </c>
    </row>
    <row r="69" spans="1:12" x14ac:dyDescent="0.3">
      <c r="A69">
        <v>95</v>
      </c>
      <c r="B69" t="s">
        <v>50</v>
      </c>
      <c r="C69" s="4">
        <v>44263</v>
      </c>
      <c r="D69">
        <v>3.3</v>
      </c>
      <c r="E69">
        <v>-4.3</v>
      </c>
      <c r="F69">
        <v>12.5</v>
      </c>
      <c r="H69">
        <v>4.8</v>
      </c>
      <c r="I69">
        <v>2.7</v>
      </c>
      <c r="K69" s="18">
        <f>MONTH(날씨7[[#This Row],[tm]])</f>
        <v>3</v>
      </c>
      <c r="L69" s="18">
        <f>DAY(날씨7[[#This Row],[tm]])</f>
        <v>8</v>
      </c>
    </row>
    <row r="70" spans="1:12" x14ac:dyDescent="0.3">
      <c r="A70">
        <v>95</v>
      </c>
      <c r="B70" t="s">
        <v>50</v>
      </c>
      <c r="C70" s="4">
        <v>44264</v>
      </c>
      <c r="D70">
        <v>4</v>
      </c>
      <c r="E70">
        <v>-4</v>
      </c>
      <c r="F70">
        <v>12.3</v>
      </c>
      <c r="H70">
        <v>6.5</v>
      </c>
      <c r="I70">
        <v>3.7</v>
      </c>
      <c r="K70" s="18">
        <f>MONTH(날씨7[[#This Row],[tm]])</f>
        <v>3</v>
      </c>
      <c r="L70" s="18">
        <f>DAY(날씨7[[#This Row],[tm]])</f>
        <v>9</v>
      </c>
    </row>
    <row r="71" spans="1:12" x14ac:dyDescent="0.3">
      <c r="A71">
        <v>95</v>
      </c>
      <c r="B71" t="s">
        <v>50</v>
      </c>
      <c r="C71" s="4">
        <v>44265</v>
      </c>
      <c r="D71">
        <v>5.2</v>
      </c>
      <c r="E71">
        <v>-3.7</v>
      </c>
      <c r="F71">
        <v>15.9</v>
      </c>
      <c r="H71">
        <v>4.3</v>
      </c>
      <c r="I71">
        <v>2</v>
      </c>
      <c r="K71" s="18">
        <f>MONTH(날씨7[[#This Row],[tm]])</f>
        <v>3</v>
      </c>
      <c r="L71" s="18">
        <f>DAY(날씨7[[#This Row],[tm]])</f>
        <v>10</v>
      </c>
    </row>
    <row r="72" spans="1:12" x14ac:dyDescent="0.3">
      <c r="A72">
        <v>95</v>
      </c>
      <c r="B72" t="s">
        <v>50</v>
      </c>
      <c r="C72" s="4">
        <v>44266</v>
      </c>
      <c r="D72">
        <v>7.1</v>
      </c>
      <c r="E72">
        <v>-2.2000000000000002</v>
      </c>
      <c r="F72">
        <v>15.9</v>
      </c>
      <c r="H72">
        <v>4.0999999999999996</v>
      </c>
      <c r="I72">
        <v>2</v>
      </c>
      <c r="K72" s="18">
        <f>MONTH(날씨7[[#This Row],[tm]])</f>
        <v>3</v>
      </c>
      <c r="L72" s="18">
        <f>DAY(날씨7[[#This Row],[tm]])</f>
        <v>11</v>
      </c>
    </row>
    <row r="73" spans="1:12" x14ac:dyDescent="0.3">
      <c r="A73">
        <v>95</v>
      </c>
      <c r="B73" t="s">
        <v>50</v>
      </c>
      <c r="C73" s="4">
        <v>44267</v>
      </c>
      <c r="D73">
        <v>7.3</v>
      </c>
      <c r="E73">
        <v>3.3</v>
      </c>
      <c r="F73">
        <v>13.9</v>
      </c>
      <c r="G73">
        <v>0</v>
      </c>
      <c r="H73">
        <v>9.9</v>
      </c>
      <c r="I73">
        <v>6.2</v>
      </c>
      <c r="K73" s="18">
        <f>MONTH(날씨7[[#This Row],[tm]])</f>
        <v>3</v>
      </c>
      <c r="L73" s="18">
        <f>DAY(날씨7[[#This Row],[tm]])</f>
        <v>12</v>
      </c>
    </row>
    <row r="74" spans="1:12" x14ac:dyDescent="0.3">
      <c r="A74">
        <v>95</v>
      </c>
      <c r="B74" t="s">
        <v>50</v>
      </c>
      <c r="C74" s="4">
        <v>44268</v>
      </c>
      <c r="D74">
        <v>6.5</v>
      </c>
      <c r="E74">
        <v>-0.1</v>
      </c>
      <c r="F74">
        <v>14</v>
      </c>
      <c r="H74">
        <v>5.4</v>
      </c>
      <c r="I74">
        <v>2.8</v>
      </c>
      <c r="K74" s="18">
        <f>MONTH(날씨7[[#This Row],[tm]])</f>
        <v>3</v>
      </c>
      <c r="L74" s="18">
        <f>DAY(날씨7[[#This Row],[tm]])</f>
        <v>13</v>
      </c>
    </row>
    <row r="75" spans="1:12" x14ac:dyDescent="0.3">
      <c r="A75">
        <v>95</v>
      </c>
      <c r="B75" t="s">
        <v>50</v>
      </c>
      <c r="C75" s="4">
        <v>44269</v>
      </c>
      <c r="D75">
        <v>6.5</v>
      </c>
      <c r="E75">
        <v>-0.9</v>
      </c>
      <c r="F75">
        <v>13.2</v>
      </c>
      <c r="H75">
        <v>5.3</v>
      </c>
      <c r="I75">
        <v>3</v>
      </c>
      <c r="K75" s="18">
        <f>MONTH(날씨7[[#This Row],[tm]])</f>
        <v>3</v>
      </c>
      <c r="L75" s="18">
        <f>DAY(날씨7[[#This Row],[tm]])</f>
        <v>14</v>
      </c>
    </row>
    <row r="76" spans="1:12" x14ac:dyDescent="0.3">
      <c r="A76">
        <v>95</v>
      </c>
      <c r="B76" t="s">
        <v>50</v>
      </c>
      <c r="C76" s="4">
        <v>44270</v>
      </c>
      <c r="D76">
        <v>7.6</v>
      </c>
      <c r="E76">
        <v>-1</v>
      </c>
      <c r="F76">
        <v>14.6</v>
      </c>
      <c r="G76">
        <v>0.2</v>
      </c>
      <c r="H76">
        <v>7.8</v>
      </c>
      <c r="I76">
        <v>3.8</v>
      </c>
      <c r="K76" s="18">
        <f>MONTH(날씨7[[#This Row],[tm]])</f>
        <v>3</v>
      </c>
      <c r="L76" s="18">
        <f>DAY(날씨7[[#This Row],[tm]])</f>
        <v>15</v>
      </c>
    </row>
    <row r="77" spans="1:12" x14ac:dyDescent="0.3">
      <c r="A77">
        <v>95</v>
      </c>
      <c r="B77" t="s">
        <v>50</v>
      </c>
      <c r="C77" s="4">
        <v>44271</v>
      </c>
      <c r="D77">
        <v>7.2</v>
      </c>
      <c r="E77">
        <v>1</v>
      </c>
      <c r="F77">
        <v>12.9</v>
      </c>
      <c r="G77">
        <v>0.5</v>
      </c>
      <c r="H77">
        <v>8.1999999999999993</v>
      </c>
      <c r="I77">
        <v>3.9</v>
      </c>
      <c r="K77" s="18">
        <f>MONTH(날씨7[[#This Row],[tm]])</f>
        <v>3</v>
      </c>
      <c r="L77" s="18">
        <f>DAY(날씨7[[#This Row],[tm]])</f>
        <v>16</v>
      </c>
    </row>
    <row r="78" spans="1:12" x14ac:dyDescent="0.3">
      <c r="A78">
        <v>95</v>
      </c>
      <c r="B78" t="s">
        <v>50</v>
      </c>
      <c r="C78" s="4">
        <v>44272</v>
      </c>
      <c r="D78">
        <v>6.2</v>
      </c>
      <c r="E78">
        <v>-3</v>
      </c>
      <c r="F78">
        <v>17.600000000000001</v>
      </c>
      <c r="H78">
        <v>3.9</v>
      </c>
      <c r="I78">
        <v>1.7</v>
      </c>
      <c r="K78" s="18">
        <f>MONTH(날씨7[[#This Row],[tm]])</f>
        <v>3</v>
      </c>
      <c r="L78" s="18">
        <f>DAY(날씨7[[#This Row],[tm]])</f>
        <v>17</v>
      </c>
    </row>
    <row r="79" spans="1:12" x14ac:dyDescent="0.3">
      <c r="A79">
        <v>95</v>
      </c>
      <c r="B79" t="s">
        <v>50</v>
      </c>
      <c r="C79" s="4">
        <v>44273</v>
      </c>
      <c r="D79">
        <v>8.1999999999999993</v>
      </c>
      <c r="E79">
        <v>-1.5</v>
      </c>
      <c r="F79">
        <v>17.399999999999999</v>
      </c>
      <c r="H79">
        <v>8.9</v>
      </c>
      <c r="I79">
        <v>5.3</v>
      </c>
      <c r="K79" s="18">
        <f>MONTH(날씨7[[#This Row],[tm]])</f>
        <v>3</v>
      </c>
      <c r="L79" s="18">
        <f>DAY(날씨7[[#This Row],[tm]])</f>
        <v>18</v>
      </c>
    </row>
    <row r="80" spans="1:12" x14ac:dyDescent="0.3">
      <c r="A80">
        <v>95</v>
      </c>
      <c r="B80" t="s">
        <v>50</v>
      </c>
      <c r="C80" s="4">
        <v>44274</v>
      </c>
      <c r="D80">
        <v>12</v>
      </c>
      <c r="E80">
        <v>6.6</v>
      </c>
      <c r="F80">
        <v>18.7</v>
      </c>
      <c r="H80">
        <v>7.5</v>
      </c>
      <c r="I80">
        <v>4.5</v>
      </c>
      <c r="K80" s="18">
        <f>MONTH(날씨7[[#This Row],[tm]])</f>
        <v>3</v>
      </c>
      <c r="L80" s="18">
        <f>DAY(날씨7[[#This Row],[tm]])</f>
        <v>19</v>
      </c>
    </row>
    <row r="81" spans="1:12" x14ac:dyDescent="0.3">
      <c r="A81">
        <v>95</v>
      </c>
      <c r="B81" t="s">
        <v>50</v>
      </c>
      <c r="C81" s="4">
        <v>44275</v>
      </c>
      <c r="D81">
        <v>7.8</v>
      </c>
      <c r="E81">
        <v>7</v>
      </c>
      <c r="F81">
        <v>9.1999999999999993</v>
      </c>
      <c r="G81">
        <v>4.7</v>
      </c>
      <c r="H81">
        <v>6.6</v>
      </c>
      <c r="I81">
        <v>3.9</v>
      </c>
      <c r="K81" s="18">
        <f>MONTH(날씨7[[#This Row],[tm]])</f>
        <v>3</v>
      </c>
      <c r="L81" s="18">
        <f>DAY(날씨7[[#This Row],[tm]])</f>
        <v>20</v>
      </c>
    </row>
    <row r="82" spans="1:12" x14ac:dyDescent="0.3">
      <c r="A82">
        <v>95</v>
      </c>
      <c r="B82" t="s">
        <v>50</v>
      </c>
      <c r="C82" s="4">
        <v>44276</v>
      </c>
      <c r="D82">
        <v>4.5999999999999996</v>
      </c>
      <c r="E82">
        <v>2.8</v>
      </c>
      <c r="F82">
        <v>8.6</v>
      </c>
      <c r="G82">
        <v>0</v>
      </c>
      <c r="H82">
        <v>15.3</v>
      </c>
      <c r="I82">
        <v>5.8</v>
      </c>
      <c r="K82" s="18">
        <f>MONTH(날씨7[[#This Row],[tm]])</f>
        <v>3</v>
      </c>
      <c r="L82" s="18">
        <f>DAY(날씨7[[#This Row],[tm]])</f>
        <v>21</v>
      </c>
    </row>
    <row r="83" spans="1:12" x14ac:dyDescent="0.3">
      <c r="A83">
        <v>95</v>
      </c>
      <c r="B83" t="s">
        <v>50</v>
      </c>
      <c r="C83" s="4">
        <v>44277</v>
      </c>
      <c r="D83">
        <v>4.5</v>
      </c>
      <c r="E83">
        <v>-2</v>
      </c>
      <c r="F83">
        <v>10.8</v>
      </c>
      <c r="H83">
        <v>12.8</v>
      </c>
      <c r="I83">
        <v>5.9</v>
      </c>
      <c r="K83" s="18">
        <f>MONTH(날씨7[[#This Row],[tm]])</f>
        <v>3</v>
      </c>
      <c r="L83" s="18">
        <f>DAY(날씨7[[#This Row],[tm]])</f>
        <v>22</v>
      </c>
    </row>
    <row r="84" spans="1:12" x14ac:dyDescent="0.3">
      <c r="A84">
        <v>95</v>
      </c>
      <c r="B84" t="s">
        <v>50</v>
      </c>
      <c r="C84" s="4">
        <v>44278</v>
      </c>
      <c r="D84">
        <v>6.9</v>
      </c>
      <c r="E84">
        <v>-2.9</v>
      </c>
      <c r="F84">
        <v>16</v>
      </c>
      <c r="H84">
        <v>12.2</v>
      </c>
      <c r="I84">
        <v>4.9000000000000004</v>
      </c>
      <c r="K84" s="18">
        <f>MONTH(날씨7[[#This Row],[tm]])</f>
        <v>3</v>
      </c>
      <c r="L84" s="18">
        <f>DAY(날씨7[[#This Row],[tm]])</f>
        <v>23</v>
      </c>
    </row>
    <row r="85" spans="1:12" x14ac:dyDescent="0.3">
      <c r="A85">
        <v>95</v>
      </c>
      <c r="B85" t="s">
        <v>50</v>
      </c>
      <c r="C85" s="4">
        <v>44279</v>
      </c>
      <c r="D85">
        <v>7.9</v>
      </c>
      <c r="E85">
        <v>0.1</v>
      </c>
      <c r="F85">
        <v>15.7</v>
      </c>
      <c r="H85">
        <v>7.3</v>
      </c>
      <c r="I85">
        <v>3.4</v>
      </c>
      <c r="K85" s="18">
        <f>MONTH(날씨7[[#This Row],[tm]])</f>
        <v>3</v>
      </c>
      <c r="L85" s="18">
        <f>DAY(날씨7[[#This Row],[tm]])</f>
        <v>24</v>
      </c>
    </row>
    <row r="86" spans="1:12" x14ac:dyDescent="0.3">
      <c r="A86">
        <v>95</v>
      </c>
      <c r="B86" t="s">
        <v>50</v>
      </c>
      <c r="C86" s="4">
        <v>44280</v>
      </c>
      <c r="D86">
        <v>10.6</v>
      </c>
      <c r="E86">
        <v>3.6</v>
      </c>
      <c r="F86">
        <v>18.8</v>
      </c>
      <c r="H86">
        <v>8.5</v>
      </c>
      <c r="I86">
        <v>4.9000000000000004</v>
      </c>
      <c r="K86" s="18">
        <f>MONTH(날씨7[[#This Row],[tm]])</f>
        <v>3</v>
      </c>
      <c r="L86" s="18">
        <f>DAY(날씨7[[#This Row],[tm]])</f>
        <v>25</v>
      </c>
    </row>
    <row r="87" spans="1:12" x14ac:dyDescent="0.3">
      <c r="A87">
        <v>95</v>
      </c>
      <c r="B87" t="s">
        <v>50</v>
      </c>
      <c r="C87" s="4">
        <v>44281</v>
      </c>
      <c r="D87">
        <v>9.6</v>
      </c>
      <c r="E87">
        <v>0.5</v>
      </c>
      <c r="F87">
        <v>20.5</v>
      </c>
      <c r="H87">
        <v>4.2</v>
      </c>
      <c r="I87">
        <v>2.2000000000000002</v>
      </c>
      <c r="K87" s="18">
        <f>MONTH(날씨7[[#This Row],[tm]])</f>
        <v>3</v>
      </c>
      <c r="L87" s="18">
        <f>DAY(날씨7[[#This Row],[tm]])</f>
        <v>26</v>
      </c>
    </row>
    <row r="88" spans="1:12" x14ac:dyDescent="0.3">
      <c r="A88">
        <v>95</v>
      </c>
      <c r="B88" t="s">
        <v>50</v>
      </c>
      <c r="C88" s="4">
        <v>44282</v>
      </c>
      <c r="D88">
        <v>8.8000000000000007</v>
      </c>
      <c r="E88">
        <v>3.8</v>
      </c>
      <c r="F88">
        <v>15.3</v>
      </c>
      <c r="G88">
        <v>17</v>
      </c>
      <c r="H88">
        <v>4</v>
      </c>
      <c r="I88">
        <v>2.7</v>
      </c>
      <c r="K88" s="18">
        <f>MONTH(날씨7[[#This Row],[tm]])</f>
        <v>3</v>
      </c>
      <c r="L88" s="18">
        <f>DAY(날씨7[[#This Row],[tm]])</f>
        <v>27</v>
      </c>
    </row>
    <row r="89" spans="1:12" x14ac:dyDescent="0.3">
      <c r="A89">
        <v>95</v>
      </c>
      <c r="B89" t="s">
        <v>50</v>
      </c>
      <c r="C89" s="4">
        <v>44283</v>
      </c>
      <c r="D89">
        <v>8.8000000000000007</v>
      </c>
      <c r="E89">
        <v>8</v>
      </c>
      <c r="F89">
        <v>10.4</v>
      </c>
      <c r="G89">
        <v>17.399999999999999</v>
      </c>
      <c r="H89">
        <v>8.5</v>
      </c>
      <c r="I89">
        <v>4.4000000000000004</v>
      </c>
      <c r="K89" s="18">
        <f>MONTH(날씨7[[#This Row],[tm]])</f>
        <v>3</v>
      </c>
      <c r="L89" s="18">
        <f>DAY(날씨7[[#This Row],[tm]])</f>
        <v>28</v>
      </c>
    </row>
    <row r="90" spans="1:12" x14ac:dyDescent="0.3">
      <c r="A90">
        <v>95</v>
      </c>
      <c r="B90" t="s">
        <v>50</v>
      </c>
      <c r="C90" s="4">
        <v>44284</v>
      </c>
      <c r="D90">
        <v>9.5</v>
      </c>
      <c r="E90">
        <v>3.1</v>
      </c>
      <c r="F90">
        <v>14.6</v>
      </c>
      <c r="G90">
        <v>0.7</v>
      </c>
      <c r="H90">
        <v>11.1</v>
      </c>
      <c r="I90">
        <v>5.0999999999999996</v>
      </c>
      <c r="K90" s="18">
        <f>MONTH(날씨7[[#This Row],[tm]])</f>
        <v>3</v>
      </c>
      <c r="L90" s="18">
        <f>DAY(날씨7[[#This Row],[tm]])</f>
        <v>29</v>
      </c>
    </row>
    <row r="91" spans="1:12" x14ac:dyDescent="0.3">
      <c r="A91">
        <v>95</v>
      </c>
      <c r="B91" t="s">
        <v>50</v>
      </c>
      <c r="C91" s="4">
        <v>44285</v>
      </c>
      <c r="D91">
        <v>8.5</v>
      </c>
      <c r="E91">
        <v>-1.5</v>
      </c>
      <c r="F91">
        <v>17.8</v>
      </c>
      <c r="H91">
        <v>7.7</v>
      </c>
      <c r="I91">
        <v>4.3</v>
      </c>
      <c r="K91" s="18">
        <f>MONTH(날씨7[[#This Row],[tm]])</f>
        <v>3</v>
      </c>
      <c r="L91" s="18">
        <f>DAY(날씨7[[#This Row],[tm]])</f>
        <v>30</v>
      </c>
    </row>
    <row r="92" spans="1:12" x14ac:dyDescent="0.3">
      <c r="A92">
        <v>95</v>
      </c>
      <c r="B92" t="s">
        <v>50</v>
      </c>
      <c r="C92" s="4">
        <v>44286</v>
      </c>
      <c r="D92">
        <v>11</v>
      </c>
      <c r="E92">
        <v>0.2</v>
      </c>
      <c r="F92">
        <v>21.7</v>
      </c>
      <c r="H92">
        <v>4.8</v>
      </c>
      <c r="I92">
        <v>2.6</v>
      </c>
      <c r="K92" s="18">
        <f>MONTH(날씨7[[#This Row],[tm]])</f>
        <v>3</v>
      </c>
      <c r="L92" s="18">
        <f>DAY(날씨7[[#This Row],[tm]])</f>
        <v>31</v>
      </c>
    </row>
    <row r="93" spans="1:12" x14ac:dyDescent="0.3">
      <c r="A93">
        <v>95</v>
      </c>
      <c r="B93" t="s">
        <v>50</v>
      </c>
      <c r="C93" s="4">
        <v>44287</v>
      </c>
      <c r="D93">
        <v>14.5</v>
      </c>
      <c r="E93">
        <v>5.8</v>
      </c>
      <c r="F93">
        <v>22.9</v>
      </c>
      <c r="H93">
        <v>9</v>
      </c>
      <c r="I93">
        <v>4.8</v>
      </c>
      <c r="K93" s="18">
        <f>MONTH(날씨7[[#This Row],[tm]])</f>
        <v>4</v>
      </c>
      <c r="L93" s="18">
        <f>DAY(날씨7[[#This Row],[tm]])</f>
        <v>1</v>
      </c>
    </row>
    <row r="94" spans="1:12" x14ac:dyDescent="0.3">
      <c r="A94">
        <v>95</v>
      </c>
      <c r="B94" t="s">
        <v>50</v>
      </c>
      <c r="C94" s="4">
        <v>44288</v>
      </c>
      <c r="D94">
        <v>15.7</v>
      </c>
      <c r="E94">
        <v>8.5</v>
      </c>
      <c r="F94">
        <v>23.6</v>
      </c>
      <c r="H94">
        <v>7.7</v>
      </c>
      <c r="I94">
        <v>4.9000000000000004</v>
      </c>
      <c r="K94" s="18">
        <f>MONTH(날씨7[[#This Row],[tm]])</f>
        <v>4</v>
      </c>
      <c r="L94" s="18">
        <f>DAY(날씨7[[#This Row],[tm]])</f>
        <v>2</v>
      </c>
    </row>
    <row r="95" spans="1:12" x14ac:dyDescent="0.3">
      <c r="A95">
        <v>95</v>
      </c>
      <c r="B95" t="s">
        <v>50</v>
      </c>
      <c r="C95" s="4">
        <v>44289</v>
      </c>
      <c r="D95">
        <v>10.7</v>
      </c>
      <c r="E95">
        <v>8.5</v>
      </c>
      <c r="F95">
        <v>13.4</v>
      </c>
      <c r="G95">
        <v>43.9</v>
      </c>
      <c r="H95">
        <v>10.9</v>
      </c>
      <c r="I95">
        <v>6.2</v>
      </c>
      <c r="K95" s="18">
        <f>MONTH(날씨7[[#This Row],[tm]])</f>
        <v>4</v>
      </c>
      <c r="L95" s="18">
        <f>DAY(날씨7[[#This Row],[tm]])</f>
        <v>3</v>
      </c>
    </row>
    <row r="96" spans="1:12" x14ac:dyDescent="0.3">
      <c r="A96">
        <v>95</v>
      </c>
      <c r="B96" t="s">
        <v>50</v>
      </c>
      <c r="C96" s="4">
        <v>44290</v>
      </c>
      <c r="D96">
        <v>9.3000000000000007</v>
      </c>
      <c r="E96">
        <v>5</v>
      </c>
      <c r="F96">
        <v>14.1</v>
      </c>
      <c r="G96">
        <v>1.1000000000000001</v>
      </c>
      <c r="H96">
        <v>10</v>
      </c>
      <c r="I96">
        <v>5.7</v>
      </c>
      <c r="K96" s="18">
        <f>MONTH(날씨7[[#This Row],[tm]])</f>
        <v>4</v>
      </c>
      <c r="L96" s="18">
        <f>DAY(날씨7[[#This Row],[tm]])</f>
        <v>4</v>
      </c>
    </row>
    <row r="97" spans="1:12" x14ac:dyDescent="0.3">
      <c r="A97">
        <v>95</v>
      </c>
      <c r="B97" t="s">
        <v>50</v>
      </c>
      <c r="C97" s="4">
        <v>44291</v>
      </c>
      <c r="D97">
        <v>9.8000000000000007</v>
      </c>
      <c r="E97">
        <v>0.4</v>
      </c>
      <c r="F97">
        <v>17.7</v>
      </c>
      <c r="H97">
        <v>5.0999999999999996</v>
      </c>
      <c r="I97">
        <v>2.7</v>
      </c>
      <c r="K97" s="18">
        <f>MONTH(날씨7[[#This Row],[tm]])</f>
        <v>4</v>
      </c>
      <c r="L97" s="18">
        <f>DAY(날씨7[[#This Row],[tm]])</f>
        <v>5</v>
      </c>
    </row>
    <row r="98" spans="1:12" x14ac:dyDescent="0.3">
      <c r="A98">
        <v>95</v>
      </c>
      <c r="B98" t="s">
        <v>50</v>
      </c>
      <c r="C98" s="4">
        <v>44292</v>
      </c>
      <c r="D98">
        <v>11.8</v>
      </c>
      <c r="E98">
        <v>4.4000000000000004</v>
      </c>
      <c r="F98">
        <v>19.100000000000001</v>
      </c>
      <c r="H98">
        <v>14.7</v>
      </c>
      <c r="I98">
        <v>5.5</v>
      </c>
      <c r="K98" s="18">
        <f>MONTH(날씨7[[#This Row],[tm]])</f>
        <v>4</v>
      </c>
      <c r="L98" s="18">
        <f>DAY(날씨7[[#This Row],[tm]])</f>
        <v>6</v>
      </c>
    </row>
    <row r="99" spans="1:12" x14ac:dyDescent="0.3">
      <c r="A99">
        <v>95</v>
      </c>
      <c r="B99" t="s">
        <v>50</v>
      </c>
      <c r="C99" s="4">
        <v>44293</v>
      </c>
      <c r="D99">
        <v>11.3</v>
      </c>
      <c r="E99">
        <v>2.1</v>
      </c>
      <c r="F99">
        <v>19.600000000000001</v>
      </c>
      <c r="H99">
        <v>11.7</v>
      </c>
      <c r="I99">
        <v>6</v>
      </c>
      <c r="K99" s="18">
        <f>MONTH(날씨7[[#This Row],[tm]])</f>
        <v>4</v>
      </c>
      <c r="L99" s="18">
        <f>DAY(날씨7[[#This Row],[tm]])</f>
        <v>7</v>
      </c>
    </row>
    <row r="100" spans="1:12" x14ac:dyDescent="0.3">
      <c r="A100">
        <v>95</v>
      </c>
      <c r="B100" t="s">
        <v>50</v>
      </c>
      <c r="C100" s="4">
        <v>44294</v>
      </c>
      <c r="D100">
        <v>10.5</v>
      </c>
      <c r="E100">
        <v>2.8</v>
      </c>
      <c r="F100">
        <v>17.2</v>
      </c>
      <c r="H100">
        <v>10.4</v>
      </c>
      <c r="I100">
        <v>5</v>
      </c>
      <c r="K100" s="18">
        <f>MONTH(날씨7[[#This Row],[tm]])</f>
        <v>4</v>
      </c>
      <c r="L100" s="18">
        <f>DAY(날씨7[[#This Row],[tm]])</f>
        <v>8</v>
      </c>
    </row>
    <row r="101" spans="1:12" x14ac:dyDescent="0.3">
      <c r="A101">
        <v>95</v>
      </c>
      <c r="B101" t="s">
        <v>50</v>
      </c>
      <c r="C101" s="4">
        <v>44295</v>
      </c>
      <c r="D101">
        <v>11.2</v>
      </c>
      <c r="E101">
        <v>3.7</v>
      </c>
      <c r="F101">
        <v>17.399999999999999</v>
      </c>
      <c r="H101">
        <v>6.9</v>
      </c>
      <c r="I101">
        <v>4</v>
      </c>
      <c r="K101" s="18">
        <f>MONTH(날씨7[[#This Row],[tm]])</f>
        <v>4</v>
      </c>
      <c r="L101" s="18">
        <f>DAY(날씨7[[#This Row],[tm]])</f>
        <v>9</v>
      </c>
    </row>
    <row r="102" spans="1:12" x14ac:dyDescent="0.3">
      <c r="A102">
        <v>95</v>
      </c>
      <c r="B102" t="s">
        <v>50</v>
      </c>
      <c r="C102" s="4">
        <v>44296</v>
      </c>
      <c r="D102">
        <v>10.6</v>
      </c>
      <c r="E102">
        <v>1.5</v>
      </c>
      <c r="F102">
        <v>18.3</v>
      </c>
      <c r="H102">
        <v>7</v>
      </c>
      <c r="I102">
        <v>2.9</v>
      </c>
      <c r="K102" s="18">
        <f>MONTH(날씨7[[#This Row],[tm]])</f>
        <v>4</v>
      </c>
      <c r="L102" s="18">
        <f>DAY(날씨7[[#This Row],[tm]])</f>
        <v>10</v>
      </c>
    </row>
    <row r="103" spans="1:12" x14ac:dyDescent="0.3">
      <c r="A103">
        <v>95</v>
      </c>
      <c r="B103" t="s">
        <v>50</v>
      </c>
      <c r="C103" s="4">
        <v>44297</v>
      </c>
      <c r="D103">
        <v>12.2</v>
      </c>
      <c r="E103">
        <v>1.4</v>
      </c>
      <c r="F103">
        <v>20.9</v>
      </c>
      <c r="H103">
        <v>4.7</v>
      </c>
      <c r="I103">
        <v>2.5</v>
      </c>
      <c r="K103" s="18">
        <f>MONTH(날씨7[[#This Row],[tm]])</f>
        <v>4</v>
      </c>
      <c r="L103" s="18">
        <f>DAY(날씨7[[#This Row],[tm]])</f>
        <v>11</v>
      </c>
    </row>
    <row r="104" spans="1:12" x14ac:dyDescent="0.3">
      <c r="A104">
        <v>95</v>
      </c>
      <c r="B104" t="s">
        <v>50</v>
      </c>
      <c r="C104" s="4">
        <v>44298</v>
      </c>
      <c r="D104">
        <v>12</v>
      </c>
      <c r="E104">
        <v>9.1999999999999993</v>
      </c>
      <c r="F104">
        <v>18.100000000000001</v>
      </c>
      <c r="G104">
        <v>26.1</v>
      </c>
      <c r="H104">
        <v>8.6999999999999993</v>
      </c>
      <c r="I104">
        <v>4.3</v>
      </c>
      <c r="K104" s="18">
        <f>MONTH(날씨7[[#This Row],[tm]])</f>
        <v>4</v>
      </c>
      <c r="L104" s="18">
        <f>DAY(날씨7[[#This Row],[tm]])</f>
        <v>12</v>
      </c>
    </row>
    <row r="105" spans="1:12" x14ac:dyDescent="0.3">
      <c r="A105">
        <v>95</v>
      </c>
      <c r="B105" t="s">
        <v>50</v>
      </c>
      <c r="C105" s="4">
        <v>44299</v>
      </c>
      <c r="D105">
        <v>9.9</v>
      </c>
      <c r="E105">
        <v>4.5</v>
      </c>
      <c r="F105">
        <v>12.9</v>
      </c>
      <c r="G105">
        <v>8.8000000000000007</v>
      </c>
      <c r="H105">
        <v>10</v>
      </c>
      <c r="I105">
        <v>5.2</v>
      </c>
      <c r="K105" s="18">
        <f>MONTH(날씨7[[#This Row],[tm]])</f>
        <v>4</v>
      </c>
      <c r="L105" s="18">
        <f>DAY(날씨7[[#This Row],[tm]])</f>
        <v>13</v>
      </c>
    </row>
    <row r="106" spans="1:12" x14ac:dyDescent="0.3">
      <c r="A106">
        <v>95</v>
      </c>
      <c r="B106" t="s">
        <v>50</v>
      </c>
      <c r="C106" s="4">
        <v>44300</v>
      </c>
      <c r="D106">
        <v>7.3</v>
      </c>
      <c r="E106">
        <v>-0.3</v>
      </c>
      <c r="F106">
        <v>13.9</v>
      </c>
      <c r="H106">
        <v>10.9</v>
      </c>
      <c r="I106">
        <v>5.4</v>
      </c>
      <c r="K106" s="18">
        <f>MONTH(날씨7[[#This Row],[tm]])</f>
        <v>4</v>
      </c>
      <c r="L106" s="18">
        <f>DAY(날씨7[[#This Row],[tm]])</f>
        <v>14</v>
      </c>
    </row>
    <row r="107" spans="1:12" x14ac:dyDescent="0.3">
      <c r="A107">
        <v>95</v>
      </c>
      <c r="B107" t="s">
        <v>50</v>
      </c>
      <c r="C107" s="4">
        <v>44301</v>
      </c>
      <c r="D107">
        <v>9.6</v>
      </c>
      <c r="E107">
        <v>1.3</v>
      </c>
      <c r="F107">
        <v>17.899999999999999</v>
      </c>
      <c r="H107">
        <v>6.4</v>
      </c>
      <c r="I107">
        <v>3</v>
      </c>
      <c r="K107" s="18">
        <f>MONTH(날씨7[[#This Row],[tm]])</f>
        <v>4</v>
      </c>
      <c r="L107" s="18">
        <f>DAY(날씨7[[#This Row],[tm]])</f>
        <v>15</v>
      </c>
    </row>
    <row r="108" spans="1:12" x14ac:dyDescent="0.3">
      <c r="A108">
        <v>95</v>
      </c>
      <c r="B108" t="s">
        <v>50</v>
      </c>
      <c r="C108" s="4">
        <v>44302</v>
      </c>
      <c r="D108">
        <v>10.1</v>
      </c>
      <c r="E108">
        <v>5.5</v>
      </c>
      <c r="F108">
        <v>15.2</v>
      </c>
      <c r="G108">
        <v>0</v>
      </c>
      <c r="H108">
        <v>9.8000000000000007</v>
      </c>
      <c r="I108">
        <v>5</v>
      </c>
      <c r="K108" s="18">
        <f>MONTH(날씨7[[#This Row],[tm]])</f>
        <v>4</v>
      </c>
      <c r="L108" s="18">
        <f>DAY(날씨7[[#This Row],[tm]])</f>
        <v>16</v>
      </c>
    </row>
    <row r="109" spans="1:12" x14ac:dyDescent="0.3">
      <c r="A109">
        <v>95</v>
      </c>
      <c r="B109" t="s">
        <v>50</v>
      </c>
      <c r="C109" s="4">
        <v>44303</v>
      </c>
      <c r="D109">
        <v>5.6</v>
      </c>
      <c r="E109">
        <v>1.2</v>
      </c>
      <c r="F109">
        <v>11.1</v>
      </c>
      <c r="G109">
        <v>1.7</v>
      </c>
      <c r="H109">
        <v>14</v>
      </c>
      <c r="I109">
        <v>6.4</v>
      </c>
      <c r="K109" s="18">
        <f>MONTH(날씨7[[#This Row],[tm]])</f>
        <v>4</v>
      </c>
      <c r="L109" s="18">
        <f>DAY(날씨7[[#This Row],[tm]])</f>
        <v>17</v>
      </c>
    </row>
    <row r="110" spans="1:12" x14ac:dyDescent="0.3">
      <c r="A110">
        <v>95</v>
      </c>
      <c r="B110" t="s">
        <v>50</v>
      </c>
      <c r="C110" s="4">
        <v>44304</v>
      </c>
      <c r="D110">
        <v>9</v>
      </c>
      <c r="E110">
        <v>-0.1</v>
      </c>
      <c r="F110">
        <v>16.100000000000001</v>
      </c>
      <c r="H110">
        <v>9.4</v>
      </c>
      <c r="I110">
        <v>4.5</v>
      </c>
      <c r="K110" s="18">
        <f>MONTH(날씨7[[#This Row],[tm]])</f>
        <v>4</v>
      </c>
      <c r="L110" s="18">
        <f>DAY(날씨7[[#This Row],[tm]])</f>
        <v>18</v>
      </c>
    </row>
    <row r="111" spans="1:12" x14ac:dyDescent="0.3">
      <c r="A111">
        <v>95</v>
      </c>
      <c r="B111" t="s">
        <v>50</v>
      </c>
      <c r="C111" s="4">
        <v>44305</v>
      </c>
      <c r="D111">
        <v>12</v>
      </c>
      <c r="E111">
        <v>1.2</v>
      </c>
      <c r="F111">
        <v>20.8</v>
      </c>
      <c r="H111">
        <v>10.199999999999999</v>
      </c>
      <c r="I111">
        <v>4.5</v>
      </c>
      <c r="K111" s="18">
        <f>MONTH(날씨7[[#This Row],[tm]])</f>
        <v>4</v>
      </c>
      <c r="L111" s="18">
        <f>DAY(날씨7[[#This Row],[tm]])</f>
        <v>19</v>
      </c>
    </row>
    <row r="112" spans="1:12" x14ac:dyDescent="0.3">
      <c r="A112">
        <v>95</v>
      </c>
      <c r="B112" t="s">
        <v>50</v>
      </c>
      <c r="C112" s="4">
        <v>44306</v>
      </c>
      <c r="D112">
        <v>13.6</v>
      </c>
      <c r="E112">
        <v>4</v>
      </c>
      <c r="F112">
        <v>23.4</v>
      </c>
      <c r="H112">
        <v>6.5</v>
      </c>
      <c r="I112">
        <v>3.4</v>
      </c>
      <c r="K112" s="18">
        <f>MONTH(날씨7[[#This Row],[tm]])</f>
        <v>4</v>
      </c>
      <c r="L112" s="18">
        <f>DAY(날씨7[[#This Row],[tm]])</f>
        <v>20</v>
      </c>
    </row>
    <row r="113" spans="1:12" x14ac:dyDescent="0.3">
      <c r="A113">
        <v>95</v>
      </c>
      <c r="B113" t="s">
        <v>50</v>
      </c>
      <c r="C113" s="4">
        <v>44307</v>
      </c>
      <c r="D113">
        <v>16.899999999999999</v>
      </c>
      <c r="E113">
        <v>5.7</v>
      </c>
      <c r="F113">
        <v>28</v>
      </c>
      <c r="H113">
        <v>6.5</v>
      </c>
      <c r="I113">
        <v>3.1</v>
      </c>
      <c r="K113" s="18">
        <f>MONTH(날씨7[[#This Row],[tm]])</f>
        <v>4</v>
      </c>
      <c r="L113" s="18">
        <f>DAY(날씨7[[#This Row],[tm]])</f>
        <v>21</v>
      </c>
    </row>
    <row r="114" spans="1:12" x14ac:dyDescent="0.3">
      <c r="A114">
        <v>95</v>
      </c>
      <c r="B114" t="s">
        <v>50</v>
      </c>
      <c r="C114" s="4">
        <v>44308</v>
      </c>
      <c r="D114">
        <v>19.399999999999999</v>
      </c>
      <c r="E114">
        <v>12.5</v>
      </c>
      <c r="F114">
        <v>27.5</v>
      </c>
      <c r="H114">
        <v>7.8</v>
      </c>
      <c r="I114">
        <v>4.2</v>
      </c>
      <c r="K114" s="18">
        <f>MONTH(날씨7[[#This Row],[tm]])</f>
        <v>4</v>
      </c>
      <c r="L114" s="18">
        <f>DAY(날씨7[[#This Row],[tm]])</f>
        <v>22</v>
      </c>
    </row>
    <row r="115" spans="1:12" x14ac:dyDescent="0.3">
      <c r="A115">
        <v>95</v>
      </c>
      <c r="B115" t="s">
        <v>50</v>
      </c>
      <c r="C115" s="4">
        <v>44309</v>
      </c>
      <c r="D115">
        <v>15.8</v>
      </c>
      <c r="E115">
        <v>13.6</v>
      </c>
      <c r="F115">
        <v>20.399999999999999</v>
      </c>
      <c r="G115">
        <v>0</v>
      </c>
      <c r="H115">
        <v>11.7</v>
      </c>
      <c r="I115">
        <v>5.0999999999999996</v>
      </c>
      <c r="K115" s="18">
        <f>MONTH(날씨7[[#This Row],[tm]])</f>
        <v>4</v>
      </c>
      <c r="L115" s="18">
        <f>DAY(날씨7[[#This Row],[tm]])</f>
        <v>23</v>
      </c>
    </row>
    <row r="116" spans="1:12" x14ac:dyDescent="0.3">
      <c r="A116">
        <v>95</v>
      </c>
      <c r="B116" t="s">
        <v>50</v>
      </c>
      <c r="C116" s="4">
        <v>44310</v>
      </c>
      <c r="D116">
        <v>15.2</v>
      </c>
      <c r="E116">
        <v>10</v>
      </c>
      <c r="F116">
        <v>21.5</v>
      </c>
      <c r="H116">
        <v>8.3000000000000007</v>
      </c>
      <c r="I116">
        <v>4.7</v>
      </c>
      <c r="K116" s="18">
        <f>MONTH(날씨7[[#This Row],[tm]])</f>
        <v>4</v>
      </c>
      <c r="L116" s="18">
        <f>DAY(날씨7[[#This Row],[tm]])</f>
        <v>24</v>
      </c>
    </row>
    <row r="117" spans="1:12" x14ac:dyDescent="0.3">
      <c r="A117">
        <v>95</v>
      </c>
      <c r="B117" t="s">
        <v>50</v>
      </c>
      <c r="C117" s="4">
        <v>44311</v>
      </c>
      <c r="D117">
        <v>14.9</v>
      </c>
      <c r="E117">
        <v>8.1999999999999993</v>
      </c>
      <c r="F117">
        <v>21.2</v>
      </c>
      <c r="H117">
        <v>9.4</v>
      </c>
      <c r="I117">
        <v>5.3</v>
      </c>
      <c r="K117" s="18">
        <f>MONTH(날씨7[[#This Row],[tm]])</f>
        <v>4</v>
      </c>
      <c r="L117" s="18">
        <f>DAY(날씨7[[#This Row],[tm]])</f>
        <v>25</v>
      </c>
    </row>
    <row r="118" spans="1:12" x14ac:dyDescent="0.3">
      <c r="A118">
        <v>95</v>
      </c>
      <c r="B118" t="s">
        <v>50</v>
      </c>
      <c r="C118" s="4">
        <v>44312</v>
      </c>
      <c r="D118">
        <v>13.6</v>
      </c>
      <c r="E118">
        <v>5.2</v>
      </c>
      <c r="F118">
        <v>20.7</v>
      </c>
      <c r="H118">
        <v>7.2</v>
      </c>
      <c r="I118">
        <v>4.3</v>
      </c>
      <c r="K118" s="18">
        <f>MONTH(날씨7[[#This Row],[tm]])</f>
        <v>4</v>
      </c>
      <c r="L118" s="18">
        <f>DAY(날씨7[[#This Row],[tm]])</f>
        <v>26</v>
      </c>
    </row>
    <row r="119" spans="1:12" x14ac:dyDescent="0.3">
      <c r="A119">
        <v>95</v>
      </c>
      <c r="B119" t="s">
        <v>50</v>
      </c>
      <c r="C119" s="4">
        <v>44313</v>
      </c>
      <c r="D119">
        <v>13.4</v>
      </c>
      <c r="E119">
        <v>9.1999999999999993</v>
      </c>
      <c r="F119">
        <v>18.100000000000001</v>
      </c>
      <c r="G119">
        <v>2.6</v>
      </c>
      <c r="H119">
        <v>7.6</v>
      </c>
      <c r="I119">
        <v>3.7</v>
      </c>
      <c r="K119" s="18">
        <f>MONTH(날씨7[[#This Row],[tm]])</f>
        <v>4</v>
      </c>
      <c r="L119" s="18">
        <f>DAY(날씨7[[#This Row],[tm]])</f>
        <v>27</v>
      </c>
    </row>
    <row r="120" spans="1:12" x14ac:dyDescent="0.3">
      <c r="A120">
        <v>95</v>
      </c>
      <c r="B120" t="s">
        <v>50</v>
      </c>
      <c r="C120" s="4">
        <v>44314</v>
      </c>
      <c r="D120">
        <v>13.2</v>
      </c>
      <c r="E120">
        <v>7.3</v>
      </c>
      <c r="F120">
        <v>18</v>
      </c>
      <c r="G120">
        <v>2.2999999999999998</v>
      </c>
      <c r="H120">
        <v>10.9</v>
      </c>
      <c r="I120">
        <v>4.4000000000000004</v>
      </c>
      <c r="K120" s="18">
        <f>MONTH(날씨7[[#This Row],[tm]])</f>
        <v>4</v>
      </c>
      <c r="L120" s="18">
        <f>DAY(날씨7[[#This Row],[tm]])</f>
        <v>28</v>
      </c>
    </row>
    <row r="121" spans="1:12" x14ac:dyDescent="0.3">
      <c r="A121">
        <v>95</v>
      </c>
      <c r="B121" t="s">
        <v>50</v>
      </c>
      <c r="C121" s="4">
        <v>44315</v>
      </c>
      <c r="D121">
        <v>11.2</v>
      </c>
      <c r="E121">
        <v>6.7</v>
      </c>
      <c r="F121">
        <v>16</v>
      </c>
      <c r="G121">
        <v>0</v>
      </c>
      <c r="H121">
        <v>7.9</v>
      </c>
      <c r="I121">
        <v>4.2</v>
      </c>
      <c r="K121" s="18">
        <f>MONTH(날씨7[[#This Row],[tm]])</f>
        <v>4</v>
      </c>
      <c r="L121" s="18">
        <f>DAY(날씨7[[#This Row],[tm]])</f>
        <v>29</v>
      </c>
    </row>
    <row r="122" spans="1:12" x14ac:dyDescent="0.3">
      <c r="A122">
        <v>95</v>
      </c>
      <c r="B122" t="s">
        <v>50</v>
      </c>
      <c r="C122" s="4">
        <v>44316</v>
      </c>
      <c r="D122">
        <v>10.6</v>
      </c>
      <c r="E122">
        <v>7.1</v>
      </c>
      <c r="F122">
        <v>15.1</v>
      </c>
      <c r="G122">
        <v>12.8</v>
      </c>
      <c r="H122">
        <v>5.7</v>
      </c>
      <c r="I122">
        <v>3.6</v>
      </c>
      <c r="K122" s="18">
        <f>MONTH(날씨7[[#This Row],[tm]])</f>
        <v>4</v>
      </c>
      <c r="L122" s="18">
        <f>DAY(날씨7[[#This Row],[tm]])</f>
        <v>30</v>
      </c>
    </row>
    <row r="123" spans="1:12" x14ac:dyDescent="0.3">
      <c r="A123">
        <v>95</v>
      </c>
      <c r="B123" t="s">
        <v>50</v>
      </c>
      <c r="C123" s="4">
        <v>44317</v>
      </c>
      <c r="D123">
        <v>8.6</v>
      </c>
      <c r="E123">
        <v>6.3</v>
      </c>
      <c r="F123">
        <v>11.5</v>
      </c>
      <c r="G123">
        <v>12.4</v>
      </c>
      <c r="H123">
        <v>6.1</v>
      </c>
      <c r="I123">
        <v>3.7</v>
      </c>
      <c r="K123" s="18">
        <f>MONTH(날씨7[[#This Row],[tm]])</f>
        <v>5</v>
      </c>
      <c r="L123" s="18">
        <f>DAY(날씨7[[#This Row],[tm]])</f>
        <v>1</v>
      </c>
    </row>
    <row r="124" spans="1:12" x14ac:dyDescent="0.3">
      <c r="A124">
        <v>95</v>
      </c>
      <c r="B124" t="s">
        <v>50</v>
      </c>
      <c r="C124" s="4">
        <v>44318</v>
      </c>
      <c r="D124">
        <v>11.8</v>
      </c>
      <c r="E124">
        <v>5</v>
      </c>
      <c r="F124">
        <v>19.3</v>
      </c>
      <c r="H124">
        <v>8.6</v>
      </c>
      <c r="I124">
        <v>3.9</v>
      </c>
      <c r="K124" s="18">
        <f>MONTH(날씨7[[#This Row],[tm]])</f>
        <v>5</v>
      </c>
      <c r="L124" s="18">
        <f>DAY(날씨7[[#This Row],[tm]])</f>
        <v>2</v>
      </c>
    </row>
    <row r="125" spans="1:12" x14ac:dyDescent="0.3">
      <c r="A125">
        <v>95</v>
      </c>
      <c r="B125" t="s">
        <v>50</v>
      </c>
      <c r="C125" s="4">
        <v>44319</v>
      </c>
      <c r="D125">
        <v>12.3</v>
      </c>
      <c r="E125">
        <v>4.7</v>
      </c>
      <c r="F125">
        <v>19.5</v>
      </c>
      <c r="H125">
        <v>7.3</v>
      </c>
      <c r="I125">
        <v>3.5</v>
      </c>
      <c r="K125" s="18">
        <f>MONTH(날씨7[[#This Row],[tm]])</f>
        <v>5</v>
      </c>
      <c r="L125" s="18">
        <f>DAY(날씨7[[#This Row],[tm]])</f>
        <v>3</v>
      </c>
    </row>
    <row r="126" spans="1:12" x14ac:dyDescent="0.3">
      <c r="A126">
        <v>95</v>
      </c>
      <c r="B126" t="s">
        <v>50</v>
      </c>
      <c r="C126" s="4">
        <v>44320</v>
      </c>
      <c r="D126">
        <v>11.3</v>
      </c>
      <c r="E126">
        <v>7.1</v>
      </c>
      <c r="F126">
        <v>14.7</v>
      </c>
      <c r="G126">
        <v>22.9</v>
      </c>
      <c r="H126">
        <v>4.0999999999999996</v>
      </c>
      <c r="I126">
        <v>2.4</v>
      </c>
      <c r="K126" s="18">
        <f>MONTH(날씨7[[#This Row],[tm]])</f>
        <v>5</v>
      </c>
      <c r="L126" s="18">
        <f>DAY(날씨7[[#This Row],[tm]])</f>
        <v>4</v>
      </c>
    </row>
    <row r="127" spans="1:12" x14ac:dyDescent="0.3">
      <c r="A127">
        <v>95</v>
      </c>
      <c r="B127" t="s">
        <v>50</v>
      </c>
      <c r="C127" s="4">
        <v>44321</v>
      </c>
      <c r="D127">
        <v>13.6</v>
      </c>
      <c r="E127">
        <v>8.6999999999999993</v>
      </c>
      <c r="F127">
        <v>18.8</v>
      </c>
      <c r="G127">
        <v>0.6</v>
      </c>
      <c r="H127">
        <v>13.5</v>
      </c>
      <c r="I127">
        <v>5.7</v>
      </c>
      <c r="K127" s="18">
        <f>MONTH(날씨7[[#This Row],[tm]])</f>
        <v>5</v>
      </c>
      <c r="L127" s="18">
        <f>DAY(날씨7[[#This Row],[tm]])</f>
        <v>5</v>
      </c>
    </row>
    <row r="128" spans="1:12" x14ac:dyDescent="0.3">
      <c r="A128">
        <v>95</v>
      </c>
      <c r="B128" t="s">
        <v>50</v>
      </c>
      <c r="C128" s="4">
        <v>44322</v>
      </c>
      <c r="D128">
        <v>13.2</v>
      </c>
      <c r="E128">
        <v>3.6</v>
      </c>
      <c r="F128">
        <v>22.6</v>
      </c>
      <c r="H128">
        <v>9.4</v>
      </c>
      <c r="I128">
        <v>4.0999999999999996</v>
      </c>
      <c r="K128" s="18">
        <f>MONTH(날씨7[[#This Row],[tm]])</f>
        <v>5</v>
      </c>
      <c r="L128" s="18">
        <f>DAY(날씨7[[#This Row],[tm]])</f>
        <v>6</v>
      </c>
    </row>
    <row r="129" spans="1:12" x14ac:dyDescent="0.3">
      <c r="A129">
        <v>95</v>
      </c>
      <c r="B129" t="s">
        <v>50</v>
      </c>
      <c r="C129" s="4">
        <v>44323</v>
      </c>
      <c r="D129">
        <v>14.2</v>
      </c>
      <c r="E129">
        <v>6.9</v>
      </c>
      <c r="F129">
        <v>18.8</v>
      </c>
      <c r="G129">
        <v>5.0999999999999996</v>
      </c>
      <c r="H129">
        <v>14</v>
      </c>
      <c r="I129">
        <v>6.5</v>
      </c>
      <c r="K129" s="18">
        <f>MONTH(날씨7[[#This Row],[tm]])</f>
        <v>5</v>
      </c>
      <c r="L129" s="18">
        <f>DAY(날씨7[[#This Row],[tm]])</f>
        <v>7</v>
      </c>
    </row>
    <row r="130" spans="1:12" x14ac:dyDescent="0.3">
      <c r="A130">
        <v>95</v>
      </c>
      <c r="B130" t="s">
        <v>50</v>
      </c>
      <c r="C130" s="4">
        <v>44324</v>
      </c>
      <c r="D130">
        <v>13.7</v>
      </c>
      <c r="E130">
        <v>8.1</v>
      </c>
      <c r="F130">
        <v>20.399999999999999</v>
      </c>
      <c r="H130">
        <v>14.4</v>
      </c>
      <c r="I130">
        <v>6.5</v>
      </c>
      <c r="K130" s="18">
        <f>MONTH(날씨7[[#This Row],[tm]])</f>
        <v>5</v>
      </c>
      <c r="L130" s="18">
        <f>DAY(날씨7[[#This Row],[tm]])</f>
        <v>8</v>
      </c>
    </row>
    <row r="131" spans="1:12" x14ac:dyDescent="0.3">
      <c r="A131">
        <v>95</v>
      </c>
      <c r="B131" t="s">
        <v>50</v>
      </c>
      <c r="C131" s="4">
        <v>44325</v>
      </c>
      <c r="D131">
        <v>13.9</v>
      </c>
      <c r="E131">
        <v>6.2</v>
      </c>
      <c r="F131">
        <v>21</v>
      </c>
      <c r="H131">
        <v>14.6</v>
      </c>
      <c r="I131">
        <v>6.9</v>
      </c>
      <c r="K131" s="18">
        <f>MONTH(날씨7[[#This Row],[tm]])</f>
        <v>5</v>
      </c>
      <c r="L131" s="18">
        <f>DAY(날씨7[[#This Row],[tm]])</f>
        <v>9</v>
      </c>
    </row>
    <row r="132" spans="1:12" x14ac:dyDescent="0.3">
      <c r="A132">
        <v>95</v>
      </c>
      <c r="B132" t="s">
        <v>50</v>
      </c>
      <c r="C132" s="4">
        <v>44326</v>
      </c>
      <c r="D132">
        <v>11.6</v>
      </c>
      <c r="E132">
        <v>6.2</v>
      </c>
      <c r="F132">
        <v>17.899999999999999</v>
      </c>
      <c r="H132">
        <v>6.2</v>
      </c>
      <c r="I132">
        <v>3.3</v>
      </c>
      <c r="K132" s="18">
        <f>MONTH(날씨7[[#This Row],[tm]])</f>
        <v>5</v>
      </c>
      <c r="L132" s="18">
        <f>DAY(날씨7[[#This Row],[tm]])</f>
        <v>10</v>
      </c>
    </row>
    <row r="133" spans="1:12" x14ac:dyDescent="0.3">
      <c r="A133">
        <v>95</v>
      </c>
      <c r="B133" t="s">
        <v>50</v>
      </c>
      <c r="C133" s="4">
        <v>44327</v>
      </c>
      <c r="D133">
        <v>17</v>
      </c>
      <c r="E133">
        <v>5.6</v>
      </c>
      <c r="F133">
        <v>27.3</v>
      </c>
      <c r="H133">
        <v>6.4</v>
      </c>
      <c r="I133">
        <v>2.8</v>
      </c>
      <c r="K133" s="18">
        <f>MONTH(날씨7[[#This Row],[tm]])</f>
        <v>5</v>
      </c>
      <c r="L133" s="18">
        <f>DAY(날씨7[[#This Row],[tm]])</f>
        <v>11</v>
      </c>
    </row>
    <row r="134" spans="1:12" x14ac:dyDescent="0.3">
      <c r="A134">
        <v>95</v>
      </c>
      <c r="B134" t="s">
        <v>50</v>
      </c>
      <c r="C134" s="4">
        <v>44328</v>
      </c>
      <c r="D134">
        <v>18.2</v>
      </c>
      <c r="E134">
        <v>10.5</v>
      </c>
      <c r="F134">
        <v>26.7</v>
      </c>
      <c r="H134">
        <v>4.7</v>
      </c>
      <c r="I134">
        <v>2.8</v>
      </c>
      <c r="K134" s="18">
        <f>MONTH(날씨7[[#This Row],[tm]])</f>
        <v>5</v>
      </c>
      <c r="L134" s="18">
        <f>DAY(날씨7[[#This Row],[tm]])</f>
        <v>12</v>
      </c>
    </row>
    <row r="135" spans="1:12" x14ac:dyDescent="0.3">
      <c r="A135">
        <v>95</v>
      </c>
      <c r="B135" t="s">
        <v>50</v>
      </c>
      <c r="C135" s="4">
        <v>44329</v>
      </c>
      <c r="D135">
        <v>20.100000000000001</v>
      </c>
      <c r="E135">
        <v>11.6</v>
      </c>
      <c r="F135">
        <v>28.3</v>
      </c>
      <c r="H135">
        <v>6</v>
      </c>
      <c r="I135">
        <v>2.8</v>
      </c>
      <c r="K135" s="18">
        <f>MONTH(날씨7[[#This Row],[tm]])</f>
        <v>5</v>
      </c>
      <c r="L135" s="18">
        <f>DAY(날씨7[[#This Row],[tm]])</f>
        <v>13</v>
      </c>
    </row>
    <row r="136" spans="1:12" x14ac:dyDescent="0.3">
      <c r="A136">
        <v>95</v>
      </c>
      <c r="B136" t="s">
        <v>50</v>
      </c>
      <c r="C136" s="4">
        <v>44330</v>
      </c>
      <c r="D136">
        <v>22.1</v>
      </c>
      <c r="E136">
        <v>14.2</v>
      </c>
      <c r="F136">
        <v>29.7</v>
      </c>
      <c r="H136">
        <v>5.3</v>
      </c>
      <c r="I136">
        <v>2.7</v>
      </c>
      <c r="K136" s="18">
        <f>MONTH(날씨7[[#This Row],[tm]])</f>
        <v>5</v>
      </c>
      <c r="L136" s="18">
        <f>DAY(날씨7[[#This Row],[tm]])</f>
        <v>14</v>
      </c>
    </row>
    <row r="137" spans="1:12" x14ac:dyDescent="0.3">
      <c r="A137">
        <v>95</v>
      </c>
      <c r="B137" t="s">
        <v>50</v>
      </c>
      <c r="C137" s="4">
        <v>44331</v>
      </c>
      <c r="D137">
        <v>20.8</v>
      </c>
      <c r="E137">
        <v>18.3</v>
      </c>
      <c r="F137">
        <v>26.4</v>
      </c>
      <c r="G137">
        <v>6.5</v>
      </c>
      <c r="H137">
        <v>4.8</v>
      </c>
      <c r="I137">
        <v>2.7</v>
      </c>
      <c r="K137" s="18">
        <f>MONTH(날씨7[[#This Row],[tm]])</f>
        <v>5</v>
      </c>
      <c r="L137" s="18">
        <f>DAY(날씨7[[#This Row],[tm]])</f>
        <v>15</v>
      </c>
    </row>
    <row r="138" spans="1:12" x14ac:dyDescent="0.3">
      <c r="A138">
        <v>95</v>
      </c>
      <c r="B138" t="s">
        <v>50</v>
      </c>
      <c r="C138" s="4">
        <v>44332</v>
      </c>
      <c r="D138">
        <v>14.9</v>
      </c>
      <c r="E138">
        <v>11.3</v>
      </c>
      <c r="F138">
        <v>19.5</v>
      </c>
      <c r="G138">
        <v>79.400000000000006</v>
      </c>
      <c r="H138">
        <v>9.9</v>
      </c>
      <c r="I138">
        <v>6.3</v>
      </c>
      <c r="K138" s="18">
        <f>MONTH(날씨7[[#This Row],[tm]])</f>
        <v>5</v>
      </c>
      <c r="L138" s="18">
        <f>DAY(날씨7[[#This Row],[tm]])</f>
        <v>16</v>
      </c>
    </row>
    <row r="139" spans="1:12" x14ac:dyDescent="0.3">
      <c r="A139">
        <v>95</v>
      </c>
      <c r="B139" t="s">
        <v>50</v>
      </c>
      <c r="C139" s="4">
        <v>44333</v>
      </c>
      <c r="D139">
        <v>13.6</v>
      </c>
      <c r="E139">
        <v>10.8</v>
      </c>
      <c r="F139">
        <v>18.600000000000001</v>
      </c>
      <c r="G139">
        <v>1.2</v>
      </c>
      <c r="H139">
        <v>6.5</v>
      </c>
      <c r="I139">
        <v>4.2</v>
      </c>
      <c r="K139" s="18">
        <f>MONTH(날씨7[[#This Row],[tm]])</f>
        <v>5</v>
      </c>
      <c r="L139" s="18">
        <f>DAY(날씨7[[#This Row],[tm]])</f>
        <v>17</v>
      </c>
    </row>
    <row r="140" spans="1:12" x14ac:dyDescent="0.3">
      <c r="A140">
        <v>95</v>
      </c>
      <c r="B140" t="s">
        <v>50</v>
      </c>
      <c r="C140" s="4">
        <v>44334</v>
      </c>
      <c r="D140">
        <v>16.399999999999999</v>
      </c>
      <c r="E140">
        <v>9.3000000000000007</v>
      </c>
      <c r="F140">
        <v>24.4</v>
      </c>
      <c r="H140">
        <v>7.2</v>
      </c>
      <c r="I140">
        <v>3.6</v>
      </c>
      <c r="K140" s="18">
        <f>MONTH(날씨7[[#This Row],[tm]])</f>
        <v>5</v>
      </c>
      <c r="L140" s="18">
        <f>DAY(날씨7[[#This Row],[tm]])</f>
        <v>18</v>
      </c>
    </row>
    <row r="141" spans="1:12" x14ac:dyDescent="0.3">
      <c r="A141">
        <v>95</v>
      </c>
      <c r="B141" t="s">
        <v>50</v>
      </c>
      <c r="C141" s="4">
        <v>44335</v>
      </c>
      <c r="D141">
        <v>18.100000000000001</v>
      </c>
      <c r="E141">
        <v>9.1999999999999993</v>
      </c>
      <c r="F141">
        <v>26.8</v>
      </c>
      <c r="H141">
        <v>6.5</v>
      </c>
      <c r="I141">
        <v>3.3</v>
      </c>
      <c r="K141" s="18">
        <f>MONTH(날씨7[[#This Row],[tm]])</f>
        <v>5</v>
      </c>
      <c r="L141" s="18">
        <f>DAY(날씨7[[#This Row],[tm]])</f>
        <v>19</v>
      </c>
    </row>
    <row r="142" spans="1:12" x14ac:dyDescent="0.3">
      <c r="A142">
        <v>95</v>
      </c>
      <c r="B142" t="s">
        <v>50</v>
      </c>
      <c r="C142" s="4">
        <v>44336</v>
      </c>
      <c r="D142">
        <v>16.600000000000001</v>
      </c>
      <c r="E142">
        <v>12.8</v>
      </c>
      <c r="F142">
        <v>22.4</v>
      </c>
      <c r="G142">
        <v>5.7</v>
      </c>
      <c r="H142">
        <v>11.8</v>
      </c>
      <c r="I142">
        <v>5</v>
      </c>
      <c r="K142" s="18">
        <f>MONTH(날씨7[[#This Row],[tm]])</f>
        <v>5</v>
      </c>
      <c r="L142" s="18">
        <f>DAY(날씨7[[#This Row],[tm]])</f>
        <v>20</v>
      </c>
    </row>
    <row r="143" spans="1:12" x14ac:dyDescent="0.3">
      <c r="A143">
        <v>95</v>
      </c>
      <c r="B143" t="s">
        <v>50</v>
      </c>
      <c r="C143" s="4">
        <v>44337</v>
      </c>
      <c r="D143">
        <v>15.5</v>
      </c>
      <c r="E143">
        <v>13</v>
      </c>
      <c r="F143">
        <v>19</v>
      </c>
      <c r="G143">
        <v>0.9</v>
      </c>
      <c r="H143">
        <v>7.4</v>
      </c>
      <c r="I143">
        <v>4.0999999999999996</v>
      </c>
      <c r="K143" s="18">
        <f>MONTH(날씨7[[#This Row],[tm]])</f>
        <v>5</v>
      </c>
      <c r="L143" s="18">
        <f>DAY(날씨7[[#This Row],[tm]])</f>
        <v>21</v>
      </c>
    </row>
    <row r="144" spans="1:12" x14ac:dyDescent="0.3">
      <c r="A144">
        <v>95</v>
      </c>
      <c r="B144" t="s">
        <v>50</v>
      </c>
      <c r="C144" s="4">
        <v>44338</v>
      </c>
      <c r="D144">
        <v>18.399999999999999</v>
      </c>
      <c r="E144">
        <v>10.9</v>
      </c>
      <c r="F144">
        <v>25.6</v>
      </c>
      <c r="H144">
        <v>7.5</v>
      </c>
      <c r="I144">
        <v>4.3</v>
      </c>
      <c r="K144" s="18">
        <f>MONTH(날씨7[[#This Row],[tm]])</f>
        <v>5</v>
      </c>
      <c r="L144" s="18">
        <f>DAY(날씨7[[#This Row],[tm]])</f>
        <v>22</v>
      </c>
    </row>
    <row r="145" spans="1:12" x14ac:dyDescent="0.3">
      <c r="A145">
        <v>95</v>
      </c>
      <c r="B145" t="s">
        <v>50</v>
      </c>
      <c r="C145" s="4">
        <v>44339</v>
      </c>
      <c r="D145">
        <v>18.3</v>
      </c>
      <c r="E145">
        <v>11.9</v>
      </c>
      <c r="F145">
        <v>24.7</v>
      </c>
      <c r="H145">
        <v>6.6</v>
      </c>
      <c r="I145">
        <v>3.4</v>
      </c>
      <c r="K145" s="18">
        <f>MONTH(날씨7[[#This Row],[tm]])</f>
        <v>5</v>
      </c>
      <c r="L145" s="18">
        <f>DAY(날씨7[[#This Row],[tm]])</f>
        <v>23</v>
      </c>
    </row>
    <row r="146" spans="1:12" x14ac:dyDescent="0.3">
      <c r="A146">
        <v>95</v>
      </c>
      <c r="B146" t="s">
        <v>50</v>
      </c>
      <c r="C146" s="4">
        <v>44340</v>
      </c>
      <c r="D146">
        <v>17.899999999999999</v>
      </c>
      <c r="E146">
        <v>13</v>
      </c>
      <c r="F146">
        <v>24.1</v>
      </c>
      <c r="G146">
        <v>2.7</v>
      </c>
      <c r="H146">
        <v>15</v>
      </c>
      <c r="I146">
        <v>7.3</v>
      </c>
      <c r="K146" s="18">
        <f>MONTH(날씨7[[#This Row],[tm]])</f>
        <v>5</v>
      </c>
      <c r="L146" s="18">
        <f>DAY(날씨7[[#This Row],[tm]])</f>
        <v>24</v>
      </c>
    </row>
    <row r="147" spans="1:12" x14ac:dyDescent="0.3">
      <c r="A147">
        <v>95</v>
      </c>
      <c r="B147" t="s">
        <v>50</v>
      </c>
      <c r="C147" s="4">
        <v>44341</v>
      </c>
      <c r="D147">
        <v>13.2</v>
      </c>
      <c r="E147">
        <v>10.5</v>
      </c>
      <c r="F147">
        <v>18.100000000000001</v>
      </c>
      <c r="G147">
        <v>16.399999999999999</v>
      </c>
      <c r="H147">
        <v>11.3</v>
      </c>
      <c r="I147">
        <v>5.6</v>
      </c>
      <c r="K147" s="18">
        <f>MONTH(날씨7[[#This Row],[tm]])</f>
        <v>5</v>
      </c>
      <c r="L147" s="18">
        <f>DAY(날씨7[[#This Row],[tm]])</f>
        <v>25</v>
      </c>
    </row>
    <row r="148" spans="1:12" x14ac:dyDescent="0.3">
      <c r="A148">
        <v>95</v>
      </c>
      <c r="B148" t="s">
        <v>50</v>
      </c>
      <c r="C148" s="4">
        <v>44342</v>
      </c>
      <c r="D148">
        <v>15.8</v>
      </c>
      <c r="E148">
        <v>7.7</v>
      </c>
      <c r="F148">
        <v>23.2</v>
      </c>
      <c r="G148">
        <v>0.3</v>
      </c>
      <c r="H148">
        <v>11.1</v>
      </c>
      <c r="I148">
        <v>5.7</v>
      </c>
      <c r="K148" s="18">
        <f>MONTH(날씨7[[#This Row],[tm]])</f>
        <v>5</v>
      </c>
      <c r="L148" s="18">
        <f>DAY(날씨7[[#This Row],[tm]])</f>
        <v>26</v>
      </c>
    </row>
    <row r="149" spans="1:12" x14ac:dyDescent="0.3">
      <c r="A149">
        <v>95</v>
      </c>
      <c r="B149" t="s">
        <v>50</v>
      </c>
      <c r="C149" s="4">
        <v>44343</v>
      </c>
      <c r="D149">
        <v>15.4</v>
      </c>
      <c r="E149">
        <v>12.7</v>
      </c>
      <c r="F149">
        <v>18.399999999999999</v>
      </c>
      <c r="G149">
        <v>13.7</v>
      </c>
      <c r="H149">
        <v>6.3</v>
      </c>
      <c r="I149">
        <v>3.1</v>
      </c>
      <c r="K149" s="18">
        <f>MONTH(날씨7[[#This Row],[tm]])</f>
        <v>5</v>
      </c>
      <c r="L149" s="18">
        <f>DAY(날씨7[[#This Row],[tm]])</f>
        <v>27</v>
      </c>
    </row>
    <row r="150" spans="1:12" x14ac:dyDescent="0.3">
      <c r="A150">
        <v>95</v>
      </c>
      <c r="B150" t="s">
        <v>50</v>
      </c>
      <c r="C150" s="4">
        <v>44344</v>
      </c>
      <c r="D150">
        <v>14.3</v>
      </c>
      <c r="E150">
        <v>11.3</v>
      </c>
      <c r="F150">
        <v>18.899999999999999</v>
      </c>
      <c r="G150">
        <v>22.3</v>
      </c>
      <c r="H150">
        <v>8.6999999999999993</v>
      </c>
      <c r="I150">
        <v>3.5</v>
      </c>
      <c r="K150" s="18">
        <f>MONTH(날씨7[[#This Row],[tm]])</f>
        <v>5</v>
      </c>
      <c r="L150" s="18">
        <f>DAY(날씨7[[#This Row],[tm]])</f>
        <v>28</v>
      </c>
    </row>
    <row r="151" spans="1:12" x14ac:dyDescent="0.3">
      <c r="A151">
        <v>95</v>
      </c>
      <c r="B151" t="s">
        <v>50</v>
      </c>
      <c r="C151" s="4">
        <v>44345</v>
      </c>
      <c r="D151">
        <v>14</v>
      </c>
      <c r="E151">
        <v>9.6</v>
      </c>
      <c r="F151">
        <v>19.2</v>
      </c>
      <c r="G151">
        <v>3.8</v>
      </c>
      <c r="H151">
        <v>5.3</v>
      </c>
      <c r="I151">
        <v>3.1</v>
      </c>
      <c r="K151" s="18">
        <f>MONTH(날씨7[[#This Row],[tm]])</f>
        <v>5</v>
      </c>
      <c r="L151" s="18">
        <f>DAY(날씨7[[#This Row],[tm]])</f>
        <v>29</v>
      </c>
    </row>
    <row r="152" spans="1:12" x14ac:dyDescent="0.3">
      <c r="A152">
        <v>95</v>
      </c>
      <c r="B152" t="s">
        <v>50</v>
      </c>
      <c r="C152" s="4">
        <v>44346</v>
      </c>
      <c r="D152">
        <v>16.7</v>
      </c>
      <c r="E152">
        <v>8.4</v>
      </c>
      <c r="F152">
        <v>25.3</v>
      </c>
      <c r="G152">
        <v>2.8</v>
      </c>
      <c r="H152">
        <v>4.9000000000000004</v>
      </c>
      <c r="I152">
        <v>2.5</v>
      </c>
      <c r="K152" s="18">
        <f>MONTH(날씨7[[#This Row],[tm]])</f>
        <v>5</v>
      </c>
      <c r="L152" s="18">
        <f>DAY(날씨7[[#This Row],[tm]])</f>
        <v>30</v>
      </c>
    </row>
    <row r="153" spans="1:12" x14ac:dyDescent="0.3">
      <c r="A153">
        <v>95</v>
      </c>
      <c r="B153" t="s">
        <v>50</v>
      </c>
      <c r="C153" s="4">
        <v>44347</v>
      </c>
      <c r="D153">
        <v>17.899999999999999</v>
      </c>
      <c r="E153">
        <v>14.8</v>
      </c>
      <c r="F153">
        <v>23.4</v>
      </c>
      <c r="G153">
        <v>2.4</v>
      </c>
      <c r="H153">
        <v>4.9000000000000004</v>
      </c>
      <c r="I153">
        <v>2.2999999999999998</v>
      </c>
      <c r="K153" s="18">
        <f>MONTH(날씨7[[#This Row],[tm]])</f>
        <v>5</v>
      </c>
      <c r="L153" s="18">
        <f>DAY(날씨7[[#This Row],[tm]])</f>
        <v>31</v>
      </c>
    </row>
    <row r="154" spans="1:12" x14ac:dyDescent="0.3">
      <c r="A154">
        <v>95</v>
      </c>
      <c r="B154" t="s">
        <v>50</v>
      </c>
      <c r="C154" s="4">
        <v>44348</v>
      </c>
      <c r="D154">
        <v>17.3</v>
      </c>
      <c r="E154">
        <v>14.2</v>
      </c>
      <c r="F154">
        <v>21</v>
      </c>
      <c r="G154">
        <v>4.8</v>
      </c>
      <c r="H154">
        <v>6.4</v>
      </c>
      <c r="I154">
        <v>3.4</v>
      </c>
      <c r="K154" s="18">
        <f>MONTH(날씨7[[#This Row],[tm]])</f>
        <v>6</v>
      </c>
      <c r="L154" s="18">
        <f>DAY(날씨7[[#This Row],[tm]])</f>
        <v>1</v>
      </c>
    </row>
    <row r="155" spans="1:12" x14ac:dyDescent="0.3">
      <c r="A155">
        <v>95</v>
      </c>
      <c r="B155" t="s">
        <v>50</v>
      </c>
      <c r="C155" s="4">
        <v>44349</v>
      </c>
      <c r="D155">
        <v>21</v>
      </c>
      <c r="E155">
        <v>13.2</v>
      </c>
      <c r="F155">
        <v>28.8</v>
      </c>
      <c r="H155">
        <v>6.2</v>
      </c>
      <c r="I155">
        <v>3</v>
      </c>
      <c r="K155" s="18">
        <f>MONTH(날씨7[[#This Row],[tm]])</f>
        <v>6</v>
      </c>
      <c r="L155" s="18">
        <f>DAY(날씨7[[#This Row],[tm]])</f>
        <v>2</v>
      </c>
    </row>
    <row r="156" spans="1:12" x14ac:dyDescent="0.3">
      <c r="A156">
        <v>95</v>
      </c>
      <c r="B156" t="s">
        <v>50</v>
      </c>
      <c r="C156" s="4">
        <v>44350</v>
      </c>
      <c r="D156">
        <v>17.399999999999999</v>
      </c>
      <c r="E156">
        <v>13.3</v>
      </c>
      <c r="F156">
        <v>22</v>
      </c>
      <c r="G156">
        <v>13.6</v>
      </c>
      <c r="H156">
        <v>11.1</v>
      </c>
      <c r="I156">
        <v>5.3</v>
      </c>
      <c r="K156" s="18">
        <f>MONTH(날씨7[[#This Row],[tm]])</f>
        <v>6</v>
      </c>
      <c r="L156" s="18">
        <f>DAY(날씨7[[#This Row],[tm]])</f>
        <v>3</v>
      </c>
    </row>
    <row r="157" spans="1:12" x14ac:dyDescent="0.3">
      <c r="A157">
        <v>95</v>
      </c>
      <c r="B157" t="s">
        <v>50</v>
      </c>
      <c r="C157" s="4">
        <v>44351</v>
      </c>
      <c r="D157">
        <v>18.100000000000001</v>
      </c>
      <c r="E157">
        <v>12.4</v>
      </c>
      <c r="F157">
        <v>23.5</v>
      </c>
      <c r="H157">
        <v>10.7</v>
      </c>
      <c r="I157">
        <v>5</v>
      </c>
      <c r="K157" s="18">
        <f>MONTH(날씨7[[#This Row],[tm]])</f>
        <v>6</v>
      </c>
      <c r="L157" s="18">
        <f>DAY(날씨7[[#This Row],[tm]])</f>
        <v>4</v>
      </c>
    </row>
    <row r="158" spans="1:12" x14ac:dyDescent="0.3">
      <c r="A158">
        <v>95</v>
      </c>
      <c r="B158" t="s">
        <v>50</v>
      </c>
      <c r="C158" s="4">
        <v>44352</v>
      </c>
      <c r="D158">
        <v>19.7</v>
      </c>
      <c r="E158">
        <v>14.9</v>
      </c>
      <c r="F158">
        <v>25.4</v>
      </c>
      <c r="H158">
        <v>9.1999999999999993</v>
      </c>
      <c r="I158">
        <v>4.4000000000000004</v>
      </c>
      <c r="K158" s="18">
        <f>MONTH(날씨7[[#This Row],[tm]])</f>
        <v>6</v>
      </c>
      <c r="L158" s="18">
        <f>DAY(날씨7[[#This Row],[tm]])</f>
        <v>5</v>
      </c>
    </row>
    <row r="159" spans="1:12" x14ac:dyDescent="0.3">
      <c r="A159">
        <v>95</v>
      </c>
      <c r="B159" t="s">
        <v>50</v>
      </c>
      <c r="C159" s="4">
        <v>44353</v>
      </c>
      <c r="D159">
        <v>20.7</v>
      </c>
      <c r="E159">
        <v>12.6</v>
      </c>
      <c r="F159">
        <v>27.2</v>
      </c>
      <c r="H159">
        <v>6.7</v>
      </c>
      <c r="I159">
        <v>3.2</v>
      </c>
      <c r="K159" s="18">
        <f>MONTH(날씨7[[#This Row],[tm]])</f>
        <v>6</v>
      </c>
      <c r="L159" s="18">
        <f>DAY(날씨7[[#This Row],[tm]])</f>
        <v>6</v>
      </c>
    </row>
    <row r="160" spans="1:12" x14ac:dyDescent="0.3">
      <c r="A160">
        <v>95</v>
      </c>
      <c r="B160" t="s">
        <v>50</v>
      </c>
      <c r="C160" s="4">
        <v>44354</v>
      </c>
      <c r="D160">
        <v>20.2</v>
      </c>
      <c r="E160">
        <v>17.3</v>
      </c>
      <c r="F160">
        <v>24.1</v>
      </c>
      <c r="G160">
        <v>0.1</v>
      </c>
      <c r="H160">
        <v>6.7</v>
      </c>
      <c r="I160">
        <v>3.5</v>
      </c>
      <c r="K160" s="18">
        <f>MONTH(날씨7[[#This Row],[tm]])</f>
        <v>6</v>
      </c>
      <c r="L160" s="18">
        <f>DAY(날씨7[[#This Row],[tm]])</f>
        <v>7</v>
      </c>
    </row>
    <row r="161" spans="1:12" x14ac:dyDescent="0.3">
      <c r="A161">
        <v>95</v>
      </c>
      <c r="B161" t="s">
        <v>50</v>
      </c>
      <c r="C161" s="4">
        <v>44355</v>
      </c>
      <c r="D161">
        <v>19.8</v>
      </c>
      <c r="E161">
        <v>16.5</v>
      </c>
      <c r="F161">
        <v>26.3</v>
      </c>
      <c r="G161">
        <v>0.9</v>
      </c>
      <c r="H161">
        <v>4.7</v>
      </c>
      <c r="I161">
        <v>2.4</v>
      </c>
      <c r="K161" s="18">
        <f>MONTH(날씨7[[#This Row],[tm]])</f>
        <v>6</v>
      </c>
      <c r="L161" s="18">
        <f>DAY(날씨7[[#This Row],[tm]])</f>
        <v>8</v>
      </c>
    </row>
    <row r="162" spans="1:12" x14ac:dyDescent="0.3">
      <c r="A162">
        <v>95</v>
      </c>
      <c r="B162" t="s">
        <v>50</v>
      </c>
      <c r="C162" s="4">
        <v>44356</v>
      </c>
      <c r="D162">
        <v>22.7</v>
      </c>
      <c r="E162">
        <v>14.7</v>
      </c>
      <c r="F162">
        <v>29.7</v>
      </c>
      <c r="H162">
        <v>4.2</v>
      </c>
      <c r="I162">
        <v>2.2000000000000002</v>
      </c>
      <c r="K162" s="18">
        <f>MONTH(날씨7[[#This Row],[tm]])</f>
        <v>6</v>
      </c>
      <c r="L162" s="18">
        <f>DAY(날씨7[[#This Row],[tm]])</f>
        <v>9</v>
      </c>
    </row>
    <row r="163" spans="1:12" x14ac:dyDescent="0.3">
      <c r="A163">
        <v>95</v>
      </c>
      <c r="B163" t="s">
        <v>50</v>
      </c>
      <c r="C163" s="4">
        <v>44357</v>
      </c>
      <c r="D163">
        <v>22.9</v>
      </c>
      <c r="E163">
        <v>17.899999999999999</v>
      </c>
      <c r="F163">
        <v>29.8</v>
      </c>
      <c r="G163">
        <v>3.9</v>
      </c>
      <c r="H163">
        <v>8.8000000000000007</v>
      </c>
      <c r="I163">
        <v>3.9</v>
      </c>
      <c r="K163" s="18">
        <f>MONTH(날씨7[[#This Row],[tm]])</f>
        <v>6</v>
      </c>
      <c r="L163" s="18">
        <f>DAY(날씨7[[#This Row],[tm]])</f>
        <v>10</v>
      </c>
    </row>
    <row r="164" spans="1:12" x14ac:dyDescent="0.3">
      <c r="A164">
        <v>95</v>
      </c>
      <c r="B164" t="s">
        <v>50</v>
      </c>
      <c r="C164" s="4">
        <v>44358</v>
      </c>
      <c r="D164">
        <v>21.1</v>
      </c>
      <c r="E164">
        <v>18.399999999999999</v>
      </c>
      <c r="F164">
        <v>24.2</v>
      </c>
      <c r="G164">
        <v>5.2</v>
      </c>
      <c r="H164">
        <v>10.6</v>
      </c>
      <c r="I164">
        <v>5.4</v>
      </c>
      <c r="K164" s="18">
        <f>MONTH(날씨7[[#This Row],[tm]])</f>
        <v>6</v>
      </c>
      <c r="L164" s="18">
        <f>DAY(날씨7[[#This Row],[tm]])</f>
        <v>11</v>
      </c>
    </row>
    <row r="165" spans="1:12" x14ac:dyDescent="0.3">
      <c r="A165">
        <v>95</v>
      </c>
      <c r="B165" t="s">
        <v>50</v>
      </c>
      <c r="C165" s="4">
        <v>44359</v>
      </c>
      <c r="D165">
        <v>23</v>
      </c>
      <c r="E165">
        <v>17.5</v>
      </c>
      <c r="F165">
        <v>29.4</v>
      </c>
      <c r="H165">
        <v>6.3</v>
      </c>
      <c r="I165">
        <v>3.3</v>
      </c>
      <c r="K165" s="18">
        <f>MONTH(날씨7[[#This Row],[tm]])</f>
        <v>6</v>
      </c>
      <c r="L165" s="18">
        <f>DAY(날씨7[[#This Row],[tm]])</f>
        <v>12</v>
      </c>
    </row>
    <row r="166" spans="1:12" x14ac:dyDescent="0.3">
      <c r="A166">
        <v>95</v>
      </c>
      <c r="B166" t="s">
        <v>50</v>
      </c>
      <c r="C166" s="4">
        <v>44360</v>
      </c>
      <c r="D166">
        <v>24.4</v>
      </c>
      <c r="E166">
        <v>17.2</v>
      </c>
      <c r="F166">
        <v>31.1</v>
      </c>
      <c r="H166">
        <v>5.2</v>
      </c>
      <c r="I166">
        <v>2.4</v>
      </c>
      <c r="K166" s="18">
        <f>MONTH(날씨7[[#This Row],[tm]])</f>
        <v>6</v>
      </c>
      <c r="L166" s="18">
        <f>DAY(날씨7[[#This Row],[tm]])</f>
        <v>13</v>
      </c>
    </row>
    <row r="167" spans="1:12" x14ac:dyDescent="0.3">
      <c r="A167">
        <v>95</v>
      </c>
      <c r="B167" t="s">
        <v>50</v>
      </c>
      <c r="C167" s="4">
        <v>44361</v>
      </c>
      <c r="D167">
        <v>23.5</v>
      </c>
      <c r="E167">
        <v>17.5</v>
      </c>
      <c r="F167">
        <v>30.1</v>
      </c>
      <c r="H167">
        <v>5.2</v>
      </c>
      <c r="I167">
        <v>2.9</v>
      </c>
      <c r="K167" s="18">
        <f>MONTH(날씨7[[#This Row],[tm]])</f>
        <v>6</v>
      </c>
      <c r="L167" s="18">
        <f>DAY(날씨7[[#This Row],[tm]])</f>
        <v>14</v>
      </c>
    </row>
    <row r="168" spans="1:12" x14ac:dyDescent="0.3">
      <c r="A168">
        <v>95</v>
      </c>
      <c r="B168" t="s">
        <v>50</v>
      </c>
      <c r="C168" s="4">
        <v>44362</v>
      </c>
      <c r="D168">
        <v>20.8</v>
      </c>
      <c r="E168">
        <v>18.399999999999999</v>
      </c>
      <c r="F168">
        <v>25.2</v>
      </c>
      <c r="G168">
        <v>10</v>
      </c>
      <c r="H168">
        <v>7</v>
      </c>
      <c r="I168">
        <v>3.8</v>
      </c>
      <c r="K168" s="18">
        <f>MONTH(날씨7[[#This Row],[tm]])</f>
        <v>6</v>
      </c>
      <c r="L168" s="18">
        <f>DAY(날씨7[[#This Row],[tm]])</f>
        <v>15</v>
      </c>
    </row>
    <row r="169" spans="1:12" x14ac:dyDescent="0.3">
      <c r="A169">
        <v>95</v>
      </c>
      <c r="B169" t="s">
        <v>50</v>
      </c>
      <c r="C169" s="4">
        <v>44363</v>
      </c>
      <c r="D169">
        <v>22.3</v>
      </c>
      <c r="E169">
        <v>17.5</v>
      </c>
      <c r="F169">
        <v>27.7</v>
      </c>
      <c r="H169">
        <v>11.9</v>
      </c>
      <c r="I169">
        <v>5.7</v>
      </c>
      <c r="K169" s="18">
        <f>MONTH(날씨7[[#This Row],[tm]])</f>
        <v>6</v>
      </c>
      <c r="L169" s="18">
        <f>DAY(날씨7[[#This Row],[tm]])</f>
        <v>16</v>
      </c>
    </row>
    <row r="170" spans="1:12" x14ac:dyDescent="0.3">
      <c r="A170">
        <v>95</v>
      </c>
      <c r="B170" t="s">
        <v>50</v>
      </c>
      <c r="C170" s="4">
        <v>44364</v>
      </c>
      <c r="D170">
        <v>19.5</v>
      </c>
      <c r="E170">
        <v>16.3</v>
      </c>
      <c r="F170">
        <v>22.7</v>
      </c>
      <c r="G170">
        <v>0</v>
      </c>
      <c r="H170">
        <v>3.8</v>
      </c>
      <c r="I170">
        <v>2.5</v>
      </c>
      <c r="K170" s="18">
        <f>MONTH(날씨7[[#This Row],[tm]])</f>
        <v>6</v>
      </c>
      <c r="L170" s="18">
        <f>DAY(날씨7[[#This Row],[tm]])</f>
        <v>17</v>
      </c>
    </row>
    <row r="171" spans="1:12" x14ac:dyDescent="0.3">
      <c r="A171">
        <v>95</v>
      </c>
      <c r="B171" t="s">
        <v>50</v>
      </c>
      <c r="C171" s="4">
        <v>44365</v>
      </c>
      <c r="D171">
        <v>20.6</v>
      </c>
      <c r="E171">
        <v>18.5</v>
      </c>
      <c r="F171">
        <v>25.5</v>
      </c>
      <c r="G171">
        <v>7</v>
      </c>
      <c r="H171">
        <v>6.4</v>
      </c>
      <c r="I171">
        <v>3.6</v>
      </c>
      <c r="K171" s="18">
        <f>MONTH(날씨7[[#This Row],[tm]])</f>
        <v>6</v>
      </c>
      <c r="L171" s="18">
        <f>DAY(날씨7[[#This Row],[tm]])</f>
        <v>18</v>
      </c>
    </row>
    <row r="172" spans="1:12" x14ac:dyDescent="0.3">
      <c r="A172">
        <v>95</v>
      </c>
      <c r="B172" t="s">
        <v>50</v>
      </c>
      <c r="C172" s="4">
        <v>44366</v>
      </c>
      <c r="D172">
        <v>21</v>
      </c>
      <c r="E172">
        <v>15.3</v>
      </c>
      <c r="F172">
        <v>27.1</v>
      </c>
      <c r="H172">
        <v>7.3</v>
      </c>
      <c r="I172">
        <v>3.1</v>
      </c>
      <c r="K172" s="18">
        <f>MONTH(날씨7[[#This Row],[tm]])</f>
        <v>6</v>
      </c>
      <c r="L172" s="18">
        <f>DAY(날씨7[[#This Row],[tm]])</f>
        <v>19</v>
      </c>
    </row>
    <row r="173" spans="1:12" x14ac:dyDescent="0.3">
      <c r="A173">
        <v>95</v>
      </c>
      <c r="B173" t="s">
        <v>50</v>
      </c>
      <c r="C173" s="4">
        <v>44367</v>
      </c>
      <c r="D173">
        <v>21.3</v>
      </c>
      <c r="E173">
        <v>13.6</v>
      </c>
      <c r="F173">
        <v>29</v>
      </c>
      <c r="H173">
        <v>9.1</v>
      </c>
      <c r="I173">
        <v>4.5999999999999996</v>
      </c>
      <c r="K173" s="18">
        <f>MONTH(날씨7[[#This Row],[tm]])</f>
        <v>6</v>
      </c>
      <c r="L173" s="18">
        <f>DAY(날씨7[[#This Row],[tm]])</f>
        <v>20</v>
      </c>
    </row>
    <row r="174" spans="1:12" x14ac:dyDescent="0.3">
      <c r="A174">
        <v>95</v>
      </c>
      <c r="B174" t="s">
        <v>50</v>
      </c>
      <c r="C174" s="4">
        <v>44368</v>
      </c>
      <c r="D174">
        <v>21.6</v>
      </c>
      <c r="E174">
        <v>17.7</v>
      </c>
      <c r="F174">
        <v>27.2</v>
      </c>
      <c r="G174">
        <v>0</v>
      </c>
      <c r="H174">
        <v>11.7</v>
      </c>
      <c r="I174">
        <v>6</v>
      </c>
      <c r="K174" s="18">
        <f>MONTH(날씨7[[#This Row],[tm]])</f>
        <v>6</v>
      </c>
      <c r="L174" s="18">
        <f>DAY(날씨7[[#This Row],[tm]])</f>
        <v>21</v>
      </c>
    </row>
    <row r="175" spans="1:12" x14ac:dyDescent="0.3">
      <c r="A175">
        <v>95</v>
      </c>
      <c r="B175" t="s">
        <v>50</v>
      </c>
      <c r="C175" s="4">
        <v>44369</v>
      </c>
      <c r="D175">
        <v>20.100000000000001</v>
      </c>
      <c r="E175">
        <v>15.9</v>
      </c>
      <c r="F175">
        <v>27</v>
      </c>
      <c r="G175">
        <v>0</v>
      </c>
      <c r="H175">
        <v>9.6999999999999993</v>
      </c>
      <c r="I175">
        <v>5.7</v>
      </c>
      <c r="K175" s="18">
        <f>MONTH(날씨7[[#This Row],[tm]])</f>
        <v>6</v>
      </c>
      <c r="L175" s="18">
        <f>DAY(날씨7[[#This Row],[tm]])</f>
        <v>22</v>
      </c>
    </row>
    <row r="176" spans="1:12" x14ac:dyDescent="0.3">
      <c r="A176">
        <v>95</v>
      </c>
      <c r="B176" t="s">
        <v>50</v>
      </c>
      <c r="C176" s="4">
        <v>44370</v>
      </c>
      <c r="D176">
        <v>21.4</v>
      </c>
      <c r="E176">
        <v>15.2</v>
      </c>
      <c r="F176">
        <v>27.4</v>
      </c>
      <c r="G176">
        <v>0</v>
      </c>
      <c r="H176">
        <v>8.9</v>
      </c>
      <c r="I176">
        <v>3</v>
      </c>
      <c r="K176" s="18">
        <f>MONTH(날씨7[[#This Row],[tm]])</f>
        <v>6</v>
      </c>
      <c r="L176" s="18">
        <f>DAY(날씨7[[#This Row],[tm]])</f>
        <v>23</v>
      </c>
    </row>
    <row r="177" spans="1:12" x14ac:dyDescent="0.3">
      <c r="A177">
        <v>95</v>
      </c>
      <c r="B177" t="s">
        <v>50</v>
      </c>
      <c r="C177" s="4">
        <v>44371</v>
      </c>
      <c r="D177">
        <v>22.1</v>
      </c>
      <c r="E177">
        <v>16.3</v>
      </c>
      <c r="F177">
        <v>27.9</v>
      </c>
      <c r="G177">
        <v>0</v>
      </c>
      <c r="H177">
        <v>5</v>
      </c>
      <c r="I177">
        <v>2.8</v>
      </c>
      <c r="K177" s="18">
        <f>MONTH(날씨7[[#This Row],[tm]])</f>
        <v>6</v>
      </c>
      <c r="L177" s="18">
        <f>DAY(날씨7[[#This Row],[tm]])</f>
        <v>24</v>
      </c>
    </row>
    <row r="178" spans="1:12" x14ac:dyDescent="0.3">
      <c r="A178">
        <v>95</v>
      </c>
      <c r="B178" t="s">
        <v>50</v>
      </c>
      <c r="C178" s="4">
        <v>44372</v>
      </c>
      <c r="D178">
        <v>23.1</v>
      </c>
      <c r="E178">
        <v>17.3</v>
      </c>
      <c r="F178">
        <v>28.5</v>
      </c>
      <c r="H178">
        <v>6</v>
      </c>
      <c r="I178">
        <v>2.9</v>
      </c>
      <c r="K178" s="18">
        <f>MONTH(날씨7[[#This Row],[tm]])</f>
        <v>6</v>
      </c>
      <c r="L178" s="18">
        <f>DAY(날씨7[[#This Row],[tm]])</f>
        <v>25</v>
      </c>
    </row>
    <row r="179" spans="1:12" x14ac:dyDescent="0.3">
      <c r="A179">
        <v>95</v>
      </c>
      <c r="B179" t="s">
        <v>50</v>
      </c>
      <c r="C179" s="4">
        <v>44373</v>
      </c>
      <c r="D179">
        <v>20.2</v>
      </c>
      <c r="E179">
        <v>18.399999999999999</v>
      </c>
      <c r="F179">
        <v>22.5</v>
      </c>
      <c r="G179">
        <v>3.5</v>
      </c>
      <c r="H179">
        <v>4</v>
      </c>
      <c r="I179">
        <v>2.4</v>
      </c>
      <c r="K179" s="18">
        <f>MONTH(날씨7[[#This Row],[tm]])</f>
        <v>6</v>
      </c>
      <c r="L179" s="18">
        <f>DAY(날씨7[[#This Row],[tm]])</f>
        <v>26</v>
      </c>
    </row>
    <row r="180" spans="1:12" x14ac:dyDescent="0.3">
      <c r="A180">
        <v>95</v>
      </c>
      <c r="B180" t="s">
        <v>50</v>
      </c>
      <c r="C180" s="4">
        <v>44374</v>
      </c>
      <c r="D180">
        <v>22.7</v>
      </c>
      <c r="E180">
        <v>16.399999999999999</v>
      </c>
      <c r="F180">
        <v>30</v>
      </c>
      <c r="G180">
        <v>0</v>
      </c>
      <c r="H180">
        <v>6.9</v>
      </c>
      <c r="I180">
        <v>3.3</v>
      </c>
      <c r="K180" s="18">
        <f>MONTH(날씨7[[#This Row],[tm]])</f>
        <v>6</v>
      </c>
      <c r="L180" s="18">
        <f>DAY(날씨7[[#This Row],[tm]])</f>
        <v>27</v>
      </c>
    </row>
    <row r="181" spans="1:12" x14ac:dyDescent="0.3">
      <c r="A181">
        <v>95</v>
      </c>
      <c r="B181" t="s">
        <v>50</v>
      </c>
      <c r="C181" s="4">
        <v>44375</v>
      </c>
      <c r="D181">
        <v>22.8</v>
      </c>
      <c r="E181">
        <v>19.5</v>
      </c>
      <c r="F181">
        <v>28</v>
      </c>
      <c r="G181">
        <v>0</v>
      </c>
      <c r="H181">
        <v>5.4</v>
      </c>
      <c r="I181">
        <v>3</v>
      </c>
      <c r="K181" s="18">
        <f>MONTH(날씨7[[#This Row],[tm]])</f>
        <v>6</v>
      </c>
      <c r="L181" s="18">
        <f>DAY(날씨7[[#This Row],[tm]])</f>
        <v>28</v>
      </c>
    </row>
    <row r="182" spans="1:12" x14ac:dyDescent="0.3">
      <c r="A182">
        <v>95</v>
      </c>
      <c r="B182" t="s">
        <v>50</v>
      </c>
      <c r="C182" s="4">
        <v>44376</v>
      </c>
      <c r="D182">
        <v>22.6</v>
      </c>
      <c r="E182">
        <v>17.3</v>
      </c>
      <c r="F182">
        <v>28.3</v>
      </c>
      <c r="G182">
        <v>0.6</v>
      </c>
      <c r="H182">
        <v>8.5</v>
      </c>
      <c r="I182">
        <v>4</v>
      </c>
      <c r="K182" s="18">
        <f>MONTH(날씨7[[#This Row],[tm]])</f>
        <v>6</v>
      </c>
      <c r="L182" s="18">
        <f>DAY(날씨7[[#This Row],[tm]])</f>
        <v>29</v>
      </c>
    </row>
    <row r="183" spans="1:12" x14ac:dyDescent="0.3">
      <c r="A183">
        <v>95</v>
      </c>
      <c r="B183" t="s">
        <v>50</v>
      </c>
      <c r="C183" s="4">
        <v>44377</v>
      </c>
      <c r="D183">
        <v>21.4</v>
      </c>
      <c r="E183">
        <v>19.399999999999999</v>
      </c>
      <c r="F183">
        <v>26.9</v>
      </c>
      <c r="G183">
        <v>18</v>
      </c>
      <c r="H183">
        <v>4.8</v>
      </c>
      <c r="I183">
        <v>2.7</v>
      </c>
      <c r="K183" s="18">
        <f>MONTH(날씨7[[#This Row],[tm]])</f>
        <v>6</v>
      </c>
      <c r="L183" s="18">
        <f>DAY(날씨7[[#This Row],[tm]])</f>
        <v>30</v>
      </c>
    </row>
    <row r="184" spans="1:12" x14ac:dyDescent="0.3">
      <c r="A184">
        <v>95</v>
      </c>
      <c r="B184" t="s">
        <v>50</v>
      </c>
      <c r="C184" s="4">
        <v>44378</v>
      </c>
      <c r="D184">
        <v>23.8</v>
      </c>
      <c r="E184">
        <v>18.3</v>
      </c>
      <c r="F184">
        <v>29.7</v>
      </c>
      <c r="H184">
        <v>5.4</v>
      </c>
      <c r="I184">
        <v>3.3</v>
      </c>
      <c r="K184" s="18">
        <f>MONTH(날씨7[[#This Row],[tm]])</f>
        <v>7</v>
      </c>
      <c r="L184" s="18">
        <f>DAY(날씨7[[#This Row],[tm]])</f>
        <v>1</v>
      </c>
    </row>
    <row r="185" spans="1:12" x14ac:dyDescent="0.3">
      <c r="A185">
        <v>95</v>
      </c>
      <c r="B185" t="s">
        <v>50</v>
      </c>
      <c r="C185" s="4">
        <v>44379</v>
      </c>
      <c r="D185">
        <v>24</v>
      </c>
      <c r="E185">
        <v>19.8</v>
      </c>
      <c r="F185">
        <v>29.9</v>
      </c>
      <c r="H185">
        <v>6.6</v>
      </c>
      <c r="I185">
        <v>4.0999999999999996</v>
      </c>
      <c r="K185" s="18">
        <f>MONTH(날씨7[[#This Row],[tm]])</f>
        <v>7</v>
      </c>
      <c r="L185" s="18">
        <f>DAY(날씨7[[#This Row],[tm]])</f>
        <v>2</v>
      </c>
    </row>
    <row r="186" spans="1:12" x14ac:dyDescent="0.3">
      <c r="A186">
        <v>95</v>
      </c>
      <c r="B186" t="s">
        <v>50</v>
      </c>
      <c r="C186" s="4">
        <v>44380</v>
      </c>
      <c r="D186">
        <v>21.1</v>
      </c>
      <c r="E186">
        <v>18</v>
      </c>
      <c r="F186">
        <v>25.2</v>
      </c>
      <c r="G186">
        <v>30.7</v>
      </c>
      <c r="H186">
        <v>7.6</v>
      </c>
      <c r="I186">
        <v>4.0999999999999996</v>
      </c>
      <c r="K186" s="18">
        <f>MONTH(날씨7[[#This Row],[tm]])</f>
        <v>7</v>
      </c>
      <c r="L186" s="18">
        <f>DAY(날씨7[[#This Row],[tm]])</f>
        <v>3</v>
      </c>
    </row>
    <row r="187" spans="1:12" x14ac:dyDescent="0.3">
      <c r="A187">
        <v>95</v>
      </c>
      <c r="B187" t="s">
        <v>50</v>
      </c>
      <c r="C187" s="4">
        <v>44381</v>
      </c>
      <c r="D187">
        <v>20.9</v>
      </c>
      <c r="E187">
        <v>19.2</v>
      </c>
      <c r="F187">
        <v>24</v>
      </c>
      <c r="G187">
        <v>24.1</v>
      </c>
      <c r="H187">
        <v>6.6</v>
      </c>
      <c r="I187">
        <v>3.8</v>
      </c>
      <c r="K187" s="18">
        <f>MONTH(날씨7[[#This Row],[tm]])</f>
        <v>7</v>
      </c>
      <c r="L187" s="18">
        <f>DAY(날씨7[[#This Row],[tm]])</f>
        <v>4</v>
      </c>
    </row>
    <row r="188" spans="1:12" x14ac:dyDescent="0.3">
      <c r="A188">
        <v>95</v>
      </c>
      <c r="B188" t="s">
        <v>50</v>
      </c>
      <c r="C188" s="4">
        <v>44382</v>
      </c>
      <c r="D188">
        <v>21.5</v>
      </c>
      <c r="E188">
        <v>19</v>
      </c>
      <c r="F188">
        <v>26.4</v>
      </c>
      <c r="H188">
        <v>6.1</v>
      </c>
      <c r="I188">
        <v>3.4</v>
      </c>
      <c r="K188" s="18">
        <f>MONTH(날씨7[[#This Row],[tm]])</f>
        <v>7</v>
      </c>
      <c r="L188" s="18">
        <f>DAY(날씨7[[#This Row],[tm]])</f>
        <v>5</v>
      </c>
    </row>
    <row r="189" spans="1:12" x14ac:dyDescent="0.3">
      <c r="A189">
        <v>95</v>
      </c>
      <c r="B189" t="s">
        <v>50</v>
      </c>
      <c r="C189" s="4">
        <v>44383</v>
      </c>
      <c r="D189">
        <v>23.7</v>
      </c>
      <c r="E189">
        <v>17.7</v>
      </c>
      <c r="F189">
        <v>29.4</v>
      </c>
      <c r="H189">
        <v>5.5</v>
      </c>
      <c r="I189">
        <v>2.8</v>
      </c>
      <c r="K189" s="18">
        <f>MONTH(날씨7[[#This Row],[tm]])</f>
        <v>7</v>
      </c>
      <c r="L189" s="18">
        <f>DAY(날씨7[[#This Row],[tm]])</f>
        <v>6</v>
      </c>
    </row>
    <row r="190" spans="1:12" x14ac:dyDescent="0.3">
      <c r="A190">
        <v>95</v>
      </c>
      <c r="B190" t="s">
        <v>50</v>
      </c>
      <c r="C190" s="4">
        <v>44384</v>
      </c>
      <c r="D190">
        <v>25.3</v>
      </c>
      <c r="E190">
        <v>19.899999999999999</v>
      </c>
      <c r="F190">
        <v>30</v>
      </c>
      <c r="H190">
        <v>4.5999999999999996</v>
      </c>
      <c r="I190">
        <v>2.2999999999999998</v>
      </c>
      <c r="K190" s="18">
        <f>MONTH(날씨7[[#This Row],[tm]])</f>
        <v>7</v>
      </c>
      <c r="L190" s="18">
        <f>DAY(날씨7[[#This Row],[tm]])</f>
        <v>7</v>
      </c>
    </row>
    <row r="191" spans="1:12" x14ac:dyDescent="0.3">
      <c r="A191">
        <v>95</v>
      </c>
      <c r="B191" t="s">
        <v>50</v>
      </c>
      <c r="C191" s="4">
        <v>44385</v>
      </c>
      <c r="D191">
        <v>24.5</v>
      </c>
      <c r="E191">
        <v>20.7</v>
      </c>
      <c r="F191">
        <v>30.7</v>
      </c>
      <c r="G191">
        <v>52.5</v>
      </c>
      <c r="H191">
        <v>14.2</v>
      </c>
      <c r="I191">
        <v>7.2</v>
      </c>
      <c r="K191" s="18">
        <f>MONTH(날씨7[[#This Row],[tm]])</f>
        <v>7</v>
      </c>
      <c r="L191" s="18">
        <f>DAY(날씨7[[#This Row],[tm]])</f>
        <v>8</v>
      </c>
    </row>
    <row r="192" spans="1:12" x14ac:dyDescent="0.3">
      <c r="A192">
        <v>95</v>
      </c>
      <c r="B192" t="s">
        <v>50</v>
      </c>
      <c r="C192" s="4">
        <v>44386</v>
      </c>
      <c r="D192">
        <v>23.8</v>
      </c>
      <c r="E192">
        <v>20</v>
      </c>
      <c r="F192">
        <v>28.9</v>
      </c>
      <c r="G192">
        <v>0.1</v>
      </c>
      <c r="H192">
        <v>4.4000000000000004</v>
      </c>
      <c r="I192">
        <v>2.8</v>
      </c>
      <c r="K192" s="18">
        <f>MONTH(날씨7[[#This Row],[tm]])</f>
        <v>7</v>
      </c>
      <c r="L192" s="18">
        <f>DAY(날씨7[[#This Row],[tm]])</f>
        <v>9</v>
      </c>
    </row>
    <row r="193" spans="1:12" x14ac:dyDescent="0.3">
      <c r="A193">
        <v>95</v>
      </c>
      <c r="B193" t="s">
        <v>50</v>
      </c>
      <c r="C193" s="4">
        <v>44387</v>
      </c>
      <c r="D193">
        <v>24.4</v>
      </c>
      <c r="E193">
        <v>21</v>
      </c>
      <c r="F193">
        <v>28.6</v>
      </c>
      <c r="G193">
        <v>0.8</v>
      </c>
      <c r="H193">
        <v>8.9</v>
      </c>
      <c r="I193">
        <v>3.9</v>
      </c>
      <c r="K193" s="18">
        <f>MONTH(날씨7[[#This Row],[tm]])</f>
        <v>7</v>
      </c>
      <c r="L193" s="18">
        <f>DAY(날씨7[[#This Row],[tm]])</f>
        <v>10</v>
      </c>
    </row>
    <row r="194" spans="1:12" x14ac:dyDescent="0.3">
      <c r="A194">
        <v>95</v>
      </c>
      <c r="B194" t="s">
        <v>50</v>
      </c>
      <c r="C194" s="4">
        <v>44388</v>
      </c>
      <c r="D194">
        <v>23.9</v>
      </c>
      <c r="E194">
        <v>20.9</v>
      </c>
      <c r="F194">
        <v>28.3</v>
      </c>
      <c r="G194">
        <v>1.1000000000000001</v>
      </c>
      <c r="H194">
        <v>8.1999999999999993</v>
      </c>
      <c r="I194">
        <v>3.5</v>
      </c>
      <c r="K194" s="18">
        <f>MONTH(날씨7[[#This Row],[tm]])</f>
        <v>7</v>
      </c>
      <c r="L194" s="18">
        <f>DAY(날씨7[[#This Row],[tm]])</f>
        <v>11</v>
      </c>
    </row>
    <row r="195" spans="1:12" x14ac:dyDescent="0.3">
      <c r="A195">
        <v>95</v>
      </c>
      <c r="B195" t="s">
        <v>50</v>
      </c>
      <c r="C195" s="4">
        <v>44389</v>
      </c>
      <c r="D195">
        <v>26.3</v>
      </c>
      <c r="E195">
        <v>22.1</v>
      </c>
      <c r="F195">
        <v>31.1</v>
      </c>
      <c r="H195">
        <v>4.5999999999999996</v>
      </c>
      <c r="I195">
        <v>2.4</v>
      </c>
      <c r="K195" s="18">
        <f>MONTH(날씨7[[#This Row],[tm]])</f>
        <v>7</v>
      </c>
      <c r="L195" s="18">
        <f>DAY(날씨7[[#This Row],[tm]])</f>
        <v>12</v>
      </c>
    </row>
    <row r="196" spans="1:12" x14ac:dyDescent="0.3">
      <c r="A196">
        <v>95</v>
      </c>
      <c r="B196" t="s">
        <v>50</v>
      </c>
      <c r="C196" s="4">
        <v>44390</v>
      </c>
      <c r="D196">
        <v>27.1</v>
      </c>
      <c r="E196">
        <v>21.7</v>
      </c>
      <c r="F196">
        <v>32.5</v>
      </c>
      <c r="H196">
        <v>5.9</v>
      </c>
      <c r="I196">
        <v>3.3</v>
      </c>
      <c r="K196" s="18">
        <f>MONTH(날씨7[[#This Row],[tm]])</f>
        <v>7</v>
      </c>
      <c r="L196" s="18">
        <f>DAY(날씨7[[#This Row],[tm]])</f>
        <v>13</v>
      </c>
    </row>
    <row r="197" spans="1:12" x14ac:dyDescent="0.3">
      <c r="A197">
        <v>95</v>
      </c>
      <c r="B197" t="s">
        <v>50</v>
      </c>
      <c r="C197" s="4">
        <v>44391</v>
      </c>
      <c r="D197">
        <v>27.9</v>
      </c>
      <c r="E197">
        <v>22.7</v>
      </c>
      <c r="F197">
        <v>33.200000000000003</v>
      </c>
      <c r="H197">
        <v>6.7</v>
      </c>
      <c r="I197">
        <v>3.2</v>
      </c>
      <c r="K197" s="18">
        <f>MONTH(날씨7[[#This Row],[tm]])</f>
        <v>7</v>
      </c>
      <c r="L197" s="18">
        <f>DAY(날씨7[[#This Row],[tm]])</f>
        <v>14</v>
      </c>
    </row>
    <row r="198" spans="1:12" x14ac:dyDescent="0.3">
      <c r="A198">
        <v>95</v>
      </c>
      <c r="B198" t="s">
        <v>50</v>
      </c>
      <c r="C198" s="4">
        <v>44392</v>
      </c>
      <c r="D198">
        <v>27.2</v>
      </c>
      <c r="E198">
        <v>21.8</v>
      </c>
      <c r="F198">
        <v>33.799999999999997</v>
      </c>
      <c r="G198">
        <v>0</v>
      </c>
      <c r="H198">
        <v>11.4</v>
      </c>
      <c r="I198">
        <v>5</v>
      </c>
      <c r="K198" s="18">
        <f>MONTH(날씨7[[#This Row],[tm]])</f>
        <v>7</v>
      </c>
      <c r="L198" s="18">
        <f>DAY(날씨7[[#This Row],[tm]])</f>
        <v>15</v>
      </c>
    </row>
    <row r="199" spans="1:12" x14ac:dyDescent="0.3">
      <c r="A199">
        <v>95</v>
      </c>
      <c r="B199" t="s">
        <v>50</v>
      </c>
      <c r="C199" s="4">
        <v>44393</v>
      </c>
      <c r="D199">
        <v>25.9</v>
      </c>
      <c r="E199">
        <v>20.6</v>
      </c>
      <c r="F199">
        <v>33.700000000000003</v>
      </c>
      <c r="G199">
        <v>0</v>
      </c>
      <c r="H199">
        <v>8.3000000000000007</v>
      </c>
      <c r="I199">
        <v>4.7</v>
      </c>
      <c r="K199" s="18">
        <f>MONTH(날씨7[[#This Row],[tm]])</f>
        <v>7</v>
      </c>
      <c r="L199" s="18">
        <f>DAY(날씨7[[#This Row],[tm]])</f>
        <v>16</v>
      </c>
    </row>
    <row r="200" spans="1:12" x14ac:dyDescent="0.3">
      <c r="A200">
        <v>95</v>
      </c>
      <c r="B200" t="s">
        <v>50</v>
      </c>
      <c r="C200" s="4">
        <v>44394</v>
      </c>
      <c r="D200">
        <v>26.3</v>
      </c>
      <c r="E200">
        <v>20.6</v>
      </c>
      <c r="F200">
        <v>32.299999999999997</v>
      </c>
      <c r="G200">
        <v>0</v>
      </c>
      <c r="H200">
        <v>5</v>
      </c>
      <c r="I200">
        <v>2.8</v>
      </c>
      <c r="K200" s="18">
        <f>MONTH(날씨7[[#This Row],[tm]])</f>
        <v>7</v>
      </c>
      <c r="L200" s="18">
        <f>DAY(날씨7[[#This Row],[tm]])</f>
        <v>17</v>
      </c>
    </row>
    <row r="201" spans="1:12" x14ac:dyDescent="0.3">
      <c r="A201">
        <v>95</v>
      </c>
      <c r="B201" t="s">
        <v>50</v>
      </c>
      <c r="C201" s="4">
        <v>44395</v>
      </c>
      <c r="D201">
        <v>27.2</v>
      </c>
      <c r="E201">
        <v>22</v>
      </c>
      <c r="F201">
        <v>33.1</v>
      </c>
      <c r="G201">
        <v>0</v>
      </c>
      <c r="H201">
        <v>5.3</v>
      </c>
      <c r="I201">
        <v>2.2999999999999998</v>
      </c>
      <c r="K201" s="18">
        <f>MONTH(날씨7[[#This Row],[tm]])</f>
        <v>7</v>
      </c>
      <c r="L201" s="18">
        <f>DAY(날씨7[[#This Row],[tm]])</f>
        <v>18</v>
      </c>
    </row>
    <row r="202" spans="1:12" x14ac:dyDescent="0.3">
      <c r="A202">
        <v>95</v>
      </c>
      <c r="B202" t="s">
        <v>50</v>
      </c>
      <c r="C202" s="4">
        <v>44396</v>
      </c>
      <c r="D202">
        <v>25.8</v>
      </c>
      <c r="E202">
        <v>22.7</v>
      </c>
      <c r="F202">
        <v>30.9</v>
      </c>
      <c r="G202">
        <v>6.5</v>
      </c>
      <c r="H202">
        <v>7.2</v>
      </c>
      <c r="I202">
        <v>3.7</v>
      </c>
      <c r="K202" s="18">
        <f>MONTH(날씨7[[#This Row],[tm]])</f>
        <v>7</v>
      </c>
      <c r="L202" s="18">
        <f>DAY(날씨7[[#This Row],[tm]])</f>
        <v>19</v>
      </c>
    </row>
    <row r="203" spans="1:12" x14ac:dyDescent="0.3">
      <c r="A203">
        <v>95</v>
      </c>
      <c r="B203" t="s">
        <v>50</v>
      </c>
      <c r="C203" s="4">
        <v>44397</v>
      </c>
      <c r="D203">
        <v>26.5</v>
      </c>
      <c r="E203">
        <v>21</v>
      </c>
      <c r="F203">
        <v>32.6</v>
      </c>
      <c r="H203">
        <v>4</v>
      </c>
      <c r="I203">
        <v>2</v>
      </c>
      <c r="K203" s="18">
        <f>MONTH(날씨7[[#This Row],[tm]])</f>
        <v>7</v>
      </c>
      <c r="L203" s="18">
        <f>DAY(날씨7[[#This Row],[tm]])</f>
        <v>20</v>
      </c>
    </row>
    <row r="204" spans="1:12" x14ac:dyDescent="0.3">
      <c r="A204">
        <v>95</v>
      </c>
      <c r="B204" t="s">
        <v>50</v>
      </c>
      <c r="C204" s="4">
        <v>44398</v>
      </c>
      <c r="D204">
        <v>28.3</v>
      </c>
      <c r="E204">
        <v>21.9</v>
      </c>
      <c r="F204">
        <v>35</v>
      </c>
      <c r="H204">
        <v>5.5</v>
      </c>
      <c r="I204">
        <v>2.5</v>
      </c>
      <c r="K204" s="18">
        <f>MONTH(날씨7[[#This Row],[tm]])</f>
        <v>7</v>
      </c>
      <c r="L204" s="18">
        <f>DAY(날씨7[[#This Row],[tm]])</f>
        <v>21</v>
      </c>
    </row>
    <row r="205" spans="1:12" x14ac:dyDescent="0.3">
      <c r="A205">
        <v>95</v>
      </c>
      <c r="B205" t="s">
        <v>50</v>
      </c>
      <c r="C205" s="4">
        <v>44399</v>
      </c>
      <c r="D205">
        <v>27.7</v>
      </c>
      <c r="E205">
        <v>22</v>
      </c>
      <c r="F205">
        <v>34.700000000000003</v>
      </c>
      <c r="H205">
        <v>5.7</v>
      </c>
      <c r="I205">
        <v>3.3</v>
      </c>
      <c r="K205" s="18">
        <f>MONTH(날씨7[[#This Row],[tm]])</f>
        <v>7</v>
      </c>
      <c r="L205" s="18">
        <f>DAY(날씨7[[#This Row],[tm]])</f>
        <v>22</v>
      </c>
    </row>
    <row r="206" spans="1:12" x14ac:dyDescent="0.3">
      <c r="A206">
        <v>95</v>
      </c>
      <c r="B206" t="s">
        <v>50</v>
      </c>
      <c r="C206" s="4">
        <v>44400</v>
      </c>
      <c r="D206">
        <v>28.1</v>
      </c>
      <c r="E206">
        <v>21.5</v>
      </c>
      <c r="F206">
        <v>34.799999999999997</v>
      </c>
      <c r="H206">
        <v>5.2</v>
      </c>
      <c r="I206">
        <v>2.6</v>
      </c>
      <c r="K206" s="18">
        <f>MONTH(날씨7[[#This Row],[tm]])</f>
        <v>7</v>
      </c>
      <c r="L206" s="18">
        <f>DAY(날씨7[[#This Row],[tm]])</f>
        <v>23</v>
      </c>
    </row>
    <row r="207" spans="1:12" x14ac:dyDescent="0.3">
      <c r="A207">
        <v>95</v>
      </c>
      <c r="B207" t="s">
        <v>50</v>
      </c>
      <c r="C207" s="4">
        <v>44401</v>
      </c>
      <c r="D207">
        <v>28.6</v>
      </c>
      <c r="E207">
        <v>22.2</v>
      </c>
      <c r="F207">
        <v>35.4</v>
      </c>
      <c r="H207">
        <v>3.9</v>
      </c>
      <c r="I207">
        <v>2</v>
      </c>
      <c r="K207" s="18">
        <f>MONTH(날씨7[[#This Row],[tm]])</f>
        <v>7</v>
      </c>
      <c r="L207" s="18">
        <f>DAY(날씨7[[#This Row],[tm]])</f>
        <v>24</v>
      </c>
    </row>
    <row r="208" spans="1:12" x14ac:dyDescent="0.3">
      <c r="A208">
        <v>95</v>
      </c>
      <c r="B208" t="s">
        <v>50</v>
      </c>
      <c r="C208" s="4">
        <v>44402</v>
      </c>
      <c r="D208">
        <v>28.9</v>
      </c>
      <c r="E208">
        <v>22.5</v>
      </c>
      <c r="F208">
        <v>35.1</v>
      </c>
      <c r="H208">
        <v>4.5999999999999996</v>
      </c>
      <c r="I208">
        <v>2.2999999999999998</v>
      </c>
      <c r="K208" s="18">
        <f>MONTH(날씨7[[#This Row],[tm]])</f>
        <v>7</v>
      </c>
      <c r="L208" s="18">
        <f>DAY(날씨7[[#This Row],[tm]])</f>
        <v>25</v>
      </c>
    </row>
    <row r="209" spans="1:12" x14ac:dyDescent="0.3">
      <c r="A209">
        <v>95</v>
      </c>
      <c r="B209" t="s">
        <v>50</v>
      </c>
      <c r="C209" s="4">
        <v>44403</v>
      </c>
      <c r="D209">
        <v>28.9</v>
      </c>
      <c r="E209">
        <v>24.1</v>
      </c>
      <c r="F209">
        <v>34.700000000000003</v>
      </c>
      <c r="H209">
        <v>5.3</v>
      </c>
      <c r="I209">
        <v>3.3</v>
      </c>
      <c r="K209" s="18">
        <f>MONTH(날씨7[[#This Row],[tm]])</f>
        <v>7</v>
      </c>
      <c r="L209" s="18">
        <f>DAY(날씨7[[#This Row],[tm]])</f>
        <v>26</v>
      </c>
    </row>
    <row r="210" spans="1:12" x14ac:dyDescent="0.3">
      <c r="A210">
        <v>95</v>
      </c>
      <c r="B210" t="s">
        <v>50</v>
      </c>
      <c r="C210" s="4">
        <v>44404</v>
      </c>
      <c r="D210">
        <v>29.2</v>
      </c>
      <c r="E210">
        <v>23.8</v>
      </c>
      <c r="F210">
        <v>35.700000000000003</v>
      </c>
      <c r="H210">
        <v>6.2</v>
      </c>
      <c r="I210">
        <v>3.8</v>
      </c>
      <c r="K210" s="18">
        <f>MONTH(날씨7[[#This Row],[tm]])</f>
        <v>7</v>
      </c>
      <c r="L210" s="18">
        <f>DAY(날씨7[[#This Row],[tm]])</f>
        <v>27</v>
      </c>
    </row>
    <row r="211" spans="1:12" x14ac:dyDescent="0.3">
      <c r="A211">
        <v>95</v>
      </c>
      <c r="B211" t="s">
        <v>50</v>
      </c>
      <c r="C211" s="4">
        <v>44405</v>
      </c>
      <c r="D211">
        <v>27.5</v>
      </c>
      <c r="E211">
        <v>22.3</v>
      </c>
      <c r="F211">
        <v>34</v>
      </c>
      <c r="H211">
        <v>5.6</v>
      </c>
      <c r="I211">
        <v>3.2</v>
      </c>
      <c r="K211" s="18">
        <f>MONTH(날씨7[[#This Row],[tm]])</f>
        <v>7</v>
      </c>
      <c r="L211" s="18">
        <f>DAY(날씨7[[#This Row],[tm]])</f>
        <v>28</v>
      </c>
    </row>
    <row r="212" spans="1:12" x14ac:dyDescent="0.3">
      <c r="A212">
        <v>95</v>
      </c>
      <c r="B212" t="s">
        <v>50</v>
      </c>
      <c r="C212" s="4">
        <v>44406</v>
      </c>
      <c r="D212">
        <v>27.1</v>
      </c>
      <c r="E212">
        <v>21.7</v>
      </c>
      <c r="F212">
        <v>32.4</v>
      </c>
      <c r="H212">
        <v>4.0999999999999996</v>
      </c>
      <c r="I212">
        <v>2.2000000000000002</v>
      </c>
      <c r="K212" s="18">
        <f>MONTH(날씨7[[#This Row],[tm]])</f>
        <v>7</v>
      </c>
      <c r="L212" s="18">
        <f>DAY(날씨7[[#This Row],[tm]])</f>
        <v>29</v>
      </c>
    </row>
    <row r="213" spans="1:12" x14ac:dyDescent="0.3">
      <c r="A213">
        <v>95</v>
      </c>
      <c r="B213" t="s">
        <v>50</v>
      </c>
      <c r="C213" s="4">
        <v>44407</v>
      </c>
      <c r="D213">
        <v>28.6</v>
      </c>
      <c r="E213">
        <v>22.3</v>
      </c>
      <c r="F213">
        <v>34.9</v>
      </c>
      <c r="H213">
        <v>7</v>
      </c>
      <c r="I213">
        <v>3.2</v>
      </c>
      <c r="K213" s="18">
        <f>MONTH(날씨7[[#This Row],[tm]])</f>
        <v>7</v>
      </c>
      <c r="L213" s="18">
        <f>DAY(날씨7[[#This Row],[tm]])</f>
        <v>30</v>
      </c>
    </row>
    <row r="214" spans="1:12" x14ac:dyDescent="0.3">
      <c r="A214">
        <v>95</v>
      </c>
      <c r="B214" t="s">
        <v>50</v>
      </c>
      <c r="C214" s="4">
        <v>44408</v>
      </c>
      <c r="D214">
        <v>27.9</v>
      </c>
      <c r="E214">
        <v>24.4</v>
      </c>
      <c r="F214">
        <v>33.1</v>
      </c>
      <c r="G214">
        <v>1.4</v>
      </c>
      <c r="H214">
        <v>5.3</v>
      </c>
      <c r="I214">
        <v>2.6</v>
      </c>
      <c r="K214" s="18">
        <f>MONTH(날씨7[[#This Row],[tm]])</f>
        <v>7</v>
      </c>
      <c r="L214" s="18">
        <f>DAY(날씨7[[#This Row],[tm]])</f>
        <v>31</v>
      </c>
    </row>
    <row r="215" spans="1:12" x14ac:dyDescent="0.3">
      <c r="A215">
        <v>95</v>
      </c>
      <c r="B215" t="s">
        <v>50</v>
      </c>
      <c r="C215" s="4">
        <v>44409</v>
      </c>
      <c r="D215">
        <v>25.7</v>
      </c>
      <c r="E215">
        <v>23.1</v>
      </c>
      <c r="F215">
        <v>28.9</v>
      </c>
      <c r="G215">
        <v>42</v>
      </c>
      <c r="H215">
        <v>14.4</v>
      </c>
      <c r="I215">
        <v>6.6</v>
      </c>
      <c r="K215" s="18">
        <f>MONTH(날씨7[[#This Row],[tm]])</f>
        <v>8</v>
      </c>
      <c r="L215" s="18">
        <f>DAY(날씨7[[#This Row],[tm]])</f>
        <v>1</v>
      </c>
    </row>
    <row r="216" spans="1:12" x14ac:dyDescent="0.3">
      <c r="A216">
        <v>95</v>
      </c>
      <c r="B216" t="s">
        <v>50</v>
      </c>
      <c r="C216" s="4">
        <v>44410</v>
      </c>
      <c r="D216">
        <v>25.1</v>
      </c>
      <c r="E216">
        <v>22.8</v>
      </c>
      <c r="F216">
        <v>28.9</v>
      </c>
      <c r="G216">
        <v>5.5</v>
      </c>
      <c r="H216">
        <v>5.7</v>
      </c>
      <c r="I216">
        <v>3.1</v>
      </c>
      <c r="K216" s="18">
        <f>MONTH(날씨7[[#This Row],[tm]])</f>
        <v>8</v>
      </c>
      <c r="L216" s="18">
        <f>DAY(날씨7[[#This Row],[tm]])</f>
        <v>2</v>
      </c>
    </row>
    <row r="217" spans="1:12" x14ac:dyDescent="0.3">
      <c r="A217">
        <v>95</v>
      </c>
      <c r="B217" t="s">
        <v>50</v>
      </c>
      <c r="C217" s="4">
        <v>44411</v>
      </c>
      <c r="D217">
        <v>25.8</v>
      </c>
      <c r="E217">
        <v>21.3</v>
      </c>
      <c r="F217">
        <v>31.8</v>
      </c>
      <c r="G217">
        <v>0</v>
      </c>
      <c r="H217">
        <v>6.6</v>
      </c>
      <c r="I217">
        <v>3.1</v>
      </c>
      <c r="K217" s="18">
        <f>MONTH(날씨7[[#This Row],[tm]])</f>
        <v>8</v>
      </c>
      <c r="L217" s="18">
        <f>DAY(날씨7[[#This Row],[tm]])</f>
        <v>3</v>
      </c>
    </row>
    <row r="218" spans="1:12" x14ac:dyDescent="0.3">
      <c r="A218">
        <v>95</v>
      </c>
      <c r="B218" t="s">
        <v>50</v>
      </c>
      <c r="C218" s="4">
        <v>44412</v>
      </c>
      <c r="D218">
        <v>26.7</v>
      </c>
      <c r="E218">
        <v>23.2</v>
      </c>
      <c r="F218">
        <v>31.7</v>
      </c>
      <c r="H218">
        <v>5.0999999999999996</v>
      </c>
      <c r="I218">
        <v>2.4</v>
      </c>
      <c r="K218" s="18">
        <f>MONTH(날씨7[[#This Row],[tm]])</f>
        <v>8</v>
      </c>
      <c r="L218" s="18">
        <f>DAY(날씨7[[#This Row],[tm]])</f>
        <v>4</v>
      </c>
    </row>
    <row r="219" spans="1:12" x14ac:dyDescent="0.3">
      <c r="A219">
        <v>95</v>
      </c>
      <c r="B219" t="s">
        <v>50</v>
      </c>
      <c r="C219" s="4">
        <v>44413</v>
      </c>
      <c r="D219">
        <v>26.8</v>
      </c>
      <c r="E219">
        <v>21.1</v>
      </c>
      <c r="F219">
        <v>32.1</v>
      </c>
      <c r="H219">
        <v>4.8</v>
      </c>
      <c r="I219">
        <v>2.2999999999999998</v>
      </c>
      <c r="K219" s="18">
        <f>MONTH(날씨7[[#This Row],[tm]])</f>
        <v>8</v>
      </c>
      <c r="L219" s="18">
        <f>DAY(날씨7[[#This Row],[tm]])</f>
        <v>5</v>
      </c>
    </row>
    <row r="220" spans="1:12" x14ac:dyDescent="0.3">
      <c r="A220">
        <v>95</v>
      </c>
      <c r="B220" t="s">
        <v>50</v>
      </c>
      <c r="C220" s="4">
        <v>44414</v>
      </c>
      <c r="D220">
        <v>25.5</v>
      </c>
      <c r="E220">
        <v>22.6</v>
      </c>
      <c r="F220">
        <v>30.8</v>
      </c>
      <c r="H220">
        <v>11.5</v>
      </c>
      <c r="I220">
        <v>6.1</v>
      </c>
      <c r="K220" s="18">
        <f>MONTH(날씨7[[#This Row],[tm]])</f>
        <v>8</v>
      </c>
      <c r="L220" s="18">
        <f>DAY(날씨7[[#This Row],[tm]])</f>
        <v>6</v>
      </c>
    </row>
    <row r="221" spans="1:12" x14ac:dyDescent="0.3">
      <c r="A221">
        <v>95</v>
      </c>
      <c r="B221" t="s">
        <v>50</v>
      </c>
      <c r="C221" s="4">
        <v>44415</v>
      </c>
      <c r="D221">
        <v>25.4</v>
      </c>
      <c r="E221">
        <v>20.2</v>
      </c>
      <c r="F221">
        <v>31.3</v>
      </c>
      <c r="H221">
        <v>4.9000000000000004</v>
      </c>
      <c r="I221">
        <v>2.2999999999999998</v>
      </c>
      <c r="K221" s="18">
        <f>MONTH(날씨7[[#This Row],[tm]])</f>
        <v>8</v>
      </c>
      <c r="L221" s="18">
        <f>DAY(날씨7[[#This Row],[tm]])</f>
        <v>7</v>
      </c>
    </row>
    <row r="222" spans="1:12" x14ac:dyDescent="0.3">
      <c r="A222">
        <v>95</v>
      </c>
      <c r="B222" t="s">
        <v>50</v>
      </c>
      <c r="C222" s="4">
        <v>44416</v>
      </c>
      <c r="D222">
        <v>25.4</v>
      </c>
      <c r="E222">
        <v>21.1</v>
      </c>
      <c r="F222">
        <v>30.9</v>
      </c>
      <c r="H222">
        <v>6.7</v>
      </c>
      <c r="I222">
        <v>3.6</v>
      </c>
      <c r="K222" s="18">
        <f>MONTH(날씨7[[#This Row],[tm]])</f>
        <v>8</v>
      </c>
      <c r="L222" s="18">
        <f>DAY(날씨7[[#This Row],[tm]])</f>
        <v>8</v>
      </c>
    </row>
    <row r="223" spans="1:12" x14ac:dyDescent="0.3">
      <c r="A223">
        <v>95</v>
      </c>
      <c r="B223" t="s">
        <v>50</v>
      </c>
      <c r="C223" s="4">
        <v>44417</v>
      </c>
      <c r="D223">
        <v>26</v>
      </c>
      <c r="E223">
        <v>21.4</v>
      </c>
      <c r="F223">
        <v>31.4</v>
      </c>
      <c r="G223">
        <v>0</v>
      </c>
      <c r="H223">
        <v>10.1</v>
      </c>
      <c r="I223">
        <v>5.4</v>
      </c>
      <c r="K223" s="18">
        <f>MONTH(날씨7[[#This Row],[tm]])</f>
        <v>8</v>
      </c>
      <c r="L223" s="18">
        <f>DAY(날씨7[[#This Row],[tm]])</f>
        <v>9</v>
      </c>
    </row>
    <row r="224" spans="1:12" x14ac:dyDescent="0.3">
      <c r="A224">
        <v>95</v>
      </c>
      <c r="B224" t="s">
        <v>50</v>
      </c>
      <c r="C224" s="4">
        <v>44418</v>
      </c>
      <c r="D224">
        <v>23.5</v>
      </c>
      <c r="E224">
        <v>19.899999999999999</v>
      </c>
      <c r="F224">
        <v>30.7</v>
      </c>
      <c r="G224">
        <v>0</v>
      </c>
      <c r="H224">
        <v>10.199999999999999</v>
      </c>
      <c r="I224">
        <v>5.8</v>
      </c>
      <c r="K224" s="18">
        <f>MONTH(날씨7[[#This Row],[tm]])</f>
        <v>8</v>
      </c>
      <c r="L224" s="18">
        <f>DAY(날씨7[[#This Row],[tm]])</f>
        <v>10</v>
      </c>
    </row>
    <row r="225" spans="1:12" x14ac:dyDescent="0.3">
      <c r="A225">
        <v>95</v>
      </c>
      <c r="B225" t="s">
        <v>50</v>
      </c>
      <c r="C225" s="4">
        <v>44419</v>
      </c>
      <c r="D225">
        <v>23.9</v>
      </c>
      <c r="E225">
        <v>19.100000000000001</v>
      </c>
      <c r="F225">
        <v>31.1</v>
      </c>
      <c r="H225">
        <v>4.4000000000000004</v>
      </c>
      <c r="I225">
        <v>2.5</v>
      </c>
      <c r="K225" s="18">
        <f>MONTH(날씨7[[#This Row],[tm]])</f>
        <v>8</v>
      </c>
      <c r="L225" s="18">
        <f>DAY(날씨7[[#This Row],[tm]])</f>
        <v>11</v>
      </c>
    </row>
    <row r="226" spans="1:12" x14ac:dyDescent="0.3">
      <c r="A226">
        <v>95</v>
      </c>
      <c r="B226" t="s">
        <v>50</v>
      </c>
      <c r="C226" s="4">
        <v>44420</v>
      </c>
      <c r="D226">
        <v>25.2</v>
      </c>
      <c r="E226">
        <v>20.6</v>
      </c>
      <c r="F226">
        <v>30.1</v>
      </c>
      <c r="H226">
        <v>5.9</v>
      </c>
      <c r="I226">
        <v>3.7</v>
      </c>
      <c r="K226" s="18">
        <f>MONTH(날씨7[[#This Row],[tm]])</f>
        <v>8</v>
      </c>
      <c r="L226" s="18">
        <f>DAY(날씨7[[#This Row],[tm]])</f>
        <v>12</v>
      </c>
    </row>
    <row r="227" spans="1:12" x14ac:dyDescent="0.3">
      <c r="A227">
        <v>95</v>
      </c>
      <c r="B227" t="s">
        <v>50</v>
      </c>
      <c r="C227" s="4">
        <v>44421</v>
      </c>
      <c r="D227">
        <v>24.6</v>
      </c>
      <c r="E227">
        <v>19.600000000000001</v>
      </c>
      <c r="F227">
        <v>29.2</v>
      </c>
      <c r="H227">
        <v>6.1</v>
      </c>
      <c r="I227">
        <v>4.4000000000000004</v>
      </c>
      <c r="K227" s="18">
        <f>MONTH(날씨7[[#This Row],[tm]])</f>
        <v>8</v>
      </c>
      <c r="L227" s="18">
        <f>DAY(날씨7[[#This Row],[tm]])</f>
        <v>13</v>
      </c>
    </row>
    <row r="228" spans="1:12" x14ac:dyDescent="0.3">
      <c r="A228">
        <v>95</v>
      </c>
      <c r="B228" t="s">
        <v>50</v>
      </c>
      <c r="C228" s="4">
        <v>44422</v>
      </c>
      <c r="D228">
        <v>23.1</v>
      </c>
      <c r="E228">
        <v>20</v>
      </c>
      <c r="F228">
        <v>27.8</v>
      </c>
      <c r="H228">
        <v>10.199999999999999</v>
      </c>
      <c r="I228">
        <v>6</v>
      </c>
      <c r="K228" s="18">
        <f>MONTH(날씨7[[#This Row],[tm]])</f>
        <v>8</v>
      </c>
      <c r="L228" s="18">
        <f>DAY(날씨7[[#This Row],[tm]])</f>
        <v>14</v>
      </c>
    </row>
    <row r="229" spans="1:12" x14ac:dyDescent="0.3">
      <c r="A229">
        <v>95</v>
      </c>
      <c r="B229" t="s">
        <v>50</v>
      </c>
      <c r="C229" s="4">
        <v>44423</v>
      </c>
      <c r="D229">
        <v>23.9</v>
      </c>
      <c r="E229">
        <v>18.399999999999999</v>
      </c>
      <c r="F229">
        <v>30.3</v>
      </c>
      <c r="H229">
        <v>6.2</v>
      </c>
      <c r="I229">
        <v>4</v>
      </c>
      <c r="K229" s="18">
        <f>MONTH(날씨7[[#This Row],[tm]])</f>
        <v>8</v>
      </c>
      <c r="L229" s="18">
        <f>DAY(날씨7[[#This Row],[tm]])</f>
        <v>15</v>
      </c>
    </row>
    <row r="230" spans="1:12" x14ac:dyDescent="0.3">
      <c r="A230">
        <v>95</v>
      </c>
      <c r="B230" t="s">
        <v>50</v>
      </c>
      <c r="C230" s="4">
        <v>44424</v>
      </c>
      <c r="D230">
        <v>23.9</v>
      </c>
      <c r="E230">
        <v>17.3</v>
      </c>
      <c r="F230">
        <v>30.8</v>
      </c>
      <c r="G230">
        <v>0</v>
      </c>
      <c r="H230">
        <v>6.7</v>
      </c>
      <c r="I230">
        <v>4.4000000000000004</v>
      </c>
      <c r="K230" s="18">
        <f>MONTH(날씨7[[#This Row],[tm]])</f>
        <v>8</v>
      </c>
      <c r="L230" s="18">
        <f>DAY(날씨7[[#This Row],[tm]])</f>
        <v>16</v>
      </c>
    </row>
    <row r="231" spans="1:12" x14ac:dyDescent="0.3">
      <c r="A231">
        <v>95</v>
      </c>
      <c r="B231" t="s">
        <v>50</v>
      </c>
      <c r="C231" s="4">
        <v>44425</v>
      </c>
      <c r="D231">
        <v>23.6</v>
      </c>
      <c r="E231">
        <v>19.100000000000001</v>
      </c>
      <c r="F231">
        <v>29.4</v>
      </c>
      <c r="H231">
        <v>10.7</v>
      </c>
      <c r="I231">
        <v>5.6</v>
      </c>
      <c r="K231" s="18">
        <f>MONTH(날씨7[[#This Row],[tm]])</f>
        <v>8</v>
      </c>
      <c r="L231" s="18">
        <f>DAY(날씨7[[#This Row],[tm]])</f>
        <v>17</v>
      </c>
    </row>
    <row r="232" spans="1:12" x14ac:dyDescent="0.3">
      <c r="A232">
        <v>95</v>
      </c>
      <c r="B232" t="s">
        <v>50</v>
      </c>
      <c r="C232" s="4">
        <v>44426</v>
      </c>
      <c r="D232">
        <v>22.8</v>
      </c>
      <c r="E232">
        <v>19.2</v>
      </c>
      <c r="F232">
        <v>28.7</v>
      </c>
      <c r="G232">
        <v>0</v>
      </c>
      <c r="H232">
        <v>9</v>
      </c>
      <c r="I232">
        <v>5.2</v>
      </c>
      <c r="K232" s="18">
        <f>MONTH(날씨7[[#This Row],[tm]])</f>
        <v>8</v>
      </c>
      <c r="L232" s="18">
        <f>DAY(날씨7[[#This Row],[tm]])</f>
        <v>18</v>
      </c>
    </row>
    <row r="233" spans="1:12" x14ac:dyDescent="0.3">
      <c r="A233">
        <v>95</v>
      </c>
      <c r="B233" t="s">
        <v>50</v>
      </c>
      <c r="C233" s="4">
        <v>44427</v>
      </c>
      <c r="D233">
        <v>23.2</v>
      </c>
      <c r="E233">
        <v>15.4</v>
      </c>
      <c r="F233">
        <v>30.3</v>
      </c>
      <c r="H233">
        <v>7.1</v>
      </c>
      <c r="I233">
        <v>4.9000000000000004</v>
      </c>
      <c r="K233" s="18">
        <f>MONTH(날씨7[[#This Row],[tm]])</f>
        <v>8</v>
      </c>
      <c r="L233" s="18">
        <f>DAY(날씨7[[#This Row],[tm]])</f>
        <v>19</v>
      </c>
    </row>
    <row r="234" spans="1:12" x14ac:dyDescent="0.3">
      <c r="A234">
        <v>95</v>
      </c>
      <c r="B234" t="s">
        <v>50</v>
      </c>
      <c r="C234" s="4">
        <v>44428</v>
      </c>
      <c r="D234">
        <v>22.8</v>
      </c>
      <c r="E234">
        <v>19</v>
      </c>
      <c r="F234">
        <v>30.7</v>
      </c>
      <c r="G234">
        <v>1.8</v>
      </c>
      <c r="H234">
        <v>10.3</v>
      </c>
      <c r="I234">
        <v>4.2</v>
      </c>
      <c r="K234" s="18">
        <f>MONTH(날씨7[[#This Row],[tm]])</f>
        <v>8</v>
      </c>
      <c r="L234" s="18">
        <f>DAY(날씨7[[#This Row],[tm]])</f>
        <v>20</v>
      </c>
    </row>
    <row r="235" spans="1:12" x14ac:dyDescent="0.3">
      <c r="A235">
        <v>95</v>
      </c>
      <c r="B235" t="s">
        <v>50</v>
      </c>
      <c r="C235" s="4">
        <v>44429</v>
      </c>
      <c r="D235">
        <v>21.6</v>
      </c>
      <c r="E235">
        <v>19.899999999999999</v>
      </c>
      <c r="F235">
        <v>24.9</v>
      </c>
      <c r="G235">
        <v>53.4</v>
      </c>
      <c r="H235">
        <v>10.6</v>
      </c>
      <c r="I235">
        <v>5.3</v>
      </c>
      <c r="K235" s="18">
        <f>MONTH(날씨7[[#This Row],[tm]])</f>
        <v>8</v>
      </c>
      <c r="L235" s="18">
        <f>DAY(날씨7[[#This Row],[tm]])</f>
        <v>21</v>
      </c>
    </row>
    <row r="236" spans="1:12" x14ac:dyDescent="0.3">
      <c r="A236">
        <v>95</v>
      </c>
      <c r="B236" t="s">
        <v>50</v>
      </c>
      <c r="C236" s="4">
        <v>44430</v>
      </c>
      <c r="D236">
        <v>23.8</v>
      </c>
      <c r="E236">
        <v>20.399999999999999</v>
      </c>
      <c r="F236">
        <v>28.7</v>
      </c>
      <c r="G236">
        <v>0</v>
      </c>
      <c r="H236">
        <v>6.5</v>
      </c>
      <c r="I236">
        <v>3.4</v>
      </c>
      <c r="K236" s="18">
        <f>MONTH(날씨7[[#This Row],[tm]])</f>
        <v>8</v>
      </c>
      <c r="L236" s="18">
        <f>DAY(날씨7[[#This Row],[tm]])</f>
        <v>22</v>
      </c>
    </row>
    <row r="237" spans="1:12" x14ac:dyDescent="0.3">
      <c r="A237">
        <v>95</v>
      </c>
      <c r="B237" t="s">
        <v>50</v>
      </c>
      <c r="C237" s="4">
        <v>44431</v>
      </c>
      <c r="D237">
        <v>19.899999999999999</v>
      </c>
      <c r="E237">
        <v>18.600000000000001</v>
      </c>
      <c r="F237">
        <v>22.3</v>
      </c>
      <c r="G237">
        <v>4.8</v>
      </c>
      <c r="H237">
        <v>3.9</v>
      </c>
      <c r="I237">
        <v>2.2999999999999998</v>
      </c>
      <c r="K237" s="18">
        <f>MONTH(날씨7[[#This Row],[tm]])</f>
        <v>8</v>
      </c>
      <c r="L237" s="18">
        <f>DAY(날씨7[[#This Row],[tm]])</f>
        <v>23</v>
      </c>
    </row>
    <row r="238" spans="1:12" x14ac:dyDescent="0.3">
      <c r="A238">
        <v>95</v>
      </c>
      <c r="B238" t="s">
        <v>50</v>
      </c>
      <c r="C238" s="4">
        <v>44432</v>
      </c>
      <c r="D238">
        <v>21.4</v>
      </c>
      <c r="E238">
        <v>19.2</v>
      </c>
      <c r="F238">
        <v>23.4</v>
      </c>
      <c r="G238">
        <v>31</v>
      </c>
      <c r="H238">
        <v>5.2</v>
      </c>
      <c r="I238">
        <v>3.3</v>
      </c>
      <c r="K238" s="18">
        <f>MONTH(날씨7[[#This Row],[tm]])</f>
        <v>8</v>
      </c>
      <c r="L238" s="18">
        <f>DAY(날씨7[[#This Row],[tm]])</f>
        <v>24</v>
      </c>
    </row>
    <row r="239" spans="1:12" x14ac:dyDescent="0.3">
      <c r="A239">
        <v>95</v>
      </c>
      <c r="B239" t="s">
        <v>50</v>
      </c>
      <c r="C239" s="4">
        <v>44433</v>
      </c>
      <c r="D239">
        <v>22.4</v>
      </c>
      <c r="E239">
        <v>20.8</v>
      </c>
      <c r="F239">
        <v>26.5</v>
      </c>
      <c r="G239">
        <v>44</v>
      </c>
      <c r="H239">
        <v>6.8</v>
      </c>
      <c r="I239">
        <v>3.7</v>
      </c>
      <c r="K239" s="18">
        <f>MONTH(날씨7[[#This Row],[tm]])</f>
        <v>8</v>
      </c>
      <c r="L239" s="18">
        <f>DAY(날씨7[[#This Row],[tm]])</f>
        <v>25</v>
      </c>
    </row>
    <row r="240" spans="1:12" x14ac:dyDescent="0.3">
      <c r="A240">
        <v>95</v>
      </c>
      <c r="B240" t="s">
        <v>50</v>
      </c>
      <c r="C240" s="4">
        <v>44434</v>
      </c>
      <c r="D240">
        <v>24.2</v>
      </c>
      <c r="E240">
        <v>19.899999999999999</v>
      </c>
      <c r="F240">
        <v>28.3</v>
      </c>
      <c r="G240">
        <v>0</v>
      </c>
      <c r="H240">
        <v>8.1999999999999993</v>
      </c>
      <c r="I240">
        <v>4.0999999999999996</v>
      </c>
      <c r="K240" s="18">
        <f>MONTH(날씨7[[#This Row],[tm]])</f>
        <v>8</v>
      </c>
      <c r="L240" s="18">
        <f>DAY(날씨7[[#This Row],[tm]])</f>
        <v>26</v>
      </c>
    </row>
    <row r="241" spans="1:12" x14ac:dyDescent="0.3">
      <c r="A241">
        <v>95</v>
      </c>
      <c r="B241" t="s">
        <v>50</v>
      </c>
      <c r="C241" s="4">
        <v>44435</v>
      </c>
      <c r="D241">
        <v>20.9</v>
      </c>
      <c r="E241">
        <v>17.7</v>
      </c>
      <c r="F241">
        <v>23.9</v>
      </c>
      <c r="G241">
        <v>0.5</v>
      </c>
      <c r="H241">
        <v>5</v>
      </c>
      <c r="I241">
        <v>2.2000000000000002</v>
      </c>
      <c r="K241" s="18">
        <f>MONTH(날씨7[[#This Row],[tm]])</f>
        <v>8</v>
      </c>
      <c r="L241" s="18">
        <f>DAY(날씨7[[#This Row],[tm]])</f>
        <v>27</v>
      </c>
    </row>
    <row r="242" spans="1:12" x14ac:dyDescent="0.3">
      <c r="A242">
        <v>95</v>
      </c>
      <c r="B242" t="s">
        <v>50</v>
      </c>
      <c r="C242" s="4">
        <v>44436</v>
      </c>
      <c r="D242">
        <v>22.5</v>
      </c>
      <c r="E242">
        <v>17.899999999999999</v>
      </c>
      <c r="F242">
        <v>27.8</v>
      </c>
      <c r="H242">
        <v>7.4</v>
      </c>
      <c r="I242">
        <v>3.6</v>
      </c>
      <c r="K242" s="18">
        <f>MONTH(날씨7[[#This Row],[tm]])</f>
        <v>8</v>
      </c>
      <c r="L242" s="18">
        <f>DAY(날씨7[[#This Row],[tm]])</f>
        <v>28</v>
      </c>
    </row>
    <row r="243" spans="1:12" x14ac:dyDescent="0.3">
      <c r="A243">
        <v>95</v>
      </c>
      <c r="B243" t="s">
        <v>50</v>
      </c>
      <c r="C243" s="4">
        <v>44437</v>
      </c>
      <c r="D243">
        <v>21.5</v>
      </c>
      <c r="E243">
        <v>18.399999999999999</v>
      </c>
      <c r="F243">
        <v>25.4</v>
      </c>
      <c r="G243">
        <v>2</v>
      </c>
      <c r="H243">
        <v>3.2</v>
      </c>
      <c r="I243">
        <v>1.7</v>
      </c>
      <c r="K243" s="18">
        <f>MONTH(날씨7[[#This Row],[tm]])</f>
        <v>8</v>
      </c>
      <c r="L243" s="18">
        <f>DAY(날씨7[[#This Row],[tm]])</f>
        <v>29</v>
      </c>
    </row>
    <row r="244" spans="1:12" x14ac:dyDescent="0.3">
      <c r="A244">
        <v>95</v>
      </c>
      <c r="B244" t="s">
        <v>50</v>
      </c>
      <c r="C244" s="4">
        <v>44438</v>
      </c>
      <c r="D244">
        <v>21.4</v>
      </c>
      <c r="E244">
        <v>17.899999999999999</v>
      </c>
      <c r="F244">
        <v>27.4</v>
      </c>
      <c r="G244">
        <v>0</v>
      </c>
      <c r="H244">
        <v>4.5</v>
      </c>
      <c r="I244">
        <v>2.2999999999999998</v>
      </c>
      <c r="K244" s="18">
        <f>MONTH(날씨7[[#This Row],[tm]])</f>
        <v>8</v>
      </c>
      <c r="L244" s="18">
        <f>DAY(날씨7[[#This Row],[tm]])</f>
        <v>30</v>
      </c>
    </row>
    <row r="245" spans="1:12" x14ac:dyDescent="0.3">
      <c r="A245">
        <v>95</v>
      </c>
      <c r="B245" t="s">
        <v>50</v>
      </c>
      <c r="C245" s="4">
        <v>44439</v>
      </c>
      <c r="D245">
        <v>19.399999999999999</v>
      </c>
      <c r="E245">
        <v>16.8</v>
      </c>
      <c r="F245">
        <v>23.3</v>
      </c>
      <c r="G245">
        <v>34.6</v>
      </c>
      <c r="H245">
        <v>7</v>
      </c>
      <c r="I245">
        <v>4</v>
      </c>
      <c r="K245" s="18">
        <f>MONTH(날씨7[[#This Row],[tm]])</f>
        <v>8</v>
      </c>
      <c r="L245" s="18">
        <f>DAY(날씨7[[#This Row],[tm]])</f>
        <v>31</v>
      </c>
    </row>
    <row r="246" spans="1:12" x14ac:dyDescent="0.3">
      <c r="A246">
        <v>95</v>
      </c>
      <c r="B246" t="s">
        <v>50</v>
      </c>
      <c r="C246" s="4">
        <v>44440</v>
      </c>
      <c r="D246">
        <v>20.6</v>
      </c>
      <c r="E246">
        <v>17.100000000000001</v>
      </c>
      <c r="F246">
        <v>24.7</v>
      </c>
      <c r="G246">
        <v>0.6</v>
      </c>
      <c r="H246">
        <v>6.8</v>
      </c>
      <c r="I246">
        <v>4.4000000000000004</v>
      </c>
      <c r="K246" s="18">
        <f>MONTH(날씨7[[#This Row],[tm]])</f>
        <v>9</v>
      </c>
      <c r="L246" s="18">
        <f>DAY(날씨7[[#This Row],[tm]])</f>
        <v>1</v>
      </c>
    </row>
    <row r="247" spans="1:12" x14ac:dyDescent="0.3">
      <c r="A247">
        <v>95</v>
      </c>
      <c r="B247" t="s">
        <v>50</v>
      </c>
      <c r="C247" s="4">
        <v>44441</v>
      </c>
      <c r="D247">
        <v>22.1</v>
      </c>
      <c r="E247">
        <v>17.2</v>
      </c>
      <c r="F247">
        <v>27.2</v>
      </c>
      <c r="H247">
        <v>5.2</v>
      </c>
      <c r="I247">
        <v>3.4</v>
      </c>
      <c r="K247" s="18">
        <f>MONTH(날씨7[[#This Row],[tm]])</f>
        <v>9</v>
      </c>
      <c r="L247" s="18">
        <f>DAY(날씨7[[#This Row],[tm]])</f>
        <v>2</v>
      </c>
    </row>
    <row r="248" spans="1:12" x14ac:dyDescent="0.3">
      <c r="A248">
        <v>95</v>
      </c>
      <c r="B248" t="s">
        <v>50</v>
      </c>
      <c r="C248" s="4">
        <v>44442</v>
      </c>
      <c r="D248">
        <v>21.9</v>
      </c>
      <c r="E248">
        <v>16.899999999999999</v>
      </c>
      <c r="F248">
        <v>28.1</v>
      </c>
      <c r="H248">
        <v>7.4</v>
      </c>
      <c r="I248">
        <v>3.8</v>
      </c>
      <c r="K248" s="18">
        <f>MONTH(날씨7[[#This Row],[tm]])</f>
        <v>9</v>
      </c>
      <c r="L248" s="18">
        <f>DAY(날씨7[[#This Row],[tm]])</f>
        <v>3</v>
      </c>
    </row>
    <row r="249" spans="1:12" x14ac:dyDescent="0.3">
      <c r="A249">
        <v>95</v>
      </c>
      <c r="B249" t="s">
        <v>50</v>
      </c>
      <c r="C249" s="4">
        <v>44443</v>
      </c>
      <c r="D249">
        <v>20</v>
      </c>
      <c r="E249">
        <v>12.9</v>
      </c>
      <c r="F249">
        <v>27.5</v>
      </c>
      <c r="H249">
        <v>8.4</v>
      </c>
      <c r="I249">
        <v>4.4000000000000004</v>
      </c>
      <c r="K249" s="18">
        <f>MONTH(날씨7[[#This Row],[tm]])</f>
        <v>9</v>
      </c>
      <c r="L249" s="18">
        <f>DAY(날씨7[[#This Row],[tm]])</f>
        <v>4</v>
      </c>
    </row>
    <row r="250" spans="1:12" x14ac:dyDescent="0.3">
      <c r="A250">
        <v>95</v>
      </c>
      <c r="B250" t="s">
        <v>50</v>
      </c>
      <c r="C250" s="4">
        <v>44444</v>
      </c>
      <c r="D250">
        <v>20.7</v>
      </c>
      <c r="E250">
        <v>14.3</v>
      </c>
      <c r="F250">
        <v>27</v>
      </c>
      <c r="H250">
        <v>7.4</v>
      </c>
      <c r="I250">
        <v>3.8</v>
      </c>
      <c r="K250" s="18">
        <f>MONTH(날씨7[[#This Row],[tm]])</f>
        <v>9</v>
      </c>
      <c r="L250" s="18">
        <f>DAY(날씨7[[#This Row],[tm]])</f>
        <v>5</v>
      </c>
    </row>
    <row r="251" spans="1:12" x14ac:dyDescent="0.3">
      <c r="A251">
        <v>95</v>
      </c>
      <c r="B251" t="s">
        <v>50</v>
      </c>
      <c r="C251" s="4">
        <v>44445</v>
      </c>
      <c r="D251">
        <v>20.9</v>
      </c>
      <c r="E251">
        <v>15.7</v>
      </c>
      <c r="F251">
        <v>26.6</v>
      </c>
      <c r="G251">
        <v>0.5</v>
      </c>
      <c r="H251">
        <v>11.1</v>
      </c>
      <c r="I251">
        <v>4.7</v>
      </c>
      <c r="K251" s="18">
        <f>MONTH(날씨7[[#This Row],[tm]])</f>
        <v>9</v>
      </c>
      <c r="L251" s="18">
        <f>DAY(날씨7[[#This Row],[tm]])</f>
        <v>6</v>
      </c>
    </row>
    <row r="252" spans="1:12" x14ac:dyDescent="0.3">
      <c r="A252">
        <v>95</v>
      </c>
      <c r="B252" t="s">
        <v>50</v>
      </c>
      <c r="C252" s="4">
        <v>44446</v>
      </c>
      <c r="D252">
        <v>17.8</v>
      </c>
      <c r="E252">
        <v>16.7</v>
      </c>
      <c r="F252">
        <v>18.7</v>
      </c>
      <c r="G252">
        <v>43.4</v>
      </c>
      <c r="H252">
        <v>5.8</v>
      </c>
      <c r="I252">
        <v>3.7</v>
      </c>
      <c r="K252" s="18">
        <f>MONTH(날씨7[[#This Row],[tm]])</f>
        <v>9</v>
      </c>
      <c r="L252" s="18">
        <f>DAY(날씨7[[#This Row],[tm]])</f>
        <v>7</v>
      </c>
    </row>
    <row r="253" spans="1:12" x14ac:dyDescent="0.3">
      <c r="A253">
        <v>95</v>
      </c>
      <c r="B253" t="s">
        <v>50</v>
      </c>
      <c r="C253" s="4">
        <v>44447</v>
      </c>
      <c r="D253">
        <v>21</v>
      </c>
      <c r="E253">
        <v>16.8</v>
      </c>
      <c r="F253">
        <v>27</v>
      </c>
      <c r="G253">
        <v>0</v>
      </c>
      <c r="H253">
        <v>5.8</v>
      </c>
      <c r="I253">
        <v>2.9</v>
      </c>
      <c r="K253" s="18">
        <f>MONTH(날씨7[[#This Row],[tm]])</f>
        <v>9</v>
      </c>
      <c r="L253" s="18">
        <f>DAY(날씨7[[#This Row],[tm]])</f>
        <v>8</v>
      </c>
    </row>
    <row r="254" spans="1:12" x14ac:dyDescent="0.3">
      <c r="A254">
        <v>95</v>
      </c>
      <c r="B254" t="s">
        <v>50</v>
      </c>
      <c r="C254" s="4">
        <v>44448</v>
      </c>
      <c r="D254">
        <v>20.7</v>
      </c>
      <c r="E254">
        <v>15.3</v>
      </c>
      <c r="F254">
        <v>27.9</v>
      </c>
      <c r="H254">
        <v>5.0999999999999996</v>
      </c>
      <c r="I254">
        <v>2.2999999999999998</v>
      </c>
      <c r="K254" s="18">
        <f>MONTH(날씨7[[#This Row],[tm]])</f>
        <v>9</v>
      </c>
      <c r="L254" s="18">
        <f>DAY(날씨7[[#This Row],[tm]])</f>
        <v>9</v>
      </c>
    </row>
    <row r="255" spans="1:12" x14ac:dyDescent="0.3">
      <c r="A255">
        <v>95</v>
      </c>
      <c r="B255" t="s">
        <v>50</v>
      </c>
      <c r="C255" s="4">
        <v>44449</v>
      </c>
      <c r="D255">
        <v>21.1</v>
      </c>
      <c r="E255">
        <v>16.100000000000001</v>
      </c>
      <c r="F255">
        <v>27.4</v>
      </c>
      <c r="H255">
        <v>5.4</v>
      </c>
      <c r="I255">
        <v>2.5</v>
      </c>
      <c r="K255" s="18">
        <f>MONTH(날씨7[[#This Row],[tm]])</f>
        <v>9</v>
      </c>
      <c r="L255" s="18">
        <f>DAY(날씨7[[#This Row],[tm]])</f>
        <v>10</v>
      </c>
    </row>
    <row r="256" spans="1:12" x14ac:dyDescent="0.3">
      <c r="A256">
        <v>95</v>
      </c>
      <c r="B256" t="s">
        <v>50</v>
      </c>
      <c r="C256" s="4">
        <v>44450</v>
      </c>
      <c r="D256">
        <v>21.1</v>
      </c>
      <c r="E256">
        <v>15.9</v>
      </c>
      <c r="F256">
        <v>27.3</v>
      </c>
      <c r="H256">
        <v>11.2</v>
      </c>
      <c r="I256">
        <v>5.7</v>
      </c>
      <c r="K256" s="18">
        <f>MONTH(날씨7[[#This Row],[tm]])</f>
        <v>9</v>
      </c>
      <c r="L256" s="18">
        <f>DAY(날씨7[[#This Row],[tm]])</f>
        <v>11</v>
      </c>
    </row>
    <row r="257" spans="1:12" x14ac:dyDescent="0.3">
      <c r="A257">
        <v>95</v>
      </c>
      <c r="B257" t="s">
        <v>50</v>
      </c>
      <c r="C257" s="4">
        <v>44451</v>
      </c>
      <c r="D257">
        <v>20.8</v>
      </c>
      <c r="E257">
        <v>14.2</v>
      </c>
      <c r="F257">
        <v>28.3</v>
      </c>
      <c r="H257">
        <v>4.7</v>
      </c>
      <c r="I257">
        <v>2.8</v>
      </c>
      <c r="K257" s="18">
        <f>MONTH(날씨7[[#This Row],[tm]])</f>
        <v>9</v>
      </c>
      <c r="L257" s="18">
        <f>DAY(날씨7[[#This Row],[tm]])</f>
        <v>12</v>
      </c>
    </row>
    <row r="258" spans="1:12" x14ac:dyDescent="0.3">
      <c r="A258">
        <v>95</v>
      </c>
      <c r="B258" t="s">
        <v>50</v>
      </c>
      <c r="C258" s="4">
        <v>44452</v>
      </c>
      <c r="D258">
        <v>21.7</v>
      </c>
      <c r="E258">
        <v>14.8</v>
      </c>
      <c r="F258">
        <v>28.9</v>
      </c>
      <c r="H258">
        <v>3.9</v>
      </c>
      <c r="I258">
        <v>2.2000000000000002</v>
      </c>
      <c r="K258" s="18">
        <f>MONTH(날씨7[[#This Row],[tm]])</f>
        <v>9</v>
      </c>
      <c r="L258" s="18">
        <f>DAY(날씨7[[#This Row],[tm]])</f>
        <v>13</v>
      </c>
    </row>
    <row r="259" spans="1:12" x14ac:dyDescent="0.3">
      <c r="A259">
        <v>95</v>
      </c>
      <c r="B259" t="s">
        <v>50</v>
      </c>
      <c r="C259" s="4">
        <v>44453</v>
      </c>
      <c r="D259">
        <v>22.6</v>
      </c>
      <c r="E259">
        <v>16.399999999999999</v>
      </c>
      <c r="F259">
        <v>29.6</v>
      </c>
      <c r="H259">
        <v>7.4</v>
      </c>
      <c r="I259">
        <v>4.7</v>
      </c>
      <c r="K259" s="18">
        <f>MONTH(날씨7[[#This Row],[tm]])</f>
        <v>9</v>
      </c>
      <c r="L259" s="18">
        <f>DAY(날씨7[[#This Row],[tm]])</f>
        <v>14</v>
      </c>
    </row>
    <row r="260" spans="1:12" x14ac:dyDescent="0.3">
      <c r="A260">
        <v>95</v>
      </c>
      <c r="B260" t="s">
        <v>50</v>
      </c>
      <c r="C260" s="4">
        <v>44454</v>
      </c>
      <c r="D260">
        <v>20.399999999999999</v>
      </c>
      <c r="E260">
        <v>15.1</v>
      </c>
      <c r="F260">
        <v>26.8</v>
      </c>
      <c r="H260">
        <v>9.4</v>
      </c>
      <c r="I260">
        <v>4.5999999999999996</v>
      </c>
      <c r="K260" s="18">
        <f>MONTH(날씨7[[#This Row],[tm]])</f>
        <v>9</v>
      </c>
      <c r="L260" s="18">
        <f>DAY(날씨7[[#This Row],[tm]])</f>
        <v>15</v>
      </c>
    </row>
    <row r="261" spans="1:12" x14ac:dyDescent="0.3">
      <c r="A261">
        <v>95</v>
      </c>
      <c r="B261" t="s">
        <v>50</v>
      </c>
      <c r="C261" s="4">
        <v>44455</v>
      </c>
      <c r="D261">
        <v>20.3</v>
      </c>
      <c r="E261">
        <v>12.5</v>
      </c>
      <c r="F261">
        <v>27.5</v>
      </c>
      <c r="H261">
        <v>8.3000000000000007</v>
      </c>
      <c r="I261">
        <v>4</v>
      </c>
      <c r="K261" s="18">
        <f>MONTH(날씨7[[#This Row],[tm]])</f>
        <v>9</v>
      </c>
      <c r="L261" s="18">
        <f>DAY(날씨7[[#This Row],[tm]])</f>
        <v>16</v>
      </c>
    </row>
    <row r="262" spans="1:12" x14ac:dyDescent="0.3">
      <c r="A262">
        <v>95</v>
      </c>
      <c r="B262" t="s">
        <v>50</v>
      </c>
      <c r="C262" s="4">
        <v>44456</v>
      </c>
      <c r="D262">
        <v>21.3</v>
      </c>
      <c r="E262">
        <v>16.7</v>
      </c>
      <c r="F262">
        <v>27.4</v>
      </c>
      <c r="H262">
        <v>11.3</v>
      </c>
      <c r="I262">
        <v>4.7</v>
      </c>
      <c r="K262" s="18">
        <f>MONTH(날씨7[[#This Row],[tm]])</f>
        <v>9</v>
      </c>
      <c r="L262" s="18">
        <f>DAY(날씨7[[#This Row],[tm]])</f>
        <v>17</v>
      </c>
    </row>
    <row r="263" spans="1:12" x14ac:dyDescent="0.3">
      <c r="A263">
        <v>95</v>
      </c>
      <c r="B263" t="s">
        <v>50</v>
      </c>
      <c r="C263" s="4">
        <v>44457</v>
      </c>
      <c r="D263">
        <v>21.2</v>
      </c>
      <c r="E263">
        <v>14.9</v>
      </c>
      <c r="F263">
        <v>28.4</v>
      </c>
      <c r="H263">
        <v>4.3</v>
      </c>
      <c r="I263">
        <v>2.6</v>
      </c>
      <c r="K263" s="18">
        <f>MONTH(날씨7[[#This Row],[tm]])</f>
        <v>9</v>
      </c>
      <c r="L263" s="18">
        <f>DAY(날씨7[[#This Row],[tm]])</f>
        <v>18</v>
      </c>
    </row>
    <row r="264" spans="1:12" x14ac:dyDescent="0.3">
      <c r="A264">
        <v>95</v>
      </c>
      <c r="B264" t="s">
        <v>50</v>
      </c>
      <c r="C264" s="4">
        <v>44458</v>
      </c>
      <c r="D264">
        <v>20.2</v>
      </c>
      <c r="E264">
        <v>17</v>
      </c>
      <c r="F264">
        <v>24.4</v>
      </c>
      <c r="H264">
        <v>3.2</v>
      </c>
      <c r="I264">
        <v>2.1</v>
      </c>
      <c r="K264" s="18">
        <f>MONTH(날씨7[[#This Row],[tm]])</f>
        <v>9</v>
      </c>
      <c r="L264" s="18">
        <f>DAY(날씨7[[#This Row],[tm]])</f>
        <v>19</v>
      </c>
    </row>
    <row r="265" spans="1:12" x14ac:dyDescent="0.3">
      <c r="A265">
        <v>95</v>
      </c>
      <c r="B265" t="s">
        <v>50</v>
      </c>
      <c r="C265" s="4">
        <v>44459</v>
      </c>
      <c r="D265">
        <v>21.9</v>
      </c>
      <c r="E265">
        <v>14.3</v>
      </c>
      <c r="F265">
        <v>28.4</v>
      </c>
      <c r="H265">
        <v>6.3</v>
      </c>
      <c r="I265">
        <v>3.5</v>
      </c>
      <c r="K265" s="18">
        <f>MONTH(날씨7[[#This Row],[tm]])</f>
        <v>9</v>
      </c>
      <c r="L265" s="18">
        <f>DAY(날씨7[[#This Row],[tm]])</f>
        <v>20</v>
      </c>
    </row>
    <row r="266" spans="1:12" x14ac:dyDescent="0.3">
      <c r="A266">
        <v>95</v>
      </c>
      <c r="B266" t="s">
        <v>50</v>
      </c>
      <c r="C266" s="4">
        <v>44460</v>
      </c>
      <c r="D266">
        <v>20.7</v>
      </c>
      <c r="E266">
        <v>16.399999999999999</v>
      </c>
      <c r="F266">
        <v>25.7</v>
      </c>
      <c r="G266">
        <v>44.5</v>
      </c>
      <c r="H266">
        <v>10.3</v>
      </c>
      <c r="I266">
        <v>4.3</v>
      </c>
      <c r="K266" s="18">
        <f>MONTH(날씨7[[#This Row],[tm]])</f>
        <v>9</v>
      </c>
      <c r="L266" s="18">
        <f>DAY(날씨7[[#This Row],[tm]])</f>
        <v>21</v>
      </c>
    </row>
    <row r="267" spans="1:12" x14ac:dyDescent="0.3">
      <c r="A267">
        <v>95</v>
      </c>
      <c r="B267" t="s">
        <v>50</v>
      </c>
      <c r="C267" s="4">
        <v>44461</v>
      </c>
      <c r="D267">
        <v>19.2</v>
      </c>
      <c r="E267">
        <v>14.6</v>
      </c>
      <c r="F267">
        <v>23.9</v>
      </c>
      <c r="G267">
        <v>5.7</v>
      </c>
      <c r="H267">
        <v>9.3000000000000007</v>
      </c>
      <c r="I267">
        <v>4.3</v>
      </c>
      <c r="K267" s="18">
        <f>MONTH(날씨7[[#This Row],[tm]])</f>
        <v>9</v>
      </c>
      <c r="L267" s="18">
        <f>DAY(날씨7[[#This Row],[tm]])</f>
        <v>22</v>
      </c>
    </row>
    <row r="268" spans="1:12" x14ac:dyDescent="0.3">
      <c r="A268">
        <v>95</v>
      </c>
      <c r="B268" t="s">
        <v>50</v>
      </c>
      <c r="C268" s="4">
        <v>44462</v>
      </c>
      <c r="D268">
        <v>18.8</v>
      </c>
      <c r="E268">
        <v>13.8</v>
      </c>
      <c r="F268">
        <v>23.8</v>
      </c>
      <c r="G268">
        <v>0</v>
      </c>
      <c r="H268">
        <v>9</v>
      </c>
      <c r="I268">
        <v>3.7</v>
      </c>
      <c r="K268" s="18">
        <f>MONTH(날씨7[[#This Row],[tm]])</f>
        <v>9</v>
      </c>
      <c r="L268" s="18">
        <f>DAY(날씨7[[#This Row],[tm]])</f>
        <v>23</v>
      </c>
    </row>
    <row r="269" spans="1:12" x14ac:dyDescent="0.3">
      <c r="A269">
        <v>95</v>
      </c>
      <c r="B269" t="s">
        <v>50</v>
      </c>
      <c r="C269" s="4">
        <v>44463</v>
      </c>
      <c r="D269">
        <v>19.8</v>
      </c>
      <c r="E269">
        <v>13.3</v>
      </c>
      <c r="F269">
        <v>26.3</v>
      </c>
      <c r="H269">
        <v>5.6</v>
      </c>
      <c r="I269">
        <v>2.9</v>
      </c>
      <c r="K269" s="18">
        <f>MONTH(날씨7[[#This Row],[tm]])</f>
        <v>9</v>
      </c>
      <c r="L269" s="18">
        <f>DAY(날씨7[[#This Row],[tm]])</f>
        <v>24</v>
      </c>
    </row>
    <row r="270" spans="1:12" x14ac:dyDescent="0.3">
      <c r="A270">
        <v>95</v>
      </c>
      <c r="B270" t="s">
        <v>50</v>
      </c>
      <c r="C270" s="4">
        <v>44464</v>
      </c>
      <c r="D270">
        <v>18.7</v>
      </c>
      <c r="E270">
        <v>14.4</v>
      </c>
      <c r="F270">
        <v>22.7</v>
      </c>
      <c r="H270">
        <v>5.0999999999999996</v>
      </c>
      <c r="I270">
        <v>3.4</v>
      </c>
      <c r="K270" s="18">
        <f>MONTH(날씨7[[#This Row],[tm]])</f>
        <v>9</v>
      </c>
      <c r="L270" s="18">
        <f>DAY(날씨7[[#This Row],[tm]])</f>
        <v>25</v>
      </c>
    </row>
    <row r="271" spans="1:12" x14ac:dyDescent="0.3">
      <c r="A271">
        <v>95</v>
      </c>
      <c r="B271" t="s">
        <v>50</v>
      </c>
      <c r="C271" s="4">
        <v>44465</v>
      </c>
      <c r="D271">
        <v>19.8</v>
      </c>
      <c r="E271">
        <v>13.8</v>
      </c>
      <c r="F271">
        <v>26.9</v>
      </c>
      <c r="H271">
        <v>5.8</v>
      </c>
      <c r="I271">
        <v>2.9</v>
      </c>
      <c r="K271" s="18">
        <f>MONTH(날씨7[[#This Row],[tm]])</f>
        <v>9</v>
      </c>
      <c r="L271" s="18">
        <f>DAY(날씨7[[#This Row],[tm]])</f>
        <v>26</v>
      </c>
    </row>
    <row r="272" spans="1:12" x14ac:dyDescent="0.3">
      <c r="A272">
        <v>95</v>
      </c>
      <c r="B272" t="s">
        <v>50</v>
      </c>
      <c r="C272" s="4">
        <v>44466</v>
      </c>
      <c r="D272">
        <v>18.3</v>
      </c>
      <c r="E272">
        <v>14.1</v>
      </c>
      <c r="F272">
        <v>22.8</v>
      </c>
      <c r="G272">
        <v>0.2</v>
      </c>
      <c r="H272">
        <v>4.4000000000000004</v>
      </c>
      <c r="I272">
        <v>2.7</v>
      </c>
      <c r="K272" s="18">
        <f>MONTH(날씨7[[#This Row],[tm]])</f>
        <v>9</v>
      </c>
      <c r="L272" s="18">
        <f>DAY(날씨7[[#This Row],[tm]])</f>
        <v>27</v>
      </c>
    </row>
    <row r="273" spans="1:12" x14ac:dyDescent="0.3">
      <c r="A273">
        <v>95</v>
      </c>
      <c r="B273" t="s">
        <v>50</v>
      </c>
      <c r="C273" s="4">
        <v>44467</v>
      </c>
      <c r="D273">
        <v>19</v>
      </c>
      <c r="E273">
        <v>14.2</v>
      </c>
      <c r="F273">
        <v>23.4</v>
      </c>
      <c r="G273">
        <v>2.1</v>
      </c>
      <c r="H273">
        <v>3.3</v>
      </c>
      <c r="I273">
        <v>1.8</v>
      </c>
      <c r="K273" s="18">
        <f>MONTH(날씨7[[#This Row],[tm]])</f>
        <v>9</v>
      </c>
      <c r="L273" s="18">
        <f>DAY(날씨7[[#This Row],[tm]])</f>
        <v>28</v>
      </c>
    </row>
    <row r="274" spans="1:12" x14ac:dyDescent="0.3">
      <c r="A274">
        <v>95</v>
      </c>
      <c r="B274" t="s">
        <v>50</v>
      </c>
      <c r="C274" s="4">
        <v>44468</v>
      </c>
      <c r="D274">
        <v>18.100000000000001</v>
      </c>
      <c r="E274">
        <v>14.3</v>
      </c>
      <c r="F274">
        <v>21.4</v>
      </c>
      <c r="G274">
        <v>8.9</v>
      </c>
      <c r="H274">
        <v>5.2</v>
      </c>
      <c r="I274">
        <v>2.9</v>
      </c>
      <c r="K274" s="18">
        <f>MONTH(날씨7[[#This Row],[tm]])</f>
        <v>9</v>
      </c>
      <c r="L274" s="18">
        <f>DAY(날씨7[[#This Row],[tm]])</f>
        <v>29</v>
      </c>
    </row>
    <row r="275" spans="1:12" x14ac:dyDescent="0.3">
      <c r="A275">
        <v>95</v>
      </c>
      <c r="B275" t="s">
        <v>50</v>
      </c>
      <c r="C275" s="4">
        <v>44469</v>
      </c>
      <c r="D275">
        <v>17.899999999999999</v>
      </c>
      <c r="E275">
        <v>13.9</v>
      </c>
      <c r="F275">
        <v>25.1</v>
      </c>
      <c r="H275">
        <v>3.4</v>
      </c>
      <c r="I275">
        <v>1.9</v>
      </c>
      <c r="K275" s="18">
        <f>MONTH(날씨7[[#This Row],[tm]])</f>
        <v>9</v>
      </c>
      <c r="L275" s="18">
        <f>DAY(날씨7[[#This Row],[tm]])</f>
        <v>30</v>
      </c>
    </row>
    <row r="276" spans="1:12" x14ac:dyDescent="0.3">
      <c r="A276">
        <v>95</v>
      </c>
      <c r="B276" t="s">
        <v>50</v>
      </c>
      <c r="C276" s="4">
        <v>44470</v>
      </c>
      <c r="D276">
        <v>19.2</v>
      </c>
      <c r="E276">
        <v>13.8</v>
      </c>
      <c r="F276">
        <v>26.4</v>
      </c>
      <c r="G276">
        <v>0.3</v>
      </c>
      <c r="H276">
        <v>10.5</v>
      </c>
      <c r="I276">
        <v>2.5</v>
      </c>
      <c r="K276" s="18">
        <f>MONTH(날씨7[[#This Row],[tm]])</f>
        <v>10</v>
      </c>
      <c r="L276" s="18">
        <f>DAY(날씨7[[#This Row],[tm]])</f>
        <v>1</v>
      </c>
    </row>
    <row r="277" spans="1:12" x14ac:dyDescent="0.3">
      <c r="A277">
        <v>95</v>
      </c>
      <c r="B277" t="s">
        <v>50</v>
      </c>
      <c r="C277" s="4">
        <v>44471</v>
      </c>
      <c r="D277">
        <v>18.600000000000001</v>
      </c>
      <c r="E277">
        <v>13.3</v>
      </c>
      <c r="F277">
        <v>24.8</v>
      </c>
      <c r="H277">
        <v>5.2</v>
      </c>
      <c r="I277">
        <v>2.6</v>
      </c>
      <c r="K277" s="18">
        <f>MONTH(날씨7[[#This Row],[tm]])</f>
        <v>10</v>
      </c>
      <c r="L277" s="18">
        <f>DAY(날씨7[[#This Row],[tm]])</f>
        <v>2</v>
      </c>
    </row>
    <row r="278" spans="1:12" x14ac:dyDescent="0.3">
      <c r="A278">
        <v>95</v>
      </c>
      <c r="B278" t="s">
        <v>50</v>
      </c>
      <c r="C278" s="4">
        <v>44472</v>
      </c>
      <c r="D278">
        <v>19.100000000000001</v>
      </c>
      <c r="E278">
        <v>12.5</v>
      </c>
      <c r="F278">
        <v>27.6</v>
      </c>
      <c r="H278">
        <v>7.1</v>
      </c>
      <c r="I278">
        <v>3.3</v>
      </c>
      <c r="K278" s="18">
        <f>MONTH(날씨7[[#This Row],[tm]])</f>
        <v>10</v>
      </c>
      <c r="L278" s="18">
        <f>DAY(날씨7[[#This Row],[tm]])</f>
        <v>3</v>
      </c>
    </row>
    <row r="279" spans="1:12" x14ac:dyDescent="0.3">
      <c r="A279">
        <v>95</v>
      </c>
      <c r="B279" t="s">
        <v>50</v>
      </c>
      <c r="C279" s="4">
        <v>44473</v>
      </c>
      <c r="D279">
        <v>20.6</v>
      </c>
      <c r="E279">
        <v>13.6</v>
      </c>
      <c r="F279">
        <v>23.8</v>
      </c>
      <c r="G279">
        <v>70.7</v>
      </c>
      <c r="H279">
        <v>11.1</v>
      </c>
      <c r="I279">
        <v>4.7</v>
      </c>
      <c r="K279" s="18">
        <f>MONTH(날씨7[[#This Row],[tm]])</f>
        <v>10</v>
      </c>
      <c r="L279" s="18">
        <f>DAY(날씨7[[#This Row],[tm]])</f>
        <v>4</v>
      </c>
    </row>
    <row r="280" spans="1:12" x14ac:dyDescent="0.3">
      <c r="A280">
        <v>95</v>
      </c>
      <c r="B280" t="s">
        <v>50</v>
      </c>
      <c r="C280" s="4">
        <v>44474</v>
      </c>
      <c r="D280">
        <v>18.8</v>
      </c>
      <c r="E280">
        <v>15.6</v>
      </c>
      <c r="F280">
        <v>22.8</v>
      </c>
      <c r="G280">
        <v>21.8</v>
      </c>
      <c r="H280">
        <v>8</v>
      </c>
      <c r="I280">
        <v>3.9</v>
      </c>
      <c r="K280" s="18">
        <f>MONTH(날씨7[[#This Row],[tm]])</f>
        <v>10</v>
      </c>
      <c r="L280" s="18">
        <f>DAY(날씨7[[#This Row],[tm]])</f>
        <v>5</v>
      </c>
    </row>
    <row r="281" spans="1:12" x14ac:dyDescent="0.3">
      <c r="A281">
        <v>95</v>
      </c>
      <c r="B281" t="s">
        <v>50</v>
      </c>
      <c r="C281" s="4">
        <v>44475</v>
      </c>
      <c r="D281">
        <v>16.100000000000001</v>
      </c>
      <c r="E281">
        <v>15.4</v>
      </c>
      <c r="F281">
        <v>17.3</v>
      </c>
      <c r="G281">
        <v>4.4000000000000004</v>
      </c>
      <c r="H281">
        <v>7.5</v>
      </c>
      <c r="I281">
        <v>4.7</v>
      </c>
      <c r="K281" s="18">
        <f>MONTH(날씨7[[#This Row],[tm]])</f>
        <v>10</v>
      </c>
      <c r="L281" s="18">
        <f>DAY(날씨7[[#This Row],[tm]])</f>
        <v>6</v>
      </c>
    </row>
    <row r="282" spans="1:12" x14ac:dyDescent="0.3">
      <c r="A282">
        <v>95</v>
      </c>
      <c r="B282" t="s">
        <v>50</v>
      </c>
      <c r="C282" s="4">
        <v>44476</v>
      </c>
      <c r="D282">
        <v>17.5</v>
      </c>
      <c r="E282">
        <v>14.6</v>
      </c>
      <c r="F282">
        <v>20.9</v>
      </c>
      <c r="G282">
        <v>5.5</v>
      </c>
      <c r="H282">
        <v>5.3</v>
      </c>
      <c r="I282">
        <v>2.9</v>
      </c>
      <c r="K282" s="18">
        <f>MONTH(날씨7[[#This Row],[tm]])</f>
        <v>10</v>
      </c>
      <c r="L282" s="18">
        <f>DAY(날씨7[[#This Row],[tm]])</f>
        <v>7</v>
      </c>
    </row>
    <row r="283" spans="1:12" x14ac:dyDescent="0.3">
      <c r="A283">
        <v>95</v>
      </c>
      <c r="B283" t="s">
        <v>50</v>
      </c>
      <c r="C283" s="4">
        <v>44477</v>
      </c>
      <c r="D283">
        <v>17.7</v>
      </c>
      <c r="E283">
        <v>15.7</v>
      </c>
      <c r="F283">
        <v>20</v>
      </c>
      <c r="G283">
        <v>0</v>
      </c>
      <c r="H283">
        <v>4</v>
      </c>
      <c r="I283">
        <v>2.4</v>
      </c>
      <c r="K283" s="18">
        <f>MONTH(날씨7[[#This Row],[tm]])</f>
        <v>10</v>
      </c>
      <c r="L283" s="18">
        <f>DAY(날씨7[[#This Row],[tm]])</f>
        <v>8</v>
      </c>
    </row>
    <row r="284" spans="1:12" x14ac:dyDescent="0.3">
      <c r="A284">
        <v>95</v>
      </c>
      <c r="B284" t="s">
        <v>50</v>
      </c>
      <c r="C284" s="4">
        <v>44478</v>
      </c>
      <c r="D284">
        <v>19.2</v>
      </c>
      <c r="E284">
        <v>14.5</v>
      </c>
      <c r="F284">
        <v>24.4</v>
      </c>
      <c r="G284">
        <v>0</v>
      </c>
      <c r="H284">
        <v>3.9</v>
      </c>
      <c r="I284">
        <v>2.6</v>
      </c>
      <c r="K284" s="18">
        <f>MONTH(날씨7[[#This Row],[tm]])</f>
        <v>10</v>
      </c>
      <c r="L284" s="18">
        <f>DAY(날씨7[[#This Row],[tm]])</f>
        <v>9</v>
      </c>
    </row>
    <row r="285" spans="1:12" x14ac:dyDescent="0.3">
      <c r="A285">
        <v>95</v>
      </c>
      <c r="B285" t="s">
        <v>50</v>
      </c>
      <c r="C285" s="4">
        <v>44479</v>
      </c>
      <c r="D285">
        <v>18.600000000000001</v>
      </c>
      <c r="E285">
        <v>14.5</v>
      </c>
      <c r="F285">
        <v>21.6</v>
      </c>
      <c r="G285">
        <v>14.3</v>
      </c>
      <c r="H285">
        <v>6.8</v>
      </c>
      <c r="I285">
        <v>3.5</v>
      </c>
      <c r="K285" s="18">
        <f>MONTH(날씨7[[#This Row],[tm]])</f>
        <v>10</v>
      </c>
      <c r="L285" s="18">
        <f>DAY(날씨7[[#This Row],[tm]])</f>
        <v>10</v>
      </c>
    </row>
    <row r="286" spans="1:12" x14ac:dyDescent="0.3">
      <c r="A286">
        <v>95</v>
      </c>
      <c r="B286" t="s">
        <v>50</v>
      </c>
      <c r="C286" s="4">
        <v>44480</v>
      </c>
      <c r="D286">
        <v>14.5</v>
      </c>
      <c r="E286">
        <v>11.5</v>
      </c>
      <c r="F286">
        <v>20.2</v>
      </c>
      <c r="G286">
        <v>1.8</v>
      </c>
      <c r="H286">
        <v>5.3</v>
      </c>
      <c r="I286">
        <v>2.8</v>
      </c>
      <c r="K286" s="18">
        <f>MONTH(날씨7[[#This Row],[tm]])</f>
        <v>10</v>
      </c>
      <c r="L286" s="18">
        <f>DAY(날씨7[[#This Row],[tm]])</f>
        <v>11</v>
      </c>
    </row>
    <row r="287" spans="1:12" x14ac:dyDescent="0.3">
      <c r="A287">
        <v>95</v>
      </c>
      <c r="B287" t="s">
        <v>50</v>
      </c>
      <c r="C287" s="4">
        <v>44481</v>
      </c>
      <c r="D287">
        <v>16.3</v>
      </c>
      <c r="E287">
        <v>12.9</v>
      </c>
      <c r="F287">
        <v>21.1</v>
      </c>
      <c r="H287">
        <v>10.199999999999999</v>
      </c>
      <c r="I287">
        <v>4.5999999999999996</v>
      </c>
      <c r="K287" s="18">
        <f>MONTH(날씨7[[#This Row],[tm]])</f>
        <v>10</v>
      </c>
      <c r="L287" s="18">
        <f>DAY(날씨7[[#This Row],[tm]])</f>
        <v>12</v>
      </c>
    </row>
    <row r="288" spans="1:12" x14ac:dyDescent="0.3">
      <c r="A288">
        <v>95</v>
      </c>
      <c r="B288" t="s">
        <v>50</v>
      </c>
      <c r="C288" s="4">
        <v>44482</v>
      </c>
      <c r="D288">
        <v>17.399999999999999</v>
      </c>
      <c r="E288">
        <v>12.1</v>
      </c>
      <c r="F288">
        <v>23.8</v>
      </c>
      <c r="H288">
        <v>7.5</v>
      </c>
      <c r="I288">
        <v>4.7</v>
      </c>
      <c r="K288" s="18">
        <f>MONTH(날씨7[[#This Row],[tm]])</f>
        <v>10</v>
      </c>
      <c r="L288" s="18">
        <f>DAY(날씨7[[#This Row],[tm]])</f>
        <v>13</v>
      </c>
    </row>
    <row r="289" spans="1:12" x14ac:dyDescent="0.3">
      <c r="A289">
        <v>95</v>
      </c>
      <c r="B289" t="s">
        <v>50</v>
      </c>
      <c r="C289" s="4">
        <v>44483</v>
      </c>
      <c r="D289">
        <v>18.100000000000001</v>
      </c>
      <c r="E289">
        <v>14</v>
      </c>
      <c r="F289">
        <v>23.1</v>
      </c>
      <c r="H289">
        <v>5.8</v>
      </c>
      <c r="I289">
        <v>2.7</v>
      </c>
      <c r="K289" s="18">
        <f>MONTH(날씨7[[#This Row],[tm]])</f>
        <v>10</v>
      </c>
      <c r="L289" s="18">
        <f>DAY(날씨7[[#This Row],[tm]])</f>
        <v>14</v>
      </c>
    </row>
    <row r="290" spans="1:12" x14ac:dyDescent="0.3">
      <c r="A290">
        <v>95</v>
      </c>
      <c r="B290" t="s">
        <v>50</v>
      </c>
      <c r="C290" s="4">
        <v>44484</v>
      </c>
      <c r="D290">
        <v>17.7</v>
      </c>
      <c r="E290">
        <v>15</v>
      </c>
      <c r="F290">
        <v>23.1</v>
      </c>
      <c r="G290">
        <v>1.5</v>
      </c>
      <c r="H290">
        <v>5.2</v>
      </c>
      <c r="I290">
        <v>3</v>
      </c>
      <c r="K290" s="18">
        <f>MONTH(날씨7[[#This Row],[tm]])</f>
        <v>10</v>
      </c>
      <c r="L290" s="18">
        <f>DAY(날씨7[[#This Row],[tm]])</f>
        <v>15</v>
      </c>
    </row>
    <row r="291" spans="1:12" x14ac:dyDescent="0.3">
      <c r="A291">
        <v>95</v>
      </c>
      <c r="B291" t="s">
        <v>50</v>
      </c>
      <c r="C291" s="4">
        <v>44485</v>
      </c>
      <c r="D291">
        <v>8.6999999999999993</v>
      </c>
      <c r="E291">
        <v>0.2</v>
      </c>
      <c r="F291">
        <v>15.6</v>
      </c>
      <c r="G291">
        <v>0.4</v>
      </c>
      <c r="H291">
        <v>7.5</v>
      </c>
      <c r="I291">
        <v>4.2</v>
      </c>
      <c r="K291" s="18">
        <f>MONTH(날씨7[[#This Row],[tm]])</f>
        <v>10</v>
      </c>
      <c r="L291" s="18">
        <f>DAY(날씨7[[#This Row],[tm]])</f>
        <v>16</v>
      </c>
    </row>
    <row r="292" spans="1:12" x14ac:dyDescent="0.3">
      <c r="A292">
        <v>95</v>
      </c>
      <c r="B292" t="s">
        <v>50</v>
      </c>
      <c r="C292" s="4">
        <v>44486</v>
      </c>
      <c r="D292">
        <v>3</v>
      </c>
      <c r="E292">
        <v>-2.6</v>
      </c>
      <c r="F292">
        <v>10.3</v>
      </c>
      <c r="H292">
        <v>5.5</v>
      </c>
      <c r="I292">
        <v>2.4</v>
      </c>
      <c r="K292" s="18">
        <f>MONTH(날씨7[[#This Row],[tm]])</f>
        <v>10</v>
      </c>
      <c r="L292" s="18">
        <f>DAY(날씨7[[#This Row],[tm]])</f>
        <v>17</v>
      </c>
    </row>
    <row r="293" spans="1:12" x14ac:dyDescent="0.3">
      <c r="A293">
        <v>95</v>
      </c>
      <c r="B293" t="s">
        <v>50</v>
      </c>
      <c r="C293" s="4">
        <v>44487</v>
      </c>
      <c r="D293">
        <v>5.2</v>
      </c>
      <c r="E293">
        <v>-1.5</v>
      </c>
      <c r="F293">
        <v>10.5</v>
      </c>
      <c r="G293">
        <v>1.1000000000000001</v>
      </c>
      <c r="H293">
        <v>3</v>
      </c>
      <c r="I293">
        <v>1.9</v>
      </c>
      <c r="K293" s="18">
        <f>MONTH(날씨7[[#This Row],[tm]])</f>
        <v>10</v>
      </c>
      <c r="L293" s="18">
        <f>DAY(날씨7[[#This Row],[tm]])</f>
        <v>18</v>
      </c>
    </row>
    <row r="294" spans="1:12" x14ac:dyDescent="0.3">
      <c r="A294">
        <v>95</v>
      </c>
      <c r="B294" t="s">
        <v>50</v>
      </c>
      <c r="C294" s="4">
        <v>44488</v>
      </c>
      <c r="D294">
        <v>8.9</v>
      </c>
      <c r="E294">
        <v>4.3</v>
      </c>
      <c r="F294">
        <v>14.3</v>
      </c>
      <c r="G294">
        <v>1.4</v>
      </c>
      <c r="H294">
        <v>6.9</v>
      </c>
      <c r="I294">
        <v>3.6</v>
      </c>
      <c r="K294" s="18">
        <f>MONTH(날씨7[[#This Row],[tm]])</f>
        <v>10</v>
      </c>
      <c r="L294" s="18">
        <f>DAY(날씨7[[#This Row],[tm]])</f>
        <v>19</v>
      </c>
    </row>
    <row r="295" spans="1:12" x14ac:dyDescent="0.3">
      <c r="A295">
        <v>95</v>
      </c>
      <c r="B295" t="s">
        <v>50</v>
      </c>
      <c r="C295" s="4">
        <v>44489</v>
      </c>
      <c r="D295">
        <v>6</v>
      </c>
      <c r="E295">
        <v>0.9</v>
      </c>
      <c r="F295">
        <v>14.2</v>
      </c>
      <c r="H295">
        <v>3.8</v>
      </c>
      <c r="I295">
        <v>2.1</v>
      </c>
      <c r="K295" s="18">
        <f>MONTH(날씨7[[#This Row],[tm]])</f>
        <v>10</v>
      </c>
      <c r="L295" s="18">
        <f>DAY(날씨7[[#This Row],[tm]])</f>
        <v>20</v>
      </c>
    </row>
    <row r="296" spans="1:12" x14ac:dyDescent="0.3">
      <c r="A296">
        <v>95</v>
      </c>
      <c r="B296" t="s">
        <v>50</v>
      </c>
      <c r="C296" s="4">
        <v>44490</v>
      </c>
      <c r="D296">
        <v>6.4</v>
      </c>
      <c r="E296">
        <v>-0.3</v>
      </c>
      <c r="F296">
        <v>14.4</v>
      </c>
      <c r="H296">
        <v>4.7</v>
      </c>
      <c r="I296">
        <v>2.1</v>
      </c>
      <c r="K296" s="18">
        <f>MONTH(날씨7[[#This Row],[tm]])</f>
        <v>10</v>
      </c>
      <c r="L296" s="18">
        <f>DAY(날씨7[[#This Row],[tm]])</f>
        <v>21</v>
      </c>
    </row>
    <row r="297" spans="1:12" x14ac:dyDescent="0.3">
      <c r="A297">
        <v>95</v>
      </c>
      <c r="B297" t="s">
        <v>50</v>
      </c>
      <c r="C297" s="4">
        <v>44491</v>
      </c>
      <c r="D297">
        <v>7.6</v>
      </c>
      <c r="E297">
        <v>0.3</v>
      </c>
      <c r="F297">
        <v>16.399999999999999</v>
      </c>
      <c r="H297">
        <v>7.3</v>
      </c>
      <c r="I297">
        <v>3.4</v>
      </c>
      <c r="K297" s="18">
        <f>MONTH(날씨7[[#This Row],[tm]])</f>
        <v>10</v>
      </c>
      <c r="L297" s="18">
        <f>DAY(날씨7[[#This Row],[tm]])</f>
        <v>22</v>
      </c>
    </row>
    <row r="298" spans="1:12" x14ac:dyDescent="0.3">
      <c r="A298">
        <v>95</v>
      </c>
      <c r="B298" t="s">
        <v>50</v>
      </c>
      <c r="C298" s="4">
        <v>44492</v>
      </c>
      <c r="D298">
        <v>7.4</v>
      </c>
      <c r="E298">
        <v>0.5</v>
      </c>
      <c r="F298">
        <v>17.100000000000001</v>
      </c>
      <c r="H298">
        <v>5.4</v>
      </c>
      <c r="I298">
        <v>2.7</v>
      </c>
      <c r="K298" s="18">
        <f>MONTH(날씨7[[#This Row],[tm]])</f>
        <v>10</v>
      </c>
      <c r="L298" s="18">
        <f>DAY(날씨7[[#This Row],[tm]])</f>
        <v>23</v>
      </c>
    </row>
    <row r="299" spans="1:12" x14ac:dyDescent="0.3">
      <c r="A299">
        <v>95</v>
      </c>
      <c r="B299" t="s">
        <v>50</v>
      </c>
      <c r="C299" s="4">
        <v>44493</v>
      </c>
      <c r="D299">
        <v>7</v>
      </c>
      <c r="E299">
        <v>-0.1</v>
      </c>
      <c r="F299">
        <v>17.100000000000001</v>
      </c>
      <c r="H299">
        <v>4.0999999999999996</v>
      </c>
      <c r="I299">
        <v>2</v>
      </c>
      <c r="K299" s="18">
        <f>MONTH(날씨7[[#This Row],[tm]])</f>
        <v>10</v>
      </c>
      <c r="L299" s="18">
        <f>DAY(날씨7[[#This Row],[tm]])</f>
        <v>24</v>
      </c>
    </row>
    <row r="300" spans="1:12" x14ac:dyDescent="0.3">
      <c r="A300">
        <v>95</v>
      </c>
      <c r="B300" t="s">
        <v>50</v>
      </c>
      <c r="C300" s="4">
        <v>44494</v>
      </c>
      <c r="D300">
        <v>7.8</v>
      </c>
      <c r="E300">
        <v>0.6</v>
      </c>
      <c r="F300">
        <v>16.8</v>
      </c>
      <c r="H300">
        <v>4</v>
      </c>
      <c r="I300">
        <v>1.8</v>
      </c>
      <c r="K300" s="18">
        <f>MONTH(날씨7[[#This Row],[tm]])</f>
        <v>10</v>
      </c>
      <c r="L300" s="18">
        <f>DAY(날씨7[[#This Row],[tm]])</f>
        <v>25</v>
      </c>
    </row>
    <row r="301" spans="1:12" x14ac:dyDescent="0.3">
      <c r="A301">
        <v>95</v>
      </c>
      <c r="B301" t="s">
        <v>50</v>
      </c>
      <c r="C301" s="4">
        <v>44495</v>
      </c>
      <c r="D301">
        <v>9.4</v>
      </c>
      <c r="E301">
        <v>2</v>
      </c>
      <c r="F301">
        <v>17.399999999999999</v>
      </c>
      <c r="H301">
        <v>6.5</v>
      </c>
      <c r="I301">
        <v>2.5</v>
      </c>
      <c r="K301" s="18">
        <f>MONTH(날씨7[[#This Row],[tm]])</f>
        <v>10</v>
      </c>
      <c r="L301" s="18">
        <f>DAY(날씨7[[#This Row],[tm]])</f>
        <v>26</v>
      </c>
    </row>
    <row r="302" spans="1:12" x14ac:dyDescent="0.3">
      <c r="A302">
        <v>95</v>
      </c>
      <c r="B302" t="s">
        <v>50</v>
      </c>
      <c r="C302" s="4">
        <v>44496</v>
      </c>
      <c r="D302">
        <v>9.5</v>
      </c>
      <c r="E302">
        <v>3.3</v>
      </c>
      <c r="F302">
        <v>16.8</v>
      </c>
      <c r="G302">
        <v>5.0999999999999996</v>
      </c>
      <c r="H302">
        <v>10.8</v>
      </c>
      <c r="I302">
        <v>6</v>
      </c>
      <c r="K302" s="18">
        <f>MONTH(날씨7[[#This Row],[tm]])</f>
        <v>10</v>
      </c>
      <c r="L302" s="18">
        <f>DAY(날씨7[[#This Row],[tm]])</f>
        <v>27</v>
      </c>
    </row>
    <row r="303" spans="1:12" x14ac:dyDescent="0.3">
      <c r="A303">
        <v>95</v>
      </c>
      <c r="B303" t="s">
        <v>50</v>
      </c>
      <c r="C303" s="4">
        <v>44497</v>
      </c>
      <c r="D303">
        <v>8.4</v>
      </c>
      <c r="E303">
        <v>0.1</v>
      </c>
      <c r="F303">
        <v>19.100000000000001</v>
      </c>
      <c r="H303">
        <v>3.2</v>
      </c>
      <c r="I303">
        <v>1.7</v>
      </c>
      <c r="K303" s="18">
        <f>MONTH(날씨7[[#This Row],[tm]])</f>
        <v>10</v>
      </c>
      <c r="L303" s="18">
        <f>DAY(날씨7[[#This Row],[tm]])</f>
        <v>28</v>
      </c>
    </row>
    <row r="304" spans="1:12" x14ac:dyDescent="0.3">
      <c r="A304">
        <v>95</v>
      </c>
      <c r="B304" t="s">
        <v>50</v>
      </c>
      <c r="C304" s="4">
        <v>44498</v>
      </c>
      <c r="D304">
        <v>9.8000000000000007</v>
      </c>
      <c r="E304">
        <v>1.9</v>
      </c>
      <c r="F304">
        <v>19.2</v>
      </c>
      <c r="H304">
        <v>4.2</v>
      </c>
      <c r="I304">
        <v>2.2000000000000002</v>
      </c>
      <c r="K304" s="18">
        <f>MONTH(날씨7[[#This Row],[tm]])</f>
        <v>10</v>
      </c>
      <c r="L304" s="18">
        <f>DAY(날씨7[[#This Row],[tm]])</f>
        <v>29</v>
      </c>
    </row>
    <row r="305" spans="1:12" x14ac:dyDescent="0.3">
      <c r="A305">
        <v>95</v>
      </c>
      <c r="B305" t="s">
        <v>50</v>
      </c>
      <c r="C305" s="4">
        <v>44499</v>
      </c>
      <c r="D305">
        <v>9.8000000000000007</v>
      </c>
      <c r="E305">
        <v>5.3</v>
      </c>
      <c r="F305">
        <v>17.600000000000001</v>
      </c>
      <c r="H305">
        <v>3.7</v>
      </c>
      <c r="I305">
        <v>2.1</v>
      </c>
      <c r="K305" s="18">
        <f>MONTH(날씨7[[#This Row],[tm]])</f>
        <v>10</v>
      </c>
      <c r="L305" s="18">
        <f>DAY(날씨7[[#This Row],[tm]])</f>
        <v>30</v>
      </c>
    </row>
    <row r="306" spans="1:12" x14ac:dyDescent="0.3">
      <c r="A306">
        <v>95</v>
      </c>
      <c r="B306" t="s">
        <v>50</v>
      </c>
      <c r="C306" s="4">
        <v>44500</v>
      </c>
      <c r="D306">
        <v>10.8</v>
      </c>
      <c r="E306">
        <v>3.4</v>
      </c>
      <c r="F306">
        <v>18.5</v>
      </c>
      <c r="G306">
        <v>0</v>
      </c>
      <c r="H306">
        <v>4.9000000000000004</v>
      </c>
      <c r="I306">
        <v>2.9</v>
      </c>
      <c r="K306" s="18">
        <f>MONTH(날씨7[[#This Row],[tm]])</f>
        <v>10</v>
      </c>
      <c r="L306" s="18">
        <f>DAY(날씨7[[#This Row],[tm]])</f>
        <v>31</v>
      </c>
    </row>
    <row r="307" spans="1:12" x14ac:dyDescent="0.3">
      <c r="A307">
        <v>95</v>
      </c>
      <c r="B307" t="s">
        <v>50</v>
      </c>
      <c r="C307" s="4">
        <v>44501</v>
      </c>
      <c r="D307">
        <v>9.8000000000000007</v>
      </c>
      <c r="E307">
        <v>5.3</v>
      </c>
      <c r="F307">
        <v>15.8</v>
      </c>
      <c r="H307">
        <v>5.3</v>
      </c>
      <c r="I307">
        <v>2.8</v>
      </c>
      <c r="K307" s="18">
        <f>MONTH(날씨7[[#This Row],[tm]])</f>
        <v>11</v>
      </c>
      <c r="L307" s="18">
        <f>DAY(날씨7[[#This Row],[tm]])</f>
        <v>1</v>
      </c>
    </row>
    <row r="308" spans="1:12" x14ac:dyDescent="0.3">
      <c r="A308">
        <v>95</v>
      </c>
      <c r="B308" t="s">
        <v>50</v>
      </c>
      <c r="C308" s="4">
        <v>44502</v>
      </c>
      <c r="D308">
        <v>8.6</v>
      </c>
      <c r="E308">
        <v>3.3</v>
      </c>
      <c r="F308">
        <v>16.399999999999999</v>
      </c>
      <c r="H308">
        <v>4.8</v>
      </c>
      <c r="I308">
        <v>3.2</v>
      </c>
      <c r="K308" s="18">
        <f>MONTH(날씨7[[#This Row],[tm]])</f>
        <v>11</v>
      </c>
      <c r="L308" s="18">
        <f>DAY(날씨7[[#This Row],[tm]])</f>
        <v>2</v>
      </c>
    </row>
    <row r="309" spans="1:12" x14ac:dyDescent="0.3">
      <c r="A309">
        <v>95</v>
      </c>
      <c r="B309" t="s">
        <v>50</v>
      </c>
      <c r="C309" s="4">
        <v>44503</v>
      </c>
      <c r="D309">
        <v>9</v>
      </c>
      <c r="E309">
        <v>3.1</v>
      </c>
      <c r="F309">
        <v>16.7</v>
      </c>
      <c r="H309">
        <v>4.8</v>
      </c>
      <c r="I309">
        <v>2.2999999999999998</v>
      </c>
      <c r="K309" s="18">
        <f>MONTH(날씨7[[#This Row],[tm]])</f>
        <v>11</v>
      </c>
      <c r="L309" s="18">
        <f>DAY(날씨7[[#This Row],[tm]])</f>
        <v>3</v>
      </c>
    </row>
    <row r="310" spans="1:12" x14ac:dyDescent="0.3">
      <c r="A310">
        <v>95</v>
      </c>
      <c r="B310" t="s">
        <v>50</v>
      </c>
      <c r="C310" s="4">
        <v>44504</v>
      </c>
      <c r="D310">
        <v>8.8000000000000007</v>
      </c>
      <c r="E310">
        <v>5</v>
      </c>
      <c r="F310">
        <v>15.6</v>
      </c>
      <c r="G310">
        <v>0.1</v>
      </c>
      <c r="H310">
        <v>6.1</v>
      </c>
      <c r="I310">
        <v>2.8</v>
      </c>
      <c r="K310" s="18">
        <f>MONTH(날씨7[[#This Row],[tm]])</f>
        <v>11</v>
      </c>
      <c r="L310" s="18">
        <f>DAY(날씨7[[#This Row],[tm]])</f>
        <v>4</v>
      </c>
    </row>
    <row r="311" spans="1:12" x14ac:dyDescent="0.3">
      <c r="A311">
        <v>95</v>
      </c>
      <c r="B311" t="s">
        <v>50</v>
      </c>
      <c r="C311" s="4">
        <v>44505</v>
      </c>
      <c r="D311">
        <v>8.9</v>
      </c>
      <c r="E311">
        <v>3.5</v>
      </c>
      <c r="F311">
        <v>19</v>
      </c>
      <c r="H311">
        <v>2.9</v>
      </c>
      <c r="I311">
        <v>1.4</v>
      </c>
      <c r="K311" s="18">
        <f>MONTH(날씨7[[#This Row],[tm]])</f>
        <v>11</v>
      </c>
      <c r="L311" s="18">
        <f>DAY(날씨7[[#This Row],[tm]])</f>
        <v>5</v>
      </c>
    </row>
    <row r="312" spans="1:12" x14ac:dyDescent="0.3">
      <c r="A312">
        <v>95</v>
      </c>
      <c r="B312" t="s">
        <v>50</v>
      </c>
      <c r="C312" s="4">
        <v>44506</v>
      </c>
      <c r="D312">
        <v>9.6</v>
      </c>
      <c r="E312">
        <v>2.5</v>
      </c>
      <c r="F312">
        <v>20.100000000000001</v>
      </c>
      <c r="H312">
        <v>3.3</v>
      </c>
      <c r="I312">
        <v>1.8</v>
      </c>
      <c r="K312" s="18">
        <f>MONTH(날씨7[[#This Row],[tm]])</f>
        <v>11</v>
      </c>
      <c r="L312" s="18">
        <f>DAY(날씨7[[#This Row],[tm]])</f>
        <v>6</v>
      </c>
    </row>
    <row r="313" spans="1:12" x14ac:dyDescent="0.3">
      <c r="A313">
        <v>95</v>
      </c>
      <c r="B313" t="s">
        <v>50</v>
      </c>
      <c r="C313" s="4">
        <v>44507</v>
      </c>
      <c r="D313">
        <v>10.8</v>
      </c>
      <c r="E313">
        <v>2</v>
      </c>
      <c r="F313">
        <v>19.899999999999999</v>
      </c>
      <c r="H313">
        <v>5</v>
      </c>
      <c r="I313">
        <v>2.2999999999999998</v>
      </c>
      <c r="K313" s="18">
        <f>MONTH(날씨7[[#This Row],[tm]])</f>
        <v>11</v>
      </c>
      <c r="L313" s="18">
        <f>DAY(날씨7[[#This Row],[tm]])</f>
        <v>7</v>
      </c>
    </row>
    <row r="314" spans="1:12" x14ac:dyDescent="0.3">
      <c r="A314">
        <v>95</v>
      </c>
      <c r="B314" t="s">
        <v>50</v>
      </c>
      <c r="C314" s="4">
        <v>44508</v>
      </c>
      <c r="D314">
        <v>7</v>
      </c>
      <c r="E314">
        <v>3.1</v>
      </c>
      <c r="F314">
        <v>14.8</v>
      </c>
      <c r="G314">
        <v>22.3</v>
      </c>
      <c r="H314">
        <v>14.9</v>
      </c>
      <c r="I314">
        <v>6.2</v>
      </c>
      <c r="K314" s="18">
        <f>MONTH(날씨7[[#This Row],[tm]])</f>
        <v>11</v>
      </c>
      <c r="L314" s="18">
        <f>DAY(날씨7[[#This Row],[tm]])</f>
        <v>8</v>
      </c>
    </row>
    <row r="315" spans="1:12" x14ac:dyDescent="0.3">
      <c r="A315">
        <v>95</v>
      </c>
      <c r="B315" t="s">
        <v>50</v>
      </c>
      <c r="C315" s="4">
        <v>44509</v>
      </c>
      <c r="D315">
        <v>4.2</v>
      </c>
      <c r="E315">
        <v>1.7</v>
      </c>
      <c r="F315">
        <v>6.9</v>
      </c>
      <c r="G315">
        <v>0.1</v>
      </c>
      <c r="H315">
        <v>7.7</v>
      </c>
      <c r="I315">
        <v>3.7</v>
      </c>
      <c r="K315" s="18">
        <f>MONTH(날씨7[[#This Row],[tm]])</f>
        <v>11</v>
      </c>
      <c r="L315" s="18">
        <f>DAY(날씨7[[#This Row],[tm]])</f>
        <v>9</v>
      </c>
    </row>
    <row r="316" spans="1:12" x14ac:dyDescent="0.3">
      <c r="A316">
        <v>95</v>
      </c>
      <c r="B316" t="s">
        <v>50</v>
      </c>
      <c r="C316" s="4">
        <v>44510</v>
      </c>
      <c r="D316">
        <v>3.1</v>
      </c>
      <c r="E316">
        <v>0.5</v>
      </c>
      <c r="F316">
        <v>5.5</v>
      </c>
      <c r="H316">
        <v>7.6</v>
      </c>
      <c r="I316">
        <v>3.5</v>
      </c>
      <c r="K316" s="18">
        <f>MONTH(날씨7[[#This Row],[tm]])</f>
        <v>11</v>
      </c>
      <c r="L316" s="18">
        <f>DAY(날씨7[[#This Row],[tm]])</f>
        <v>10</v>
      </c>
    </row>
    <row r="317" spans="1:12" x14ac:dyDescent="0.3">
      <c r="A317">
        <v>95</v>
      </c>
      <c r="B317" t="s">
        <v>50</v>
      </c>
      <c r="C317" s="4">
        <v>44511</v>
      </c>
      <c r="D317">
        <v>3.9</v>
      </c>
      <c r="E317">
        <v>-1.8</v>
      </c>
      <c r="F317">
        <v>8.6</v>
      </c>
      <c r="H317">
        <v>10.9</v>
      </c>
      <c r="I317">
        <v>4.5999999999999996</v>
      </c>
      <c r="K317" s="18">
        <f>MONTH(날씨7[[#This Row],[tm]])</f>
        <v>11</v>
      </c>
      <c r="L317" s="18">
        <f>DAY(날씨7[[#This Row],[tm]])</f>
        <v>11</v>
      </c>
    </row>
    <row r="318" spans="1:12" x14ac:dyDescent="0.3">
      <c r="A318">
        <v>95</v>
      </c>
      <c r="B318" t="s">
        <v>50</v>
      </c>
      <c r="C318" s="4">
        <v>44512</v>
      </c>
      <c r="D318">
        <v>2.5</v>
      </c>
      <c r="E318">
        <v>-2.9</v>
      </c>
      <c r="F318">
        <v>7.4</v>
      </c>
      <c r="H318">
        <v>10.8</v>
      </c>
      <c r="I318">
        <v>4.7</v>
      </c>
      <c r="K318" s="18">
        <f>MONTH(날씨7[[#This Row],[tm]])</f>
        <v>11</v>
      </c>
      <c r="L318" s="18">
        <f>DAY(날씨7[[#This Row],[tm]])</f>
        <v>12</v>
      </c>
    </row>
    <row r="319" spans="1:12" x14ac:dyDescent="0.3">
      <c r="A319">
        <v>95</v>
      </c>
      <c r="B319" t="s">
        <v>50</v>
      </c>
      <c r="C319" s="4">
        <v>44513</v>
      </c>
      <c r="D319">
        <v>3.8</v>
      </c>
      <c r="E319">
        <v>-4.7</v>
      </c>
      <c r="F319">
        <v>12.1</v>
      </c>
      <c r="H319">
        <v>6.6</v>
      </c>
      <c r="I319">
        <v>3.7</v>
      </c>
      <c r="K319" s="18">
        <f>MONTH(날씨7[[#This Row],[tm]])</f>
        <v>11</v>
      </c>
      <c r="L319" s="18">
        <f>DAY(날씨7[[#This Row],[tm]])</f>
        <v>13</v>
      </c>
    </row>
    <row r="320" spans="1:12" x14ac:dyDescent="0.3">
      <c r="A320">
        <v>95</v>
      </c>
      <c r="B320" t="s">
        <v>50</v>
      </c>
      <c r="C320" s="4">
        <v>44514</v>
      </c>
      <c r="D320">
        <v>8</v>
      </c>
      <c r="E320">
        <v>2.8</v>
      </c>
      <c r="F320">
        <v>15.1</v>
      </c>
      <c r="G320">
        <v>0</v>
      </c>
      <c r="H320">
        <v>9.1</v>
      </c>
      <c r="I320">
        <v>4.3</v>
      </c>
      <c r="K320" s="18">
        <f>MONTH(날씨7[[#This Row],[tm]])</f>
        <v>11</v>
      </c>
      <c r="L320" s="18">
        <f>DAY(날씨7[[#This Row],[tm]])</f>
        <v>14</v>
      </c>
    </row>
    <row r="321" spans="1:12" x14ac:dyDescent="0.3">
      <c r="A321">
        <v>95</v>
      </c>
      <c r="B321" t="s">
        <v>50</v>
      </c>
      <c r="C321" s="4">
        <v>44515</v>
      </c>
      <c r="D321">
        <v>5.3</v>
      </c>
      <c r="E321">
        <v>-0.7</v>
      </c>
      <c r="F321">
        <v>13.7</v>
      </c>
      <c r="H321">
        <v>3.8</v>
      </c>
      <c r="I321">
        <v>2.2000000000000002</v>
      </c>
      <c r="K321" s="18">
        <f>MONTH(날씨7[[#This Row],[tm]])</f>
        <v>11</v>
      </c>
      <c r="L321" s="18">
        <f>DAY(날씨7[[#This Row],[tm]])</f>
        <v>15</v>
      </c>
    </row>
    <row r="322" spans="1:12" x14ac:dyDescent="0.3">
      <c r="A322">
        <v>95</v>
      </c>
      <c r="B322" t="s">
        <v>50</v>
      </c>
      <c r="C322" s="4">
        <v>44516</v>
      </c>
      <c r="D322">
        <v>4.0999999999999996</v>
      </c>
      <c r="E322">
        <v>-2.1</v>
      </c>
      <c r="F322">
        <v>12.7</v>
      </c>
      <c r="H322">
        <v>5</v>
      </c>
      <c r="I322">
        <v>2.5</v>
      </c>
      <c r="K322" s="18">
        <f>MONTH(날씨7[[#This Row],[tm]])</f>
        <v>11</v>
      </c>
      <c r="L322" s="18">
        <f>DAY(날씨7[[#This Row],[tm]])</f>
        <v>16</v>
      </c>
    </row>
    <row r="323" spans="1:12" x14ac:dyDescent="0.3">
      <c r="A323">
        <v>95</v>
      </c>
      <c r="B323" t="s">
        <v>50</v>
      </c>
      <c r="C323" s="4">
        <v>44517</v>
      </c>
      <c r="D323">
        <v>3.5</v>
      </c>
      <c r="E323">
        <v>-3.4</v>
      </c>
      <c r="F323">
        <v>11.4</v>
      </c>
      <c r="H323">
        <v>4.3</v>
      </c>
      <c r="I323">
        <v>2.4</v>
      </c>
      <c r="K323" s="18">
        <f>MONTH(날씨7[[#This Row],[tm]])</f>
        <v>11</v>
      </c>
      <c r="L323" s="18">
        <f>DAY(날씨7[[#This Row],[tm]])</f>
        <v>17</v>
      </c>
    </row>
    <row r="324" spans="1:12" x14ac:dyDescent="0.3">
      <c r="A324">
        <v>95</v>
      </c>
      <c r="B324" t="s">
        <v>50</v>
      </c>
      <c r="C324" s="4">
        <v>44518</v>
      </c>
      <c r="D324">
        <v>10.5</v>
      </c>
      <c r="E324">
        <v>2.6</v>
      </c>
      <c r="F324">
        <v>13.8</v>
      </c>
      <c r="G324">
        <v>0</v>
      </c>
      <c r="H324">
        <v>7.2</v>
      </c>
      <c r="I324">
        <v>3.4</v>
      </c>
      <c r="K324" s="18">
        <f>MONTH(날씨7[[#This Row],[tm]])</f>
        <v>11</v>
      </c>
      <c r="L324" s="18">
        <f>DAY(날씨7[[#This Row],[tm]])</f>
        <v>18</v>
      </c>
    </row>
    <row r="325" spans="1:12" x14ac:dyDescent="0.3">
      <c r="A325">
        <v>95</v>
      </c>
      <c r="B325" t="s">
        <v>50</v>
      </c>
      <c r="C325" s="4">
        <v>44519</v>
      </c>
      <c r="D325">
        <v>11.6</v>
      </c>
      <c r="E325">
        <v>3.4</v>
      </c>
      <c r="F325">
        <v>16.600000000000001</v>
      </c>
      <c r="H325">
        <v>6.6</v>
      </c>
      <c r="I325">
        <v>3.7</v>
      </c>
      <c r="K325" s="18">
        <f>MONTH(날씨7[[#This Row],[tm]])</f>
        <v>11</v>
      </c>
      <c r="L325" s="18">
        <f>DAY(날씨7[[#This Row],[tm]])</f>
        <v>19</v>
      </c>
    </row>
    <row r="326" spans="1:12" x14ac:dyDescent="0.3">
      <c r="A326">
        <v>95</v>
      </c>
      <c r="B326" t="s">
        <v>50</v>
      </c>
      <c r="C326" s="4">
        <v>44520</v>
      </c>
      <c r="D326">
        <v>6.5</v>
      </c>
      <c r="E326">
        <v>-0.3</v>
      </c>
      <c r="F326">
        <v>15.8</v>
      </c>
      <c r="H326">
        <v>3.1</v>
      </c>
      <c r="I326">
        <v>1.7</v>
      </c>
      <c r="K326" s="18">
        <f>MONTH(날씨7[[#This Row],[tm]])</f>
        <v>11</v>
      </c>
      <c r="L326" s="18">
        <f>DAY(날씨7[[#This Row],[tm]])</f>
        <v>20</v>
      </c>
    </row>
    <row r="327" spans="1:12" x14ac:dyDescent="0.3">
      <c r="A327">
        <v>95</v>
      </c>
      <c r="B327" t="s">
        <v>50</v>
      </c>
      <c r="C327" s="4">
        <v>44521</v>
      </c>
      <c r="D327">
        <v>8.6999999999999993</v>
      </c>
      <c r="E327">
        <v>4.4000000000000004</v>
      </c>
      <c r="F327">
        <v>13.6</v>
      </c>
      <c r="G327">
        <v>6.3</v>
      </c>
      <c r="H327">
        <v>7.8</v>
      </c>
      <c r="I327">
        <v>4.0999999999999996</v>
      </c>
      <c r="K327" s="18">
        <f>MONTH(날씨7[[#This Row],[tm]])</f>
        <v>11</v>
      </c>
      <c r="L327" s="18">
        <f>DAY(날씨7[[#This Row],[tm]])</f>
        <v>21</v>
      </c>
    </row>
    <row r="328" spans="1:12" x14ac:dyDescent="0.3">
      <c r="A328">
        <v>95</v>
      </c>
      <c r="B328" t="s">
        <v>50</v>
      </c>
      <c r="C328" s="4">
        <v>44522</v>
      </c>
      <c r="D328">
        <v>1.6</v>
      </c>
      <c r="E328">
        <v>-1.2</v>
      </c>
      <c r="F328">
        <v>7.7</v>
      </c>
      <c r="G328">
        <v>3.4</v>
      </c>
      <c r="H328">
        <v>15.1</v>
      </c>
      <c r="I328">
        <v>6.1</v>
      </c>
      <c r="K328" s="18">
        <f>MONTH(날씨7[[#This Row],[tm]])</f>
        <v>11</v>
      </c>
      <c r="L328" s="18">
        <f>DAY(날씨7[[#This Row],[tm]])</f>
        <v>22</v>
      </c>
    </row>
    <row r="329" spans="1:12" x14ac:dyDescent="0.3">
      <c r="A329">
        <v>95</v>
      </c>
      <c r="B329" t="s">
        <v>50</v>
      </c>
      <c r="C329" s="4">
        <v>44523</v>
      </c>
      <c r="D329">
        <v>-1.7</v>
      </c>
      <c r="E329">
        <v>-4.7</v>
      </c>
      <c r="F329">
        <v>1.7</v>
      </c>
      <c r="H329">
        <v>13.3</v>
      </c>
      <c r="I329">
        <v>5.7</v>
      </c>
      <c r="K329" s="18">
        <f>MONTH(날씨7[[#This Row],[tm]])</f>
        <v>11</v>
      </c>
      <c r="L329" s="18">
        <f>DAY(날씨7[[#This Row],[tm]])</f>
        <v>23</v>
      </c>
    </row>
    <row r="330" spans="1:12" x14ac:dyDescent="0.3">
      <c r="A330">
        <v>95</v>
      </c>
      <c r="B330" t="s">
        <v>50</v>
      </c>
      <c r="C330" s="4">
        <v>44524</v>
      </c>
      <c r="D330">
        <v>2.6</v>
      </c>
      <c r="E330">
        <v>-5.5</v>
      </c>
      <c r="F330">
        <v>7.7</v>
      </c>
      <c r="G330">
        <v>0.1</v>
      </c>
      <c r="H330">
        <v>8</v>
      </c>
      <c r="I330">
        <v>3.9</v>
      </c>
      <c r="K330" s="18">
        <f>MONTH(날씨7[[#This Row],[tm]])</f>
        <v>11</v>
      </c>
      <c r="L330" s="18">
        <f>DAY(날씨7[[#This Row],[tm]])</f>
        <v>24</v>
      </c>
    </row>
    <row r="331" spans="1:12" x14ac:dyDescent="0.3">
      <c r="A331">
        <v>95</v>
      </c>
      <c r="B331" t="s">
        <v>50</v>
      </c>
      <c r="C331" s="4">
        <v>44525</v>
      </c>
      <c r="D331">
        <v>2.8</v>
      </c>
      <c r="E331">
        <v>-3.3</v>
      </c>
      <c r="F331">
        <v>8.5</v>
      </c>
      <c r="H331">
        <v>11</v>
      </c>
      <c r="I331">
        <v>5</v>
      </c>
      <c r="K331" s="18">
        <f>MONTH(날씨7[[#This Row],[tm]])</f>
        <v>11</v>
      </c>
      <c r="L331" s="18">
        <f>DAY(날씨7[[#This Row],[tm]])</f>
        <v>25</v>
      </c>
    </row>
    <row r="332" spans="1:12" x14ac:dyDescent="0.3">
      <c r="A332">
        <v>95</v>
      </c>
      <c r="B332" t="s">
        <v>50</v>
      </c>
      <c r="C332" s="4">
        <v>44526</v>
      </c>
      <c r="D332">
        <v>-0.2</v>
      </c>
      <c r="E332">
        <v>-5.8</v>
      </c>
      <c r="F332">
        <v>6.4</v>
      </c>
      <c r="H332">
        <v>7.8</v>
      </c>
      <c r="I332">
        <v>3.2</v>
      </c>
      <c r="K332" s="18">
        <f>MONTH(날씨7[[#This Row],[tm]])</f>
        <v>11</v>
      </c>
      <c r="L332" s="18">
        <f>DAY(날씨7[[#This Row],[tm]])</f>
        <v>26</v>
      </c>
    </row>
    <row r="333" spans="1:12" x14ac:dyDescent="0.3">
      <c r="A333">
        <v>95</v>
      </c>
      <c r="B333" t="s">
        <v>50</v>
      </c>
      <c r="C333" s="4">
        <v>44527</v>
      </c>
      <c r="D333">
        <v>-1.3</v>
      </c>
      <c r="E333">
        <v>-7.1</v>
      </c>
      <c r="F333">
        <v>7.8</v>
      </c>
      <c r="H333">
        <v>2.2000000000000002</v>
      </c>
      <c r="I333">
        <v>1.3</v>
      </c>
      <c r="K333" s="18">
        <f>MONTH(날씨7[[#This Row],[tm]])</f>
        <v>11</v>
      </c>
      <c r="L333" s="18">
        <f>DAY(날씨7[[#This Row],[tm]])</f>
        <v>27</v>
      </c>
    </row>
    <row r="334" spans="1:12" x14ac:dyDescent="0.3">
      <c r="A334">
        <v>95</v>
      </c>
      <c r="B334" t="s">
        <v>50</v>
      </c>
      <c r="C334" s="4">
        <v>44528</v>
      </c>
      <c r="D334">
        <v>0.4</v>
      </c>
      <c r="E334">
        <v>-7</v>
      </c>
      <c r="F334">
        <v>10.4</v>
      </c>
      <c r="H334">
        <v>4.5</v>
      </c>
      <c r="I334">
        <v>2.4</v>
      </c>
      <c r="K334" s="18">
        <f>MONTH(날씨7[[#This Row],[tm]])</f>
        <v>11</v>
      </c>
      <c r="L334" s="18">
        <f>DAY(날씨7[[#This Row],[tm]])</f>
        <v>28</v>
      </c>
    </row>
    <row r="335" spans="1:12" x14ac:dyDescent="0.3">
      <c r="A335">
        <v>95</v>
      </c>
      <c r="B335" t="s">
        <v>50</v>
      </c>
      <c r="C335" s="4">
        <v>44529</v>
      </c>
      <c r="D335">
        <v>3.8</v>
      </c>
      <c r="E335">
        <v>-4.2</v>
      </c>
      <c r="F335">
        <v>12.4</v>
      </c>
      <c r="G335">
        <v>0</v>
      </c>
      <c r="H335">
        <v>4.0999999999999996</v>
      </c>
      <c r="I335">
        <v>2.2000000000000002</v>
      </c>
      <c r="K335" s="18">
        <f>MONTH(날씨7[[#This Row],[tm]])</f>
        <v>11</v>
      </c>
      <c r="L335" s="18">
        <f>DAY(날씨7[[#This Row],[tm]])</f>
        <v>29</v>
      </c>
    </row>
    <row r="336" spans="1:12" x14ac:dyDescent="0.3">
      <c r="A336">
        <v>95</v>
      </c>
      <c r="B336" t="s">
        <v>50</v>
      </c>
      <c r="C336" s="4">
        <v>44530</v>
      </c>
      <c r="D336">
        <v>3.7</v>
      </c>
      <c r="E336">
        <v>-0.5</v>
      </c>
      <c r="F336">
        <v>7.2</v>
      </c>
      <c r="G336">
        <v>25</v>
      </c>
      <c r="H336">
        <v>13.6</v>
      </c>
      <c r="I336">
        <v>5.5</v>
      </c>
      <c r="K336" s="18">
        <f>MONTH(날씨7[[#This Row],[tm]])</f>
        <v>11</v>
      </c>
      <c r="L336" s="18">
        <f>DAY(날씨7[[#This Row],[tm]])</f>
        <v>30</v>
      </c>
    </row>
    <row r="337" spans="1:12" x14ac:dyDescent="0.3">
      <c r="A337">
        <v>95</v>
      </c>
      <c r="B337" t="s">
        <v>50</v>
      </c>
      <c r="C337" s="4">
        <v>44531</v>
      </c>
      <c r="D337">
        <v>-2.5</v>
      </c>
      <c r="E337">
        <v>-4.2</v>
      </c>
      <c r="F337">
        <v>-0.2</v>
      </c>
      <c r="H337">
        <v>12.6</v>
      </c>
      <c r="I337">
        <v>5.8</v>
      </c>
      <c r="K337" s="18">
        <f>MONTH(날씨7[[#This Row],[tm]])</f>
        <v>12</v>
      </c>
      <c r="L337" s="18">
        <f>DAY(날씨7[[#This Row],[tm]])</f>
        <v>1</v>
      </c>
    </row>
    <row r="338" spans="1:12" x14ac:dyDescent="0.3">
      <c r="A338">
        <v>95</v>
      </c>
      <c r="B338" t="s">
        <v>50</v>
      </c>
      <c r="C338" s="4">
        <v>44532</v>
      </c>
      <c r="D338">
        <v>-1</v>
      </c>
      <c r="E338">
        <v>-8.6999999999999993</v>
      </c>
      <c r="F338">
        <v>4.4000000000000004</v>
      </c>
      <c r="G338">
        <v>0.3</v>
      </c>
      <c r="H338">
        <v>10.3</v>
      </c>
      <c r="I338">
        <v>3.4</v>
      </c>
      <c r="K338" s="18">
        <f>MONTH(날씨7[[#This Row],[tm]])</f>
        <v>12</v>
      </c>
      <c r="L338" s="18">
        <f>DAY(날씨7[[#This Row],[tm]])</f>
        <v>2</v>
      </c>
    </row>
    <row r="339" spans="1:12" x14ac:dyDescent="0.3">
      <c r="A339">
        <v>95</v>
      </c>
      <c r="B339" t="s">
        <v>50</v>
      </c>
      <c r="C339" s="4">
        <v>44533</v>
      </c>
      <c r="D339">
        <v>0.5</v>
      </c>
      <c r="E339">
        <v>-5.0999999999999996</v>
      </c>
      <c r="F339">
        <v>4.2</v>
      </c>
      <c r="G339">
        <v>0</v>
      </c>
      <c r="H339">
        <v>7.9</v>
      </c>
      <c r="I339">
        <v>4.2</v>
      </c>
      <c r="K339" s="18">
        <f>MONTH(날씨7[[#This Row],[tm]])</f>
        <v>12</v>
      </c>
      <c r="L339" s="18">
        <f>DAY(날씨7[[#This Row],[tm]])</f>
        <v>3</v>
      </c>
    </row>
    <row r="340" spans="1:12" x14ac:dyDescent="0.3">
      <c r="A340">
        <v>95</v>
      </c>
      <c r="B340" t="s">
        <v>50</v>
      </c>
      <c r="C340" s="4">
        <v>44534</v>
      </c>
      <c r="D340">
        <v>-2.2999999999999998</v>
      </c>
      <c r="E340">
        <v>-7.8</v>
      </c>
      <c r="F340">
        <v>4.8</v>
      </c>
      <c r="H340">
        <v>6.2</v>
      </c>
      <c r="I340">
        <v>3.4</v>
      </c>
      <c r="K340" s="18">
        <f>MONTH(날씨7[[#This Row],[tm]])</f>
        <v>12</v>
      </c>
      <c r="L340" s="18">
        <f>DAY(날씨7[[#This Row],[tm]])</f>
        <v>4</v>
      </c>
    </row>
    <row r="341" spans="1:12" x14ac:dyDescent="0.3">
      <c r="A341">
        <v>95</v>
      </c>
      <c r="B341" t="s">
        <v>50</v>
      </c>
      <c r="C341" s="4">
        <v>44535</v>
      </c>
      <c r="D341">
        <v>-1.2</v>
      </c>
      <c r="E341">
        <v>-7.3</v>
      </c>
      <c r="F341">
        <v>8.6999999999999993</v>
      </c>
      <c r="H341">
        <v>3.2</v>
      </c>
      <c r="I341">
        <v>1.4</v>
      </c>
      <c r="K341" s="18">
        <f>MONTH(날씨7[[#This Row],[tm]])</f>
        <v>12</v>
      </c>
      <c r="L341" s="18">
        <f>DAY(날씨7[[#This Row],[tm]])</f>
        <v>5</v>
      </c>
    </row>
    <row r="342" spans="1:12" x14ac:dyDescent="0.3">
      <c r="A342">
        <v>95</v>
      </c>
      <c r="B342" t="s">
        <v>50</v>
      </c>
      <c r="C342" s="4">
        <v>44536</v>
      </c>
      <c r="D342">
        <v>1</v>
      </c>
      <c r="E342">
        <v>-5.9</v>
      </c>
      <c r="F342">
        <v>9.6999999999999993</v>
      </c>
      <c r="H342">
        <v>2.6</v>
      </c>
      <c r="I342">
        <v>1.5</v>
      </c>
      <c r="K342" s="18">
        <f>MONTH(날씨7[[#This Row],[tm]])</f>
        <v>12</v>
      </c>
      <c r="L342" s="18">
        <f>DAY(날씨7[[#This Row],[tm]])</f>
        <v>6</v>
      </c>
    </row>
    <row r="343" spans="1:12" x14ac:dyDescent="0.3">
      <c r="A343">
        <v>95</v>
      </c>
      <c r="B343" t="s">
        <v>50</v>
      </c>
      <c r="C343" s="4">
        <v>44537</v>
      </c>
      <c r="D343">
        <v>2.2999999999999998</v>
      </c>
      <c r="E343">
        <v>-3.4</v>
      </c>
      <c r="F343">
        <v>11.1</v>
      </c>
      <c r="H343">
        <v>7.3</v>
      </c>
      <c r="I343">
        <v>4.9000000000000004</v>
      </c>
      <c r="K343" s="18">
        <f>MONTH(날씨7[[#This Row],[tm]])</f>
        <v>12</v>
      </c>
      <c r="L343" s="18">
        <f>DAY(날씨7[[#This Row],[tm]])</f>
        <v>7</v>
      </c>
    </row>
    <row r="344" spans="1:12" x14ac:dyDescent="0.3">
      <c r="A344">
        <v>95</v>
      </c>
      <c r="B344" t="s">
        <v>50</v>
      </c>
      <c r="C344" s="4">
        <v>44538</v>
      </c>
      <c r="D344">
        <v>1.6</v>
      </c>
      <c r="E344">
        <v>-4.2</v>
      </c>
      <c r="F344">
        <v>10.4</v>
      </c>
      <c r="H344">
        <v>2.7</v>
      </c>
      <c r="I344">
        <v>1.5</v>
      </c>
      <c r="K344" s="18">
        <f>MONTH(날씨7[[#This Row],[tm]])</f>
        <v>12</v>
      </c>
      <c r="L344" s="18">
        <f>DAY(날씨7[[#This Row],[tm]])</f>
        <v>8</v>
      </c>
    </row>
    <row r="345" spans="1:12" x14ac:dyDescent="0.3">
      <c r="A345">
        <v>95</v>
      </c>
      <c r="B345" t="s">
        <v>50</v>
      </c>
      <c r="C345" s="4">
        <v>44539</v>
      </c>
      <c r="D345">
        <v>1.4</v>
      </c>
      <c r="E345">
        <v>-4</v>
      </c>
      <c r="F345">
        <v>6.6</v>
      </c>
      <c r="H345">
        <v>2.2000000000000002</v>
      </c>
      <c r="I345">
        <v>1.2</v>
      </c>
      <c r="K345" s="18">
        <f>MONTH(날씨7[[#This Row],[tm]])</f>
        <v>12</v>
      </c>
      <c r="L345" s="18">
        <f>DAY(날씨7[[#This Row],[tm]])</f>
        <v>9</v>
      </c>
    </row>
    <row r="346" spans="1:12" x14ac:dyDescent="0.3">
      <c r="A346">
        <v>95</v>
      </c>
      <c r="B346" t="s">
        <v>50</v>
      </c>
      <c r="C346" s="4">
        <v>44540</v>
      </c>
      <c r="D346">
        <v>3.4</v>
      </c>
      <c r="E346">
        <v>-0.2</v>
      </c>
      <c r="F346">
        <v>5.0999999999999996</v>
      </c>
      <c r="G346">
        <v>1.6</v>
      </c>
      <c r="H346">
        <v>2.2000000000000002</v>
      </c>
      <c r="I346">
        <v>1.2</v>
      </c>
      <c r="K346" s="18">
        <f>MONTH(날씨7[[#This Row],[tm]])</f>
        <v>12</v>
      </c>
      <c r="L346" s="18">
        <f>DAY(날씨7[[#This Row],[tm]])</f>
        <v>10</v>
      </c>
    </row>
    <row r="347" spans="1:12" x14ac:dyDescent="0.3">
      <c r="A347">
        <v>95</v>
      </c>
      <c r="B347" t="s">
        <v>50</v>
      </c>
      <c r="C347" s="4">
        <v>44541</v>
      </c>
      <c r="D347">
        <v>3</v>
      </c>
      <c r="E347">
        <v>0.7</v>
      </c>
      <c r="F347">
        <v>6.6</v>
      </c>
      <c r="H347">
        <v>4</v>
      </c>
      <c r="I347">
        <v>2.2000000000000002</v>
      </c>
      <c r="K347" s="18">
        <f>MONTH(날씨7[[#This Row],[tm]])</f>
        <v>12</v>
      </c>
      <c r="L347" s="18">
        <f>DAY(날씨7[[#This Row],[tm]])</f>
        <v>11</v>
      </c>
    </row>
    <row r="348" spans="1:12" x14ac:dyDescent="0.3">
      <c r="A348">
        <v>95</v>
      </c>
      <c r="B348" t="s">
        <v>50</v>
      </c>
      <c r="C348" s="4">
        <v>44542</v>
      </c>
      <c r="D348">
        <v>-1.3</v>
      </c>
      <c r="E348">
        <v>-6.3</v>
      </c>
      <c r="F348">
        <v>3.2</v>
      </c>
      <c r="H348">
        <v>9.6</v>
      </c>
      <c r="I348">
        <v>5</v>
      </c>
      <c r="K348" s="18">
        <f>MONTH(날씨7[[#This Row],[tm]])</f>
        <v>12</v>
      </c>
      <c r="L348" s="18">
        <f>DAY(날씨7[[#This Row],[tm]])</f>
        <v>12</v>
      </c>
    </row>
    <row r="349" spans="1:12" x14ac:dyDescent="0.3">
      <c r="A349">
        <v>95</v>
      </c>
      <c r="B349" t="s">
        <v>50</v>
      </c>
      <c r="C349" s="4">
        <v>44543</v>
      </c>
      <c r="D349">
        <v>-4.5</v>
      </c>
      <c r="E349">
        <v>-10</v>
      </c>
      <c r="F349">
        <v>0.4</v>
      </c>
      <c r="H349">
        <v>4.8</v>
      </c>
      <c r="I349">
        <v>2.1</v>
      </c>
      <c r="K349" s="18">
        <f>MONTH(날씨7[[#This Row],[tm]])</f>
        <v>12</v>
      </c>
      <c r="L349" s="18">
        <f>DAY(날씨7[[#This Row],[tm]])</f>
        <v>13</v>
      </c>
    </row>
    <row r="350" spans="1:12" x14ac:dyDescent="0.3">
      <c r="A350">
        <v>95</v>
      </c>
      <c r="B350" t="s">
        <v>50</v>
      </c>
      <c r="C350" s="4">
        <v>44544</v>
      </c>
      <c r="D350">
        <v>2.2999999999999998</v>
      </c>
      <c r="E350">
        <v>-2.6</v>
      </c>
      <c r="F350">
        <v>6.1</v>
      </c>
      <c r="G350">
        <v>0</v>
      </c>
      <c r="H350">
        <v>6.2</v>
      </c>
      <c r="I350">
        <v>3</v>
      </c>
      <c r="K350" s="18">
        <f>MONTH(날씨7[[#This Row],[tm]])</f>
        <v>12</v>
      </c>
      <c r="L350" s="18">
        <f>DAY(날씨7[[#This Row],[tm]])</f>
        <v>14</v>
      </c>
    </row>
    <row r="351" spans="1:12" x14ac:dyDescent="0.3">
      <c r="A351">
        <v>95</v>
      </c>
      <c r="B351" t="s">
        <v>50</v>
      </c>
      <c r="C351" s="4">
        <v>44545</v>
      </c>
      <c r="D351">
        <v>5.5</v>
      </c>
      <c r="E351">
        <v>1.2</v>
      </c>
      <c r="F351">
        <v>9.1999999999999993</v>
      </c>
      <c r="G351">
        <v>1.6</v>
      </c>
      <c r="H351">
        <v>5.7</v>
      </c>
      <c r="I351">
        <v>2.6</v>
      </c>
      <c r="K351" s="18">
        <f>MONTH(날씨7[[#This Row],[tm]])</f>
        <v>12</v>
      </c>
      <c r="L351" s="18">
        <f>DAY(날씨7[[#This Row],[tm]])</f>
        <v>15</v>
      </c>
    </row>
    <row r="352" spans="1:12" x14ac:dyDescent="0.3">
      <c r="A352">
        <v>95</v>
      </c>
      <c r="B352" t="s">
        <v>50</v>
      </c>
      <c r="C352" s="4">
        <v>44546</v>
      </c>
      <c r="D352">
        <v>3</v>
      </c>
      <c r="E352">
        <v>-0.5</v>
      </c>
      <c r="F352">
        <v>8</v>
      </c>
      <c r="H352">
        <v>5.0999999999999996</v>
      </c>
      <c r="I352">
        <v>2.7</v>
      </c>
      <c r="K352" s="18">
        <f>MONTH(날씨7[[#This Row],[tm]])</f>
        <v>12</v>
      </c>
      <c r="L352" s="18">
        <f>DAY(날씨7[[#This Row],[tm]])</f>
        <v>16</v>
      </c>
    </row>
    <row r="353" spans="1:12" x14ac:dyDescent="0.3">
      <c r="A353">
        <v>95</v>
      </c>
      <c r="B353" t="s">
        <v>50</v>
      </c>
      <c r="C353" s="4">
        <v>44547</v>
      </c>
      <c r="D353">
        <v>-6.7</v>
      </c>
      <c r="E353">
        <v>-11.4</v>
      </c>
      <c r="F353">
        <v>2.8</v>
      </c>
      <c r="H353">
        <v>14.4</v>
      </c>
      <c r="I353">
        <v>5.9</v>
      </c>
      <c r="K353" s="18">
        <f>MONTH(날씨7[[#This Row],[tm]])</f>
        <v>12</v>
      </c>
      <c r="L353" s="18">
        <f>DAY(날씨7[[#This Row],[tm]])</f>
        <v>17</v>
      </c>
    </row>
    <row r="354" spans="1:12" x14ac:dyDescent="0.3">
      <c r="A354">
        <v>95</v>
      </c>
      <c r="B354" t="s">
        <v>50</v>
      </c>
      <c r="C354" s="4">
        <v>44548</v>
      </c>
      <c r="D354">
        <v>-7.8</v>
      </c>
      <c r="E354">
        <v>-14.5</v>
      </c>
      <c r="F354">
        <v>-2.8</v>
      </c>
      <c r="G354">
        <v>0.5</v>
      </c>
      <c r="H354">
        <v>8.4</v>
      </c>
      <c r="I354">
        <v>3.6</v>
      </c>
      <c r="K354" s="18">
        <f>MONTH(날씨7[[#This Row],[tm]])</f>
        <v>12</v>
      </c>
      <c r="L354" s="18">
        <f>DAY(날씨7[[#This Row],[tm]])</f>
        <v>18</v>
      </c>
    </row>
    <row r="355" spans="1:12" x14ac:dyDescent="0.3">
      <c r="A355">
        <v>95</v>
      </c>
      <c r="B355" t="s">
        <v>50</v>
      </c>
      <c r="C355" s="4">
        <v>44549</v>
      </c>
      <c r="D355">
        <v>-2.6</v>
      </c>
      <c r="E355">
        <v>-11.2</v>
      </c>
      <c r="F355">
        <v>3</v>
      </c>
      <c r="H355">
        <v>7.6</v>
      </c>
      <c r="I355">
        <v>3.3</v>
      </c>
      <c r="K355" s="18">
        <f>MONTH(날씨7[[#This Row],[tm]])</f>
        <v>12</v>
      </c>
      <c r="L355" s="18">
        <f>DAY(날씨7[[#This Row],[tm]])</f>
        <v>19</v>
      </c>
    </row>
    <row r="356" spans="1:12" x14ac:dyDescent="0.3">
      <c r="A356">
        <v>95</v>
      </c>
      <c r="B356" t="s">
        <v>50</v>
      </c>
      <c r="C356" s="4">
        <v>44550</v>
      </c>
      <c r="D356">
        <v>3.2</v>
      </c>
      <c r="E356">
        <v>-4.2</v>
      </c>
      <c r="F356">
        <v>9.3000000000000007</v>
      </c>
      <c r="H356">
        <v>10.9</v>
      </c>
      <c r="I356">
        <v>4.9000000000000004</v>
      </c>
      <c r="K356" s="18">
        <f>MONTH(날씨7[[#This Row],[tm]])</f>
        <v>12</v>
      </c>
      <c r="L356" s="18">
        <f>DAY(날씨7[[#This Row],[tm]])</f>
        <v>20</v>
      </c>
    </row>
    <row r="357" spans="1:12" x14ac:dyDescent="0.3">
      <c r="A357">
        <v>95</v>
      </c>
      <c r="B357" t="s">
        <v>50</v>
      </c>
      <c r="C357" s="4">
        <v>44551</v>
      </c>
      <c r="D357">
        <v>3.3</v>
      </c>
      <c r="E357">
        <v>-4.8</v>
      </c>
      <c r="F357">
        <v>8.6999999999999993</v>
      </c>
      <c r="H357">
        <v>7.2</v>
      </c>
      <c r="I357">
        <v>3.2</v>
      </c>
      <c r="K357" s="18">
        <f>MONTH(날씨7[[#This Row],[tm]])</f>
        <v>12</v>
      </c>
      <c r="L357" s="18">
        <f>DAY(날씨7[[#This Row],[tm]])</f>
        <v>21</v>
      </c>
    </row>
    <row r="358" spans="1:12" x14ac:dyDescent="0.3">
      <c r="A358">
        <v>95</v>
      </c>
      <c r="B358" t="s">
        <v>50</v>
      </c>
      <c r="C358" s="4">
        <v>44552</v>
      </c>
      <c r="D358">
        <v>-1.8</v>
      </c>
      <c r="E358">
        <v>-7.6</v>
      </c>
      <c r="F358">
        <v>7.4</v>
      </c>
      <c r="H358">
        <v>2.7</v>
      </c>
      <c r="I358">
        <v>1.3</v>
      </c>
      <c r="K358" s="18">
        <f>MONTH(날씨7[[#This Row],[tm]])</f>
        <v>12</v>
      </c>
      <c r="L358" s="18">
        <f>DAY(날씨7[[#This Row],[tm]])</f>
        <v>22</v>
      </c>
    </row>
    <row r="359" spans="1:12" x14ac:dyDescent="0.3">
      <c r="A359">
        <v>95</v>
      </c>
      <c r="B359" t="s">
        <v>50</v>
      </c>
      <c r="C359" s="4">
        <v>44553</v>
      </c>
      <c r="D359">
        <v>-1.7</v>
      </c>
      <c r="E359">
        <v>-7.5</v>
      </c>
      <c r="F359">
        <v>5.9</v>
      </c>
      <c r="H359">
        <v>4.2</v>
      </c>
      <c r="I359">
        <v>2.1</v>
      </c>
      <c r="K359" s="18">
        <f>MONTH(날씨7[[#This Row],[tm]])</f>
        <v>12</v>
      </c>
      <c r="L359" s="18">
        <f>DAY(날씨7[[#This Row],[tm]])</f>
        <v>23</v>
      </c>
    </row>
    <row r="360" spans="1:12" x14ac:dyDescent="0.3">
      <c r="A360">
        <v>95</v>
      </c>
      <c r="B360" t="s">
        <v>50</v>
      </c>
      <c r="C360" s="4">
        <v>44554</v>
      </c>
      <c r="D360">
        <v>-1.7</v>
      </c>
      <c r="E360">
        <v>-7</v>
      </c>
      <c r="F360">
        <v>1.5</v>
      </c>
      <c r="G360">
        <v>0.5</v>
      </c>
      <c r="H360">
        <v>4.2</v>
      </c>
      <c r="I360">
        <v>2.1</v>
      </c>
      <c r="K360" s="18">
        <f>MONTH(날씨7[[#This Row],[tm]])</f>
        <v>12</v>
      </c>
      <c r="L360" s="18">
        <f>DAY(날씨7[[#This Row],[tm]])</f>
        <v>24</v>
      </c>
    </row>
    <row r="361" spans="1:12" x14ac:dyDescent="0.3">
      <c r="A361">
        <v>95</v>
      </c>
      <c r="B361" t="s">
        <v>50</v>
      </c>
      <c r="C361" s="4">
        <v>44555</v>
      </c>
      <c r="D361">
        <v>-12.7</v>
      </c>
      <c r="E361">
        <v>-15.6</v>
      </c>
      <c r="F361">
        <v>-7</v>
      </c>
      <c r="H361">
        <v>7</v>
      </c>
      <c r="I361">
        <v>3.9</v>
      </c>
      <c r="K361" s="18">
        <f>MONTH(날씨7[[#This Row],[tm]])</f>
        <v>12</v>
      </c>
      <c r="L361" s="18">
        <f>DAY(날씨7[[#This Row],[tm]])</f>
        <v>25</v>
      </c>
    </row>
    <row r="362" spans="1:12" x14ac:dyDescent="0.3">
      <c r="A362">
        <v>95</v>
      </c>
      <c r="B362" t="s">
        <v>50</v>
      </c>
      <c r="C362" s="4">
        <v>44556</v>
      </c>
      <c r="D362">
        <v>-14</v>
      </c>
      <c r="E362">
        <v>-18</v>
      </c>
      <c r="F362">
        <v>-9.3000000000000007</v>
      </c>
      <c r="H362">
        <v>6</v>
      </c>
      <c r="I362">
        <v>3.2</v>
      </c>
      <c r="K362" s="18">
        <f>MONTH(날씨7[[#This Row],[tm]])</f>
        <v>12</v>
      </c>
      <c r="L362" s="18">
        <f>DAY(날씨7[[#This Row],[tm]])</f>
        <v>26</v>
      </c>
    </row>
    <row r="363" spans="1:12" x14ac:dyDescent="0.3">
      <c r="A363">
        <v>95</v>
      </c>
      <c r="B363" t="s">
        <v>50</v>
      </c>
      <c r="C363" s="4">
        <v>44557</v>
      </c>
      <c r="D363">
        <v>-11.3</v>
      </c>
      <c r="E363">
        <v>-17.100000000000001</v>
      </c>
      <c r="F363">
        <v>-6.2</v>
      </c>
      <c r="G363">
        <v>0</v>
      </c>
      <c r="H363">
        <v>5.5</v>
      </c>
      <c r="I363">
        <v>2.8</v>
      </c>
      <c r="K363" s="18">
        <f>MONTH(날씨7[[#This Row],[tm]])</f>
        <v>12</v>
      </c>
      <c r="L363" s="18">
        <f>DAY(날씨7[[#This Row],[tm]])</f>
        <v>27</v>
      </c>
    </row>
    <row r="364" spans="1:12" x14ac:dyDescent="0.3">
      <c r="A364">
        <v>95</v>
      </c>
      <c r="B364" t="s">
        <v>50</v>
      </c>
      <c r="C364" s="4">
        <v>44558</v>
      </c>
      <c r="D364">
        <v>-6.7</v>
      </c>
      <c r="E364">
        <v>-15.1</v>
      </c>
      <c r="F364">
        <v>0.6</v>
      </c>
      <c r="H364">
        <v>3.5</v>
      </c>
      <c r="I364">
        <v>1.5</v>
      </c>
      <c r="K364" s="18">
        <f>MONTH(날씨7[[#This Row],[tm]])</f>
        <v>12</v>
      </c>
      <c r="L364" s="18">
        <f>DAY(날씨7[[#This Row],[tm]])</f>
        <v>28</v>
      </c>
    </row>
    <row r="365" spans="1:12" x14ac:dyDescent="0.3">
      <c r="A365">
        <v>95</v>
      </c>
      <c r="B365" t="s">
        <v>50</v>
      </c>
      <c r="C365" s="4">
        <v>44559</v>
      </c>
      <c r="D365">
        <v>-1.3</v>
      </c>
      <c r="E365">
        <v>-8.4</v>
      </c>
      <c r="F365">
        <v>4.9000000000000004</v>
      </c>
      <c r="G365">
        <v>0.4</v>
      </c>
      <c r="H365">
        <v>11.3</v>
      </c>
      <c r="I365">
        <v>4.7</v>
      </c>
      <c r="K365" s="18">
        <f>MONTH(날씨7[[#This Row],[tm]])</f>
        <v>12</v>
      </c>
      <c r="L365" s="18">
        <f>DAY(날씨7[[#This Row],[tm]])</f>
        <v>29</v>
      </c>
    </row>
    <row r="366" spans="1:12" x14ac:dyDescent="0.3">
      <c r="A366">
        <v>95</v>
      </c>
      <c r="B366" t="s">
        <v>50</v>
      </c>
      <c r="C366" s="4">
        <v>44560</v>
      </c>
      <c r="D366">
        <v>-5.2</v>
      </c>
      <c r="E366">
        <v>-7.9</v>
      </c>
      <c r="F366">
        <v>-1.3</v>
      </c>
      <c r="H366">
        <v>13.2</v>
      </c>
      <c r="I366">
        <v>5.9</v>
      </c>
      <c r="K366" s="18">
        <f>MONTH(날씨7[[#This Row],[tm]])</f>
        <v>12</v>
      </c>
      <c r="L366" s="18">
        <f>DAY(날씨7[[#This Row],[tm]])</f>
        <v>30</v>
      </c>
    </row>
    <row r="367" spans="1:12" x14ac:dyDescent="0.3">
      <c r="A367">
        <v>95</v>
      </c>
      <c r="B367" t="s">
        <v>50</v>
      </c>
      <c r="C367" s="4">
        <v>44561</v>
      </c>
      <c r="D367">
        <v>-9.1</v>
      </c>
      <c r="E367">
        <v>-13.7</v>
      </c>
      <c r="F367">
        <v>-4.5999999999999996</v>
      </c>
      <c r="H367">
        <v>8.1999999999999993</v>
      </c>
      <c r="I367">
        <v>3.5</v>
      </c>
      <c r="K367" s="18">
        <f>MONTH(날씨7[[#This Row],[tm]])</f>
        <v>12</v>
      </c>
      <c r="L367" s="18">
        <f>DAY(날씨7[[#This Row],[tm]])</f>
        <v>31</v>
      </c>
    </row>
  </sheetData>
  <mergeCells count="7">
    <mergeCell ref="AC3:AD3"/>
    <mergeCell ref="N3:N4"/>
    <mergeCell ref="AA3:AB3"/>
    <mergeCell ref="P3:R3"/>
    <mergeCell ref="S3:U3"/>
    <mergeCell ref="V3:W3"/>
    <mergeCell ref="X3:Z3"/>
  </mergeCells>
  <phoneticPr fontId="1" type="noConversion"/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CAE359-2E39-4F67-BAEC-DAF20786F8E0}">
  <sheetPr codeName="Sheet13"/>
  <dimension ref="A2:AD367"/>
  <sheetViews>
    <sheetView zoomScale="85" zoomScaleNormal="85" workbookViewId="0">
      <selection activeCell="N3" sqref="N3:AD16"/>
    </sheetView>
  </sheetViews>
  <sheetFormatPr defaultRowHeight="16.5" x14ac:dyDescent="0.3"/>
  <cols>
    <col min="1" max="1" width="8.625" bestFit="1" customWidth="1"/>
    <col min="2" max="2" width="10" bestFit="1" customWidth="1"/>
    <col min="3" max="3" width="11.625" bestFit="1" customWidth="1"/>
    <col min="4" max="5" width="9.375" bestFit="1" customWidth="1"/>
    <col min="6" max="6" width="9.875" bestFit="1" customWidth="1"/>
    <col min="7" max="7" width="10" bestFit="1" customWidth="1"/>
    <col min="8" max="8" width="12.875" bestFit="1" customWidth="1"/>
    <col min="9" max="9" width="10.375" bestFit="1" customWidth="1"/>
    <col min="10" max="10" width="10.875" bestFit="1" customWidth="1"/>
    <col min="11" max="12" width="8.375" bestFit="1" customWidth="1"/>
    <col min="13" max="13" width="1.625" customWidth="1"/>
    <col min="14" max="28" width="12.625" customWidth="1"/>
    <col min="29" max="29" width="16.375" bestFit="1" customWidth="1"/>
    <col min="30" max="30" width="11" bestFit="1" customWidth="1"/>
    <col min="33" max="33" width="9.5" bestFit="1" customWidth="1"/>
    <col min="34" max="34" width="14.5" bestFit="1" customWidth="1"/>
    <col min="35" max="35" width="9.125" bestFit="1" customWidth="1"/>
    <col min="36" max="36" width="14" bestFit="1" customWidth="1"/>
    <col min="37" max="37" width="8.875" bestFit="1" customWidth="1"/>
    <col min="38" max="38" width="8.75" bestFit="1" customWidth="1"/>
    <col min="39" max="39" width="11.625" bestFit="1" customWidth="1"/>
    <col min="40" max="40" width="19" bestFit="1" customWidth="1"/>
    <col min="41" max="41" width="13.75" bestFit="1" customWidth="1"/>
    <col min="42" max="42" width="10.5" bestFit="1" customWidth="1"/>
    <col min="43" max="43" width="10.375" bestFit="1" customWidth="1"/>
    <col min="44" max="44" width="15.375" bestFit="1" customWidth="1"/>
    <col min="45" max="45" width="9.625" bestFit="1" customWidth="1"/>
    <col min="46" max="46" width="14.625" bestFit="1" customWidth="1"/>
    <col min="47" max="47" width="16.125" bestFit="1" customWidth="1"/>
    <col min="48" max="48" width="9.875" bestFit="1" customWidth="1"/>
    <col min="49" max="49" width="11.5" bestFit="1" customWidth="1"/>
    <col min="50" max="50" width="8.875" bestFit="1" customWidth="1"/>
    <col min="51" max="51" width="9.375" bestFit="1" customWidth="1"/>
    <col min="52" max="52" width="13.25" bestFit="1" customWidth="1"/>
    <col min="53" max="55" width="14.5" bestFit="1" customWidth="1"/>
    <col min="56" max="60" width="13.125" bestFit="1" customWidth="1"/>
    <col min="61" max="61" width="12.375" bestFit="1" customWidth="1"/>
    <col min="62" max="62" width="12.75" bestFit="1" customWidth="1"/>
    <col min="63" max="63" width="9.5" bestFit="1" customWidth="1"/>
    <col min="64" max="64" width="7.375" bestFit="1" customWidth="1"/>
    <col min="65" max="65" width="14.125" bestFit="1" customWidth="1"/>
  </cols>
  <sheetData>
    <row r="2" spans="1:30" x14ac:dyDescent="0.3">
      <c r="A2" t="s">
        <v>17</v>
      </c>
      <c r="B2" t="s">
        <v>18</v>
      </c>
      <c r="C2" t="s">
        <v>19</v>
      </c>
      <c r="D2" t="s">
        <v>20</v>
      </c>
      <c r="E2" t="s">
        <v>21</v>
      </c>
      <c r="F2" t="s">
        <v>22</v>
      </c>
      <c r="G2" t="s">
        <v>23</v>
      </c>
      <c r="H2" t="s">
        <v>24</v>
      </c>
      <c r="I2" t="s">
        <v>25</v>
      </c>
      <c r="J2" t="s">
        <v>26</v>
      </c>
      <c r="K2" s="135" t="s">
        <v>3094</v>
      </c>
      <c r="L2" s="135" t="s">
        <v>3165</v>
      </c>
    </row>
    <row r="3" spans="1:30" x14ac:dyDescent="0.3">
      <c r="A3">
        <v>95</v>
      </c>
      <c r="B3" t="s">
        <v>50</v>
      </c>
      <c r="C3" s="4">
        <v>44562</v>
      </c>
      <c r="D3">
        <v>-8</v>
      </c>
      <c r="E3">
        <v>-16.5</v>
      </c>
      <c r="F3">
        <v>0.5</v>
      </c>
      <c r="H3">
        <v>2.5</v>
      </c>
      <c r="I3">
        <v>1.4</v>
      </c>
      <c r="K3" s="18">
        <f>MONTH(날씨8[[#This Row],[tm]])</f>
        <v>1</v>
      </c>
      <c r="L3" s="18">
        <f>DAY(날씨8[[#This Row],[tm]])</f>
        <v>1</v>
      </c>
      <c r="N3" s="200" t="s">
        <v>3094</v>
      </c>
      <c r="O3" s="134" t="s">
        <v>3093</v>
      </c>
      <c r="P3" s="200" t="s">
        <v>3095</v>
      </c>
      <c r="Q3" s="200"/>
      <c r="R3" s="200"/>
      <c r="S3" s="200" t="s">
        <v>3096</v>
      </c>
      <c r="T3" s="200"/>
      <c r="U3" s="200"/>
      <c r="V3" s="200" t="s">
        <v>3093</v>
      </c>
      <c r="W3" s="200"/>
      <c r="X3" s="200" t="s">
        <v>3080</v>
      </c>
      <c r="Y3" s="200"/>
      <c r="Z3" s="200"/>
      <c r="AA3" s="200" t="s">
        <v>3081</v>
      </c>
      <c r="AB3" s="200"/>
      <c r="AC3" s="200" t="s">
        <v>3082</v>
      </c>
      <c r="AD3" s="200"/>
    </row>
    <row r="4" spans="1:30" x14ac:dyDescent="0.3">
      <c r="A4">
        <v>95</v>
      </c>
      <c r="B4" t="s">
        <v>50</v>
      </c>
      <c r="C4" s="4">
        <v>44563</v>
      </c>
      <c r="D4">
        <v>-3.5</v>
      </c>
      <c r="E4">
        <v>-11.1</v>
      </c>
      <c r="F4">
        <v>2.2999999999999998</v>
      </c>
      <c r="G4">
        <v>0.1</v>
      </c>
      <c r="H4">
        <v>6.2</v>
      </c>
      <c r="I4">
        <v>3.1</v>
      </c>
      <c r="K4" s="18">
        <f>MONTH(날씨8[[#This Row],[tm]])</f>
        <v>1</v>
      </c>
      <c r="L4" s="18">
        <f>DAY(날씨8[[#This Row],[tm]])</f>
        <v>2</v>
      </c>
      <c r="N4" s="200"/>
      <c r="O4" s="134" t="s">
        <v>3111</v>
      </c>
      <c r="P4" s="134" t="s">
        <v>3111</v>
      </c>
      <c r="Q4" s="55" t="s">
        <v>3100</v>
      </c>
      <c r="R4" s="55" t="s">
        <v>3099</v>
      </c>
      <c r="S4" s="55" t="s">
        <v>3100</v>
      </c>
      <c r="T4" s="55" t="s">
        <v>3099</v>
      </c>
      <c r="U4" s="55" t="s">
        <v>3200</v>
      </c>
      <c r="V4" s="134" t="s">
        <v>3097</v>
      </c>
      <c r="W4" s="134" t="s">
        <v>3098</v>
      </c>
      <c r="X4" s="134" t="s">
        <v>3101</v>
      </c>
      <c r="Y4" s="134" t="s">
        <v>3102</v>
      </c>
      <c r="Z4" s="134" t="s">
        <v>3103</v>
      </c>
      <c r="AA4" s="134" t="s">
        <v>3104</v>
      </c>
      <c r="AB4" s="134" t="s">
        <v>3105</v>
      </c>
      <c r="AC4" s="134" t="s">
        <v>3106</v>
      </c>
      <c r="AD4" s="134" t="s">
        <v>3107</v>
      </c>
    </row>
    <row r="5" spans="1:30" x14ac:dyDescent="0.3">
      <c r="A5">
        <v>95</v>
      </c>
      <c r="B5" t="s">
        <v>50</v>
      </c>
      <c r="C5" s="4">
        <v>44564</v>
      </c>
      <c r="D5">
        <v>-6.1</v>
      </c>
      <c r="E5">
        <v>-15</v>
      </c>
      <c r="F5">
        <v>0</v>
      </c>
      <c r="G5">
        <v>0</v>
      </c>
      <c r="H5">
        <v>6.4</v>
      </c>
      <c r="I5">
        <v>3.6</v>
      </c>
      <c r="K5" s="18">
        <f>MONTH(날씨8[[#This Row],[tm]])</f>
        <v>1</v>
      </c>
      <c r="L5" s="18">
        <f>DAY(날씨8[[#This Row],[tm]])</f>
        <v>3</v>
      </c>
      <c r="N5" s="56">
        <v>1</v>
      </c>
      <c r="O5" s="132">
        <f>COUNTIFS(날씨8[월],$N5,날씨8[maxTa],"&lt;="&amp;0)</f>
        <v>10</v>
      </c>
      <c r="P5" s="132">
        <f>COUNTIFS(날씨8[월],$N5,날씨8[avgTa],"&lt;="&amp;0)</f>
        <v>29</v>
      </c>
      <c r="Q5" s="132">
        <f>COUNTIFS(날씨8[월],$N5,날씨8[avgTa],"&lt;="&amp;-5)</f>
        <v>19</v>
      </c>
      <c r="R5" s="132">
        <f>COUNTIFS(날씨8[월],$N5,날씨8[avgTa],"&lt;="&amp;-10)</f>
        <v>2</v>
      </c>
      <c r="S5" s="132">
        <f>COUNTIFS(날씨8[월],$N5,날씨8[minTa],"&lt;="&amp;-5)</f>
        <v>29</v>
      </c>
      <c r="T5" s="132">
        <f>COUNTIFS(날씨8[월],$N5,날씨8[minTa],"&lt;="&amp;-10)</f>
        <v>25</v>
      </c>
      <c r="U5" s="132">
        <f>COUNTIFS(날씨8[월],$N5,날씨8[minTa],"&lt;="&amp;-12)</f>
        <v>21</v>
      </c>
      <c r="V5" s="132">
        <f>COUNTIFS(날씨8[월],$N5,날씨8[maxTa],"&gt;="&amp;33)</f>
        <v>0</v>
      </c>
      <c r="W5" s="132">
        <f>COUNTIFS(날씨8[월],$N5,날씨8[maxTa],"&gt;="&amp;35)</f>
        <v>0</v>
      </c>
      <c r="X5" s="132">
        <f>COUNTIFS(날씨8[월],$N5,날씨8[sumRn],"&gt;="&amp;5)</f>
        <v>0</v>
      </c>
      <c r="Y5" s="132">
        <f>COUNTIFS(날씨8[월],$N5,날씨8[sumRn],"&gt;="&amp;10)</f>
        <v>0</v>
      </c>
      <c r="Z5" s="132">
        <f>COUNTIFS(날씨8[월],$N5,날씨8[sumRn],"&gt;="&amp;50)</f>
        <v>0</v>
      </c>
      <c r="AA5" s="132">
        <f>COUNTIFS(날씨8[월],$N5,날씨8[ddMefs],"&gt;="&amp;1)</f>
        <v>0</v>
      </c>
      <c r="AB5" s="132">
        <f>COUNTIFS(날씨8[월],$N5,날씨8[ddMefs],"&gt;="&amp;5)</f>
        <v>0</v>
      </c>
      <c r="AC5" s="132">
        <f>COUNTIFS(날씨8[월],$N5,날씨8[maxInsWs],"&gt;="&amp;12)</f>
        <v>0</v>
      </c>
      <c r="AD5" s="132">
        <f>COUNTIFS(날씨8[월],$N5,날씨8[maxInsWs],"&gt;="&amp;15)</f>
        <v>0</v>
      </c>
    </row>
    <row r="6" spans="1:30" x14ac:dyDescent="0.3">
      <c r="A6">
        <v>95</v>
      </c>
      <c r="B6" t="s">
        <v>50</v>
      </c>
      <c r="C6" s="4">
        <v>44565</v>
      </c>
      <c r="D6">
        <v>-6.5</v>
      </c>
      <c r="E6">
        <v>-11.5</v>
      </c>
      <c r="F6">
        <v>-0.1</v>
      </c>
      <c r="H6">
        <v>3.8</v>
      </c>
      <c r="I6">
        <v>2</v>
      </c>
      <c r="K6" s="18">
        <f>MONTH(날씨8[[#This Row],[tm]])</f>
        <v>1</v>
      </c>
      <c r="L6" s="18">
        <f>DAY(날씨8[[#This Row],[tm]])</f>
        <v>4</v>
      </c>
      <c r="N6" s="56">
        <v>2</v>
      </c>
      <c r="O6" s="132">
        <f>COUNTIFS(날씨8[월],$N6,날씨8[maxTa],"&lt;="&amp;0)</f>
        <v>11</v>
      </c>
      <c r="P6" s="132">
        <f>COUNTIFS(날씨8[월],$N6,날씨8[avgTa],"&lt;="&amp;0)</f>
        <v>22</v>
      </c>
      <c r="Q6" s="132">
        <f>COUNTIFS(날씨8[월],$N6,날씨8[avgTa],"&lt;="&amp;-5)</f>
        <v>14</v>
      </c>
      <c r="R6" s="132">
        <f>COUNTIFS(날씨8[월],$N6,날씨8[avgTa],"&lt;="&amp;-10)</f>
        <v>0</v>
      </c>
      <c r="S6" s="132">
        <f>COUNTIFS(날씨8[월],$N6,날씨8[minTa],"&lt;="&amp;-5)</f>
        <v>25</v>
      </c>
      <c r="T6" s="132">
        <f>COUNTIFS(날씨8[월],$N6,날씨8[minTa],"&lt;="&amp;-10)</f>
        <v>17</v>
      </c>
      <c r="U6" s="132">
        <f>COUNTIFS(날씨8[월],$N6,날씨8[minTa],"&lt;="&amp;-12)</f>
        <v>13</v>
      </c>
      <c r="V6" s="132">
        <f>COUNTIFS(날씨8[월],$N6,날씨8[maxTa],"&gt;="&amp;33)</f>
        <v>0</v>
      </c>
      <c r="W6" s="132">
        <f>COUNTIFS(날씨8[월],$N6,날씨8[maxTa],"&gt;="&amp;35)</f>
        <v>0</v>
      </c>
      <c r="X6" s="132">
        <f>COUNTIFS(날씨8[월],$N6,날씨8[sumRn],"&gt;="&amp;5)</f>
        <v>1</v>
      </c>
      <c r="Y6" s="132">
        <f>COUNTIFS(날씨8[월],$N6,날씨8[sumRn],"&gt;="&amp;10)</f>
        <v>0</v>
      </c>
      <c r="Z6" s="132">
        <f>COUNTIFS(날씨8[월],$N6,날씨8[sumRn],"&gt;="&amp;50)</f>
        <v>0</v>
      </c>
      <c r="AA6" s="132">
        <f>COUNTIFS(날씨8[월],$N6,날씨8[ddMefs],"&gt;="&amp;1)</f>
        <v>0</v>
      </c>
      <c r="AB6" s="132">
        <f>COUNTIFS(날씨8[월],$N6,날씨8[ddMefs],"&gt;="&amp;5)</f>
        <v>0</v>
      </c>
      <c r="AC6" s="132">
        <f>COUNTIFS(날씨8[월],$N6,날씨8[maxInsWs],"&gt;="&amp;12)</f>
        <v>3</v>
      </c>
      <c r="AD6" s="132">
        <f>COUNTIFS(날씨8[월],$N6,날씨8[maxInsWs],"&gt;="&amp;15)</f>
        <v>0</v>
      </c>
    </row>
    <row r="7" spans="1:30" x14ac:dyDescent="0.3">
      <c r="A7">
        <v>95</v>
      </c>
      <c r="B7" t="s">
        <v>50</v>
      </c>
      <c r="C7" s="4">
        <v>44566</v>
      </c>
      <c r="D7">
        <v>-6.9</v>
      </c>
      <c r="E7">
        <v>-15.1</v>
      </c>
      <c r="F7">
        <v>1.3</v>
      </c>
      <c r="H7">
        <v>1.7</v>
      </c>
      <c r="I7">
        <v>1</v>
      </c>
      <c r="K7" s="18">
        <f>MONTH(날씨8[[#This Row],[tm]])</f>
        <v>1</v>
      </c>
      <c r="L7" s="18">
        <f>DAY(날씨8[[#This Row],[tm]])</f>
        <v>5</v>
      </c>
      <c r="N7" s="56">
        <v>3</v>
      </c>
      <c r="O7" s="132">
        <f>COUNTIFS(날씨8[월],$N7,날씨8[maxTa],"&lt;="&amp;0)</f>
        <v>0</v>
      </c>
      <c r="P7" s="132">
        <f>COUNTIFS(날씨8[월],$N7,날씨8[avgTa],"&lt;="&amp;0)</f>
        <v>1</v>
      </c>
      <c r="Q7" s="132">
        <f>COUNTIFS(날씨8[월],$N7,날씨8[avgTa],"&lt;="&amp;-5)</f>
        <v>0</v>
      </c>
      <c r="R7" s="132">
        <f>COUNTIFS(날씨8[월],$N7,날씨8[avgTa],"&lt;="&amp;-10)</f>
        <v>0</v>
      </c>
      <c r="S7" s="132">
        <f>COUNTIFS(날씨8[월],$N7,날씨8[minTa],"&lt;="&amp;-5)</f>
        <v>5</v>
      </c>
      <c r="T7" s="132">
        <f>COUNTIFS(날씨8[월],$N7,날씨8[minTa],"&lt;="&amp;-10)</f>
        <v>0</v>
      </c>
      <c r="U7" s="132">
        <f>COUNTIFS(날씨8[월],$N7,날씨8[minTa],"&lt;="&amp;-12)</f>
        <v>0</v>
      </c>
      <c r="V7" s="132">
        <f>COUNTIFS(날씨8[월],$N7,날씨8[maxTa],"&gt;="&amp;33)</f>
        <v>0</v>
      </c>
      <c r="W7" s="132">
        <f>COUNTIFS(날씨8[월],$N7,날씨8[maxTa],"&gt;="&amp;35)</f>
        <v>0</v>
      </c>
      <c r="X7" s="132">
        <f>COUNTIFS(날씨8[월],$N7,날씨8[sumRn],"&gt;="&amp;5)</f>
        <v>5</v>
      </c>
      <c r="Y7" s="132">
        <f>COUNTIFS(날씨8[월],$N7,날씨8[sumRn],"&gt;="&amp;10)</f>
        <v>3</v>
      </c>
      <c r="Z7" s="132">
        <f>COUNTIFS(날씨8[월],$N7,날씨8[sumRn],"&gt;="&amp;50)</f>
        <v>0</v>
      </c>
      <c r="AA7" s="132">
        <f>COUNTIFS(날씨8[월],$N7,날씨8[ddMefs],"&gt;="&amp;1)</f>
        <v>0</v>
      </c>
      <c r="AB7" s="132">
        <f>COUNTIFS(날씨8[월],$N7,날씨8[ddMefs],"&gt;="&amp;5)</f>
        <v>0</v>
      </c>
      <c r="AC7" s="132">
        <f>COUNTIFS(날씨8[월],$N7,날씨8[maxInsWs],"&gt;="&amp;12)</f>
        <v>2</v>
      </c>
      <c r="AD7" s="132">
        <f>COUNTIFS(날씨8[월],$N7,날씨8[maxInsWs],"&gt;="&amp;15)</f>
        <v>0</v>
      </c>
    </row>
    <row r="8" spans="1:30" x14ac:dyDescent="0.3">
      <c r="A8">
        <v>95</v>
      </c>
      <c r="B8" t="s">
        <v>50</v>
      </c>
      <c r="C8" s="4">
        <v>44567</v>
      </c>
      <c r="D8">
        <v>-6.4</v>
      </c>
      <c r="E8">
        <v>-12.9</v>
      </c>
      <c r="F8">
        <v>2.5</v>
      </c>
      <c r="H8">
        <v>4.2</v>
      </c>
      <c r="I8">
        <v>2.5</v>
      </c>
      <c r="K8" s="18">
        <f>MONTH(날씨8[[#This Row],[tm]])</f>
        <v>1</v>
      </c>
      <c r="L8" s="18">
        <f>DAY(날씨8[[#This Row],[tm]])</f>
        <v>6</v>
      </c>
      <c r="N8" s="56">
        <v>4</v>
      </c>
      <c r="O8" s="132">
        <f>COUNTIFS(날씨8[월],$N8,날씨8[maxTa],"&lt;="&amp;0)</f>
        <v>0</v>
      </c>
      <c r="P8" s="132">
        <f>COUNTIFS(날씨8[월],$N8,날씨8[avgTa],"&lt;="&amp;0)</f>
        <v>0</v>
      </c>
      <c r="Q8" s="132">
        <f>COUNTIFS(날씨8[월],$N8,날씨8[avgTa],"&lt;="&amp;-5)</f>
        <v>0</v>
      </c>
      <c r="R8" s="132">
        <f>COUNTIFS(날씨8[월],$N8,날씨8[avgTa],"&lt;="&amp;-10)</f>
        <v>0</v>
      </c>
      <c r="S8" s="132">
        <f>COUNTIFS(날씨8[월],$N8,날씨8[minTa],"&lt;="&amp;-5)</f>
        <v>0</v>
      </c>
      <c r="T8" s="132">
        <f>COUNTIFS(날씨8[월],$N8,날씨8[minTa],"&lt;="&amp;-10)</f>
        <v>0</v>
      </c>
      <c r="U8" s="132">
        <f>COUNTIFS(날씨8[월],$N8,날씨8[minTa],"&lt;="&amp;-12)</f>
        <v>0</v>
      </c>
      <c r="V8" s="132">
        <f>COUNTIFS(날씨8[월],$N8,날씨8[maxTa],"&gt;="&amp;33)</f>
        <v>0</v>
      </c>
      <c r="W8" s="132">
        <f>COUNTIFS(날씨8[월],$N8,날씨8[maxTa],"&gt;="&amp;35)</f>
        <v>0</v>
      </c>
      <c r="X8" s="132">
        <f>COUNTIFS(날씨8[월],$N8,날씨8[sumRn],"&gt;="&amp;5)</f>
        <v>1</v>
      </c>
      <c r="Y8" s="132">
        <f>COUNTIFS(날씨8[월],$N8,날씨8[sumRn],"&gt;="&amp;10)</f>
        <v>1</v>
      </c>
      <c r="Z8" s="132">
        <f>COUNTIFS(날씨8[월],$N8,날씨8[sumRn],"&gt;="&amp;50)</f>
        <v>0</v>
      </c>
      <c r="AA8" s="132">
        <f>COUNTIFS(날씨8[월],$N8,날씨8[ddMefs],"&gt;="&amp;1)</f>
        <v>0</v>
      </c>
      <c r="AB8" s="132">
        <f>COUNTIFS(날씨8[월],$N8,날씨8[ddMefs],"&gt;="&amp;5)</f>
        <v>0</v>
      </c>
      <c r="AC8" s="132">
        <f>COUNTIFS(날씨8[월],$N8,날씨8[maxInsWs],"&gt;="&amp;12)</f>
        <v>2</v>
      </c>
      <c r="AD8" s="132">
        <f>COUNTIFS(날씨8[월],$N8,날씨8[maxInsWs],"&gt;="&amp;15)</f>
        <v>0</v>
      </c>
    </row>
    <row r="9" spans="1:30" x14ac:dyDescent="0.3">
      <c r="A9">
        <v>95</v>
      </c>
      <c r="B9" t="s">
        <v>50</v>
      </c>
      <c r="C9" s="4">
        <v>44568</v>
      </c>
      <c r="D9">
        <v>-6.8</v>
      </c>
      <c r="E9">
        <v>-13.7</v>
      </c>
      <c r="F9">
        <v>3.1</v>
      </c>
      <c r="H9">
        <v>4.8</v>
      </c>
      <c r="I9">
        <v>2.1</v>
      </c>
      <c r="K9" s="18">
        <f>MONTH(날씨8[[#This Row],[tm]])</f>
        <v>1</v>
      </c>
      <c r="L9" s="18">
        <f>DAY(날씨8[[#This Row],[tm]])</f>
        <v>7</v>
      </c>
      <c r="N9" s="56">
        <v>5</v>
      </c>
      <c r="O9" s="132">
        <f>COUNTIFS(날씨8[월],$N9,날씨8[maxTa],"&lt;="&amp;0)</f>
        <v>0</v>
      </c>
      <c r="P9" s="132">
        <f>COUNTIFS(날씨8[월],$N9,날씨8[avgTa],"&lt;="&amp;0)</f>
        <v>0</v>
      </c>
      <c r="Q9" s="132">
        <f>COUNTIFS(날씨8[월],$N9,날씨8[avgTa],"&lt;="&amp;-5)</f>
        <v>0</v>
      </c>
      <c r="R9" s="132">
        <f>COUNTIFS(날씨8[월],$N9,날씨8[avgTa],"&lt;="&amp;-10)</f>
        <v>0</v>
      </c>
      <c r="S9" s="132">
        <f>COUNTIFS(날씨8[월],$N9,날씨8[minTa],"&lt;="&amp;-5)</f>
        <v>0</v>
      </c>
      <c r="T9" s="132">
        <f>COUNTIFS(날씨8[월],$N9,날씨8[minTa],"&lt;="&amp;-10)</f>
        <v>0</v>
      </c>
      <c r="U9" s="132">
        <f>COUNTIFS(날씨8[월],$N9,날씨8[minTa],"&lt;="&amp;-12)</f>
        <v>0</v>
      </c>
      <c r="V9" s="132">
        <f>COUNTIFS(날씨8[월],$N9,날씨8[maxTa],"&gt;="&amp;33)</f>
        <v>0</v>
      </c>
      <c r="W9" s="132">
        <f>COUNTIFS(날씨8[월],$N9,날씨8[maxTa],"&gt;="&amp;35)</f>
        <v>0</v>
      </c>
      <c r="X9" s="132">
        <f>COUNTIFS(날씨8[월],$N9,날씨8[sumRn],"&gt;="&amp;5)</f>
        <v>1</v>
      </c>
      <c r="Y9" s="132">
        <f>COUNTIFS(날씨8[월],$N9,날씨8[sumRn],"&gt;="&amp;10)</f>
        <v>1</v>
      </c>
      <c r="Z9" s="132">
        <f>COUNTIFS(날씨8[월],$N9,날씨8[sumRn],"&gt;="&amp;50)</f>
        <v>0</v>
      </c>
      <c r="AA9" s="132">
        <f>COUNTIFS(날씨8[월],$N9,날씨8[ddMefs],"&gt;="&amp;1)</f>
        <v>0</v>
      </c>
      <c r="AB9" s="132">
        <f>COUNTIFS(날씨8[월],$N9,날씨8[ddMefs],"&gt;="&amp;5)</f>
        <v>0</v>
      </c>
      <c r="AC9" s="132">
        <f>COUNTIFS(날씨8[월],$N9,날씨8[maxInsWs],"&gt;="&amp;12)</f>
        <v>3</v>
      </c>
      <c r="AD9" s="132">
        <f>COUNTIFS(날씨8[월],$N9,날씨8[maxInsWs],"&gt;="&amp;15)</f>
        <v>1</v>
      </c>
    </row>
    <row r="10" spans="1:30" x14ac:dyDescent="0.3">
      <c r="A10">
        <v>95</v>
      </c>
      <c r="B10" t="s">
        <v>50</v>
      </c>
      <c r="C10" s="4">
        <v>44569</v>
      </c>
      <c r="D10">
        <v>-3.6</v>
      </c>
      <c r="E10">
        <v>-12.9</v>
      </c>
      <c r="F10">
        <v>2.8</v>
      </c>
      <c r="G10">
        <v>0</v>
      </c>
      <c r="H10">
        <v>5.6</v>
      </c>
      <c r="I10">
        <v>3.1</v>
      </c>
      <c r="K10" s="18">
        <f>MONTH(날씨8[[#This Row],[tm]])</f>
        <v>1</v>
      </c>
      <c r="L10" s="18">
        <f>DAY(날씨8[[#This Row],[tm]])</f>
        <v>8</v>
      </c>
      <c r="N10" s="56">
        <v>6</v>
      </c>
      <c r="O10" s="132">
        <f>COUNTIFS(날씨8[월],$N10,날씨8[maxTa],"&lt;="&amp;0)</f>
        <v>0</v>
      </c>
      <c r="P10" s="132">
        <f>COUNTIFS(날씨8[월],$N10,날씨8[avgTa],"&lt;="&amp;0)</f>
        <v>0</v>
      </c>
      <c r="Q10" s="132">
        <f>COUNTIFS(날씨8[월],$N10,날씨8[avgTa],"&lt;="&amp;-5)</f>
        <v>0</v>
      </c>
      <c r="R10" s="132">
        <f>COUNTIFS(날씨8[월],$N10,날씨8[avgTa],"&lt;="&amp;-10)</f>
        <v>0</v>
      </c>
      <c r="S10" s="132">
        <f>COUNTIFS(날씨8[월],$N10,날씨8[minTa],"&lt;="&amp;-5)</f>
        <v>0</v>
      </c>
      <c r="T10" s="132">
        <f>COUNTIFS(날씨8[월],$N10,날씨8[minTa],"&lt;="&amp;-10)</f>
        <v>0</v>
      </c>
      <c r="U10" s="132">
        <f>COUNTIFS(날씨8[월],$N10,날씨8[minTa],"&lt;="&amp;-12)</f>
        <v>0</v>
      </c>
      <c r="V10" s="132">
        <f>COUNTIFS(날씨8[월],$N10,날씨8[maxTa],"&gt;="&amp;33)</f>
        <v>0</v>
      </c>
      <c r="W10" s="132">
        <f>COUNTIFS(날씨8[월],$N10,날씨8[maxTa],"&gt;="&amp;35)</f>
        <v>0</v>
      </c>
      <c r="X10" s="132">
        <f>COUNTIFS(날씨8[월],$N10,날씨8[sumRn],"&gt;="&amp;5)</f>
        <v>9</v>
      </c>
      <c r="Y10" s="132">
        <f>COUNTIFS(날씨8[월],$N10,날씨8[sumRn],"&gt;="&amp;10)</f>
        <v>7</v>
      </c>
      <c r="Z10" s="132">
        <f>COUNTIFS(날씨8[월],$N10,날씨8[sumRn],"&gt;="&amp;50)</f>
        <v>3</v>
      </c>
      <c r="AA10" s="132">
        <f>COUNTIFS(날씨8[월],$N10,날씨8[ddMefs],"&gt;="&amp;1)</f>
        <v>0</v>
      </c>
      <c r="AB10" s="132">
        <f>COUNTIFS(날씨8[월],$N10,날씨8[ddMefs],"&gt;="&amp;5)</f>
        <v>0</v>
      </c>
      <c r="AC10" s="132">
        <f>COUNTIFS(날씨8[월],$N10,날씨8[maxInsWs],"&gt;="&amp;12)</f>
        <v>3</v>
      </c>
      <c r="AD10" s="132">
        <f>COUNTIFS(날씨8[월],$N10,날씨8[maxInsWs],"&gt;="&amp;15)</f>
        <v>1</v>
      </c>
    </row>
    <row r="11" spans="1:30" x14ac:dyDescent="0.3">
      <c r="A11">
        <v>95</v>
      </c>
      <c r="B11" t="s">
        <v>50</v>
      </c>
      <c r="C11" s="4">
        <v>44570</v>
      </c>
      <c r="D11">
        <v>-1.9</v>
      </c>
      <c r="E11">
        <v>-6.9</v>
      </c>
      <c r="F11">
        <v>4.5</v>
      </c>
      <c r="H11">
        <v>3.2</v>
      </c>
      <c r="I11">
        <v>1.7</v>
      </c>
      <c r="K11" s="18">
        <f>MONTH(날씨8[[#This Row],[tm]])</f>
        <v>1</v>
      </c>
      <c r="L11" s="18">
        <f>DAY(날씨8[[#This Row],[tm]])</f>
        <v>9</v>
      </c>
      <c r="N11" s="56">
        <v>7</v>
      </c>
      <c r="O11" s="132">
        <f>COUNTIFS(날씨8[월],$N11,날씨8[maxTa],"&lt;="&amp;0)</f>
        <v>0</v>
      </c>
      <c r="P11" s="132">
        <f>COUNTIFS(날씨8[월],$N11,날씨8[avgTa],"&lt;="&amp;0)</f>
        <v>0</v>
      </c>
      <c r="Q11" s="132">
        <f>COUNTIFS(날씨8[월],$N11,날씨8[avgTa],"&lt;="&amp;-5)</f>
        <v>0</v>
      </c>
      <c r="R11" s="132">
        <f>COUNTIFS(날씨8[월],$N11,날씨8[avgTa],"&lt;="&amp;-10)</f>
        <v>0</v>
      </c>
      <c r="S11" s="132">
        <f>COUNTIFS(날씨8[월],$N11,날씨8[minTa],"&lt;="&amp;-5)</f>
        <v>0</v>
      </c>
      <c r="T11" s="132">
        <f>COUNTIFS(날씨8[월],$N11,날씨8[minTa],"&lt;="&amp;-10)</f>
        <v>0</v>
      </c>
      <c r="U11" s="132">
        <f>COUNTIFS(날씨8[월],$N11,날씨8[minTa],"&lt;="&amp;-12)</f>
        <v>0</v>
      </c>
      <c r="V11" s="132">
        <f>COUNTIFS(날씨8[월],$N11,날씨8[maxTa],"&gt;="&amp;33)</f>
        <v>2</v>
      </c>
      <c r="W11" s="132">
        <f>COUNTIFS(날씨8[월],$N11,날씨8[maxTa],"&gt;="&amp;35)</f>
        <v>0</v>
      </c>
      <c r="X11" s="132">
        <f>COUNTIFS(날씨8[월],$N11,날씨8[sumRn],"&gt;="&amp;5)</f>
        <v>7</v>
      </c>
      <c r="Y11" s="132">
        <f>COUNTIFS(날씨8[월],$N11,날씨8[sumRn],"&gt;="&amp;10)</f>
        <v>7</v>
      </c>
      <c r="Z11" s="132">
        <f>COUNTIFS(날씨8[월],$N11,날씨8[sumRn],"&gt;="&amp;50)</f>
        <v>1</v>
      </c>
      <c r="AA11" s="132">
        <f>COUNTIFS(날씨8[월],$N11,날씨8[ddMefs],"&gt;="&amp;1)</f>
        <v>0</v>
      </c>
      <c r="AB11" s="132">
        <f>COUNTIFS(날씨8[월],$N11,날씨8[ddMefs],"&gt;="&amp;5)</f>
        <v>0</v>
      </c>
      <c r="AC11" s="132">
        <f>COUNTIFS(날씨8[월],$N11,날씨8[maxInsWs],"&gt;="&amp;12)</f>
        <v>1</v>
      </c>
      <c r="AD11" s="132">
        <f>COUNTIFS(날씨8[월],$N11,날씨8[maxInsWs],"&gt;="&amp;15)</f>
        <v>0</v>
      </c>
    </row>
    <row r="12" spans="1:30" x14ac:dyDescent="0.3">
      <c r="A12">
        <v>95</v>
      </c>
      <c r="B12" t="s">
        <v>50</v>
      </c>
      <c r="C12" s="4">
        <v>44571</v>
      </c>
      <c r="D12">
        <v>-2.6</v>
      </c>
      <c r="E12">
        <v>-10</v>
      </c>
      <c r="F12">
        <v>4.0999999999999996</v>
      </c>
      <c r="G12">
        <v>0.1</v>
      </c>
      <c r="H12">
        <v>4.5999999999999996</v>
      </c>
      <c r="I12">
        <v>2.7</v>
      </c>
      <c r="K12" s="18">
        <f>MONTH(날씨8[[#This Row],[tm]])</f>
        <v>1</v>
      </c>
      <c r="L12" s="18">
        <f>DAY(날씨8[[#This Row],[tm]])</f>
        <v>10</v>
      </c>
      <c r="N12" s="56">
        <v>8</v>
      </c>
      <c r="O12" s="132">
        <f>COUNTIFS(날씨8[월],$N12,날씨8[maxTa],"&lt;="&amp;0)</f>
        <v>0</v>
      </c>
      <c r="P12" s="132">
        <f>COUNTIFS(날씨8[월],$N12,날씨8[avgTa],"&lt;="&amp;0)</f>
        <v>0</v>
      </c>
      <c r="Q12" s="132">
        <f>COUNTIFS(날씨8[월],$N12,날씨8[avgTa],"&lt;="&amp;-5)</f>
        <v>0</v>
      </c>
      <c r="R12" s="132">
        <f>COUNTIFS(날씨8[월],$N12,날씨8[avgTa],"&lt;="&amp;-10)</f>
        <v>0</v>
      </c>
      <c r="S12" s="132">
        <f>COUNTIFS(날씨8[월],$N12,날씨8[minTa],"&lt;="&amp;-5)</f>
        <v>0</v>
      </c>
      <c r="T12" s="132">
        <f>COUNTIFS(날씨8[월],$N12,날씨8[minTa],"&lt;="&amp;-10)</f>
        <v>0</v>
      </c>
      <c r="U12" s="132">
        <f>COUNTIFS(날씨8[월],$N12,날씨8[minTa],"&lt;="&amp;-12)</f>
        <v>0</v>
      </c>
      <c r="V12" s="132">
        <f>COUNTIFS(날씨8[월],$N12,날씨8[maxTa],"&gt;="&amp;33)</f>
        <v>0</v>
      </c>
      <c r="W12" s="132">
        <f>COUNTIFS(날씨8[월],$N12,날씨8[maxTa],"&gt;="&amp;35)</f>
        <v>0</v>
      </c>
      <c r="X12" s="132">
        <f>COUNTIFS(날씨8[월],$N12,날씨8[sumRn],"&gt;="&amp;5)</f>
        <v>11</v>
      </c>
      <c r="Y12" s="132">
        <f>COUNTIFS(날씨8[월],$N12,날씨8[sumRn],"&gt;="&amp;10)</f>
        <v>10</v>
      </c>
      <c r="Z12" s="132">
        <f>COUNTIFS(날씨8[월],$N12,날씨8[sumRn],"&gt;="&amp;50)</f>
        <v>3</v>
      </c>
      <c r="AA12" s="132">
        <f>COUNTIFS(날씨8[월],$N12,날씨8[ddMefs],"&gt;="&amp;1)</f>
        <v>0</v>
      </c>
      <c r="AB12" s="132">
        <f>COUNTIFS(날씨8[월],$N12,날씨8[ddMefs],"&gt;="&amp;5)</f>
        <v>0</v>
      </c>
      <c r="AC12" s="132">
        <f>COUNTIFS(날씨8[월],$N12,날씨8[maxInsWs],"&gt;="&amp;12)</f>
        <v>3</v>
      </c>
      <c r="AD12" s="132">
        <f>COUNTIFS(날씨8[월],$N12,날씨8[maxInsWs],"&gt;="&amp;15)</f>
        <v>1</v>
      </c>
    </row>
    <row r="13" spans="1:30" x14ac:dyDescent="0.3">
      <c r="A13">
        <v>95</v>
      </c>
      <c r="B13" t="s">
        <v>50</v>
      </c>
      <c r="C13" s="4">
        <v>44572</v>
      </c>
      <c r="D13">
        <v>-8.9</v>
      </c>
      <c r="E13">
        <v>-14</v>
      </c>
      <c r="F13">
        <v>-1.7</v>
      </c>
      <c r="G13">
        <v>0</v>
      </c>
      <c r="H13">
        <v>7.5</v>
      </c>
      <c r="I13">
        <v>4.5</v>
      </c>
      <c r="K13" s="18">
        <f>MONTH(날씨8[[#This Row],[tm]])</f>
        <v>1</v>
      </c>
      <c r="L13" s="18">
        <f>DAY(날씨8[[#This Row],[tm]])</f>
        <v>11</v>
      </c>
      <c r="N13" s="56">
        <v>9</v>
      </c>
      <c r="O13" s="132">
        <f>COUNTIFS(날씨8[월],$N13,날씨8[maxTa],"&lt;="&amp;0)</f>
        <v>0</v>
      </c>
      <c r="P13" s="132">
        <f>COUNTIFS(날씨8[월],$N13,날씨8[avgTa],"&lt;="&amp;0)</f>
        <v>0</v>
      </c>
      <c r="Q13" s="132">
        <f>COUNTIFS(날씨8[월],$N13,날씨8[avgTa],"&lt;="&amp;-5)</f>
        <v>0</v>
      </c>
      <c r="R13" s="132">
        <f>COUNTIFS(날씨8[월],$N13,날씨8[avgTa],"&lt;="&amp;-10)</f>
        <v>0</v>
      </c>
      <c r="S13" s="132">
        <f>COUNTIFS(날씨8[월],$N13,날씨8[minTa],"&lt;="&amp;-5)</f>
        <v>0</v>
      </c>
      <c r="T13" s="132">
        <f>COUNTIFS(날씨8[월],$N13,날씨8[minTa],"&lt;="&amp;-10)</f>
        <v>0</v>
      </c>
      <c r="U13" s="132">
        <f>COUNTIFS(날씨8[월],$N13,날씨8[minTa],"&lt;="&amp;-12)</f>
        <v>0</v>
      </c>
      <c r="V13" s="132">
        <f>COUNTIFS(날씨8[월],$N13,날씨8[maxTa],"&gt;="&amp;33)</f>
        <v>0</v>
      </c>
      <c r="W13" s="132">
        <f>COUNTIFS(날씨8[월],$N13,날씨8[maxTa],"&gt;="&amp;35)</f>
        <v>0</v>
      </c>
      <c r="X13" s="132">
        <f>COUNTIFS(날씨8[월],$N13,날씨8[sumRn],"&gt;="&amp;5)</f>
        <v>5</v>
      </c>
      <c r="Y13" s="132">
        <f>COUNTIFS(날씨8[월],$N13,날씨8[sumRn],"&gt;="&amp;10)</f>
        <v>5</v>
      </c>
      <c r="Z13" s="132">
        <f>COUNTIFS(날씨8[월],$N13,날씨8[sumRn],"&gt;="&amp;50)</f>
        <v>2</v>
      </c>
      <c r="AA13" s="132">
        <f>COUNTIFS(날씨8[월],$N13,날씨8[ddMefs],"&gt;="&amp;1)</f>
        <v>0</v>
      </c>
      <c r="AB13" s="132">
        <f>COUNTIFS(날씨8[월],$N13,날씨8[ddMefs],"&gt;="&amp;5)</f>
        <v>0</v>
      </c>
      <c r="AC13" s="132">
        <f>COUNTIFS(날씨8[월],$N13,날씨8[maxInsWs],"&gt;="&amp;12)</f>
        <v>2</v>
      </c>
      <c r="AD13" s="132">
        <f>COUNTIFS(날씨8[월],$N13,날씨8[maxInsWs],"&gt;="&amp;15)</f>
        <v>0</v>
      </c>
    </row>
    <row r="14" spans="1:30" x14ac:dyDescent="0.3">
      <c r="A14">
        <v>95</v>
      </c>
      <c r="B14" t="s">
        <v>50</v>
      </c>
      <c r="C14" s="4">
        <v>44573</v>
      </c>
      <c r="D14">
        <v>-10.9</v>
      </c>
      <c r="E14">
        <v>-17.600000000000001</v>
      </c>
      <c r="F14">
        <v>-4.9000000000000004</v>
      </c>
      <c r="H14">
        <v>5.3</v>
      </c>
      <c r="I14">
        <v>2.8</v>
      </c>
      <c r="K14" s="18">
        <f>MONTH(날씨8[[#This Row],[tm]])</f>
        <v>1</v>
      </c>
      <c r="L14" s="18">
        <f>DAY(날씨8[[#This Row],[tm]])</f>
        <v>12</v>
      </c>
      <c r="N14" s="56">
        <v>10</v>
      </c>
      <c r="O14" s="132">
        <f>COUNTIFS(날씨8[월],$N14,날씨8[maxTa],"&lt;="&amp;0)</f>
        <v>0</v>
      </c>
      <c r="P14" s="132">
        <f>COUNTIFS(날씨8[월],$N14,날씨8[avgTa],"&lt;="&amp;0)</f>
        <v>0</v>
      </c>
      <c r="Q14" s="132">
        <f>COUNTIFS(날씨8[월],$N14,날씨8[avgTa],"&lt;="&amp;-5)</f>
        <v>0</v>
      </c>
      <c r="R14" s="132">
        <f>COUNTIFS(날씨8[월],$N14,날씨8[avgTa],"&lt;="&amp;-10)</f>
        <v>0</v>
      </c>
      <c r="S14" s="132">
        <f>COUNTIFS(날씨8[월],$N14,날씨8[minTa],"&lt;="&amp;-5)</f>
        <v>0</v>
      </c>
      <c r="T14" s="132">
        <f>COUNTIFS(날씨8[월],$N14,날씨8[minTa],"&lt;="&amp;-10)</f>
        <v>0</v>
      </c>
      <c r="U14" s="132">
        <f>COUNTIFS(날씨8[월],$N14,날씨8[minTa],"&lt;="&amp;-12)</f>
        <v>0</v>
      </c>
      <c r="V14" s="132">
        <f>COUNTIFS(날씨8[월],$N14,날씨8[maxTa],"&gt;="&amp;33)</f>
        <v>0</v>
      </c>
      <c r="W14" s="132">
        <f>COUNTIFS(날씨8[월],$N14,날씨8[maxTa],"&gt;="&amp;35)</f>
        <v>0</v>
      </c>
      <c r="X14" s="132">
        <f>COUNTIFS(날씨8[월],$N14,날씨8[sumRn],"&gt;="&amp;5)</f>
        <v>4</v>
      </c>
      <c r="Y14" s="132">
        <f>COUNTIFS(날씨8[월],$N14,날씨8[sumRn],"&gt;="&amp;10)</f>
        <v>4</v>
      </c>
      <c r="Z14" s="132">
        <f>COUNTIFS(날씨8[월],$N14,날씨8[sumRn],"&gt;="&amp;50)</f>
        <v>1</v>
      </c>
      <c r="AA14" s="132">
        <f>COUNTIFS(날씨8[월],$N14,날씨8[ddMefs],"&gt;="&amp;1)</f>
        <v>0</v>
      </c>
      <c r="AB14" s="132">
        <f>COUNTIFS(날씨8[월],$N14,날씨8[ddMefs],"&gt;="&amp;5)</f>
        <v>0</v>
      </c>
      <c r="AC14" s="132">
        <f>COUNTIFS(날씨8[월],$N14,날씨8[maxInsWs],"&gt;="&amp;12)</f>
        <v>0</v>
      </c>
      <c r="AD14" s="132">
        <f>COUNTIFS(날씨8[월],$N14,날씨8[maxInsWs],"&gt;="&amp;15)</f>
        <v>0</v>
      </c>
    </row>
    <row r="15" spans="1:30" x14ac:dyDescent="0.3">
      <c r="A15">
        <v>95</v>
      </c>
      <c r="B15" t="s">
        <v>50</v>
      </c>
      <c r="C15" s="4">
        <v>44574</v>
      </c>
      <c r="D15">
        <v>-9.6</v>
      </c>
      <c r="E15">
        <v>-15.6</v>
      </c>
      <c r="F15">
        <v>-4.5999999999999996</v>
      </c>
      <c r="H15">
        <v>10.6</v>
      </c>
      <c r="I15">
        <v>5</v>
      </c>
      <c r="K15" s="18">
        <f>MONTH(날씨8[[#This Row],[tm]])</f>
        <v>1</v>
      </c>
      <c r="L15" s="18">
        <f>DAY(날씨8[[#This Row],[tm]])</f>
        <v>13</v>
      </c>
      <c r="N15" s="56">
        <v>11</v>
      </c>
      <c r="O15" s="132">
        <f>COUNTIFS(날씨8[월],$N15,날씨8[maxTa],"&lt;="&amp;0)</f>
        <v>1</v>
      </c>
      <c r="P15" s="132">
        <f>COUNTIFS(날씨8[월],$N15,날씨8[avgTa],"&lt;="&amp;0)</f>
        <v>1</v>
      </c>
      <c r="Q15" s="132">
        <f>COUNTIFS(날씨8[월],$N15,날씨8[avgTa],"&lt;="&amp;-5)</f>
        <v>1</v>
      </c>
      <c r="R15" s="132">
        <f>COUNTIFS(날씨8[월],$N15,날씨8[avgTa],"&lt;="&amp;-10)</f>
        <v>0</v>
      </c>
      <c r="S15" s="132">
        <f>COUNTIFS(날씨8[월],$N15,날씨8[minTa],"&lt;="&amp;-5)</f>
        <v>2</v>
      </c>
      <c r="T15" s="132">
        <f>COUNTIFS(날씨8[월],$N15,날씨8[minTa],"&lt;="&amp;-10)</f>
        <v>0</v>
      </c>
      <c r="U15" s="132">
        <f>COUNTIFS(날씨8[월],$N15,날씨8[minTa],"&lt;="&amp;-12)</f>
        <v>0</v>
      </c>
      <c r="V15" s="132">
        <f>COUNTIFS(날씨8[월],$N15,날씨8[maxTa],"&gt;="&amp;33)</f>
        <v>0</v>
      </c>
      <c r="W15" s="132">
        <f>COUNTIFS(날씨8[월],$N15,날씨8[maxTa],"&gt;="&amp;35)</f>
        <v>0</v>
      </c>
      <c r="X15" s="132">
        <f>COUNTIFS(날씨8[월],$N15,날씨8[sumRn],"&gt;="&amp;5)</f>
        <v>2</v>
      </c>
      <c r="Y15" s="132">
        <f>COUNTIFS(날씨8[월],$N15,날씨8[sumRn],"&gt;="&amp;10)</f>
        <v>2</v>
      </c>
      <c r="Z15" s="132">
        <f>COUNTIFS(날씨8[월],$N15,날씨8[sumRn],"&gt;="&amp;50)</f>
        <v>0</v>
      </c>
      <c r="AA15" s="132">
        <f>COUNTIFS(날씨8[월],$N15,날씨8[ddMefs],"&gt;="&amp;1)</f>
        <v>0</v>
      </c>
      <c r="AB15" s="132">
        <f>COUNTIFS(날씨8[월],$N15,날씨8[ddMefs],"&gt;="&amp;5)</f>
        <v>0</v>
      </c>
      <c r="AC15" s="132">
        <f>COUNTIFS(날씨8[월],$N15,날씨8[maxInsWs],"&gt;="&amp;12)</f>
        <v>1</v>
      </c>
      <c r="AD15" s="132">
        <f>COUNTIFS(날씨8[월],$N15,날씨8[maxInsWs],"&gt;="&amp;15)</f>
        <v>0</v>
      </c>
    </row>
    <row r="16" spans="1:30" x14ac:dyDescent="0.3">
      <c r="A16">
        <v>95</v>
      </c>
      <c r="B16" t="s">
        <v>50</v>
      </c>
      <c r="C16" s="4">
        <v>44575</v>
      </c>
      <c r="D16">
        <v>-9.6999999999999993</v>
      </c>
      <c r="E16">
        <v>-17</v>
      </c>
      <c r="F16">
        <v>-1.1000000000000001</v>
      </c>
      <c r="H16">
        <v>3.5</v>
      </c>
      <c r="I16">
        <v>1.8</v>
      </c>
      <c r="K16" s="18">
        <f>MONTH(날씨8[[#This Row],[tm]])</f>
        <v>1</v>
      </c>
      <c r="L16" s="18">
        <f>DAY(날씨8[[#This Row],[tm]])</f>
        <v>14</v>
      </c>
      <c r="N16" s="56">
        <v>12</v>
      </c>
      <c r="O16" s="132">
        <f>COUNTIFS(날씨8[월],$N16,날씨8[maxTa],"&lt;="&amp;0)</f>
        <v>17</v>
      </c>
      <c r="P16" s="132">
        <f>COUNTIFS(날씨8[월],$N16,날씨8[avgTa],"&lt;="&amp;0)</f>
        <v>29</v>
      </c>
      <c r="Q16" s="132">
        <f>COUNTIFS(날씨8[월],$N16,날씨8[avgTa],"&lt;="&amp;-5)</f>
        <v>20</v>
      </c>
      <c r="R16" s="132">
        <f>COUNTIFS(날씨8[월],$N16,날씨8[avgTa],"&lt;="&amp;-10)</f>
        <v>10</v>
      </c>
      <c r="S16" s="132">
        <f>COUNTIFS(날씨8[월],$N16,날씨8[minTa],"&lt;="&amp;-5)</f>
        <v>30</v>
      </c>
      <c r="T16" s="132">
        <f>COUNTIFS(날씨8[월],$N16,날씨8[minTa],"&lt;="&amp;-10)</f>
        <v>20</v>
      </c>
      <c r="U16" s="132">
        <f>COUNTIFS(날씨8[월],$N16,날씨8[minTa],"&lt;="&amp;-12)</f>
        <v>19</v>
      </c>
      <c r="V16" s="132">
        <f>COUNTIFS(날씨8[월],$N16,날씨8[maxTa],"&gt;="&amp;33)</f>
        <v>0</v>
      </c>
      <c r="W16" s="132">
        <f>COUNTIFS(날씨8[월],$N16,날씨8[maxTa],"&gt;="&amp;35)</f>
        <v>0</v>
      </c>
      <c r="X16" s="132">
        <f>COUNTIFS(날씨8[월],$N16,날씨8[sumRn],"&gt;="&amp;5)</f>
        <v>0</v>
      </c>
      <c r="Y16" s="132">
        <f>COUNTIFS(날씨8[월],$N16,날씨8[sumRn],"&gt;="&amp;10)</f>
        <v>0</v>
      </c>
      <c r="Z16" s="132">
        <f>COUNTIFS(날씨8[월],$N16,날씨8[sumRn],"&gt;="&amp;50)</f>
        <v>0</v>
      </c>
      <c r="AA16" s="132">
        <f>COUNTIFS(날씨8[월],$N16,날씨8[ddMefs],"&gt;="&amp;1)</f>
        <v>0</v>
      </c>
      <c r="AB16" s="132">
        <f>COUNTIFS(날씨8[월],$N16,날씨8[ddMefs],"&gt;="&amp;5)</f>
        <v>0</v>
      </c>
      <c r="AC16" s="132">
        <f>COUNTIFS(날씨8[월],$N16,날씨8[maxInsWs],"&gt;="&amp;12)</f>
        <v>2</v>
      </c>
      <c r="AD16" s="132">
        <f>COUNTIFS(날씨8[월],$N16,날씨8[maxInsWs],"&gt;="&amp;15)</f>
        <v>1</v>
      </c>
    </row>
    <row r="17" spans="1:12" x14ac:dyDescent="0.3">
      <c r="A17">
        <v>95</v>
      </c>
      <c r="B17" t="s">
        <v>50</v>
      </c>
      <c r="C17" s="4">
        <v>44576</v>
      </c>
      <c r="D17">
        <v>-4.8</v>
      </c>
      <c r="E17">
        <v>-12.5</v>
      </c>
      <c r="F17">
        <v>0.1</v>
      </c>
      <c r="G17">
        <v>0</v>
      </c>
      <c r="H17">
        <v>2.7</v>
      </c>
      <c r="I17">
        <v>1.6</v>
      </c>
      <c r="K17" s="18">
        <f>MONTH(날씨8[[#This Row],[tm]])</f>
        <v>1</v>
      </c>
      <c r="L17" s="18">
        <f>DAY(날씨8[[#This Row],[tm]])</f>
        <v>15</v>
      </c>
    </row>
    <row r="18" spans="1:12" x14ac:dyDescent="0.3">
      <c r="A18">
        <v>95</v>
      </c>
      <c r="B18" t="s">
        <v>50</v>
      </c>
      <c r="C18" s="4">
        <v>44577</v>
      </c>
      <c r="D18">
        <v>-3.4</v>
      </c>
      <c r="E18">
        <v>-10.6</v>
      </c>
      <c r="F18">
        <v>0.7</v>
      </c>
      <c r="G18">
        <v>0</v>
      </c>
      <c r="H18">
        <v>7.8</v>
      </c>
      <c r="I18">
        <v>3.6</v>
      </c>
      <c r="K18" s="18">
        <f>MONTH(날씨8[[#This Row],[tm]])</f>
        <v>1</v>
      </c>
      <c r="L18" s="18">
        <f>DAY(날씨8[[#This Row],[tm]])</f>
        <v>16</v>
      </c>
    </row>
    <row r="19" spans="1:12" x14ac:dyDescent="0.3">
      <c r="A19">
        <v>95</v>
      </c>
      <c r="B19" t="s">
        <v>50</v>
      </c>
      <c r="C19" s="4">
        <v>44578</v>
      </c>
      <c r="D19">
        <v>-9.4</v>
      </c>
      <c r="E19">
        <v>-16.3</v>
      </c>
      <c r="F19">
        <v>-2.2999999999999998</v>
      </c>
      <c r="G19">
        <v>0</v>
      </c>
      <c r="H19">
        <v>9.4</v>
      </c>
      <c r="I19">
        <v>3.6</v>
      </c>
      <c r="K19" s="18">
        <f>MONTH(날씨8[[#This Row],[tm]])</f>
        <v>1</v>
      </c>
      <c r="L19" s="18">
        <f>DAY(날씨8[[#This Row],[tm]])</f>
        <v>17</v>
      </c>
    </row>
    <row r="20" spans="1:12" x14ac:dyDescent="0.3">
      <c r="A20">
        <v>95</v>
      </c>
      <c r="B20" t="s">
        <v>50</v>
      </c>
      <c r="C20" s="4">
        <v>44579</v>
      </c>
      <c r="D20">
        <v>-9.1</v>
      </c>
      <c r="E20">
        <v>-16.2</v>
      </c>
      <c r="F20">
        <v>-1.7</v>
      </c>
      <c r="H20">
        <v>4.2</v>
      </c>
      <c r="I20">
        <v>2.1</v>
      </c>
      <c r="K20" s="18">
        <f>MONTH(날씨8[[#This Row],[tm]])</f>
        <v>1</v>
      </c>
      <c r="L20" s="18">
        <f>DAY(날씨8[[#This Row],[tm]])</f>
        <v>18</v>
      </c>
    </row>
    <row r="21" spans="1:12" x14ac:dyDescent="0.3">
      <c r="A21">
        <v>95</v>
      </c>
      <c r="B21" t="s">
        <v>50</v>
      </c>
      <c r="C21" s="4">
        <v>44580</v>
      </c>
      <c r="D21">
        <v>-8.8000000000000007</v>
      </c>
      <c r="E21">
        <v>-15.1</v>
      </c>
      <c r="F21">
        <v>-3.4</v>
      </c>
      <c r="G21">
        <v>1.6</v>
      </c>
      <c r="H21">
        <v>3.6</v>
      </c>
      <c r="I21">
        <v>2.1</v>
      </c>
      <c r="K21" s="18">
        <f>MONTH(날씨8[[#This Row],[tm]])</f>
        <v>1</v>
      </c>
      <c r="L21" s="18">
        <f>DAY(날씨8[[#This Row],[tm]])</f>
        <v>19</v>
      </c>
    </row>
    <row r="22" spans="1:12" x14ac:dyDescent="0.3">
      <c r="A22">
        <v>95</v>
      </c>
      <c r="B22" t="s">
        <v>50</v>
      </c>
      <c r="C22" s="4">
        <v>44581</v>
      </c>
      <c r="D22">
        <v>-10.5</v>
      </c>
      <c r="E22">
        <v>-20.100000000000001</v>
      </c>
      <c r="F22">
        <v>-0.2</v>
      </c>
      <c r="H22">
        <v>3</v>
      </c>
      <c r="I22">
        <v>1.5</v>
      </c>
      <c r="K22" s="18">
        <f>MONTH(날씨8[[#This Row],[tm]])</f>
        <v>1</v>
      </c>
      <c r="L22" s="18">
        <f>DAY(날씨8[[#This Row],[tm]])</f>
        <v>20</v>
      </c>
    </row>
    <row r="23" spans="1:12" x14ac:dyDescent="0.3">
      <c r="A23">
        <v>95</v>
      </c>
      <c r="B23" t="s">
        <v>50</v>
      </c>
      <c r="C23" s="4">
        <v>44582</v>
      </c>
      <c r="D23">
        <v>-8.9</v>
      </c>
      <c r="E23">
        <v>-18.600000000000001</v>
      </c>
      <c r="F23">
        <v>2.6</v>
      </c>
      <c r="H23">
        <v>3</v>
      </c>
      <c r="I23">
        <v>1.3</v>
      </c>
      <c r="K23" s="18">
        <f>MONTH(날씨8[[#This Row],[tm]])</f>
        <v>1</v>
      </c>
      <c r="L23" s="18">
        <f>DAY(날씨8[[#This Row],[tm]])</f>
        <v>21</v>
      </c>
    </row>
    <row r="24" spans="1:12" x14ac:dyDescent="0.3">
      <c r="A24">
        <v>95</v>
      </c>
      <c r="B24" t="s">
        <v>50</v>
      </c>
      <c r="C24" s="4">
        <v>44583</v>
      </c>
      <c r="D24">
        <v>-5</v>
      </c>
      <c r="E24">
        <v>-13.8</v>
      </c>
      <c r="F24">
        <v>5</v>
      </c>
      <c r="H24">
        <v>3.4</v>
      </c>
      <c r="I24">
        <v>1.7</v>
      </c>
      <c r="K24" s="18">
        <f>MONTH(날씨8[[#This Row],[tm]])</f>
        <v>1</v>
      </c>
      <c r="L24" s="18">
        <f>DAY(날씨8[[#This Row],[tm]])</f>
        <v>22</v>
      </c>
    </row>
    <row r="25" spans="1:12" x14ac:dyDescent="0.3">
      <c r="A25">
        <v>95</v>
      </c>
      <c r="B25" t="s">
        <v>50</v>
      </c>
      <c r="C25" s="4">
        <v>44584</v>
      </c>
      <c r="D25">
        <v>-0.1</v>
      </c>
      <c r="E25">
        <v>-6.7</v>
      </c>
      <c r="F25">
        <v>6.5</v>
      </c>
      <c r="H25">
        <v>6.7</v>
      </c>
      <c r="I25">
        <v>4.7</v>
      </c>
      <c r="K25" s="18">
        <f>MONTH(날씨8[[#This Row],[tm]])</f>
        <v>1</v>
      </c>
      <c r="L25" s="18">
        <f>DAY(날씨8[[#This Row],[tm]])</f>
        <v>23</v>
      </c>
    </row>
    <row r="26" spans="1:12" x14ac:dyDescent="0.3">
      <c r="A26">
        <v>95</v>
      </c>
      <c r="B26" t="s">
        <v>50</v>
      </c>
      <c r="C26" s="4">
        <v>44585</v>
      </c>
      <c r="D26">
        <v>2.2999999999999998</v>
      </c>
      <c r="E26">
        <v>-1.2</v>
      </c>
      <c r="F26">
        <v>7.2</v>
      </c>
      <c r="H26">
        <v>7.3</v>
      </c>
      <c r="I26">
        <v>4.4000000000000004</v>
      </c>
      <c r="K26" s="18">
        <f>MONTH(날씨8[[#This Row],[tm]])</f>
        <v>1</v>
      </c>
      <c r="L26" s="18">
        <f>DAY(날씨8[[#This Row],[tm]])</f>
        <v>24</v>
      </c>
    </row>
    <row r="27" spans="1:12" x14ac:dyDescent="0.3">
      <c r="A27">
        <v>95</v>
      </c>
      <c r="B27" t="s">
        <v>50</v>
      </c>
      <c r="C27" s="4">
        <v>44586</v>
      </c>
      <c r="D27">
        <v>0.6</v>
      </c>
      <c r="E27">
        <v>-1.3</v>
      </c>
      <c r="F27">
        <v>2.4</v>
      </c>
      <c r="G27">
        <v>0</v>
      </c>
      <c r="H27">
        <v>3.4</v>
      </c>
      <c r="I27">
        <v>1.8</v>
      </c>
      <c r="K27" s="18">
        <f>MONTH(날씨8[[#This Row],[tm]])</f>
        <v>1</v>
      </c>
      <c r="L27" s="18">
        <f>DAY(날씨8[[#This Row],[tm]])</f>
        <v>25</v>
      </c>
    </row>
    <row r="28" spans="1:12" x14ac:dyDescent="0.3">
      <c r="A28">
        <v>95</v>
      </c>
      <c r="B28" t="s">
        <v>50</v>
      </c>
      <c r="C28" s="4">
        <v>44587</v>
      </c>
      <c r="D28">
        <v>-1.7</v>
      </c>
      <c r="E28">
        <v>-5.9</v>
      </c>
      <c r="F28">
        <v>4.9000000000000004</v>
      </c>
      <c r="H28">
        <v>5.7</v>
      </c>
      <c r="I28">
        <v>2.6</v>
      </c>
      <c r="K28" s="18">
        <f>MONTH(날씨8[[#This Row],[tm]])</f>
        <v>1</v>
      </c>
      <c r="L28" s="18">
        <f>DAY(날씨8[[#This Row],[tm]])</f>
        <v>26</v>
      </c>
    </row>
    <row r="29" spans="1:12" x14ac:dyDescent="0.3">
      <c r="A29">
        <v>95</v>
      </c>
      <c r="B29" t="s">
        <v>50</v>
      </c>
      <c r="C29" s="4">
        <v>44588</v>
      </c>
      <c r="D29">
        <v>-4.2</v>
      </c>
      <c r="E29">
        <v>-9.3000000000000007</v>
      </c>
      <c r="F29">
        <v>3.6</v>
      </c>
      <c r="H29">
        <v>4.0999999999999996</v>
      </c>
      <c r="I29">
        <v>2</v>
      </c>
      <c r="K29" s="18">
        <f>MONTH(날씨8[[#This Row],[tm]])</f>
        <v>1</v>
      </c>
      <c r="L29" s="18">
        <f>DAY(날씨8[[#This Row],[tm]])</f>
        <v>27</v>
      </c>
    </row>
    <row r="30" spans="1:12" x14ac:dyDescent="0.3">
      <c r="A30">
        <v>95</v>
      </c>
      <c r="B30" t="s">
        <v>50</v>
      </c>
      <c r="C30" s="4">
        <v>44589</v>
      </c>
      <c r="D30">
        <v>-6.1</v>
      </c>
      <c r="E30">
        <v>-12.3</v>
      </c>
      <c r="F30">
        <v>1.3</v>
      </c>
      <c r="H30">
        <v>6.7</v>
      </c>
      <c r="I30">
        <v>4</v>
      </c>
      <c r="K30" s="18">
        <f>MONTH(날씨8[[#This Row],[tm]])</f>
        <v>1</v>
      </c>
      <c r="L30" s="18">
        <f>DAY(날씨8[[#This Row],[tm]])</f>
        <v>28</v>
      </c>
    </row>
    <row r="31" spans="1:12" x14ac:dyDescent="0.3">
      <c r="A31">
        <v>95</v>
      </c>
      <c r="B31" t="s">
        <v>50</v>
      </c>
      <c r="C31" s="4">
        <v>44590</v>
      </c>
      <c r="D31">
        <v>-7.4</v>
      </c>
      <c r="E31">
        <v>-13.7</v>
      </c>
      <c r="F31">
        <v>0.5</v>
      </c>
      <c r="H31">
        <v>8.6999999999999993</v>
      </c>
      <c r="I31">
        <v>2.9</v>
      </c>
      <c r="K31" s="18">
        <f>MONTH(날씨8[[#This Row],[tm]])</f>
        <v>1</v>
      </c>
      <c r="L31" s="18">
        <f>DAY(날씨8[[#This Row],[tm]])</f>
        <v>29</v>
      </c>
    </row>
    <row r="32" spans="1:12" x14ac:dyDescent="0.3">
      <c r="A32">
        <v>95</v>
      </c>
      <c r="B32" t="s">
        <v>50</v>
      </c>
      <c r="C32" s="4">
        <v>44591</v>
      </c>
      <c r="D32">
        <v>-7.5</v>
      </c>
      <c r="E32">
        <v>-15</v>
      </c>
      <c r="F32">
        <v>1.5</v>
      </c>
      <c r="H32">
        <v>4.3</v>
      </c>
      <c r="I32">
        <v>1.9</v>
      </c>
      <c r="K32" s="18">
        <f>MONTH(날씨8[[#This Row],[tm]])</f>
        <v>1</v>
      </c>
      <c r="L32" s="18">
        <f>DAY(날씨8[[#This Row],[tm]])</f>
        <v>30</v>
      </c>
    </row>
    <row r="33" spans="1:12" x14ac:dyDescent="0.3">
      <c r="A33">
        <v>95</v>
      </c>
      <c r="B33" t="s">
        <v>50</v>
      </c>
      <c r="C33" s="4">
        <v>44592</v>
      </c>
      <c r="D33">
        <v>-4.9000000000000004</v>
      </c>
      <c r="E33">
        <v>-15.1</v>
      </c>
      <c r="F33">
        <v>3.6</v>
      </c>
      <c r="G33">
        <v>0.7</v>
      </c>
      <c r="H33">
        <v>6.4</v>
      </c>
      <c r="I33">
        <v>3.9</v>
      </c>
      <c r="K33" s="18">
        <f>MONTH(날씨8[[#This Row],[tm]])</f>
        <v>1</v>
      </c>
      <c r="L33" s="18">
        <f>DAY(날씨8[[#This Row],[tm]])</f>
        <v>31</v>
      </c>
    </row>
    <row r="34" spans="1:12" x14ac:dyDescent="0.3">
      <c r="A34">
        <v>95</v>
      </c>
      <c r="B34" t="s">
        <v>50</v>
      </c>
      <c r="C34" s="4">
        <v>44593</v>
      </c>
      <c r="D34">
        <v>-2.7</v>
      </c>
      <c r="E34">
        <v>-7</v>
      </c>
      <c r="F34">
        <v>-0.5</v>
      </c>
      <c r="G34">
        <v>0.1</v>
      </c>
      <c r="H34">
        <v>6.8</v>
      </c>
      <c r="I34">
        <v>2.7</v>
      </c>
      <c r="K34" s="18">
        <f>MONTH(날씨8[[#This Row],[tm]])</f>
        <v>2</v>
      </c>
      <c r="L34" s="18">
        <f>DAY(날씨8[[#This Row],[tm]])</f>
        <v>1</v>
      </c>
    </row>
    <row r="35" spans="1:12" x14ac:dyDescent="0.3">
      <c r="A35">
        <v>95</v>
      </c>
      <c r="B35" t="s">
        <v>50</v>
      </c>
      <c r="C35" s="4">
        <v>44594</v>
      </c>
      <c r="D35">
        <v>-5.4</v>
      </c>
      <c r="E35">
        <v>-12.2</v>
      </c>
      <c r="F35">
        <v>-0.7</v>
      </c>
      <c r="G35">
        <v>0</v>
      </c>
      <c r="H35">
        <v>7.8</v>
      </c>
      <c r="I35">
        <v>4.3</v>
      </c>
      <c r="K35" s="18">
        <f>MONTH(날씨8[[#This Row],[tm]])</f>
        <v>2</v>
      </c>
      <c r="L35" s="18">
        <f>DAY(날씨8[[#This Row],[tm]])</f>
        <v>2</v>
      </c>
    </row>
    <row r="36" spans="1:12" x14ac:dyDescent="0.3">
      <c r="A36">
        <v>95</v>
      </c>
      <c r="B36" t="s">
        <v>50</v>
      </c>
      <c r="C36" s="4">
        <v>44595</v>
      </c>
      <c r="D36">
        <v>-6.9</v>
      </c>
      <c r="E36">
        <v>-13.2</v>
      </c>
      <c r="F36">
        <v>-0.2</v>
      </c>
      <c r="H36">
        <v>8.1</v>
      </c>
      <c r="I36">
        <v>4.2</v>
      </c>
      <c r="K36" s="18">
        <f>MONTH(날씨8[[#This Row],[tm]])</f>
        <v>2</v>
      </c>
      <c r="L36" s="18">
        <f>DAY(날씨8[[#This Row],[tm]])</f>
        <v>3</v>
      </c>
    </row>
    <row r="37" spans="1:12" x14ac:dyDescent="0.3">
      <c r="A37">
        <v>95</v>
      </c>
      <c r="B37" t="s">
        <v>50</v>
      </c>
      <c r="C37" s="4">
        <v>44596</v>
      </c>
      <c r="D37">
        <v>-8.6</v>
      </c>
      <c r="E37">
        <v>-14.9</v>
      </c>
      <c r="F37">
        <v>-2.2000000000000002</v>
      </c>
      <c r="H37">
        <v>11.7</v>
      </c>
      <c r="I37">
        <v>5.6</v>
      </c>
      <c r="K37" s="18">
        <f>MONTH(날씨8[[#This Row],[tm]])</f>
        <v>2</v>
      </c>
      <c r="L37" s="18">
        <f>DAY(날씨8[[#This Row],[tm]])</f>
        <v>4</v>
      </c>
    </row>
    <row r="38" spans="1:12" x14ac:dyDescent="0.3">
      <c r="A38">
        <v>95</v>
      </c>
      <c r="B38" t="s">
        <v>50</v>
      </c>
      <c r="C38" s="4">
        <v>44597</v>
      </c>
      <c r="D38">
        <v>-9.6999999999999993</v>
      </c>
      <c r="E38">
        <v>-16.600000000000001</v>
      </c>
      <c r="F38">
        <v>-3.1</v>
      </c>
      <c r="H38">
        <v>10.5</v>
      </c>
      <c r="I38">
        <v>5.0999999999999996</v>
      </c>
      <c r="K38" s="18">
        <f>MONTH(날씨8[[#This Row],[tm]])</f>
        <v>2</v>
      </c>
      <c r="L38" s="18">
        <f>DAY(날씨8[[#This Row],[tm]])</f>
        <v>5</v>
      </c>
    </row>
    <row r="39" spans="1:12" x14ac:dyDescent="0.3">
      <c r="A39">
        <v>95</v>
      </c>
      <c r="B39" t="s">
        <v>50</v>
      </c>
      <c r="C39" s="4">
        <v>44598</v>
      </c>
      <c r="D39">
        <v>-7.3</v>
      </c>
      <c r="E39">
        <v>-15.7</v>
      </c>
      <c r="F39">
        <v>0.8</v>
      </c>
      <c r="H39">
        <v>10.8</v>
      </c>
      <c r="I39">
        <v>5.3</v>
      </c>
      <c r="K39" s="18">
        <f>MONTH(날씨8[[#This Row],[tm]])</f>
        <v>2</v>
      </c>
      <c r="L39" s="18">
        <f>DAY(날씨8[[#This Row],[tm]])</f>
        <v>6</v>
      </c>
    </row>
    <row r="40" spans="1:12" x14ac:dyDescent="0.3">
      <c r="A40">
        <v>95</v>
      </c>
      <c r="B40" t="s">
        <v>50</v>
      </c>
      <c r="C40" s="4">
        <v>44599</v>
      </c>
      <c r="D40">
        <v>-5.7</v>
      </c>
      <c r="E40">
        <v>-15.2</v>
      </c>
      <c r="F40">
        <v>1.1000000000000001</v>
      </c>
      <c r="H40">
        <v>5</v>
      </c>
      <c r="I40">
        <v>2.7</v>
      </c>
      <c r="K40" s="18">
        <f>MONTH(날씨8[[#This Row],[tm]])</f>
        <v>2</v>
      </c>
      <c r="L40" s="18">
        <f>DAY(날씨8[[#This Row],[tm]])</f>
        <v>7</v>
      </c>
    </row>
    <row r="41" spans="1:12" x14ac:dyDescent="0.3">
      <c r="A41">
        <v>95</v>
      </c>
      <c r="B41" t="s">
        <v>50</v>
      </c>
      <c r="C41" s="4">
        <v>44600</v>
      </c>
      <c r="D41">
        <v>-3.9</v>
      </c>
      <c r="E41">
        <v>-10.7</v>
      </c>
      <c r="F41">
        <v>4.9000000000000004</v>
      </c>
      <c r="H41">
        <v>4.7</v>
      </c>
      <c r="I41">
        <v>2.2999999999999998</v>
      </c>
      <c r="K41" s="18">
        <f>MONTH(날씨8[[#This Row],[tm]])</f>
        <v>2</v>
      </c>
      <c r="L41" s="18">
        <f>DAY(날씨8[[#This Row],[tm]])</f>
        <v>8</v>
      </c>
    </row>
    <row r="42" spans="1:12" x14ac:dyDescent="0.3">
      <c r="A42">
        <v>95</v>
      </c>
      <c r="B42" t="s">
        <v>50</v>
      </c>
      <c r="C42" s="4">
        <v>44601</v>
      </c>
      <c r="D42">
        <v>-3.2</v>
      </c>
      <c r="E42">
        <v>-11.8</v>
      </c>
      <c r="F42">
        <v>5.8</v>
      </c>
      <c r="H42">
        <v>3.9</v>
      </c>
      <c r="I42">
        <v>1.8</v>
      </c>
      <c r="K42" s="18">
        <f>MONTH(날씨8[[#This Row],[tm]])</f>
        <v>2</v>
      </c>
      <c r="L42" s="18">
        <f>DAY(날씨8[[#This Row],[tm]])</f>
        <v>9</v>
      </c>
    </row>
    <row r="43" spans="1:12" x14ac:dyDescent="0.3">
      <c r="A43">
        <v>95</v>
      </c>
      <c r="B43" t="s">
        <v>50</v>
      </c>
      <c r="C43" s="4">
        <v>44602</v>
      </c>
      <c r="D43">
        <v>-2.2000000000000002</v>
      </c>
      <c r="E43">
        <v>-9.6999999999999993</v>
      </c>
      <c r="F43">
        <v>6.8</v>
      </c>
      <c r="H43">
        <v>5.0999999999999996</v>
      </c>
      <c r="I43">
        <v>2.6</v>
      </c>
      <c r="K43" s="18">
        <f>MONTH(날씨8[[#This Row],[tm]])</f>
        <v>2</v>
      </c>
      <c r="L43" s="18">
        <f>DAY(날씨8[[#This Row],[tm]])</f>
        <v>10</v>
      </c>
    </row>
    <row r="44" spans="1:12" x14ac:dyDescent="0.3">
      <c r="A44">
        <v>95</v>
      </c>
      <c r="B44" t="s">
        <v>50</v>
      </c>
      <c r="C44" s="4">
        <v>44603</v>
      </c>
      <c r="D44">
        <v>-1.5</v>
      </c>
      <c r="E44">
        <v>-10.7</v>
      </c>
      <c r="F44">
        <v>7.7</v>
      </c>
      <c r="H44">
        <v>5.4</v>
      </c>
      <c r="I44">
        <v>2.9</v>
      </c>
      <c r="K44" s="18">
        <f>MONTH(날씨8[[#This Row],[tm]])</f>
        <v>2</v>
      </c>
      <c r="L44" s="18">
        <f>DAY(날씨8[[#This Row],[tm]])</f>
        <v>11</v>
      </c>
    </row>
    <row r="45" spans="1:12" x14ac:dyDescent="0.3">
      <c r="A45">
        <v>95</v>
      </c>
      <c r="B45" t="s">
        <v>50</v>
      </c>
      <c r="C45" s="4">
        <v>44604</v>
      </c>
      <c r="D45">
        <v>0.9</v>
      </c>
      <c r="E45">
        <v>-5.8</v>
      </c>
      <c r="F45">
        <v>9.6999999999999993</v>
      </c>
      <c r="H45">
        <v>4.4000000000000004</v>
      </c>
      <c r="I45">
        <v>2.2000000000000002</v>
      </c>
      <c r="K45" s="18">
        <f>MONTH(날씨8[[#This Row],[tm]])</f>
        <v>2</v>
      </c>
      <c r="L45" s="18">
        <f>DAY(날씨8[[#This Row],[tm]])</f>
        <v>12</v>
      </c>
    </row>
    <row r="46" spans="1:12" x14ac:dyDescent="0.3">
      <c r="A46">
        <v>95</v>
      </c>
      <c r="B46" t="s">
        <v>50</v>
      </c>
      <c r="C46" s="4">
        <v>44605</v>
      </c>
      <c r="D46">
        <v>0.8</v>
      </c>
      <c r="E46">
        <v>-5.7</v>
      </c>
      <c r="F46">
        <v>7.7</v>
      </c>
      <c r="H46">
        <v>6.3</v>
      </c>
      <c r="I46">
        <v>4.2</v>
      </c>
      <c r="K46" s="18">
        <f>MONTH(날씨8[[#This Row],[tm]])</f>
        <v>2</v>
      </c>
      <c r="L46" s="18">
        <f>DAY(날씨8[[#This Row],[tm]])</f>
        <v>13</v>
      </c>
    </row>
    <row r="47" spans="1:12" x14ac:dyDescent="0.3">
      <c r="A47">
        <v>95</v>
      </c>
      <c r="B47" t="s">
        <v>50</v>
      </c>
      <c r="C47" s="4">
        <v>44606</v>
      </c>
      <c r="D47">
        <v>-0.3</v>
      </c>
      <c r="E47">
        <v>-5.8</v>
      </c>
      <c r="F47">
        <v>6.8</v>
      </c>
      <c r="G47">
        <v>1.2</v>
      </c>
      <c r="H47">
        <v>8.1</v>
      </c>
      <c r="I47">
        <v>3.6</v>
      </c>
      <c r="K47" s="18">
        <f>MONTH(날씨8[[#This Row],[tm]])</f>
        <v>2</v>
      </c>
      <c r="L47" s="18">
        <f>DAY(날씨8[[#This Row],[tm]])</f>
        <v>14</v>
      </c>
    </row>
    <row r="48" spans="1:12" x14ac:dyDescent="0.3">
      <c r="A48">
        <v>95</v>
      </c>
      <c r="B48" t="s">
        <v>50</v>
      </c>
      <c r="C48" s="4">
        <v>44607</v>
      </c>
      <c r="D48">
        <v>-6</v>
      </c>
      <c r="E48">
        <v>-9.4</v>
      </c>
      <c r="F48">
        <v>-2.5</v>
      </c>
      <c r="G48">
        <v>0</v>
      </c>
      <c r="H48">
        <v>8.5</v>
      </c>
      <c r="I48">
        <v>4.4000000000000004</v>
      </c>
      <c r="K48" s="18">
        <f>MONTH(날씨8[[#This Row],[tm]])</f>
        <v>2</v>
      </c>
      <c r="L48" s="18">
        <f>DAY(날씨8[[#This Row],[tm]])</f>
        <v>15</v>
      </c>
    </row>
    <row r="49" spans="1:12" x14ac:dyDescent="0.3">
      <c r="A49">
        <v>95</v>
      </c>
      <c r="B49" t="s">
        <v>50</v>
      </c>
      <c r="C49" s="4">
        <v>44608</v>
      </c>
      <c r="D49">
        <v>-8.9</v>
      </c>
      <c r="E49">
        <v>-12.7</v>
      </c>
      <c r="F49">
        <v>-5.2</v>
      </c>
      <c r="H49">
        <v>12.2</v>
      </c>
      <c r="I49">
        <v>4.5999999999999996</v>
      </c>
      <c r="K49" s="18">
        <f>MONTH(날씨8[[#This Row],[tm]])</f>
        <v>2</v>
      </c>
      <c r="L49" s="18">
        <f>DAY(날씨8[[#This Row],[tm]])</f>
        <v>16</v>
      </c>
    </row>
    <row r="50" spans="1:12" x14ac:dyDescent="0.3">
      <c r="A50">
        <v>95</v>
      </c>
      <c r="B50" t="s">
        <v>50</v>
      </c>
      <c r="C50" s="4">
        <v>44609</v>
      </c>
      <c r="D50">
        <v>-9.3000000000000007</v>
      </c>
      <c r="E50">
        <v>-16.600000000000001</v>
      </c>
      <c r="F50">
        <v>-1.5</v>
      </c>
      <c r="H50">
        <v>4.5</v>
      </c>
      <c r="I50">
        <v>2.2999999999999998</v>
      </c>
      <c r="K50" s="18">
        <f>MONTH(날씨8[[#This Row],[tm]])</f>
        <v>2</v>
      </c>
      <c r="L50" s="18">
        <f>DAY(날씨8[[#This Row],[tm]])</f>
        <v>17</v>
      </c>
    </row>
    <row r="51" spans="1:12" x14ac:dyDescent="0.3">
      <c r="A51">
        <v>95</v>
      </c>
      <c r="B51" t="s">
        <v>50</v>
      </c>
      <c r="C51" s="4">
        <v>44610</v>
      </c>
      <c r="D51">
        <v>-4.9000000000000004</v>
      </c>
      <c r="E51">
        <v>-15.7</v>
      </c>
      <c r="F51">
        <v>4.2</v>
      </c>
      <c r="H51">
        <v>5.3</v>
      </c>
      <c r="I51">
        <v>2.5</v>
      </c>
      <c r="K51" s="18">
        <f>MONTH(날씨8[[#This Row],[tm]])</f>
        <v>2</v>
      </c>
      <c r="L51" s="18">
        <f>DAY(날씨8[[#This Row],[tm]])</f>
        <v>18</v>
      </c>
    </row>
    <row r="52" spans="1:12" x14ac:dyDescent="0.3">
      <c r="A52">
        <v>95</v>
      </c>
      <c r="B52" t="s">
        <v>50</v>
      </c>
      <c r="C52" s="4">
        <v>44611</v>
      </c>
      <c r="D52">
        <v>-3.4</v>
      </c>
      <c r="E52">
        <v>-7.6</v>
      </c>
      <c r="F52">
        <v>2.2000000000000002</v>
      </c>
      <c r="G52">
        <v>0</v>
      </c>
      <c r="H52">
        <v>9.3000000000000007</v>
      </c>
      <c r="I52">
        <v>4.5999999999999996</v>
      </c>
      <c r="K52" s="18">
        <f>MONTH(날씨8[[#This Row],[tm]])</f>
        <v>2</v>
      </c>
      <c r="L52" s="18">
        <f>DAY(날씨8[[#This Row],[tm]])</f>
        <v>19</v>
      </c>
    </row>
    <row r="53" spans="1:12" x14ac:dyDescent="0.3">
      <c r="A53">
        <v>95</v>
      </c>
      <c r="B53" t="s">
        <v>50</v>
      </c>
      <c r="C53" s="4">
        <v>44612</v>
      </c>
      <c r="D53">
        <v>-6.1</v>
      </c>
      <c r="E53">
        <v>-10.199999999999999</v>
      </c>
      <c r="F53">
        <v>-1.6</v>
      </c>
      <c r="H53">
        <v>9.4</v>
      </c>
      <c r="I53">
        <v>4.5</v>
      </c>
      <c r="K53" s="18">
        <f>MONTH(날씨8[[#This Row],[tm]])</f>
        <v>2</v>
      </c>
      <c r="L53" s="18">
        <f>DAY(날씨8[[#This Row],[tm]])</f>
        <v>20</v>
      </c>
    </row>
    <row r="54" spans="1:12" x14ac:dyDescent="0.3">
      <c r="A54">
        <v>95</v>
      </c>
      <c r="B54" t="s">
        <v>50</v>
      </c>
      <c r="C54" s="4">
        <v>44613</v>
      </c>
      <c r="D54">
        <v>-6.4</v>
      </c>
      <c r="E54">
        <v>-14.7</v>
      </c>
      <c r="F54">
        <v>1.6</v>
      </c>
      <c r="G54">
        <v>0</v>
      </c>
      <c r="H54">
        <v>8.6999999999999993</v>
      </c>
      <c r="I54">
        <v>4.2</v>
      </c>
      <c r="K54" s="18">
        <f>MONTH(날씨8[[#This Row],[tm]])</f>
        <v>2</v>
      </c>
      <c r="L54" s="18">
        <f>DAY(날씨8[[#This Row],[tm]])</f>
        <v>21</v>
      </c>
    </row>
    <row r="55" spans="1:12" x14ac:dyDescent="0.3">
      <c r="A55">
        <v>95</v>
      </c>
      <c r="B55" t="s">
        <v>50</v>
      </c>
      <c r="C55" s="4">
        <v>44614</v>
      </c>
      <c r="D55">
        <v>-6.8</v>
      </c>
      <c r="E55">
        <v>-13.9</v>
      </c>
      <c r="F55">
        <v>-0.9</v>
      </c>
      <c r="H55">
        <v>12.2</v>
      </c>
      <c r="I55">
        <v>6.3</v>
      </c>
      <c r="K55" s="18">
        <f>MONTH(날씨8[[#This Row],[tm]])</f>
        <v>2</v>
      </c>
      <c r="L55" s="18">
        <f>DAY(날씨8[[#This Row],[tm]])</f>
        <v>22</v>
      </c>
    </row>
    <row r="56" spans="1:12" x14ac:dyDescent="0.3">
      <c r="A56">
        <v>95</v>
      </c>
      <c r="B56" t="s">
        <v>50</v>
      </c>
      <c r="C56" s="4">
        <v>44615</v>
      </c>
      <c r="D56">
        <v>-9.1999999999999993</v>
      </c>
      <c r="E56">
        <v>-17</v>
      </c>
      <c r="F56">
        <v>-1.1000000000000001</v>
      </c>
      <c r="H56">
        <v>10</v>
      </c>
      <c r="I56">
        <v>3.4</v>
      </c>
      <c r="K56" s="18">
        <f>MONTH(날씨8[[#This Row],[tm]])</f>
        <v>2</v>
      </c>
      <c r="L56" s="18">
        <f>DAY(날씨8[[#This Row],[tm]])</f>
        <v>23</v>
      </c>
    </row>
    <row r="57" spans="1:12" x14ac:dyDescent="0.3">
      <c r="A57">
        <v>95</v>
      </c>
      <c r="B57" t="s">
        <v>50</v>
      </c>
      <c r="C57" s="4">
        <v>44616</v>
      </c>
      <c r="D57">
        <v>-5.5</v>
      </c>
      <c r="E57">
        <v>-15.7</v>
      </c>
      <c r="F57">
        <v>3.9</v>
      </c>
      <c r="H57">
        <v>8.5</v>
      </c>
      <c r="I57">
        <v>4.3</v>
      </c>
      <c r="K57" s="18">
        <f>MONTH(날씨8[[#This Row],[tm]])</f>
        <v>2</v>
      </c>
      <c r="L57" s="18">
        <f>DAY(날씨8[[#This Row],[tm]])</f>
        <v>24</v>
      </c>
    </row>
    <row r="58" spans="1:12" x14ac:dyDescent="0.3">
      <c r="A58">
        <v>95</v>
      </c>
      <c r="B58" t="s">
        <v>50</v>
      </c>
      <c r="C58" s="4">
        <v>44617</v>
      </c>
      <c r="D58">
        <v>0.7</v>
      </c>
      <c r="E58">
        <v>-9.8000000000000007</v>
      </c>
      <c r="F58">
        <v>7.9</v>
      </c>
      <c r="H58">
        <v>10.1</v>
      </c>
      <c r="I58">
        <v>3.9</v>
      </c>
      <c r="K58" s="18">
        <f>MONTH(날씨8[[#This Row],[tm]])</f>
        <v>2</v>
      </c>
      <c r="L58" s="18">
        <f>DAY(날씨8[[#This Row],[tm]])</f>
        <v>25</v>
      </c>
    </row>
    <row r="59" spans="1:12" x14ac:dyDescent="0.3">
      <c r="A59">
        <v>95</v>
      </c>
      <c r="B59" t="s">
        <v>50</v>
      </c>
      <c r="C59" s="4">
        <v>44618</v>
      </c>
      <c r="D59">
        <v>4.4000000000000004</v>
      </c>
      <c r="E59">
        <v>1</v>
      </c>
      <c r="F59">
        <v>8.1</v>
      </c>
      <c r="G59">
        <v>7.6</v>
      </c>
      <c r="H59">
        <v>11.9</v>
      </c>
      <c r="I59">
        <v>5.9</v>
      </c>
      <c r="K59" s="18">
        <f>MONTH(날씨8[[#This Row],[tm]])</f>
        <v>2</v>
      </c>
      <c r="L59" s="18">
        <f>DAY(날씨8[[#This Row],[tm]])</f>
        <v>26</v>
      </c>
    </row>
    <row r="60" spans="1:12" x14ac:dyDescent="0.3">
      <c r="A60">
        <v>95</v>
      </c>
      <c r="B60" t="s">
        <v>50</v>
      </c>
      <c r="C60" s="4">
        <v>44619</v>
      </c>
      <c r="D60">
        <v>3.2</v>
      </c>
      <c r="E60">
        <v>-4.5</v>
      </c>
      <c r="F60">
        <v>8.4</v>
      </c>
      <c r="H60">
        <v>12.5</v>
      </c>
      <c r="I60">
        <v>5.8</v>
      </c>
      <c r="K60" s="18">
        <f>MONTH(날씨8[[#This Row],[tm]])</f>
        <v>2</v>
      </c>
      <c r="L60" s="18">
        <f>DAY(날씨8[[#This Row],[tm]])</f>
        <v>27</v>
      </c>
    </row>
    <row r="61" spans="1:12" x14ac:dyDescent="0.3">
      <c r="A61">
        <v>95</v>
      </c>
      <c r="B61" t="s">
        <v>50</v>
      </c>
      <c r="C61" s="4">
        <v>44620</v>
      </c>
      <c r="D61">
        <v>4.2</v>
      </c>
      <c r="E61">
        <v>-0.8</v>
      </c>
      <c r="F61">
        <v>9.5</v>
      </c>
      <c r="H61">
        <v>5.3</v>
      </c>
      <c r="I61">
        <v>3.6</v>
      </c>
      <c r="K61" s="18">
        <f>MONTH(날씨8[[#This Row],[tm]])</f>
        <v>2</v>
      </c>
      <c r="L61" s="18">
        <f>DAY(날씨8[[#This Row],[tm]])</f>
        <v>28</v>
      </c>
    </row>
    <row r="62" spans="1:12" x14ac:dyDescent="0.3">
      <c r="A62">
        <v>95</v>
      </c>
      <c r="B62" t="s">
        <v>50</v>
      </c>
      <c r="C62" s="4">
        <v>44621</v>
      </c>
      <c r="D62">
        <v>2.6</v>
      </c>
      <c r="E62">
        <v>-3.4</v>
      </c>
      <c r="F62">
        <v>8.1</v>
      </c>
      <c r="G62">
        <v>1.8</v>
      </c>
      <c r="H62">
        <v>7.6</v>
      </c>
      <c r="I62">
        <v>4</v>
      </c>
      <c r="K62" s="18">
        <f>MONTH(날씨8[[#This Row],[tm]])</f>
        <v>3</v>
      </c>
      <c r="L62" s="18">
        <f>DAY(날씨8[[#This Row],[tm]])</f>
        <v>1</v>
      </c>
    </row>
    <row r="63" spans="1:12" x14ac:dyDescent="0.3">
      <c r="A63">
        <v>95</v>
      </c>
      <c r="B63" t="s">
        <v>50</v>
      </c>
      <c r="C63" s="4">
        <v>44622</v>
      </c>
      <c r="D63">
        <v>1.5</v>
      </c>
      <c r="E63">
        <v>-6.9</v>
      </c>
      <c r="F63">
        <v>8.3000000000000007</v>
      </c>
      <c r="H63">
        <v>10.1</v>
      </c>
      <c r="I63">
        <v>4.7</v>
      </c>
      <c r="K63" s="18">
        <f>MONTH(날씨8[[#This Row],[tm]])</f>
        <v>3</v>
      </c>
      <c r="L63" s="18">
        <f>DAY(날씨8[[#This Row],[tm]])</f>
        <v>2</v>
      </c>
    </row>
    <row r="64" spans="1:12" x14ac:dyDescent="0.3">
      <c r="A64">
        <v>95</v>
      </c>
      <c r="B64" t="s">
        <v>50</v>
      </c>
      <c r="C64" s="4">
        <v>44623</v>
      </c>
      <c r="D64">
        <v>4.3</v>
      </c>
      <c r="E64">
        <v>-3.1</v>
      </c>
      <c r="F64">
        <v>10.7</v>
      </c>
      <c r="H64">
        <v>8</v>
      </c>
      <c r="I64">
        <v>4.5999999999999996</v>
      </c>
      <c r="K64" s="18">
        <f>MONTH(날씨8[[#This Row],[tm]])</f>
        <v>3</v>
      </c>
      <c r="L64" s="18">
        <f>DAY(날씨8[[#This Row],[tm]])</f>
        <v>3</v>
      </c>
    </row>
    <row r="65" spans="1:12" x14ac:dyDescent="0.3">
      <c r="A65">
        <v>95</v>
      </c>
      <c r="B65" t="s">
        <v>50</v>
      </c>
      <c r="C65" s="4">
        <v>44624</v>
      </c>
      <c r="D65">
        <v>4.5999999999999996</v>
      </c>
      <c r="E65">
        <v>-6.1</v>
      </c>
      <c r="F65">
        <v>12.2</v>
      </c>
      <c r="G65">
        <v>0.3</v>
      </c>
      <c r="H65">
        <v>13.2</v>
      </c>
      <c r="I65">
        <v>6.9</v>
      </c>
      <c r="K65" s="18">
        <f>MONTH(날씨8[[#This Row],[tm]])</f>
        <v>3</v>
      </c>
      <c r="L65" s="18">
        <f>DAY(날씨8[[#This Row],[tm]])</f>
        <v>4</v>
      </c>
    </row>
    <row r="66" spans="1:12" x14ac:dyDescent="0.3">
      <c r="A66">
        <v>95</v>
      </c>
      <c r="B66" t="s">
        <v>50</v>
      </c>
      <c r="C66" s="4">
        <v>44625</v>
      </c>
      <c r="D66">
        <v>1.3</v>
      </c>
      <c r="E66">
        <v>-1.9</v>
      </c>
      <c r="F66">
        <v>5.4</v>
      </c>
      <c r="H66">
        <v>13.7</v>
      </c>
      <c r="I66">
        <v>6.1</v>
      </c>
      <c r="K66" s="18">
        <f>MONTH(날씨8[[#This Row],[tm]])</f>
        <v>3</v>
      </c>
      <c r="L66" s="18">
        <f>DAY(날씨8[[#This Row],[tm]])</f>
        <v>5</v>
      </c>
    </row>
    <row r="67" spans="1:12" x14ac:dyDescent="0.3">
      <c r="A67">
        <v>95</v>
      </c>
      <c r="B67" t="s">
        <v>50</v>
      </c>
      <c r="C67" s="4">
        <v>44626</v>
      </c>
      <c r="D67">
        <v>-0.1</v>
      </c>
      <c r="E67">
        <v>-7</v>
      </c>
      <c r="F67">
        <v>6.3</v>
      </c>
      <c r="H67">
        <v>6.4</v>
      </c>
      <c r="I67">
        <v>3</v>
      </c>
      <c r="K67" s="18">
        <f>MONTH(날씨8[[#This Row],[tm]])</f>
        <v>3</v>
      </c>
      <c r="L67" s="18">
        <f>DAY(날씨8[[#This Row],[tm]])</f>
        <v>6</v>
      </c>
    </row>
    <row r="68" spans="1:12" x14ac:dyDescent="0.3">
      <c r="A68">
        <v>95</v>
      </c>
      <c r="B68" t="s">
        <v>50</v>
      </c>
      <c r="C68" s="4">
        <v>44627</v>
      </c>
      <c r="D68">
        <v>0.7</v>
      </c>
      <c r="E68">
        <v>-8.5</v>
      </c>
      <c r="F68">
        <v>7.9</v>
      </c>
      <c r="H68">
        <v>4.7</v>
      </c>
      <c r="I68">
        <v>2.2999999999999998</v>
      </c>
      <c r="K68" s="18">
        <f>MONTH(날씨8[[#This Row],[tm]])</f>
        <v>3</v>
      </c>
      <c r="L68" s="18">
        <f>DAY(날씨8[[#This Row],[tm]])</f>
        <v>7</v>
      </c>
    </row>
    <row r="69" spans="1:12" x14ac:dyDescent="0.3">
      <c r="A69">
        <v>95</v>
      </c>
      <c r="B69" t="s">
        <v>50</v>
      </c>
      <c r="C69" s="4">
        <v>44628</v>
      </c>
      <c r="D69">
        <v>3.4</v>
      </c>
      <c r="E69">
        <v>-3.3</v>
      </c>
      <c r="F69">
        <v>11.3</v>
      </c>
      <c r="H69">
        <v>5.7</v>
      </c>
      <c r="I69">
        <v>2.9</v>
      </c>
      <c r="K69" s="18">
        <f>MONTH(날씨8[[#This Row],[tm]])</f>
        <v>3</v>
      </c>
      <c r="L69" s="18">
        <f>DAY(날씨8[[#This Row],[tm]])</f>
        <v>8</v>
      </c>
    </row>
    <row r="70" spans="1:12" x14ac:dyDescent="0.3">
      <c r="A70">
        <v>95</v>
      </c>
      <c r="B70" t="s">
        <v>50</v>
      </c>
      <c r="C70" s="4">
        <v>44629</v>
      </c>
      <c r="D70">
        <v>4</v>
      </c>
      <c r="E70">
        <v>-4.5999999999999996</v>
      </c>
      <c r="F70">
        <v>14.1</v>
      </c>
      <c r="H70">
        <v>5.3</v>
      </c>
      <c r="I70">
        <v>2.5</v>
      </c>
      <c r="K70" s="18">
        <f>MONTH(날씨8[[#This Row],[tm]])</f>
        <v>3</v>
      </c>
      <c r="L70" s="18">
        <f>DAY(날씨8[[#This Row],[tm]])</f>
        <v>9</v>
      </c>
    </row>
    <row r="71" spans="1:12" x14ac:dyDescent="0.3">
      <c r="A71">
        <v>95</v>
      </c>
      <c r="B71" t="s">
        <v>50</v>
      </c>
      <c r="C71" s="4">
        <v>44630</v>
      </c>
      <c r="D71">
        <v>6.1</v>
      </c>
      <c r="E71">
        <v>-2.4</v>
      </c>
      <c r="F71">
        <v>16</v>
      </c>
      <c r="H71">
        <v>10.4</v>
      </c>
      <c r="I71">
        <v>4.5</v>
      </c>
      <c r="K71" s="18">
        <f>MONTH(날씨8[[#This Row],[tm]])</f>
        <v>3</v>
      </c>
      <c r="L71" s="18">
        <f>DAY(날씨8[[#This Row],[tm]])</f>
        <v>10</v>
      </c>
    </row>
    <row r="72" spans="1:12" x14ac:dyDescent="0.3">
      <c r="A72">
        <v>95</v>
      </c>
      <c r="B72" t="s">
        <v>50</v>
      </c>
      <c r="C72" s="4">
        <v>44631</v>
      </c>
      <c r="D72">
        <v>6.2</v>
      </c>
      <c r="E72">
        <v>-3.4</v>
      </c>
      <c r="F72">
        <v>17</v>
      </c>
      <c r="H72">
        <v>6.3</v>
      </c>
      <c r="I72">
        <v>3.5</v>
      </c>
      <c r="K72" s="18">
        <f>MONTH(날씨8[[#This Row],[tm]])</f>
        <v>3</v>
      </c>
      <c r="L72" s="18">
        <f>DAY(날씨8[[#This Row],[tm]])</f>
        <v>11</v>
      </c>
    </row>
    <row r="73" spans="1:12" x14ac:dyDescent="0.3">
      <c r="A73">
        <v>95</v>
      </c>
      <c r="B73" t="s">
        <v>50</v>
      </c>
      <c r="C73" s="4">
        <v>44632</v>
      </c>
      <c r="D73">
        <v>9.5</v>
      </c>
      <c r="E73">
        <v>-2.6</v>
      </c>
      <c r="F73">
        <v>17.899999999999999</v>
      </c>
      <c r="G73">
        <v>14</v>
      </c>
      <c r="H73">
        <v>9.4</v>
      </c>
      <c r="I73">
        <v>4.5</v>
      </c>
      <c r="K73" s="18">
        <f>MONTH(날씨8[[#This Row],[tm]])</f>
        <v>3</v>
      </c>
      <c r="L73" s="18">
        <f>DAY(날씨8[[#This Row],[tm]])</f>
        <v>12</v>
      </c>
    </row>
    <row r="74" spans="1:12" x14ac:dyDescent="0.3">
      <c r="A74">
        <v>95</v>
      </c>
      <c r="B74" t="s">
        <v>50</v>
      </c>
      <c r="C74" s="4">
        <v>44633</v>
      </c>
      <c r="D74">
        <v>9.1999999999999993</v>
      </c>
      <c r="E74">
        <v>6.3</v>
      </c>
      <c r="F74">
        <v>11.5</v>
      </c>
      <c r="G74">
        <v>16.600000000000001</v>
      </c>
      <c r="H74">
        <v>6.8</v>
      </c>
      <c r="I74">
        <v>4.2</v>
      </c>
      <c r="K74" s="18">
        <f>MONTH(날씨8[[#This Row],[tm]])</f>
        <v>3</v>
      </c>
      <c r="L74" s="18">
        <f>DAY(날씨8[[#This Row],[tm]])</f>
        <v>13</v>
      </c>
    </row>
    <row r="75" spans="1:12" x14ac:dyDescent="0.3">
      <c r="A75">
        <v>95</v>
      </c>
      <c r="B75" t="s">
        <v>50</v>
      </c>
      <c r="C75" s="4">
        <v>44634</v>
      </c>
      <c r="D75">
        <v>5.8</v>
      </c>
      <c r="E75">
        <v>1.5</v>
      </c>
      <c r="F75">
        <v>10.199999999999999</v>
      </c>
      <c r="G75">
        <v>6.3</v>
      </c>
      <c r="H75">
        <v>10.1</v>
      </c>
      <c r="I75">
        <v>4.5999999999999996</v>
      </c>
      <c r="K75" s="18">
        <f>MONTH(날씨8[[#This Row],[tm]])</f>
        <v>3</v>
      </c>
      <c r="L75" s="18">
        <f>DAY(날씨8[[#This Row],[tm]])</f>
        <v>14</v>
      </c>
    </row>
    <row r="76" spans="1:12" x14ac:dyDescent="0.3">
      <c r="A76">
        <v>95</v>
      </c>
      <c r="B76" t="s">
        <v>50</v>
      </c>
      <c r="C76" s="4">
        <v>44635</v>
      </c>
      <c r="D76">
        <v>6</v>
      </c>
      <c r="E76">
        <v>0.6</v>
      </c>
      <c r="F76">
        <v>11.7</v>
      </c>
      <c r="H76">
        <v>6.1</v>
      </c>
      <c r="I76">
        <v>3.2</v>
      </c>
      <c r="K76" s="18">
        <f>MONTH(날씨8[[#This Row],[tm]])</f>
        <v>3</v>
      </c>
      <c r="L76" s="18">
        <f>DAY(날씨8[[#This Row],[tm]])</f>
        <v>15</v>
      </c>
    </row>
    <row r="77" spans="1:12" x14ac:dyDescent="0.3">
      <c r="A77">
        <v>95</v>
      </c>
      <c r="B77" t="s">
        <v>50</v>
      </c>
      <c r="C77" s="4">
        <v>44636</v>
      </c>
      <c r="D77">
        <v>7.3</v>
      </c>
      <c r="E77">
        <v>-1.4</v>
      </c>
      <c r="F77">
        <v>16.399999999999999</v>
      </c>
      <c r="H77">
        <v>5.9</v>
      </c>
      <c r="I77">
        <v>3.6</v>
      </c>
      <c r="K77" s="18">
        <f>MONTH(날씨8[[#This Row],[tm]])</f>
        <v>3</v>
      </c>
      <c r="L77" s="18">
        <f>DAY(날씨8[[#This Row],[tm]])</f>
        <v>16</v>
      </c>
    </row>
    <row r="78" spans="1:12" x14ac:dyDescent="0.3">
      <c r="A78">
        <v>95</v>
      </c>
      <c r="B78" t="s">
        <v>50</v>
      </c>
      <c r="C78" s="4">
        <v>44637</v>
      </c>
      <c r="D78">
        <v>7.9</v>
      </c>
      <c r="E78">
        <v>4.0999999999999996</v>
      </c>
      <c r="F78">
        <v>15.6</v>
      </c>
      <c r="G78">
        <v>0</v>
      </c>
      <c r="H78">
        <v>11</v>
      </c>
      <c r="I78">
        <v>6.4</v>
      </c>
      <c r="K78" s="18">
        <f>MONTH(날씨8[[#This Row],[tm]])</f>
        <v>3</v>
      </c>
      <c r="L78" s="18">
        <f>DAY(날씨8[[#This Row],[tm]])</f>
        <v>17</v>
      </c>
    </row>
    <row r="79" spans="1:12" x14ac:dyDescent="0.3">
      <c r="A79">
        <v>95</v>
      </c>
      <c r="B79" t="s">
        <v>50</v>
      </c>
      <c r="C79" s="4">
        <v>44638</v>
      </c>
      <c r="D79">
        <v>4.9000000000000004</v>
      </c>
      <c r="E79">
        <v>2.2000000000000002</v>
      </c>
      <c r="F79">
        <v>7.4</v>
      </c>
      <c r="G79">
        <v>0</v>
      </c>
      <c r="H79">
        <v>10</v>
      </c>
      <c r="I79">
        <v>5.9</v>
      </c>
      <c r="K79" s="18">
        <f>MONTH(날씨8[[#This Row],[tm]])</f>
        <v>3</v>
      </c>
      <c r="L79" s="18">
        <f>DAY(날씨8[[#This Row],[tm]])</f>
        <v>18</v>
      </c>
    </row>
    <row r="80" spans="1:12" x14ac:dyDescent="0.3">
      <c r="A80">
        <v>95</v>
      </c>
      <c r="B80" t="s">
        <v>50</v>
      </c>
      <c r="C80" s="4">
        <v>44639</v>
      </c>
      <c r="D80">
        <v>2.6</v>
      </c>
      <c r="E80">
        <v>-0.3</v>
      </c>
      <c r="F80">
        <v>7.3</v>
      </c>
      <c r="G80">
        <v>3.7</v>
      </c>
      <c r="H80">
        <v>9.9</v>
      </c>
      <c r="I80">
        <v>5.0999999999999996</v>
      </c>
      <c r="K80" s="18">
        <f>MONTH(날씨8[[#This Row],[tm]])</f>
        <v>3</v>
      </c>
      <c r="L80" s="18">
        <f>DAY(날씨8[[#This Row],[tm]])</f>
        <v>19</v>
      </c>
    </row>
    <row r="81" spans="1:12" x14ac:dyDescent="0.3">
      <c r="A81">
        <v>95</v>
      </c>
      <c r="B81" t="s">
        <v>50</v>
      </c>
      <c r="C81" s="4">
        <v>44640</v>
      </c>
      <c r="D81">
        <v>2.4</v>
      </c>
      <c r="E81">
        <v>-2.2999999999999998</v>
      </c>
      <c r="F81">
        <v>8.1</v>
      </c>
      <c r="G81">
        <v>1.4</v>
      </c>
      <c r="H81">
        <v>9</v>
      </c>
      <c r="I81">
        <v>4.5999999999999996</v>
      </c>
      <c r="K81" s="18">
        <f>MONTH(날씨8[[#This Row],[tm]])</f>
        <v>3</v>
      </c>
      <c r="L81" s="18">
        <f>DAY(날씨8[[#This Row],[tm]])</f>
        <v>20</v>
      </c>
    </row>
    <row r="82" spans="1:12" x14ac:dyDescent="0.3">
      <c r="A82">
        <v>95</v>
      </c>
      <c r="B82" t="s">
        <v>50</v>
      </c>
      <c r="C82" s="4">
        <v>44641</v>
      </c>
      <c r="D82">
        <v>2.7</v>
      </c>
      <c r="E82">
        <v>-5.2</v>
      </c>
      <c r="F82">
        <v>9.9</v>
      </c>
      <c r="H82">
        <v>5.3</v>
      </c>
      <c r="I82">
        <v>2.6</v>
      </c>
      <c r="K82" s="18">
        <f>MONTH(날씨8[[#This Row],[tm]])</f>
        <v>3</v>
      </c>
      <c r="L82" s="18">
        <f>DAY(날씨8[[#This Row],[tm]])</f>
        <v>21</v>
      </c>
    </row>
    <row r="83" spans="1:12" x14ac:dyDescent="0.3">
      <c r="A83">
        <v>95</v>
      </c>
      <c r="B83" t="s">
        <v>50</v>
      </c>
      <c r="C83" s="4">
        <v>44642</v>
      </c>
      <c r="D83">
        <v>4.7</v>
      </c>
      <c r="E83">
        <v>-3.6</v>
      </c>
      <c r="F83">
        <v>12.4</v>
      </c>
      <c r="H83">
        <v>6.5</v>
      </c>
      <c r="I83">
        <v>3.3</v>
      </c>
      <c r="K83" s="18">
        <f>MONTH(날씨8[[#This Row],[tm]])</f>
        <v>3</v>
      </c>
      <c r="L83" s="18">
        <f>DAY(날씨8[[#This Row],[tm]])</f>
        <v>22</v>
      </c>
    </row>
    <row r="84" spans="1:12" x14ac:dyDescent="0.3">
      <c r="A84">
        <v>95</v>
      </c>
      <c r="B84" t="s">
        <v>50</v>
      </c>
      <c r="C84" s="4">
        <v>44643</v>
      </c>
      <c r="D84">
        <v>4.3</v>
      </c>
      <c r="E84">
        <v>0.5</v>
      </c>
      <c r="F84">
        <v>7.2</v>
      </c>
      <c r="H84">
        <v>7.8</v>
      </c>
      <c r="I84">
        <v>3.5</v>
      </c>
      <c r="K84" s="18">
        <f>MONTH(날씨8[[#This Row],[tm]])</f>
        <v>3</v>
      </c>
      <c r="L84" s="18">
        <f>DAY(날씨8[[#This Row],[tm]])</f>
        <v>23</v>
      </c>
    </row>
    <row r="85" spans="1:12" x14ac:dyDescent="0.3">
      <c r="A85">
        <v>95</v>
      </c>
      <c r="B85" t="s">
        <v>50</v>
      </c>
      <c r="C85" s="4">
        <v>44644</v>
      </c>
      <c r="D85">
        <v>6.7</v>
      </c>
      <c r="E85">
        <v>5.0999999999999996</v>
      </c>
      <c r="F85">
        <v>9.6</v>
      </c>
      <c r="G85">
        <v>0</v>
      </c>
      <c r="H85">
        <v>4.8</v>
      </c>
      <c r="I85">
        <v>2.5</v>
      </c>
      <c r="K85" s="18">
        <f>MONTH(날씨8[[#This Row],[tm]])</f>
        <v>3</v>
      </c>
      <c r="L85" s="18">
        <f>DAY(날씨8[[#This Row],[tm]])</f>
        <v>24</v>
      </c>
    </row>
    <row r="86" spans="1:12" x14ac:dyDescent="0.3">
      <c r="A86">
        <v>95</v>
      </c>
      <c r="B86" t="s">
        <v>50</v>
      </c>
      <c r="C86" s="4">
        <v>44645</v>
      </c>
      <c r="D86">
        <v>9.1</v>
      </c>
      <c r="E86">
        <v>0.5</v>
      </c>
      <c r="F86">
        <v>15.3</v>
      </c>
      <c r="G86">
        <v>9.1</v>
      </c>
      <c r="H86">
        <v>5.4</v>
      </c>
      <c r="I86">
        <v>2.7</v>
      </c>
      <c r="K86" s="18">
        <f>MONTH(날씨8[[#This Row],[tm]])</f>
        <v>3</v>
      </c>
      <c r="L86" s="18">
        <f>DAY(날씨8[[#This Row],[tm]])</f>
        <v>25</v>
      </c>
    </row>
    <row r="87" spans="1:12" x14ac:dyDescent="0.3">
      <c r="A87">
        <v>95</v>
      </c>
      <c r="B87" t="s">
        <v>50</v>
      </c>
      <c r="C87" s="4">
        <v>44646</v>
      </c>
      <c r="D87">
        <v>10.7</v>
      </c>
      <c r="E87">
        <v>7.6</v>
      </c>
      <c r="F87">
        <v>14.9</v>
      </c>
      <c r="G87">
        <v>36.6</v>
      </c>
      <c r="H87">
        <v>7.7</v>
      </c>
      <c r="I87">
        <v>4.5</v>
      </c>
      <c r="K87" s="18">
        <f>MONTH(날씨8[[#This Row],[tm]])</f>
        <v>3</v>
      </c>
      <c r="L87" s="18">
        <f>DAY(날씨8[[#This Row],[tm]])</f>
        <v>26</v>
      </c>
    </row>
    <row r="88" spans="1:12" x14ac:dyDescent="0.3">
      <c r="A88">
        <v>95</v>
      </c>
      <c r="B88" t="s">
        <v>50</v>
      </c>
      <c r="C88" s="4">
        <v>44647</v>
      </c>
      <c r="D88">
        <v>5.7</v>
      </c>
      <c r="E88">
        <v>-1</v>
      </c>
      <c r="F88">
        <v>12.1</v>
      </c>
      <c r="H88">
        <v>10.8</v>
      </c>
      <c r="I88">
        <v>4.8</v>
      </c>
      <c r="K88" s="18">
        <f>MONTH(날씨8[[#This Row],[tm]])</f>
        <v>3</v>
      </c>
      <c r="L88" s="18">
        <f>DAY(날씨8[[#This Row],[tm]])</f>
        <v>27</v>
      </c>
    </row>
    <row r="89" spans="1:12" x14ac:dyDescent="0.3">
      <c r="A89">
        <v>95</v>
      </c>
      <c r="B89" t="s">
        <v>50</v>
      </c>
      <c r="C89" s="4">
        <v>44648</v>
      </c>
      <c r="D89">
        <v>4.5999999999999996</v>
      </c>
      <c r="E89">
        <v>-4.2</v>
      </c>
      <c r="F89">
        <v>14</v>
      </c>
      <c r="H89">
        <v>4.8</v>
      </c>
      <c r="I89">
        <v>2.6</v>
      </c>
      <c r="K89" s="18">
        <f>MONTH(날씨8[[#This Row],[tm]])</f>
        <v>3</v>
      </c>
      <c r="L89" s="18">
        <f>DAY(날씨8[[#This Row],[tm]])</f>
        <v>28</v>
      </c>
    </row>
    <row r="90" spans="1:12" x14ac:dyDescent="0.3">
      <c r="A90">
        <v>95</v>
      </c>
      <c r="B90" t="s">
        <v>50</v>
      </c>
      <c r="C90" s="4">
        <v>44649</v>
      </c>
      <c r="D90">
        <v>6.5</v>
      </c>
      <c r="E90">
        <v>-2.8</v>
      </c>
      <c r="F90">
        <v>14.8</v>
      </c>
      <c r="H90">
        <v>7.2</v>
      </c>
      <c r="I90">
        <v>3.4</v>
      </c>
      <c r="K90" s="18">
        <f>MONTH(날씨8[[#This Row],[tm]])</f>
        <v>3</v>
      </c>
      <c r="L90" s="18">
        <f>DAY(날씨8[[#This Row],[tm]])</f>
        <v>29</v>
      </c>
    </row>
    <row r="91" spans="1:12" x14ac:dyDescent="0.3">
      <c r="A91">
        <v>95</v>
      </c>
      <c r="B91" t="s">
        <v>50</v>
      </c>
      <c r="C91" s="4">
        <v>44650</v>
      </c>
      <c r="D91">
        <v>7.1</v>
      </c>
      <c r="E91">
        <v>0.7</v>
      </c>
      <c r="F91">
        <v>13.8</v>
      </c>
      <c r="G91">
        <v>1</v>
      </c>
      <c r="H91">
        <v>6.7</v>
      </c>
      <c r="I91">
        <v>4.4000000000000004</v>
      </c>
      <c r="K91" s="18">
        <f>MONTH(날씨8[[#This Row],[tm]])</f>
        <v>3</v>
      </c>
      <c r="L91" s="18">
        <f>DAY(날씨8[[#This Row],[tm]])</f>
        <v>30</v>
      </c>
    </row>
    <row r="92" spans="1:12" x14ac:dyDescent="0.3">
      <c r="A92">
        <v>95</v>
      </c>
      <c r="B92" t="s">
        <v>50</v>
      </c>
      <c r="C92" s="4">
        <v>44651</v>
      </c>
      <c r="D92">
        <v>8.1999999999999993</v>
      </c>
      <c r="E92">
        <v>4.2</v>
      </c>
      <c r="F92">
        <v>12.7</v>
      </c>
      <c r="G92">
        <v>0.1</v>
      </c>
      <c r="H92">
        <v>8</v>
      </c>
      <c r="I92">
        <v>5.0999999999999996</v>
      </c>
      <c r="K92" s="18">
        <f>MONTH(날씨8[[#This Row],[tm]])</f>
        <v>3</v>
      </c>
      <c r="L92" s="18">
        <f>DAY(날씨8[[#This Row],[tm]])</f>
        <v>31</v>
      </c>
    </row>
    <row r="93" spans="1:12" x14ac:dyDescent="0.3">
      <c r="A93">
        <v>95</v>
      </c>
      <c r="B93" t="s">
        <v>50</v>
      </c>
      <c r="C93" s="4">
        <v>44652</v>
      </c>
      <c r="D93">
        <v>7.3</v>
      </c>
      <c r="E93">
        <v>0.1</v>
      </c>
      <c r="F93">
        <v>14</v>
      </c>
      <c r="H93">
        <v>6.2</v>
      </c>
      <c r="I93">
        <v>3.5</v>
      </c>
      <c r="K93" s="18">
        <f>MONTH(날씨8[[#This Row],[tm]])</f>
        <v>4</v>
      </c>
      <c r="L93" s="18">
        <f>DAY(날씨8[[#This Row],[tm]])</f>
        <v>1</v>
      </c>
    </row>
    <row r="94" spans="1:12" x14ac:dyDescent="0.3">
      <c r="A94">
        <v>95</v>
      </c>
      <c r="B94" t="s">
        <v>50</v>
      </c>
      <c r="C94" s="4">
        <v>44653</v>
      </c>
      <c r="D94">
        <v>6.1</v>
      </c>
      <c r="E94">
        <v>-2.6</v>
      </c>
      <c r="F94">
        <v>14.4</v>
      </c>
      <c r="H94">
        <v>8.6999999999999993</v>
      </c>
      <c r="I94">
        <v>3.6</v>
      </c>
      <c r="K94" s="18">
        <f>MONTH(날씨8[[#This Row],[tm]])</f>
        <v>4</v>
      </c>
      <c r="L94" s="18">
        <f>DAY(날씨8[[#This Row],[tm]])</f>
        <v>2</v>
      </c>
    </row>
    <row r="95" spans="1:12" x14ac:dyDescent="0.3">
      <c r="A95">
        <v>95</v>
      </c>
      <c r="B95" t="s">
        <v>50</v>
      </c>
      <c r="C95" s="4">
        <v>44654</v>
      </c>
      <c r="D95">
        <v>7.6</v>
      </c>
      <c r="E95">
        <v>-2.5</v>
      </c>
      <c r="F95">
        <v>16.399999999999999</v>
      </c>
      <c r="H95">
        <v>5.4</v>
      </c>
      <c r="I95">
        <v>2.6</v>
      </c>
      <c r="K95" s="18">
        <f>MONTH(날씨8[[#This Row],[tm]])</f>
        <v>4</v>
      </c>
      <c r="L95" s="18">
        <f>DAY(날씨8[[#This Row],[tm]])</f>
        <v>3</v>
      </c>
    </row>
    <row r="96" spans="1:12" x14ac:dyDescent="0.3">
      <c r="A96">
        <v>95</v>
      </c>
      <c r="B96" t="s">
        <v>50</v>
      </c>
      <c r="C96" s="4">
        <v>44655</v>
      </c>
      <c r="D96">
        <v>8.8000000000000007</v>
      </c>
      <c r="E96">
        <v>-0.6</v>
      </c>
      <c r="F96">
        <v>16.7</v>
      </c>
      <c r="H96">
        <v>7.9</v>
      </c>
      <c r="I96">
        <v>4.5999999999999996</v>
      </c>
      <c r="K96" s="18">
        <f>MONTH(날씨8[[#This Row],[tm]])</f>
        <v>4</v>
      </c>
      <c r="L96" s="18">
        <f>DAY(날씨8[[#This Row],[tm]])</f>
        <v>4</v>
      </c>
    </row>
    <row r="97" spans="1:12" x14ac:dyDescent="0.3">
      <c r="A97">
        <v>95</v>
      </c>
      <c r="B97" t="s">
        <v>50</v>
      </c>
      <c r="C97" s="4">
        <v>44656</v>
      </c>
      <c r="D97">
        <v>8.8000000000000007</v>
      </c>
      <c r="E97">
        <v>-1.6</v>
      </c>
      <c r="F97">
        <v>15.7</v>
      </c>
      <c r="H97">
        <v>9.6999999999999993</v>
      </c>
      <c r="I97">
        <v>5.0999999999999996</v>
      </c>
      <c r="K97" s="18">
        <f>MONTH(날씨8[[#This Row],[tm]])</f>
        <v>4</v>
      </c>
      <c r="L97" s="18">
        <f>DAY(날씨8[[#This Row],[tm]])</f>
        <v>5</v>
      </c>
    </row>
    <row r="98" spans="1:12" x14ac:dyDescent="0.3">
      <c r="A98">
        <v>95</v>
      </c>
      <c r="B98" t="s">
        <v>50</v>
      </c>
      <c r="C98" s="4">
        <v>44657</v>
      </c>
      <c r="D98">
        <v>11</v>
      </c>
      <c r="E98">
        <v>5.4</v>
      </c>
      <c r="F98">
        <v>17</v>
      </c>
      <c r="H98">
        <v>7.6</v>
      </c>
      <c r="I98">
        <v>4.5</v>
      </c>
      <c r="K98" s="18">
        <f>MONTH(날씨8[[#This Row],[tm]])</f>
        <v>4</v>
      </c>
      <c r="L98" s="18">
        <f>DAY(날씨8[[#This Row],[tm]])</f>
        <v>6</v>
      </c>
    </row>
    <row r="99" spans="1:12" x14ac:dyDescent="0.3">
      <c r="A99">
        <v>95</v>
      </c>
      <c r="B99" t="s">
        <v>50</v>
      </c>
      <c r="C99" s="4">
        <v>44658</v>
      </c>
      <c r="D99">
        <v>10</v>
      </c>
      <c r="E99">
        <v>3.9</v>
      </c>
      <c r="F99">
        <v>16.2</v>
      </c>
      <c r="H99">
        <v>12.5</v>
      </c>
      <c r="I99">
        <v>6.1</v>
      </c>
      <c r="K99" s="18">
        <f>MONTH(날씨8[[#This Row],[tm]])</f>
        <v>4</v>
      </c>
      <c r="L99" s="18">
        <f>DAY(날씨8[[#This Row],[tm]])</f>
        <v>7</v>
      </c>
    </row>
    <row r="100" spans="1:12" x14ac:dyDescent="0.3">
      <c r="A100">
        <v>95</v>
      </c>
      <c r="B100" t="s">
        <v>50</v>
      </c>
      <c r="C100" s="4">
        <v>44659</v>
      </c>
      <c r="D100">
        <v>10.1</v>
      </c>
      <c r="E100">
        <v>-0.7</v>
      </c>
      <c r="F100">
        <v>20</v>
      </c>
      <c r="H100">
        <v>7.9</v>
      </c>
      <c r="I100">
        <v>3.7</v>
      </c>
      <c r="K100" s="18">
        <f>MONTH(날씨8[[#This Row],[tm]])</f>
        <v>4</v>
      </c>
      <c r="L100" s="18">
        <f>DAY(날씨8[[#This Row],[tm]])</f>
        <v>8</v>
      </c>
    </row>
    <row r="101" spans="1:12" x14ac:dyDescent="0.3">
      <c r="A101">
        <v>95</v>
      </c>
      <c r="B101" t="s">
        <v>50</v>
      </c>
      <c r="C101" s="4">
        <v>44660</v>
      </c>
      <c r="D101">
        <v>16</v>
      </c>
      <c r="E101">
        <v>4.9000000000000004</v>
      </c>
      <c r="F101">
        <v>23.9</v>
      </c>
      <c r="H101">
        <v>11.4</v>
      </c>
      <c r="I101">
        <v>4.4000000000000004</v>
      </c>
      <c r="K101" s="18">
        <f>MONTH(날씨8[[#This Row],[tm]])</f>
        <v>4</v>
      </c>
      <c r="L101" s="18">
        <f>DAY(날씨8[[#This Row],[tm]])</f>
        <v>9</v>
      </c>
    </row>
    <row r="102" spans="1:12" x14ac:dyDescent="0.3">
      <c r="A102">
        <v>95</v>
      </c>
      <c r="B102" t="s">
        <v>50</v>
      </c>
      <c r="C102" s="4">
        <v>44661</v>
      </c>
      <c r="D102">
        <v>16</v>
      </c>
      <c r="E102">
        <v>5.9</v>
      </c>
      <c r="F102">
        <v>24.6</v>
      </c>
      <c r="H102">
        <v>8.1999999999999993</v>
      </c>
      <c r="I102">
        <v>3.9</v>
      </c>
      <c r="K102" s="18">
        <f>MONTH(날씨8[[#This Row],[tm]])</f>
        <v>4</v>
      </c>
      <c r="L102" s="18">
        <f>DAY(날씨8[[#This Row],[tm]])</f>
        <v>10</v>
      </c>
    </row>
    <row r="103" spans="1:12" x14ac:dyDescent="0.3">
      <c r="A103">
        <v>95</v>
      </c>
      <c r="B103" t="s">
        <v>50</v>
      </c>
      <c r="C103" s="4">
        <v>44662</v>
      </c>
      <c r="D103">
        <v>16.8</v>
      </c>
      <c r="E103">
        <v>7.5</v>
      </c>
      <c r="F103">
        <v>25.8</v>
      </c>
      <c r="H103">
        <v>7.6</v>
      </c>
      <c r="I103">
        <v>3.4</v>
      </c>
      <c r="K103" s="18">
        <f>MONTH(날씨8[[#This Row],[tm]])</f>
        <v>4</v>
      </c>
      <c r="L103" s="18">
        <f>DAY(날씨8[[#This Row],[tm]])</f>
        <v>11</v>
      </c>
    </row>
    <row r="104" spans="1:12" x14ac:dyDescent="0.3">
      <c r="A104">
        <v>95</v>
      </c>
      <c r="B104" t="s">
        <v>50</v>
      </c>
      <c r="C104" s="4">
        <v>44663</v>
      </c>
      <c r="D104">
        <v>17.3</v>
      </c>
      <c r="E104">
        <v>12.3</v>
      </c>
      <c r="F104">
        <v>24.5</v>
      </c>
      <c r="G104">
        <v>3.9</v>
      </c>
      <c r="H104">
        <v>7.4</v>
      </c>
      <c r="I104">
        <v>4.7</v>
      </c>
      <c r="K104" s="18">
        <f>MONTH(날씨8[[#This Row],[tm]])</f>
        <v>4</v>
      </c>
      <c r="L104" s="18">
        <f>DAY(날씨8[[#This Row],[tm]])</f>
        <v>12</v>
      </c>
    </row>
    <row r="105" spans="1:12" x14ac:dyDescent="0.3">
      <c r="A105">
        <v>95</v>
      </c>
      <c r="B105" t="s">
        <v>50</v>
      </c>
      <c r="C105" s="4">
        <v>44664</v>
      </c>
      <c r="D105">
        <v>11</v>
      </c>
      <c r="E105">
        <v>8.8000000000000007</v>
      </c>
      <c r="F105">
        <v>14.2</v>
      </c>
      <c r="G105">
        <v>0.2</v>
      </c>
      <c r="H105">
        <v>11</v>
      </c>
      <c r="I105">
        <v>5.4</v>
      </c>
      <c r="K105" s="18">
        <f>MONTH(날씨8[[#This Row],[tm]])</f>
        <v>4</v>
      </c>
      <c r="L105" s="18">
        <f>DAY(날씨8[[#This Row],[tm]])</f>
        <v>13</v>
      </c>
    </row>
    <row r="106" spans="1:12" x14ac:dyDescent="0.3">
      <c r="A106">
        <v>95</v>
      </c>
      <c r="B106" t="s">
        <v>50</v>
      </c>
      <c r="C106" s="4">
        <v>44665</v>
      </c>
      <c r="D106">
        <v>11.2</v>
      </c>
      <c r="E106">
        <v>7.7</v>
      </c>
      <c r="F106">
        <v>16.2</v>
      </c>
      <c r="H106">
        <v>10.5</v>
      </c>
      <c r="I106">
        <v>6.4</v>
      </c>
      <c r="K106" s="18">
        <f>MONTH(날씨8[[#This Row],[tm]])</f>
        <v>4</v>
      </c>
      <c r="L106" s="18">
        <f>DAY(날씨8[[#This Row],[tm]])</f>
        <v>14</v>
      </c>
    </row>
    <row r="107" spans="1:12" x14ac:dyDescent="0.3">
      <c r="A107">
        <v>95</v>
      </c>
      <c r="B107" t="s">
        <v>50</v>
      </c>
      <c r="C107" s="4">
        <v>44666</v>
      </c>
      <c r="D107">
        <v>10.199999999999999</v>
      </c>
      <c r="E107">
        <v>2.4</v>
      </c>
      <c r="F107">
        <v>18.5</v>
      </c>
      <c r="G107">
        <v>0</v>
      </c>
      <c r="H107">
        <v>12.5</v>
      </c>
      <c r="I107">
        <v>6.4</v>
      </c>
      <c r="K107" s="18">
        <f>MONTH(날씨8[[#This Row],[tm]])</f>
        <v>4</v>
      </c>
      <c r="L107" s="18">
        <f>DAY(날씨8[[#This Row],[tm]])</f>
        <v>15</v>
      </c>
    </row>
    <row r="108" spans="1:12" x14ac:dyDescent="0.3">
      <c r="A108">
        <v>95</v>
      </c>
      <c r="B108" t="s">
        <v>50</v>
      </c>
      <c r="C108" s="4">
        <v>44667</v>
      </c>
      <c r="D108">
        <v>10.6</v>
      </c>
      <c r="E108">
        <v>1</v>
      </c>
      <c r="F108">
        <v>19.399999999999999</v>
      </c>
      <c r="H108">
        <v>9.1999999999999993</v>
      </c>
      <c r="I108">
        <v>4.5999999999999996</v>
      </c>
      <c r="K108" s="18">
        <f>MONTH(날씨8[[#This Row],[tm]])</f>
        <v>4</v>
      </c>
      <c r="L108" s="18">
        <f>DAY(날씨8[[#This Row],[tm]])</f>
        <v>16</v>
      </c>
    </row>
    <row r="109" spans="1:12" x14ac:dyDescent="0.3">
      <c r="A109">
        <v>95</v>
      </c>
      <c r="B109" t="s">
        <v>50</v>
      </c>
      <c r="C109" s="4">
        <v>44668</v>
      </c>
      <c r="D109">
        <v>12.3</v>
      </c>
      <c r="E109">
        <v>1.2</v>
      </c>
      <c r="F109">
        <v>21.4</v>
      </c>
      <c r="H109">
        <v>9.4</v>
      </c>
      <c r="I109">
        <v>4.7</v>
      </c>
      <c r="K109" s="18">
        <f>MONTH(날씨8[[#This Row],[tm]])</f>
        <v>4</v>
      </c>
      <c r="L109" s="18">
        <f>DAY(날씨8[[#This Row],[tm]])</f>
        <v>17</v>
      </c>
    </row>
    <row r="110" spans="1:12" x14ac:dyDescent="0.3">
      <c r="A110">
        <v>95</v>
      </c>
      <c r="B110" t="s">
        <v>50</v>
      </c>
      <c r="C110" s="4">
        <v>44669</v>
      </c>
      <c r="D110">
        <v>13.8</v>
      </c>
      <c r="E110">
        <v>7.7</v>
      </c>
      <c r="F110">
        <v>21.5</v>
      </c>
      <c r="H110">
        <v>11.6</v>
      </c>
      <c r="I110">
        <v>4.8</v>
      </c>
      <c r="K110" s="18">
        <f>MONTH(날씨8[[#This Row],[tm]])</f>
        <v>4</v>
      </c>
      <c r="L110" s="18">
        <f>DAY(날씨8[[#This Row],[tm]])</f>
        <v>18</v>
      </c>
    </row>
    <row r="111" spans="1:12" x14ac:dyDescent="0.3">
      <c r="A111">
        <v>95</v>
      </c>
      <c r="B111" t="s">
        <v>50</v>
      </c>
      <c r="C111" s="4">
        <v>44670</v>
      </c>
      <c r="D111">
        <v>13.4</v>
      </c>
      <c r="E111">
        <v>3.5</v>
      </c>
      <c r="F111">
        <v>21.9</v>
      </c>
      <c r="H111">
        <v>9.4</v>
      </c>
      <c r="I111">
        <v>4.5</v>
      </c>
      <c r="K111" s="18">
        <f>MONTH(날씨8[[#This Row],[tm]])</f>
        <v>4</v>
      </c>
      <c r="L111" s="18">
        <f>DAY(날씨8[[#This Row],[tm]])</f>
        <v>19</v>
      </c>
    </row>
    <row r="112" spans="1:12" x14ac:dyDescent="0.3">
      <c r="A112">
        <v>95</v>
      </c>
      <c r="B112" t="s">
        <v>50</v>
      </c>
      <c r="C112" s="4">
        <v>44671</v>
      </c>
      <c r="D112">
        <v>13.2</v>
      </c>
      <c r="E112">
        <v>3.3</v>
      </c>
      <c r="F112">
        <v>22</v>
      </c>
      <c r="H112">
        <v>8.3000000000000007</v>
      </c>
      <c r="I112">
        <v>4.0999999999999996</v>
      </c>
      <c r="K112" s="18">
        <f>MONTH(날씨8[[#This Row],[tm]])</f>
        <v>4</v>
      </c>
      <c r="L112" s="18">
        <f>DAY(날씨8[[#This Row],[tm]])</f>
        <v>20</v>
      </c>
    </row>
    <row r="113" spans="1:12" x14ac:dyDescent="0.3">
      <c r="A113">
        <v>95</v>
      </c>
      <c r="B113" t="s">
        <v>50</v>
      </c>
      <c r="C113" s="4">
        <v>44672</v>
      </c>
      <c r="D113">
        <v>14.3</v>
      </c>
      <c r="E113">
        <v>3.7</v>
      </c>
      <c r="F113">
        <v>21.7</v>
      </c>
      <c r="H113">
        <v>9.3000000000000007</v>
      </c>
      <c r="I113">
        <v>3.8</v>
      </c>
      <c r="K113" s="18">
        <f>MONTH(날씨8[[#This Row],[tm]])</f>
        <v>4</v>
      </c>
      <c r="L113" s="18">
        <f>DAY(날씨8[[#This Row],[tm]])</f>
        <v>21</v>
      </c>
    </row>
    <row r="114" spans="1:12" x14ac:dyDescent="0.3">
      <c r="A114">
        <v>95</v>
      </c>
      <c r="B114" t="s">
        <v>50</v>
      </c>
      <c r="C114" s="4">
        <v>44673</v>
      </c>
      <c r="D114">
        <v>13.9</v>
      </c>
      <c r="E114">
        <v>12.6</v>
      </c>
      <c r="F114">
        <v>15.3</v>
      </c>
      <c r="G114">
        <v>0</v>
      </c>
      <c r="H114">
        <v>8</v>
      </c>
      <c r="I114">
        <v>4.2</v>
      </c>
      <c r="K114" s="18">
        <f>MONTH(날씨8[[#This Row],[tm]])</f>
        <v>4</v>
      </c>
      <c r="L114" s="18">
        <f>DAY(날씨8[[#This Row],[tm]])</f>
        <v>22</v>
      </c>
    </row>
    <row r="115" spans="1:12" x14ac:dyDescent="0.3">
      <c r="A115">
        <v>95</v>
      </c>
      <c r="B115" t="s">
        <v>50</v>
      </c>
      <c r="C115" s="4">
        <v>44674</v>
      </c>
      <c r="D115">
        <v>14.3</v>
      </c>
      <c r="E115">
        <v>5.3</v>
      </c>
      <c r="F115">
        <v>24.8</v>
      </c>
      <c r="H115">
        <v>4.9000000000000004</v>
      </c>
      <c r="I115">
        <v>2.2999999999999998</v>
      </c>
      <c r="K115" s="18">
        <f>MONTH(날씨8[[#This Row],[tm]])</f>
        <v>4</v>
      </c>
      <c r="L115" s="18">
        <f>DAY(날씨8[[#This Row],[tm]])</f>
        <v>23</v>
      </c>
    </row>
    <row r="116" spans="1:12" x14ac:dyDescent="0.3">
      <c r="A116">
        <v>95</v>
      </c>
      <c r="B116" t="s">
        <v>50</v>
      </c>
      <c r="C116" s="4">
        <v>44675</v>
      </c>
      <c r="D116">
        <v>16.3</v>
      </c>
      <c r="E116">
        <v>8.1</v>
      </c>
      <c r="F116">
        <v>23.4</v>
      </c>
      <c r="H116">
        <v>7</v>
      </c>
      <c r="I116">
        <v>3.5</v>
      </c>
      <c r="K116" s="18">
        <f>MONTH(날씨8[[#This Row],[tm]])</f>
        <v>4</v>
      </c>
      <c r="L116" s="18">
        <f>DAY(날씨8[[#This Row],[tm]])</f>
        <v>24</v>
      </c>
    </row>
    <row r="117" spans="1:12" x14ac:dyDescent="0.3">
      <c r="A117">
        <v>95</v>
      </c>
      <c r="B117" t="s">
        <v>50</v>
      </c>
      <c r="C117" s="4">
        <v>44676</v>
      </c>
      <c r="D117">
        <v>18.3</v>
      </c>
      <c r="E117">
        <v>14.4</v>
      </c>
      <c r="F117">
        <v>23.1</v>
      </c>
      <c r="G117">
        <v>0</v>
      </c>
      <c r="H117">
        <v>3.7</v>
      </c>
      <c r="I117">
        <v>1.9</v>
      </c>
      <c r="K117" s="18">
        <f>MONTH(날씨8[[#This Row],[tm]])</f>
        <v>4</v>
      </c>
      <c r="L117" s="18">
        <f>DAY(날씨8[[#This Row],[tm]])</f>
        <v>25</v>
      </c>
    </row>
    <row r="118" spans="1:12" x14ac:dyDescent="0.3">
      <c r="A118">
        <v>95</v>
      </c>
      <c r="B118" t="s">
        <v>50</v>
      </c>
      <c r="C118" s="4">
        <v>44677</v>
      </c>
      <c r="D118">
        <v>21</v>
      </c>
      <c r="E118">
        <v>15.1</v>
      </c>
      <c r="F118">
        <v>28.8</v>
      </c>
      <c r="G118">
        <v>0</v>
      </c>
      <c r="H118">
        <v>9.8000000000000007</v>
      </c>
      <c r="I118">
        <v>5.0999999999999996</v>
      </c>
      <c r="K118" s="18">
        <f>MONTH(날씨8[[#This Row],[tm]])</f>
        <v>4</v>
      </c>
      <c r="L118" s="18">
        <f>DAY(날씨8[[#This Row],[tm]])</f>
        <v>26</v>
      </c>
    </row>
    <row r="119" spans="1:12" x14ac:dyDescent="0.3">
      <c r="A119">
        <v>95</v>
      </c>
      <c r="B119" t="s">
        <v>50</v>
      </c>
      <c r="C119" s="4">
        <v>44678</v>
      </c>
      <c r="D119">
        <v>15.2</v>
      </c>
      <c r="E119">
        <v>7</v>
      </c>
      <c r="F119">
        <v>22.8</v>
      </c>
      <c r="H119">
        <v>8.1999999999999993</v>
      </c>
      <c r="I119">
        <v>3.6</v>
      </c>
      <c r="K119" s="18">
        <f>MONTH(날씨8[[#This Row],[tm]])</f>
        <v>4</v>
      </c>
      <c r="L119" s="18">
        <f>DAY(날씨8[[#This Row],[tm]])</f>
        <v>27</v>
      </c>
    </row>
    <row r="120" spans="1:12" x14ac:dyDescent="0.3">
      <c r="A120">
        <v>95</v>
      </c>
      <c r="B120" t="s">
        <v>50</v>
      </c>
      <c r="C120" s="4">
        <v>44679</v>
      </c>
      <c r="D120">
        <v>13.9</v>
      </c>
      <c r="E120">
        <v>5.7</v>
      </c>
      <c r="F120">
        <v>23.4</v>
      </c>
      <c r="G120">
        <v>0</v>
      </c>
      <c r="H120">
        <v>11.6</v>
      </c>
      <c r="I120">
        <v>5.9</v>
      </c>
      <c r="K120" s="18">
        <f>MONTH(날씨8[[#This Row],[tm]])</f>
        <v>4</v>
      </c>
      <c r="L120" s="18">
        <f>DAY(날씨8[[#This Row],[tm]])</f>
        <v>28</v>
      </c>
    </row>
    <row r="121" spans="1:12" x14ac:dyDescent="0.3">
      <c r="A121">
        <v>95</v>
      </c>
      <c r="B121" t="s">
        <v>50</v>
      </c>
      <c r="C121" s="4">
        <v>44680</v>
      </c>
      <c r="D121">
        <v>9.8000000000000007</v>
      </c>
      <c r="E121">
        <v>6.9</v>
      </c>
      <c r="F121">
        <v>15.3</v>
      </c>
      <c r="G121">
        <v>13.8</v>
      </c>
      <c r="H121">
        <v>9</v>
      </c>
      <c r="I121">
        <v>5</v>
      </c>
      <c r="K121" s="18">
        <f>MONTH(날씨8[[#This Row],[tm]])</f>
        <v>4</v>
      </c>
      <c r="L121" s="18">
        <f>DAY(날씨8[[#This Row],[tm]])</f>
        <v>29</v>
      </c>
    </row>
    <row r="122" spans="1:12" x14ac:dyDescent="0.3">
      <c r="A122">
        <v>95</v>
      </c>
      <c r="B122" t="s">
        <v>50</v>
      </c>
      <c r="C122" s="4">
        <v>44681</v>
      </c>
      <c r="D122">
        <v>10.199999999999999</v>
      </c>
      <c r="E122">
        <v>5.8</v>
      </c>
      <c r="F122">
        <v>15.4</v>
      </c>
      <c r="G122">
        <v>0</v>
      </c>
      <c r="H122">
        <v>8.9</v>
      </c>
      <c r="I122">
        <v>3.9</v>
      </c>
      <c r="K122" s="18">
        <f>MONTH(날씨8[[#This Row],[tm]])</f>
        <v>4</v>
      </c>
      <c r="L122" s="18">
        <f>DAY(날씨8[[#This Row],[tm]])</f>
        <v>30</v>
      </c>
    </row>
    <row r="123" spans="1:12" x14ac:dyDescent="0.3">
      <c r="A123">
        <v>95</v>
      </c>
      <c r="B123" t="s">
        <v>50</v>
      </c>
      <c r="C123" s="4">
        <v>44682</v>
      </c>
      <c r="D123">
        <v>10.7</v>
      </c>
      <c r="E123">
        <v>2</v>
      </c>
      <c r="F123">
        <v>18.100000000000001</v>
      </c>
      <c r="H123">
        <v>15.6</v>
      </c>
      <c r="I123">
        <v>6.3</v>
      </c>
      <c r="K123" s="18">
        <f>MONTH(날씨8[[#This Row],[tm]])</f>
        <v>5</v>
      </c>
      <c r="L123" s="18">
        <f>DAY(날씨8[[#This Row],[tm]])</f>
        <v>1</v>
      </c>
    </row>
    <row r="124" spans="1:12" x14ac:dyDescent="0.3">
      <c r="A124">
        <v>95</v>
      </c>
      <c r="B124" t="s">
        <v>50</v>
      </c>
      <c r="C124" s="4">
        <v>44683</v>
      </c>
      <c r="D124">
        <v>10.8</v>
      </c>
      <c r="E124">
        <v>3.7</v>
      </c>
      <c r="F124">
        <v>17.600000000000001</v>
      </c>
      <c r="H124">
        <v>7.8</v>
      </c>
      <c r="I124">
        <v>3.8</v>
      </c>
      <c r="K124" s="18">
        <f>MONTH(날씨8[[#This Row],[tm]])</f>
        <v>5</v>
      </c>
      <c r="L124" s="18">
        <f>DAY(날씨8[[#This Row],[tm]])</f>
        <v>2</v>
      </c>
    </row>
    <row r="125" spans="1:12" x14ac:dyDescent="0.3">
      <c r="A125">
        <v>95</v>
      </c>
      <c r="B125" t="s">
        <v>50</v>
      </c>
      <c r="C125" s="4">
        <v>44684</v>
      </c>
      <c r="D125">
        <v>12</v>
      </c>
      <c r="E125">
        <v>2.8</v>
      </c>
      <c r="F125">
        <v>19.5</v>
      </c>
      <c r="H125">
        <v>10.8</v>
      </c>
      <c r="I125">
        <v>5.5</v>
      </c>
      <c r="K125" s="18">
        <f>MONTH(날씨8[[#This Row],[tm]])</f>
        <v>5</v>
      </c>
      <c r="L125" s="18">
        <f>DAY(날씨8[[#This Row],[tm]])</f>
        <v>3</v>
      </c>
    </row>
    <row r="126" spans="1:12" x14ac:dyDescent="0.3">
      <c r="A126">
        <v>95</v>
      </c>
      <c r="B126" t="s">
        <v>50</v>
      </c>
      <c r="C126" s="4">
        <v>44685</v>
      </c>
      <c r="D126">
        <v>14.8</v>
      </c>
      <c r="E126">
        <v>3.6</v>
      </c>
      <c r="F126">
        <v>24.8</v>
      </c>
      <c r="H126">
        <v>8.9</v>
      </c>
      <c r="I126">
        <v>4.2</v>
      </c>
      <c r="K126" s="18">
        <f>MONTH(날씨8[[#This Row],[tm]])</f>
        <v>5</v>
      </c>
      <c r="L126" s="18">
        <f>DAY(날씨8[[#This Row],[tm]])</f>
        <v>4</v>
      </c>
    </row>
    <row r="127" spans="1:12" x14ac:dyDescent="0.3">
      <c r="A127">
        <v>95</v>
      </c>
      <c r="B127" t="s">
        <v>50</v>
      </c>
      <c r="C127" s="4">
        <v>44686</v>
      </c>
      <c r="D127">
        <v>16.3</v>
      </c>
      <c r="E127">
        <v>7.2</v>
      </c>
      <c r="F127">
        <v>24.7</v>
      </c>
      <c r="H127">
        <v>7</v>
      </c>
      <c r="I127">
        <v>3.3</v>
      </c>
      <c r="K127" s="18">
        <f>MONTH(날씨8[[#This Row],[tm]])</f>
        <v>5</v>
      </c>
      <c r="L127" s="18">
        <f>DAY(날씨8[[#This Row],[tm]])</f>
        <v>5</v>
      </c>
    </row>
    <row r="128" spans="1:12" x14ac:dyDescent="0.3">
      <c r="A128">
        <v>95</v>
      </c>
      <c r="B128" t="s">
        <v>50</v>
      </c>
      <c r="C128" s="4">
        <v>44687</v>
      </c>
      <c r="D128">
        <v>17.100000000000001</v>
      </c>
      <c r="E128">
        <v>9</v>
      </c>
      <c r="F128">
        <v>24.3</v>
      </c>
      <c r="H128">
        <v>8.1999999999999993</v>
      </c>
      <c r="I128">
        <v>4.0999999999999996</v>
      </c>
      <c r="K128" s="18">
        <f>MONTH(날씨8[[#This Row],[tm]])</f>
        <v>5</v>
      </c>
      <c r="L128" s="18">
        <f>DAY(날씨8[[#This Row],[tm]])</f>
        <v>6</v>
      </c>
    </row>
    <row r="129" spans="1:12" x14ac:dyDescent="0.3">
      <c r="A129">
        <v>95</v>
      </c>
      <c r="B129" t="s">
        <v>50</v>
      </c>
      <c r="C129" s="4">
        <v>44688</v>
      </c>
      <c r="D129">
        <v>17</v>
      </c>
      <c r="E129">
        <v>13.3</v>
      </c>
      <c r="F129">
        <v>21.1</v>
      </c>
      <c r="G129">
        <v>0</v>
      </c>
      <c r="H129">
        <v>9.1</v>
      </c>
      <c r="I129">
        <v>4.5</v>
      </c>
      <c r="K129" s="18">
        <f>MONTH(날씨8[[#This Row],[tm]])</f>
        <v>5</v>
      </c>
      <c r="L129" s="18">
        <f>DAY(날씨8[[#This Row],[tm]])</f>
        <v>7</v>
      </c>
    </row>
    <row r="130" spans="1:12" x14ac:dyDescent="0.3">
      <c r="A130">
        <v>95</v>
      </c>
      <c r="B130" t="s">
        <v>50</v>
      </c>
      <c r="C130" s="4">
        <v>44689</v>
      </c>
      <c r="D130">
        <v>12.4</v>
      </c>
      <c r="E130">
        <v>9.4</v>
      </c>
      <c r="F130">
        <v>16.5</v>
      </c>
      <c r="G130">
        <v>2.6</v>
      </c>
      <c r="H130">
        <v>5.7</v>
      </c>
      <c r="I130">
        <v>3</v>
      </c>
      <c r="K130" s="18">
        <f>MONTH(날씨8[[#This Row],[tm]])</f>
        <v>5</v>
      </c>
      <c r="L130" s="18">
        <f>DAY(날씨8[[#This Row],[tm]])</f>
        <v>8</v>
      </c>
    </row>
    <row r="131" spans="1:12" x14ac:dyDescent="0.3">
      <c r="A131">
        <v>95</v>
      </c>
      <c r="B131" t="s">
        <v>50</v>
      </c>
      <c r="C131" s="4">
        <v>44690</v>
      </c>
      <c r="D131">
        <v>14.9</v>
      </c>
      <c r="E131">
        <v>5.9</v>
      </c>
      <c r="F131">
        <v>24.8</v>
      </c>
      <c r="H131">
        <v>6.3</v>
      </c>
      <c r="I131">
        <v>3.3</v>
      </c>
      <c r="K131" s="18">
        <f>MONTH(날씨8[[#This Row],[tm]])</f>
        <v>5</v>
      </c>
      <c r="L131" s="18">
        <f>DAY(날씨8[[#This Row],[tm]])</f>
        <v>9</v>
      </c>
    </row>
    <row r="132" spans="1:12" x14ac:dyDescent="0.3">
      <c r="A132">
        <v>95</v>
      </c>
      <c r="B132" t="s">
        <v>50</v>
      </c>
      <c r="C132" s="4">
        <v>44691</v>
      </c>
      <c r="D132">
        <v>17</v>
      </c>
      <c r="E132">
        <v>7.7</v>
      </c>
      <c r="F132">
        <v>25.3</v>
      </c>
      <c r="G132">
        <v>0</v>
      </c>
      <c r="H132">
        <v>6.1</v>
      </c>
      <c r="I132">
        <v>2.8</v>
      </c>
      <c r="K132" s="18">
        <f>MONTH(날씨8[[#This Row],[tm]])</f>
        <v>5</v>
      </c>
      <c r="L132" s="18">
        <f>DAY(날씨8[[#This Row],[tm]])</f>
        <v>10</v>
      </c>
    </row>
    <row r="133" spans="1:12" x14ac:dyDescent="0.3">
      <c r="A133">
        <v>95</v>
      </c>
      <c r="B133" t="s">
        <v>50</v>
      </c>
      <c r="C133" s="4">
        <v>44692</v>
      </c>
      <c r="D133">
        <v>18.100000000000001</v>
      </c>
      <c r="E133">
        <v>13</v>
      </c>
      <c r="F133">
        <v>24</v>
      </c>
      <c r="G133">
        <v>0</v>
      </c>
      <c r="H133">
        <v>7.3</v>
      </c>
      <c r="I133">
        <v>3.4</v>
      </c>
      <c r="K133" s="18">
        <f>MONTH(날씨8[[#This Row],[tm]])</f>
        <v>5</v>
      </c>
      <c r="L133" s="18">
        <f>DAY(날씨8[[#This Row],[tm]])</f>
        <v>11</v>
      </c>
    </row>
    <row r="134" spans="1:12" x14ac:dyDescent="0.3">
      <c r="A134">
        <v>95</v>
      </c>
      <c r="B134" t="s">
        <v>50</v>
      </c>
      <c r="C134" s="4">
        <v>44693</v>
      </c>
      <c r="D134">
        <v>17.600000000000001</v>
      </c>
      <c r="E134">
        <v>10.1</v>
      </c>
      <c r="F134">
        <v>24.9</v>
      </c>
      <c r="H134">
        <v>8.5</v>
      </c>
      <c r="I134">
        <v>4.7</v>
      </c>
      <c r="K134" s="18">
        <f>MONTH(날씨8[[#This Row],[tm]])</f>
        <v>5</v>
      </c>
      <c r="L134" s="18">
        <f>DAY(날씨8[[#This Row],[tm]])</f>
        <v>12</v>
      </c>
    </row>
    <row r="135" spans="1:12" x14ac:dyDescent="0.3">
      <c r="A135">
        <v>95</v>
      </c>
      <c r="B135" t="s">
        <v>50</v>
      </c>
      <c r="C135" s="4">
        <v>44694</v>
      </c>
      <c r="D135">
        <v>15.2</v>
      </c>
      <c r="E135">
        <v>9.6999999999999993</v>
      </c>
      <c r="F135">
        <v>22.9</v>
      </c>
      <c r="G135">
        <v>0</v>
      </c>
      <c r="H135">
        <v>9</v>
      </c>
      <c r="I135">
        <v>5.0999999999999996</v>
      </c>
      <c r="K135" s="18">
        <f>MONTH(날씨8[[#This Row],[tm]])</f>
        <v>5</v>
      </c>
      <c r="L135" s="18">
        <f>DAY(날씨8[[#This Row],[tm]])</f>
        <v>13</v>
      </c>
    </row>
    <row r="136" spans="1:12" x14ac:dyDescent="0.3">
      <c r="A136">
        <v>95</v>
      </c>
      <c r="B136" t="s">
        <v>50</v>
      </c>
      <c r="C136" s="4">
        <v>44695</v>
      </c>
      <c r="D136">
        <v>13.1</v>
      </c>
      <c r="E136">
        <v>5.3</v>
      </c>
      <c r="F136">
        <v>19.3</v>
      </c>
      <c r="H136">
        <v>12.9</v>
      </c>
      <c r="I136">
        <v>5.8</v>
      </c>
      <c r="K136" s="18">
        <f>MONTH(날씨8[[#This Row],[tm]])</f>
        <v>5</v>
      </c>
      <c r="L136" s="18">
        <f>DAY(날씨8[[#This Row],[tm]])</f>
        <v>14</v>
      </c>
    </row>
    <row r="137" spans="1:12" x14ac:dyDescent="0.3">
      <c r="A137">
        <v>95</v>
      </c>
      <c r="B137" t="s">
        <v>50</v>
      </c>
      <c r="C137" s="4">
        <v>44696</v>
      </c>
      <c r="D137">
        <v>13.8</v>
      </c>
      <c r="E137">
        <v>4</v>
      </c>
      <c r="F137">
        <v>21.3</v>
      </c>
      <c r="H137">
        <v>10.8</v>
      </c>
      <c r="I137">
        <v>4.8</v>
      </c>
      <c r="K137" s="18">
        <f>MONTH(날씨8[[#This Row],[tm]])</f>
        <v>5</v>
      </c>
      <c r="L137" s="18">
        <f>DAY(날씨8[[#This Row],[tm]])</f>
        <v>15</v>
      </c>
    </row>
    <row r="138" spans="1:12" x14ac:dyDescent="0.3">
      <c r="A138">
        <v>95</v>
      </c>
      <c r="B138" t="s">
        <v>50</v>
      </c>
      <c r="C138" s="4">
        <v>44697</v>
      </c>
      <c r="D138">
        <v>15.2</v>
      </c>
      <c r="E138">
        <v>5.5</v>
      </c>
      <c r="F138">
        <v>23.4</v>
      </c>
      <c r="G138">
        <v>0</v>
      </c>
      <c r="H138">
        <v>10.3</v>
      </c>
      <c r="I138">
        <v>4.7</v>
      </c>
      <c r="K138" s="18">
        <f>MONTH(날씨8[[#This Row],[tm]])</f>
        <v>5</v>
      </c>
      <c r="L138" s="18">
        <f>DAY(날씨8[[#This Row],[tm]])</f>
        <v>16</v>
      </c>
    </row>
    <row r="139" spans="1:12" x14ac:dyDescent="0.3">
      <c r="A139">
        <v>95</v>
      </c>
      <c r="B139" t="s">
        <v>50</v>
      </c>
      <c r="C139" s="4">
        <v>44698</v>
      </c>
      <c r="D139">
        <v>17.899999999999999</v>
      </c>
      <c r="E139">
        <v>9.5</v>
      </c>
      <c r="F139">
        <v>25.9</v>
      </c>
      <c r="H139">
        <v>7.3</v>
      </c>
      <c r="I139">
        <v>3.3</v>
      </c>
      <c r="K139" s="18">
        <f>MONTH(날씨8[[#This Row],[tm]])</f>
        <v>5</v>
      </c>
      <c r="L139" s="18">
        <f>DAY(날씨8[[#This Row],[tm]])</f>
        <v>17</v>
      </c>
    </row>
    <row r="140" spans="1:12" x14ac:dyDescent="0.3">
      <c r="A140">
        <v>95</v>
      </c>
      <c r="B140" t="s">
        <v>50</v>
      </c>
      <c r="C140" s="4">
        <v>44699</v>
      </c>
      <c r="D140">
        <v>18.2</v>
      </c>
      <c r="E140">
        <v>11.4</v>
      </c>
      <c r="F140">
        <v>24</v>
      </c>
      <c r="G140">
        <v>0</v>
      </c>
      <c r="H140">
        <v>10.8</v>
      </c>
      <c r="I140">
        <v>5.5</v>
      </c>
      <c r="K140" s="18">
        <f>MONTH(날씨8[[#This Row],[tm]])</f>
        <v>5</v>
      </c>
      <c r="L140" s="18">
        <f>DAY(날씨8[[#This Row],[tm]])</f>
        <v>18</v>
      </c>
    </row>
    <row r="141" spans="1:12" x14ac:dyDescent="0.3">
      <c r="A141">
        <v>95</v>
      </c>
      <c r="B141" t="s">
        <v>50</v>
      </c>
      <c r="C141" s="4">
        <v>44700</v>
      </c>
      <c r="D141">
        <v>18.3</v>
      </c>
      <c r="E141">
        <v>10.6</v>
      </c>
      <c r="F141">
        <v>25.5</v>
      </c>
      <c r="H141">
        <v>9.8000000000000007</v>
      </c>
      <c r="I141">
        <v>5</v>
      </c>
      <c r="K141" s="18">
        <f>MONTH(날씨8[[#This Row],[tm]])</f>
        <v>5</v>
      </c>
      <c r="L141" s="18">
        <f>DAY(날씨8[[#This Row],[tm]])</f>
        <v>19</v>
      </c>
    </row>
    <row r="142" spans="1:12" x14ac:dyDescent="0.3">
      <c r="A142">
        <v>95</v>
      </c>
      <c r="B142" t="s">
        <v>50</v>
      </c>
      <c r="C142" s="4">
        <v>44701</v>
      </c>
      <c r="D142">
        <v>18.3</v>
      </c>
      <c r="E142">
        <v>9.9</v>
      </c>
      <c r="F142">
        <v>25.3</v>
      </c>
      <c r="H142">
        <v>7.1</v>
      </c>
      <c r="I142">
        <v>3.1</v>
      </c>
      <c r="K142" s="18">
        <f>MONTH(날씨8[[#This Row],[tm]])</f>
        <v>5</v>
      </c>
      <c r="L142" s="18">
        <f>DAY(날씨8[[#This Row],[tm]])</f>
        <v>20</v>
      </c>
    </row>
    <row r="143" spans="1:12" x14ac:dyDescent="0.3">
      <c r="A143">
        <v>95</v>
      </c>
      <c r="B143" t="s">
        <v>50</v>
      </c>
      <c r="C143" s="4">
        <v>44702</v>
      </c>
      <c r="D143">
        <v>19.2</v>
      </c>
      <c r="E143">
        <v>12.6</v>
      </c>
      <c r="F143">
        <v>25.8</v>
      </c>
      <c r="H143">
        <v>8.6</v>
      </c>
      <c r="I143">
        <v>4.0999999999999996</v>
      </c>
      <c r="K143" s="18">
        <f>MONTH(날씨8[[#This Row],[tm]])</f>
        <v>5</v>
      </c>
      <c r="L143" s="18">
        <f>DAY(날씨8[[#This Row],[tm]])</f>
        <v>21</v>
      </c>
    </row>
    <row r="144" spans="1:12" x14ac:dyDescent="0.3">
      <c r="A144">
        <v>95</v>
      </c>
      <c r="B144" t="s">
        <v>50</v>
      </c>
      <c r="C144" s="4">
        <v>44703</v>
      </c>
      <c r="D144">
        <v>17.7</v>
      </c>
      <c r="E144">
        <v>14.9</v>
      </c>
      <c r="F144">
        <v>22.6</v>
      </c>
      <c r="H144">
        <v>6.6</v>
      </c>
      <c r="I144">
        <v>3.6</v>
      </c>
      <c r="K144" s="18">
        <f>MONTH(날씨8[[#This Row],[tm]])</f>
        <v>5</v>
      </c>
      <c r="L144" s="18">
        <f>DAY(날씨8[[#This Row],[tm]])</f>
        <v>22</v>
      </c>
    </row>
    <row r="145" spans="1:12" x14ac:dyDescent="0.3">
      <c r="A145">
        <v>95</v>
      </c>
      <c r="B145" t="s">
        <v>50</v>
      </c>
      <c r="C145" s="4">
        <v>44704</v>
      </c>
      <c r="D145">
        <v>20.8</v>
      </c>
      <c r="E145">
        <v>12.4</v>
      </c>
      <c r="F145">
        <v>29.1</v>
      </c>
      <c r="H145">
        <v>6.6</v>
      </c>
      <c r="I145">
        <v>3.1</v>
      </c>
      <c r="K145" s="18">
        <f>MONTH(날씨8[[#This Row],[tm]])</f>
        <v>5</v>
      </c>
      <c r="L145" s="18">
        <f>DAY(날씨8[[#This Row],[tm]])</f>
        <v>23</v>
      </c>
    </row>
    <row r="146" spans="1:12" x14ac:dyDescent="0.3">
      <c r="A146">
        <v>95</v>
      </c>
      <c r="B146" t="s">
        <v>50</v>
      </c>
      <c r="C146" s="4">
        <v>44705</v>
      </c>
      <c r="D146">
        <v>21.4</v>
      </c>
      <c r="E146">
        <v>13.7</v>
      </c>
      <c r="F146">
        <v>29.5</v>
      </c>
      <c r="H146">
        <v>7</v>
      </c>
      <c r="I146">
        <v>3.4</v>
      </c>
      <c r="K146" s="18">
        <f>MONTH(날씨8[[#This Row],[tm]])</f>
        <v>5</v>
      </c>
      <c r="L146" s="18">
        <f>DAY(날씨8[[#This Row],[tm]])</f>
        <v>24</v>
      </c>
    </row>
    <row r="147" spans="1:12" x14ac:dyDescent="0.3">
      <c r="A147">
        <v>95</v>
      </c>
      <c r="B147" t="s">
        <v>50</v>
      </c>
      <c r="C147" s="4">
        <v>44706</v>
      </c>
      <c r="D147">
        <v>18.899999999999999</v>
      </c>
      <c r="E147">
        <v>12.3</v>
      </c>
      <c r="F147">
        <v>26</v>
      </c>
      <c r="G147">
        <v>10.7</v>
      </c>
      <c r="H147">
        <v>8.4</v>
      </c>
      <c r="I147">
        <v>3.8</v>
      </c>
      <c r="K147" s="18">
        <f>MONTH(날씨8[[#This Row],[tm]])</f>
        <v>5</v>
      </c>
      <c r="L147" s="18">
        <f>DAY(날씨8[[#This Row],[tm]])</f>
        <v>25</v>
      </c>
    </row>
    <row r="148" spans="1:12" x14ac:dyDescent="0.3">
      <c r="A148">
        <v>95</v>
      </c>
      <c r="B148" t="s">
        <v>50</v>
      </c>
      <c r="C148" s="4">
        <v>44707</v>
      </c>
      <c r="D148">
        <v>16.8</v>
      </c>
      <c r="E148">
        <v>12.4</v>
      </c>
      <c r="F148">
        <v>21.8</v>
      </c>
      <c r="G148">
        <v>0.6</v>
      </c>
      <c r="H148">
        <v>14.4</v>
      </c>
      <c r="I148">
        <v>5.6</v>
      </c>
      <c r="K148" s="18">
        <f>MONTH(날씨8[[#This Row],[tm]])</f>
        <v>5</v>
      </c>
      <c r="L148" s="18">
        <f>DAY(날씨8[[#This Row],[tm]])</f>
        <v>26</v>
      </c>
    </row>
    <row r="149" spans="1:12" x14ac:dyDescent="0.3">
      <c r="A149">
        <v>95</v>
      </c>
      <c r="B149" t="s">
        <v>50</v>
      </c>
      <c r="C149" s="4">
        <v>44708</v>
      </c>
      <c r="D149">
        <v>18.100000000000001</v>
      </c>
      <c r="E149">
        <v>13.6</v>
      </c>
      <c r="F149">
        <v>23.4</v>
      </c>
      <c r="G149">
        <v>0.2</v>
      </c>
      <c r="H149">
        <v>9.9</v>
      </c>
      <c r="I149">
        <v>4.5</v>
      </c>
      <c r="K149" s="18">
        <f>MONTH(날씨8[[#This Row],[tm]])</f>
        <v>5</v>
      </c>
      <c r="L149" s="18">
        <f>DAY(날씨8[[#This Row],[tm]])</f>
        <v>27</v>
      </c>
    </row>
    <row r="150" spans="1:12" x14ac:dyDescent="0.3">
      <c r="A150">
        <v>95</v>
      </c>
      <c r="B150" t="s">
        <v>50</v>
      </c>
      <c r="C150" s="4">
        <v>44709</v>
      </c>
      <c r="D150">
        <v>19.399999999999999</v>
      </c>
      <c r="E150">
        <v>10.1</v>
      </c>
      <c r="F150">
        <v>29</v>
      </c>
      <c r="H150">
        <v>10.7</v>
      </c>
      <c r="I150">
        <v>4.2</v>
      </c>
      <c r="K150" s="18">
        <f>MONTH(날씨8[[#This Row],[tm]])</f>
        <v>5</v>
      </c>
      <c r="L150" s="18">
        <f>DAY(날씨8[[#This Row],[tm]])</f>
        <v>28</v>
      </c>
    </row>
    <row r="151" spans="1:12" x14ac:dyDescent="0.3">
      <c r="A151">
        <v>95</v>
      </c>
      <c r="B151" t="s">
        <v>50</v>
      </c>
      <c r="C151" s="4">
        <v>44710</v>
      </c>
      <c r="D151">
        <v>19.8</v>
      </c>
      <c r="E151">
        <v>11.9</v>
      </c>
      <c r="F151">
        <v>26.7</v>
      </c>
      <c r="H151">
        <v>5.7</v>
      </c>
      <c r="I151">
        <v>3.2</v>
      </c>
      <c r="K151" s="18">
        <f>MONTH(날씨8[[#This Row],[tm]])</f>
        <v>5</v>
      </c>
      <c r="L151" s="18">
        <f>DAY(날씨8[[#This Row],[tm]])</f>
        <v>29</v>
      </c>
    </row>
    <row r="152" spans="1:12" x14ac:dyDescent="0.3">
      <c r="A152">
        <v>95</v>
      </c>
      <c r="B152" t="s">
        <v>50</v>
      </c>
      <c r="C152" s="4">
        <v>44711</v>
      </c>
      <c r="D152">
        <v>18.3</v>
      </c>
      <c r="E152">
        <v>13.9</v>
      </c>
      <c r="F152">
        <v>23.2</v>
      </c>
      <c r="G152">
        <v>0.4</v>
      </c>
      <c r="H152">
        <v>5.6</v>
      </c>
      <c r="I152">
        <v>3.4</v>
      </c>
      <c r="K152" s="18">
        <f>MONTH(날씨8[[#This Row],[tm]])</f>
        <v>5</v>
      </c>
      <c r="L152" s="18">
        <f>DAY(날씨8[[#This Row],[tm]])</f>
        <v>30</v>
      </c>
    </row>
    <row r="153" spans="1:12" x14ac:dyDescent="0.3">
      <c r="A153">
        <v>95</v>
      </c>
      <c r="B153" t="s">
        <v>50</v>
      </c>
      <c r="C153" s="4">
        <v>44712</v>
      </c>
      <c r="D153">
        <v>17.600000000000001</v>
      </c>
      <c r="E153">
        <v>9.4</v>
      </c>
      <c r="F153">
        <v>26</v>
      </c>
      <c r="G153">
        <v>0</v>
      </c>
      <c r="H153">
        <v>11.5</v>
      </c>
      <c r="I153">
        <v>4.5999999999999996</v>
      </c>
      <c r="K153" s="18">
        <f>MONTH(날씨8[[#This Row],[tm]])</f>
        <v>5</v>
      </c>
      <c r="L153" s="18">
        <f>DAY(날씨8[[#This Row],[tm]])</f>
        <v>31</v>
      </c>
    </row>
    <row r="154" spans="1:12" x14ac:dyDescent="0.3">
      <c r="A154">
        <v>95</v>
      </c>
      <c r="B154" t="s">
        <v>50</v>
      </c>
      <c r="C154" s="4">
        <v>44713</v>
      </c>
      <c r="D154">
        <v>19.8</v>
      </c>
      <c r="E154">
        <v>11.5</v>
      </c>
      <c r="F154">
        <v>27.1</v>
      </c>
      <c r="H154">
        <v>7.6</v>
      </c>
      <c r="I154">
        <v>4</v>
      </c>
      <c r="K154" s="18">
        <f>MONTH(날씨8[[#This Row],[tm]])</f>
        <v>6</v>
      </c>
      <c r="L154" s="18">
        <f>DAY(날씨8[[#This Row],[tm]])</f>
        <v>1</v>
      </c>
    </row>
    <row r="155" spans="1:12" x14ac:dyDescent="0.3">
      <c r="A155">
        <v>95</v>
      </c>
      <c r="B155" t="s">
        <v>50</v>
      </c>
      <c r="C155" s="4">
        <v>44714</v>
      </c>
      <c r="D155">
        <v>19</v>
      </c>
      <c r="E155">
        <v>10.3</v>
      </c>
      <c r="F155">
        <v>26.3</v>
      </c>
      <c r="H155">
        <v>6.2</v>
      </c>
      <c r="I155">
        <v>3.1</v>
      </c>
      <c r="K155" s="18">
        <f>MONTH(날씨8[[#This Row],[tm]])</f>
        <v>6</v>
      </c>
      <c r="L155" s="18">
        <f>DAY(날씨8[[#This Row],[tm]])</f>
        <v>2</v>
      </c>
    </row>
    <row r="156" spans="1:12" x14ac:dyDescent="0.3">
      <c r="A156">
        <v>95</v>
      </c>
      <c r="B156" t="s">
        <v>50</v>
      </c>
      <c r="C156" s="4">
        <v>44715</v>
      </c>
      <c r="D156">
        <v>21.9</v>
      </c>
      <c r="E156">
        <v>14.9</v>
      </c>
      <c r="F156">
        <v>30.7</v>
      </c>
      <c r="H156">
        <v>9.4</v>
      </c>
      <c r="I156">
        <v>5.4</v>
      </c>
      <c r="K156" s="18">
        <f>MONTH(날씨8[[#This Row],[tm]])</f>
        <v>6</v>
      </c>
      <c r="L156" s="18">
        <f>DAY(날씨8[[#This Row],[tm]])</f>
        <v>3</v>
      </c>
    </row>
    <row r="157" spans="1:12" x14ac:dyDescent="0.3">
      <c r="A157">
        <v>95</v>
      </c>
      <c r="B157" t="s">
        <v>50</v>
      </c>
      <c r="C157" s="4">
        <v>44716</v>
      </c>
      <c r="D157">
        <v>21.6</v>
      </c>
      <c r="E157">
        <v>15.7</v>
      </c>
      <c r="F157">
        <v>26.8</v>
      </c>
      <c r="H157">
        <v>5.7</v>
      </c>
      <c r="I157">
        <v>3.8</v>
      </c>
      <c r="K157" s="18">
        <f>MONTH(날씨8[[#This Row],[tm]])</f>
        <v>6</v>
      </c>
      <c r="L157" s="18">
        <f>DAY(날씨8[[#This Row],[tm]])</f>
        <v>4</v>
      </c>
    </row>
    <row r="158" spans="1:12" x14ac:dyDescent="0.3">
      <c r="A158">
        <v>95</v>
      </c>
      <c r="B158" t="s">
        <v>50</v>
      </c>
      <c r="C158" s="4">
        <v>44717</v>
      </c>
      <c r="D158">
        <v>20</v>
      </c>
      <c r="E158">
        <v>17.2</v>
      </c>
      <c r="F158">
        <v>24.7</v>
      </c>
      <c r="G158">
        <v>0.3</v>
      </c>
      <c r="H158">
        <v>7.7</v>
      </c>
      <c r="I158">
        <v>5</v>
      </c>
      <c r="K158" s="18">
        <f>MONTH(날씨8[[#This Row],[tm]])</f>
        <v>6</v>
      </c>
      <c r="L158" s="18">
        <f>DAY(날씨8[[#This Row],[tm]])</f>
        <v>5</v>
      </c>
    </row>
    <row r="159" spans="1:12" x14ac:dyDescent="0.3">
      <c r="A159">
        <v>95</v>
      </c>
      <c r="B159" t="s">
        <v>50</v>
      </c>
      <c r="C159" s="4">
        <v>44718</v>
      </c>
      <c r="D159">
        <v>15.8</v>
      </c>
      <c r="E159">
        <v>12.6</v>
      </c>
      <c r="F159">
        <v>20.399999999999999</v>
      </c>
      <c r="G159">
        <v>18</v>
      </c>
      <c r="H159">
        <v>12.2</v>
      </c>
      <c r="I159">
        <v>6.7</v>
      </c>
      <c r="K159" s="18">
        <f>MONTH(날씨8[[#This Row],[tm]])</f>
        <v>6</v>
      </c>
      <c r="L159" s="18">
        <f>DAY(날씨8[[#This Row],[tm]])</f>
        <v>6</v>
      </c>
    </row>
    <row r="160" spans="1:12" x14ac:dyDescent="0.3">
      <c r="A160">
        <v>95</v>
      </c>
      <c r="B160" t="s">
        <v>50</v>
      </c>
      <c r="C160" s="4">
        <v>44719</v>
      </c>
      <c r="D160">
        <v>16.7</v>
      </c>
      <c r="E160">
        <v>11.3</v>
      </c>
      <c r="F160">
        <v>22.8</v>
      </c>
      <c r="G160">
        <v>0</v>
      </c>
      <c r="H160">
        <v>8.6</v>
      </c>
      <c r="I160">
        <v>5.4</v>
      </c>
      <c r="K160" s="18">
        <f>MONTH(날씨8[[#This Row],[tm]])</f>
        <v>6</v>
      </c>
      <c r="L160" s="18">
        <f>DAY(날씨8[[#This Row],[tm]])</f>
        <v>7</v>
      </c>
    </row>
    <row r="161" spans="1:12" x14ac:dyDescent="0.3">
      <c r="A161">
        <v>95</v>
      </c>
      <c r="B161" t="s">
        <v>50</v>
      </c>
      <c r="C161" s="4">
        <v>44720</v>
      </c>
      <c r="D161">
        <v>18.8</v>
      </c>
      <c r="E161">
        <v>12.6</v>
      </c>
      <c r="F161">
        <v>24</v>
      </c>
      <c r="H161">
        <v>6.4</v>
      </c>
      <c r="I161">
        <v>3.3</v>
      </c>
      <c r="K161" s="18">
        <f>MONTH(날씨8[[#This Row],[tm]])</f>
        <v>6</v>
      </c>
      <c r="L161" s="18">
        <f>DAY(날씨8[[#This Row],[tm]])</f>
        <v>8</v>
      </c>
    </row>
    <row r="162" spans="1:12" x14ac:dyDescent="0.3">
      <c r="A162">
        <v>95</v>
      </c>
      <c r="B162" t="s">
        <v>50</v>
      </c>
      <c r="C162" s="4">
        <v>44721</v>
      </c>
      <c r="D162">
        <v>17.3</v>
      </c>
      <c r="E162">
        <v>14.6</v>
      </c>
      <c r="F162">
        <v>20.8</v>
      </c>
      <c r="G162">
        <v>1.7</v>
      </c>
      <c r="H162">
        <v>6.5</v>
      </c>
      <c r="I162">
        <v>3.7</v>
      </c>
      <c r="K162" s="18">
        <f>MONTH(날씨8[[#This Row],[tm]])</f>
        <v>6</v>
      </c>
      <c r="L162" s="18">
        <f>DAY(날씨8[[#This Row],[tm]])</f>
        <v>9</v>
      </c>
    </row>
    <row r="163" spans="1:12" x14ac:dyDescent="0.3">
      <c r="A163">
        <v>95</v>
      </c>
      <c r="B163" t="s">
        <v>50</v>
      </c>
      <c r="C163" s="4">
        <v>44722</v>
      </c>
      <c r="D163">
        <v>18.100000000000001</v>
      </c>
      <c r="E163">
        <v>13.7</v>
      </c>
      <c r="F163">
        <v>22</v>
      </c>
      <c r="G163">
        <v>0</v>
      </c>
      <c r="H163">
        <v>8.5</v>
      </c>
      <c r="I163">
        <v>3.9</v>
      </c>
      <c r="K163" s="18">
        <f>MONTH(날씨8[[#This Row],[tm]])</f>
        <v>6</v>
      </c>
      <c r="L163" s="18">
        <f>DAY(날씨8[[#This Row],[tm]])</f>
        <v>10</v>
      </c>
    </row>
    <row r="164" spans="1:12" x14ac:dyDescent="0.3">
      <c r="A164">
        <v>95</v>
      </c>
      <c r="B164" t="s">
        <v>50</v>
      </c>
      <c r="C164" s="4">
        <v>44723</v>
      </c>
      <c r="D164">
        <v>20.9</v>
      </c>
      <c r="E164">
        <v>14.9</v>
      </c>
      <c r="F164">
        <v>28.2</v>
      </c>
      <c r="G164">
        <v>0.1</v>
      </c>
      <c r="H164">
        <v>8.9</v>
      </c>
      <c r="I164">
        <v>5.0999999999999996</v>
      </c>
      <c r="K164" s="18">
        <f>MONTH(날씨8[[#This Row],[tm]])</f>
        <v>6</v>
      </c>
      <c r="L164" s="18">
        <f>DAY(날씨8[[#This Row],[tm]])</f>
        <v>11</v>
      </c>
    </row>
    <row r="165" spans="1:12" x14ac:dyDescent="0.3">
      <c r="A165">
        <v>95</v>
      </c>
      <c r="B165" t="s">
        <v>50</v>
      </c>
      <c r="C165" s="4">
        <v>44724</v>
      </c>
      <c r="D165">
        <v>21.7</v>
      </c>
      <c r="E165">
        <v>13.6</v>
      </c>
      <c r="F165">
        <v>28.3</v>
      </c>
      <c r="H165">
        <v>5.2</v>
      </c>
      <c r="I165">
        <v>3.3</v>
      </c>
      <c r="K165" s="18">
        <f>MONTH(날씨8[[#This Row],[tm]])</f>
        <v>6</v>
      </c>
      <c r="L165" s="18">
        <f>DAY(날씨8[[#This Row],[tm]])</f>
        <v>12</v>
      </c>
    </row>
    <row r="166" spans="1:12" x14ac:dyDescent="0.3">
      <c r="A166">
        <v>95</v>
      </c>
      <c r="B166" t="s">
        <v>50</v>
      </c>
      <c r="C166" s="4">
        <v>44725</v>
      </c>
      <c r="D166">
        <v>19.2</v>
      </c>
      <c r="E166">
        <v>17</v>
      </c>
      <c r="F166">
        <v>25.2</v>
      </c>
      <c r="G166">
        <v>7.5</v>
      </c>
      <c r="H166">
        <v>8.8000000000000007</v>
      </c>
      <c r="I166">
        <v>5.4</v>
      </c>
      <c r="K166" s="18">
        <f>MONTH(날씨8[[#This Row],[tm]])</f>
        <v>6</v>
      </c>
      <c r="L166" s="18">
        <f>DAY(날씨8[[#This Row],[tm]])</f>
        <v>13</v>
      </c>
    </row>
    <row r="167" spans="1:12" x14ac:dyDescent="0.3">
      <c r="A167">
        <v>95</v>
      </c>
      <c r="B167" t="s">
        <v>50</v>
      </c>
      <c r="C167" s="4">
        <v>44726</v>
      </c>
      <c r="D167">
        <v>19.5</v>
      </c>
      <c r="E167">
        <v>14.9</v>
      </c>
      <c r="F167">
        <v>24.8</v>
      </c>
      <c r="H167">
        <v>10.7</v>
      </c>
      <c r="I167">
        <v>5.5</v>
      </c>
      <c r="K167" s="18">
        <f>MONTH(날씨8[[#This Row],[tm]])</f>
        <v>6</v>
      </c>
      <c r="L167" s="18">
        <f>DAY(날씨8[[#This Row],[tm]])</f>
        <v>14</v>
      </c>
    </row>
    <row r="168" spans="1:12" x14ac:dyDescent="0.3">
      <c r="A168">
        <v>95</v>
      </c>
      <c r="B168" t="s">
        <v>50</v>
      </c>
      <c r="C168" s="4">
        <v>44727</v>
      </c>
      <c r="D168">
        <v>15.6</v>
      </c>
      <c r="E168">
        <v>13.2</v>
      </c>
      <c r="F168">
        <v>17.2</v>
      </c>
      <c r="G168">
        <v>18.100000000000001</v>
      </c>
      <c r="H168">
        <v>7</v>
      </c>
      <c r="I168">
        <v>4.0999999999999996</v>
      </c>
      <c r="K168" s="18">
        <f>MONTH(날씨8[[#This Row],[tm]])</f>
        <v>6</v>
      </c>
      <c r="L168" s="18">
        <f>DAY(날씨8[[#This Row],[tm]])</f>
        <v>15</v>
      </c>
    </row>
    <row r="169" spans="1:12" x14ac:dyDescent="0.3">
      <c r="A169">
        <v>95</v>
      </c>
      <c r="B169" t="s">
        <v>50</v>
      </c>
      <c r="C169" s="4">
        <v>44728</v>
      </c>
      <c r="D169">
        <v>19.2</v>
      </c>
      <c r="E169">
        <v>16</v>
      </c>
      <c r="F169">
        <v>23.5</v>
      </c>
      <c r="G169">
        <v>0.6</v>
      </c>
      <c r="H169">
        <v>5.7</v>
      </c>
      <c r="I169">
        <v>3.2</v>
      </c>
      <c r="K169" s="18">
        <f>MONTH(날씨8[[#This Row],[tm]])</f>
        <v>6</v>
      </c>
      <c r="L169" s="18">
        <f>DAY(날씨8[[#This Row],[tm]])</f>
        <v>16</v>
      </c>
    </row>
    <row r="170" spans="1:12" x14ac:dyDescent="0.3">
      <c r="A170">
        <v>95</v>
      </c>
      <c r="B170" t="s">
        <v>50</v>
      </c>
      <c r="C170" s="4">
        <v>44729</v>
      </c>
      <c r="D170">
        <v>21.4</v>
      </c>
      <c r="E170">
        <v>13.9</v>
      </c>
      <c r="F170">
        <v>27.2</v>
      </c>
      <c r="H170">
        <v>6.2</v>
      </c>
      <c r="I170">
        <v>3</v>
      </c>
      <c r="K170" s="18">
        <f>MONTH(날씨8[[#This Row],[tm]])</f>
        <v>6</v>
      </c>
      <c r="L170" s="18">
        <f>DAY(날씨8[[#This Row],[tm]])</f>
        <v>17</v>
      </c>
    </row>
    <row r="171" spans="1:12" x14ac:dyDescent="0.3">
      <c r="A171">
        <v>95</v>
      </c>
      <c r="B171" t="s">
        <v>50</v>
      </c>
      <c r="C171" s="4">
        <v>44730</v>
      </c>
      <c r="D171">
        <v>22.4</v>
      </c>
      <c r="E171">
        <v>20.5</v>
      </c>
      <c r="F171">
        <v>24.4</v>
      </c>
      <c r="G171">
        <v>0</v>
      </c>
      <c r="H171">
        <v>5.6</v>
      </c>
      <c r="I171">
        <v>2.8</v>
      </c>
      <c r="K171" s="18">
        <f>MONTH(날씨8[[#This Row],[tm]])</f>
        <v>6</v>
      </c>
      <c r="L171" s="18">
        <f>DAY(날씨8[[#This Row],[tm]])</f>
        <v>18</v>
      </c>
    </row>
    <row r="172" spans="1:12" x14ac:dyDescent="0.3">
      <c r="A172">
        <v>95</v>
      </c>
      <c r="B172" t="s">
        <v>50</v>
      </c>
      <c r="C172" s="4">
        <v>44731</v>
      </c>
      <c r="D172">
        <v>22</v>
      </c>
      <c r="E172">
        <v>19.7</v>
      </c>
      <c r="F172">
        <v>25.6</v>
      </c>
      <c r="G172">
        <v>0</v>
      </c>
      <c r="H172">
        <v>4.4000000000000004</v>
      </c>
      <c r="I172">
        <v>2.6</v>
      </c>
      <c r="K172" s="18">
        <f>MONTH(날씨8[[#This Row],[tm]])</f>
        <v>6</v>
      </c>
      <c r="L172" s="18">
        <f>DAY(날씨8[[#This Row],[tm]])</f>
        <v>19</v>
      </c>
    </row>
    <row r="173" spans="1:12" x14ac:dyDescent="0.3">
      <c r="A173">
        <v>95</v>
      </c>
      <c r="B173" t="s">
        <v>50</v>
      </c>
      <c r="C173" s="4">
        <v>44732</v>
      </c>
      <c r="D173">
        <v>23.9</v>
      </c>
      <c r="E173">
        <v>20.100000000000001</v>
      </c>
      <c r="F173">
        <v>29</v>
      </c>
      <c r="H173">
        <v>4.4000000000000004</v>
      </c>
      <c r="I173">
        <v>2.6</v>
      </c>
      <c r="K173" s="18">
        <f>MONTH(날씨8[[#This Row],[tm]])</f>
        <v>6</v>
      </c>
      <c r="L173" s="18">
        <f>DAY(날씨8[[#This Row],[tm]])</f>
        <v>20</v>
      </c>
    </row>
    <row r="174" spans="1:12" x14ac:dyDescent="0.3">
      <c r="A174">
        <v>95</v>
      </c>
      <c r="B174" t="s">
        <v>50</v>
      </c>
      <c r="C174" s="4">
        <v>44733</v>
      </c>
      <c r="D174">
        <v>25.1</v>
      </c>
      <c r="E174">
        <v>18.3</v>
      </c>
      <c r="F174">
        <v>31.7</v>
      </c>
      <c r="H174">
        <v>5.6</v>
      </c>
      <c r="I174">
        <v>3</v>
      </c>
      <c r="K174" s="18">
        <f>MONTH(날씨8[[#This Row],[tm]])</f>
        <v>6</v>
      </c>
      <c r="L174" s="18">
        <f>DAY(날씨8[[#This Row],[tm]])</f>
        <v>21</v>
      </c>
    </row>
    <row r="175" spans="1:12" x14ac:dyDescent="0.3">
      <c r="A175">
        <v>95</v>
      </c>
      <c r="B175" t="s">
        <v>50</v>
      </c>
      <c r="C175" s="4">
        <v>44734</v>
      </c>
      <c r="D175">
        <v>25</v>
      </c>
      <c r="E175">
        <v>21.3</v>
      </c>
      <c r="F175">
        <v>30</v>
      </c>
      <c r="H175">
        <v>6.1</v>
      </c>
      <c r="I175">
        <v>3.1</v>
      </c>
      <c r="K175" s="18">
        <f>MONTH(날씨8[[#This Row],[tm]])</f>
        <v>6</v>
      </c>
      <c r="L175" s="18">
        <f>DAY(날씨8[[#This Row],[tm]])</f>
        <v>22</v>
      </c>
    </row>
    <row r="176" spans="1:12" x14ac:dyDescent="0.3">
      <c r="A176">
        <v>95</v>
      </c>
      <c r="B176" t="s">
        <v>50</v>
      </c>
      <c r="C176" s="4">
        <v>44735</v>
      </c>
      <c r="D176">
        <v>22.3</v>
      </c>
      <c r="E176">
        <v>18.5</v>
      </c>
      <c r="F176">
        <v>25.2</v>
      </c>
      <c r="G176">
        <v>92.3</v>
      </c>
      <c r="H176">
        <v>9.1999999999999993</v>
      </c>
      <c r="I176">
        <v>4.5</v>
      </c>
      <c r="K176" s="18">
        <f>MONTH(날씨8[[#This Row],[tm]])</f>
        <v>6</v>
      </c>
      <c r="L176" s="18">
        <f>DAY(날씨8[[#This Row],[tm]])</f>
        <v>23</v>
      </c>
    </row>
    <row r="177" spans="1:12" x14ac:dyDescent="0.3">
      <c r="A177">
        <v>95</v>
      </c>
      <c r="B177" t="s">
        <v>50</v>
      </c>
      <c r="C177" s="4">
        <v>44736</v>
      </c>
      <c r="D177">
        <v>23.6</v>
      </c>
      <c r="E177">
        <v>21.7</v>
      </c>
      <c r="F177">
        <v>27.3</v>
      </c>
      <c r="G177">
        <v>4.2</v>
      </c>
      <c r="H177">
        <v>9.6</v>
      </c>
      <c r="I177">
        <v>4.7</v>
      </c>
      <c r="K177" s="18">
        <f>MONTH(날씨8[[#This Row],[tm]])</f>
        <v>6</v>
      </c>
      <c r="L177" s="18">
        <f>DAY(날씨8[[#This Row],[tm]])</f>
        <v>24</v>
      </c>
    </row>
    <row r="178" spans="1:12" x14ac:dyDescent="0.3">
      <c r="A178">
        <v>95</v>
      </c>
      <c r="B178" t="s">
        <v>50</v>
      </c>
      <c r="C178" s="4">
        <v>44737</v>
      </c>
      <c r="D178">
        <v>24.9</v>
      </c>
      <c r="E178">
        <v>20.3</v>
      </c>
      <c r="F178">
        <v>30.1</v>
      </c>
      <c r="H178">
        <v>7.8</v>
      </c>
      <c r="I178">
        <v>4.5</v>
      </c>
      <c r="K178" s="18">
        <f>MONTH(날씨8[[#This Row],[tm]])</f>
        <v>6</v>
      </c>
      <c r="L178" s="18">
        <f>DAY(날씨8[[#This Row],[tm]])</f>
        <v>25</v>
      </c>
    </row>
    <row r="179" spans="1:12" x14ac:dyDescent="0.3">
      <c r="A179">
        <v>95</v>
      </c>
      <c r="B179" t="s">
        <v>50</v>
      </c>
      <c r="C179" s="4">
        <v>44738</v>
      </c>
      <c r="D179">
        <v>23.8</v>
      </c>
      <c r="E179">
        <v>19.8</v>
      </c>
      <c r="F179">
        <v>26</v>
      </c>
      <c r="G179">
        <v>5.5</v>
      </c>
      <c r="H179">
        <v>10.7</v>
      </c>
      <c r="I179">
        <v>6.1</v>
      </c>
      <c r="K179" s="18">
        <f>MONTH(날씨8[[#This Row],[tm]])</f>
        <v>6</v>
      </c>
      <c r="L179" s="18">
        <f>DAY(날씨8[[#This Row],[tm]])</f>
        <v>26</v>
      </c>
    </row>
    <row r="180" spans="1:12" x14ac:dyDescent="0.3">
      <c r="A180">
        <v>95</v>
      </c>
      <c r="B180" t="s">
        <v>50</v>
      </c>
      <c r="C180" s="4">
        <v>44739</v>
      </c>
      <c r="D180">
        <v>25.2</v>
      </c>
      <c r="E180">
        <v>22.9</v>
      </c>
      <c r="F180">
        <v>27.5</v>
      </c>
      <c r="G180">
        <v>25.8</v>
      </c>
      <c r="H180">
        <v>10.199999999999999</v>
      </c>
      <c r="I180">
        <v>4.5</v>
      </c>
      <c r="K180" s="18">
        <f>MONTH(날씨8[[#This Row],[tm]])</f>
        <v>6</v>
      </c>
      <c r="L180" s="18">
        <f>DAY(날씨8[[#This Row],[tm]])</f>
        <v>27</v>
      </c>
    </row>
    <row r="181" spans="1:12" x14ac:dyDescent="0.3">
      <c r="A181">
        <v>95</v>
      </c>
      <c r="B181" t="s">
        <v>50</v>
      </c>
      <c r="C181" s="4">
        <v>44740</v>
      </c>
      <c r="D181">
        <v>25</v>
      </c>
      <c r="E181">
        <v>24.1</v>
      </c>
      <c r="F181">
        <v>26.6</v>
      </c>
      <c r="G181">
        <v>17.899999999999999</v>
      </c>
      <c r="H181">
        <v>16.5</v>
      </c>
      <c r="I181">
        <v>6.3</v>
      </c>
      <c r="K181" s="18">
        <f>MONTH(날씨8[[#This Row],[tm]])</f>
        <v>6</v>
      </c>
      <c r="L181" s="18">
        <f>DAY(날씨8[[#This Row],[tm]])</f>
        <v>28</v>
      </c>
    </row>
    <row r="182" spans="1:12" x14ac:dyDescent="0.3">
      <c r="A182">
        <v>95</v>
      </c>
      <c r="B182" t="s">
        <v>50</v>
      </c>
      <c r="C182" s="4">
        <v>44741</v>
      </c>
      <c r="D182">
        <v>24.3</v>
      </c>
      <c r="E182">
        <v>23.5</v>
      </c>
      <c r="F182">
        <v>25.7</v>
      </c>
      <c r="G182">
        <v>101.1</v>
      </c>
      <c r="H182">
        <v>14.7</v>
      </c>
      <c r="I182">
        <v>7.1</v>
      </c>
      <c r="K182" s="18">
        <f>MONTH(날씨8[[#This Row],[tm]])</f>
        <v>6</v>
      </c>
      <c r="L182" s="18">
        <f>DAY(날씨8[[#This Row],[tm]])</f>
        <v>29</v>
      </c>
    </row>
    <row r="183" spans="1:12" x14ac:dyDescent="0.3">
      <c r="A183">
        <v>95</v>
      </c>
      <c r="B183" t="s">
        <v>50</v>
      </c>
      <c r="C183" s="4">
        <v>44742</v>
      </c>
      <c r="D183">
        <v>21.5</v>
      </c>
      <c r="E183">
        <v>19.899999999999999</v>
      </c>
      <c r="F183">
        <v>24</v>
      </c>
      <c r="G183">
        <v>144.1</v>
      </c>
      <c r="H183">
        <v>6.9</v>
      </c>
      <c r="I183">
        <v>3.8</v>
      </c>
      <c r="K183" s="18">
        <f>MONTH(날씨8[[#This Row],[tm]])</f>
        <v>6</v>
      </c>
      <c r="L183" s="18">
        <f>DAY(날씨8[[#This Row],[tm]])</f>
        <v>30</v>
      </c>
    </row>
    <row r="184" spans="1:12" x14ac:dyDescent="0.3">
      <c r="A184">
        <v>95</v>
      </c>
      <c r="B184" t="s">
        <v>50</v>
      </c>
      <c r="C184" s="4">
        <v>44743</v>
      </c>
      <c r="D184">
        <v>26.1</v>
      </c>
      <c r="E184">
        <v>20.399999999999999</v>
      </c>
      <c r="F184">
        <v>30.9</v>
      </c>
      <c r="G184">
        <v>1.8</v>
      </c>
      <c r="H184">
        <v>7.9</v>
      </c>
      <c r="I184">
        <v>3.9</v>
      </c>
      <c r="K184" s="18">
        <f>MONTH(날씨8[[#This Row],[tm]])</f>
        <v>7</v>
      </c>
      <c r="L184" s="18">
        <f>DAY(날씨8[[#This Row],[tm]])</f>
        <v>1</v>
      </c>
    </row>
    <row r="185" spans="1:12" x14ac:dyDescent="0.3">
      <c r="A185">
        <v>95</v>
      </c>
      <c r="B185" t="s">
        <v>50</v>
      </c>
      <c r="C185" s="4">
        <v>44744</v>
      </c>
      <c r="D185">
        <v>26.1</v>
      </c>
      <c r="E185">
        <v>21</v>
      </c>
      <c r="F185">
        <v>31.6</v>
      </c>
      <c r="H185">
        <v>4.5999999999999996</v>
      </c>
      <c r="I185">
        <v>2.8</v>
      </c>
      <c r="K185" s="18">
        <f>MONTH(날씨8[[#This Row],[tm]])</f>
        <v>7</v>
      </c>
      <c r="L185" s="18">
        <f>DAY(날씨8[[#This Row],[tm]])</f>
        <v>2</v>
      </c>
    </row>
    <row r="186" spans="1:12" x14ac:dyDescent="0.3">
      <c r="A186">
        <v>95</v>
      </c>
      <c r="B186" t="s">
        <v>50</v>
      </c>
      <c r="C186" s="4">
        <v>44745</v>
      </c>
      <c r="D186">
        <v>26.8</v>
      </c>
      <c r="E186">
        <v>21.3</v>
      </c>
      <c r="F186">
        <v>32.299999999999997</v>
      </c>
      <c r="H186">
        <v>5.3</v>
      </c>
      <c r="I186">
        <v>3.2</v>
      </c>
      <c r="K186" s="18">
        <f>MONTH(날씨8[[#This Row],[tm]])</f>
        <v>7</v>
      </c>
      <c r="L186" s="18">
        <f>DAY(날씨8[[#This Row],[tm]])</f>
        <v>3</v>
      </c>
    </row>
    <row r="187" spans="1:12" x14ac:dyDescent="0.3">
      <c r="A187">
        <v>95</v>
      </c>
      <c r="B187" t="s">
        <v>50</v>
      </c>
      <c r="C187" s="4">
        <v>44746</v>
      </c>
      <c r="D187">
        <v>27</v>
      </c>
      <c r="E187">
        <v>22</v>
      </c>
      <c r="F187">
        <v>31.6</v>
      </c>
      <c r="G187">
        <v>0</v>
      </c>
      <c r="H187">
        <v>5.2</v>
      </c>
      <c r="I187">
        <v>3.3</v>
      </c>
      <c r="K187" s="18">
        <f>MONTH(날씨8[[#This Row],[tm]])</f>
        <v>7</v>
      </c>
      <c r="L187" s="18">
        <f>DAY(날씨8[[#This Row],[tm]])</f>
        <v>4</v>
      </c>
    </row>
    <row r="188" spans="1:12" x14ac:dyDescent="0.3">
      <c r="A188">
        <v>95</v>
      </c>
      <c r="B188" t="s">
        <v>50</v>
      </c>
      <c r="C188" s="4">
        <v>44747</v>
      </c>
      <c r="D188">
        <v>26</v>
      </c>
      <c r="E188">
        <v>23.5</v>
      </c>
      <c r="F188">
        <v>32.9</v>
      </c>
      <c r="G188">
        <v>1</v>
      </c>
      <c r="H188">
        <v>7.8</v>
      </c>
      <c r="I188">
        <v>4</v>
      </c>
      <c r="K188" s="18">
        <f>MONTH(날씨8[[#This Row],[tm]])</f>
        <v>7</v>
      </c>
      <c r="L188" s="18">
        <f>DAY(날씨8[[#This Row],[tm]])</f>
        <v>5</v>
      </c>
    </row>
    <row r="189" spans="1:12" x14ac:dyDescent="0.3">
      <c r="A189">
        <v>95</v>
      </c>
      <c r="B189" t="s">
        <v>50</v>
      </c>
      <c r="C189" s="4">
        <v>44748</v>
      </c>
      <c r="D189">
        <v>26.8</v>
      </c>
      <c r="E189">
        <v>22.1</v>
      </c>
      <c r="F189">
        <v>30.8</v>
      </c>
      <c r="G189">
        <v>0</v>
      </c>
      <c r="H189">
        <v>3.6</v>
      </c>
      <c r="I189">
        <v>2</v>
      </c>
      <c r="K189" s="18">
        <f>MONTH(날씨8[[#This Row],[tm]])</f>
        <v>7</v>
      </c>
      <c r="L189" s="18">
        <f>DAY(날씨8[[#This Row],[tm]])</f>
        <v>6</v>
      </c>
    </row>
    <row r="190" spans="1:12" x14ac:dyDescent="0.3">
      <c r="A190">
        <v>95</v>
      </c>
      <c r="B190" t="s">
        <v>50</v>
      </c>
      <c r="C190" s="4">
        <v>44749</v>
      </c>
      <c r="D190">
        <v>26.6</v>
      </c>
      <c r="E190">
        <v>23.9</v>
      </c>
      <c r="F190">
        <v>30</v>
      </c>
      <c r="G190">
        <v>23.4</v>
      </c>
      <c r="H190">
        <v>6.9</v>
      </c>
      <c r="I190">
        <v>3.4</v>
      </c>
      <c r="K190" s="18">
        <f>MONTH(날씨8[[#This Row],[tm]])</f>
        <v>7</v>
      </c>
      <c r="L190" s="18">
        <f>DAY(날씨8[[#This Row],[tm]])</f>
        <v>7</v>
      </c>
    </row>
    <row r="191" spans="1:12" x14ac:dyDescent="0.3">
      <c r="A191">
        <v>95</v>
      </c>
      <c r="B191" t="s">
        <v>50</v>
      </c>
      <c r="C191" s="4">
        <v>44750</v>
      </c>
      <c r="D191">
        <v>23.7</v>
      </c>
      <c r="E191">
        <v>23.1</v>
      </c>
      <c r="F191">
        <v>25.6</v>
      </c>
      <c r="G191">
        <v>3.1</v>
      </c>
      <c r="H191">
        <v>7.2</v>
      </c>
      <c r="I191">
        <v>3.5</v>
      </c>
      <c r="K191" s="18">
        <f>MONTH(날씨8[[#This Row],[tm]])</f>
        <v>7</v>
      </c>
      <c r="L191" s="18">
        <f>DAY(날씨8[[#This Row],[tm]])</f>
        <v>8</v>
      </c>
    </row>
    <row r="192" spans="1:12" x14ac:dyDescent="0.3">
      <c r="A192">
        <v>95</v>
      </c>
      <c r="B192" t="s">
        <v>50</v>
      </c>
      <c r="C192" s="4">
        <v>44751</v>
      </c>
      <c r="D192">
        <v>26.3</v>
      </c>
      <c r="E192">
        <v>22.8</v>
      </c>
      <c r="F192">
        <v>30.5</v>
      </c>
      <c r="G192">
        <v>0.3</v>
      </c>
      <c r="H192">
        <v>3.7</v>
      </c>
      <c r="I192">
        <v>2</v>
      </c>
      <c r="K192" s="18">
        <f>MONTH(날씨8[[#This Row],[tm]])</f>
        <v>7</v>
      </c>
      <c r="L192" s="18">
        <f>DAY(날씨8[[#This Row],[tm]])</f>
        <v>9</v>
      </c>
    </row>
    <row r="193" spans="1:12" x14ac:dyDescent="0.3">
      <c r="A193">
        <v>95</v>
      </c>
      <c r="B193" t="s">
        <v>50</v>
      </c>
      <c r="C193" s="4">
        <v>44752</v>
      </c>
      <c r="D193">
        <v>26.8</v>
      </c>
      <c r="E193">
        <v>21.9</v>
      </c>
      <c r="F193">
        <v>32.700000000000003</v>
      </c>
      <c r="G193">
        <v>10.7</v>
      </c>
      <c r="H193">
        <v>8.8000000000000007</v>
      </c>
      <c r="I193">
        <v>5.5</v>
      </c>
      <c r="K193" s="18">
        <f>MONTH(날씨8[[#This Row],[tm]])</f>
        <v>7</v>
      </c>
      <c r="L193" s="18">
        <f>DAY(날씨8[[#This Row],[tm]])</f>
        <v>10</v>
      </c>
    </row>
    <row r="194" spans="1:12" x14ac:dyDescent="0.3">
      <c r="A194">
        <v>95</v>
      </c>
      <c r="B194" t="s">
        <v>50</v>
      </c>
      <c r="C194" s="4">
        <v>44753</v>
      </c>
      <c r="D194">
        <v>24.1</v>
      </c>
      <c r="E194">
        <v>21.2</v>
      </c>
      <c r="F194">
        <v>27.9</v>
      </c>
      <c r="G194">
        <v>0.6</v>
      </c>
      <c r="H194">
        <v>8</v>
      </c>
      <c r="I194">
        <v>5.0999999999999996</v>
      </c>
      <c r="K194" s="18">
        <f>MONTH(날씨8[[#This Row],[tm]])</f>
        <v>7</v>
      </c>
      <c r="L194" s="18">
        <f>DAY(날씨8[[#This Row],[tm]])</f>
        <v>11</v>
      </c>
    </row>
    <row r="195" spans="1:12" x14ac:dyDescent="0.3">
      <c r="A195">
        <v>95</v>
      </c>
      <c r="B195" t="s">
        <v>50</v>
      </c>
      <c r="C195" s="4">
        <v>44754</v>
      </c>
      <c r="D195">
        <v>24.5</v>
      </c>
      <c r="E195">
        <v>18.8</v>
      </c>
      <c r="F195">
        <v>28.7</v>
      </c>
      <c r="H195">
        <v>5.9</v>
      </c>
      <c r="I195">
        <v>3.6</v>
      </c>
      <c r="K195" s="18">
        <f>MONTH(날씨8[[#This Row],[tm]])</f>
        <v>7</v>
      </c>
      <c r="L195" s="18">
        <f>DAY(날씨8[[#This Row],[tm]])</f>
        <v>12</v>
      </c>
    </row>
    <row r="196" spans="1:12" x14ac:dyDescent="0.3">
      <c r="A196">
        <v>95</v>
      </c>
      <c r="B196" t="s">
        <v>50</v>
      </c>
      <c r="C196" s="4">
        <v>44755</v>
      </c>
      <c r="D196">
        <v>22.5</v>
      </c>
      <c r="E196">
        <v>20.9</v>
      </c>
      <c r="F196">
        <v>23.8</v>
      </c>
      <c r="G196">
        <v>40.4</v>
      </c>
      <c r="H196">
        <v>4.0999999999999996</v>
      </c>
      <c r="I196">
        <v>2.4</v>
      </c>
      <c r="K196" s="18">
        <f>MONTH(날씨8[[#This Row],[tm]])</f>
        <v>7</v>
      </c>
      <c r="L196" s="18">
        <f>DAY(날씨8[[#This Row],[tm]])</f>
        <v>13</v>
      </c>
    </row>
    <row r="197" spans="1:12" x14ac:dyDescent="0.3">
      <c r="A197">
        <v>95</v>
      </c>
      <c r="B197" t="s">
        <v>50</v>
      </c>
      <c r="C197" s="4">
        <v>44756</v>
      </c>
      <c r="D197">
        <v>24.6</v>
      </c>
      <c r="E197">
        <v>20.6</v>
      </c>
      <c r="F197">
        <v>29.3</v>
      </c>
      <c r="G197">
        <v>1.6</v>
      </c>
      <c r="H197">
        <v>6.6</v>
      </c>
      <c r="I197">
        <v>3.4</v>
      </c>
      <c r="K197" s="18">
        <f>MONTH(날씨8[[#This Row],[tm]])</f>
        <v>7</v>
      </c>
      <c r="L197" s="18">
        <f>DAY(날씨8[[#This Row],[tm]])</f>
        <v>14</v>
      </c>
    </row>
    <row r="198" spans="1:12" x14ac:dyDescent="0.3">
      <c r="A198">
        <v>95</v>
      </c>
      <c r="B198" t="s">
        <v>50</v>
      </c>
      <c r="C198" s="4">
        <v>44757</v>
      </c>
      <c r="D198">
        <v>23.3</v>
      </c>
      <c r="E198">
        <v>19.5</v>
      </c>
      <c r="F198">
        <v>29.5</v>
      </c>
      <c r="G198">
        <v>20.9</v>
      </c>
      <c r="H198">
        <v>12</v>
      </c>
      <c r="I198">
        <v>5.6</v>
      </c>
      <c r="K198" s="18">
        <f>MONTH(날씨8[[#This Row],[tm]])</f>
        <v>7</v>
      </c>
      <c r="L198" s="18">
        <f>DAY(날씨8[[#This Row],[tm]])</f>
        <v>15</v>
      </c>
    </row>
    <row r="199" spans="1:12" x14ac:dyDescent="0.3">
      <c r="A199">
        <v>95</v>
      </c>
      <c r="B199" t="s">
        <v>50</v>
      </c>
      <c r="C199" s="4">
        <v>44758</v>
      </c>
      <c r="D199">
        <v>22.9</v>
      </c>
      <c r="E199">
        <v>20.5</v>
      </c>
      <c r="F199">
        <v>27.3</v>
      </c>
      <c r="G199">
        <v>1.2</v>
      </c>
      <c r="H199">
        <v>5.2</v>
      </c>
      <c r="I199">
        <v>2.6</v>
      </c>
      <c r="K199" s="18">
        <f>MONTH(날씨8[[#This Row],[tm]])</f>
        <v>7</v>
      </c>
      <c r="L199" s="18">
        <f>DAY(날씨8[[#This Row],[tm]])</f>
        <v>16</v>
      </c>
    </row>
    <row r="200" spans="1:12" x14ac:dyDescent="0.3">
      <c r="A200">
        <v>95</v>
      </c>
      <c r="B200" t="s">
        <v>50</v>
      </c>
      <c r="C200" s="4">
        <v>44759</v>
      </c>
      <c r="D200">
        <v>23.3</v>
      </c>
      <c r="E200">
        <v>20.2</v>
      </c>
      <c r="F200">
        <v>28.2</v>
      </c>
      <c r="G200">
        <v>2.6</v>
      </c>
      <c r="H200">
        <v>5.3</v>
      </c>
      <c r="I200">
        <v>3.1</v>
      </c>
      <c r="K200" s="18">
        <f>MONTH(날씨8[[#This Row],[tm]])</f>
        <v>7</v>
      </c>
      <c r="L200" s="18">
        <f>DAY(날씨8[[#This Row],[tm]])</f>
        <v>17</v>
      </c>
    </row>
    <row r="201" spans="1:12" x14ac:dyDescent="0.3">
      <c r="A201">
        <v>95</v>
      </c>
      <c r="B201" t="s">
        <v>50</v>
      </c>
      <c r="C201" s="4">
        <v>44760</v>
      </c>
      <c r="D201">
        <v>25.5</v>
      </c>
      <c r="E201">
        <v>21</v>
      </c>
      <c r="F201">
        <v>30.4</v>
      </c>
      <c r="H201">
        <v>4.7</v>
      </c>
      <c r="I201">
        <v>2.7</v>
      </c>
      <c r="K201" s="18">
        <f>MONTH(날씨8[[#This Row],[tm]])</f>
        <v>7</v>
      </c>
      <c r="L201" s="18">
        <f>DAY(날씨8[[#This Row],[tm]])</f>
        <v>18</v>
      </c>
    </row>
    <row r="202" spans="1:12" x14ac:dyDescent="0.3">
      <c r="A202">
        <v>95</v>
      </c>
      <c r="B202" t="s">
        <v>50</v>
      </c>
      <c r="C202" s="4">
        <v>44761</v>
      </c>
      <c r="D202">
        <v>26.2</v>
      </c>
      <c r="E202">
        <v>22.7</v>
      </c>
      <c r="F202">
        <v>30.3</v>
      </c>
      <c r="H202">
        <v>6.2</v>
      </c>
      <c r="I202">
        <v>3.5</v>
      </c>
      <c r="K202" s="18">
        <f>MONTH(날씨8[[#This Row],[tm]])</f>
        <v>7</v>
      </c>
      <c r="L202" s="18">
        <f>DAY(날씨8[[#This Row],[tm]])</f>
        <v>19</v>
      </c>
    </row>
    <row r="203" spans="1:12" x14ac:dyDescent="0.3">
      <c r="A203">
        <v>95</v>
      </c>
      <c r="B203" t="s">
        <v>50</v>
      </c>
      <c r="C203" s="4">
        <v>44762</v>
      </c>
      <c r="D203">
        <v>25.2</v>
      </c>
      <c r="E203">
        <v>22.5</v>
      </c>
      <c r="F203">
        <v>28.9</v>
      </c>
      <c r="G203">
        <v>1.9</v>
      </c>
      <c r="H203">
        <v>5.6</v>
      </c>
      <c r="I203">
        <v>2.8</v>
      </c>
      <c r="K203" s="18">
        <f>MONTH(날씨8[[#This Row],[tm]])</f>
        <v>7</v>
      </c>
      <c r="L203" s="18">
        <f>DAY(날씨8[[#This Row],[tm]])</f>
        <v>20</v>
      </c>
    </row>
    <row r="204" spans="1:12" x14ac:dyDescent="0.3">
      <c r="A204">
        <v>95</v>
      </c>
      <c r="B204" t="s">
        <v>50</v>
      </c>
      <c r="C204" s="4">
        <v>44763</v>
      </c>
      <c r="D204">
        <v>21.1</v>
      </c>
      <c r="E204">
        <v>19.100000000000001</v>
      </c>
      <c r="F204">
        <v>25.4</v>
      </c>
      <c r="G204">
        <v>31.9</v>
      </c>
      <c r="H204">
        <v>7</v>
      </c>
      <c r="I204">
        <v>3.8</v>
      </c>
      <c r="K204" s="18">
        <f>MONTH(날씨8[[#This Row],[tm]])</f>
        <v>7</v>
      </c>
      <c r="L204" s="18">
        <f>DAY(날씨8[[#This Row],[tm]])</f>
        <v>21</v>
      </c>
    </row>
    <row r="205" spans="1:12" x14ac:dyDescent="0.3">
      <c r="A205">
        <v>95</v>
      </c>
      <c r="B205" t="s">
        <v>50</v>
      </c>
      <c r="C205" s="4">
        <v>44764</v>
      </c>
      <c r="D205">
        <v>24.2</v>
      </c>
      <c r="E205">
        <v>20.5</v>
      </c>
      <c r="F205">
        <v>29.3</v>
      </c>
      <c r="H205">
        <v>5.8</v>
      </c>
      <c r="I205">
        <v>2.9</v>
      </c>
      <c r="K205" s="18">
        <f>MONTH(날씨8[[#This Row],[tm]])</f>
        <v>7</v>
      </c>
      <c r="L205" s="18">
        <f>DAY(날씨8[[#This Row],[tm]])</f>
        <v>22</v>
      </c>
    </row>
    <row r="206" spans="1:12" x14ac:dyDescent="0.3">
      <c r="A206">
        <v>95</v>
      </c>
      <c r="B206" t="s">
        <v>50</v>
      </c>
      <c r="C206" s="4">
        <v>44765</v>
      </c>
      <c r="D206">
        <v>23.2</v>
      </c>
      <c r="E206">
        <v>20.100000000000001</v>
      </c>
      <c r="F206">
        <v>27.7</v>
      </c>
      <c r="G206">
        <v>21.5</v>
      </c>
      <c r="H206">
        <v>6.7</v>
      </c>
      <c r="I206">
        <v>2.5</v>
      </c>
      <c r="K206" s="18">
        <f>MONTH(날씨8[[#This Row],[tm]])</f>
        <v>7</v>
      </c>
      <c r="L206" s="18">
        <f>DAY(날씨8[[#This Row],[tm]])</f>
        <v>23</v>
      </c>
    </row>
    <row r="207" spans="1:12" x14ac:dyDescent="0.3">
      <c r="A207">
        <v>95</v>
      </c>
      <c r="B207" t="s">
        <v>50</v>
      </c>
      <c r="C207" s="4">
        <v>44766</v>
      </c>
      <c r="D207">
        <v>23.3</v>
      </c>
      <c r="E207">
        <v>20.7</v>
      </c>
      <c r="F207">
        <v>27.6</v>
      </c>
      <c r="G207">
        <v>4.9000000000000004</v>
      </c>
      <c r="H207">
        <v>6.7</v>
      </c>
      <c r="I207">
        <v>3.7</v>
      </c>
      <c r="K207" s="18">
        <f>MONTH(날씨8[[#This Row],[tm]])</f>
        <v>7</v>
      </c>
      <c r="L207" s="18">
        <f>DAY(날씨8[[#This Row],[tm]])</f>
        <v>24</v>
      </c>
    </row>
    <row r="208" spans="1:12" x14ac:dyDescent="0.3">
      <c r="A208">
        <v>95</v>
      </c>
      <c r="B208" t="s">
        <v>50</v>
      </c>
      <c r="C208" s="4">
        <v>44767</v>
      </c>
      <c r="D208">
        <v>25.3</v>
      </c>
      <c r="E208">
        <v>19.8</v>
      </c>
      <c r="F208">
        <v>31</v>
      </c>
      <c r="H208">
        <v>4.2</v>
      </c>
      <c r="I208">
        <v>2.2999999999999998</v>
      </c>
      <c r="K208" s="18">
        <f>MONTH(날씨8[[#This Row],[tm]])</f>
        <v>7</v>
      </c>
      <c r="L208" s="18">
        <f>DAY(날씨8[[#This Row],[tm]])</f>
        <v>25</v>
      </c>
    </row>
    <row r="209" spans="1:12" x14ac:dyDescent="0.3">
      <c r="A209">
        <v>95</v>
      </c>
      <c r="B209" t="s">
        <v>50</v>
      </c>
      <c r="C209" s="4">
        <v>44768</v>
      </c>
      <c r="D209">
        <v>26.3</v>
      </c>
      <c r="E209">
        <v>20.7</v>
      </c>
      <c r="F209">
        <v>32.200000000000003</v>
      </c>
      <c r="H209">
        <v>4.3</v>
      </c>
      <c r="I209">
        <v>2.9</v>
      </c>
      <c r="K209" s="18">
        <f>MONTH(날씨8[[#This Row],[tm]])</f>
        <v>7</v>
      </c>
      <c r="L209" s="18">
        <f>DAY(날씨8[[#This Row],[tm]])</f>
        <v>26</v>
      </c>
    </row>
    <row r="210" spans="1:12" x14ac:dyDescent="0.3">
      <c r="A210">
        <v>95</v>
      </c>
      <c r="B210" t="s">
        <v>50</v>
      </c>
      <c r="C210" s="4">
        <v>44769</v>
      </c>
      <c r="D210">
        <v>26.8</v>
      </c>
      <c r="E210">
        <v>22.8</v>
      </c>
      <c r="F210">
        <v>32.5</v>
      </c>
      <c r="H210">
        <v>4.2</v>
      </c>
      <c r="I210">
        <v>2.5</v>
      </c>
      <c r="K210" s="18">
        <f>MONTH(날씨8[[#This Row],[tm]])</f>
        <v>7</v>
      </c>
      <c r="L210" s="18">
        <f>DAY(날씨8[[#This Row],[tm]])</f>
        <v>27</v>
      </c>
    </row>
    <row r="211" spans="1:12" x14ac:dyDescent="0.3">
      <c r="A211">
        <v>95</v>
      </c>
      <c r="B211" t="s">
        <v>50</v>
      </c>
      <c r="C211" s="4">
        <v>44770</v>
      </c>
      <c r="D211">
        <v>27</v>
      </c>
      <c r="E211">
        <v>20.9</v>
      </c>
      <c r="F211">
        <v>32.799999999999997</v>
      </c>
      <c r="H211">
        <v>5.6</v>
      </c>
      <c r="I211">
        <v>2.8</v>
      </c>
      <c r="K211" s="18">
        <f>MONTH(날씨8[[#This Row],[tm]])</f>
        <v>7</v>
      </c>
      <c r="L211" s="18">
        <f>DAY(날씨8[[#This Row],[tm]])</f>
        <v>28</v>
      </c>
    </row>
    <row r="212" spans="1:12" x14ac:dyDescent="0.3">
      <c r="A212">
        <v>95</v>
      </c>
      <c r="B212" t="s">
        <v>50</v>
      </c>
      <c r="C212" s="4">
        <v>44771</v>
      </c>
      <c r="D212">
        <v>28.3</v>
      </c>
      <c r="E212">
        <v>22.8</v>
      </c>
      <c r="F212">
        <v>33.799999999999997</v>
      </c>
      <c r="H212">
        <v>5</v>
      </c>
      <c r="I212">
        <v>2.2999999999999998</v>
      </c>
      <c r="K212" s="18">
        <f>MONTH(날씨8[[#This Row],[tm]])</f>
        <v>7</v>
      </c>
      <c r="L212" s="18">
        <f>DAY(날씨8[[#This Row],[tm]])</f>
        <v>29</v>
      </c>
    </row>
    <row r="213" spans="1:12" x14ac:dyDescent="0.3">
      <c r="A213">
        <v>95</v>
      </c>
      <c r="B213" t="s">
        <v>50</v>
      </c>
      <c r="C213" s="4">
        <v>44772</v>
      </c>
      <c r="D213">
        <v>27.5</v>
      </c>
      <c r="E213">
        <v>23.1</v>
      </c>
      <c r="F213">
        <v>34.5</v>
      </c>
      <c r="G213">
        <v>4.7</v>
      </c>
      <c r="H213">
        <v>9.9</v>
      </c>
      <c r="I213">
        <v>4.9000000000000004</v>
      </c>
      <c r="K213" s="18">
        <f>MONTH(날씨8[[#This Row],[tm]])</f>
        <v>7</v>
      </c>
      <c r="L213" s="18">
        <f>DAY(날씨8[[#This Row],[tm]])</f>
        <v>30</v>
      </c>
    </row>
    <row r="214" spans="1:12" x14ac:dyDescent="0.3">
      <c r="A214">
        <v>95</v>
      </c>
      <c r="B214" t="s">
        <v>50</v>
      </c>
      <c r="C214" s="4">
        <v>44773</v>
      </c>
      <c r="D214">
        <v>24.9</v>
      </c>
      <c r="E214">
        <v>23.6</v>
      </c>
      <c r="F214">
        <v>26.8</v>
      </c>
      <c r="G214">
        <v>75.099999999999994</v>
      </c>
      <c r="H214">
        <v>5.4</v>
      </c>
      <c r="I214">
        <v>3.6</v>
      </c>
      <c r="K214" s="18">
        <f>MONTH(날씨8[[#This Row],[tm]])</f>
        <v>7</v>
      </c>
      <c r="L214" s="18">
        <f>DAY(날씨8[[#This Row],[tm]])</f>
        <v>31</v>
      </c>
    </row>
    <row r="215" spans="1:12" x14ac:dyDescent="0.3">
      <c r="A215">
        <v>95</v>
      </c>
      <c r="B215" t="s">
        <v>50</v>
      </c>
      <c r="C215" s="4">
        <v>44774</v>
      </c>
      <c r="D215">
        <v>26.5</v>
      </c>
      <c r="E215">
        <v>23.9</v>
      </c>
      <c r="F215">
        <v>32</v>
      </c>
      <c r="G215">
        <v>62.3</v>
      </c>
      <c r="H215">
        <v>6</v>
      </c>
      <c r="I215">
        <v>2.7</v>
      </c>
      <c r="K215" s="18">
        <f>MONTH(날씨8[[#This Row],[tm]])</f>
        <v>8</v>
      </c>
      <c r="L215" s="18">
        <f>DAY(날씨8[[#This Row],[tm]])</f>
        <v>1</v>
      </c>
    </row>
    <row r="216" spans="1:12" x14ac:dyDescent="0.3">
      <c r="A216">
        <v>95</v>
      </c>
      <c r="B216" t="s">
        <v>50</v>
      </c>
      <c r="C216" s="4">
        <v>44775</v>
      </c>
      <c r="D216">
        <v>25.6</v>
      </c>
      <c r="E216">
        <v>24.5</v>
      </c>
      <c r="F216">
        <v>27.7</v>
      </c>
      <c r="G216">
        <v>30.6</v>
      </c>
      <c r="H216">
        <v>6.2</v>
      </c>
      <c r="I216">
        <v>3</v>
      </c>
      <c r="K216" s="18">
        <f>MONTH(날씨8[[#This Row],[tm]])</f>
        <v>8</v>
      </c>
      <c r="L216" s="18">
        <f>DAY(날씨8[[#This Row],[tm]])</f>
        <v>2</v>
      </c>
    </row>
    <row r="217" spans="1:12" x14ac:dyDescent="0.3">
      <c r="A217">
        <v>95</v>
      </c>
      <c r="B217" t="s">
        <v>50</v>
      </c>
      <c r="C217" s="4">
        <v>44776</v>
      </c>
      <c r="D217">
        <v>26.5</v>
      </c>
      <c r="E217">
        <v>24.6</v>
      </c>
      <c r="F217">
        <v>28.8</v>
      </c>
      <c r="G217">
        <v>4.0999999999999996</v>
      </c>
      <c r="H217">
        <v>6.1</v>
      </c>
      <c r="I217">
        <v>3.2</v>
      </c>
      <c r="K217" s="18">
        <f>MONTH(날씨8[[#This Row],[tm]])</f>
        <v>8</v>
      </c>
      <c r="L217" s="18">
        <f>DAY(날씨8[[#This Row],[tm]])</f>
        <v>3</v>
      </c>
    </row>
    <row r="218" spans="1:12" x14ac:dyDescent="0.3">
      <c r="A218">
        <v>95</v>
      </c>
      <c r="B218" t="s">
        <v>50</v>
      </c>
      <c r="C218" s="4">
        <v>44777</v>
      </c>
      <c r="D218">
        <v>27.4</v>
      </c>
      <c r="E218">
        <v>24.9</v>
      </c>
      <c r="F218">
        <v>31.3</v>
      </c>
      <c r="G218">
        <v>1.1000000000000001</v>
      </c>
      <c r="H218">
        <v>4.8</v>
      </c>
      <c r="I218">
        <v>2.5</v>
      </c>
      <c r="K218" s="18">
        <f>MONTH(날씨8[[#This Row],[tm]])</f>
        <v>8</v>
      </c>
      <c r="L218" s="18">
        <f>DAY(날씨8[[#This Row],[tm]])</f>
        <v>4</v>
      </c>
    </row>
    <row r="219" spans="1:12" x14ac:dyDescent="0.3">
      <c r="A219">
        <v>95</v>
      </c>
      <c r="B219" t="s">
        <v>50</v>
      </c>
      <c r="C219" s="4">
        <v>44778</v>
      </c>
      <c r="D219">
        <v>27.5</v>
      </c>
      <c r="E219">
        <v>24.4</v>
      </c>
      <c r="F219">
        <v>31.9</v>
      </c>
      <c r="G219">
        <v>0.5</v>
      </c>
      <c r="H219">
        <v>7.1</v>
      </c>
      <c r="I219">
        <v>3.3</v>
      </c>
      <c r="K219" s="18">
        <f>MONTH(날씨8[[#This Row],[tm]])</f>
        <v>8</v>
      </c>
      <c r="L219" s="18">
        <f>DAY(날씨8[[#This Row],[tm]])</f>
        <v>5</v>
      </c>
    </row>
    <row r="220" spans="1:12" x14ac:dyDescent="0.3">
      <c r="A220">
        <v>95</v>
      </c>
      <c r="B220" t="s">
        <v>50</v>
      </c>
      <c r="C220" s="4">
        <v>44779</v>
      </c>
      <c r="D220">
        <v>26.6</v>
      </c>
      <c r="E220">
        <v>25.1</v>
      </c>
      <c r="F220">
        <v>30.4</v>
      </c>
      <c r="G220">
        <v>4.0999999999999996</v>
      </c>
      <c r="H220">
        <v>4.5</v>
      </c>
      <c r="I220">
        <v>2.1</v>
      </c>
      <c r="K220" s="18">
        <f>MONTH(날씨8[[#This Row],[tm]])</f>
        <v>8</v>
      </c>
      <c r="L220" s="18">
        <f>DAY(날씨8[[#This Row],[tm]])</f>
        <v>6</v>
      </c>
    </row>
    <row r="221" spans="1:12" x14ac:dyDescent="0.3">
      <c r="A221">
        <v>95</v>
      </c>
      <c r="B221" t="s">
        <v>50</v>
      </c>
      <c r="C221" s="4">
        <v>44780</v>
      </c>
      <c r="D221">
        <v>26.9</v>
      </c>
      <c r="E221">
        <v>24.3</v>
      </c>
      <c r="F221">
        <v>29.8</v>
      </c>
      <c r="G221">
        <v>7.8</v>
      </c>
      <c r="H221">
        <v>10.7</v>
      </c>
      <c r="I221">
        <v>4.3</v>
      </c>
      <c r="K221" s="18">
        <f>MONTH(날씨8[[#This Row],[tm]])</f>
        <v>8</v>
      </c>
      <c r="L221" s="18">
        <f>DAY(날씨8[[#This Row],[tm]])</f>
        <v>7</v>
      </c>
    </row>
    <row r="222" spans="1:12" x14ac:dyDescent="0.3">
      <c r="A222">
        <v>95</v>
      </c>
      <c r="B222" t="s">
        <v>50</v>
      </c>
      <c r="C222" s="4">
        <v>44781</v>
      </c>
      <c r="D222">
        <v>25.7</v>
      </c>
      <c r="E222">
        <v>24.5</v>
      </c>
      <c r="F222">
        <v>27.4</v>
      </c>
      <c r="G222">
        <v>119.9</v>
      </c>
      <c r="H222">
        <v>9.1</v>
      </c>
      <c r="I222">
        <v>3.8</v>
      </c>
      <c r="K222" s="18">
        <f>MONTH(날씨8[[#This Row],[tm]])</f>
        <v>8</v>
      </c>
      <c r="L222" s="18">
        <f>DAY(날씨8[[#This Row],[tm]])</f>
        <v>8</v>
      </c>
    </row>
    <row r="223" spans="1:12" x14ac:dyDescent="0.3">
      <c r="A223">
        <v>95</v>
      </c>
      <c r="B223" t="s">
        <v>50</v>
      </c>
      <c r="C223" s="4">
        <v>44782</v>
      </c>
      <c r="D223">
        <v>23.6</v>
      </c>
      <c r="E223">
        <v>20.5</v>
      </c>
      <c r="F223">
        <v>26.8</v>
      </c>
      <c r="G223">
        <v>75.2</v>
      </c>
      <c r="H223">
        <v>9.1</v>
      </c>
      <c r="I223">
        <v>4.2</v>
      </c>
      <c r="K223" s="18">
        <f>MONTH(날씨8[[#This Row],[tm]])</f>
        <v>8</v>
      </c>
      <c r="L223" s="18">
        <f>DAY(날씨8[[#This Row],[tm]])</f>
        <v>9</v>
      </c>
    </row>
    <row r="224" spans="1:12" x14ac:dyDescent="0.3">
      <c r="A224">
        <v>95</v>
      </c>
      <c r="B224" t="s">
        <v>50</v>
      </c>
      <c r="C224" s="4">
        <v>44783</v>
      </c>
      <c r="D224">
        <v>24.3</v>
      </c>
      <c r="E224">
        <v>19.100000000000001</v>
      </c>
      <c r="F224">
        <v>29.8</v>
      </c>
      <c r="G224">
        <v>0.2</v>
      </c>
      <c r="H224">
        <v>5.2</v>
      </c>
      <c r="I224">
        <v>2.7</v>
      </c>
      <c r="K224" s="18">
        <f>MONTH(날씨8[[#This Row],[tm]])</f>
        <v>8</v>
      </c>
      <c r="L224" s="18">
        <f>DAY(날씨8[[#This Row],[tm]])</f>
        <v>10</v>
      </c>
    </row>
    <row r="225" spans="1:12" x14ac:dyDescent="0.3">
      <c r="A225">
        <v>95</v>
      </c>
      <c r="B225" t="s">
        <v>50</v>
      </c>
      <c r="C225" s="4">
        <v>44784</v>
      </c>
      <c r="D225">
        <v>24.9</v>
      </c>
      <c r="E225">
        <v>22.1</v>
      </c>
      <c r="F225">
        <v>29.5</v>
      </c>
      <c r="G225">
        <v>1.9</v>
      </c>
      <c r="H225">
        <v>5.2</v>
      </c>
      <c r="I225">
        <v>2.8</v>
      </c>
      <c r="K225" s="18">
        <f>MONTH(날씨8[[#This Row],[tm]])</f>
        <v>8</v>
      </c>
      <c r="L225" s="18">
        <f>DAY(날씨8[[#This Row],[tm]])</f>
        <v>11</v>
      </c>
    </row>
    <row r="226" spans="1:12" x14ac:dyDescent="0.3">
      <c r="A226">
        <v>95</v>
      </c>
      <c r="B226" t="s">
        <v>50</v>
      </c>
      <c r="C226" s="4">
        <v>44785</v>
      </c>
      <c r="D226">
        <v>25.2</v>
      </c>
      <c r="E226">
        <v>20.7</v>
      </c>
      <c r="F226">
        <v>30.7</v>
      </c>
      <c r="H226">
        <v>4.3</v>
      </c>
      <c r="I226">
        <v>2.1</v>
      </c>
      <c r="K226" s="18">
        <f>MONTH(날씨8[[#This Row],[tm]])</f>
        <v>8</v>
      </c>
      <c r="L226" s="18">
        <f>DAY(날씨8[[#This Row],[tm]])</f>
        <v>12</v>
      </c>
    </row>
    <row r="227" spans="1:12" x14ac:dyDescent="0.3">
      <c r="A227">
        <v>95</v>
      </c>
      <c r="B227" t="s">
        <v>50</v>
      </c>
      <c r="C227" s="4">
        <v>44786</v>
      </c>
      <c r="D227">
        <v>22.9</v>
      </c>
      <c r="E227">
        <v>20.5</v>
      </c>
      <c r="F227">
        <v>25.7</v>
      </c>
      <c r="G227">
        <v>2.9</v>
      </c>
      <c r="H227">
        <v>3.5</v>
      </c>
      <c r="I227">
        <v>2.1</v>
      </c>
      <c r="K227" s="18">
        <f>MONTH(날씨8[[#This Row],[tm]])</f>
        <v>8</v>
      </c>
      <c r="L227" s="18">
        <f>DAY(날씨8[[#This Row],[tm]])</f>
        <v>13</v>
      </c>
    </row>
    <row r="228" spans="1:12" x14ac:dyDescent="0.3">
      <c r="A228">
        <v>95</v>
      </c>
      <c r="B228" t="s">
        <v>50</v>
      </c>
      <c r="C228" s="4">
        <v>44787</v>
      </c>
      <c r="D228">
        <v>25.8</v>
      </c>
      <c r="E228">
        <v>22</v>
      </c>
      <c r="F228">
        <v>30.2</v>
      </c>
      <c r="G228">
        <v>18.399999999999999</v>
      </c>
      <c r="H228">
        <v>4.5999999999999996</v>
      </c>
      <c r="I228">
        <v>2.2999999999999998</v>
      </c>
      <c r="K228" s="18">
        <f>MONTH(날씨8[[#This Row],[tm]])</f>
        <v>8</v>
      </c>
      <c r="L228" s="18">
        <f>DAY(날씨8[[#This Row],[tm]])</f>
        <v>14</v>
      </c>
    </row>
    <row r="229" spans="1:12" x14ac:dyDescent="0.3">
      <c r="A229">
        <v>95</v>
      </c>
      <c r="B229" t="s">
        <v>50</v>
      </c>
      <c r="C229" s="4">
        <v>44788</v>
      </c>
      <c r="D229">
        <v>26.5</v>
      </c>
      <c r="E229">
        <v>25.4</v>
      </c>
      <c r="F229">
        <v>28.4</v>
      </c>
      <c r="G229">
        <v>27.7</v>
      </c>
      <c r="H229">
        <v>15.2</v>
      </c>
      <c r="I229">
        <v>5.5</v>
      </c>
      <c r="K229" s="18">
        <f>MONTH(날씨8[[#This Row],[tm]])</f>
        <v>8</v>
      </c>
      <c r="L229" s="18">
        <f>DAY(날씨8[[#This Row],[tm]])</f>
        <v>15</v>
      </c>
    </row>
    <row r="230" spans="1:12" x14ac:dyDescent="0.3">
      <c r="A230">
        <v>95</v>
      </c>
      <c r="B230" t="s">
        <v>50</v>
      </c>
      <c r="C230" s="4">
        <v>44789</v>
      </c>
      <c r="D230">
        <v>25.6</v>
      </c>
      <c r="E230">
        <v>21.4</v>
      </c>
      <c r="F230">
        <v>29.7</v>
      </c>
      <c r="H230">
        <v>6.8</v>
      </c>
      <c r="I230">
        <v>4.2</v>
      </c>
      <c r="K230" s="18">
        <f>MONTH(날씨8[[#This Row],[tm]])</f>
        <v>8</v>
      </c>
      <c r="L230" s="18">
        <f>DAY(날씨8[[#This Row],[tm]])</f>
        <v>16</v>
      </c>
    </row>
    <row r="231" spans="1:12" x14ac:dyDescent="0.3">
      <c r="A231">
        <v>95</v>
      </c>
      <c r="B231" t="s">
        <v>50</v>
      </c>
      <c r="C231" s="4">
        <v>44790</v>
      </c>
      <c r="D231">
        <v>23.4</v>
      </c>
      <c r="E231">
        <v>19.600000000000001</v>
      </c>
      <c r="F231">
        <v>30.1</v>
      </c>
      <c r="G231">
        <v>18.100000000000001</v>
      </c>
      <c r="H231">
        <v>12.3</v>
      </c>
      <c r="I231">
        <v>5.7</v>
      </c>
      <c r="K231" s="18">
        <f>MONTH(날씨8[[#This Row],[tm]])</f>
        <v>8</v>
      </c>
      <c r="L231" s="18">
        <f>DAY(날씨8[[#This Row],[tm]])</f>
        <v>17</v>
      </c>
    </row>
    <row r="232" spans="1:12" x14ac:dyDescent="0.3">
      <c r="A232">
        <v>95</v>
      </c>
      <c r="B232" t="s">
        <v>50</v>
      </c>
      <c r="C232" s="4">
        <v>44791</v>
      </c>
      <c r="D232">
        <v>23.7</v>
      </c>
      <c r="E232">
        <v>18.600000000000001</v>
      </c>
      <c r="F232">
        <v>29.3</v>
      </c>
      <c r="H232">
        <v>4.7</v>
      </c>
      <c r="I232">
        <v>2.8</v>
      </c>
      <c r="K232" s="18">
        <f>MONTH(날씨8[[#This Row],[tm]])</f>
        <v>8</v>
      </c>
      <c r="L232" s="18">
        <f>DAY(날씨8[[#This Row],[tm]])</f>
        <v>18</v>
      </c>
    </row>
    <row r="233" spans="1:12" x14ac:dyDescent="0.3">
      <c r="A233">
        <v>95</v>
      </c>
      <c r="B233" t="s">
        <v>50</v>
      </c>
      <c r="C233" s="4">
        <v>44792</v>
      </c>
      <c r="D233">
        <v>24.3</v>
      </c>
      <c r="E233">
        <v>21.2</v>
      </c>
      <c r="F233">
        <v>26.4</v>
      </c>
      <c r="G233">
        <v>16.100000000000001</v>
      </c>
      <c r="H233">
        <v>6.7</v>
      </c>
      <c r="I233">
        <v>3.4</v>
      </c>
      <c r="K233" s="18">
        <f>MONTH(날씨8[[#This Row],[tm]])</f>
        <v>8</v>
      </c>
      <c r="L233" s="18">
        <f>DAY(날씨8[[#This Row],[tm]])</f>
        <v>19</v>
      </c>
    </row>
    <row r="234" spans="1:12" x14ac:dyDescent="0.3">
      <c r="A234">
        <v>95</v>
      </c>
      <c r="B234" t="s">
        <v>50</v>
      </c>
      <c r="C234" s="4">
        <v>44793</v>
      </c>
      <c r="D234">
        <v>27</v>
      </c>
      <c r="E234">
        <v>22.2</v>
      </c>
      <c r="F234">
        <v>32.200000000000003</v>
      </c>
      <c r="G234">
        <v>0.1</v>
      </c>
      <c r="H234">
        <v>6.1</v>
      </c>
      <c r="I234">
        <v>3.4</v>
      </c>
      <c r="K234" s="18">
        <f>MONTH(날씨8[[#This Row],[tm]])</f>
        <v>8</v>
      </c>
      <c r="L234" s="18">
        <f>DAY(날씨8[[#This Row],[tm]])</f>
        <v>20</v>
      </c>
    </row>
    <row r="235" spans="1:12" x14ac:dyDescent="0.3">
      <c r="A235">
        <v>95</v>
      </c>
      <c r="B235" t="s">
        <v>50</v>
      </c>
      <c r="C235" s="4">
        <v>44794</v>
      </c>
      <c r="D235">
        <v>24.9</v>
      </c>
      <c r="E235">
        <v>19.7</v>
      </c>
      <c r="F235">
        <v>30.8</v>
      </c>
      <c r="H235">
        <v>4.2</v>
      </c>
      <c r="I235">
        <v>2.2999999999999998</v>
      </c>
      <c r="K235" s="18">
        <f>MONTH(날씨8[[#This Row],[tm]])</f>
        <v>8</v>
      </c>
      <c r="L235" s="18">
        <f>DAY(날씨8[[#This Row],[tm]])</f>
        <v>21</v>
      </c>
    </row>
    <row r="236" spans="1:12" x14ac:dyDescent="0.3">
      <c r="A236">
        <v>95</v>
      </c>
      <c r="B236" t="s">
        <v>50</v>
      </c>
      <c r="C236" s="4">
        <v>44795</v>
      </c>
      <c r="D236">
        <v>23.9</v>
      </c>
      <c r="E236">
        <v>20.6</v>
      </c>
      <c r="F236">
        <v>28.5</v>
      </c>
      <c r="G236">
        <v>0.3</v>
      </c>
      <c r="H236">
        <v>6.7</v>
      </c>
      <c r="I236">
        <v>2.9</v>
      </c>
      <c r="K236" s="18">
        <f>MONTH(날씨8[[#This Row],[tm]])</f>
        <v>8</v>
      </c>
      <c r="L236" s="18">
        <f>DAY(날씨8[[#This Row],[tm]])</f>
        <v>22</v>
      </c>
    </row>
    <row r="237" spans="1:12" x14ac:dyDescent="0.3">
      <c r="A237">
        <v>95</v>
      </c>
      <c r="B237" t="s">
        <v>50</v>
      </c>
      <c r="C237" s="4">
        <v>44796</v>
      </c>
      <c r="D237">
        <v>23.7</v>
      </c>
      <c r="E237">
        <v>18.8</v>
      </c>
      <c r="F237">
        <v>29.1</v>
      </c>
      <c r="G237">
        <v>0.4</v>
      </c>
      <c r="H237">
        <v>5.7</v>
      </c>
      <c r="I237">
        <v>3</v>
      </c>
      <c r="K237" s="18">
        <f>MONTH(날씨8[[#This Row],[tm]])</f>
        <v>8</v>
      </c>
      <c r="L237" s="18">
        <f>DAY(날씨8[[#This Row],[tm]])</f>
        <v>23</v>
      </c>
    </row>
    <row r="238" spans="1:12" x14ac:dyDescent="0.3">
      <c r="A238">
        <v>95</v>
      </c>
      <c r="B238" t="s">
        <v>50</v>
      </c>
      <c r="C238" s="4">
        <v>44797</v>
      </c>
      <c r="D238">
        <v>22.8</v>
      </c>
      <c r="E238">
        <v>16.5</v>
      </c>
      <c r="F238">
        <v>28.1</v>
      </c>
      <c r="H238">
        <v>5.3</v>
      </c>
      <c r="I238">
        <v>3.5</v>
      </c>
      <c r="K238" s="18">
        <f>MONTH(날씨8[[#This Row],[tm]])</f>
        <v>8</v>
      </c>
      <c r="L238" s="18">
        <f>DAY(날씨8[[#This Row],[tm]])</f>
        <v>24</v>
      </c>
    </row>
    <row r="239" spans="1:12" x14ac:dyDescent="0.3">
      <c r="A239">
        <v>95</v>
      </c>
      <c r="B239" t="s">
        <v>50</v>
      </c>
      <c r="C239" s="4">
        <v>44798</v>
      </c>
      <c r="D239">
        <v>21</v>
      </c>
      <c r="E239">
        <v>19.3</v>
      </c>
      <c r="F239">
        <v>23.5</v>
      </c>
      <c r="G239">
        <v>0.6</v>
      </c>
      <c r="H239">
        <v>5.4</v>
      </c>
      <c r="I239">
        <v>2.8</v>
      </c>
      <c r="K239" s="18">
        <f>MONTH(날씨8[[#This Row],[tm]])</f>
        <v>8</v>
      </c>
      <c r="L239" s="18">
        <f>DAY(날씨8[[#This Row],[tm]])</f>
        <v>25</v>
      </c>
    </row>
    <row r="240" spans="1:12" x14ac:dyDescent="0.3">
      <c r="A240">
        <v>95</v>
      </c>
      <c r="B240" t="s">
        <v>50</v>
      </c>
      <c r="C240" s="4">
        <v>44799</v>
      </c>
      <c r="D240">
        <v>23</v>
      </c>
      <c r="E240">
        <v>18.399999999999999</v>
      </c>
      <c r="F240">
        <v>28.5</v>
      </c>
      <c r="H240">
        <v>6.1</v>
      </c>
      <c r="I240">
        <v>3.4</v>
      </c>
      <c r="K240" s="18">
        <f>MONTH(날씨8[[#This Row],[tm]])</f>
        <v>8</v>
      </c>
      <c r="L240" s="18">
        <f>DAY(날씨8[[#This Row],[tm]])</f>
        <v>26</v>
      </c>
    </row>
    <row r="241" spans="1:12" x14ac:dyDescent="0.3">
      <c r="A241">
        <v>95</v>
      </c>
      <c r="B241" t="s">
        <v>50</v>
      </c>
      <c r="C241" s="4">
        <v>44800</v>
      </c>
      <c r="D241">
        <v>18.899999999999999</v>
      </c>
      <c r="E241">
        <v>13.6</v>
      </c>
      <c r="F241">
        <v>23.6</v>
      </c>
      <c r="G241">
        <v>14.2</v>
      </c>
      <c r="H241">
        <v>13.4</v>
      </c>
      <c r="I241">
        <v>5.0999999999999996</v>
      </c>
      <c r="K241" s="18">
        <f>MONTH(날씨8[[#This Row],[tm]])</f>
        <v>8</v>
      </c>
      <c r="L241" s="18">
        <f>DAY(날씨8[[#This Row],[tm]])</f>
        <v>27</v>
      </c>
    </row>
    <row r="242" spans="1:12" x14ac:dyDescent="0.3">
      <c r="A242">
        <v>95</v>
      </c>
      <c r="B242" t="s">
        <v>50</v>
      </c>
      <c r="C242" s="4">
        <v>44801</v>
      </c>
      <c r="D242">
        <v>19.100000000000001</v>
      </c>
      <c r="E242">
        <v>11</v>
      </c>
      <c r="F242">
        <v>26.5</v>
      </c>
      <c r="H242">
        <v>4.5</v>
      </c>
      <c r="I242">
        <v>2.6</v>
      </c>
      <c r="K242" s="18">
        <f>MONTH(날씨8[[#This Row],[tm]])</f>
        <v>8</v>
      </c>
      <c r="L242" s="18">
        <f>DAY(날씨8[[#This Row],[tm]])</f>
        <v>28</v>
      </c>
    </row>
    <row r="243" spans="1:12" x14ac:dyDescent="0.3">
      <c r="A243">
        <v>95</v>
      </c>
      <c r="B243" t="s">
        <v>50</v>
      </c>
      <c r="C243" s="4">
        <v>44802</v>
      </c>
      <c r="D243">
        <v>18.899999999999999</v>
      </c>
      <c r="E243">
        <v>17.399999999999999</v>
      </c>
      <c r="F243">
        <v>22.1</v>
      </c>
      <c r="G243">
        <v>0.7</v>
      </c>
      <c r="H243">
        <v>4</v>
      </c>
      <c r="I243">
        <v>2.2999999999999998</v>
      </c>
      <c r="K243" s="18">
        <f>MONTH(날씨8[[#This Row],[tm]])</f>
        <v>8</v>
      </c>
      <c r="L243" s="18">
        <f>DAY(날씨8[[#This Row],[tm]])</f>
        <v>29</v>
      </c>
    </row>
    <row r="244" spans="1:12" x14ac:dyDescent="0.3">
      <c r="A244">
        <v>95</v>
      </c>
      <c r="B244" t="s">
        <v>50</v>
      </c>
      <c r="C244" s="4">
        <v>44803</v>
      </c>
      <c r="D244">
        <v>17.899999999999999</v>
      </c>
      <c r="E244">
        <v>16.600000000000001</v>
      </c>
      <c r="F244">
        <v>19</v>
      </c>
      <c r="G244">
        <v>13.2</v>
      </c>
      <c r="H244">
        <v>6.5</v>
      </c>
      <c r="I244">
        <v>4</v>
      </c>
      <c r="K244" s="18">
        <f>MONTH(날씨8[[#This Row],[tm]])</f>
        <v>8</v>
      </c>
      <c r="L244" s="18">
        <f>DAY(날씨8[[#This Row],[tm]])</f>
        <v>30</v>
      </c>
    </row>
    <row r="245" spans="1:12" x14ac:dyDescent="0.3">
      <c r="A245">
        <v>95</v>
      </c>
      <c r="B245" t="s">
        <v>50</v>
      </c>
      <c r="C245" s="4">
        <v>44804</v>
      </c>
      <c r="D245">
        <v>20.3</v>
      </c>
      <c r="E245">
        <v>16.399999999999999</v>
      </c>
      <c r="F245">
        <v>25.4</v>
      </c>
      <c r="H245">
        <v>6.9</v>
      </c>
      <c r="I245">
        <v>4.2</v>
      </c>
      <c r="K245" s="18">
        <f>MONTH(날씨8[[#This Row],[tm]])</f>
        <v>8</v>
      </c>
      <c r="L245" s="18">
        <f>DAY(날씨8[[#This Row],[tm]])</f>
        <v>31</v>
      </c>
    </row>
    <row r="246" spans="1:12" x14ac:dyDescent="0.3">
      <c r="A246">
        <v>95</v>
      </c>
      <c r="B246" t="s">
        <v>50</v>
      </c>
      <c r="C246" s="4">
        <v>44805</v>
      </c>
      <c r="D246">
        <v>20.9</v>
      </c>
      <c r="E246">
        <v>13.8</v>
      </c>
      <c r="F246">
        <v>28.6</v>
      </c>
      <c r="H246">
        <v>4.9000000000000004</v>
      </c>
      <c r="I246">
        <v>2.4</v>
      </c>
      <c r="K246" s="18">
        <f>MONTH(날씨8[[#This Row],[tm]])</f>
        <v>9</v>
      </c>
      <c r="L246" s="18">
        <f>DAY(날씨8[[#This Row],[tm]])</f>
        <v>1</v>
      </c>
    </row>
    <row r="247" spans="1:12" x14ac:dyDescent="0.3">
      <c r="A247">
        <v>95</v>
      </c>
      <c r="B247" t="s">
        <v>50</v>
      </c>
      <c r="C247" s="4">
        <v>44806</v>
      </c>
      <c r="D247">
        <v>22.2</v>
      </c>
      <c r="E247">
        <v>14.8</v>
      </c>
      <c r="F247">
        <v>29.1</v>
      </c>
      <c r="H247">
        <v>8.6999999999999993</v>
      </c>
      <c r="I247">
        <v>4.4000000000000004</v>
      </c>
      <c r="K247" s="18">
        <f>MONTH(날씨8[[#This Row],[tm]])</f>
        <v>9</v>
      </c>
      <c r="L247" s="18">
        <f>DAY(날씨8[[#This Row],[tm]])</f>
        <v>2</v>
      </c>
    </row>
    <row r="248" spans="1:12" x14ac:dyDescent="0.3">
      <c r="A248">
        <v>95</v>
      </c>
      <c r="B248" t="s">
        <v>50</v>
      </c>
      <c r="C248" s="4">
        <v>44807</v>
      </c>
      <c r="D248">
        <v>21.8</v>
      </c>
      <c r="E248">
        <v>14.2</v>
      </c>
      <c r="F248">
        <v>28.2</v>
      </c>
      <c r="H248">
        <v>7.7</v>
      </c>
      <c r="I248">
        <v>3.7</v>
      </c>
      <c r="K248" s="18">
        <f>MONTH(날씨8[[#This Row],[tm]])</f>
        <v>9</v>
      </c>
      <c r="L248" s="18">
        <f>DAY(날씨8[[#This Row],[tm]])</f>
        <v>3</v>
      </c>
    </row>
    <row r="249" spans="1:12" x14ac:dyDescent="0.3">
      <c r="A249">
        <v>95</v>
      </c>
      <c r="B249" t="s">
        <v>50</v>
      </c>
      <c r="C249" s="4">
        <v>44808</v>
      </c>
      <c r="D249">
        <v>20.7</v>
      </c>
      <c r="E249">
        <v>18.5</v>
      </c>
      <c r="F249">
        <v>22.8</v>
      </c>
      <c r="G249">
        <v>61.5</v>
      </c>
      <c r="H249">
        <v>8.1999999999999993</v>
      </c>
      <c r="I249">
        <v>3.9</v>
      </c>
      <c r="K249" s="18">
        <f>MONTH(날씨8[[#This Row],[tm]])</f>
        <v>9</v>
      </c>
      <c r="L249" s="18">
        <f>DAY(날씨8[[#This Row],[tm]])</f>
        <v>4</v>
      </c>
    </row>
    <row r="250" spans="1:12" x14ac:dyDescent="0.3">
      <c r="A250">
        <v>95</v>
      </c>
      <c r="B250" t="s">
        <v>50</v>
      </c>
      <c r="C250" s="4">
        <v>44809</v>
      </c>
      <c r="D250">
        <v>18.100000000000001</v>
      </c>
      <c r="E250">
        <v>16.899999999999999</v>
      </c>
      <c r="F250">
        <v>22</v>
      </c>
      <c r="G250">
        <v>131.5</v>
      </c>
      <c r="H250">
        <v>10</v>
      </c>
      <c r="I250">
        <v>4.2</v>
      </c>
      <c r="K250" s="18">
        <f>MONTH(날씨8[[#This Row],[tm]])</f>
        <v>9</v>
      </c>
      <c r="L250" s="18">
        <f>DAY(날씨8[[#This Row],[tm]])</f>
        <v>5</v>
      </c>
    </row>
    <row r="251" spans="1:12" x14ac:dyDescent="0.3">
      <c r="A251">
        <v>95</v>
      </c>
      <c r="B251" t="s">
        <v>50</v>
      </c>
      <c r="C251" s="4">
        <v>44810</v>
      </c>
      <c r="D251">
        <v>20.2</v>
      </c>
      <c r="E251">
        <v>16.5</v>
      </c>
      <c r="F251">
        <v>25.5</v>
      </c>
      <c r="G251">
        <v>22.2</v>
      </c>
      <c r="H251">
        <v>12.5</v>
      </c>
      <c r="I251">
        <v>5.5</v>
      </c>
      <c r="K251" s="18">
        <f>MONTH(날씨8[[#This Row],[tm]])</f>
        <v>9</v>
      </c>
      <c r="L251" s="18">
        <f>DAY(날씨8[[#This Row],[tm]])</f>
        <v>6</v>
      </c>
    </row>
    <row r="252" spans="1:12" x14ac:dyDescent="0.3">
      <c r="A252">
        <v>95</v>
      </c>
      <c r="B252" t="s">
        <v>50</v>
      </c>
      <c r="C252" s="4">
        <v>44811</v>
      </c>
      <c r="D252">
        <v>19.600000000000001</v>
      </c>
      <c r="E252">
        <v>13.3</v>
      </c>
      <c r="F252">
        <v>26.2</v>
      </c>
      <c r="H252">
        <v>5.9</v>
      </c>
      <c r="I252">
        <v>3.5</v>
      </c>
      <c r="K252" s="18">
        <f>MONTH(날씨8[[#This Row],[tm]])</f>
        <v>9</v>
      </c>
      <c r="L252" s="18">
        <f>DAY(날씨8[[#This Row],[tm]])</f>
        <v>7</v>
      </c>
    </row>
    <row r="253" spans="1:12" x14ac:dyDescent="0.3">
      <c r="A253">
        <v>95</v>
      </c>
      <c r="B253" t="s">
        <v>50</v>
      </c>
      <c r="C253" s="4">
        <v>44812</v>
      </c>
      <c r="D253">
        <v>20</v>
      </c>
      <c r="E253">
        <v>12.7</v>
      </c>
      <c r="F253">
        <v>28</v>
      </c>
      <c r="H253">
        <v>3.4</v>
      </c>
      <c r="I253">
        <v>1.9</v>
      </c>
      <c r="K253" s="18">
        <f>MONTH(날씨8[[#This Row],[tm]])</f>
        <v>9</v>
      </c>
      <c r="L253" s="18">
        <f>DAY(날씨8[[#This Row],[tm]])</f>
        <v>8</v>
      </c>
    </row>
    <row r="254" spans="1:12" x14ac:dyDescent="0.3">
      <c r="A254">
        <v>95</v>
      </c>
      <c r="B254" t="s">
        <v>50</v>
      </c>
      <c r="C254" s="4">
        <v>44813</v>
      </c>
      <c r="D254">
        <v>20.2</v>
      </c>
      <c r="E254">
        <v>13.4</v>
      </c>
      <c r="F254">
        <v>29.1</v>
      </c>
      <c r="H254">
        <v>5.6</v>
      </c>
      <c r="I254">
        <v>3.4</v>
      </c>
      <c r="K254" s="18">
        <f>MONTH(날씨8[[#This Row],[tm]])</f>
        <v>9</v>
      </c>
      <c r="L254" s="18">
        <f>DAY(날씨8[[#This Row],[tm]])</f>
        <v>9</v>
      </c>
    </row>
    <row r="255" spans="1:12" x14ac:dyDescent="0.3">
      <c r="A255">
        <v>95</v>
      </c>
      <c r="B255" t="s">
        <v>50</v>
      </c>
      <c r="C255" s="4">
        <v>44814</v>
      </c>
      <c r="D255">
        <v>20.8</v>
      </c>
      <c r="E255">
        <v>13.4</v>
      </c>
      <c r="F255">
        <v>28.7</v>
      </c>
      <c r="H255">
        <v>7.5</v>
      </c>
      <c r="I255">
        <v>4.5999999999999996</v>
      </c>
      <c r="K255" s="18">
        <f>MONTH(날씨8[[#This Row],[tm]])</f>
        <v>9</v>
      </c>
      <c r="L255" s="18">
        <f>DAY(날씨8[[#This Row],[tm]])</f>
        <v>10</v>
      </c>
    </row>
    <row r="256" spans="1:12" x14ac:dyDescent="0.3">
      <c r="A256">
        <v>95</v>
      </c>
      <c r="B256" t="s">
        <v>50</v>
      </c>
      <c r="C256" s="4">
        <v>44815</v>
      </c>
      <c r="D256">
        <v>21.1</v>
      </c>
      <c r="E256">
        <v>18.399999999999999</v>
      </c>
      <c r="F256">
        <v>24.6</v>
      </c>
      <c r="G256">
        <v>0</v>
      </c>
      <c r="H256">
        <v>5</v>
      </c>
      <c r="I256">
        <v>3.2</v>
      </c>
      <c r="K256" s="18">
        <f>MONTH(날씨8[[#This Row],[tm]])</f>
        <v>9</v>
      </c>
      <c r="L256" s="18">
        <f>DAY(날씨8[[#This Row],[tm]])</f>
        <v>11</v>
      </c>
    </row>
    <row r="257" spans="1:12" x14ac:dyDescent="0.3">
      <c r="A257">
        <v>95</v>
      </c>
      <c r="B257" t="s">
        <v>50</v>
      </c>
      <c r="C257" s="4">
        <v>44816</v>
      </c>
      <c r="D257">
        <v>21.6</v>
      </c>
      <c r="E257">
        <v>17.2</v>
      </c>
      <c r="F257">
        <v>26.5</v>
      </c>
      <c r="H257">
        <v>4.4000000000000004</v>
      </c>
      <c r="I257">
        <v>1.8</v>
      </c>
      <c r="K257" s="18">
        <f>MONTH(날씨8[[#This Row],[tm]])</f>
        <v>9</v>
      </c>
      <c r="L257" s="18">
        <f>DAY(날씨8[[#This Row],[tm]])</f>
        <v>12</v>
      </c>
    </row>
    <row r="258" spans="1:12" x14ac:dyDescent="0.3">
      <c r="A258">
        <v>95</v>
      </c>
      <c r="B258" t="s">
        <v>50</v>
      </c>
      <c r="C258" s="4">
        <v>44817</v>
      </c>
      <c r="D258">
        <v>22.1</v>
      </c>
      <c r="E258">
        <v>17.5</v>
      </c>
      <c r="F258">
        <v>27.3</v>
      </c>
      <c r="H258">
        <v>6.4</v>
      </c>
      <c r="I258">
        <v>4</v>
      </c>
      <c r="K258" s="18">
        <f>MONTH(날씨8[[#This Row],[tm]])</f>
        <v>9</v>
      </c>
      <c r="L258" s="18">
        <f>DAY(날씨8[[#This Row],[tm]])</f>
        <v>13</v>
      </c>
    </row>
    <row r="259" spans="1:12" x14ac:dyDescent="0.3">
      <c r="A259">
        <v>95</v>
      </c>
      <c r="B259" t="s">
        <v>50</v>
      </c>
      <c r="C259" s="4">
        <v>44818</v>
      </c>
      <c r="D259">
        <v>22.5</v>
      </c>
      <c r="E259">
        <v>20</v>
      </c>
      <c r="F259">
        <v>26</v>
      </c>
      <c r="G259">
        <v>0</v>
      </c>
      <c r="H259">
        <v>10.7</v>
      </c>
      <c r="I259">
        <v>5.7</v>
      </c>
      <c r="K259" s="18">
        <f>MONTH(날씨8[[#This Row],[tm]])</f>
        <v>9</v>
      </c>
      <c r="L259" s="18">
        <f>DAY(날씨8[[#This Row],[tm]])</f>
        <v>14</v>
      </c>
    </row>
    <row r="260" spans="1:12" x14ac:dyDescent="0.3">
      <c r="A260">
        <v>95</v>
      </c>
      <c r="B260" t="s">
        <v>50</v>
      </c>
      <c r="C260" s="4">
        <v>44819</v>
      </c>
      <c r="D260">
        <v>22.7</v>
      </c>
      <c r="E260">
        <v>19.8</v>
      </c>
      <c r="F260">
        <v>27.7</v>
      </c>
      <c r="H260">
        <v>7.1</v>
      </c>
      <c r="I260">
        <v>4.0999999999999996</v>
      </c>
      <c r="K260" s="18">
        <f>MONTH(날씨8[[#This Row],[tm]])</f>
        <v>9</v>
      </c>
      <c r="L260" s="18">
        <f>DAY(날씨8[[#This Row],[tm]])</f>
        <v>15</v>
      </c>
    </row>
    <row r="261" spans="1:12" x14ac:dyDescent="0.3">
      <c r="A261">
        <v>95</v>
      </c>
      <c r="B261" t="s">
        <v>50</v>
      </c>
      <c r="C261" s="4">
        <v>44820</v>
      </c>
      <c r="D261">
        <v>23.6</v>
      </c>
      <c r="E261">
        <v>19.100000000000001</v>
      </c>
      <c r="F261">
        <v>29.4</v>
      </c>
      <c r="G261">
        <v>24.3</v>
      </c>
      <c r="H261">
        <v>6.8</v>
      </c>
      <c r="I261">
        <v>3.1</v>
      </c>
      <c r="K261" s="18">
        <f>MONTH(날씨8[[#This Row],[tm]])</f>
        <v>9</v>
      </c>
      <c r="L261" s="18">
        <f>DAY(날씨8[[#This Row],[tm]])</f>
        <v>16</v>
      </c>
    </row>
    <row r="262" spans="1:12" x14ac:dyDescent="0.3">
      <c r="A262">
        <v>95</v>
      </c>
      <c r="B262" t="s">
        <v>50</v>
      </c>
      <c r="C262" s="4">
        <v>44821</v>
      </c>
      <c r="D262">
        <v>23.6</v>
      </c>
      <c r="E262">
        <v>20.6</v>
      </c>
      <c r="F262">
        <v>28.4</v>
      </c>
      <c r="G262">
        <v>14.6</v>
      </c>
      <c r="H262">
        <v>4.2</v>
      </c>
      <c r="I262">
        <v>2</v>
      </c>
      <c r="K262" s="18">
        <f>MONTH(날씨8[[#This Row],[tm]])</f>
        <v>9</v>
      </c>
      <c r="L262" s="18">
        <f>DAY(날씨8[[#This Row],[tm]])</f>
        <v>17</v>
      </c>
    </row>
    <row r="263" spans="1:12" x14ac:dyDescent="0.3">
      <c r="A263">
        <v>95</v>
      </c>
      <c r="B263" t="s">
        <v>50</v>
      </c>
      <c r="C263" s="4">
        <v>44822</v>
      </c>
      <c r="D263">
        <v>24.8</v>
      </c>
      <c r="E263">
        <v>20.2</v>
      </c>
      <c r="F263">
        <v>31.6</v>
      </c>
      <c r="H263">
        <v>7.3</v>
      </c>
      <c r="I263">
        <v>4.7</v>
      </c>
      <c r="K263" s="18">
        <f>MONTH(날씨8[[#This Row],[tm]])</f>
        <v>9</v>
      </c>
      <c r="L263" s="18">
        <f>DAY(날씨8[[#This Row],[tm]])</f>
        <v>18</v>
      </c>
    </row>
    <row r="264" spans="1:12" x14ac:dyDescent="0.3">
      <c r="A264">
        <v>95</v>
      </c>
      <c r="B264" t="s">
        <v>50</v>
      </c>
      <c r="C264" s="4">
        <v>44823</v>
      </c>
      <c r="D264">
        <v>21.3</v>
      </c>
      <c r="E264">
        <v>14.7</v>
      </c>
      <c r="F264">
        <v>24.7</v>
      </c>
      <c r="H264">
        <v>13.9</v>
      </c>
      <c r="I264">
        <v>6.9</v>
      </c>
      <c r="K264" s="18">
        <f>MONTH(날씨8[[#This Row],[tm]])</f>
        <v>9</v>
      </c>
      <c r="L264" s="18">
        <f>DAY(날씨8[[#This Row],[tm]])</f>
        <v>19</v>
      </c>
    </row>
    <row r="265" spans="1:12" x14ac:dyDescent="0.3">
      <c r="A265">
        <v>95</v>
      </c>
      <c r="B265" t="s">
        <v>50</v>
      </c>
      <c r="C265" s="4">
        <v>44824</v>
      </c>
      <c r="D265">
        <v>16.5</v>
      </c>
      <c r="E265">
        <v>11.2</v>
      </c>
      <c r="F265">
        <v>22.5</v>
      </c>
      <c r="H265">
        <v>6</v>
      </c>
      <c r="I265">
        <v>4.2</v>
      </c>
      <c r="K265" s="18">
        <f>MONTH(날씨8[[#This Row],[tm]])</f>
        <v>9</v>
      </c>
      <c r="L265" s="18">
        <f>DAY(날씨8[[#This Row],[tm]])</f>
        <v>20</v>
      </c>
    </row>
    <row r="266" spans="1:12" x14ac:dyDescent="0.3">
      <c r="A266">
        <v>95</v>
      </c>
      <c r="B266" t="s">
        <v>50</v>
      </c>
      <c r="C266" s="4">
        <v>44825</v>
      </c>
      <c r="D266">
        <v>15.2</v>
      </c>
      <c r="E266">
        <v>8</v>
      </c>
      <c r="F266">
        <v>23.5</v>
      </c>
      <c r="H266">
        <v>6.3</v>
      </c>
      <c r="I266">
        <v>2.7</v>
      </c>
      <c r="K266" s="18">
        <f>MONTH(날씨8[[#This Row],[tm]])</f>
        <v>9</v>
      </c>
      <c r="L266" s="18">
        <f>DAY(날씨8[[#This Row],[tm]])</f>
        <v>21</v>
      </c>
    </row>
    <row r="267" spans="1:12" x14ac:dyDescent="0.3">
      <c r="A267">
        <v>95</v>
      </c>
      <c r="B267" t="s">
        <v>50</v>
      </c>
      <c r="C267" s="4">
        <v>44826</v>
      </c>
      <c r="D267">
        <v>16.100000000000001</v>
      </c>
      <c r="E267">
        <v>7.9</v>
      </c>
      <c r="F267">
        <v>23.4</v>
      </c>
      <c r="H267">
        <v>5.2</v>
      </c>
      <c r="I267">
        <v>2.8</v>
      </c>
      <c r="K267" s="18">
        <f>MONTH(날씨8[[#This Row],[tm]])</f>
        <v>9</v>
      </c>
      <c r="L267" s="18">
        <f>DAY(날씨8[[#This Row],[tm]])</f>
        <v>22</v>
      </c>
    </row>
    <row r="268" spans="1:12" x14ac:dyDescent="0.3">
      <c r="A268">
        <v>95</v>
      </c>
      <c r="B268" t="s">
        <v>50</v>
      </c>
      <c r="C268" s="4">
        <v>44827</v>
      </c>
      <c r="D268">
        <v>14.3</v>
      </c>
      <c r="E268">
        <v>9.1999999999999993</v>
      </c>
      <c r="F268">
        <v>21.3</v>
      </c>
      <c r="G268">
        <v>3.3</v>
      </c>
      <c r="H268">
        <v>10.8</v>
      </c>
      <c r="I268">
        <v>5.5</v>
      </c>
      <c r="K268" s="18">
        <f>MONTH(날씨8[[#This Row],[tm]])</f>
        <v>9</v>
      </c>
      <c r="L268" s="18">
        <f>DAY(날씨8[[#This Row],[tm]])</f>
        <v>23</v>
      </c>
    </row>
    <row r="269" spans="1:12" x14ac:dyDescent="0.3">
      <c r="A269">
        <v>95</v>
      </c>
      <c r="B269" t="s">
        <v>50</v>
      </c>
      <c r="C269" s="4">
        <v>44828</v>
      </c>
      <c r="D269">
        <v>14.3</v>
      </c>
      <c r="E269">
        <v>6.9</v>
      </c>
      <c r="F269">
        <v>22.4</v>
      </c>
      <c r="H269">
        <v>7.6</v>
      </c>
      <c r="I269">
        <v>3.4</v>
      </c>
      <c r="K269" s="18">
        <f>MONTH(날씨8[[#This Row],[tm]])</f>
        <v>9</v>
      </c>
      <c r="L269" s="18">
        <f>DAY(날씨8[[#This Row],[tm]])</f>
        <v>24</v>
      </c>
    </row>
    <row r="270" spans="1:12" x14ac:dyDescent="0.3">
      <c r="A270">
        <v>95</v>
      </c>
      <c r="B270" t="s">
        <v>50</v>
      </c>
      <c r="C270" s="4">
        <v>44829</v>
      </c>
      <c r="D270">
        <v>15.1</v>
      </c>
      <c r="E270">
        <v>8.6</v>
      </c>
      <c r="F270">
        <v>23.4</v>
      </c>
      <c r="H270">
        <v>6.9</v>
      </c>
      <c r="I270">
        <v>3.9</v>
      </c>
      <c r="K270" s="18">
        <f>MONTH(날씨8[[#This Row],[tm]])</f>
        <v>9</v>
      </c>
      <c r="L270" s="18">
        <f>DAY(날씨8[[#This Row],[tm]])</f>
        <v>25</v>
      </c>
    </row>
    <row r="271" spans="1:12" x14ac:dyDescent="0.3">
      <c r="A271">
        <v>95</v>
      </c>
      <c r="B271" t="s">
        <v>50</v>
      </c>
      <c r="C271" s="4">
        <v>44830</v>
      </c>
      <c r="D271">
        <v>15.8</v>
      </c>
      <c r="E271">
        <v>8.5</v>
      </c>
      <c r="F271">
        <v>24.4</v>
      </c>
      <c r="H271">
        <v>4.0999999999999996</v>
      </c>
      <c r="I271">
        <v>2.1</v>
      </c>
      <c r="K271" s="18">
        <f>MONTH(날씨8[[#This Row],[tm]])</f>
        <v>9</v>
      </c>
      <c r="L271" s="18">
        <f>DAY(날씨8[[#This Row],[tm]])</f>
        <v>26</v>
      </c>
    </row>
    <row r="272" spans="1:12" x14ac:dyDescent="0.3">
      <c r="A272">
        <v>95</v>
      </c>
      <c r="B272" t="s">
        <v>50</v>
      </c>
      <c r="C272" s="4">
        <v>44831</v>
      </c>
      <c r="D272">
        <v>16.8</v>
      </c>
      <c r="E272">
        <v>8.4</v>
      </c>
      <c r="F272">
        <v>27.1</v>
      </c>
      <c r="H272">
        <v>3.1</v>
      </c>
      <c r="I272">
        <v>1.5</v>
      </c>
      <c r="K272" s="18">
        <f>MONTH(날씨8[[#This Row],[tm]])</f>
        <v>9</v>
      </c>
      <c r="L272" s="18">
        <f>DAY(날씨8[[#This Row],[tm]])</f>
        <v>27</v>
      </c>
    </row>
    <row r="273" spans="1:12" x14ac:dyDescent="0.3">
      <c r="A273">
        <v>95</v>
      </c>
      <c r="B273" t="s">
        <v>50</v>
      </c>
      <c r="C273" s="4">
        <v>44832</v>
      </c>
      <c r="D273">
        <v>16.600000000000001</v>
      </c>
      <c r="E273">
        <v>10.5</v>
      </c>
      <c r="F273">
        <v>25</v>
      </c>
      <c r="H273">
        <v>3.8</v>
      </c>
      <c r="I273">
        <v>2</v>
      </c>
      <c r="K273" s="18">
        <f>MONTH(날씨8[[#This Row],[tm]])</f>
        <v>9</v>
      </c>
      <c r="L273" s="18">
        <f>DAY(날씨8[[#This Row],[tm]])</f>
        <v>28</v>
      </c>
    </row>
    <row r="274" spans="1:12" x14ac:dyDescent="0.3">
      <c r="A274">
        <v>95</v>
      </c>
      <c r="B274" t="s">
        <v>50</v>
      </c>
      <c r="C274" s="4">
        <v>44833</v>
      </c>
      <c r="D274">
        <v>16.7</v>
      </c>
      <c r="E274">
        <v>11.5</v>
      </c>
      <c r="F274">
        <v>25.2</v>
      </c>
      <c r="H274">
        <v>4.2</v>
      </c>
      <c r="I274">
        <v>2</v>
      </c>
      <c r="K274" s="18">
        <f>MONTH(날씨8[[#This Row],[tm]])</f>
        <v>9</v>
      </c>
      <c r="L274" s="18">
        <f>DAY(날씨8[[#This Row],[tm]])</f>
        <v>29</v>
      </c>
    </row>
    <row r="275" spans="1:12" x14ac:dyDescent="0.3">
      <c r="A275">
        <v>95</v>
      </c>
      <c r="B275" t="s">
        <v>50</v>
      </c>
      <c r="C275" s="4">
        <v>44834</v>
      </c>
      <c r="D275">
        <v>16.399999999999999</v>
      </c>
      <c r="E275">
        <v>8.9</v>
      </c>
      <c r="F275">
        <v>25.8</v>
      </c>
      <c r="H275">
        <v>4.2</v>
      </c>
      <c r="I275">
        <v>2.2000000000000002</v>
      </c>
      <c r="K275" s="18">
        <f>MONTH(날씨8[[#This Row],[tm]])</f>
        <v>9</v>
      </c>
      <c r="L275" s="18">
        <f>DAY(날씨8[[#This Row],[tm]])</f>
        <v>30</v>
      </c>
    </row>
    <row r="276" spans="1:12" x14ac:dyDescent="0.3">
      <c r="A276">
        <v>95</v>
      </c>
      <c r="B276" t="s">
        <v>50</v>
      </c>
      <c r="C276" s="4">
        <v>44835</v>
      </c>
      <c r="D276">
        <v>17.100000000000001</v>
      </c>
      <c r="E276">
        <v>8.9</v>
      </c>
      <c r="F276">
        <v>26.3</v>
      </c>
      <c r="H276">
        <v>4.7</v>
      </c>
      <c r="I276">
        <v>2.1</v>
      </c>
      <c r="K276" s="18">
        <f>MONTH(날씨8[[#This Row],[tm]])</f>
        <v>10</v>
      </c>
      <c r="L276" s="18">
        <f>DAY(날씨8[[#This Row],[tm]])</f>
        <v>1</v>
      </c>
    </row>
    <row r="277" spans="1:12" x14ac:dyDescent="0.3">
      <c r="A277">
        <v>95</v>
      </c>
      <c r="B277" t="s">
        <v>50</v>
      </c>
      <c r="C277" s="4">
        <v>44836</v>
      </c>
      <c r="D277">
        <v>16.899999999999999</v>
      </c>
      <c r="E277">
        <v>14.1</v>
      </c>
      <c r="F277">
        <v>21</v>
      </c>
      <c r="G277">
        <v>18</v>
      </c>
      <c r="H277">
        <v>7.5</v>
      </c>
      <c r="I277">
        <v>4.8</v>
      </c>
      <c r="K277" s="18">
        <f>MONTH(날씨8[[#This Row],[tm]])</f>
        <v>10</v>
      </c>
      <c r="L277" s="18">
        <f>DAY(날씨8[[#This Row],[tm]])</f>
        <v>2</v>
      </c>
    </row>
    <row r="278" spans="1:12" x14ac:dyDescent="0.3">
      <c r="A278">
        <v>95</v>
      </c>
      <c r="B278" t="s">
        <v>50</v>
      </c>
      <c r="C278" s="4">
        <v>44837</v>
      </c>
      <c r="D278">
        <v>18.5</v>
      </c>
      <c r="E278">
        <v>14.9</v>
      </c>
      <c r="F278">
        <v>22.7</v>
      </c>
      <c r="G278">
        <v>109.5</v>
      </c>
      <c r="H278">
        <v>9.3000000000000007</v>
      </c>
      <c r="I278">
        <v>4.7</v>
      </c>
      <c r="K278" s="18">
        <f>MONTH(날씨8[[#This Row],[tm]])</f>
        <v>10</v>
      </c>
      <c r="L278" s="18">
        <f>DAY(날씨8[[#This Row],[tm]])</f>
        <v>3</v>
      </c>
    </row>
    <row r="279" spans="1:12" x14ac:dyDescent="0.3">
      <c r="A279">
        <v>95</v>
      </c>
      <c r="B279" t="s">
        <v>50</v>
      </c>
      <c r="C279" s="4">
        <v>44838</v>
      </c>
      <c r="D279">
        <v>16.5</v>
      </c>
      <c r="E279">
        <v>13.2</v>
      </c>
      <c r="F279">
        <v>21.7</v>
      </c>
      <c r="G279">
        <v>11.6</v>
      </c>
      <c r="H279">
        <v>6.2</v>
      </c>
      <c r="I279">
        <v>3.7</v>
      </c>
      <c r="K279" s="18">
        <f>MONTH(날씨8[[#This Row],[tm]])</f>
        <v>10</v>
      </c>
      <c r="L279" s="18">
        <f>DAY(날씨8[[#This Row],[tm]])</f>
        <v>4</v>
      </c>
    </row>
    <row r="280" spans="1:12" x14ac:dyDescent="0.3">
      <c r="A280">
        <v>95</v>
      </c>
      <c r="B280" t="s">
        <v>50</v>
      </c>
      <c r="C280" s="4">
        <v>44839</v>
      </c>
      <c r="D280">
        <v>13.9</v>
      </c>
      <c r="E280">
        <v>11.6</v>
      </c>
      <c r="F280">
        <v>18.100000000000001</v>
      </c>
      <c r="H280">
        <v>7.2</v>
      </c>
      <c r="I280">
        <v>4.5999999999999996</v>
      </c>
      <c r="K280" s="18">
        <f>MONTH(날씨8[[#This Row],[tm]])</f>
        <v>10</v>
      </c>
      <c r="L280" s="18">
        <f>DAY(날씨8[[#This Row],[tm]])</f>
        <v>5</v>
      </c>
    </row>
    <row r="281" spans="1:12" x14ac:dyDescent="0.3">
      <c r="A281">
        <v>95</v>
      </c>
      <c r="B281" t="s">
        <v>50</v>
      </c>
      <c r="C281" s="4">
        <v>44840</v>
      </c>
      <c r="D281">
        <v>13.6</v>
      </c>
      <c r="E281">
        <v>9.9</v>
      </c>
      <c r="F281">
        <v>17.399999999999999</v>
      </c>
      <c r="G281">
        <v>0.1</v>
      </c>
      <c r="H281">
        <v>6</v>
      </c>
      <c r="I281">
        <v>3.6</v>
      </c>
      <c r="K281" s="18">
        <f>MONTH(날씨8[[#This Row],[tm]])</f>
        <v>10</v>
      </c>
      <c r="L281" s="18">
        <f>DAY(날씨8[[#This Row],[tm]])</f>
        <v>6</v>
      </c>
    </row>
    <row r="282" spans="1:12" x14ac:dyDescent="0.3">
      <c r="A282">
        <v>95</v>
      </c>
      <c r="B282" t="s">
        <v>50</v>
      </c>
      <c r="C282" s="4">
        <v>44841</v>
      </c>
      <c r="D282">
        <v>12.4</v>
      </c>
      <c r="E282">
        <v>8.3000000000000007</v>
      </c>
      <c r="F282">
        <v>17.5</v>
      </c>
      <c r="H282">
        <v>5.8</v>
      </c>
      <c r="I282">
        <v>3.6</v>
      </c>
      <c r="K282" s="18">
        <f>MONTH(날씨8[[#This Row],[tm]])</f>
        <v>10</v>
      </c>
      <c r="L282" s="18">
        <f>DAY(날씨8[[#This Row],[tm]])</f>
        <v>7</v>
      </c>
    </row>
    <row r="283" spans="1:12" x14ac:dyDescent="0.3">
      <c r="A283">
        <v>95</v>
      </c>
      <c r="B283" t="s">
        <v>50</v>
      </c>
      <c r="C283" s="4">
        <v>44842</v>
      </c>
      <c r="D283">
        <v>11.9</v>
      </c>
      <c r="E283">
        <v>5.8</v>
      </c>
      <c r="F283">
        <v>19.600000000000001</v>
      </c>
      <c r="H283">
        <v>4.0999999999999996</v>
      </c>
      <c r="I283">
        <v>2</v>
      </c>
      <c r="K283" s="18">
        <f>MONTH(날씨8[[#This Row],[tm]])</f>
        <v>10</v>
      </c>
      <c r="L283" s="18">
        <f>DAY(날씨8[[#This Row],[tm]])</f>
        <v>8</v>
      </c>
    </row>
    <row r="284" spans="1:12" x14ac:dyDescent="0.3">
      <c r="A284">
        <v>95</v>
      </c>
      <c r="B284" t="s">
        <v>50</v>
      </c>
      <c r="C284" s="4">
        <v>44843</v>
      </c>
      <c r="D284">
        <v>10.9</v>
      </c>
      <c r="E284">
        <v>9.1999999999999993</v>
      </c>
      <c r="F284">
        <v>12.7</v>
      </c>
      <c r="G284">
        <v>18.8</v>
      </c>
      <c r="H284">
        <v>8.3000000000000007</v>
      </c>
      <c r="I284">
        <v>4.0999999999999996</v>
      </c>
      <c r="K284" s="18">
        <f>MONTH(날씨8[[#This Row],[tm]])</f>
        <v>10</v>
      </c>
      <c r="L284" s="18">
        <f>DAY(날씨8[[#This Row],[tm]])</f>
        <v>9</v>
      </c>
    </row>
    <row r="285" spans="1:12" x14ac:dyDescent="0.3">
      <c r="A285">
        <v>95</v>
      </c>
      <c r="B285" t="s">
        <v>50</v>
      </c>
      <c r="C285" s="4">
        <v>44844</v>
      </c>
      <c r="D285">
        <v>7.4</v>
      </c>
      <c r="E285">
        <v>6</v>
      </c>
      <c r="F285">
        <v>10.6</v>
      </c>
      <c r="G285">
        <v>2.8</v>
      </c>
      <c r="H285">
        <v>10.199999999999999</v>
      </c>
      <c r="I285">
        <v>5</v>
      </c>
      <c r="K285" s="18">
        <f>MONTH(날씨8[[#This Row],[tm]])</f>
        <v>10</v>
      </c>
      <c r="L285" s="18">
        <f>DAY(날씨8[[#This Row],[tm]])</f>
        <v>10</v>
      </c>
    </row>
    <row r="286" spans="1:12" x14ac:dyDescent="0.3">
      <c r="A286">
        <v>95</v>
      </c>
      <c r="B286" t="s">
        <v>50</v>
      </c>
      <c r="C286" s="4">
        <v>44845</v>
      </c>
      <c r="D286">
        <v>8.6999999999999993</v>
      </c>
      <c r="E286">
        <v>4.8</v>
      </c>
      <c r="F286">
        <v>15</v>
      </c>
      <c r="H286">
        <v>6.4</v>
      </c>
      <c r="I286">
        <v>2.9</v>
      </c>
      <c r="K286" s="18">
        <f>MONTH(날씨8[[#This Row],[tm]])</f>
        <v>10</v>
      </c>
      <c r="L286" s="18">
        <f>DAY(날씨8[[#This Row],[tm]])</f>
        <v>11</v>
      </c>
    </row>
    <row r="287" spans="1:12" x14ac:dyDescent="0.3">
      <c r="A287">
        <v>95</v>
      </c>
      <c r="B287" t="s">
        <v>50</v>
      </c>
      <c r="C287" s="4">
        <v>44846</v>
      </c>
      <c r="D287">
        <v>10.1</v>
      </c>
      <c r="E287">
        <v>2.6</v>
      </c>
      <c r="F287">
        <v>20.100000000000001</v>
      </c>
      <c r="H287">
        <v>3.5</v>
      </c>
      <c r="I287">
        <v>1.5</v>
      </c>
      <c r="K287" s="18">
        <f>MONTH(날씨8[[#This Row],[tm]])</f>
        <v>10</v>
      </c>
      <c r="L287" s="18">
        <f>DAY(날씨8[[#This Row],[tm]])</f>
        <v>12</v>
      </c>
    </row>
    <row r="288" spans="1:12" x14ac:dyDescent="0.3">
      <c r="A288">
        <v>95</v>
      </c>
      <c r="B288" t="s">
        <v>50</v>
      </c>
      <c r="C288" s="4">
        <v>44847</v>
      </c>
      <c r="D288">
        <v>12.5</v>
      </c>
      <c r="E288">
        <v>5.0999999999999996</v>
      </c>
      <c r="F288">
        <v>21</v>
      </c>
      <c r="H288">
        <v>3.5</v>
      </c>
      <c r="I288">
        <v>2.1</v>
      </c>
      <c r="K288" s="18">
        <f>MONTH(날씨8[[#This Row],[tm]])</f>
        <v>10</v>
      </c>
      <c r="L288" s="18">
        <f>DAY(날씨8[[#This Row],[tm]])</f>
        <v>13</v>
      </c>
    </row>
    <row r="289" spans="1:12" x14ac:dyDescent="0.3">
      <c r="A289">
        <v>95</v>
      </c>
      <c r="B289" t="s">
        <v>50</v>
      </c>
      <c r="C289" s="4">
        <v>44848</v>
      </c>
      <c r="D289">
        <v>13.7</v>
      </c>
      <c r="E289">
        <v>7.5</v>
      </c>
      <c r="F289">
        <v>21.3</v>
      </c>
      <c r="H289">
        <v>4</v>
      </c>
      <c r="I289">
        <v>2.2999999999999998</v>
      </c>
      <c r="K289" s="18">
        <f>MONTH(날씨8[[#This Row],[tm]])</f>
        <v>10</v>
      </c>
      <c r="L289" s="18">
        <f>DAY(날씨8[[#This Row],[tm]])</f>
        <v>14</v>
      </c>
    </row>
    <row r="290" spans="1:12" x14ac:dyDescent="0.3">
      <c r="A290">
        <v>95</v>
      </c>
      <c r="B290" t="s">
        <v>50</v>
      </c>
      <c r="C290" s="4">
        <v>44849</v>
      </c>
      <c r="D290">
        <v>14.6</v>
      </c>
      <c r="E290">
        <v>8.1</v>
      </c>
      <c r="F290">
        <v>23</v>
      </c>
      <c r="H290">
        <v>3.3</v>
      </c>
      <c r="I290">
        <v>1.9</v>
      </c>
      <c r="K290" s="18">
        <f>MONTH(날씨8[[#This Row],[tm]])</f>
        <v>10</v>
      </c>
      <c r="L290" s="18">
        <f>DAY(날씨8[[#This Row],[tm]])</f>
        <v>15</v>
      </c>
    </row>
    <row r="291" spans="1:12" x14ac:dyDescent="0.3">
      <c r="A291">
        <v>95</v>
      </c>
      <c r="B291" t="s">
        <v>50</v>
      </c>
      <c r="C291" s="4">
        <v>44850</v>
      </c>
      <c r="D291">
        <v>12.6</v>
      </c>
      <c r="E291">
        <v>10.1</v>
      </c>
      <c r="F291">
        <v>17</v>
      </c>
      <c r="G291">
        <v>1.3</v>
      </c>
      <c r="H291">
        <v>4</v>
      </c>
      <c r="I291">
        <v>2.4</v>
      </c>
      <c r="K291" s="18">
        <f>MONTH(날씨8[[#This Row],[tm]])</f>
        <v>10</v>
      </c>
      <c r="L291" s="18">
        <f>DAY(날씨8[[#This Row],[tm]])</f>
        <v>16</v>
      </c>
    </row>
    <row r="292" spans="1:12" x14ac:dyDescent="0.3">
      <c r="A292">
        <v>95</v>
      </c>
      <c r="B292" t="s">
        <v>50</v>
      </c>
      <c r="C292" s="4">
        <v>44851</v>
      </c>
      <c r="D292">
        <v>9.3000000000000007</v>
      </c>
      <c r="E292">
        <v>2.6</v>
      </c>
      <c r="F292">
        <v>13.8</v>
      </c>
      <c r="H292">
        <v>8.8000000000000007</v>
      </c>
      <c r="I292">
        <v>4.2</v>
      </c>
      <c r="K292" s="18">
        <f>MONTH(날씨8[[#This Row],[tm]])</f>
        <v>10</v>
      </c>
      <c r="L292" s="18">
        <f>DAY(날씨8[[#This Row],[tm]])</f>
        <v>17</v>
      </c>
    </row>
    <row r="293" spans="1:12" x14ac:dyDescent="0.3">
      <c r="A293">
        <v>95</v>
      </c>
      <c r="B293" t="s">
        <v>50</v>
      </c>
      <c r="C293" s="4">
        <v>44852</v>
      </c>
      <c r="D293">
        <v>5.3</v>
      </c>
      <c r="E293">
        <v>-0.4</v>
      </c>
      <c r="F293">
        <v>13.1</v>
      </c>
      <c r="H293">
        <v>5.0999999999999996</v>
      </c>
      <c r="I293">
        <v>2.6</v>
      </c>
      <c r="K293" s="18">
        <f>MONTH(날씨8[[#This Row],[tm]])</f>
        <v>10</v>
      </c>
      <c r="L293" s="18">
        <f>DAY(날씨8[[#This Row],[tm]])</f>
        <v>18</v>
      </c>
    </row>
    <row r="294" spans="1:12" x14ac:dyDescent="0.3">
      <c r="A294">
        <v>95</v>
      </c>
      <c r="B294" t="s">
        <v>50</v>
      </c>
      <c r="C294" s="4">
        <v>44853</v>
      </c>
      <c r="D294">
        <v>6</v>
      </c>
      <c r="E294">
        <v>-1.3</v>
      </c>
      <c r="F294">
        <v>15.5</v>
      </c>
      <c r="H294">
        <v>4.2</v>
      </c>
      <c r="I294">
        <v>2.2000000000000002</v>
      </c>
      <c r="K294" s="18">
        <f>MONTH(날씨8[[#This Row],[tm]])</f>
        <v>10</v>
      </c>
      <c r="L294" s="18">
        <f>DAY(날씨8[[#This Row],[tm]])</f>
        <v>19</v>
      </c>
    </row>
    <row r="295" spans="1:12" x14ac:dyDescent="0.3">
      <c r="A295">
        <v>95</v>
      </c>
      <c r="B295" t="s">
        <v>50</v>
      </c>
      <c r="C295" s="4">
        <v>44854</v>
      </c>
      <c r="D295">
        <v>9.1999999999999993</v>
      </c>
      <c r="E295">
        <v>0.2</v>
      </c>
      <c r="F295">
        <v>19</v>
      </c>
      <c r="H295">
        <v>4.5999999999999996</v>
      </c>
      <c r="I295">
        <v>2.4</v>
      </c>
      <c r="K295" s="18">
        <f>MONTH(날씨8[[#This Row],[tm]])</f>
        <v>10</v>
      </c>
      <c r="L295" s="18">
        <f>DAY(날씨8[[#This Row],[tm]])</f>
        <v>20</v>
      </c>
    </row>
    <row r="296" spans="1:12" x14ac:dyDescent="0.3">
      <c r="A296">
        <v>95</v>
      </c>
      <c r="B296" t="s">
        <v>50</v>
      </c>
      <c r="C296" s="4">
        <v>44855</v>
      </c>
      <c r="D296">
        <v>9.9</v>
      </c>
      <c r="E296">
        <v>3.5</v>
      </c>
      <c r="F296">
        <v>18.5</v>
      </c>
      <c r="H296">
        <v>6.3</v>
      </c>
      <c r="I296">
        <v>3.5</v>
      </c>
      <c r="K296" s="18">
        <f>MONTH(날씨8[[#This Row],[tm]])</f>
        <v>10</v>
      </c>
      <c r="L296" s="18">
        <f>DAY(날씨8[[#This Row],[tm]])</f>
        <v>21</v>
      </c>
    </row>
    <row r="297" spans="1:12" x14ac:dyDescent="0.3">
      <c r="A297">
        <v>95</v>
      </c>
      <c r="B297" t="s">
        <v>50</v>
      </c>
      <c r="C297" s="4">
        <v>44856</v>
      </c>
      <c r="D297">
        <v>12.6</v>
      </c>
      <c r="E297">
        <v>5.2</v>
      </c>
      <c r="F297">
        <v>19.100000000000001</v>
      </c>
      <c r="G297">
        <v>0</v>
      </c>
      <c r="H297">
        <v>5.7</v>
      </c>
      <c r="I297">
        <v>3.3</v>
      </c>
      <c r="K297" s="18">
        <f>MONTH(날씨8[[#This Row],[tm]])</f>
        <v>10</v>
      </c>
      <c r="L297" s="18">
        <f>DAY(날씨8[[#This Row],[tm]])</f>
        <v>22</v>
      </c>
    </row>
    <row r="298" spans="1:12" x14ac:dyDescent="0.3">
      <c r="A298">
        <v>95</v>
      </c>
      <c r="B298" t="s">
        <v>50</v>
      </c>
      <c r="C298" s="4">
        <v>44857</v>
      </c>
      <c r="D298">
        <v>11.9</v>
      </c>
      <c r="E298">
        <v>4.5999999999999996</v>
      </c>
      <c r="F298">
        <v>18.2</v>
      </c>
      <c r="H298">
        <v>7.2</v>
      </c>
      <c r="I298">
        <v>3.7</v>
      </c>
      <c r="K298" s="18">
        <f>MONTH(날씨8[[#This Row],[tm]])</f>
        <v>10</v>
      </c>
      <c r="L298" s="18">
        <f>DAY(날씨8[[#This Row],[tm]])</f>
        <v>23</v>
      </c>
    </row>
    <row r="299" spans="1:12" x14ac:dyDescent="0.3">
      <c r="A299">
        <v>95</v>
      </c>
      <c r="B299" t="s">
        <v>50</v>
      </c>
      <c r="C299" s="4">
        <v>44858</v>
      </c>
      <c r="D299">
        <v>7.5</v>
      </c>
      <c r="E299">
        <v>1.2</v>
      </c>
      <c r="F299">
        <v>14.8</v>
      </c>
      <c r="H299">
        <v>6.1</v>
      </c>
      <c r="I299">
        <v>3</v>
      </c>
      <c r="K299" s="18">
        <f>MONTH(날씨8[[#This Row],[tm]])</f>
        <v>10</v>
      </c>
      <c r="L299" s="18">
        <f>DAY(날씨8[[#This Row],[tm]])</f>
        <v>24</v>
      </c>
    </row>
    <row r="300" spans="1:12" x14ac:dyDescent="0.3">
      <c r="A300">
        <v>95</v>
      </c>
      <c r="B300" t="s">
        <v>50</v>
      </c>
      <c r="C300" s="4">
        <v>44859</v>
      </c>
      <c r="D300">
        <v>7.5</v>
      </c>
      <c r="E300">
        <v>0.7</v>
      </c>
      <c r="F300">
        <v>16</v>
      </c>
      <c r="H300">
        <v>6.1</v>
      </c>
      <c r="I300">
        <v>4</v>
      </c>
      <c r="K300" s="18">
        <f>MONTH(날씨8[[#This Row],[tm]])</f>
        <v>10</v>
      </c>
      <c r="L300" s="18">
        <f>DAY(날씨8[[#This Row],[tm]])</f>
        <v>25</v>
      </c>
    </row>
    <row r="301" spans="1:12" x14ac:dyDescent="0.3">
      <c r="A301">
        <v>95</v>
      </c>
      <c r="B301" t="s">
        <v>50</v>
      </c>
      <c r="C301" s="4">
        <v>44860</v>
      </c>
      <c r="D301">
        <v>8.5</v>
      </c>
      <c r="E301">
        <v>0.7</v>
      </c>
      <c r="F301">
        <v>17.7</v>
      </c>
      <c r="H301">
        <v>5.6</v>
      </c>
      <c r="I301">
        <v>2.5</v>
      </c>
      <c r="K301" s="18">
        <f>MONTH(날씨8[[#This Row],[tm]])</f>
        <v>10</v>
      </c>
      <c r="L301" s="18">
        <f>DAY(날씨8[[#This Row],[tm]])</f>
        <v>26</v>
      </c>
    </row>
    <row r="302" spans="1:12" x14ac:dyDescent="0.3">
      <c r="A302">
        <v>95</v>
      </c>
      <c r="B302" t="s">
        <v>50</v>
      </c>
      <c r="C302" s="4">
        <v>44861</v>
      </c>
      <c r="D302">
        <v>9.4</v>
      </c>
      <c r="E302">
        <v>2.8</v>
      </c>
      <c r="F302">
        <v>18.5</v>
      </c>
      <c r="H302">
        <v>6.5</v>
      </c>
      <c r="I302">
        <v>2.5</v>
      </c>
      <c r="K302" s="18">
        <f>MONTH(날씨8[[#This Row],[tm]])</f>
        <v>10</v>
      </c>
      <c r="L302" s="18">
        <f>DAY(날씨8[[#This Row],[tm]])</f>
        <v>27</v>
      </c>
    </row>
    <row r="303" spans="1:12" x14ac:dyDescent="0.3">
      <c r="A303">
        <v>95</v>
      </c>
      <c r="B303" t="s">
        <v>50</v>
      </c>
      <c r="C303" s="4">
        <v>44862</v>
      </c>
      <c r="D303">
        <v>11</v>
      </c>
      <c r="E303">
        <v>2.7</v>
      </c>
      <c r="F303">
        <v>19.8</v>
      </c>
      <c r="H303">
        <v>5.2</v>
      </c>
      <c r="I303">
        <v>3.5</v>
      </c>
      <c r="K303" s="18">
        <f>MONTH(날씨8[[#This Row],[tm]])</f>
        <v>10</v>
      </c>
      <c r="L303" s="18">
        <f>DAY(날씨8[[#This Row],[tm]])</f>
        <v>28</v>
      </c>
    </row>
    <row r="304" spans="1:12" x14ac:dyDescent="0.3">
      <c r="A304">
        <v>95</v>
      </c>
      <c r="B304" t="s">
        <v>50</v>
      </c>
      <c r="C304" s="4">
        <v>44863</v>
      </c>
      <c r="D304">
        <v>10.6</v>
      </c>
      <c r="E304">
        <v>3.9</v>
      </c>
      <c r="F304">
        <v>19.3</v>
      </c>
      <c r="H304">
        <v>4.2</v>
      </c>
      <c r="I304">
        <v>2.1</v>
      </c>
      <c r="K304" s="18">
        <f>MONTH(날씨8[[#This Row],[tm]])</f>
        <v>10</v>
      </c>
      <c r="L304" s="18">
        <f>DAY(날씨8[[#This Row],[tm]])</f>
        <v>29</v>
      </c>
    </row>
    <row r="305" spans="1:12" x14ac:dyDescent="0.3">
      <c r="A305">
        <v>95</v>
      </c>
      <c r="B305" t="s">
        <v>50</v>
      </c>
      <c r="C305" s="4">
        <v>44864</v>
      </c>
      <c r="D305">
        <v>10.8</v>
      </c>
      <c r="E305">
        <v>3.6</v>
      </c>
      <c r="F305">
        <v>19.5</v>
      </c>
      <c r="H305">
        <v>4.8</v>
      </c>
      <c r="I305">
        <v>2.4</v>
      </c>
      <c r="K305" s="18">
        <f>MONTH(날씨8[[#This Row],[tm]])</f>
        <v>10</v>
      </c>
      <c r="L305" s="18">
        <f>DAY(날씨8[[#This Row],[tm]])</f>
        <v>30</v>
      </c>
    </row>
    <row r="306" spans="1:12" x14ac:dyDescent="0.3">
      <c r="A306">
        <v>95</v>
      </c>
      <c r="B306" t="s">
        <v>50</v>
      </c>
      <c r="C306" s="4">
        <v>44865</v>
      </c>
      <c r="D306">
        <v>11.1</v>
      </c>
      <c r="E306">
        <v>5.0999999999999996</v>
      </c>
      <c r="F306">
        <v>18.3</v>
      </c>
      <c r="H306">
        <v>6</v>
      </c>
      <c r="I306">
        <v>2.6</v>
      </c>
      <c r="K306" s="18">
        <f>MONTH(날씨8[[#This Row],[tm]])</f>
        <v>10</v>
      </c>
      <c r="L306" s="18">
        <f>DAY(날씨8[[#This Row],[tm]])</f>
        <v>31</v>
      </c>
    </row>
    <row r="307" spans="1:12" x14ac:dyDescent="0.3">
      <c r="A307">
        <v>95</v>
      </c>
      <c r="B307" t="s">
        <v>50</v>
      </c>
      <c r="C307" s="4">
        <v>44866</v>
      </c>
      <c r="D307">
        <v>9.1999999999999993</v>
      </c>
      <c r="E307">
        <v>3.5</v>
      </c>
      <c r="F307">
        <v>17.100000000000001</v>
      </c>
      <c r="H307">
        <v>7.4</v>
      </c>
      <c r="I307">
        <v>3.7</v>
      </c>
      <c r="K307" s="18">
        <f>MONTH(날씨8[[#This Row],[tm]])</f>
        <v>11</v>
      </c>
      <c r="L307" s="18">
        <f>DAY(날씨8[[#This Row],[tm]])</f>
        <v>1</v>
      </c>
    </row>
    <row r="308" spans="1:12" x14ac:dyDescent="0.3">
      <c r="A308">
        <v>95</v>
      </c>
      <c r="B308" t="s">
        <v>50</v>
      </c>
      <c r="C308" s="4">
        <v>44867</v>
      </c>
      <c r="D308">
        <v>7</v>
      </c>
      <c r="E308">
        <v>-0.8</v>
      </c>
      <c r="F308">
        <v>16.899999999999999</v>
      </c>
      <c r="H308">
        <v>4.3</v>
      </c>
      <c r="I308">
        <v>2.6</v>
      </c>
      <c r="K308" s="18">
        <f>MONTH(날씨8[[#This Row],[tm]])</f>
        <v>11</v>
      </c>
      <c r="L308" s="18">
        <f>DAY(날씨8[[#This Row],[tm]])</f>
        <v>2</v>
      </c>
    </row>
    <row r="309" spans="1:12" x14ac:dyDescent="0.3">
      <c r="A309">
        <v>95</v>
      </c>
      <c r="B309" t="s">
        <v>50</v>
      </c>
      <c r="C309" s="4">
        <v>44868</v>
      </c>
      <c r="D309">
        <v>5.9</v>
      </c>
      <c r="E309">
        <v>1.4</v>
      </c>
      <c r="F309">
        <v>10.9</v>
      </c>
      <c r="G309">
        <v>0</v>
      </c>
      <c r="H309">
        <v>5.4</v>
      </c>
      <c r="I309">
        <v>2.6</v>
      </c>
      <c r="K309" s="18">
        <f>MONTH(날씨8[[#This Row],[tm]])</f>
        <v>11</v>
      </c>
      <c r="L309" s="18">
        <f>DAY(날씨8[[#This Row],[tm]])</f>
        <v>3</v>
      </c>
    </row>
    <row r="310" spans="1:12" x14ac:dyDescent="0.3">
      <c r="A310">
        <v>95</v>
      </c>
      <c r="B310" t="s">
        <v>50</v>
      </c>
      <c r="C310" s="4">
        <v>44869</v>
      </c>
      <c r="D310">
        <v>1.4</v>
      </c>
      <c r="E310">
        <v>-3.8</v>
      </c>
      <c r="F310">
        <v>8.3000000000000007</v>
      </c>
      <c r="H310">
        <v>6</v>
      </c>
      <c r="I310">
        <v>2.2999999999999998</v>
      </c>
      <c r="K310" s="18">
        <f>MONTH(날씨8[[#This Row],[tm]])</f>
        <v>11</v>
      </c>
      <c r="L310" s="18">
        <f>DAY(날씨8[[#This Row],[tm]])</f>
        <v>4</v>
      </c>
    </row>
    <row r="311" spans="1:12" x14ac:dyDescent="0.3">
      <c r="A311">
        <v>95</v>
      </c>
      <c r="B311" t="s">
        <v>50</v>
      </c>
      <c r="C311" s="4">
        <v>44870</v>
      </c>
      <c r="D311">
        <v>2.6</v>
      </c>
      <c r="E311">
        <v>-5.7</v>
      </c>
      <c r="F311">
        <v>12</v>
      </c>
      <c r="H311">
        <v>5.0999999999999996</v>
      </c>
      <c r="I311">
        <v>2.4</v>
      </c>
      <c r="K311" s="18">
        <f>MONTH(날씨8[[#This Row],[tm]])</f>
        <v>11</v>
      </c>
      <c r="L311" s="18">
        <f>DAY(날씨8[[#This Row],[tm]])</f>
        <v>5</v>
      </c>
    </row>
    <row r="312" spans="1:12" x14ac:dyDescent="0.3">
      <c r="A312">
        <v>95</v>
      </c>
      <c r="B312" t="s">
        <v>50</v>
      </c>
      <c r="C312" s="4">
        <v>44871</v>
      </c>
      <c r="D312">
        <v>5.4</v>
      </c>
      <c r="E312">
        <v>-2.2000000000000002</v>
      </c>
      <c r="F312">
        <v>14.3</v>
      </c>
      <c r="H312">
        <v>5.7</v>
      </c>
      <c r="I312">
        <v>2.7</v>
      </c>
      <c r="K312" s="18">
        <f>MONTH(날씨8[[#This Row],[tm]])</f>
        <v>11</v>
      </c>
      <c r="L312" s="18">
        <f>DAY(날씨8[[#This Row],[tm]])</f>
        <v>6</v>
      </c>
    </row>
    <row r="313" spans="1:12" x14ac:dyDescent="0.3">
      <c r="A313">
        <v>95</v>
      </c>
      <c r="B313" t="s">
        <v>50</v>
      </c>
      <c r="C313" s="4">
        <v>44872</v>
      </c>
      <c r="D313">
        <v>7.2</v>
      </c>
      <c r="E313">
        <v>0.3</v>
      </c>
      <c r="F313">
        <v>14.4</v>
      </c>
      <c r="G313">
        <v>1.1000000000000001</v>
      </c>
      <c r="H313">
        <v>5.8</v>
      </c>
      <c r="I313">
        <v>2.7</v>
      </c>
      <c r="K313" s="18">
        <f>MONTH(날씨8[[#This Row],[tm]])</f>
        <v>11</v>
      </c>
      <c r="L313" s="18">
        <f>DAY(날씨8[[#This Row],[tm]])</f>
        <v>7</v>
      </c>
    </row>
    <row r="314" spans="1:12" x14ac:dyDescent="0.3">
      <c r="A314">
        <v>95</v>
      </c>
      <c r="B314" t="s">
        <v>50</v>
      </c>
      <c r="C314" s="4">
        <v>44873</v>
      </c>
      <c r="D314">
        <v>7.5</v>
      </c>
      <c r="E314">
        <v>2.8</v>
      </c>
      <c r="F314">
        <v>15.1</v>
      </c>
      <c r="G314">
        <v>0.1</v>
      </c>
      <c r="H314">
        <v>4.0999999999999996</v>
      </c>
      <c r="I314">
        <v>2.2000000000000002</v>
      </c>
      <c r="K314" s="18">
        <f>MONTH(날씨8[[#This Row],[tm]])</f>
        <v>11</v>
      </c>
      <c r="L314" s="18">
        <f>DAY(날씨8[[#This Row],[tm]])</f>
        <v>8</v>
      </c>
    </row>
    <row r="315" spans="1:12" x14ac:dyDescent="0.3">
      <c r="A315">
        <v>95</v>
      </c>
      <c r="B315" t="s">
        <v>50</v>
      </c>
      <c r="C315" s="4">
        <v>44874</v>
      </c>
      <c r="D315">
        <v>7.8</v>
      </c>
      <c r="E315">
        <v>-0.5</v>
      </c>
      <c r="F315">
        <v>14.1</v>
      </c>
      <c r="H315">
        <v>3.5</v>
      </c>
      <c r="I315">
        <v>1.9</v>
      </c>
      <c r="K315" s="18">
        <f>MONTH(날씨8[[#This Row],[tm]])</f>
        <v>11</v>
      </c>
      <c r="L315" s="18">
        <f>DAY(날씨8[[#This Row],[tm]])</f>
        <v>9</v>
      </c>
    </row>
    <row r="316" spans="1:12" x14ac:dyDescent="0.3">
      <c r="A316">
        <v>95</v>
      </c>
      <c r="B316" t="s">
        <v>50</v>
      </c>
      <c r="C316" s="4">
        <v>44875</v>
      </c>
      <c r="D316">
        <v>11.3</v>
      </c>
      <c r="E316">
        <v>6.7</v>
      </c>
      <c r="F316">
        <v>17</v>
      </c>
      <c r="H316">
        <v>5.4</v>
      </c>
      <c r="I316">
        <v>2.7</v>
      </c>
      <c r="K316" s="18">
        <f>MONTH(날씨8[[#This Row],[tm]])</f>
        <v>11</v>
      </c>
      <c r="L316" s="18">
        <f>DAY(날씨8[[#This Row],[tm]])</f>
        <v>10</v>
      </c>
    </row>
    <row r="317" spans="1:12" x14ac:dyDescent="0.3">
      <c r="A317">
        <v>95</v>
      </c>
      <c r="B317" t="s">
        <v>50</v>
      </c>
      <c r="C317" s="4">
        <v>44876</v>
      </c>
      <c r="D317">
        <v>11.2</v>
      </c>
      <c r="E317">
        <v>4.8</v>
      </c>
      <c r="F317">
        <v>20.6</v>
      </c>
      <c r="H317">
        <v>4.7</v>
      </c>
      <c r="I317">
        <v>2.2999999999999998</v>
      </c>
      <c r="K317" s="18">
        <f>MONTH(날씨8[[#This Row],[tm]])</f>
        <v>11</v>
      </c>
      <c r="L317" s="18">
        <f>DAY(날씨8[[#This Row],[tm]])</f>
        <v>11</v>
      </c>
    </row>
    <row r="318" spans="1:12" x14ac:dyDescent="0.3">
      <c r="A318">
        <v>95</v>
      </c>
      <c r="B318" t="s">
        <v>50</v>
      </c>
      <c r="C318" s="4">
        <v>44877</v>
      </c>
      <c r="D318">
        <v>13.6</v>
      </c>
      <c r="E318">
        <v>5.2</v>
      </c>
      <c r="F318">
        <v>20.5</v>
      </c>
      <c r="G318">
        <v>37.1</v>
      </c>
      <c r="H318">
        <v>11.1</v>
      </c>
      <c r="I318">
        <v>5.3</v>
      </c>
      <c r="K318" s="18">
        <f>MONTH(날씨8[[#This Row],[tm]])</f>
        <v>11</v>
      </c>
      <c r="L318" s="18">
        <f>DAY(날씨8[[#This Row],[tm]])</f>
        <v>12</v>
      </c>
    </row>
    <row r="319" spans="1:12" x14ac:dyDescent="0.3">
      <c r="A319">
        <v>95</v>
      </c>
      <c r="B319" t="s">
        <v>50</v>
      </c>
      <c r="C319" s="4">
        <v>44878</v>
      </c>
      <c r="D319">
        <v>9.5</v>
      </c>
      <c r="E319">
        <v>7.7</v>
      </c>
      <c r="F319">
        <v>17.2</v>
      </c>
      <c r="G319">
        <v>1.1000000000000001</v>
      </c>
      <c r="H319">
        <v>7.8</v>
      </c>
      <c r="I319">
        <v>4.0999999999999996</v>
      </c>
      <c r="K319" s="18">
        <f>MONTH(날씨8[[#This Row],[tm]])</f>
        <v>11</v>
      </c>
      <c r="L319" s="18">
        <f>DAY(날씨8[[#This Row],[tm]])</f>
        <v>13</v>
      </c>
    </row>
    <row r="320" spans="1:12" x14ac:dyDescent="0.3">
      <c r="A320">
        <v>95</v>
      </c>
      <c r="B320" t="s">
        <v>50</v>
      </c>
      <c r="C320" s="4">
        <v>44879</v>
      </c>
      <c r="D320">
        <v>7.5</v>
      </c>
      <c r="E320">
        <v>1.3</v>
      </c>
      <c r="F320">
        <v>13.1</v>
      </c>
      <c r="H320">
        <v>6.8</v>
      </c>
      <c r="I320">
        <v>3.3</v>
      </c>
      <c r="K320" s="18">
        <f>MONTH(날씨8[[#This Row],[tm]])</f>
        <v>11</v>
      </c>
      <c r="L320" s="18">
        <f>DAY(날씨8[[#This Row],[tm]])</f>
        <v>14</v>
      </c>
    </row>
    <row r="321" spans="1:12" x14ac:dyDescent="0.3">
      <c r="A321">
        <v>95</v>
      </c>
      <c r="B321" t="s">
        <v>50</v>
      </c>
      <c r="C321" s="4">
        <v>44880</v>
      </c>
      <c r="D321">
        <v>4.8</v>
      </c>
      <c r="E321">
        <v>-1.2</v>
      </c>
      <c r="F321">
        <v>11.8</v>
      </c>
      <c r="G321">
        <v>4.7</v>
      </c>
      <c r="H321">
        <v>9.6</v>
      </c>
      <c r="I321">
        <v>4.5999999999999996</v>
      </c>
      <c r="K321" s="18">
        <f>MONTH(날씨8[[#This Row],[tm]])</f>
        <v>11</v>
      </c>
      <c r="L321" s="18">
        <f>DAY(날씨8[[#This Row],[tm]])</f>
        <v>15</v>
      </c>
    </row>
    <row r="322" spans="1:12" x14ac:dyDescent="0.3">
      <c r="A322">
        <v>95</v>
      </c>
      <c r="B322" t="s">
        <v>50</v>
      </c>
      <c r="C322" s="4">
        <v>44881</v>
      </c>
      <c r="D322">
        <v>5.9</v>
      </c>
      <c r="E322">
        <v>3.3</v>
      </c>
      <c r="F322">
        <v>11.3</v>
      </c>
      <c r="G322">
        <v>0.1</v>
      </c>
      <c r="H322">
        <v>5.6</v>
      </c>
      <c r="I322">
        <v>2.2999999999999998</v>
      </c>
      <c r="K322" s="18">
        <f>MONTH(날씨8[[#This Row],[tm]])</f>
        <v>11</v>
      </c>
      <c r="L322" s="18">
        <f>DAY(날씨8[[#This Row],[tm]])</f>
        <v>16</v>
      </c>
    </row>
    <row r="323" spans="1:12" x14ac:dyDescent="0.3">
      <c r="A323">
        <v>95</v>
      </c>
      <c r="B323" t="s">
        <v>50</v>
      </c>
      <c r="C323" s="4">
        <v>44882</v>
      </c>
      <c r="D323">
        <v>6.4</v>
      </c>
      <c r="E323">
        <v>1.7</v>
      </c>
      <c r="F323">
        <v>14.8</v>
      </c>
      <c r="H323">
        <v>3.7</v>
      </c>
      <c r="I323">
        <v>2</v>
      </c>
      <c r="K323" s="18">
        <f>MONTH(날씨8[[#This Row],[tm]])</f>
        <v>11</v>
      </c>
      <c r="L323" s="18">
        <f>DAY(날씨8[[#This Row],[tm]])</f>
        <v>17</v>
      </c>
    </row>
    <row r="324" spans="1:12" x14ac:dyDescent="0.3">
      <c r="A324">
        <v>95</v>
      </c>
      <c r="B324" t="s">
        <v>50</v>
      </c>
      <c r="C324" s="4">
        <v>44883</v>
      </c>
      <c r="D324">
        <v>6.7</v>
      </c>
      <c r="E324">
        <v>-0.6</v>
      </c>
      <c r="F324">
        <v>16</v>
      </c>
      <c r="H324">
        <v>4.8</v>
      </c>
      <c r="I324">
        <v>3</v>
      </c>
      <c r="K324" s="18">
        <f>MONTH(날씨8[[#This Row],[tm]])</f>
        <v>11</v>
      </c>
      <c r="L324" s="18">
        <f>DAY(날씨8[[#This Row],[tm]])</f>
        <v>18</v>
      </c>
    </row>
    <row r="325" spans="1:12" x14ac:dyDescent="0.3">
      <c r="A325">
        <v>95</v>
      </c>
      <c r="B325" t="s">
        <v>50</v>
      </c>
      <c r="C325" s="4">
        <v>44884</v>
      </c>
      <c r="D325">
        <v>7.8</v>
      </c>
      <c r="E325">
        <v>0.9</v>
      </c>
      <c r="F325">
        <v>17.7</v>
      </c>
      <c r="H325">
        <v>2.8</v>
      </c>
      <c r="I325">
        <v>1.7</v>
      </c>
      <c r="K325" s="18">
        <f>MONTH(날씨8[[#This Row],[tm]])</f>
        <v>11</v>
      </c>
      <c r="L325" s="18">
        <f>DAY(날씨8[[#This Row],[tm]])</f>
        <v>19</v>
      </c>
    </row>
    <row r="326" spans="1:12" x14ac:dyDescent="0.3">
      <c r="A326">
        <v>95</v>
      </c>
      <c r="B326" t="s">
        <v>50</v>
      </c>
      <c r="C326" s="4">
        <v>44885</v>
      </c>
      <c r="D326">
        <v>8.5</v>
      </c>
      <c r="E326">
        <v>2</v>
      </c>
      <c r="F326">
        <v>17.5</v>
      </c>
      <c r="H326">
        <v>3.1</v>
      </c>
      <c r="I326">
        <v>1.5</v>
      </c>
      <c r="K326" s="18">
        <f>MONTH(날씨8[[#This Row],[tm]])</f>
        <v>11</v>
      </c>
      <c r="L326" s="18">
        <f>DAY(날씨8[[#This Row],[tm]])</f>
        <v>20</v>
      </c>
    </row>
    <row r="327" spans="1:12" x14ac:dyDescent="0.3">
      <c r="A327">
        <v>95</v>
      </c>
      <c r="B327" t="s">
        <v>50</v>
      </c>
      <c r="C327" s="4">
        <v>44886</v>
      </c>
      <c r="D327">
        <v>7</v>
      </c>
      <c r="E327">
        <v>2.7</v>
      </c>
      <c r="F327">
        <v>12.9</v>
      </c>
      <c r="G327">
        <v>0</v>
      </c>
      <c r="H327">
        <v>4</v>
      </c>
      <c r="I327">
        <v>2.2999999999999998</v>
      </c>
      <c r="K327" s="18">
        <f>MONTH(날씨8[[#This Row],[tm]])</f>
        <v>11</v>
      </c>
      <c r="L327" s="18">
        <f>DAY(날씨8[[#This Row],[tm]])</f>
        <v>21</v>
      </c>
    </row>
    <row r="328" spans="1:12" x14ac:dyDescent="0.3">
      <c r="A328">
        <v>95</v>
      </c>
      <c r="B328" t="s">
        <v>50</v>
      </c>
      <c r="C328" s="4">
        <v>44887</v>
      </c>
      <c r="D328">
        <v>7.5</v>
      </c>
      <c r="E328">
        <v>2.2000000000000002</v>
      </c>
      <c r="F328">
        <v>13.4</v>
      </c>
      <c r="G328">
        <v>0</v>
      </c>
      <c r="H328">
        <v>2.8</v>
      </c>
      <c r="I328">
        <v>1.5</v>
      </c>
      <c r="K328" s="18">
        <f>MONTH(날씨8[[#This Row],[tm]])</f>
        <v>11</v>
      </c>
      <c r="L328" s="18">
        <f>DAY(날씨8[[#This Row],[tm]])</f>
        <v>22</v>
      </c>
    </row>
    <row r="329" spans="1:12" x14ac:dyDescent="0.3">
      <c r="A329">
        <v>95</v>
      </c>
      <c r="B329" t="s">
        <v>50</v>
      </c>
      <c r="C329" s="4">
        <v>44888</v>
      </c>
      <c r="D329">
        <v>8.1999999999999993</v>
      </c>
      <c r="E329">
        <v>0.9</v>
      </c>
      <c r="F329">
        <v>14.5</v>
      </c>
      <c r="G329">
        <v>0.9</v>
      </c>
      <c r="H329">
        <v>4.7</v>
      </c>
      <c r="I329">
        <v>2.4</v>
      </c>
      <c r="K329" s="18">
        <f>MONTH(날씨8[[#This Row],[tm]])</f>
        <v>11</v>
      </c>
      <c r="L329" s="18">
        <f>DAY(날씨8[[#This Row],[tm]])</f>
        <v>23</v>
      </c>
    </row>
    <row r="330" spans="1:12" x14ac:dyDescent="0.3">
      <c r="A330">
        <v>95</v>
      </c>
      <c r="B330" t="s">
        <v>50</v>
      </c>
      <c r="C330" s="4">
        <v>44889</v>
      </c>
      <c r="D330">
        <v>4.8</v>
      </c>
      <c r="E330">
        <v>-0.2</v>
      </c>
      <c r="F330">
        <v>12.6</v>
      </c>
      <c r="H330">
        <v>4.5</v>
      </c>
      <c r="I330">
        <v>2</v>
      </c>
      <c r="K330" s="18">
        <f>MONTH(날씨8[[#This Row],[tm]])</f>
        <v>11</v>
      </c>
      <c r="L330" s="18">
        <f>DAY(날씨8[[#This Row],[tm]])</f>
        <v>24</v>
      </c>
    </row>
    <row r="331" spans="1:12" x14ac:dyDescent="0.3">
      <c r="A331">
        <v>95</v>
      </c>
      <c r="B331" t="s">
        <v>50</v>
      </c>
      <c r="C331" s="4">
        <v>44890</v>
      </c>
      <c r="D331">
        <v>10.5</v>
      </c>
      <c r="E331">
        <v>2.2000000000000002</v>
      </c>
      <c r="F331">
        <v>15.8</v>
      </c>
      <c r="G331">
        <v>3.7</v>
      </c>
      <c r="H331">
        <v>13.1</v>
      </c>
      <c r="I331">
        <v>5.7</v>
      </c>
      <c r="K331" s="18">
        <f>MONTH(날씨8[[#This Row],[tm]])</f>
        <v>11</v>
      </c>
      <c r="L331" s="18">
        <f>DAY(날씨8[[#This Row],[tm]])</f>
        <v>25</v>
      </c>
    </row>
    <row r="332" spans="1:12" x14ac:dyDescent="0.3">
      <c r="A332">
        <v>95</v>
      </c>
      <c r="B332" t="s">
        <v>50</v>
      </c>
      <c r="C332" s="4">
        <v>44891</v>
      </c>
      <c r="D332">
        <v>4.7</v>
      </c>
      <c r="E332">
        <v>-3.3</v>
      </c>
      <c r="F332">
        <v>12.3</v>
      </c>
      <c r="H332">
        <v>9.1</v>
      </c>
      <c r="I332">
        <v>4.3</v>
      </c>
      <c r="K332" s="18">
        <f>MONTH(날씨8[[#This Row],[tm]])</f>
        <v>11</v>
      </c>
      <c r="L332" s="18">
        <f>DAY(날씨8[[#This Row],[tm]])</f>
        <v>26</v>
      </c>
    </row>
    <row r="333" spans="1:12" x14ac:dyDescent="0.3">
      <c r="A333">
        <v>95</v>
      </c>
      <c r="B333" t="s">
        <v>50</v>
      </c>
      <c r="C333" s="4">
        <v>44892</v>
      </c>
      <c r="D333">
        <v>1.7</v>
      </c>
      <c r="E333">
        <v>-4.5999999999999996</v>
      </c>
      <c r="F333">
        <v>10.8</v>
      </c>
      <c r="H333">
        <v>2.6</v>
      </c>
      <c r="I333">
        <v>1.5</v>
      </c>
      <c r="K333" s="18">
        <f>MONTH(날씨8[[#This Row],[tm]])</f>
        <v>11</v>
      </c>
      <c r="L333" s="18">
        <f>DAY(날씨8[[#This Row],[tm]])</f>
        <v>27</v>
      </c>
    </row>
    <row r="334" spans="1:12" x14ac:dyDescent="0.3">
      <c r="A334">
        <v>95</v>
      </c>
      <c r="B334" t="s">
        <v>50</v>
      </c>
      <c r="C334" s="4">
        <v>44893</v>
      </c>
      <c r="D334">
        <v>8.3000000000000007</v>
      </c>
      <c r="E334">
        <v>-0.9</v>
      </c>
      <c r="F334">
        <v>14.3</v>
      </c>
      <c r="G334">
        <v>31.7</v>
      </c>
      <c r="H334">
        <v>5.3</v>
      </c>
      <c r="I334">
        <v>2.8</v>
      </c>
      <c r="K334" s="18">
        <f>MONTH(날씨8[[#This Row],[tm]])</f>
        <v>11</v>
      </c>
      <c r="L334" s="18">
        <f>DAY(날씨8[[#This Row],[tm]])</f>
        <v>28</v>
      </c>
    </row>
    <row r="335" spans="1:12" x14ac:dyDescent="0.3">
      <c r="A335">
        <v>95</v>
      </c>
      <c r="B335" t="s">
        <v>50</v>
      </c>
      <c r="C335" s="4">
        <v>44894</v>
      </c>
      <c r="D335">
        <v>6.2</v>
      </c>
      <c r="E335">
        <v>-2.5</v>
      </c>
      <c r="F335">
        <v>13.5</v>
      </c>
      <c r="G335">
        <v>4.7</v>
      </c>
      <c r="H335">
        <v>8.1</v>
      </c>
      <c r="I335">
        <v>4.2</v>
      </c>
      <c r="K335" s="18">
        <f>MONTH(날씨8[[#This Row],[tm]])</f>
        <v>11</v>
      </c>
      <c r="L335" s="18">
        <f>DAY(날씨8[[#This Row],[tm]])</f>
        <v>29</v>
      </c>
    </row>
    <row r="336" spans="1:12" x14ac:dyDescent="0.3">
      <c r="A336">
        <v>95</v>
      </c>
      <c r="B336" t="s">
        <v>50</v>
      </c>
      <c r="C336" s="4">
        <v>44895</v>
      </c>
      <c r="D336">
        <v>-6.9</v>
      </c>
      <c r="E336">
        <v>-9.6999999999999993</v>
      </c>
      <c r="F336">
        <v>-2.5</v>
      </c>
      <c r="H336">
        <v>9.9</v>
      </c>
      <c r="I336">
        <v>5.2</v>
      </c>
      <c r="K336" s="18">
        <f>MONTH(날씨8[[#This Row],[tm]])</f>
        <v>11</v>
      </c>
      <c r="L336" s="18">
        <f>DAY(날씨8[[#This Row],[tm]])</f>
        <v>30</v>
      </c>
    </row>
    <row r="337" spans="1:12" x14ac:dyDescent="0.3">
      <c r="A337">
        <v>95</v>
      </c>
      <c r="B337" t="s">
        <v>50</v>
      </c>
      <c r="C337" s="4">
        <v>44896</v>
      </c>
      <c r="D337">
        <v>-7.5</v>
      </c>
      <c r="E337">
        <v>-12</v>
      </c>
      <c r="F337">
        <v>-2.5</v>
      </c>
      <c r="H337">
        <v>7.6</v>
      </c>
      <c r="I337">
        <v>3.3</v>
      </c>
      <c r="K337" s="18">
        <f>MONTH(날씨8[[#This Row],[tm]])</f>
        <v>12</v>
      </c>
      <c r="L337" s="18">
        <f>DAY(날씨8[[#This Row],[tm]])</f>
        <v>1</v>
      </c>
    </row>
    <row r="338" spans="1:12" x14ac:dyDescent="0.3">
      <c r="A338">
        <v>95</v>
      </c>
      <c r="B338" t="s">
        <v>50</v>
      </c>
      <c r="C338" s="4">
        <v>44897</v>
      </c>
      <c r="D338">
        <v>-6.6</v>
      </c>
      <c r="E338">
        <v>-12.9</v>
      </c>
      <c r="F338">
        <v>-0.3</v>
      </c>
      <c r="H338">
        <v>3.4</v>
      </c>
      <c r="I338">
        <v>1.7</v>
      </c>
      <c r="K338" s="18">
        <f>MONTH(날씨8[[#This Row],[tm]])</f>
        <v>12</v>
      </c>
      <c r="L338" s="18">
        <f>DAY(날씨8[[#This Row],[tm]])</f>
        <v>2</v>
      </c>
    </row>
    <row r="339" spans="1:12" x14ac:dyDescent="0.3">
      <c r="A339">
        <v>95</v>
      </c>
      <c r="B339" t="s">
        <v>50</v>
      </c>
      <c r="C339" s="4">
        <v>44898</v>
      </c>
      <c r="D339">
        <v>-0.6</v>
      </c>
      <c r="E339">
        <v>-5.6</v>
      </c>
      <c r="F339">
        <v>3.6</v>
      </c>
      <c r="G339">
        <v>0.9</v>
      </c>
      <c r="H339">
        <v>9</v>
      </c>
      <c r="I339">
        <v>4.4000000000000004</v>
      </c>
      <c r="K339" s="18">
        <f>MONTH(날씨8[[#This Row],[tm]])</f>
        <v>12</v>
      </c>
      <c r="L339" s="18">
        <f>DAY(날씨8[[#This Row],[tm]])</f>
        <v>3</v>
      </c>
    </row>
    <row r="340" spans="1:12" x14ac:dyDescent="0.3">
      <c r="A340">
        <v>95</v>
      </c>
      <c r="B340" t="s">
        <v>50</v>
      </c>
      <c r="C340" s="4">
        <v>44899</v>
      </c>
      <c r="D340">
        <v>-5</v>
      </c>
      <c r="E340">
        <v>-8.4</v>
      </c>
      <c r="F340">
        <v>-1.8</v>
      </c>
      <c r="H340">
        <v>6.8</v>
      </c>
      <c r="I340">
        <v>3.9</v>
      </c>
      <c r="K340" s="18">
        <f>MONTH(날씨8[[#This Row],[tm]])</f>
        <v>12</v>
      </c>
      <c r="L340" s="18">
        <f>DAY(날씨8[[#This Row],[tm]])</f>
        <v>4</v>
      </c>
    </row>
    <row r="341" spans="1:12" x14ac:dyDescent="0.3">
      <c r="A341">
        <v>95</v>
      </c>
      <c r="B341" t="s">
        <v>50</v>
      </c>
      <c r="C341" s="4">
        <v>44900</v>
      </c>
      <c r="D341">
        <v>-5.3</v>
      </c>
      <c r="E341">
        <v>-11.8</v>
      </c>
      <c r="F341">
        <v>0</v>
      </c>
      <c r="H341">
        <v>5.5</v>
      </c>
      <c r="I341">
        <v>3.2</v>
      </c>
      <c r="K341" s="18">
        <f>MONTH(날씨8[[#This Row],[tm]])</f>
        <v>12</v>
      </c>
      <c r="L341" s="18">
        <f>DAY(날씨8[[#This Row],[tm]])</f>
        <v>5</v>
      </c>
    </row>
    <row r="342" spans="1:12" x14ac:dyDescent="0.3">
      <c r="A342">
        <v>95</v>
      </c>
      <c r="B342" t="s">
        <v>50</v>
      </c>
      <c r="C342" s="4">
        <v>44901</v>
      </c>
      <c r="D342">
        <v>-2.8</v>
      </c>
      <c r="E342">
        <v>-8.5</v>
      </c>
      <c r="F342">
        <v>2</v>
      </c>
      <c r="H342">
        <v>7</v>
      </c>
      <c r="I342">
        <v>3.5</v>
      </c>
      <c r="K342" s="18">
        <f>MONTH(날씨8[[#This Row],[tm]])</f>
        <v>12</v>
      </c>
      <c r="L342" s="18">
        <f>DAY(날씨8[[#This Row],[tm]])</f>
        <v>6</v>
      </c>
    </row>
    <row r="343" spans="1:12" x14ac:dyDescent="0.3">
      <c r="A343">
        <v>95</v>
      </c>
      <c r="B343" t="s">
        <v>50</v>
      </c>
      <c r="C343" s="4">
        <v>44902</v>
      </c>
      <c r="D343">
        <v>0.6</v>
      </c>
      <c r="E343">
        <v>-6.5</v>
      </c>
      <c r="F343">
        <v>7.2</v>
      </c>
      <c r="H343">
        <v>10</v>
      </c>
      <c r="I343">
        <v>4.4000000000000004</v>
      </c>
      <c r="K343" s="18">
        <f>MONTH(날씨8[[#This Row],[tm]])</f>
        <v>12</v>
      </c>
      <c r="L343" s="18">
        <f>DAY(날씨8[[#This Row],[tm]])</f>
        <v>7</v>
      </c>
    </row>
    <row r="344" spans="1:12" x14ac:dyDescent="0.3">
      <c r="A344">
        <v>95</v>
      </c>
      <c r="B344" t="s">
        <v>50</v>
      </c>
      <c r="C344" s="4">
        <v>44903</v>
      </c>
      <c r="D344">
        <v>-0.8</v>
      </c>
      <c r="E344">
        <v>-6.4</v>
      </c>
      <c r="F344">
        <v>7</v>
      </c>
      <c r="H344">
        <v>3.8</v>
      </c>
      <c r="I344">
        <v>2.2999999999999998</v>
      </c>
      <c r="K344" s="18">
        <f>MONTH(날씨8[[#This Row],[tm]])</f>
        <v>12</v>
      </c>
      <c r="L344" s="18">
        <f>DAY(날씨8[[#This Row],[tm]])</f>
        <v>8</v>
      </c>
    </row>
    <row r="345" spans="1:12" x14ac:dyDescent="0.3">
      <c r="A345">
        <v>95</v>
      </c>
      <c r="B345" t="s">
        <v>50</v>
      </c>
      <c r="C345" s="4">
        <v>44904</v>
      </c>
      <c r="D345">
        <v>0.1</v>
      </c>
      <c r="E345">
        <v>-4.4000000000000004</v>
      </c>
      <c r="F345">
        <v>7.7</v>
      </c>
      <c r="H345">
        <v>4.4000000000000004</v>
      </c>
      <c r="I345">
        <v>2.1</v>
      </c>
      <c r="K345" s="18">
        <f>MONTH(날씨8[[#This Row],[tm]])</f>
        <v>12</v>
      </c>
      <c r="L345" s="18">
        <f>DAY(날씨8[[#This Row],[tm]])</f>
        <v>9</v>
      </c>
    </row>
    <row r="346" spans="1:12" x14ac:dyDescent="0.3">
      <c r="A346">
        <v>95</v>
      </c>
      <c r="B346" t="s">
        <v>50</v>
      </c>
      <c r="C346" s="4">
        <v>44905</v>
      </c>
      <c r="D346">
        <v>-2</v>
      </c>
      <c r="E346">
        <v>-6.9</v>
      </c>
      <c r="F346">
        <v>5.6</v>
      </c>
      <c r="H346">
        <v>4.5</v>
      </c>
      <c r="I346">
        <v>2.4</v>
      </c>
      <c r="K346" s="18">
        <f>MONTH(날씨8[[#This Row],[tm]])</f>
        <v>12</v>
      </c>
      <c r="L346" s="18">
        <f>DAY(날씨8[[#This Row],[tm]])</f>
        <v>10</v>
      </c>
    </row>
    <row r="347" spans="1:12" x14ac:dyDescent="0.3">
      <c r="A347">
        <v>95</v>
      </c>
      <c r="B347" t="s">
        <v>50</v>
      </c>
      <c r="C347" s="4">
        <v>44906</v>
      </c>
      <c r="D347">
        <v>-2.6</v>
      </c>
      <c r="E347">
        <v>-7.9</v>
      </c>
      <c r="F347">
        <v>6</v>
      </c>
      <c r="H347">
        <v>2.5</v>
      </c>
      <c r="I347">
        <v>1.6</v>
      </c>
      <c r="K347" s="18">
        <f>MONTH(날씨8[[#This Row],[tm]])</f>
        <v>12</v>
      </c>
      <c r="L347" s="18">
        <f>DAY(날씨8[[#This Row],[tm]])</f>
        <v>11</v>
      </c>
    </row>
    <row r="348" spans="1:12" x14ac:dyDescent="0.3">
      <c r="A348">
        <v>95</v>
      </c>
      <c r="B348" t="s">
        <v>50</v>
      </c>
      <c r="C348" s="4">
        <v>44907</v>
      </c>
      <c r="D348">
        <v>-1.6</v>
      </c>
      <c r="E348">
        <v>-8</v>
      </c>
      <c r="F348">
        <v>4.7</v>
      </c>
      <c r="G348">
        <v>0.7</v>
      </c>
      <c r="H348">
        <v>6</v>
      </c>
      <c r="I348">
        <v>2.6</v>
      </c>
      <c r="K348" s="18">
        <f>MONTH(날씨8[[#This Row],[tm]])</f>
        <v>12</v>
      </c>
      <c r="L348" s="18">
        <f>DAY(날씨8[[#This Row],[tm]])</f>
        <v>12</v>
      </c>
    </row>
    <row r="349" spans="1:12" x14ac:dyDescent="0.3">
      <c r="A349">
        <v>95</v>
      </c>
      <c r="B349" t="s">
        <v>50</v>
      </c>
      <c r="C349" s="4">
        <v>44908</v>
      </c>
      <c r="D349">
        <v>-1.9</v>
      </c>
      <c r="E349">
        <v>-9.4</v>
      </c>
      <c r="F349">
        <v>1.8</v>
      </c>
      <c r="G349">
        <v>2</v>
      </c>
      <c r="H349">
        <v>15.9</v>
      </c>
      <c r="I349">
        <v>7.4</v>
      </c>
      <c r="K349" s="18">
        <f>MONTH(날씨8[[#This Row],[tm]])</f>
        <v>12</v>
      </c>
      <c r="L349" s="18">
        <f>DAY(날씨8[[#This Row],[tm]])</f>
        <v>13</v>
      </c>
    </row>
    <row r="350" spans="1:12" x14ac:dyDescent="0.3">
      <c r="A350">
        <v>95</v>
      </c>
      <c r="B350" t="s">
        <v>50</v>
      </c>
      <c r="C350" s="4">
        <v>44909</v>
      </c>
      <c r="D350">
        <v>-11.3</v>
      </c>
      <c r="E350">
        <v>-14.3</v>
      </c>
      <c r="F350">
        <v>-7.6</v>
      </c>
      <c r="H350">
        <v>10</v>
      </c>
      <c r="I350">
        <v>4.9000000000000004</v>
      </c>
      <c r="K350" s="18">
        <f>MONTH(날씨8[[#This Row],[tm]])</f>
        <v>12</v>
      </c>
      <c r="L350" s="18">
        <f>DAY(날씨8[[#This Row],[tm]])</f>
        <v>14</v>
      </c>
    </row>
    <row r="351" spans="1:12" x14ac:dyDescent="0.3">
      <c r="A351">
        <v>95</v>
      </c>
      <c r="B351" t="s">
        <v>50</v>
      </c>
      <c r="C351" s="4">
        <v>44910</v>
      </c>
      <c r="D351">
        <v>-8.8000000000000007</v>
      </c>
      <c r="E351">
        <v>-13.8</v>
      </c>
      <c r="F351">
        <v>-4</v>
      </c>
      <c r="G351">
        <v>1.3</v>
      </c>
      <c r="H351">
        <v>6</v>
      </c>
      <c r="I351">
        <v>3.6</v>
      </c>
      <c r="K351" s="18">
        <f>MONTH(날씨8[[#This Row],[tm]])</f>
        <v>12</v>
      </c>
      <c r="L351" s="18">
        <f>DAY(날씨8[[#This Row],[tm]])</f>
        <v>15</v>
      </c>
    </row>
    <row r="352" spans="1:12" x14ac:dyDescent="0.3">
      <c r="A352">
        <v>95</v>
      </c>
      <c r="B352" t="s">
        <v>50</v>
      </c>
      <c r="C352" s="4">
        <v>44911</v>
      </c>
      <c r="D352">
        <v>-11.2</v>
      </c>
      <c r="E352">
        <v>-17.899999999999999</v>
      </c>
      <c r="F352">
        <v>-4.7</v>
      </c>
      <c r="H352">
        <v>2.8</v>
      </c>
      <c r="I352">
        <v>1.8</v>
      </c>
      <c r="K352" s="18">
        <f>MONTH(날씨8[[#This Row],[tm]])</f>
        <v>12</v>
      </c>
      <c r="L352" s="18">
        <f>DAY(날씨8[[#This Row],[tm]])</f>
        <v>16</v>
      </c>
    </row>
    <row r="353" spans="1:12" x14ac:dyDescent="0.3">
      <c r="A353">
        <v>95</v>
      </c>
      <c r="B353" t="s">
        <v>50</v>
      </c>
      <c r="C353" s="4">
        <v>44912</v>
      </c>
      <c r="D353">
        <v>-11.6</v>
      </c>
      <c r="E353">
        <v>-16.399999999999999</v>
      </c>
      <c r="F353">
        <v>-5.3</v>
      </c>
      <c r="H353">
        <v>12</v>
      </c>
      <c r="I353">
        <v>4.7</v>
      </c>
      <c r="K353" s="18">
        <f>MONTH(날씨8[[#This Row],[tm]])</f>
        <v>12</v>
      </c>
      <c r="L353" s="18">
        <f>DAY(날씨8[[#This Row],[tm]])</f>
        <v>17</v>
      </c>
    </row>
    <row r="354" spans="1:12" x14ac:dyDescent="0.3">
      <c r="A354">
        <v>95</v>
      </c>
      <c r="B354" t="s">
        <v>50</v>
      </c>
      <c r="C354" s="4">
        <v>44913</v>
      </c>
      <c r="D354">
        <v>-14.1</v>
      </c>
      <c r="E354">
        <v>-19.399999999999999</v>
      </c>
      <c r="F354">
        <v>-8.1</v>
      </c>
      <c r="H354">
        <v>9.6999999999999993</v>
      </c>
      <c r="I354">
        <v>4.5</v>
      </c>
      <c r="K354" s="18">
        <f>MONTH(날씨8[[#This Row],[tm]])</f>
        <v>12</v>
      </c>
      <c r="L354" s="18">
        <f>DAY(날씨8[[#This Row],[tm]])</f>
        <v>18</v>
      </c>
    </row>
    <row r="355" spans="1:12" x14ac:dyDescent="0.3">
      <c r="A355">
        <v>95</v>
      </c>
      <c r="B355" t="s">
        <v>50</v>
      </c>
      <c r="C355" s="4">
        <v>44914</v>
      </c>
      <c r="D355">
        <v>-12.6</v>
      </c>
      <c r="E355">
        <v>-19.7</v>
      </c>
      <c r="F355">
        <v>-4.5</v>
      </c>
      <c r="H355">
        <v>5.2</v>
      </c>
      <c r="I355">
        <v>2.5</v>
      </c>
      <c r="K355" s="18">
        <f>MONTH(날씨8[[#This Row],[tm]])</f>
        <v>12</v>
      </c>
      <c r="L355" s="18">
        <f>DAY(날씨8[[#This Row],[tm]])</f>
        <v>19</v>
      </c>
    </row>
    <row r="356" spans="1:12" x14ac:dyDescent="0.3">
      <c r="A356">
        <v>95</v>
      </c>
      <c r="B356" t="s">
        <v>50</v>
      </c>
      <c r="C356" s="4">
        <v>44915</v>
      </c>
      <c r="D356">
        <v>-8.4</v>
      </c>
      <c r="E356">
        <v>-18.5</v>
      </c>
      <c r="F356">
        <v>0.3</v>
      </c>
      <c r="H356">
        <v>2</v>
      </c>
      <c r="I356">
        <v>1.1000000000000001</v>
      </c>
      <c r="K356" s="18">
        <f>MONTH(날씨8[[#This Row],[tm]])</f>
        <v>12</v>
      </c>
      <c r="L356" s="18">
        <f>DAY(날씨8[[#This Row],[tm]])</f>
        <v>20</v>
      </c>
    </row>
    <row r="357" spans="1:12" x14ac:dyDescent="0.3">
      <c r="A357">
        <v>95</v>
      </c>
      <c r="B357" t="s">
        <v>50</v>
      </c>
      <c r="C357" s="4">
        <v>44916</v>
      </c>
      <c r="D357">
        <v>-2.2000000000000002</v>
      </c>
      <c r="E357">
        <v>-5</v>
      </c>
      <c r="F357">
        <v>0.8</v>
      </c>
      <c r="G357">
        <v>3.1</v>
      </c>
      <c r="H357">
        <v>9.8000000000000007</v>
      </c>
      <c r="I357">
        <v>4.4000000000000004</v>
      </c>
      <c r="K357" s="18">
        <f>MONTH(날씨8[[#This Row],[tm]])</f>
        <v>12</v>
      </c>
      <c r="L357" s="18">
        <f>DAY(날씨8[[#This Row],[tm]])</f>
        <v>21</v>
      </c>
    </row>
    <row r="358" spans="1:12" x14ac:dyDescent="0.3">
      <c r="A358">
        <v>95</v>
      </c>
      <c r="B358" t="s">
        <v>50</v>
      </c>
      <c r="C358" s="4">
        <v>44917</v>
      </c>
      <c r="D358">
        <v>-10.199999999999999</v>
      </c>
      <c r="E358">
        <v>-13</v>
      </c>
      <c r="F358">
        <v>-4.5</v>
      </c>
      <c r="H358">
        <v>9.8000000000000007</v>
      </c>
      <c r="I358">
        <v>4.8</v>
      </c>
      <c r="K358" s="18">
        <f>MONTH(날씨8[[#This Row],[tm]])</f>
        <v>12</v>
      </c>
      <c r="L358" s="18">
        <f>DAY(날씨8[[#This Row],[tm]])</f>
        <v>22</v>
      </c>
    </row>
    <row r="359" spans="1:12" x14ac:dyDescent="0.3">
      <c r="A359">
        <v>95</v>
      </c>
      <c r="B359" t="s">
        <v>50</v>
      </c>
      <c r="C359" s="4">
        <v>44918</v>
      </c>
      <c r="D359">
        <v>-14.5</v>
      </c>
      <c r="E359">
        <v>-17.8</v>
      </c>
      <c r="F359">
        <v>-11.6</v>
      </c>
      <c r="H359">
        <v>10.1</v>
      </c>
      <c r="I359">
        <v>5</v>
      </c>
      <c r="K359" s="18">
        <f>MONTH(날씨8[[#This Row],[tm]])</f>
        <v>12</v>
      </c>
      <c r="L359" s="18">
        <f>DAY(날씨8[[#This Row],[tm]])</f>
        <v>23</v>
      </c>
    </row>
    <row r="360" spans="1:12" x14ac:dyDescent="0.3">
      <c r="A360">
        <v>95</v>
      </c>
      <c r="B360" t="s">
        <v>50</v>
      </c>
      <c r="C360" s="4">
        <v>44919</v>
      </c>
      <c r="D360">
        <v>-13.8</v>
      </c>
      <c r="E360">
        <v>-20.399999999999999</v>
      </c>
      <c r="F360">
        <v>-5.0999999999999996</v>
      </c>
      <c r="H360">
        <v>2.2999999999999998</v>
      </c>
      <c r="I360">
        <v>1.2</v>
      </c>
      <c r="K360" s="18">
        <f>MONTH(날씨8[[#This Row],[tm]])</f>
        <v>12</v>
      </c>
      <c r="L360" s="18">
        <f>DAY(날씨8[[#This Row],[tm]])</f>
        <v>24</v>
      </c>
    </row>
    <row r="361" spans="1:12" x14ac:dyDescent="0.3">
      <c r="A361">
        <v>95</v>
      </c>
      <c r="B361" t="s">
        <v>50</v>
      </c>
      <c r="C361" s="4">
        <v>44920</v>
      </c>
      <c r="D361">
        <v>-12</v>
      </c>
      <c r="E361">
        <v>-19</v>
      </c>
      <c r="F361">
        <v>-2.4</v>
      </c>
      <c r="H361">
        <v>2.6</v>
      </c>
      <c r="I361">
        <v>1.3</v>
      </c>
      <c r="K361" s="18">
        <f>MONTH(날씨8[[#This Row],[tm]])</f>
        <v>12</v>
      </c>
      <c r="L361" s="18">
        <f>DAY(날씨8[[#This Row],[tm]])</f>
        <v>25</v>
      </c>
    </row>
    <row r="362" spans="1:12" x14ac:dyDescent="0.3">
      <c r="A362">
        <v>95</v>
      </c>
      <c r="B362" t="s">
        <v>50</v>
      </c>
      <c r="C362" s="4">
        <v>44921</v>
      </c>
      <c r="D362">
        <v>-10.9</v>
      </c>
      <c r="E362">
        <v>-17.7</v>
      </c>
      <c r="F362">
        <v>-1.5</v>
      </c>
      <c r="H362">
        <v>2.2999999999999998</v>
      </c>
      <c r="I362">
        <v>1.1000000000000001</v>
      </c>
      <c r="K362" s="18">
        <f>MONTH(날씨8[[#This Row],[tm]])</f>
        <v>12</v>
      </c>
      <c r="L362" s="18">
        <f>DAY(날씨8[[#This Row],[tm]])</f>
        <v>26</v>
      </c>
    </row>
    <row r="363" spans="1:12" x14ac:dyDescent="0.3">
      <c r="A363">
        <v>95</v>
      </c>
      <c r="B363" t="s">
        <v>50</v>
      </c>
      <c r="C363" s="4">
        <v>44922</v>
      </c>
      <c r="D363">
        <v>-9.5</v>
      </c>
      <c r="E363">
        <v>-16.899999999999999</v>
      </c>
      <c r="F363">
        <v>1.1000000000000001</v>
      </c>
      <c r="H363">
        <v>4</v>
      </c>
      <c r="I363">
        <v>1.8</v>
      </c>
      <c r="K363" s="18">
        <f>MONTH(날씨8[[#This Row],[tm]])</f>
        <v>12</v>
      </c>
      <c r="L363" s="18">
        <f>DAY(날씨8[[#This Row],[tm]])</f>
        <v>27</v>
      </c>
    </row>
    <row r="364" spans="1:12" x14ac:dyDescent="0.3">
      <c r="A364">
        <v>95</v>
      </c>
      <c r="B364" t="s">
        <v>50</v>
      </c>
      <c r="C364" s="4">
        <v>44923</v>
      </c>
      <c r="D364">
        <v>-6.7</v>
      </c>
      <c r="E364">
        <v>-13.1</v>
      </c>
      <c r="F364">
        <v>-2.2999999999999998</v>
      </c>
      <c r="G364">
        <v>0</v>
      </c>
      <c r="H364">
        <v>9.6</v>
      </c>
      <c r="I364">
        <v>4.7</v>
      </c>
      <c r="K364" s="18">
        <f>MONTH(날씨8[[#This Row],[tm]])</f>
        <v>12</v>
      </c>
      <c r="L364" s="18">
        <f>DAY(날씨8[[#This Row],[tm]])</f>
        <v>28</v>
      </c>
    </row>
    <row r="365" spans="1:12" x14ac:dyDescent="0.3">
      <c r="A365">
        <v>95</v>
      </c>
      <c r="B365" t="s">
        <v>50</v>
      </c>
      <c r="C365" s="4">
        <v>44924</v>
      </c>
      <c r="D365">
        <v>-7.4</v>
      </c>
      <c r="E365">
        <v>-16.7</v>
      </c>
      <c r="F365">
        <v>-0.7</v>
      </c>
      <c r="G365">
        <v>0</v>
      </c>
      <c r="H365">
        <v>4.4000000000000004</v>
      </c>
      <c r="I365">
        <v>2.2000000000000002</v>
      </c>
      <c r="K365" s="18">
        <f>MONTH(날씨8[[#This Row],[tm]])</f>
        <v>12</v>
      </c>
      <c r="L365" s="18">
        <f>DAY(날씨8[[#This Row],[tm]])</f>
        <v>29</v>
      </c>
    </row>
    <row r="366" spans="1:12" x14ac:dyDescent="0.3">
      <c r="A366">
        <v>95</v>
      </c>
      <c r="B366" t="s">
        <v>50</v>
      </c>
      <c r="C366" s="4">
        <v>44925</v>
      </c>
      <c r="D366">
        <v>-6.2</v>
      </c>
      <c r="E366">
        <v>-12.1</v>
      </c>
      <c r="F366">
        <v>0.2</v>
      </c>
      <c r="G366">
        <v>0.1</v>
      </c>
      <c r="H366">
        <v>4.8</v>
      </c>
      <c r="I366">
        <v>2.5</v>
      </c>
      <c r="K366" s="18">
        <f>MONTH(날씨8[[#This Row],[tm]])</f>
        <v>12</v>
      </c>
      <c r="L366" s="18">
        <f>DAY(날씨8[[#This Row],[tm]])</f>
        <v>30</v>
      </c>
    </row>
    <row r="367" spans="1:12" x14ac:dyDescent="0.3">
      <c r="A367">
        <v>95</v>
      </c>
      <c r="B367" t="s">
        <v>50</v>
      </c>
      <c r="C367" s="4">
        <v>44926</v>
      </c>
      <c r="D367">
        <v>-4.8</v>
      </c>
      <c r="E367">
        <v>-15</v>
      </c>
      <c r="F367">
        <v>1.3</v>
      </c>
      <c r="H367">
        <v>6.7</v>
      </c>
      <c r="I367">
        <v>3</v>
      </c>
      <c r="K367" s="18">
        <f>MONTH(날씨8[[#This Row],[tm]])</f>
        <v>12</v>
      </c>
      <c r="L367" s="18">
        <f>DAY(날씨8[[#This Row],[tm]])</f>
        <v>31</v>
      </c>
    </row>
  </sheetData>
  <mergeCells count="7">
    <mergeCell ref="AC3:AD3"/>
    <mergeCell ref="N3:N4"/>
    <mergeCell ref="AA3:AB3"/>
    <mergeCell ref="P3:R3"/>
    <mergeCell ref="S3:U3"/>
    <mergeCell ref="V3:W3"/>
    <mergeCell ref="X3:Z3"/>
  </mergeCells>
  <phoneticPr fontId="1" type="noConversion"/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FB7A9-EC67-4DD1-AF66-252E3FC02EEE}">
  <sheetPr codeName="Sheet14"/>
  <dimension ref="A2:AD367"/>
  <sheetViews>
    <sheetView topLeftCell="I1" zoomScale="85" zoomScaleNormal="85" workbookViewId="0">
      <selection activeCell="N3" sqref="N3:AD16"/>
    </sheetView>
  </sheetViews>
  <sheetFormatPr defaultRowHeight="16.5" x14ac:dyDescent="0.3"/>
  <cols>
    <col min="1" max="1" width="8.625" bestFit="1" customWidth="1"/>
    <col min="2" max="2" width="10" bestFit="1" customWidth="1"/>
    <col min="3" max="3" width="11.625" bestFit="1" customWidth="1"/>
    <col min="4" max="5" width="9.375" bestFit="1" customWidth="1"/>
    <col min="6" max="6" width="9.875" bestFit="1" customWidth="1"/>
    <col min="7" max="7" width="10" bestFit="1" customWidth="1"/>
    <col min="8" max="8" width="12.875" bestFit="1" customWidth="1"/>
    <col min="9" max="9" width="10.375" bestFit="1" customWidth="1"/>
    <col min="10" max="10" width="10.875" bestFit="1" customWidth="1"/>
    <col min="11" max="12" width="8.375" bestFit="1" customWidth="1"/>
    <col min="13" max="13" width="2.25" customWidth="1"/>
    <col min="14" max="28" width="12.625" customWidth="1"/>
    <col min="29" max="29" width="16.375" bestFit="1" customWidth="1"/>
    <col min="30" max="30" width="11" bestFit="1" customWidth="1"/>
    <col min="33" max="33" width="9.5" bestFit="1" customWidth="1"/>
    <col min="34" max="34" width="14.5" bestFit="1" customWidth="1"/>
    <col min="35" max="35" width="9.125" bestFit="1" customWidth="1"/>
    <col min="36" max="36" width="14" bestFit="1" customWidth="1"/>
    <col min="37" max="37" width="8.875" bestFit="1" customWidth="1"/>
    <col min="38" max="38" width="8.75" bestFit="1" customWidth="1"/>
    <col min="39" max="39" width="11.625" bestFit="1" customWidth="1"/>
    <col min="40" max="40" width="19" bestFit="1" customWidth="1"/>
    <col min="41" max="41" width="13.75" bestFit="1" customWidth="1"/>
    <col min="42" max="42" width="10.5" bestFit="1" customWidth="1"/>
    <col min="43" max="43" width="10.375" bestFit="1" customWidth="1"/>
    <col min="44" max="44" width="15.375" bestFit="1" customWidth="1"/>
    <col min="45" max="45" width="9.625" bestFit="1" customWidth="1"/>
    <col min="46" max="46" width="14.625" bestFit="1" customWidth="1"/>
    <col min="47" max="47" width="16.125" bestFit="1" customWidth="1"/>
    <col min="48" max="48" width="9.875" bestFit="1" customWidth="1"/>
    <col min="49" max="49" width="11.5" bestFit="1" customWidth="1"/>
    <col min="50" max="50" width="8.875" bestFit="1" customWidth="1"/>
    <col min="51" max="51" width="9.375" bestFit="1" customWidth="1"/>
    <col min="52" max="52" width="13.25" bestFit="1" customWidth="1"/>
    <col min="53" max="55" width="14.5" bestFit="1" customWidth="1"/>
    <col min="56" max="60" width="13.125" bestFit="1" customWidth="1"/>
    <col min="61" max="61" width="12.375" bestFit="1" customWidth="1"/>
    <col min="62" max="62" width="12.75" bestFit="1" customWidth="1"/>
    <col min="63" max="63" width="9.5" bestFit="1" customWidth="1"/>
    <col min="64" max="64" width="7.375" bestFit="1" customWidth="1"/>
    <col min="65" max="65" width="14.125" bestFit="1" customWidth="1"/>
  </cols>
  <sheetData>
    <row r="2" spans="1:30" x14ac:dyDescent="0.3">
      <c r="A2" t="s">
        <v>17</v>
      </c>
      <c r="B2" t="s">
        <v>18</v>
      </c>
      <c r="C2" t="s">
        <v>19</v>
      </c>
      <c r="D2" t="s">
        <v>20</v>
      </c>
      <c r="E2" t="s">
        <v>21</v>
      </c>
      <c r="F2" t="s">
        <v>22</v>
      </c>
      <c r="G2" t="s">
        <v>23</v>
      </c>
      <c r="H2" t="s">
        <v>24</v>
      </c>
      <c r="I2" t="s">
        <v>25</v>
      </c>
      <c r="J2" t="s">
        <v>26</v>
      </c>
      <c r="K2" s="135" t="s">
        <v>3094</v>
      </c>
      <c r="L2" s="135" t="s">
        <v>3165</v>
      </c>
    </row>
    <row r="3" spans="1:30" x14ac:dyDescent="0.3">
      <c r="A3">
        <v>95</v>
      </c>
      <c r="B3" t="s">
        <v>50</v>
      </c>
      <c r="C3" s="4">
        <v>44927</v>
      </c>
      <c r="D3">
        <v>-4</v>
      </c>
      <c r="E3">
        <v>-11.5</v>
      </c>
      <c r="F3">
        <v>1.9</v>
      </c>
      <c r="H3">
        <v>6.4</v>
      </c>
      <c r="I3">
        <v>3.2</v>
      </c>
      <c r="K3" s="18">
        <f>MONTH(날씨9[[#This Row],[tm]])</f>
        <v>1</v>
      </c>
      <c r="L3" s="18">
        <f>DAY(날씨9[[#This Row],[tm]])</f>
        <v>1</v>
      </c>
      <c r="N3" s="200" t="s">
        <v>3094</v>
      </c>
      <c r="O3" s="134" t="s">
        <v>3093</v>
      </c>
      <c r="P3" s="200" t="s">
        <v>3095</v>
      </c>
      <c r="Q3" s="200"/>
      <c r="R3" s="200"/>
      <c r="S3" s="200" t="s">
        <v>3096</v>
      </c>
      <c r="T3" s="200"/>
      <c r="U3" s="200"/>
      <c r="V3" s="200" t="s">
        <v>3093</v>
      </c>
      <c r="W3" s="200"/>
      <c r="X3" s="200" t="s">
        <v>3080</v>
      </c>
      <c r="Y3" s="200"/>
      <c r="Z3" s="200"/>
      <c r="AA3" s="200" t="s">
        <v>3081</v>
      </c>
      <c r="AB3" s="200"/>
      <c r="AC3" s="200" t="s">
        <v>3082</v>
      </c>
      <c r="AD3" s="200"/>
    </row>
    <row r="4" spans="1:30" x14ac:dyDescent="0.3">
      <c r="A4">
        <v>95</v>
      </c>
      <c r="B4" t="s">
        <v>50</v>
      </c>
      <c r="C4" s="4">
        <v>44928</v>
      </c>
      <c r="D4">
        <v>-10.199999999999999</v>
      </c>
      <c r="E4">
        <v>-15.7</v>
      </c>
      <c r="F4">
        <v>-2.4</v>
      </c>
      <c r="H4">
        <v>4.0999999999999996</v>
      </c>
      <c r="I4">
        <v>2.1</v>
      </c>
      <c r="K4" s="18">
        <f>MONTH(날씨9[[#This Row],[tm]])</f>
        <v>1</v>
      </c>
      <c r="L4" s="18">
        <f>DAY(날씨9[[#This Row],[tm]])</f>
        <v>2</v>
      </c>
      <c r="N4" s="200"/>
      <c r="O4" s="134" t="s">
        <v>3111</v>
      </c>
      <c r="P4" s="134" t="s">
        <v>3111</v>
      </c>
      <c r="Q4" s="55" t="s">
        <v>3100</v>
      </c>
      <c r="R4" s="55" t="s">
        <v>3099</v>
      </c>
      <c r="S4" s="55" t="s">
        <v>3100</v>
      </c>
      <c r="T4" s="55" t="s">
        <v>3099</v>
      </c>
      <c r="U4" s="55" t="s">
        <v>3200</v>
      </c>
      <c r="V4" s="134" t="s">
        <v>3097</v>
      </c>
      <c r="W4" s="134" t="s">
        <v>3098</v>
      </c>
      <c r="X4" s="134" t="s">
        <v>3101</v>
      </c>
      <c r="Y4" s="134" t="s">
        <v>3102</v>
      </c>
      <c r="Z4" s="134" t="s">
        <v>3103</v>
      </c>
      <c r="AA4" s="134" t="s">
        <v>3104</v>
      </c>
      <c r="AB4" s="134" t="s">
        <v>3105</v>
      </c>
      <c r="AC4" s="134" t="s">
        <v>3106</v>
      </c>
      <c r="AD4" s="134" t="s">
        <v>3107</v>
      </c>
    </row>
    <row r="5" spans="1:30" x14ac:dyDescent="0.3">
      <c r="A5">
        <v>95</v>
      </c>
      <c r="B5" t="s">
        <v>50</v>
      </c>
      <c r="C5" s="4">
        <v>44929</v>
      </c>
      <c r="D5">
        <v>-10.6</v>
      </c>
      <c r="E5">
        <v>-18</v>
      </c>
      <c r="F5">
        <v>-1.7</v>
      </c>
      <c r="H5">
        <v>4.2</v>
      </c>
      <c r="I5">
        <v>2.4</v>
      </c>
      <c r="K5" s="18">
        <f>MONTH(날씨9[[#This Row],[tm]])</f>
        <v>1</v>
      </c>
      <c r="L5" s="18">
        <f>DAY(날씨9[[#This Row],[tm]])</f>
        <v>3</v>
      </c>
      <c r="N5" s="56">
        <v>1</v>
      </c>
      <c r="O5" s="132">
        <f>COUNTIFS(날씨9[월],$N5,날씨9[maxTa],"&lt;="&amp;0)</f>
        <v>11</v>
      </c>
      <c r="P5" s="132">
        <f>COUNTIFS(날씨9[월],$N5,날씨9[avgTa],"&lt;="&amp;0)</f>
        <v>29</v>
      </c>
      <c r="Q5" s="132">
        <f>COUNTIFS(날씨9[월],$N5,날씨9[avgTa],"&lt;="&amp;-5)</f>
        <v>17</v>
      </c>
      <c r="R5" s="132">
        <f>COUNTIFS(날씨9[월],$N5,날씨9[avgTa],"&lt;="&amp;-10)</f>
        <v>6</v>
      </c>
      <c r="S5" s="132">
        <f>COUNTIFS(날씨9[월],$N5,날씨9[minTa],"&lt;="&amp;-5)</f>
        <v>28</v>
      </c>
      <c r="T5" s="132">
        <f>COUNTIFS(날씨9[월],$N5,날씨9[minTa],"&lt;="&amp;-10)</f>
        <v>24</v>
      </c>
      <c r="U5" s="132">
        <f>COUNTIFS(날씨9[월],$N5,날씨9[minTa],"&lt;="&amp;-12)</f>
        <v>16</v>
      </c>
      <c r="V5" s="132">
        <f>COUNTIFS(날씨9[월],$N5,날씨9[maxTa],"&gt;="&amp;33)</f>
        <v>0</v>
      </c>
      <c r="W5" s="132">
        <f>COUNTIFS(날씨9[월],$N5,날씨9[maxTa],"&gt;="&amp;35)</f>
        <v>0</v>
      </c>
      <c r="X5" s="132">
        <f>COUNTIFS(날씨9[월],$N5,날씨9[sumRn],"&gt;="&amp;5)</f>
        <v>1</v>
      </c>
      <c r="Y5" s="132">
        <f>COUNTIFS(날씨9[월],$N5,날씨9[sumRn],"&gt;="&amp;10)</f>
        <v>1</v>
      </c>
      <c r="Z5" s="132">
        <f>COUNTIFS(날씨9[월],$N5,날씨9[sumRn],"&gt;="&amp;50)</f>
        <v>0</v>
      </c>
      <c r="AA5" s="132">
        <f>COUNTIFS(날씨9[월],$N5,날씨9[ddMefs],"&gt;="&amp;1)</f>
        <v>0</v>
      </c>
      <c r="AB5" s="132">
        <f>COUNTIFS(날씨9[월],$N5,날씨9[ddMefs],"&gt;="&amp;5)</f>
        <v>0</v>
      </c>
      <c r="AC5" s="132">
        <f>COUNTIFS(날씨9[월],$N5,날씨9[maxInsWs],"&gt;="&amp;12)</f>
        <v>0</v>
      </c>
      <c r="AD5" s="132">
        <f>COUNTIFS(날씨9[월],$N5,날씨9[maxInsWs],"&gt;="&amp;15)</f>
        <v>0</v>
      </c>
    </row>
    <row r="6" spans="1:30" x14ac:dyDescent="0.3">
      <c r="A6">
        <v>95</v>
      </c>
      <c r="B6" t="s">
        <v>50</v>
      </c>
      <c r="C6" s="4">
        <v>44930</v>
      </c>
      <c r="D6">
        <v>-9.6</v>
      </c>
      <c r="E6">
        <v>-17.600000000000001</v>
      </c>
      <c r="F6">
        <v>0.7</v>
      </c>
      <c r="H6">
        <v>3.5</v>
      </c>
      <c r="I6">
        <v>2</v>
      </c>
      <c r="K6" s="18">
        <f>MONTH(날씨9[[#This Row],[tm]])</f>
        <v>1</v>
      </c>
      <c r="L6" s="18">
        <f>DAY(날씨9[[#This Row],[tm]])</f>
        <v>4</v>
      </c>
      <c r="N6" s="56">
        <v>2</v>
      </c>
      <c r="O6" s="132">
        <f>COUNTIFS(날씨9[월],$N6,날씨9[maxTa],"&lt;="&amp;0)</f>
        <v>0</v>
      </c>
      <c r="P6" s="132">
        <f>COUNTIFS(날씨9[월],$N6,날씨9[avgTa],"&lt;="&amp;0)</f>
        <v>18</v>
      </c>
      <c r="Q6" s="132">
        <f>COUNTIFS(날씨9[월],$N6,날씨9[avgTa],"&lt;="&amp;-5)</f>
        <v>1</v>
      </c>
      <c r="R6" s="132">
        <f>COUNTIFS(날씨9[월],$N6,날씨9[avgTa],"&lt;="&amp;-10)</f>
        <v>0</v>
      </c>
      <c r="S6" s="132">
        <f>COUNTIFS(날씨9[월],$N6,날씨9[minTa],"&lt;="&amp;-5)</f>
        <v>21</v>
      </c>
      <c r="T6" s="132">
        <f>COUNTIFS(날씨9[월],$N6,날씨9[minTa],"&lt;="&amp;-10)</f>
        <v>5</v>
      </c>
      <c r="U6" s="132">
        <f>COUNTIFS(날씨9[월],$N6,날씨9[minTa],"&lt;="&amp;-12)</f>
        <v>0</v>
      </c>
      <c r="V6" s="132">
        <f>COUNTIFS(날씨9[월],$N6,날씨9[maxTa],"&gt;="&amp;33)</f>
        <v>0</v>
      </c>
      <c r="W6" s="132">
        <f>COUNTIFS(날씨9[월],$N6,날씨9[maxTa],"&gt;="&amp;35)</f>
        <v>0</v>
      </c>
      <c r="X6" s="132">
        <f>COUNTIFS(날씨9[월],$N6,날씨9[sumRn],"&gt;="&amp;5)</f>
        <v>0</v>
      </c>
      <c r="Y6" s="132">
        <f>COUNTIFS(날씨9[월],$N6,날씨9[sumRn],"&gt;="&amp;10)</f>
        <v>0</v>
      </c>
      <c r="Z6" s="132">
        <f>COUNTIFS(날씨9[월],$N6,날씨9[sumRn],"&gt;="&amp;50)</f>
        <v>0</v>
      </c>
      <c r="AA6" s="132">
        <f>COUNTIFS(날씨9[월],$N6,날씨9[ddMefs],"&gt;="&amp;1)</f>
        <v>0</v>
      </c>
      <c r="AB6" s="132">
        <f>COUNTIFS(날씨9[월],$N6,날씨9[ddMefs],"&gt;="&amp;5)</f>
        <v>0</v>
      </c>
      <c r="AC6" s="132">
        <f>COUNTIFS(날씨9[월],$N6,날씨9[maxInsWs],"&gt;="&amp;12)</f>
        <v>0</v>
      </c>
      <c r="AD6" s="132">
        <f>COUNTIFS(날씨9[월],$N6,날씨9[maxInsWs],"&gt;="&amp;15)</f>
        <v>0</v>
      </c>
    </row>
    <row r="7" spans="1:30" x14ac:dyDescent="0.3">
      <c r="A7">
        <v>95</v>
      </c>
      <c r="B7" t="s">
        <v>50</v>
      </c>
      <c r="C7" s="4">
        <v>44931</v>
      </c>
      <c r="D7">
        <v>-7.7</v>
      </c>
      <c r="E7">
        <v>-15.6</v>
      </c>
      <c r="F7">
        <v>2.8</v>
      </c>
      <c r="H7">
        <v>3</v>
      </c>
      <c r="I7">
        <v>1.5</v>
      </c>
      <c r="K7" s="18">
        <f>MONTH(날씨9[[#This Row],[tm]])</f>
        <v>1</v>
      </c>
      <c r="L7" s="18">
        <f>DAY(날씨9[[#This Row],[tm]])</f>
        <v>5</v>
      </c>
      <c r="N7" s="56">
        <v>3</v>
      </c>
      <c r="O7" s="132">
        <f>COUNTIFS(날씨9[월],$N7,날씨9[maxTa],"&lt;="&amp;0)</f>
        <v>0</v>
      </c>
      <c r="P7" s="132">
        <f>COUNTIFS(날씨9[월],$N7,날씨9[avgTa],"&lt;="&amp;0)</f>
        <v>0</v>
      </c>
      <c r="Q7" s="132">
        <f>COUNTIFS(날씨9[월],$N7,날씨9[avgTa],"&lt;="&amp;-5)</f>
        <v>0</v>
      </c>
      <c r="R7" s="132">
        <f>COUNTIFS(날씨9[월],$N7,날씨9[avgTa],"&lt;="&amp;-10)</f>
        <v>0</v>
      </c>
      <c r="S7" s="132">
        <f>COUNTIFS(날씨9[월],$N7,날씨9[minTa],"&lt;="&amp;-5)</f>
        <v>2</v>
      </c>
      <c r="T7" s="132">
        <f>COUNTIFS(날씨9[월],$N7,날씨9[minTa],"&lt;="&amp;-10)</f>
        <v>0</v>
      </c>
      <c r="U7" s="132">
        <f>COUNTIFS(날씨9[월],$N7,날씨9[minTa],"&lt;="&amp;-12)</f>
        <v>0</v>
      </c>
      <c r="V7" s="132">
        <f>COUNTIFS(날씨9[월],$N7,날씨9[maxTa],"&gt;="&amp;33)</f>
        <v>0</v>
      </c>
      <c r="W7" s="132">
        <f>COUNTIFS(날씨9[월],$N7,날씨9[maxTa],"&gt;="&amp;35)</f>
        <v>0</v>
      </c>
      <c r="X7" s="132">
        <f>COUNTIFS(날씨9[월],$N7,날씨9[sumRn],"&gt;="&amp;5)</f>
        <v>1</v>
      </c>
      <c r="Y7" s="132">
        <f>COUNTIFS(날씨9[월],$N7,날씨9[sumRn],"&gt;="&amp;10)</f>
        <v>0</v>
      </c>
      <c r="Z7" s="132">
        <f>COUNTIFS(날씨9[월],$N7,날씨9[sumRn],"&gt;="&amp;50)</f>
        <v>0</v>
      </c>
      <c r="AA7" s="132">
        <f>COUNTIFS(날씨9[월],$N7,날씨9[ddMefs],"&gt;="&amp;1)</f>
        <v>0</v>
      </c>
      <c r="AB7" s="132">
        <f>COUNTIFS(날씨9[월],$N7,날씨9[ddMefs],"&gt;="&amp;5)</f>
        <v>0</v>
      </c>
      <c r="AC7" s="132">
        <f>COUNTIFS(날씨9[월],$N7,날씨9[maxInsWs],"&gt;="&amp;12)</f>
        <v>2</v>
      </c>
      <c r="AD7" s="132">
        <f>COUNTIFS(날씨9[월],$N7,날씨9[maxInsWs],"&gt;="&amp;15)</f>
        <v>0</v>
      </c>
    </row>
    <row r="8" spans="1:30" x14ac:dyDescent="0.3">
      <c r="A8">
        <v>95</v>
      </c>
      <c r="B8" t="s">
        <v>50</v>
      </c>
      <c r="C8" s="4">
        <v>44932</v>
      </c>
      <c r="D8">
        <v>-3.5</v>
      </c>
      <c r="E8">
        <v>-12</v>
      </c>
      <c r="F8">
        <v>3.2</v>
      </c>
      <c r="G8">
        <v>4.2</v>
      </c>
      <c r="H8">
        <v>4.9000000000000004</v>
      </c>
      <c r="I8">
        <v>2.2000000000000002</v>
      </c>
      <c r="K8" s="18">
        <f>MONTH(날씨9[[#This Row],[tm]])</f>
        <v>1</v>
      </c>
      <c r="L8" s="18">
        <f>DAY(날씨9[[#This Row],[tm]])</f>
        <v>6</v>
      </c>
      <c r="N8" s="56">
        <v>4</v>
      </c>
      <c r="O8" s="132">
        <f>COUNTIFS(날씨9[월],$N8,날씨9[maxTa],"&lt;="&amp;0)</f>
        <v>0</v>
      </c>
      <c r="P8" s="132">
        <f>COUNTIFS(날씨9[월],$N8,날씨9[avgTa],"&lt;="&amp;0)</f>
        <v>0</v>
      </c>
      <c r="Q8" s="132">
        <f>COUNTIFS(날씨9[월],$N8,날씨9[avgTa],"&lt;="&amp;-5)</f>
        <v>0</v>
      </c>
      <c r="R8" s="132">
        <f>COUNTIFS(날씨9[월],$N8,날씨9[avgTa],"&lt;="&amp;-10)</f>
        <v>0</v>
      </c>
      <c r="S8" s="132">
        <f>COUNTIFS(날씨9[월],$N8,날씨9[minTa],"&lt;="&amp;-5)</f>
        <v>0</v>
      </c>
      <c r="T8" s="132">
        <f>COUNTIFS(날씨9[월],$N8,날씨9[minTa],"&lt;="&amp;-10)</f>
        <v>0</v>
      </c>
      <c r="U8" s="132">
        <f>COUNTIFS(날씨9[월],$N8,날씨9[minTa],"&lt;="&amp;-12)</f>
        <v>0</v>
      </c>
      <c r="V8" s="132">
        <f>COUNTIFS(날씨9[월],$N8,날씨9[maxTa],"&gt;="&amp;33)</f>
        <v>0</v>
      </c>
      <c r="W8" s="132">
        <f>COUNTIFS(날씨9[월],$N8,날씨9[maxTa],"&gt;="&amp;35)</f>
        <v>0</v>
      </c>
      <c r="X8" s="132">
        <f>COUNTIFS(날씨9[월],$N8,날씨9[sumRn],"&gt;="&amp;5)</f>
        <v>4</v>
      </c>
      <c r="Y8" s="132">
        <f>COUNTIFS(날씨9[월],$N8,날씨9[sumRn],"&gt;="&amp;10)</f>
        <v>2</v>
      </c>
      <c r="Z8" s="132">
        <f>COUNTIFS(날씨9[월],$N8,날씨9[sumRn],"&gt;="&amp;50)</f>
        <v>0</v>
      </c>
      <c r="AA8" s="132">
        <f>COUNTIFS(날씨9[월],$N8,날씨9[ddMefs],"&gt;="&amp;1)</f>
        <v>0</v>
      </c>
      <c r="AB8" s="132">
        <f>COUNTIFS(날씨9[월],$N8,날씨9[ddMefs],"&gt;="&amp;5)</f>
        <v>0</v>
      </c>
      <c r="AC8" s="132">
        <f>COUNTIFS(날씨9[월],$N8,날씨9[maxInsWs],"&gt;="&amp;12)</f>
        <v>5</v>
      </c>
      <c r="AD8" s="132">
        <f>COUNTIFS(날씨9[월],$N8,날씨9[maxInsWs],"&gt;="&amp;15)</f>
        <v>0</v>
      </c>
    </row>
    <row r="9" spans="1:30" x14ac:dyDescent="0.3">
      <c r="A9">
        <v>95</v>
      </c>
      <c r="B9" t="s">
        <v>50</v>
      </c>
      <c r="C9" s="4">
        <v>44933</v>
      </c>
      <c r="D9">
        <v>-1.8</v>
      </c>
      <c r="E9">
        <v>-10.3</v>
      </c>
      <c r="F9">
        <v>1.4</v>
      </c>
      <c r="G9">
        <v>2.8</v>
      </c>
      <c r="H9">
        <v>4.5999999999999996</v>
      </c>
      <c r="I9">
        <v>2.1</v>
      </c>
      <c r="K9" s="18">
        <f>MONTH(날씨9[[#This Row],[tm]])</f>
        <v>1</v>
      </c>
      <c r="L9" s="18">
        <f>DAY(날씨9[[#This Row],[tm]])</f>
        <v>7</v>
      </c>
      <c r="N9" s="56">
        <v>5</v>
      </c>
      <c r="O9" s="132">
        <f>COUNTIFS(날씨9[월],$N9,날씨9[maxTa],"&lt;="&amp;0)</f>
        <v>0</v>
      </c>
      <c r="P9" s="132">
        <f>COUNTIFS(날씨9[월],$N9,날씨9[avgTa],"&lt;="&amp;0)</f>
        <v>0</v>
      </c>
      <c r="Q9" s="132">
        <f>COUNTIFS(날씨9[월],$N9,날씨9[avgTa],"&lt;="&amp;-5)</f>
        <v>0</v>
      </c>
      <c r="R9" s="132">
        <f>COUNTIFS(날씨9[월],$N9,날씨9[avgTa],"&lt;="&amp;-10)</f>
        <v>0</v>
      </c>
      <c r="S9" s="132">
        <f>COUNTIFS(날씨9[월],$N9,날씨9[minTa],"&lt;="&amp;-5)</f>
        <v>0</v>
      </c>
      <c r="T9" s="132">
        <f>COUNTIFS(날씨9[월],$N9,날씨9[minTa],"&lt;="&amp;-10)</f>
        <v>0</v>
      </c>
      <c r="U9" s="132">
        <f>COUNTIFS(날씨9[월],$N9,날씨9[minTa],"&lt;="&amp;-12)</f>
        <v>0</v>
      </c>
      <c r="V9" s="132">
        <f>COUNTIFS(날씨9[월],$N9,날씨9[maxTa],"&gt;="&amp;33)</f>
        <v>0</v>
      </c>
      <c r="W9" s="132">
        <f>COUNTIFS(날씨9[월],$N9,날씨9[maxTa],"&gt;="&amp;35)</f>
        <v>0</v>
      </c>
      <c r="X9" s="132">
        <f>COUNTIFS(날씨9[월],$N9,날씨9[sumRn],"&gt;="&amp;5)</f>
        <v>5</v>
      </c>
      <c r="Y9" s="132">
        <f>COUNTIFS(날씨9[월],$N9,날씨9[sumRn],"&gt;="&amp;10)</f>
        <v>4</v>
      </c>
      <c r="Z9" s="132">
        <f>COUNTIFS(날씨9[월],$N9,날씨9[sumRn],"&gt;="&amp;50)</f>
        <v>1</v>
      </c>
      <c r="AA9" s="132">
        <f>COUNTIFS(날씨9[월],$N9,날씨9[ddMefs],"&gt;="&amp;1)</f>
        <v>0</v>
      </c>
      <c r="AB9" s="132">
        <f>COUNTIFS(날씨9[월],$N9,날씨9[ddMefs],"&gt;="&amp;5)</f>
        <v>0</v>
      </c>
      <c r="AC9" s="132">
        <f>COUNTIFS(날씨9[월],$N9,날씨9[maxInsWs],"&gt;="&amp;12)</f>
        <v>0</v>
      </c>
      <c r="AD9" s="132">
        <f>COUNTIFS(날씨9[월],$N9,날씨9[maxInsWs],"&gt;="&amp;15)</f>
        <v>0</v>
      </c>
    </row>
    <row r="10" spans="1:30" x14ac:dyDescent="0.3">
      <c r="A10">
        <v>95</v>
      </c>
      <c r="B10" t="s">
        <v>50</v>
      </c>
      <c r="C10" s="4">
        <v>44934</v>
      </c>
      <c r="D10">
        <v>-4.5999999999999996</v>
      </c>
      <c r="E10">
        <v>-12.2</v>
      </c>
      <c r="F10">
        <v>2</v>
      </c>
      <c r="H10">
        <v>1.7</v>
      </c>
      <c r="I10">
        <v>1.1000000000000001</v>
      </c>
      <c r="K10" s="18">
        <f>MONTH(날씨9[[#This Row],[tm]])</f>
        <v>1</v>
      </c>
      <c r="L10" s="18">
        <f>DAY(날씨9[[#This Row],[tm]])</f>
        <v>8</v>
      </c>
      <c r="N10" s="56">
        <v>6</v>
      </c>
      <c r="O10" s="132">
        <f>COUNTIFS(날씨9[월],$N10,날씨9[maxTa],"&lt;="&amp;0)</f>
        <v>0</v>
      </c>
      <c r="P10" s="132">
        <f>COUNTIFS(날씨9[월],$N10,날씨9[avgTa],"&lt;="&amp;0)</f>
        <v>0</v>
      </c>
      <c r="Q10" s="132">
        <f>COUNTIFS(날씨9[월],$N10,날씨9[avgTa],"&lt;="&amp;-5)</f>
        <v>0</v>
      </c>
      <c r="R10" s="132">
        <f>COUNTIFS(날씨9[월],$N10,날씨9[avgTa],"&lt;="&amp;-10)</f>
        <v>0</v>
      </c>
      <c r="S10" s="132">
        <f>COUNTIFS(날씨9[월],$N10,날씨9[minTa],"&lt;="&amp;-5)</f>
        <v>0</v>
      </c>
      <c r="T10" s="132">
        <f>COUNTIFS(날씨9[월],$N10,날씨9[minTa],"&lt;="&amp;-10)</f>
        <v>0</v>
      </c>
      <c r="U10" s="132">
        <f>COUNTIFS(날씨9[월],$N10,날씨9[minTa],"&lt;="&amp;-12)</f>
        <v>0</v>
      </c>
      <c r="V10" s="132">
        <f>COUNTIFS(날씨9[월],$N10,날씨9[maxTa],"&gt;="&amp;33)</f>
        <v>1</v>
      </c>
      <c r="W10" s="132">
        <f>COUNTIFS(날씨9[월],$N10,날씨9[maxTa],"&gt;="&amp;35)</f>
        <v>0</v>
      </c>
      <c r="X10" s="132">
        <f>COUNTIFS(날씨9[월],$N10,날씨9[sumRn],"&gt;="&amp;5)</f>
        <v>6</v>
      </c>
      <c r="Y10" s="132">
        <f>COUNTIFS(날씨9[월],$N10,날씨9[sumRn],"&gt;="&amp;10)</f>
        <v>5</v>
      </c>
      <c r="Z10" s="132">
        <f>COUNTIFS(날씨9[월],$N10,날씨9[sumRn],"&gt;="&amp;50)</f>
        <v>1</v>
      </c>
      <c r="AA10" s="132">
        <f>COUNTIFS(날씨9[월],$N10,날씨9[ddMefs],"&gt;="&amp;1)</f>
        <v>0</v>
      </c>
      <c r="AB10" s="132">
        <f>COUNTIFS(날씨9[월],$N10,날씨9[ddMefs],"&gt;="&amp;5)</f>
        <v>0</v>
      </c>
      <c r="AC10" s="132">
        <f>COUNTIFS(날씨9[월],$N10,날씨9[maxInsWs],"&gt;="&amp;12)</f>
        <v>1</v>
      </c>
      <c r="AD10" s="132">
        <f>COUNTIFS(날씨9[월],$N10,날씨9[maxInsWs],"&gt;="&amp;15)</f>
        <v>1</v>
      </c>
    </row>
    <row r="11" spans="1:30" x14ac:dyDescent="0.3">
      <c r="A11">
        <v>95</v>
      </c>
      <c r="B11" t="s">
        <v>50</v>
      </c>
      <c r="C11" s="4">
        <v>44935</v>
      </c>
      <c r="D11">
        <v>-1.1000000000000001</v>
      </c>
      <c r="E11">
        <v>-8.1</v>
      </c>
      <c r="F11">
        <v>5.2</v>
      </c>
      <c r="H11">
        <v>4.0999999999999996</v>
      </c>
      <c r="I11">
        <v>2.4</v>
      </c>
      <c r="K11" s="18">
        <f>MONTH(날씨9[[#This Row],[tm]])</f>
        <v>1</v>
      </c>
      <c r="L11" s="18">
        <f>DAY(날씨9[[#This Row],[tm]])</f>
        <v>9</v>
      </c>
      <c r="N11" s="56">
        <v>7</v>
      </c>
      <c r="O11" s="132">
        <f>COUNTIFS(날씨9[월],$N11,날씨9[maxTa],"&lt;="&amp;0)</f>
        <v>0</v>
      </c>
      <c r="P11" s="132">
        <f>COUNTIFS(날씨9[월],$N11,날씨9[avgTa],"&lt;="&amp;0)</f>
        <v>0</v>
      </c>
      <c r="Q11" s="132">
        <f>COUNTIFS(날씨9[월],$N11,날씨9[avgTa],"&lt;="&amp;-5)</f>
        <v>0</v>
      </c>
      <c r="R11" s="132">
        <f>COUNTIFS(날씨9[월],$N11,날씨9[avgTa],"&lt;="&amp;-10)</f>
        <v>0</v>
      </c>
      <c r="S11" s="132">
        <f>COUNTIFS(날씨9[월],$N11,날씨9[minTa],"&lt;="&amp;-5)</f>
        <v>0</v>
      </c>
      <c r="T11" s="132">
        <f>COUNTIFS(날씨9[월],$N11,날씨9[minTa],"&lt;="&amp;-10)</f>
        <v>0</v>
      </c>
      <c r="U11" s="132">
        <f>COUNTIFS(날씨9[월],$N11,날씨9[minTa],"&lt;="&amp;-12)</f>
        <v>0</v>
      </c>
      <c r="V11" s="132">
        <f>COUNTIFS(날씨9[월],$N11,날씨9[maxTa],"&gt;="&amp;33)</f>
        <v>3</v>
      </c>
      <c r="W11" s="132">
        <f>COUNTIFS(날씨9[월],$N11,날씨9[maxTa],"&gt;="&amp;35)</f>
        <v>0</v>
      </c>
      <c r="X11" s="132">
        <f>COUNTIFS(날씨9[월],$N11,날씨9[sumRn],"&gt;="&amp;5)</f>
        <v>11</v>
      </c>
      <c r="Y11" s="132">
        <f>COUNTIFS(날씨9[월],$N11,날씨9[sumRn],"&gt;="&amp;10)</f>
        <v>9</v>
      </c>
      <c r="Z11" s="132">
        <f>COUNTIFS(날씨9[월],$N11,날씨9[sumRn],"&gt;="&amp;50)</f>
        <v>3</v>
      </c>
      <c r="AA11" s="132">
        <f>COUNTIFS(날씨9[월],$N11,날씨9[ddMefs],"&gt;="&amp;1)</f>
        <v>0</v>
      </c>
      <c r="AB11" s="132">
        <f>COUNTIFS(날씨9[월],$N11,날씨9[ddMefs],"&gt;="&amp;5)</f>
        <v>0</v>
      </c>
      <c r="AC11" s="132">
        <f>COUNTIFS(날씨9[월],$N11,날씨9[maxInsWs],"&gt;="&amp;12)</f>
        <v>1</v>
      </c>
      <c r="AD11" s="132">
        <f>COUNTIFS(날씨9[월],$N11,날씨9[maxInsWs],"&gt;="&amp;15)</f>
        <v>0</v>
      </c>
    </row>
    <row r="12" spans="1:30" x14ac:dyDescent="0.3">
      <c r="A12">
        <v>95</v>
      </c>
      <c r="B12" t="s">
        <v>50</v>
      </c>
      <c r="C12" s="4">
        <v>44936</v>
      </c>
      <c r="D12">
        <v>-5.3</v>
      </c>
      <c r="E12">
        <v>-12.7</v>
      </c>
      <c r="F12">
        <v>5.5</v>
      </c>
      <c r="H12">
        <v>1.9</v>
      </c>
      <c r="I12">
        <v>1.3</v>
      </c>
      <c r="K12" s="18">
        <f>MONTH(날씨9[[#This Row],[tm]])</f>
        <v>1</v>
      </c>
      <c r="L12" s="18">
        <f>DAY(날씨9[[#This Row],[tm]])</f>
        <v>10</v>
      </c>
      <c r="N12" s="56">
        <v>8</v>
      </c>
      <c r="O12" s="132">
        <f>COUNTIFS(날씨9[월],$N12,날씨9[maxTa],"&lt;="&amp;0)</f>
        <v>0</v>
      </c>
      <c r="P12" s="132">
        <f>COUNTIFS(날씨9[월],$N12,날씨9[avgTa],"&lt;="&amp;0)</f>
        <v>0</v>
      </c>
      <c r="Q12" s="132">
        <f>COUNTIFS(날씨9[월],$N12,날씨9[avgTa],"&lt;="&amp;-5)</f>
        <v>0</v>
      </c>
      <c r="R12" s="132">
        <f>COUNTIFS(날씨9[월],$N12,날씨9[avgTa],"&lt;="&amp;-10)</f>
        <v>0</v>
      </c>
      <c r="S12" s="132">
        <f>COUNTIFS(날씨9[월],$N12,날씨9[minTa],"&lt;="&amp;-5)</f>
        <v>0</v>
      </c>
      <c r="T12" s="132">
        <f>COUNTIFS(날씨9[월],$N12,날씨9[minTa],"&lt;="&amp;-10)</f>
        <v>0</v>
      </c>
      <c r="U12" s="132">
        <f>COUNTIFS(날씨9[월],$N12,날씨9[minTa],"&lt;="&amp;-12)</f>
        <v>0</v>
      </c>
      <c r="V12" s="132">
        <f>COUNTIFS(날씨9[월],$N12,날씨9[maxTa],"&gt;="&amp;33)</f>
        <v>5</v>
      </c>
      <c r="W12" s="132">
        <f>COUNTIFS(날씨9[월],$N12,날씨9[maxTa],"&gt;="&amp;35)</f>
        <v>0</v>
      </c>
      <c r="X12" s="132">
        <f>COUNTIFS(날씨9[월],$N12,날씨9[sumRn],"&gt;="&amp;5)</f>
        <v>7</v>
      </c>
      <c r="Y12" s="132">
        <f>COUNTIFS(날씨9[월],$N12,날씨9[sumRn],"&gt;="&amp;10)</f>
        <v>5</v>
      </c>
      <c r="Z12" s="132">
        <f>COUNTIFS(날씨9[월],$N12,날씨9[sumRn],"&gt;="&amp;50)</f>
        <v>2</v>
      </c>
      <c r="AA12" s="132">
        <f>COUNTIFS(날씨9[월],$N12,날씨9[ddMefs],"&gt;="&amp;1)</f>
        <v>0</v>
      </c>
      <c r="AB12" s="132">
        <f>COUNTIFS(날씨9[월],$N12,날씨9[ddMefs],"&gt;="&amp;5)</f>
        <v>0</v>
      </c>
      <c r="AC12" s="132">
        <f>COUNTIFS(날씨9[월],$N12,날씨9[maxInsWs],"&gt;="&amp;12)</f>
        <v>1</v>
      </c>
      <c r="AD12" s="132">
        <f>COUNTIFS(날씨9[월],$N12,날씨9[maxInsWs],"&gt;="&amp;15)</f>
        <v>0</v>
      </c>
    </row>
    <row r="13" spans="1:30" x14ac:dyDescent="0.3">
      <c r="A13">
        <v>95</v>
      </c>
      <c r="B13" t="s">
        <v>50</v>
      </c>
      <c r="C13" s="4">
        <v>44937</v>
      </c>
      <c r="D13">
        <v>-4.2</v>
      </c>
      <c r="E13">
        <v>-11.7</v>
      </c>
      <c r="F13">
        <v>6.5</v>
      </c>
      <c r="H13">
        <v>5</v>
      </c>
      <c r="I13">
        <v>2.8</v>
      </c>
      <c r="K13" s="18">
        <f>MONTH(날씨9[[#This Row],[tm]])</f>
        <v>1</v>
      </c>
      <c r="L13" s="18">
        <f>DAY(날씨9[[#This Row],[tm]])</f>
        <v>11</v>
      </c>
      <c r="N13" s="56">
        <v>9</v>
      </c>
      <c r="O13" s="132">
        <f>COUNTIFS(날씨9[월],$N13,날씨9[maxTa],"&lt;="&amp;0)</f>
        <v>0</v>
      </c>
      <c r="P13" s="132">
        <f>COUNTIFS(날씨9[월],$N13,날씨9[avgTa],"&lt;="&amp;0)</f>
        <v>0</v>
      </c>
      <c r="Q13" s="132">
        <f>COUNTIFS(날씨9[월],$N13,날씨9[avgTa],"&lt;="&amp;-5)</f>
        <v>0</v>
      </c>
      <c r="R13" s="132">
        <f>COUNTIFS(날씨9[월],$N13,날씨9[avgTa],"&lt;="&amp;-10)</f>
        <v>0</v>
      </c>
      <c r="S13" s="132">
        <f>COUNTIFS(날씨9[월],$N13,날씨9[minTa],"&lt;="&amp;-5)</f>
        <v>0</v>
      </c>
      <c r="T13" s="132">
        <f>COUNTIFS(날씨9[월],$N13,날씨9[minTa],"&lt;="&amp;-10)</f>
        <v>0</v>
      </c>
      <c r="U13" s="132">
        <f>COUNTIFS(날씨9[월],$N13,날씨9[minTa],"&lt;="&amp;-12)</f>
        <v>0</v>
      </c>
      <c r="V13" s="132">
        <f>COUNTIFS(날씨9[월],$N13,날씨9[maxTa],"&gt;="&amp;33)</f>
        <v>0</v>
      </c>
      <c r="W13" s="132">
        <f>COUNTIFS(날씨9[월],$N13,날씨9[maxTa],"&gt;="&amp;35)</f>
        <v>0</v>
      </c>
      <c r="X13" s="132">
        <f>COUNTIFS(날씨9[월],$N13,날씨9[sumRn],"&gt;="&amp;5)</f>
        <v>6</v>
      </c>
      <c r="Y13" s="132">
        <f>COUNTIFS(날씨9[월],$N13,날씨9[sumRn],"&gt;="&amp;10)</f>
        <v>5</v>
      </c>
      <c r="Z13" s="132">
        <f>COUNTIFS(날씨9[월],$N13,날씨9[sumRn],"&gt;="&amp;50)</f>
        <v>0</v>
      </c>
      <c r="AA13" s="132">
        <f>COUNTIFS(날씨9[월],$N13,날씨9[ddMefs],"&gt;="&amp;1)</f>
        <v>0</v>
      </c>
      <c r="AB13" s="132">
        <f>COUNTIFS(날씨9[월],$N13,날씨9[ddMefs],"&gt;="&amp;5)</f>
        <v>0</v>
      </c>
      <c r="AC13" s="132">
        <f>COUNTIFS(날씨9[월],$N13,날씨9[maxInsWs],"&gt;="&amp;12)</f>
        <v>0</v>
      </c>
      <c r="AD13" s="132">
        <f>COUNTIFS(날씨9[월],$N13,날씨9[maxInsWs],"&gt;="&amp;15)</f>
        <v>0</v>
      </c>
    </row>
    <row r="14" spans="1:30" x14ac:dyDescent="0.3">
      <c r="A14">
        <v>95</v>
      </c>
      <c r="B14" t="s">
        <v>50</v>
      </c>
      <c r="C14" s="4">
        <v>44938</v>
      </c>
      <c r="D14">
        <v>-1.7</v>
      </c>
      <c r="E14">
        <v>-9.1</v>
      </c>
      <c r="F14">
        <v>9.6999999999999993</v>
      </c>
      <c r="H14">
        <v>1.8</v>
      </c>
      <c r="I14">
        <v>1.1000000000000001</v>
      </c>
      <c r="K14" s="18">
        <f>MONTH(날씨9[[#This Row],[tm]])</f>
        <v>1</v>
      </c>
      <c r="L14" s="18">
        <f>DAY(날씨9[[#This Row],[tm]])</f>
        <v>12</v>
      </c>
      <c r="N14" s="56">
        <v>10</v>
      </c>
      <c r="O14" s="132">
        <f>COUNTIFS(날씨9[월],$N14,날씨9[maxTa],"&lt;="&amp;0)</f>
        <v>0</v>
      </c>
      <c r="P14" s="132">
        <f>COUNTIFS(날씨9[월],$N14,날씨9[avgTa],"&lt;="&amp;0)</f>
        <v>0</v>
      </c>
      <c r="Q14" s="132">
        <f>COUNTIFS(날씨9[월],$N14,날씨9[avgTa],"&lt;="&amp;-5)</f>
        <v>0</v>
      </c>
      <c r="R14" s="132">
        <f>COUNTIFS(날씨9[월],$N14,날씨9[avgTa],"&lt;="&amp;-10)</f>
        <v>0</v>
      </c>
      <c r="S14" s="132">
        <f>COUNTIFS(날씨9[월],$N14,날씨9[minTa],"&lt;="&amp;-5)</f>
        <v>0</v>
      </c>
      <c r="T14" s="132">
        <f>COUNTIFS(날씨9[월],$N14,날씨9[minTa],"&lt;="&amp;-10)</f>
        <v>0</v>
      </c>
      <c r="U14" s="132">
        <f>COUNTIFS(날씨9[월],$N14,날씨9[minTa],"&lt;="&amp;-12)</f>
        <v>0</v>
      </c>
      <c r="V14" s="132">
        <f>COUNTIFS(날씨9[월],$N14,날씨9[maxTa],"&gt;="&amp;33)</f>
        <v>0</v>
      </c>
      <c r="W14" s="132">
        <f>COUNTIFS(날씨9[월],$N14,날씨9[maxTa],"&gt;="&amp;35)</f>
        <v>0</v>
      </c>
      <c r="X14" s="132">
        <f>COUNTIFS(날씨9[월],$N14,날씨9[sumRn],"&gt;="&amp;5)</f>
        <v>2</v>
      </c>
      <c r="Y14" s="132">
        <f>COUNTIFS(날씨9[월],$N14,날씨9[sumRn],"&gt;="&amp;10)</f>
        <v>1</v>
      </c>
      <c r="Z14" s="132">
        <f>COUNTIFS(날씨9[월],$N14,날씨9[sumRn],"&gt;="&amp;50)</f>
        <v>0</v>
      </c>
      <c r="AA14" s="132">
        <f>COUNTIFS(날씨9[월],$N14,날씨9[ddMefs],"&gt;="&amp;1)</f>
        <v>0</v>
      </c>
      <c r="AB14" s="132">
        <f>COUNTIFS(날씨9[월],$N14,날씨9[ddMefs],"&gt;="&amp;5)</f>
        <v>0</v>
      </c>
      <c r="AC14" s="132">
        <f>COUNTIFS(날씨9[월],$N14,날씨9[maxInsWs],"&gt;="&amp;12)</f>
        <v>0</v>
      </c>
      <c r="AD14" s="132">
        <f>COUNTIFS(날씨9[월],$N14,날씨9[maxInsWs],"&gt;="&amp;15)</f>
        <v>0</v>
      </c>
    </row>
    <row r="15" spans="1:30" x14ac:dyDescent="0.3">
      <c r="A15">
        <v>95</v>
      </c>
      <c r="B15" t="s">
        <v>50</v>
      </c>
      <c r="C15" s="4">
        <v>44939</v>
      </c>
      <c r="D15">
        <v>2.6</v>
      </c>
      <c r="E15">
        <v>-2.7</v>
      </c>
      <c r="F15">
        <v>5.0999999999999996</v>
      </c>
      <c r="G15">
        <v>28.9</v>
      </c>
      <c r="H15">
        <v>3.1</v>
      </c>
      <c r="I15">
        <v>1.5</v>
      </c>
      <c r="K15" s="18">
        <f>MONTH(날씨9[[#This Row],[tm]])</f>
        <v>1</v>
      </c>
      <c r="L15" s="18">
        <f>DAY(날씨9[[#This Row],[tm]])</f>
        <v>13</v>
      </c>
      <c r="N15" s="56">
        <v>11</v>
      </c>
      <c r="O15" s="132">
        <f>COUNTIFS(날씨9[월],$N15,날씨9[maxTa],"&lt;="&amp;0)</f>
        <v>2</v>
      </c>
      <c r="P15" s="132">
        <f>COUNTIFS(날씨9[월],$N15,날씨9[avgTa],"&lt;="&amp;0)</f>
        <v>9</v>
      </c>
      <c r="Q15" s="132">
        <f>COUNTIFS(날씨9[월],$N15,날씨9[avgTa],"&lt;="&amp;-5)</f>
        <v>1</v>
      </c>
      <c r="R15" s="132">
        <f>COUNTIFS(날씨9[월],$N15,날씨9[avgTa],"&lt;="&amp;-10)</f>
        <v>0</v>
      </c>
      <c r="S15" s="132">
        <f>COUNTIFS(날씨9[월],$N15,날씨9[minTa],"&lt;="&amp;-5)</f>
        <v>9</v>
      </c>
      <c r="T15" s="132">
        <f>COUNTIFS(날씨9[월],$N15,날씨9[minTa],"&lt;="&amp;-10)</f>
        <v>2</v>
      </c>
      <c r="U15" s="132">
        <f>COUNTIFS(날씨9[월],$N15,날씨9[minTa],"&lt;="&amp;-12)</f>
        <v>0</v>
      </c>
      <c r="V15" s="132">
        <f>COUNTIFS(날씨9[월],$N15,날씨9[maxTa],"&gt;="&amp;33)</f>
        <v>0</v>
      </c>
      <c r="W15" s="132">
        <f>COUNTIFS(날씨9[월],$N15,날씨9[maxTa],"&gt;="&amp;35)</f>
        <v>0</v>
      </c>
      <c r="X15" s="132">
        <f>COUNTIFS(날씨9[월],$N15,날씨9[sumRn],"&gt;="&amp;5)</f>
        <v>5</v>
      </c>
      <c r="Y15" s="132">
        <f>COUNTIFS(날씨9[월],$N15,날씨9[sumRn],"&gt;="&amp;10)</f>
        <v>3</v>
      </c>
      <c r="Z15" s="132">
        <f>COUNTIFS(날씨9[월],$N15,날씨9[sumRn],"&gt;="&amp;50)</f>
        <v>1</v>
      </c>
      <c r="AA15" s="132">
        <f>COUNTIFS(날씨9[월],$N15,날씨9[ddMefs],"&gt;="&amp;1)</f>
        <v>0</v>
      </c>
      <c r="AB15" s="132">
        <f>COUNTIFS(날씨9[월],$N15,날씨9[ddMefs],"&gt;="&amp;5)</f>
        <v>0</v>
      </c>
      <c r="AC15" s="132">
        <f>COUNTIFS(날씨9[월],$N15,날씨9[maxInsWs],"&gt;="&amp;12)</f>
        <v>3</v>
      </c>
      <c r="AD15" s="132">
        <f>COUNTIFS(날씨9[월],$N15,날씨9[maxInsWs],"&gt;="&amp;15)</f>
        <v>1</v>
      </c>
    </row>
    <row r="16" spans="1:30" x14ac:dyDescent="0.3">
      <c r="A16">
        <v>95</v>
      </c>
      <c r="B16" t="s">
        <v>50</v>
      </c>
      <c r="C16" s="4">
        <v>44940</v>
      </c>
      <c r="D16">
        <v>2.8</v>
      </c>
      <c r="E16">
        <v>0.5</v>
      </c>
      <c r="F16">
        <v>5.2</v>
      </c>
      <c r="G16">
        <v>1.1000000000000001</v>
      </c>
      <c r="H16">
        <v>7.6</v>
      </c>
      <c r="I16">
        <v>4.8</v>
      </c>
      <c r="K16" s="18">
        <f>MONTH(날씨9[[#This Row],[tm]])</f>
        <v>1</v>
      </c>
      <c r="L16" s="18">
        <f>DAY(날씨9[[#This Row],[tm]])</f>
        <v>14</v>
      </c>
      <c r="N16" s="56">
        <v>12</v>
      </c>
      <c r="O16" s="132">
        <f>COUNTIFS(날씨9[월],$N16,날씨9[maxTa],"&lt;="&amp;0)</f>
        <v>10</v>
      </c>
      <c r="P16" s="132">
        <f>COUNTIFS(날씨9[월],$N16,날씨9[avgTa],"&lt;="&amp;0)</f>
        <v>19</v>
      </c>
      <c r="Q16" s="132">
        <f>COUNTIFS(날씨9[월],$N16,날씨9[avgTa],"&lt;="&amp;-5)</f>
        <v>10</v>
      </c>
      <c r="R16" s="132">
        <f>COUNTIFS(날씨9[월],$N16,날씨9[avgTa],"&lt;="&amp;-10)</f>
        <v>5</v>
      </c>
      <c r="S16" s="132">
        <f>COUNTIFS(날씨9[월],$N16,날씨9[minTa],"&lt;="&amp;-5)</f>
        <v>18</v>
      </c>
      <c r="T16" s="132">
        <f>COUNTIFS(날씨9[월],$N16,날씨9[minTa],"&lt;="&amp;-10)</f>
        <v>11</v>
      </c>
      <c r="U16" s="132">
        <f>COUNTIFS(날씨9[월],$N16,날씨9[minTa],"&lt;="&amp;-12)</f>
        <v>10</v>
      </c>
      <c r="V16" s="132">
        <f>COUNTIFS(날씨9[월],$N16,날씨9[maxTa],"&gt;="&amp;33)</f>
        <v>0</v>
      </c>
      <c r="W16" s="132">
        <f>COUNTIFS(날씨9[월],$N16,날씨9[maxTa],"&gt;="&amp;35)</f>
        <v>0</v>
      </c>
      <c r="X16" s="132">
        <f>COUNTIFS(날씨9[월],$N16,날씨9[sumRn],"&gt;="&amp;5)</f>
        <v>4</v>
      </c>
      <c r="Y16" s="132">
        <f>COUNTIFS(날씨9[월],$N16,날씨9[sumRn],"&gt;="&amp;10)</f>
        <v>3</v>
      </c>
      <c r="Z16" s="132">
        <f>COUNTIFS(날씨9[월],$N16,날씨9[sumRn],"&gt;="&amp;50)</f>
        <v>0</v>
      </c>
      <c r="AA16" s="132">
        <f>COUNTIFS(날씨9[월],$N16,날씨9[ddMefs],"&gt;="&amp;1)</f>
        <v>0</v>
      </c>
      <c r="AB16" s="132">
        <f>COUNTIFS(날씨9[월],$N16,날씨9[ddMefs],"&gt;="&amp;5)</f>
        <v>0</v>
      </c>
      <c r="AC16" s="132">
        <f>COUNTIFS(날씨9[월],$N16,날씨9[maxInsWs],"&gt;="&amp;12)</f>
        <v>2</v>
      </c>
      <c r="AD16" s="132">
        <f>COUNTIFS(날씨9[월],$N16,날씨9[maxInsWs],"&gt;="&amp;15)</f>
        <v>1</v>
      </c>
    </row>
    <row r="17" spans="1:12" x14ac:dyDescent="0.3">
      <c r="A17">
        <v>95</v>
      </c>
      <c r="B17" t="s">
        <v>50</v>
      </c>
      <c r="C17" s="4">
        <v>44941</v>
      </c>
      <c r="D17">
        <v>-1.1000000000000001</v>
      </c>
      <c r="E17">
        <v>-4.0999999999999996</v>
      </c>
      <c r="F17">
        <v>0.7</v>
      </c>
      <c r="G17">
        <v>2.5</v>
      </c>
      <c r="H17">
        <v>6.5</v>
      </c>
      <c r="I17">
        <v>4.0999999999999996</v>
      </c>
      <c r="K17" s="18">
        <f>MONTH(날씨9[[#This Row],[tm]])</f>
        <v>1</v>
      </c>
      <c r="L17" s="18">
        <f>DAY(날씨9[[#This Row],[tm]])</f>
        <v>15</v>
      </c>
    </row>
    <row r="18" spans="1:12" x14ac:dyDescent="0.3">
      <c r="A18">
        <v>95</v>
      </c>
      <c r="B18" t="s">
        <v>50</v>
      </c>
      <c r="C18" s="4">
        <v>44942</v>
      </c>
      <c r="D18">
        <v>-6.5</v>
      </c>
      <c r="E18">
        <v>-10.8</v>
      </c>
      <c r="F18">
        <v>-3.4</v>
      </c>
      <c r="G18">
        <v>0</v>
      </c>
      <c r="H18">
        <v>4.8</v>
      </c>
      <c r="I18">
        <v>2.2000000000000002</v>
      </c>
      <c r="K18" s="18">
        <f>MONTH(날씨9[[#This Row],[tm]])</f>
        <v>1</v>
      </c>
      <c r="L18" s="18">
        <f>DAY(날씨9[[#This Row],[tm]])</f>
        <v>16</v>
      </c>
    </row>
    <row r="19" spans="1:12" x14ac:dyDescent="0.3">
      <c r="A19">
        <v>95</v>
      </c>
      <c r="B19" t="s">
        <v>50</v>
      </c>
      <c r="C19" s="4">
        <v>44943</v>
      </c>
      <c r="D19">
        <v>-7.5</v>
      </c>
      <c r="E19">
        <v>-11.7</v>
      </c>
      <c r="F19">
        <v>-3.4</v>
      </c>
      <c r="H19">
        <v>3.5</v>
      </c>
      <c r="I19">
        <v>1.8</v>
      </c>
      <c r="K19" s="18">
        <f>MONTH(날씨9[[#This Row],[tm]])</f>
        <v>1</v>
      </c>
      <c r="L19" s="18">
        <f>DAY(날씨9[[#This Row],[tm]])</f>
        <v>17</v>
      </c>
    </row>
    <row r="20" spans="1:12" x14ac:dyDescent="0.3">
      <c r="A20">
        <v>95</v>
      </c>
      <c r="B20" t="s">
        <v>50</v>
      </c>
      <c r="C20" s="4">
        <v>44944</v>
      </c>
      <c r="D20">
        <v>-6.2</v>
      </c>
      <c r="E20">
        <v>-10.4</v>
      </c>
      <c r="F20">
        <v>-0.2</v>
      </c>
      <c r="H20">
        <v>4.2</v>
      </c>
      <c r="I20">
        <v>2.1</v>
      </c>
      <c r="K20" s="18">
        <f>MONTH(날씨9[[#This Row],[tm]])</f>
        <v>1</v>
      </c>
      <c r="L20" s="18">
        <f>DAY(날씨9[[#This Row],[tm]])</f>
        <v>18</v>
      </c>
    </row>
    <row r="21" spans="1:12" x14ac:dyDescent="0.3">
      <c r="A21">
        <v>95</v>
      </c>
      <c r="B21" t="s">
        <v>50</v>
      </c>
      <c r="C21" s="4">
        <v>44945</v>
      </c>
      <c r="D21">
        <v>-4</v>
      </c>
      <c r="E21">
        <v>-11.8</v>
      </c>
      <c r="F21">
        <v>1.8</v>
      </c>
      <c r="G21">
        <v>2.4</v>
      </c>
      <c r="H21">
        <v>8.9</v>
      </c>
      <c r="I21">
        <v>4.3</v>
      </c>
      <c r="K21" s="18">
        <f>MONTH(날씨9[[#This Row],[tm]])</f>
        <v>1</v>
      </c>
      <c r="L21" s="18">
        <f>DAY(날씨9[[#This Row],[tm]])</f>
        <v>19</v>
      </c>
    </row>
    <row r="22" spans="1:12" x14ac:dyDescent="0.3">
      <c r="A22">
        <v>95</v>
      </c>
      <c r="B22" t="s">
        <v>50</v>
      </c>
      <c r="C22" s="4">
        <v>44946</v>
      </c>
      <c r="D22">
        <v>-6.3</v>
      </c>
      <c r="E22">
        <v>-15.3</v>
      </c>
      <c r="F22">
        <v>1.8</v>
      </c>
      <c r="G22">
        <v>0.2</v>
      </c>
      <c r="H22">
        <v>10</v>
      </c>
      <c r="I22">
        <v>4.3</v>
      </c>
      <c r="K22" s="18">
        <f>MONTH(날씨9[[#This Row],[tm]])</f>
        <v>1</v>
      </c>
      <c r="L22" s="18">
        <f>DAY(날씨9[[#This Row],[tm]])</f>
        <v>20</v>
      </c>
    </row>
    <row r="23" spans="1:12" x14ac:dyDescent="0.3">
      <c r="A23">
        <v>95</v>
      </c>
      <c r="B23" t="s">
        <v>50</v>
      </c>
      <c r="C23" s="4">
        <v>44947</v>
      </c>
      <c r="D23">
        <v>-10.4</v>
      </c>
      <c r="E23">
        <v>-19.2</v>
      </c>
      <c r="F23">
        <v>-1.7</v>
      </c>
      <c r="H23">
        <v>3.2</v>
      </c>
      <c r="I23">
        <v>1.7</v>
      </c>
      <c r="K23" s="18">
        <f>MONTH(날씨9[[#This Row],[tm]])</f>
        <v>1</v>
      </c>
      <c r="L23" s="18">
        <f>DAY(날씨9[[#This Row],[tm]])</f>
        <v>21</v>
      </c>
    </row>
    <row r="24" spans="1:12" x14ac:dyDescent="0.3">
      <c r="A24">
        <v>95</v>
      </c>
      <c r="B24" t="s">
        <v>50</v>
      </c>
      <c r="C24" s="4">
        <v>44948</v>
      </c>
      <c r="D24">
        <v>-3.7</v>
      </c>
      <c r="E24">
        <v>-9.6999999999999993</v>
      </c>
      <c r="F24">
        <v>0.5</v>
      </c>
      <c r="G24">
        <v>0</v>
      </c>
      <c r="H24">
        <v>2.2999999999999998</v>
      </c>
      <c r="I24">
        <v>1.4</v>
      </c>
      <c r="K24" s="18">
        <f>MONTH(날씨9[[#This Row],[tm]])</f>
        <v>1</v>
      </c>
      <c r="L24" s="18">
        <f>DAY(날씨9[[#This Row],[tm]])</f>
        <v>22</v>
      </c>
    </row>
    <row r="25" spans="1:12" x14ac:dyDescent="0.3">
      <c r="A25">
        <v>95</v>
      </c>
      <c r="B25" t="s">
        <v>50</v>
      </c>
      <c r="C25" s="4">
        <v>44949</v>
      </c>
      <c r="D25">
        <v>-2.7</v>
      </c>
      <c r="E25">
        <v>-9.1999999999999993</v>
      </c>
      <c r="F25">
        <v>2.4</v>
      </c>
      <c r="G25">
        <v>0</v>
      </c>
      <c r="H25">
        <v>8.1</v>
      </c>
      <c r="I25">
        <v>3.8</v>
      </c>
      <c r="K25" s="18">
        <f>MONTH(날씨9[[#This Row],[tm]])</f>
        <v>1</v>
      </c>
      <c r="L25" s="18">
        <f>DAY(날씨9[[#This Row],[tm]])</f>
        <v>23</v>
      </c>
    </row>
    <row r="26" spans="1:12" x14ac:dyDescent="0.3">
      <c r="A26">
        <v>95</v>
      </c>
      <c r="B26" t="s">
        <v>50</v>
      </c>
      <c r="C26" s="4">
        <v>44950</v>
      </c>
      <c r="D26">
        <v>-16.600000000000001</v>
      </c>
      <c r="E26">
        <v>-19.600000000000001</v>
      </c>
      <c r="F26">
        <v>-9.1999999999999993</v>
      </c>
      <c r="H26">
        <v>10.3</v>
      </c>
      <c r="I26">
        <v>5</v>
      </c>
      <c r="K26" s="18">
        <f>MONTH(날씨9[[#This Row],[tm]])</f>
        <v>1</v>
      </c>
      <c r="L26" s="18">
        <f>DAY(날씨9[[#This Row],[tm]])</f>
        <v>24</v>
      </c>
    </row>
    <row r="27" spans="1:12" x14ac:dyDescent="0.3">
      <c r="A27">
        <v>95</v>
      </c>
      <c r="B27" t="s">
        <v>50</v>
      </c>
      <c r="C27" s="4">
        <v>44951</v>
      </c>
      <c r="D27">
        <v>-15.3</v>
      </c>
      <c r="E27">
        <v>-21.9</v>
      </c>
      <c r="F27">
        <v>-8.6</v>
      </c>
      <c r="H27">
        <v>5.8</v>
      </c>
      <c r="I27">
        <v>3.1</v>
      </c>
      <c r="K27" s="18">
        <f>MONTH(날씨9[[#This Row],[tm]])</f>
        <v>1</v>
      </c>
      <c r="L27" s="18">
        <f>DAY(날씨9[[#This Row],[tm]])</f>
        <v>25</v>
      </c>
    </row>
    <row r="28" spans="1:12" x14ac:dyDescent="0.3">
      <c r="A28">
        <v>95</v>
      </c>
      <c r="B28" t="s">
        <v>50</v>
      </c>
      <c r="C28" s="4">
        <v>44952</v>
      </c>
      <c r="D28">
        <v>-8.5</v>
      </c>
      <c r="E28">
        <v>-13.7</v>
      </c>
      <c r="F28">
        <v>-4.7</v>
      </c>
      <c r="G28">
        <v>0</v>
      </c>
      <c r="H28">
        <v>2.9</v>
      </c>
      <c r="I28">
        <v>1.8</v>
      </c>
      <c r="K28" s="18">
        <f>MONTH(날씨9[[#This Row],[tm]])</f>
        <v>1</v>
      </c>
      <c r="L28" s="18">
        <f>DAY(날씨9[[#This Row],[tm]])</f>
        <v>26</v>
      </c>
    </row>
    <row r="29" spans="1:12" x14ac:dyDescent="0.3">
      <c r="A29">
        <v>95</v>
      </c>
      <c r="B29" t="s">
        <v>50</v>
      </c>
      <c r="C29" s="4">
        <v>44953</v>
      </c>
      <c r="D29">
        <v>-10.7</v>
      </c>
      <c r="E29">
        <v>-15.6</v>
      </c>
      <c r="F29">
        <v>-5</v>
      </c>
      <c r="G29">
        <v>0</v>
      </c>
      <c r="H29">
        <v>10.3</v>
      </c>
      <c r="I29">
        <v>4.9000000000000004</v>
      </c>
      <c r="K29" s="18">
        <f>MONTH(날씨9[[#This Row],[tm]])</f>
        <v>1</v>
      </c>
      <c r="L29" s="18">
        <f>DAY(날씨9[[#This Row],[tm]])</f>
        <v>27</v>
      </c>
    </row>
    <row r="30" spans="1:12" x14ac:dyDescent="0.3">
      <c r="A30">
        <v>95</v>
      </c>
      <c r="B30" t="s">
        <v>50</v>
      </c>
      <c r="C30" s="4">
        <v>44954</v>
      </c>
      <c r="D30">
        <v>-9.9</v>
      </c>
      <c r="E30">
        <v>-17.600000000000001</v>
      </c>
      <c r="F30">
        <v>-3.2</v>
      </c>
      <c r="H30">
        <v>8.9</v>
      </c>
      <c r="I30">
        <v>4</v>
      </c>
      <c r="K30" s="18">
        <f>MONTH(날씨9[[#This Row],[tm]])</f>
        <v>1</v>
      </c>
      <c r="L30" s="18">
        <f>DAY(날씨9[[#This Row],[tm]])</f>
        <v>28</v>
      </c>
    </row>
    <row r="31" spans="1:12" x14ac:dyDescent="0.3">
      <c r="A31">
        <v>95</v>
      </c>
      <c r="B31" t="s">
        <v>50</v>
      </c>
      <c r="C31" s="4">
        <v>44955</v>
      </c>
      <c r="D31">
        <v>-6.3</v>
      </c>
      <c r="E31">
        <v>-15.6</v>
      </c>
      <c r="F31">
        <v>1.5</v>
      </c>
      <c r="G31">
        <v>0.1</v>
      </c>
      <c r="H31">
        <v>10</v>
      </c>
      <c r="I31">
        <v>4.4000000000000004</v>
      </c>
      <c r="K31" s="18">
        <f>MONTH(날씨9[[#This Row],[tm]])</f>
        <v>1</v>
      </c>
      <c r="L31" s="18">
        <f>DAY(날씨9[[#This Row],[tm]])</f>
        <v>29</v>
      </c>
    </row>
    <row r="32" spans="1:12" x14ac:dyDescent="0.3">
      <c r="A32">
        <v>95</v>
      </c>
      <c r="B32" t="s">
        <v>50</v>
      </c>
      <c r="C32" s="4">
        <v>44956</v>
      </c>
      <c r="D32">
        <v>-5.7</v>
      </c>
      <c r="E32">
        <v>-13</v>
      </c>
      <c r="F32">
        <v>2.2999999999999998</v>
      </c>
      <c r="H32">
        <v>8.1</v>
      </c>
      <c r="I32">
        <v>4.0999999999999996</v>
      </c>
      <c r="K32" s="18">
        <f>MONTH(날씨9[[#This Row],[tm]])</f>
        <v>1</v>
      </c>
      <c r="L32" s="18">
        <f>DAY(날씨9[[#This Row],[tm]])</f>
        <v>30</v>
      </c>
    </row>
    <row r="33" spans="1:12" x14ac:dyDescent="0.3">
      <c r="A33">
        <v>95</v>
      </c>
      <c r="B33" t="s">
        <v>50</v>
      </c>
      <c r="C33" s="4">
        <v>44957</v>
      </c>
      <c r="D33">
        <v>-0.5</v>
      </c>
      <c r="E33">
        <v>-10.1</v>
      </c>
      <c r="F33">
        <v>5.3</v>
      </c>
      <c r="H33">
        <v>6.4</v>
      </c>
      <c r="I33">
        <v>3.2</v>
      </c>
      <c r="K33" s="18">
        <f>MONTH(날씨9[[#This Row],[tm]])</f>
        <v>1</v>
      </c>
      <c r="L33" s="18">
        <f>DAY(날씨9[[#This Row],[tm]])</f>
        <v>31</v>
      </c>
    </row>
    <row r="34" spans="1:12" x14ac:dyDescent="0.3">
      <c r="A34">
        <v>95</v>
      </c>
      <c r="B34" t="s">
        <v>50</v>
      </c>
      <c r="C34" s="4">
        <v>44958</v>
      </c>
      <c r="D34">
        <v>-1.2</v>
      </c>
      <c r="E34">
        <v>-6.5</v>
      </c>
      <c r="F34">
        <v>4.5</v>
      </c>
      <c r="H34">
        <v>8.1999999999999993</v>
      </c>
      <c r="I34">
        <v>4.3</v>
      </c>
      <c r="K34" s="18">
        <f>MONTH(날씨9[[#This Row],[tm]])</f>
        <v>2</v>
      </c>
      <c r="L34" s="18">
        <f>DAY(날씨9[[#This Row],[tm]])</f>
        <v>1</v>
      </c>
    </row>
    <row r="35" spans="1:12" x14ac:dyDescent="0.3">
      <c r="A35">
        <v>95</v>
      </c>
      <c r="B35" t="s">
        <v>50</v>
      </c>
      <c r="C35" s="4">
        <v>44959</v>
      </c>
      <c r="D35">
        <v>-6</v>
      </c>
      <c r="E35">
        <v>-11.3</v>
      </c>
      <c r="F35">
        <v>0.3</v>
      </c>
      <c r="H35">
        <v>4.5</v>
      </c>
      <c r="I35">
        <v>1.7</v>
      </c>
      <c r="K35" s="18">
        <f>MONTH(날씨9[[#This Row],[tm]])</f>
        <v>2</v>
      </c>
      <c r="L35" s="18">
        <f>DAY(날씨9[[#This Row],[tm]])</f>
        <v>2</v>
      </c>
    </row>
    <row r="36" spans="1:12" x14ac:dyDescent="0.3">
      <c r="A36">
        <v>95</v>
      </c>
      <c r="B36" t="s">
        <v>50</v>
      </c>
      <c r="C36" s="4">
        <v>44960</v>
      </c>
      <c r="D36">
        <v>-4.2</v>
      </c>
      <c r="E36">
        <v>-9</v>
      </c>
      <c r="F36">
        <v>2</v>
      </c>
      <c r="H36">
        <v>4.9000000000000004</v>
      </c>
      <c r="I36">
        <v>2.4</v>
      </c>
      <c r="K36" s="18">
        <f>MONTH(날씨9[[#This Row],[tm]])</f>
        <v>2</v>
      </c>
      <c r="L36" s="18">
        <f>DAY(날씨9[[#This Row],[tm]])</f>
        <v>3</v>
      </c>
    </row>
    <row r="37" spans="1:12" x14ac:dyDescent="0.3">
      <c r="A37">
        <v>95</v>
      </c>
      <c r="B37" t="s">
        <v>50</v>
      </c>
      <c r="C37" s="4">
        <v>44961</v>
      </c>
      <c r="D37">
        <v>-4.5999999999999996</v>
      </c>
      <c r="E37">
        <v>-11.9</v>
      </c>
      <c r="F37">
        <v>3.3</v>
      </c>
      <c r="H37">
        <v>7.4</v>
      </c>
      <c r="I37">
        <v>3.4</v>
      </c>
      <c r="K37" s="18">
        <f>MONTH(날씨9[[#This Row],[tm]])</f>
        <v>2</v>
      </c>
      <c r="L37" s="18">
        <f>DAY(날씨9[[#This Row],[tm]])</f>
        <v>4</v>
      </c>
    </row>
    <row r="38" spans="1:12" x14ac:dyDescent="0.3">
      <c r="A38">
        <v>95</v>
      </c>
      <c r="B38" t="s">
        <v>50</v>
      </c>
      <c r="C38" s="4">
        <v>44962</v>
      </c>
      <c r="D38">
        <v>-2.9</v>
      </c>
      <c r="E38">
        <v>-11.4</v>
      </c>
      <c r="F38">
        <v>5.2</v>
      </c>
      <c r="H38">
        <v>6.7</v>
      </c>
      <c r="I38">
        <v>3.3</v>
      </c>
      <c r="K38" s="18">
        <f>MONTH(날씨9[[#This Row],[tm]])</f>
        <v>2</v>
      </c>
      <c r="L38" s="18">
        <f>DAY(날씨9[[#This Row],[tm]])</f>
        <v>5</v>
      </c>
    </row>
    <row r="39" spans="1:12" x14ac:dyDescent="0.3">
      <c r="A39">
        <v>95</v>
      </c>
      <c r="B39" t="s">
        <v>50</v>
      </c>
      <c r="C39" s="4">
        <v>44963</v>
      </c>
      <c r="D39">
        <v>-1.3</v>
      </c>
      <c r="E39">
        <v>-7.1</v>
      </c>
      <c r="F39">
        <v>6.3</v>
      </c>
      <c r="H39">
        <v>3.5</v>
      </c>
      <c r="I39">
        <v>2</v>
      </c>
      <c r="K39" s="18">
        <f>MONTH(날씨9[[#This Row],[tm]])</f>
        <v>2</v>
      </c>
      <c r="L39" s="18">
        <f>DAY(날씨9[[#This Row],[tm]])</f>
        <v>6</v>
      </c>
    </row>
    <row r="40" spans="1:12" x14ac:dyDescent="0.3">
      <c r="A40">
        <v>95</v>
      </c>
      <c r="B40" t="s">
        <v>50</v>
      </c>
      <c r="C40" s="4">
        <v>44964</v>
      </c>
      <c r="D40">
        <v>-0.3</v>
      </c>
      <c r="E40">
        <v>-6.8</v>
      </c>
      <c r="F40">
        <v>7.8</v>
      </c>
      <c r="H40">
        <v>6</v>
      </c>
      <c r="I40">
        <v>3.7</v>
      </c>
      <c r="K40" s="18">
        <f>MONTH(날씨9[[#This Row],[tm]])</f>
        <v>2</v>
      </c>
      <c r="L40" s="18">
        <f>DAY(날씨9[[#This Row],[tm]])</f>
        <v>7</v>
      </c>
    </row>
    <row r="41" spans="1:12" x14ac:dyDescent="0.3">
      <c r="A41">
        <v>95</v>
      </c>
      <c r="B41" t="s">
        <v>50</v>
      </c>
      <c r="C41" s="4">
        <v>44965</v>
      </c>
      <c r="D41">
        <v>-1.1000000000000001</v>
      </c>
      <c r="E41">
        <v>-6.9</v>
      </c>
      <c r="F41">
        <v>6.9</v>
      </c>
      <c r="H41">
        <v>5.7</v>
      </c>
      <c r="I41">
        <v>2.9</v>
      </c>
      <c r="K41" s="18">
        <f>MONTH(날씨9[[#This Row],[tm]])</f>
        <v>2</v>
      </c>
      <c r="L41" s="18">
        <f>DAY(날씨9[[#This Row],[tm]])</f>
        <v>8</v>
      </c>
    </row>
    <row r="42" spans="1:12" x14ac:dyDescent="0.3">
      <c r="A42">
        <v>95</v>
      </c>
      <c r="B42" t="s">
        <v>50</v>
      </c>
      <c r="C42" s="4">
        <v>44966</v>
      </c>
      <c r="D42">
        <v>0.2</v>
      </c>
      <c r="E42">
        <v>-8.1999999999999993</v>
      </c>
      <c r="F42">
        <v>8.3000000000000007</v>
      </c>
      <c r="H42">
        <v>7.7</v>
      </c>
      <c r="I42">
        <v>4.0999999999999996</v>
      </c>
      <c r="K42" s="18">
        <f>MONTH(날씨9[[#This Row],[tm]])</f>
        <v>2</v>
      </c>
      <c r="L42" s="18">
        <f>DAY(날씨9[[#This Row],[tm]])</f>
        <v>9</v>
      </c>
    </row>
    <row r="43" spans="1:12" x14ac:dyDescent="0.3">
      <c r="A43">
        <v>95</v>
      </c>
      <c r="B43" t="s">
        <v>50</v>
      </c>
      <c r="C43" s="4">
        <v>44967</v>
      </c>
      <c r="D43">
        <v>0.8</v>
      </c>
      <c r="E43">
        <v>-3.3</v>
      </c>
      <c r="F43">
        <v>5.3</v>
      </c>
      <c r="G43">
        <v>0</v>
      </c>
      <c r="H43">
        <v>3.6</v>
      </c>
      <c r="I43">
        <v>2.1</v>
      </c>
      <c r="K43" s="18">
        <f>MONTH(날씨9[[#This Row],[tm]])</f>
        <v>2</v>
      </c>
      <c r="L43" s="18">
        <f>DAY(날씨9[[#This Row],[tm]])</f>
        <v>10</v>
      </c>
    </row>
    <row r="44" spans="1:12" x14ac:dyDescent="0.3">
      <c r="A44">
        <v>95</v>
      </c>
      <c r="B44" t="s">
        <v>50</v>
      </c>
      <c r="C44" s="4">
        <v>44968</v>
      </c>
      <c r="D44">
        <v>-1.1000000000000001</v>
      </c>
      <c r="E44">
        <v>-6.1</v>
      </c>
      <c r="F44">
        <v>6.2</v>
      </c>
      <c r="H44">
        <v>3.3</v>
      </c>
      <c r="I44">
        <v>1.6</v>
      </c>
      <c r="K44" s="18">
        <f>MONTH(날씨9[[#This Row],[tm]])</f>
        <v>2</v>
      </c>
      <c r="L44" s="18">
        <f>DAY(날씨9[[#This Row],[tm]])</f>
        <v>11</v>
      </c>
    </row>
    <row r="45" spans="1:12" x14ac:dyDescent="0.3">
      <c r="A45">
        <v>95</v>
      </c>
      <c r="B45" t="s">
        <v>50</v>
      </c>
      <c r="C45" s="4">
        <v>44969</v>
      </c>
      <c r="D45">
        <v>0.6</v>
      </c>
      <c r="E45">
        <v>-5.8</v>
      </c>
      <c r="F45">
        <v>6.1</v>
      </c>
      <c r="H45">
        <v>7.4</v>
      </c>
      <c r="I45">
        <v>5</v>
      </c>
      <c r="K45" s="18">
        <f>MONTH(날씨9[[#This Row],[tm]])</f>
        <v>2</v>
      </c>
      <c r="L45" s="18">
        <f>DAY(날씨9[[#This Row],[tm]])</f>
        <v>12</v>
      </c>
    </row>
    <row r="46" spans="1:12" x14ac:dyDescent="0.3">
      <c r="A46">
        <v>95</v>
      </c>
      <c r="B46" t="s">
        <v>50</v>
      </c>
      <c r="C46" s="4">
        <v>44970</v>
      </c>
      <c r="D46">
        <v>2.8</v>
      </c>
      <c r="E46">
        <v>-2.2999999999999998</v>
      </c>
      <c r="F46">
        <v>6.7</v>
      </c>
      <c r="H46">
        <v>6.6</v>
      </c>
      <c r="I46">
        <v>4.2</v>
      </c>
      <c r="K46" s="18">
        <f>MONTH(날씨9[[#This Row],[tm]])</f>
        <v>2</v>
      </c>
      <c r="L46" s="18">
        <f>DAY(날씨9[[#This Row],[tm]])</f>
        <v>13</v>
      </c>
    </row>
    <row r="47" spans="1:12" x14ac:dyDescent="0.3">
      <c r="A47">
        <v>95</v>
      </c>
      <c r="B47" t="s">
        <v>50</v>
      </c>
      <c r="C47" s="4">
        <v>44971</v>
      </c>
      <c r="D47">
        <v>-1</v>
      </c>
      <c r="E47">
        <v>-5.3</v>
      </c>
      <c r="F47">
        <v>4.9000000000000004</v>
      </c>
      <c r="H47">
        <v>8.6999999999999993</v>
      </c>
      <c r="I47">
        <v>4.5</v>
      </c>
      <c r="K47" s="18">
        <f>MONTH(날씨9[[#This Row],[tm]])</f>
        <v>2</v>
      </c>
      <c r="L47" s="18">
        <f>DAY(날씨9[[#This Row],[tm]])</f>
        <v>14</v>
      </c>
    </row>
    <row r="48" spans="1:12" x14ac:dyDescent="0.3">
      <c r="A48">
        <v>95</v>
      </c>
      <c r="B48" t="s">
        <v>50</v>
      </c>
      <c r="C48" s="4">
        <v>44972</v>
      </c>
      <c r="D48">
        <v>0</v>
      </c>
      <c r="E48">
        <v>-4</v>
      </c>
      <c r="F48">
        <v>6.2</v>
      </c>
      <c r="H48">
        <v>8.1</v>
      </c>
      <c r="I48">
        <v>3.5</v>
      </c>
      <c r="K48" s="18">
        <f>MONTH(날씨9[[#This Row],[tm]])</f>
        <v>2</v>
      </c>
      <c r="L48" s="18">
        <f>DAY(날씨9[[#This Row],[tm]])</f>
        <v>15</v>
      </c>
    </row>
    <row r="49" spans="1:12" x14ac:dyDescent="0.3">
      <c r="A49">
        <v>95</v>
      </c>
      <c r="B49" t="s">
        <v>50</v>
      </c>
      <c r="C49" s="4">
        <v>44973</v>
      </c>
      <c r="D49">
        <v>-1.1000000000000001</v>
      </c>
      <c r="E49">
        <v>-4.8</v>
      </c>
      <c r="F49">
        <v>4.0999999999999996</v>
      </c>
      <c r="G49">
        <v>0</v>
      </c>
      <c r="H49">
        <v>7</v>
      </c>
      <c r="I49">
        <v>4.3</v>
      </c>
      <c r="K49" s="18">
        <f>MONTH(날씨9[[#This Row],[tm]])</f>
        <v>2</v>
      </c>
      <c r="L49" s="18">
        <f>DAY(날씨9[[#This Row],[tm]])</f>
        <v>16</v>
      </c>
    </row>
    <row r="50" spans="1:12" x14ac:dyDescent="0.3">
      <c r="A50">
        <v>95</v>
      </c>
      <c r="B50" t="s">
        <v>50</v>
      </c>
      <c r="C50" s="4">
        <v>44974</v>
      </c>
      <c r="D50">
        <v>-0.6</v>
      </c>
      <c r="E50">
        <v>-7</v>
      </c>
      <c r="F50">
        <v>7</v>
      </c>
      <c r="H50">
        <v>4.4000000000000004</v>
      </c>
      <c r="I50">
        <v>2</v>
      </c>
      <c r="K50" s="18">
        <f>MONTH(날씨9[[#This Row],[tm]])</f>
        <v>2</v>
      </c>
      <c r="L50" s="18">
        <f>DAY(날씨9[[#This Row],[tm]])</f>
        <v>17</v>
      </c>
    </row>
    <row r="51" spans="1:12" x14ac:dyDescent="0.3">
      <c r="A51">
        <v>95</v>
      </c>
      <c r="B51" t="s">
        <v>50</v>
      </c>
      <c r="C51" s="4">
        <v>44975</v>
      </c>
      <c r="D51">
        <v>1.4</v>
      </c>
      <c r="E51">
        <v>-3</v>
      </c>
      <c r="F51">
        <v>4.9000000000000004</v>
      </c>
      <c r="H51">
        <v>2.1</v>
      </c>
      <c r="I51">
        <v>1.1000000000000001</v>
      </c>
      <c r="K51" s="18">
        <f>MONTH(날씨9[[#This Row],[tm]])</f>
        <v>2</v>
      </c>
      <c r="L51" s="18">
        <f>DAY(날씨9[[#This Row],[tm]])</f>
        <v>18</v>
      </c>
    </row>
    <row r="52" spans="1:12" x14ac:dyDescent="0.3">
      <c r="A52">
        <v>95</v>
      </c>
      <c r="B52" t="s">
        <v>50</v>
      </c>
      <c r="C52" s="4">
        <v>44976</v>
      </c>
      <c r="D52">
        <v>1.8</v>
      </c>
      <c r="E52">
        <v>-2.5</v>
      </c>
      <c r="F52">
        <v>4.9000000000000004</v>
      </c>
      <c r="G52">
        <v>0</v>
      </c>
      <c r="H52">
        <v>11.4</v>
      </c>
      <c r="I52">
        <v>5</v>
      </c>
      <c r="K52" s="18">
        <f>MONTH(날씨9[[#This Row],[tm]])</f>
        <v>2</v>
      </c>
      <c r="L52" s="18">
        <f>DAY(날씨9[[#This Row],[tm]])</f>
        <v>19</v>
      </c>
    </row>
    <row r="53" spans="1:12" x14ac:dyDescent="0.3">
      <c r="A53">
        <v>95</v>
      </c>
      <c r="B53" t="s">
        <v>50</v>
      </c>
      <c r="C53" s="4">
        <v>44977</v>
      </c>
      <c r="D53">
        <v>-2.4</v>
      </c>
      <c r="E53">
        <v>-7.2</v>
      </c>
      <c r="F53">
        <v>1.8</v>
      </c>
      <c r="H53">
        <v>9.8000000000000007</v>
      </c>
      <c r="I53">
        <v>4.8</v>
      </c>
      <c r="K53" s="18">
        <f>MONTH(날씨9[[#This Row],[tm]])</f>
        <v>2</v>
      </c>
      <c r="L53" s="18">
        <f>DAY(날씨9[[#This Row],[tm]])</f>
        <v>20</v>
      </c>
    </row>
    <row r="54" spans="1:12" x14ac:dyDescent="0.3">
      <c r="A54">
        <v>95</v>
      </c>
      <c r="B54" t="s">
        <v>50</v>
      </c>
      <c r="C54" s="4">
        <v>44978</v>
      </c>
      <c r="D54">
        <v>-4.3</v>
      </c>
      <c r="E54">
        <v>-11</v>
      </c>
      <c r="F54">
        <v>3</v>
      </c>
      <c r="H54">
        <v>5.4</v>
      </c>
      <c r="I54">
        <v>3</v>
      </c>
      <c r="K54" s="18">
        <f>MONTH(날씨9[[#This Row],[tm]])</f>
        <v>2</v>
      </c>
      <c r="L54" s="18">
        <f>DAY(날씨9[[#This Row],[tm]])</f>
        <v>21</v>
      </c>
    </row>
    <row r="55" spans="1:12" x14ac:dyDescent="0.3">
      <c r="A55">
        <v>95</v>
      </c>
      <c r="B55" t="s">
        <v>50</v>
      </c>
      <c r="C55" s="4">
        <v>44979</v>
      </c>
      <c r="D55">
        <v>-1.9</v>
      </c>
      <c r="E55">
        <v>-10.4</v>
      </c>
      <c r="F55">
        <v>6.3</v>
      </c>
      <c r="H55">
        <v>6</v>
      </c>
      <c r="I55">
        <v>2.9</v>
      </c>
      <c r="K55" s="18">
        <f>MONTH(날씨9[[#This Row],[tm]])</f>
        <v>2</v>
      </c>
      <c r="L55" s="18">
        <f>DAY(날씨9[[#This Row],[tm]])</f>
        <v>22</v>
      </c>
    </row>
    <row r="56" spans="1:12" x14ac:dyDescent="0.3">
      <c r="A56">
        <v>95</v>
      </c>
      <c r="B56" t="s">
        <v>50</v>
      </c>
      <c r="C56" s="4">
        <v>44980</v>
      </c>
      <c r="D56">
        <v>1.5</v>
      </c>
      <c r="E56">
        <v>-6</v>
      </c>
      <c r="F56">
        <v>8.4</v>
      </c>
      <c r="H56">
        <v>5.7</v>
      </c>
      <c r="I56">
        <v>3</v>
      </c>
      <c r="K56" s="18">
        <f>MONTH(날씨9[[#This Row],[tm]])</f>
        <v>2</v>
      </c>
      <c r="L56" s="18">
        <f>DAY(날씨9[[#This Row],[tm]])</f>
        <v>23</v>
      </c>
    </row>
    <row r="57" spans="1:12" x14ac:dyDescent="0.3">
      <c r="A57">
        <v>95</v>
      </c>
      <c r="B57" t="s">
        <v>50</v>
      </c>
      <c r="C57" s="4">
        <v>44981</v>
      </c>
      <c r="D57">
        <v>0.9</v>
      </c>
      <c r="E57">
        <v>-4.7</v>
      </c>
      <c r="F57">
        <v>7.2</v>
      </c>
      <c r="H57">
        <v>8.3000000000000007</v>
      </c>
      <c r="I57">
        <v>4.3</v>
      </c>
      <c r="K57" s="18">
        <f>MONTH(날씨9[[#This Row],[tm]])</f>
        <v>2</v>
      </c>
      <c r="L57" s="18">
        <f>DAY(날씨9[[#This Row],[tm]])</f>
        <v>24</v>
      </c>
    </row>
    <row r="58" spans="1:12" x14ac:dyDescent="0.3">
      <c r="A58">
        <v>95</v>
      </c>
      <c r="B58" t="s">
        <v>50</v>
      </c>
      <c r="C58" s="4">
        <v>44982</v>
      </c>
      <c r="D58">
        <v>-2</v>
      </c>
      <c r="E58">
        <v>-8.1999999999999993</v>
      </c>
      <c r="F58">
        <v>5.0999999999999996</v>
      </c>
      <c r="H58">
        <v>6.5</v>
      </c>
      <c r="I58">
        <v>3.6</v>
      </c>
      <c r="K58" s="18">
        <f>MONTH(날씨9[[#This Row],[tm]])</f>
        <v>2</v>
      </c>
      <c r="L58" s="18">
        <f>DAY(날씨9[[#This Row],[tm]])</f>
        <v>25</v>
      </c>
    </row>
    <row r="59" spans="1:12" x14ac:dyDescent="0.3">
      <c r="A59">
        <v>95</v>
      </c>
      <c r="B59" t="s">
        <v>50</v>
      </c>
      <c r="C59" s="4">
        <v>44983</v>
      </c>
      <c r="D59">
        <v>-1.1000000000000001</v>
      </c>
      <c r="E59">
        <v>-8.9</v>
      </c>
      <c r="F59">
        <v>8.3000000000000007</v>
      </c>
      <c r="H59">
        <v>5</v>
      </c>
      <c r="I59">
        <v>2.2999999999999998</v>
      </c>
      <c r="K59" s="18">
        <f>MONTH(날씨9[[#This Row],[tm]])</f>
        <v>2</v>
      </c>
      <c r="L59" s="18">
        <f>DAY(날씨9[[#This Row],[tm]])</f>
        <v>26</v>
      </c>
    </row>
    <row r="60" spans="1:12" x14ac:dyDescent="0.3">
      <c r="A60">
        <v>95</v>
      </c>
      <c r="B60" t="s">
        <v>50</v>
      </c>
      <c r="C60" s="4">
        <v>44984</v>
      </c>
      <c r="D60">
        <v>1.5</v>
      </c>
      <c r="E60">
        <v>-7.5</v>
      </c>
      <c r="F60">
        <v>10.9</v>
      </c>
      <c r="H60">
        <v>6.4</v>
      </c>
      <c r="I60">
        <v>3.4</v>
      </c>
      <c r="K60" s="18">
        <f>MONTH(날씨9[[#This Row],[tm]])</f>
        <v>2</v>
      </c>
      <c r="L60" s="18">
        <f>DAY(날씨9[[#This Row],[tm]])</f>
        <v>27</v>
      </c>
    </row>
    <row r="61" spans="1:12" x14ac:dyDescent="0.3">
      <c r="A61">
        <v>95</v>
      </c>
      <c r="B61" t="s">
        <v>50</v>
      </c>
      <c r="C61" s="4">
        <v>44985</v>
      </c>
      <c r="D61">
        <v>1.2</v>
      </c>
      <c r="E61">
        <v>-6.7</v>
      </c>
      <c r="F61">
        <v>7.7</v>
      </c>
      <c r="H61">
        <v>8.1999999999999993</v>
      </c>
      <c r="I61">
        <v>3.5</v>
      </c>
      <c r="K61" s="18">
        <f>MONTH(날씨9[[#This Row],[tm]])</f>
        <v>2</v>
      </c>
      <c r="L61" s="18">
        <f>DAY(날씨9[[#This Row],[tm]])</f>
        <v>28</v>
      </c>
    </row>
    <row r="62" spans="1:12" x14ac:dyDescent="0.3">
      <c r="A62">
        <v>95</v>
      </c>
      <c r="B62" t="s">
        <v>50</v>
      </c>
      <c r="C62" s="4">
        <v>44986</v>
      </c>
      <c r="D62">
        <v>3.5</v>
      </c>
      <c r="E62">
        <v>-0.1</v>
      </c>
      <c r="F62">
        <v>8.8000000000000007</v>
      </c>
      <c r="H62">
        <v>11.5</v>
      </c>
      <c r="I62">
        <v>5.4</v>
      </c>
      <c r="K62" s="18">
        <f>MONTH(날씨9[[#This Row],[tm]])</f>
        <v>3</v>
      </c>
      <c r="L62" s="18">
        <f>DAY(날씨9[[#This Row],[tm]])</f>
        <v>1</v>
      </c>
    </row>
    <row r="63" spans="1:12" x14ac:dyDescent="0.3">
      <c r="A63">
        <v>95</v>
      </c>
      <c r="B63" t="s">
        <v>50</v>
      </c>
      <c r="C63" s="4">
        <v>44987</v>
      </c>
      <c r="D63">
        <v>0.4</v>
      </c>
      <c r="E63">
        <v>-5.9</v>
      </c>
      <c r="F63">
        <v>5.7</v>
      </c>
      <c r="H63">
        <v>6.3</v>
      </c>
      <c r="I63">
        <v>3.1</v>
      </c>
      <c r="K63" s="18">
        <f>MONTH(날씨9[[#This Row],[tm]])</f>
        <v>3</v>
      </c>
      <c r="L63" s="18">
        <f>DAY(날씨9[[#This Row],[tm]])</f>
        <v>2</v>
      </c>
    </row>
    <row r="64" spans="1:12" x14ac:dyDescent="0.3">
      <c r="A64">
        <v>95</v>
      </c>
      <c r="B64" t="s">
        <v>50</v>
      </c>
      <c r="C64" s="4">
        <v>44988</v>
      </c>
      <c r="D64">
        <v>0.7</v>
      </c>
      <c r="E64">
        <v>-6.4</v>
      </c>
      <c r="F64">
        <v>9</v>
      </c>
      <c r="H64">
        <v>7.1</v>
      </c>
      <c r="I64">
        <v>3.3</v>
      </c>
      <c r="K64" s="18">
        <f>MONTH(날씨9[[#This Row],[tm]])</f>
        <v>3</v>
      </c>
      <c r="L64" s="18">
        <f>DAY(날씨9[[#This Row],[tm]])</f>
        <v>3</v>
      </c>
    </row>
    <row r="65" spans="1:12" x14ac:dyDescent="0.3">
      <c r="A65">
        <v>95</v>
      </c>
      <c r="B65" t="s">
        <v>50</v>
      </c>
      <c r="C65" s="4">
        <v>44989</v>
      </c>
      <c r="D65">
        <v>4.3</v>
      </c>
      <c r="E65">
        <v>-2.2999999999999998</v>
      </c>
      <c r="F65">
        <v>13.9</v>
      </c>
      <c r="H65">
        <v>3.2</v>
      </c>
      <c r="I65">
        <v>1.6</v>
      </c>
      <c r="K65" s="18">
        <f>MONTH(날씨9[[#This Row],[tm]])</f>
        <v>3</v>
      </c>
      <c r="L65" s="18">
        <f>DAY(날씨9[[#This Row],[tm]])</f>
        <v>4</v>
      </c>
    </row>
    <row r="66" spans="1:12" x14ac:dyDescent="0.3">
      <c r="A66">
        <v>95</v>
      </c>
      <c r="B66" t="s">
        <v>50</v>
      </c>
      <c r="C66" s="4">
        <v>44990</v>
      </c>
      <c r="D66">
        <v>5.0999999999999996</v>
      </c>
      <c r="E66">
        <v>-3.6</v>
      </c>
      <c r="F66">
        <v>14.7</v>
      </c>
      <c r="H66">
        <v>6.4</v>
      </c>
      <c r="I66">
        <v>2.9</v>
      </c>
      <c r="K66" s="18">
        <f>MONTH(날씨9[[#This Row],[tm]])</f>
        <v>3</v>
      </c>
      <c r="L66" s="18">
        <f>DAY(날씨9[[#This Row],[tm]])</f>
        <v>5</v>
      </c>
    </row>
    <row r="67" spans="1:12" x14ac:dyDescent="0.3">
      <c r="A67">
        <v>95</v>
      </c>
      <c r="B67" t="s">
        <v>50</v>
      </c>
      <c r="C67" s="4">
        <v>44991</v>
      </c>
      <c r="D67">
        <v>4.5</v>
      </c>
      <c r="E67">
        <v>-4.8</v>
      </c>
      <c r="F67">
        <v>15.3</v>
      </c>
      <c r="H67">
        <v>7.2</v>
      </c>
      <c r="I67">
        <v>3.1</v>
      </c>
      <c r="K67" s="18">
        <f>MONTH(날씨9[[#This Row],[tm]])</f>
        <v>3</v>
      </c>
      <c r="L67" s="18">
        <f>DAY(날씨9[[#This Row],[tm]])</f>
        <v>6</v>
      </c>
    </row>
    <row r="68" spans="1:12" x14ac:dyDescent="0.3">
      <c r="A68">
        <v>95</v>
      </c>
      <c r="B68" t="s">
        <v>50</v>
      </c>
      <c r="C68" s="4">
        <v>44992</v>
      </c>
      <c r="D68">
        <v>7.8</v>
      </c>
      <c r="E68">
        <v>-2</v>
      </c>
      <c r="F68">
        <v>17.100000000000001</v>
      </c>
      <c r="G68">
        <v>0</v>
      </c>
      <c r="H68">
        <v>7</v>
      </c>
      <c r="I68">
        <v>3.1</v>
      </c>
      <c r="K68" s="18">
        <f>MONTH(날씨9[[#This Row],[tm]])</f>
        <v>3</v>
      </c>
      <c r="L68" s="18">
        <f>DAY(날씨9[[#This Row],[tm]])</f>
        <v>7</v>
      </c>
    </row>
    <row r="69" spans="1:12" x14ac:dyDescent="0.3">
      <c r="A69">
        <v>95</v>
      </c>
      <c r="B69" t="s">
        <v>50</v>
      </c>
      <c r="C69" s="4">
        <v>44993</v>
      </c>
      <c r="D69">
        <v>7.9</v>
      </c>
      <c r="E69">
        <v>0.7</v>
      </c>
      <c r="F69">
        <v>14.7</v>
      </c>
      <c r="G69">
        <v>0.5</v>
      </c>
      <c r="H69">
        <v>9.8000000000000007</v>
      </c>
      <c r="I69">
        <v>4.5</v>
      </c>
      <c r="K69" s="18">
        <f>MONTH(날씨9[[#This Row],[tm]])</f>
        <v>3</v>
      </c>
      <c r="L69" s="18">
        <f>DAY(날씨9[[#This Row],[tm]])</f>
        <v>8</v>
      </c>
    </row>
    <row r="70" spans="1:12" x14ac:dyDescent="0.3">
      <c r="A70">
        <v>95</v>
      </c>
      <c r="B70" t="s">
        <v>50</v>
      </c>
      <c r="C70" s="4">
        <v>44994</v>
      </c>
      <c r="D70">
        <v>7.7</v>
      </c>
      <c r="E70">
        <v>1.7</v>
      </c>
      <c r="F70">
        <v>12.1</v>
      </c>
      <c r="G70">
        <v>2.8</v>
      </c>
      <c r="H70">
        <v>5.0999999999999996</v>
      </c>
      <c r="I70">
        <v>2.5</v>
      </c>
      <c r="K70" s="18">
        <f>MONTH(날씨9[[#This Row],[tm]])</f>
        <v>3</v>
      </c>
      <c r="L70" s="18">
        <f>DAY(날씨9[[#This Row],[tm]])</f>
        <v>9</v>
      </c>
    </row>
    <row r="71" spans="1:12" x14ac:dyDescent="0.3">
      <c r="A71">
        <v>95</v>
      </c>
      <c r="B71" t="s">
        <v>50</v>
      </c>
      <c r="C71" s="4">
        <v>44995</v>
      </c>
      <c r="D71">
        <v>8.9</v>
      </c>
      <c r="E71">
        <v>0.3</v>
      </c>
      <c r="F71">
        <v>20.2</v>
      </c>
      <c r="H71">
        <v>6.7</v>
      </c>
      <c r="I71">
        <v>3.5</v>
      </c>
      <c r="K71" s="18">
        <f>MONTH(날씨9[[#This Row],[tm]])</f>
        <v>3</v>
      </c>
      <c r="L71" s="18">
        <f>DAY(날씨9[[#This Row],[tm]])</f>
        <v>10</v>
      </c>
    </row>
    <row r="72" spans="1:12" x14ac:dyDescent="0.3">
      <c r="A72">
        <v>95</v>
      </c>
      <c r="B72" t="s">
        <v>50</v>
      </c>
      <c r="C72" s="4">
        <v>44996</v>
      </c>
      <c r="D72">
        <v>11.4</v>
      </c>
      <c r="E72">
        <v>1.5</v>
      </c>
      <c r="F72">
        <v>22.2</v>
      </c>
      <c r="H72">
        <v>8.6999999999999993</v>
      </c>
      <c r="I72">
        <v>3.4</v>
      </c>
      <c r="K72" s="18">
        <f>MONTH(날씨9[[#This Row],[tm]])</f>
        <v>3</v>
      </c>
      <c r="L72" s="18">
        <f>DAY(날씨9[[#This Row],[tm]])</f>
        <v>11</v>
      </c>
    </row>
    <row r="73" spans="1:12" x14ac:dyDescent="0.3">
      <c r="A73">
        <v>95</v>
      </c>
      <c r="B73" t="s">
        <v>50</v>
      </c>
      <c r="C73" s="4">
        <v>44997</v>
      </c>
      <c r="D73">
        <v>3.6</v>
      </c>
      <c r="E73">
        <v>-1.1000000000000001</v>
      </c>
      <c r="F73">
        <v>8.1999999999999993</v>
      </c>
      <c r="G73">
        <v>9.1999999999999993</v>
      </c>
      <c r="H73">
        <v>12.4</v>
      </c>
      <c r="I73">
        <v>5.7</v>
      </c>
      <c r="K73" s="18">
        <f>MONTH(날씨9[[#This Row],[tm]])</f>
        <v>3</v>
      </c>
      <c r="L73" s="18">
        <f>DAY(날씨9[[#This Row],[tm]])</f>
        <v>12</v>
      </c>
    </row>
    <row r="74" spans="1:12" x14ac:dyDescent="0.3">
      <c r="A74">
        <v>95</v>
      </c>
      <c r="B74" t="s">
        <v>50</v>
      </c>
      <c r="C74" s="4">
        <v>44998</v>
      </c>
      <c r="D74">
        <v>1.1000000000000001</v>
      </c>
      <c r="E74">
        <v>-3.9</v>
      </c>
      <c r="F74">
        <v>6.1</v>
      </c>
      <c r="H74">
        <v>12.1</v>
      </c>
      <c r="I74">
        <v>4.3</v>
      </c>
      <c r="K74" s="18">
        <f>MONTH(날씨9[[#This Row],[tm]])</f>
        <v>3</v>
      </c>
      <c r="L74" s="18">
        <f>DAY(날씨9[[#This Row],[tm]])</f>
        <v>13</v>
      </c>
    </row>
    <row r="75" spans="1:12" x14ac:dyDescent="0.3">
      <c r="A75">
        <v>95</v>
      </c>
      <c r="B75" t="s">
        <v>50</v>
      </c>
      <c r="C75" s="4">
        <v>44999</v>
      </c>
      <c r="D75">
        <v>5.7</v>
      </c>
      <c r="E75">
        <v>-0.8</v>
      </c>
      <c r="F75">
        <v>14</v>
      </c>
      <c r="H75">
        <v>8.9</v>
      </c>
      <c r="I75">
        <v>4.2</v>
      </c>
      <c r="K75" s="18">
        <f>MONTH(날씨9[[#This Row],[tm]])</f>
        <v>3</v>
      </c>
      <c r="L75" s="18">
        <f>DAY(날씨9[[#This Row],[tm]])</f>
        <v>14</v>
      </c>
    </row>
    <row r="76" spans="1:12" x14ac:dyDescent="0.3">
      <c r="A76">
        <v>95</v>
      </c>
      <c r="B76" t="s">
        <v>50</v>
      </c>
      <c r="C76" s="4">
        <v>45000</v>
      </c>
      <c r="D76">
        <v>5.6</v>
      </c>
      <c r="E76">
        <v>-1.4</v>
      </c>
      <c r="F76">
        <v>11.7</v>
      </c>
      <c r="H76">
        <v>8.6999999999999993</v>
      </c>
      <c r="I76">
        <v>3.8</v>
      </c>
      <c r="K76" s="18">
        <f>MONTH(날씨9[[#This Row],[tm]])</f>
        <v>3</v>
      </c>
      <c r="L76" s="18">
        <f>DAY(날씨9[[#This Row],[tm]])</f>
        <v>15</v>
      </c>
    </row>
    <row r="77" spans="1:12" x14ac:dyDescent="0.3">
      <c r="A77">
        <v>95</v>
      </c>
      <c r="B77" t="s">
        <v>50</v>
      </c>
      <c r="C77" s="4">
        <v>45001</v>
      </c>
      <c r="D77">
        <v>1.8</v>
      </c>
      <c r="E77">
        <v>-4.7</v>
      </c>
      <c r="F77">
        <v>9.1</v>
      </c>
      <c r="H77">
        <v>9.5</v>
      </c>
      <c r="I77">
        <v>4.8</v>
      </c>
      <c r="K77" s="18">
        <f>MONTH(날씨9[[#This Row],[tm]])</f>
        <v>3</v>
      </c>
      <c r="L77" s="18">
        <f>DAY(날씨9[[#This Row],[tm]])</f>
        <v>16</v>
      </c>
    </row>
    <row r="78" spans="1:12" x14ac:dyDescent="0.3">
      <c r="A78">
        <v>95</v>
      </c>
      <c r="B78" t="s">
        <v>50</v>
      </c>
      <c r="C78" s="4">
        <v>45002</v>
      </c>
      <c r="D78">
        <v>3.9</v>
      </c>
      <c r="E78">
        <v>-4.4000000000000004</v>
      </c>
      <c r="F78">
        <v>13.1</v>
      </c>
      <c r="H78">
        <v>5.2</v>
      </c>
      <c r="I78">
        <v>3.3</v>
      </c>
      <c r="K78" s="18">
        <f>MONTH(날씨9[[#This Row],[tm]])</f>
        <v>3</v>
      </c>
      <c r="L78" s="18">
        <f>DAY(날씨9[[#This Row],[tm]])</f>
        <v>17</v>
      </c>
    </row>
    <row r="79" spans="1:12" x14ac:dyDescent="0.3">
      <c r="A79">
        <v>95</v>
      </c>
      <c r="B79" t="s">
        <v>50</v>
      </c>
      <c r="C79" s="4">
        <v>45003</v>
      </c>
      <c r="D79">
        <v>5.0999999999999996</v>
      </c>
      <c r="E79">
        <v>-3.4</v>
      </c>
      <c r="F79">
        <v>14</v>
      </c>
      <c r="H79">
        <v>7.7</v>
      </c>
      <c r="I79">
        <v>3.9</v>
      </c>
      <c r="K79" s="18">
        <f>MONTH(날씨9[[#This Row],[tm]])</f>
        <v>3</v>
      </c>
      <c r="L79" s="18">
        <f>DAY(날씨9[[#This Row],[tm]])</f>
        <v>18</v>
      </c>
    </row>
    <row r="80" spans="1:12" x14ac:dyDescent="0.3">
      <c r="A80">
        <v>95</v>
      </c>
      <c r="B80" t="s">
        <v>50</v>
      </c>
      <c r="C80" s="4">
        <v>45004</v>
      </c>
      <c r="D80">
        <v>5.5</v>
      </c>
      <c r="E80">
        <v>-4</v>
      </c>
      <c r="F80">
        <v>15.2</v>
      </c>
      <c r="H80">
        <v>5.9</v>
      </c>
      <c r="I80">
        <v>2.9</v>
      </c>
      <c r="K80" s="18">
        <f>MONTH(날씨9[[#This Row],[tm]])</f>
        <v>3</v>
      </c>
      <c r="L80" s="18">
        <f>DAY(날씨9[[#This Row],[tm]])</f>
        <v>19</v>
      </c>
    </row>
    <row r="81" spans="1:12" x14ac:dyDescent="0.3">
      <c r="A81">
        <v>95</v>
      </c>
      <c r="B81" t="s">
        <v>50</v>
      </c>
      <c r="C81" s="4">
        <v>45005</v>
      </c>
      <c r="D81">
        <v>6.5</v>
      </c>
      <c r="E81">
        <v>-2.7</v>
      </c>
      <c r="F81">
        <v>15.9</v>
      </c>
      <c r="H81">
        <v>6.8</v>
      </c>
      <c r="I81">
        <v>3.3</v>
      </c>
      <c r="K81" s="18">
        <f>MONTH(날씨9[[#This Row],[tm]])</f>
        <v>3</v>
      </c>
      <c r="L81" s="18">
        <f>DAY(날씨9[[#This Row],[tm]])</f>
        <v>20</v>
      </c>
    </row>
    <row r="82" spans="1:12" x14ac:dyDescent="0.3">
      <c r="A82">
        <v>95</v>
      </c>
      <c r="B82" t="s">
        <v>50</v>
      </c>
      <c r="C82" s="4">
        <v>45006</v>
      </c>
      <c r="D82">
        <v>9.3000000000000007</v>
      </c>
      <c r="E82">
        <v>-1.8</v>
      </c>
      <c r="F82">
        <v>21.6</v>
      </c>
      <c r="H82">
        <v>4</v>
      </c>
      <c r="I82">
        <v>2</v>
      </c>
      <c r="K82" s="18">
        <f>MONTH(날씨9[[#This Row],[tm]])</f>
        <v>3</v>
      </c>
      <c r="L82" s="18">
        <f>DAY(날씨9[[#This Row],[tm]])</f>
        <v>21</v>
      </c>
    </row>
    <row r="83" spans="1:12" x14ac:dyDescent="0.3">
      <c r="A83">
        <v>95</v>
      </c>
      <c r="B83" t="s">
        <v>50</v>
      </c>
      <c r="C83" s="4">
        <v>45007</v>
      </c>
      <c r="D83">
        <v>13</v>
      </c>
      <c r="E83">
        <v>0.9</v>
      </c>
      <c r="F83">
        <v>23.4</v>
      </c>
      <c r="G83">
        <v>0</v>
      </c>
      <c r="H83">
        <v>5.2</v>
      </c>
      <c r="I83">
        <v>3</v>
      </c>
      <c r="K83" s="18">
        <f>MONTH(날씨9[[#This Row],[tm]])</f>
        <v>3</v>
      </c>
      <c r="L83" s="18">
        <f>DAY(날씨9[[#This Row],[tm]])</f>
        <v>22</v>
      </c>
    </row>
    <row r="84" spans="1:12" x14ac:dyDescent="0.3">
      <c r="A84">
        <v>95</v>
      </c>
      <c r="B84" t="s">
        <v>50</v>
      </c>
      <c r="C84" s="4">
        <v>45008</v>
      </c>
      <c r="D84">
        <v>14.5</v>
      </c>
      <c r="E84">
        <v>7.5</v>
      </c>
      <c r="F84">
        <v>23</v>
      </c>
      <c r="G84">
        <v>0</v>
      </c>
      <c r="H84">
        <v>8.4</v>
      </c>
      <c r="I84">
        <v>4.4000000000000004</v>
      </c>
      <c r="K84" s="18">
        <f>MONTH(날씨9[[#This Row],[tm]])</f>
        <v>3</v>
      </c>
      <c r="L84" s="18">
        <f>DAY(날씨9[[#This Row],[tm]])</f>
        <v>23</v>
      </c>
    </row>
    <row r="85" spans="1:12" x14ac:dyDescent="0.3">
      <c r="A85">
        <v>95</v>
      </c>
      <c r="B85" t="s">
        <v>50</v>
      </c>
      <c r="C85" s="4">
        <v>45009</v>
      </c>
      <c r="D85">
        <v>9.1999999999999993</v>
      </c>
      <c r="E85">
        <v>2.8</v>
      </c>
      <c r="F85">
        <v>17.7</v>
      </c>
      <c r="H85">
        <v>9.1999999999999993</v>
      </c>
      <c r="I85">
        <v>5.4</v>
      </c>
      <c r="K85" s="18">
        <f>MONTH(날씨9[[#This Row],[tm]])</f>
        <v>3</v>
      </c>
      <c r="L85" s="18">
        <f>DAY(날씨9[[#This Row],[tm]])</f>
        <v>24</v>
      </c>
    </row>
    <row r="86" spans="1:12" x14ac:dyDescent="0.3">
      <c r="A86">
        <v>95</v>
      </c>
      <c r="B86" t="s">
        <v>50</v>
      </c>
      <c r="C86" s="4">
        <v>45010</v>
      </c>
      <c r="D86">
        <v>10</v>
      </c>
      <c r="E86">
        <v>1.6</v>
      </c>
      <c r="F86">
        <v>17.100000000000001</v>
      </c>
      <c r="H86">
        <v>6.6</v>
      </c>
      <c r="I86">
        <v>4.4000000000000004</v>
      </c>
      <c r="K86" s="18">
        <f>MONTH(날씨9[[#This Row],[tm]])</f>
        <v>3</v>
      </c>
      <c r="L86" s="18">
        <f>DAY(날씨9[[#This Row],[tm]])</f>
        <v>25</v>
      </c>
    </row>
    <row r="87" spans="1:12" x14ac:dyDescent="0.3">
      <c r="A87">
        <v>95</v>
      </c>
      <c r="B87" t="s">
        <v>50</v>
      </c>
      <c r="C87" s="4">
        <v>45011</v>
      </c>
      <c r="D87">
        <v>7.2</v>
      </c>
      <c r="E87">
        <v>-0.3</v>
      </c>
      <c r="F87">
        <v>14</v>
      </c>
      <c r="H87">
        <v>8.3000000000000007</v>
      </c>
      <c r="I87">
        <v>4.5999999999999996</v>
      </c>
      <c r="K87" s="18">
        <f>MONTH(날씨9[[#This Row],[tm]])</f>
        <v>3</v>
      </c>
      <c r="L87" s="18">
        <f>DAY(날씨9[[#This Row],[tm]])</f>
        <v>26</v>
      </c>
    </row>
    <row r="88" spans="1:12" x14ac:dyDescent="0.3">
      <c r="A88">
        <v>95</v>
      </c>
      <c r="B88" t="s">
        <v>50</v>
      </c>
      <c r="C88" s="4">
        <v>45012</v>
      </c>
      <c r="D88">
        <v>4.5999999999999996</v>
      </c>
      <c r="E88">
        <v>-4.3</v>
      </c>
      <c r="F88">
        <v>13.2</v>
      </c>
      <c r="H88">
        <v>6.9</v>
      </c>
      <c r="I88">
        <v>3.4</v>
      </c>
      <c r="K88" s="18">
        <f>MONTH(날씨9[[#This Row],[tm]])</f>
        <v>3</v>
      </c>
      <c r="L88" s="18">
        <f>DAY(날씨9[[#This Row],[tm]])</f>
        <v>27</v>
      </c>
    </row>
    <row r="89" spans="1:12" x14ac:dyDescent="0.3">
      <c r="A89">
        <v>95</v>
      </c>
      <c r="B89" t="s">
        <v>50</v>
      </c>
      <c r="C89" s="4">
        <v>45013</v>
      </c>
      <c r="D89">
        <v>6.2</v>
      </c>
      <c r="E89">
        <v>-3.1</v>
      </c>
      <c r="F89">
        <v>14.5</v>
      </c>
      <c r="H89">
        <v>7.7</v>
      </c>
      <c r="I89">
        <v>3.8</v>
      </c>
      <c r="K89" s="18">
        <f>MONTH(날씨9[[#This Row],[tm]])</f>
        <v>3</v>
      </c>
      <c r="L89" s="18">
        <f>DAY(날씨9[[#This Row],[tm]])</f>
        <v>28</v>
      </c>
    </row>
    <row r="90" spans="1:12" x14ac:dyDescent="0.3">
      <c r="A90">
        <v>95</v>
      </c>
      <c r="B90" t="s">
        <v>50</v>
      </c>
      <c r="C90" s="4">
        <v>45014</v>
      </c>
      <c r="D90">
        <v>9</v>
      </c>
      <c r="E90">
        <v>-1.9</v>
      </c>
      <c r="F90">
        <v>18.600000000000001</v>
      </c>
      <c r="H90">
        <v>8.3000000000000007</v>
      </c>
      <c r="I90">
        <v>3.8</v>
      </c>
      <c r="K90" s="18">
        <f>MONTH(날씨9[[#This Row],[tm]])</f>
        <v>3</v>
      </c>
      <c r="L90" s="18">
        <f>DAY(날씨9[[#This Row],[tm]])</f>
        <v>29</v>
      </c>
    </row>
    <row r="91" spans="1:12" x14ac:dyDescent="0.3">
      <c r="A91">
        <v>95</v>
      </c>
      <c r="B91" t="s">
        <v>50</v>
      </c>
      <c r="C91" s="4">
        <v>45015</v>
      </c>
      <c r="D91">
        <v>11</v>
      </c>
      <c r="E91">
        <v>-0.4</v>
      </c>
      <c r="F91">
        <v>20.5</v>
      </c>
      <c r="H91">
        <v>7.5</v>
      </c>
      <c r="I91">
        <v>4.0999999999999996</v>
      </c>
      <c r="K91" s="18">
        <f>MONTH(날씨9[[#This Row],[tm]])</f>
        <v>3</v>
      </c>
      <c r="L91" s="18">
        <f>DAY(날씨9[[#This Row],[tm]])</f>
        <v>30</v>
      </c>
    </row>
    <row r="92" spans="1:12" x14ac:dyDescent="0.3">
      <c r="A92">
        <v>95</v>
      </c>
      <c r="B92" t="s">
        <v>50</v>
      </c>
      <c r="C92" s="4">
        <v>45016</v>
      </c>
      <c r="D92">
        <v>12.2</v>
      </c>
      <c r="E92">
        <v>1.1000000000000001</v>
      </c>
      <c r="F92">
        <v>23.7</v>
      </c>
      <c r="H92">
        <v>6.4</v>
      </c>
      <c r="I92">
        <v>3.5</v>
      </c>
      <c r="K92" s="18">
        <f>MONTH(날씨9[[#This Row],[tm]])</f>
        <v>3</v>
      </c>
      <c r="L92" s="18">
        <f>DAY(날씨9[[#This Row],[tm]])</f>
        <v>31</v>
      </c>
    </row>
    <row r="93" spans="1:12" x14ac:dyDescent="0.3">
      <c r="A93">
        <v>95</v>
      </c>
      <c r="B93" t="s">
        <v>50</v>
      </c>
      <c r="C93" s="4">
        <v>45017</v>
      </c>
      <c r="D93">
        <v>14.1</v>
      </c>
      <c r="E93">
        <v>2.7</v>
      </c>
      <c r="F93">
        <v>24.2</v>
      </c>
      <c r="H93">
        <v>5</v>
      </c>
      <c r="I93">
        <v>2.6</v>
      </c>
      <c r="K93" s="18">
        <f>MONTH(날씨9[[#This Row],[tm]])</f>
        <v>4</v>
      </c>
      <c r="L93" s="18">
        <f>DAY(날씨9[[#This Row],[tm]])</f>
        <v>1</v>
      </c>
    </row>
    <row r="94" spans="1:12" x14ac:dyDescent="0.3">
      <c r="A94">
        <v>95</v>
      </c>
      <c r="B94" t="s">
        <v>50</v>
      </c>
      <c r="C94" s="4">
        <v>45018</v>
      </c>
      <c r="D94">
        <v>15.3</v>
      </c>
      <c r="E94">
        <v>6.7</v>
      </c>
      <c r="F94">
        <v>23.6</v>
      </c>
      <c r="H94">
        <v>9</v>
      </c>
      <c r="I94">
        <v>3.8</v>
      </c>
      <c r="K94" s="18">
        <f>MONTH(날씨9[[#This Row],[tm]])</f>
        <v>4</v>
      </c>
      <c r="L94" s="18">
        <f>DAY(날씨9[[#This Row],[tm]])</f>
        <v>2</v>
      </c>
    </row>
    <row r="95" spans="1:12" x14ac:dyDescent="0.3">
      <c r="A95">
        <v>95</v>
      </c>
      <c r="B95" t="s">
        <v>50</v>
      </c>
      <c r="C95" s="4">
        <v>45019</v>
      </c>
      <c r="D95">
        <v>14.8</v>
      </c>
      <c r="E95">
        <v>2.6</v>
      </c>
      <c r="F95">
        <v>24.7</v>
      </c>
      <c r="H95">
        <v>7.3</v>
      </c>
      <c r="I95">
        <v>3.3</v>
      </c>
      <c r="K95" s="18">
        <f>MONTH(날씨9[[#This Row],[tm]])</f>
        <v>4</v>
      </c>
      <c r="L95" s="18">
        <f>DAY(날씨9[[#This Row],[tm]])</f>
        <v>3</v>
      </c>
    </row>
    <row r="96" spans="1:12" x14ac:dyDescent="0.3">
      <c r="A96">
        <v>95</v>
      </c>
      <c r="B96" t="s">
        <v>50</v>
      </c>
      <c r="C96" s="4">
        <v>45020</v>
      </c>
      <c r="D96">
        <v>15.3</v>
      </c>
      <c r="E96">
        <v>8.6</v>
      </c>
      <c r="F96">
        <v>22.1</v>
      </c>
      <c r="G96">
        <v>2.7</v>
      </c>
      <c r="H96">
        <v>11.7</v>
      </c>
      <c r="I96">
        <v>4.9000000000000004</v>
      </c>
      <c r="K96" s="18">
        <f>MONTH(날씨9[[#This Row],[tm]])</f>
        <v>4</v>
      </c>
      <c r="L96" s="18">
        <f>DAY(날씨9[[#This Row],[tm]])</f>
        <v>4</v>
      </c>
    </row>
    <row r="97" spans="1:12" x14ac:dyDescent="0.3">
      <c r="A97">
        <v>95</v>
      </c>
      <c r="B97" t="s">
        <v>50</v>
      </c>
      <c r="C97" s="4">
        <v>45021</v>
      </c>
      <c r="D97">
        <v>11.3</v>
      </c>
      <c r="E97">
        <v>7.9</v>
      </c>
      <c r="F97">
        <v>14.2</v>
      </c>
      <c r="G97">
        <v>39.299999999999997</v>
      </c>
      <c r="H97">
        <v>7.8</v>
      </c>
      <c r="I97">
        <v>4.2</v>
      </c>
      <c r="K97" s="18">
        <f>MONTH(날씨9[[#This Row],[tm]])</f>
        <v>4</v>
      </c>
      <c r="L97" s="18">
        <f>DAY(날씨9[[#This Row],[tm]])</f>
        <v>5</v>
      </c>
    </row>
    <row r="98" spans="1:12" x14ac:dyDescent="0.3">
      <c r="A98">
        <v>95</v>
      </c>
      <c r="B98" t="s">
        <v>50</v>
      </c>
      <c r="C98" s="4">
        <v>45022</v>
      </c>
      <c r="D98">
        <v>8.5</v>
      </c>
      <c r="E98">
        <v>7.7</v>
      </c>
      <c r="F98">
        <v>9.5</v>
      </c>
      <c r="G98">
        <v>1.5</v>
      </c>
      <c r="H98">
        <v>6.3</v>
      </c>
      <c r="I98">
        <v>3.2</v>
      </c>
      <c r="K98" s="18">
        <f>MONTH(날씨9[[#This Row],[tm]])</f>
        <v>4</v>
      </c>
      <c r="L98" s="18">
        <f>DAY(날씨9[[#This Row],[tm]])</f>
        <v>6</v>
      </c>
    </row>
    <row r="99" spans="1:12" x14ac:dyDescent="0.3">
      <c r="A99">
        <v>95</v>
      </c>
      <c r="B99" t="s">
        <v>50</v>
      </c>
      <c r="C99" s="4">
        <v>45023</v>
      </c>
      <c r="D99">
        <v>7.1</v>
      </c>
      <c r="E99">
        <v>2</v>
      </c>
      <c r="F99">
        <v>14</v>
      </c>
      <c r="G99">
        <v>0.5</v>
      </c>
      <c r="H99">
        <v>13.4</v>
      </c>
      <c r="I99">
        <v>6.2</v>
      </c>
      <c r="K99" s="18">
        <f>MONTH(날씨9[[#This Row],[tm]])</f>
        <v>4</v>
      </c>
      <c r="L99" s="18">
        <f>DAY(날씨9[[#This Row],[tm]])</f>
        <v>7</v>
      </c>
    </row>
    <row r="100" spans="1:12" x14ac:dyDescent="0.3">
      <c r="A100">
        <v>95</v>
      </c>
      <c r="B100" t="s">
        <v>50</v>
      </c>
      <c r="C100" s="4">
        <v>45024</v>
      </c>
      <c r="D100">
        <v>6.6</v>
      </c>
      <c r="E100">
        <v>-1.5</v>
      </c>
      <c r="F100">
        <v>13.9</v>
      </c>
      <c r="H100">
        <v>11.1</v>
      </c>
      <c r="I100">
        <v>4.8</v>
      </c>
      <c r="K100" s="18">
        <f>MONTH(날씨9[[#This Row],[tm]])</f>
        <v>4</v>
      </c>
      <c r="L100" s="18">
        <f>DAY(날씨9[[#This Row],[tm]])</f>
        <v>8</v>
      </c>
    </row>
    <row r="101" spans="1:12" x14ac:dyDescent="0.3">
      <c r="A101">
        <v>95</v>
      </c>
      <c r="B101" t="s">
        <v>50</v>
      </c>
      <c r="C101" s="4">
        <v>45025</v>
      </c>
      <c r="D101">
        <v>8.3000000000000007</v>
      </c>
      <c r="E101">
        <v>-1.6</v>
      </c>
      <c r="F101">
        <v>17.600000000000001</v>
      </c>
      <c r="H101">
        <v>12.6</v>
      </c>
      <c r="I101">
        <v>4.5999999999999996</v>
      </c>
      <c r="K101" s="18">
        <f>MONTH(날씨9[[#This Row],[tm]])</f>
        <v>4</v>
      </c>
      <c r="L101" s="18">
        <f>DAY(날씨9[[#This Row],[tm]])</f>
        <v>9</v>
      </c>
    </row>
    <row r="102" spans="1:12" x14ac:dyDescent="0.3">
      <c r="A102">
        <v>95</v>
      </c>
      <c r="B102" t="s">
        <v>50</v>
      </c>
      <c r="C102" s="4">
        <v>45026</v>
      </c>
      <c r="D102">
        <v>11.3</v>
      </c>
      <c r="E102">
        <v>0.7</v>
      </c>
      <c r="F102">
        <v>18.8</v>
      </c>
      <c r="H102">
        <v>10.1</v>
      </c>
      <c r="I102">
        <v>5</v>
      </c>
      <c r="K102" s="18">
        <f>MONTH(날씨9[[#This Row],[tm]])</f>
        <v>4</v>
      </c>
      <c r="L102" s="18">
        <f>DAY(날씨9[[#This Row],[tm]])</f>
        <v>10</v>
      </c>
    </row>
    <row r="103" spans="1:12" x14ac:dyDescent="0.3">
      <c r="A103">
        <v>95</v>
      </c>
      <c r="B103" t="s">
        <v>50</v>
      </c>
      <c r="C103" s="4">
        <v>45027</v>
      </c>
      <c r="D103">
        <v>12.4</v>
      </c>
      <c r="E103">
        <v>7.4</v>
      </c>
      <c r="F103">
        <v>14.9</v>
      </c>
      <c r="G103">
        <v>8.8000000000000007</v>
      </c>
      <c r="H103">
        <v>13.2</v>
      </c>
      <c r="I103">
        <v>5.4</v>
      </c>
      <c r="K103" s="18">
        <f>MONTH(날씨9[[#This Row],[tm]])</f>
        <v>4</v>
      </c>
      <c r="L103" s="18">
        <f>DAY(날씨9[[#This Row],[tm]])</f>
        <v>11</v>
      </c>
    </row>
    <row r="104" spans="1:12" x14ac:dyDescent="0.3">
      <c r="A104">
        <v>95</v>
      </c>
      <c r="B104" t="s">
        <v>50</v>
      </c>
      <c r="C104" s="4">
        <v>45028</v>
      </c>
      <c r="D104">
        <v>8.5</v>
      </c>
      <c r="E104">
        <v>0.5</v>
      </c>
      <c r="F104">
        <v>14.7</v>
      </c>
      <c r="H104">
        <v>11.4</v>
      </c>
      <c r="I104">
        <v>5.6</v>
      </c>
      <c r="K104" s="18">
        <f>MONTH(날씨9[[#This Row],[tm]])</f>
        <v>4</v>
      </c>
      <c r="L104" s="18">
        <f>DAY(날씨9[[#This Row],[tm]])</f>
        <v>12</v>
      </c>
    </row>
    <row r="105" spans="1:12" x14ac:dyDescent="0.3">
      <c r="A105">
        <v>95</v>
      </c>
      <c r="B105" t="s">
        <v>50</v>
      </c>
      <c r="C105" s="4">
        <v>45029</v>
      </c>
      <c r="D105">
        <v>10.1</v>
      </c>
      <c r="E105">
        <v>0.5</v>
      </c>
      <c r="F105">
        <v>17.8</v>
      </c>
      <c r="G105">
        <v>0</v>
      </c>
      <c r="H105">
        <v>9.3000000000000007</v>
      </c>
      <c r="I105">
        <v>4.0999999999999996</v>
      </c>
      <c r="K105" s="18">
        <f>MONTH(날씨9[[#This Row],[tm]])</f>
        <v>4</v>
      </c>
      <c r="L105" s="18">
        <f>DAY(날씨9[[#This Row],[tm]])</f>
        <v>13</v>
      </c>
    </row>
    <row r="106" spans="1:12" x14ac:dyDescent="0.3">
      <c r="A106">
        <v>95</v>
      </c>
      <c r="B106" t="s">
        <v>50</v>
      </c>
      <c r="C106" s="4">
        <v>45030</v>
      </c>
      <c r="D106">
        <v>12</v>
      </c>
      <c r="E106">
        <v>7.8</v>
      </c>
      <c r="F106">
        <v>18.5</v>
      </c>
      <c r="G106">
        <v>2.2000000000000002</v>
      </c>
      <c r="H106">
        <v>5.8</v>
      </c>
      <c r="I106">
        <v>3.1</v>
      </c>
      <c r="K106" s="18">
        <f>MONTH(날씨9[[#This Row],[tm]])</f>
        <v>4</v>
      </c>
      <c r="L106" s="18">
        <f>DAY(날씨9[[#This Row],[tm]])</f>
        <v>14</v>
      </c>
    </row>
    <row r="107" spans="1:12" x14ac:dyDescent="0.3">
      <c r="A107">
        <v>95</v>
      </c>
      <c r="B107" t="s">
        <v>50</v>
      </c>
      <c r="C107" s="4">
        <v>45031</v>
      </c>
      <c r="D107">
        <v>11.6</v>
      </c>
      <c r="E107">
        <v>9.5</v>
      </c>
      <c r="F107">
        <v>15.3</v>
      </c>
      <c r="G107">
        <v>4.5999999999999996</v>
      </c>
      <c r="H107">
        <v>5.7</v>
      </c>
      <c r="I107">
        <v>3.3</v>
      </c>
      <c r="K107" s="18">
        <f>MONTH(날씨9[[#This Row],[tm]])</f>
        <v>4</v>
      </c>
      <c r="L107" s="18">
        <f>DAY(날씨9[[#This Row],[tm]])</f>
        <v>15</v>
      </c>
    </row>
    <row r="108" spans="1:12" x14ac:dyDescent="0.3">
      <c r="A108">
        <v>95</v>
      </c>
      <c r="B108" t="s">
        <v>50</v>
      </c>
      <c r="C108" s="4">
        <v>45032</v>
      </c>
      <c r="D108">
        <v>8.5</v>
      </c>
      <c r="E108">
        <v>4.2</v>
      </c>
      <c r="F108">
        <v>15.5</v>
      </c>
      <c r="G108">
        <v>6.3</v>
      </c>
      <c r="H108">
        <v>10.9</v>
      </c>
      <c r="I108">
        <v>6</v>
      </c>
      <c r="K108" s="18">
        <f>MONTH(날씨9[[#This Row],[tm]])</f>
        <v>4</v>
      </c>
      <c r="L108" s="18">
        <f>DAY(날씨9[[#This Row],[tm]])</f>
        <v>16</v>
      </c>
    </row>
    <row r="109" spans="1:12" x14ac:dyDescent="0.3">
      <c r="A109">
        <v>95</v>
      </c>
      <c r="B109" t="s">
        <v>50</v>
      </c>
      <c r="C109" s="4">
        <v>45033</v>
      </c>
      <c r="D109">
        <v>9.5</v>
      </c>
      <c r="E109">
        <v>1.2</v>
      </c>
      <c r="F109">
        <v>15.4</v>
      </c>
      <c r="G109">
        <v>0.2</v>
      </c>
      <c r="H109">
        <v>5.4</v>
      </c>
      <c r="I109">
        <v>3</v>
      </c>
      <c r="K109" s="18">
        <f>MONTH(날씨9[[#This Row],[tm]])</f>
        <v>4</v>
      </c>
      <c r="L109" s="18">
        <f>DAY(날씨9[[#This Row],[tm]])</f>
        <v>17</v>
      </c>
    </row>
    <row r="110" spans="1:12" x14ac:dyDescent="0.3">
      <c r="A110">
        <v>95</v>
      </c>
      <c r="B110" t="s">
        <v>50</v>
      </c>
      <c r="C110" s="4">
        <v>45034</v>
      </c>
      <c r="D110">
        <v>11.8</v>
      </c>
      <c r="E110">
        <v>8.4</v>
      </c>
      <c r="F110">
        <v>18.7</v>
      </c>
      <c r="G110">
        <v>3</v>
      </c>
      <c r="H110">
        <v>5.7</v>
      </c>
      <c r="I110">
        <v>3.6</v>
      </c>
      <c r="K110" s="18">
        <f>MONTH(날씨9[[#This Row],[tm]])</f>
        <v>4</v>
      </c>
      <c r="L110" s="18">
        <f>DAY(날씨9[[#This Row],[tm]])</f>
        <v>18</v>
      </c>
    </row>
    <row r="111" spans="1:12" x14ac:dyDescent="0.3">
      <c r="A111">
        <v>95</v>
      </c>
      <c r="B111" t="s">
        <v>50</v>
      </c>
      <c r="C111" s="4">
        <v>45035</v>
      </c>
      <c r="D111">
        <v>16.8</v>
      </c>
      <c r="E111">
        <v>8</v>
      </c>
      <c r="F111">
        <v>27</v>
      </c>
      <c r="H111">
        <v>6.3</v>
      </c>
      <c r="I111">
        <v>4.0999999999999996</v>
      </c>
      <c r="K111" s="18">
        <f>MONTH(날씨9[[#This Row],[tm]])</f>
        <v>4</v>
      </c>
      <c r="L111" s="18">
        <f>DAY(날씨9[[#This Row],[tm]])</f>
        <v>19</v>
      </c>
    </row>
    <row r="112" spans="1:12" x14ac:dyDescent="0.3">
      <c r="A112">
        <v>95</v>
      </c>
      <c r="B112" t="s">
        <v>50</v>
      </c>
      <c r="C112" s="4">
        <v>45036</v>
      </c>
      <c r="D112">
        <v>15.2</v>
      </c>
      <c r="E112">
        <v>11.5</v>
      </c>
      <c r="F112">
        <v>16.8</v>
      </c>
      <c r="G112">
        <v>0</v>
      </c>
      <c r="H112">
        <v>7</v>
      </c>
      <c r="I112">
        <v>3.8</v>
      </c>
      <c r="K112" s="18">
        <f>MONTH(날씨9[[#This Row],[tm]])</f>
        <v>4</v>
      </c>
      <c r="L112" s="18">
        <f>DAY(날씨9[[#This Row],[tm]])</f>
        <v>20</v>
      </c>
    </row>
    <row r="113" spans="1:12" x14ac:dyDescent="0.3">
      <c r="A113">
        <v>95</v>
      </c>
      <c r="B113" t="s">
        <v>50</v>
      </c>
      <c r="C113" s="4">
        <v>45037</v>
      </c>
      <c r="D113">
        <v>15.6</v>
      </c>
      <c r="E113">
        <v>10.6</v>
      </c>
      <c r="F113">
        <v>20.8</v>
      </c>
      <c r="H113">
        <v>8.8000000000000007</v>
      </c>
      <c r="I113">
        <v>4.9000000000000004</v>
      </c>
      <c r="K113" s="18">
        <f>MONTH(날씨9[[#This Row],[tm]])</f>
        <v>4</v>
      </c>
      <c r="L113" s="18">
        <f>DAY(날씨9[[#This Row],[tm]])</f>
        <v>21</v>
      </c>
    </row>
    <row r="114" spans="1:12" x14ac:dyDescent="0.3">
      <c r="A114">
        <v>95</v>
      </c>
      <c r="B114" t="s">
        <v>50</v>
      </c>
      <c r="C114" s="4">
        <v>45038</v>
      </c>
      <c r="D114">
        <v>13.3</v>
      </c>
      <c r="E114">
        <v>7.2</v>
      </c>
      <c r="F114">
        <v>20.3</v>
      </c>
      <c r="H114">
        <v>7.5</v>
      </c>
      <c r="I114">
        <v>4.5</v>
      </c>
      <c r="K114" s="18">
        <f>MONTH(날씨9[[#This Row],[tm]])</f>
        <v>4</v>
      </c>
      <c r="L114" s="18">
        <f>DAY(날씨9[[#This Row],[tm]])</f>
        <v>22</v>
      </c>
    </row>
    <row r="115" spans="1:12" x14ac:dyDescent="0.3">
      <c r="A115">
        <v>95</v>
      </c>
      <c r="B115" t="s">
        <v>50</v>
      </c>
      <c r="C115" s="4">
        <v>45039</v>
      </c>
      <c r="D115">
        <v>13.8</v>
      </c>
      <c r="E115">
        <v>3.6</v>
      </c>
      <c r="F115">
        <v>21.4</v>
      </c>
      <c r="H115">
        <v>6.9</v>
      </c>
      <c r="I115">
        <v>3.7</v>
      </c>
      <c r="K115" s="18">
        <f>MONTH(날씨9[[#This Row],[tm]])</f>
        <v>4</v>
      </c>
      <c r="L115" s="18">
        <f>DAY(날씨9[[#This Row],[tm]])</f>
        <v>23</v>
      </c>
    </row>
    <row r="116" spans="1:12" x14ac:dyDescent="0.3">
      <c r="A116">
        <v>95</v>
      </c>
      <c r="B116" t="s">
        <v>50</v>
      </c>
      <c r="C116" s="4">
        <v>45040</v>
      </c>
      <c r="D116">
        <v>14.4</v>
      </c>
      <c r="E116">
        <v>9.1999999999999993</v>
      </c>
      <c r="F116">
        <v>20.3</v>
      </c>
      <c r="H116">
        <v>9.6999999999999993</v>
      </c>
      <c r="I116">
        <v>4.8</v>
      </c>
      <c r="K116" s="18">
        <f>MONTH(날씨9[[#This Row],[tm]])</f>
        <v>4</v>
      </c>
      <c r="L116" s="18">
        <f>DAY(날씨9[[#This Row],[tm]])</f>
        <v>24</v>
      </c>
    </row>
    <row r="117" spans="1:12" x14ac:dyDescent="0.3">
      <c r="A117">
        <v>95</v>
      </c>
      <c r="B117" t="s">
        <v>50</v>
      </c>
      <c r="C117" s="4">
        <v>45041</v>
      </c>
      <c r="D117">
        <v>8.3000000000000007</v>
      </c>
      <c r="E117">
        <v>5.0999999999999996</v>
      </c>
      <c r="F117">
        <v>11</v>
      </c>
      <c r="G117">
        <v>2.9</v>
      </c>
      <c r="H117">
        <v>5.4</v>
      </c>
      <c r="I117">
        <v>2.7</v>
      </c>
      <c r="K117" s="18">
        <f>MONTH(날씨9[[#This Row],[tm]])</f>
        <v>4</v>
      </c>
      <c r="L117" s="18">
        <f>DAY(날씨9[[#This Row],[tm]])</f>
        <v>25</v>
      </c>
    </row>
    <row r="118" spans="1:12" x14ac:dyDescent="0.3">
      <c r="A118">
        <v>95</v>
      </c>
      <c r="B118" t="s">
        <v>50</v>
      </c>
      <c r="C118" s="4">
        <v>45042</v>
      </c>
      <c r="D118">
        <v>9.6999999999999993</v>
      </c>
      <c r="E118">
        <v>6.2</v>
      </c>
      <c r="F118">
        <v>13.9</v>
      </c>
      <c r="G118">
        <v>0.3</v>
      </c>
      <c r="H118">
        <v>8.6</v>
      </c>
      <c r="I118">
        <v>4.5</v>
      </c>
      <c r="K118" s="18">
        <f>MONTH(날씨9[[#This Row],[tm]])</f>
        <v>4</v>
      </c>
      <c r="L118" s="18">
        <f>DAY(날씨9[[#This Row],[tm]])</f>
        <v>26</v>
      </c>
    </row>
    <row r="119" spans="1:12" x14ac:dyDescent="0.3">
      <c r="A119">
        <v>95</v>
      </c>
      <c r="B119" t="s">
        <v>50</v>
      </c>
      <c r="C119" s="4">
        <v>45043</v>
      </c>
      <c r="D119">
        <v>10.7</v>
      </c>
      <c r="E119">
        <v>1.7</v>
      </c>
      <c r="F119">
        <v>19.7</v>
      </c>
      <c r="H119">
        <v>6.6</v>
      </c>
      <c r="I119">
        <v>2.9</v>
      </c>
      <c r="K119" s="18">
        <f>MONTH(날씨9[[#This Row],[tm]])</f>
        <v>4</v>
      </c>
      <c r="L119" s="18">
        <f>DAY(날씨9[[#This Row],[tm]])</f>
        <v>27</v>
      </c>
    </row>
    <row r="120" spans="1:12" x14ac:dyDescent="0.3">
      <c r="A120">
        <v>95</v>
      </c>
      <c r="B120" t="s">
        <v>50</v>
      </c>
      <c r="C120" s="4">
        <v>45044</v>
      </c>
      <c r="D120">
        <v>13.2</v>
      </c>
      <c r="E120">
        <v>3</v>
      </c>
      <c r="F120">
        <v>20.399999999999999</v>
      </c>
      <c r="G120">
        <v>0.5</v>
      </c>
      <c r="H120">
        <v>9.3000000000000007</v>
      </c>
      <c r="I120">
        <v>3.9</v>
      </c>
      <c r="K120" s="18">
        <f>MONTH(날씨9[[#This Row],[tm]])</f>
        <v>4</v>
      </c>
      <c r="L120" s="18">
        <f>DAY(날씨9[[#This Row],[tm]])</f>
        <v>28</v>
      </c>
    </row>
    <row r="121" spans="1:12" x14ac:dyDescent="0.3">
      <c r="A121">
        <v>95</v>
      </c>
      <c r="B121" t="s">
        <v>50</v>
      </c>
      <c r="C121" s="4">
        <v>45045</v>
      </c>
      <c r="D121">
        <v>12</v>
      </c>
      <c r="E121">
        <v>9.1</v>
      </c>
      <c r="F121">
        <v>14.9</v>
      </c>
      <c r="G121">
        <v>24.7</v>
      </c>
      <c r="H121">
        <v>12.7</v>
      </c>
      <c r="I121">
        <v>5.5</v>
      </c>
      <c r="K121" s="18">
        <f>MONTH(날씨9[[#This Row],[tm]])</f>
        <v>4</v>
      </c>
      <c r="L121" s="18">
        <f>DAY(날씨9[[#This Row],[tm]])</f>
        <v>29</v>
      </c>
    </row>
    <row r="122" spans="1:12" x14ac:dyDescent="0.3">
      <c r="A122">
        <v>95</v>
      </c>
      <c r="B122" t="s">
        <v>50</v>
      </c>
      <c r="C122" s="4">
        <v>45046</v>
      </c>
      <c r="D122">
        <v>11.8</v>
      </c>
      <c r="E122">
        <v>6.6</v>
      </c>
      <c r="F122">
        <v>16.7</v>
      </c>
      <c r="G122">
        <v>0</v>
      </c>
      <c r="H122">
        <v>12</v>
      </c>
      <c r="I122">
        <v>5.3</v>
      </c>
      <c r="K122" s="18">
        <f>MONTH(날씨9[[#This Row],[tm]])</f>
        <v>4</v>
      </c>
      <c r="L122" s="18">
        <f>DAY(날씨9[[#This Row],[tm]])</f>
        <v>30</v>
      </c>
    </row>
    <row r="123" spans="1:12" x14ac:dyDescent="0.3">
      <c r="A123">
        <v>95</v>
      </c>
      <c r="B123" t="s">
        <v>50</v>
      </c>
      <c r="C123" s="4">
        <v>45047</v>
      </c>
      <c r="D123">
        <v>13.1</v>
      </c>
      <c r="E123">
        <v>5.6</v>
      </c>
      <c r="F123">
        <v>19.899999999999999</v>
      </c>
      <c r="H123">
        <v>8.8000000000000007</v>
      </c>
      <c r="I123">
        <v>4.5999999999999996</v>
      </c>
      <c r="K123" s="18">
        <f>MONTH(날씨9[[#This Row],[tm]])</f>
        <v>5</v>
      </c>
      <c r="L123" s="18">
        <f>DAY(날씨9[[#This Row],[tm]])</f>
        <v>1</v>
      </c>
    </row>
    <row r="124" spans="1:12" x14ac:dyDescent="0.3">
      <c r="A124">
        <v>95</v>
      </c>
      <c r="B124" t="s">
        <v>50</v>
      </c>
      <c r="C124" s="4">
        <v>45048</v>
      </c>
      <c r="D124">
        <v>13.8</v>
      </c>
      <c r="E124">
        <v>4</v>
      </c>
      <c r="F124">
        <v>22.8</v>
      </c>
      <c r="H124">
        <v>6.4</v>
      </c>
      <c r="I124">
        <v>2.9</v>
      </c>
      <c r="K124" s="18">
        <f>MONTH(날씨9[[#This Row],[tm]])</f>
        <v>5</v>
      </c>
      <c r="L124" s="18">
        <f>DAY(날씨9[[#This Row],[tm]])</f>
        <v>2</v>
      </c>
    </row>
    <row r="125" spans="1:12" x14ac:dyDescent="0.3">
      <c r="A125">
        <v>95</v>
      </c>
      <c r="B125" t="s">
        <v>50</v>
      </c>
      <c r="C125" s="4">
        <v>45049</v>
      </c>
      <c r="D125">
        <v>16.5</v>
      </c>
      <c r="E125">
        <v>6.2</v>
      </c>
      <c r="F125">
        <v>24.6</v>
      </c>
      <c r="H125">
        <v>7.7</v>
      </c>
      <c r="I125">
        <v>2.9</v>
      </c>
      <c r="K125" s="18">
        <f>MONTH(날씨9[[#This Row],[tm]])</f>
        <v>5</v>
      </c>
      <c r="L125" s="18">
        <f>DAY(날씨9[[#This Row],[tm]])</f>
        <v>3</v>
      </c>
    </row>
    <row r="126" spans="1:12" x14ac:dyDescent="0.3">
      <c r="A126">
        <v>95</v>
      </c>
      <c r="B126" t="s">
        <v>50</v>
      </c>
      <c r="C126" s="4">
        <v>45050</v>
      </c>
      <c r="D126">
        <v>19</v>
      </c>
      <c r="E126">
        <v>12.9</v>
      </c>
      <c r="F126">
        <v>24.1</v>
      </c>
      <c r="H126">
        <v>4.7</v>
      </c>
      <c r="I126">
        <v>2.2000000000000002</v>
      </c>
      <c r="K126" s="18">
        <f>MONTH(날씨9[[#This Row],[tm]])</f>
        <v>5</v>
      </c>
      <c r="L126" s="18">
        <f>DAY(날씨9[[#This Row],[tm]])</f>
        <v>4</v>
      </c>
    </row>
    <row r="127" spans="1:12" x14ac:dyDescent="0.3">
      <c r="A127">
        <v>95</v>
      </c>
      <c r="B127" t="s">
        <v>50</v>
      </c>
      <c r="C127" s="4">
        <v>45051</v>
      </c>
      <c r="D127">
        <v>15.3</v>
      </c>
      <c r="E127">
        <v>11.9</v>
      </c>
      <c r="F127">
        <v>18</v>
      </c>
      <c r="G127">
        <v>75.5</v>
      </c>
      <c r="H127">
        <v>9.4</v>
      </c>
      <c r="I127">
        <v>5.7</v>
      </c>
      <c r="K127" s="18">
        <f>MONTH(날씨9[[#This Row],[tm]])</f>
        <v>5</v>
      </c>
      <c r="L127" s="18">
        <f>DAY(날씨9[[#This Row],[tm]])</f>
        <v>5</v>
      </c>
    </row>
    <row r="128" spans="1:12" x14ac:dyDescent="0.3">
      <c r="A128">
        <v>95</v>
      </c>
      <c r="B128" t="s">
        <v>50</v>
      </c>
      <c r="C128" s="4">
        <v>45052</v>
      </c>
      <c r="D128">
        <v>10.7</v>
      </c>
      <c r="E128">
        <v>9.3000000000000007</v>
      </c>
      <c r="F128">
        <v>12.5</v>
      </c>
      <c r="G128">
        <v>22.8</v>
      </c>
      <c r="H128">
        <v>11.3</v>
      </c>
      <c r="I128">
        <v>5.8</v>
      </c>
      <c r="K128" s="18">
        <f>MONTH(날씨9[[#This Row],[tm]])</f>
        <v>5</v>
      </c>
      <c r="L128" s="18">
        <f>DAY(날씨9[[#This Row],[tm]])</f>
        <v>6</v>
      </c>
    </row>
    <row r="129" spans="1:12" x14ac:dyDescent="0.3">
      <c r="A129">
        <v>95</v>
      </c>
      <c r="B129" t="s">
        <v>50</v>
      </c>
      <c r="C129" s="4">
        <v>45053</v>
      </c>
      <c r="D129">
        <v>12.4</v>
      </c>
      <c r="E129">
        <v>6.3</v>
      </c>
      <c r="F129">
        <v>17.899999999999999</v>
      </c>
      <c r="H129">
        <v>7.3</v>
      </c>
      <c r="I129">
        <v>4.5</v>
      </c>
      <c r="K129" s="18">
        <f>MONTH(날씨9[[#This Row],[tm]])</f>
        <v>5</v>
      </c>
      <c r="L129" s="18">
        <f>DAY(날씨9[[#This Row],[tm]])</f>
        <v>7</v>
      </c>
    </row>
    <row r="130" spans="1:12" x14ac:dyDescent="0.3">
      <c r="A130">
        <v>95</v>
      </c>
      <c r="B130" t="s">
        <v>50</v>
      </c>
      <c r="C130" s="4">
        <v>45054</v>
      </c>
      <c r="D130">
        <v>13.4</v>
      </c>
      <c r="E130">
        <v>3</v>
      </c>
      <c r="F130">
        <v>22.8</v>
      </c>
      <c r="H130">
        <v>7</v>
      </c>
      <c r="I130">
        <v>3.7</v>
      </c>
      <c r="K130" s="18">
        <f>MONTH(날씨9[[#This Row],[tm]])</f>
        <v>5</v>
      </c>
      <c r="L130" s="18">
        <f>DAY(날씨9[[#This Row],[tm]])</f>
        <v>8</v>
      </c>
    </row>
    <row r="131" spans="1:12" x14ac:dyDescent="0.3">
      <c r="A131">
        <v>95</v>
      </c>
      <c r="B131" t="s">
        <v>50</v>
      </c>
      <c r="C131" s="4">
        <v>45055</v>
      </c>
      <c r="D131">
        <v>15.7</v>
      </c>
      <c r="E131">
        <v>6.2</v>
      </c>
      <c r="F131">
        <v>24.8</v>
      </c>
      <c r="H131">
        <v>7.8</v>
      </c>
      <c r="I131">
        <v>4.0999999999999996</v>
      </c>
      <c r="K131" s="18">
        <f>MONTH(날씨9[[#This Row],[tm]])</f>
        <v>5</v>
      </c>
      <c r="L131" s="18">
        <f>DAY(날씨9[[#This Row],[tm]])</f>
        <v>9</v>
      </c>
    </row>
    <row r="132" spans="1:12" x14ac:dyDescent="0.3">
      <c r="A132">
        <v>95</v>
      </c>
      <c r="B132" t="s">
        <v>50</v>
      </c>
      <c r="C132" s="4">
        <v>45056</v>
      </c>
      <c r="D132">
        <v>16.899999999999999</v>
      </c>
      <c r="E132">
        <v>7.6</v>
      </c>
      <c r="F132">
        <v>25</v>
      </c>
      <c r="H132">
        <v>6.4</v>
      </c>
      <c r="I132">
        <v>4.4000000000000004</v>
      </c>
      <c r="K132" s="18">
        <f>MONTH(날씨9[[#This Row],[tm]])</f>
        <v>5</v>
      </c>
      <c r="L132" s="18">
        <f>DAY(날씨9[[#This Row],[tm]])</f>
        <v>10</v>
      </c>
    </row>
    <row r="133" spans="1:12" x14ac:dyDescent="0.3">
      <c r="A133">
        <v>95</v>
      </c>
      <c r="B133" t="s">
        <v>50</v>
      </c>
      <c r="C133" s="4">
        <v>45057</v>
      </c>
      <c r="D133">
        <v>17.3</v>
      </c>
      <c r="E133">
        <v>8.6999999999999993</v>
      </c>
      <c r="F133">
        <v>26</v>
      </c>
      <c r="H133">
        <v>7.1</v>
      </c>
      <c r="I133">
        <v>4</v>
      </c>
      <c r="K133" s="18">
        <f>MONTH(날씨9[[#This Row],[tm]])</f>
        <v>5</v>
      </c>
      <c r="L133" s="18">
        <f>DAY(날씨9[[#This Row],[tm]])</f>
        <v>11</v>
      </c>
    </row>
    <row r="134" spans="1:12" x14ac:dyDescent="0.3">
      <c r="A134">
        <v>95</v>
      </c>
      <c r="B134" t="s">
        <v>50</v>
      </c>
      <c r="C134" s="4">
        <v>45058</v>
      </c>
      <c r="D134">
        <v>15.5</v>
      </c>
      <c r="E134">
        <v>8.1</v>
      </c>
      <c r="F134">
        <v>23.1</v>
      </c>
      <c r="H134">
        <v>5.5</v>
      </c>
      <c r="I134">
        <v>2.9</v>
      </c>
      <c r="K134" s="18">
        <f>MONTH(날씨9[[#This Row],[tm]])</f>
        <v>5</v>
      </c>
      <c r="L134" s="18">
        <f>DAY(날씨9[[#This Row],[tm]])</f>
        <v>12</v>
      </c>
    </row>
    <row r="135" spans="1:12" x14ac:dyDescent="0.3">
      <c r="A135">
        <v>95</v>
      </c>
      <c r="B135" t="s">
        <v>50</v>
      </c>
      <c r="C135" s="4">
        <v>45059</v>
      </c>
      <c r="D135">
        <v>15.4</v>
      </c>
      <c r="E135">
        <v>7.4</v>
      </c>
      <c r="F135">
        <v>23</v>
      </c>
      <c r="G135">
        <v>2.2000000000000002</v>
      </c>
      <c r="H135">
        <v>5.3</v>
      </c>
      <c r="I135">
        <v>3</v>
      </c>
      <c r="K135" s="18">
        <f>MONTH(날씨9[[#This Row],[tm]])</f>
        <v>5</v>
      </c>
      <c r="L135" s="18">
        <f>DAY(날씨9[[#This Row],[tm]])</f>
        <v>13</v>
      </c>
    </row>
    <row r="136" spans="1:12" x14ac:dyDescent="0.3">
      <c r="A136">
        <v>95</v>
      </c>
      <c r="B136" t="s">
        <v>50</v>
      </c>
      <c r="C136" s="4">
        <v>45060</v>
      </c>
      <c r="D136">
        <v>15.8</v>
      </c>
      <c r="E136">
        <v>10.8</v>
      </c>
      <c r="F136">
        <v>22.1</v>
      </c>
      <c r="G136">
        <v>1.1000000000000001</v>
      </c>
      <c r="H136">
        <v>7.9</v>
      </c>
      <c r="I136">
        <v>3.9</v>
      </c>
      <c r="K136" s="18">
        <f>MONTH(날씨9[[#This Row],[tm]])</f>
        <v>5</v>
      </c>
      <c r="L136" s="18">
        <f>DAY(날씨9[[#This Row],[tm]])</f>
        <v>14</v>
      </c>
    </row>
    <row r="137" spans="1:12" x14ac:dyDescent="0.3">
      <c r="A137">
        <v>95</v>
      </c>
      <c r="B137" t="s">
        <v>50</v>
      </c>
      <c r="C137" s="4">
        <v>45061</v>
      </c>
      <c r="D137">
        <v>17.600000000000001</v>
      </c>
      <c r="E137">
        <v>8.4</v>
      </c>
      <c r="F137">
        <v>26.1</v>
      </c>
      <c r="H137">
        <v>7.7</v>
      </c>
      <c r="I137">
        <v>3.5</v>
      </c>
      <c r="K137" s="18">
        <f>MONTH(날씨9[[#This Row],[tm]])</f>
        <v>5</v>
      </c>
      <c r="L137" s="18">
        <f>DAY(날씨9[[#This Row],[tm]])</f>
        <v>15</v>
      </c>
    </row>
    <row r="138" spans="1:12" x14ac:dyDescent="0.3">
      <c r="A138">
        <v>95</v>
      </c>
      <c r="B138" t="s">
        <v>50</v>
      </c>
      <c r="C138" s="4">
        <v>45062</v>
      </c>
      <c r="D138">
        <v>21.3</v>
      </c>
      <c r="E138">
        <v>12.1</v>
      </c>
      <c r="F138">
        <v>30.1</v>
      </c>
      <c r="H138">
        <v>8</v>
      </c>
      <c r="I138">
        <v>4.2</v>
      </c>
      <c r="K138" s="18">
        <f>MONTH(날씨9[[#This Row],[tm]])</f>
        <v>5</v>
      </c>
      <c r="L138" s="18">
        <f>DAY(날씨9[[#This Row],[tm]])</f>
        <v>16</v>
      </c>
    </row>
    <row r="139" spans="1:12" x14ac:dyDescent="0.3">
      <c r="A139">
        <v>95</v>
      </c>
      <c r="B139" t="s">
        <v>50</v>
      </c>
      <c r="C139" s="4">
        <v>45063</v>
      </c>
      <c r="D139">
        <v>21</v>
      </c>
      <c r="E139">
        <v>12.8</v>
      </c>
      <c r="F139">
        <v>28.1</v>
      </c>
      <c r="H139">
        <v>10.8</v>
      </c>
      <c r="I139">
        <v>4.7</v>
      </c>
      <c r="K139" s="18">
        <f>MONTH(날씨9[[#This Row],[tm]])</f>
        <v>5</v>
      </c>
      <c r="L139" s="18">
        <f>DAY(날씨9[[#This Row],[tm]])</f>
        <v>17</v>
      </c>
    </row>
    <row r="140" spans="1:12" x14ac:dyDescent="0.3">
      <c r="A140">
        <v>95</v>
      </c>
      <c r="B140" t="s">
        <v>50</v>
      </c>
      <c r="C140" s="4">
        <v>45064</v>
      </c>
      <c r="D140">
        <v>19.5</v>
      </c>
      <c r="E140">
        <v>16.3</v>
      </c>
      <c r="F140">
        <v>27</v>
      </c>
      <c r="G140">
        <v>3.6</v>
      </c>
      <c r="H140">
        <v>7.9</v>
      </c>
      <c r="I140">
        <v>3.5</v>
      </c>
      <c r="K140" s="18">
        <f>MONTH(날씨9[[#This Row],[tm]])</f>
        <v>5</v>
      </c>
      <c r="L140" s="18">
        <f>DAY(날씨9[[#This Row],[tm]])</f>
        <v>18</v>
      </c>
    </row>
    <row r="141" spans="1:12" x14ac:dyDescent="0.3">
      <c r="A141">
        <v>95</v>
      </c>
      <c r="B141" t="s">
        <v>50</v>
      </c>
      <c r="C141" s="4">
        <v>45065</v>
      </c>
      <c r="D141">
        <v>19.100000000000001</v>
      </c>
      <c r="E141">
        <v>14.4</v>
      </c>
      <c r="F141">
        <v>25.8</v>
      </c>
      <c r="H141">
        <v>7.6</v>
      </c>
      <c r="I141">
        <v>4.3</v>
      </c>
      <c r="K141" s="18">
        <f>MONTH(날씨9[[#This Row],[tm]])</f>
        <v>5</v>
      </c>
      <c r="L141" s="18">
        <f>DAY(날씨9[[#This Row],[tm]])</f>
        <v>19</v>
      </c>
    </row>
    <row r="142" spans="1:12" x14ac:dyDescent="0.3">
      <c r="A142">
        <v>95</v>
      </c>
      <c r="B142" t="s">
        <v>50</v>
      </c>
      <c r="C142" s="4">
        <v>45066</v>
      </c>
      <c r="D142">
        <v>19.8</v>
      </c>
      <c r="E142">
        <v>13.7</v>
      </c>
      <c r="F142">
        <v>26.4</v>
      </c>
      <c r="G142">
        <v>0</v>
      </c>
      <c r="H142">
        <v>10.3</v>
      </c>
      <c r="I142">
        <v>4.3</v>
      </c>
      <c r="K142" s="18">
        <f>MONTH(날씨9[[#This Row],[tm]])</f>
        <v>5</v>
      </c>
      <c r="L142" s="18">
        <f>DAY(날씨9[[#This Row],[tm]])</f>
        <v>20</v>
      </c>
    </row>
    <row r="143" spans="1:12" x14ac:dyDescent="0.3">
      <c r="A143">
        <v>95</v>
      </c>
      <c r="B143" t="s">
        <v>50</v>
      </c>
      <c r="C143" s="4">
        <v>45067</v>
      </c>
      <c r="D143">
        <v>18.100000000000001</v>
      </c>
      <c r="E143">
        <v>14.8</v>
      </c>
      <c r="F143">
        <v>22.4</v>
      </c>
      <c r="G143">
        <v>0.2</v>
      </c>
      <c r="H143">
        <v>8.4</v>
      </c>
      <c r="I143">
        <v>4.5999999999999996</v>
      </c>
      <c r="K143" s="18">
        <f>MONTH(날씨9[[#This Row],[tm]])</f>
        <v>5</v>
      </c>
      <c r="L143" s="18">
        <f>DAY(날씨9[[#This Row],[tm]])</f>
        <v>21</v>
      </c>
    </row>
    <row r="144" spans="1:12" x14ac:dyDescent="0.3">
      <c r="A144">
        <v>95</v>
      </c>
      <c r="B144" t="s">
        <v>50</v>
      </c>
      <c r="C144" s="4">
        <v>45068</v>
      </c>
      <c r="D144">
        <v>18.600000000000001</v>
      </c>
      <c r="E144">
        <v>13.2</v>
      </c>
      <c r="F144">
        <v>25.3</v>
      </c>
      <c r="H144">
        <v>8.8000000000000007</v>
      </c>
      <c r="I144">
        <v>4.5</v>
      </c>
      <c r="K144" s="18">
        <f>MONTH(날씨9[[#This Row],[tm]])</f>
        <v>5</v>
      </c>
      <c r="L144" s="18">
        <f>DAY(날씨9[[#This Row],[tm]])</f>
        <v>22</v>
      </c>
    </row>
    <row r="145" spans="1:12" x14ac:dyDescent="0.3">
      <c r="A145">
        <v>95</v>
      </c>
      <c r="B145" t="s">
        <v>50</v>
      </c>
      <c r="C145" s="4">
        <v>45069</v>
      </c>
      <c r="D145">
        <v>17.2</v>
      </c>
      <c r="E145">
        <v>9.4</v>
      </c>
      <c r="F145">
        <v>24.9</v>
      </c>
      <c r="G145">
        <v>0</v>
      </c>
      <c r="H145">
        <v>9.1999999999999993</v>
      </c>
      <c r="I145">
        <v>4.5999999999999996</v>
      </c>
      <c r="K145" s="18">
        <f>MONTH(날씨9[[#This Row],[tm]])</f>
        <v>5</v>
      </c>
      <c r="L145" s="18">
        <f>DAY(날씨9[[#This Row],[tm]])</f>
        <v>23</v>
      </c>
    </row>
    <row r="146" spans="1:12" x14ac:dyDescent="0.3">
      <c r="A146">
        <v>95</v>
      </c>
      <c r="B146" t="s">
        <v>50</v>
      </c>
      <c r="C146" s="4">
        <v>45070</v>
      </c>
      <c r="D146">
        <v>18.5</v>
      </c>
      <c r="E146">
        <v>10.3</v>
      </c>
      <c r="F146">
        <v>26</v>
      </c>
      <c r="H146">
        <v>5.9</v>
      </c>
      <c r="I146">
        <v>2.9</v>
      </c>
      <c r="K146" s="18">
        <f>MONTH(날씨9[[#This Row],[tm]])</f>
        <v>5</v>
      </c>
      <c r="L146" s="18">
        <f>DAY(날씨9[[#This Row],[tm]])</f>
        <v>24</v>
      </c>
    </row>
    <row r="147" spans="1:12" x14ac:dyDescent="0.3">
      <c r="A147">
        <v>95</v>
      </c>
      <c r="B147" t="s">
        <v>50</v>
      </c>
      <c r="C147" s="4">
        <v>45071</v>
      </c>
      <c r="D147">
        <v>18.8</v>
      </c>
      <c r="E147">
        <v>10.6</v>
      </c>
      <c r="F147">
        <v>25.9</v>
      </c>
      <c r="G147">
        <v>0</v>
      </c>
      <c r="H147">
        <v>8.3000000000000007</v>
      </c>
      <c r="I147">
        <v>3.5</v>
      </c>
      <c r="K147" s="18">
        <f>MONTH(날씨9[[#This Row],[tm]])</f>
        <v>5</v>
      </c>
      <c r="L147" s="18">
        <f>DAY(날씨9[[#This Row],[tm]])</f>
        <v>25</v>
      </c>
    </row>
    <row r="148" spans="1:12" x14ac:dyDescent="0.3">
      <c r="A148">
        <v>95</v>
      </c>
      <c r="B148" t="s">
        <v>50</v>
      </c>
      <c r="C148" s="4">
        <v>45072</v>
      </c>
      <c r="D148">
        <v>18.899999999999999</v>
      </c>
      <c r="E148">
        <v>12.3</v>
      </c>
      <c r="F148">
        <v>24.6</v>
      </c>
      <c r="G148">
        <v>0.6</v>
      </c>
      <c r="H148">
        <v>6.4</v>
      </c>
      <c r="I148">
        <v>3.2</v>
      </c>
      <c r="K148" s="18">
        <f>MONTH(날씨9[[#This Row],[tm]])</f>
        <v>5</v>
      </c>
      <c r="L148" s="18">
        <f>DAY(날씨9[[#This Row],[tm]])</f>
        <v>26</v>
      </c>
    </row>
    <row r="149" spans="1:12" x14ac:dyDescent="0.3">
      <c r="A149">
        <v>95</v>
      </c>
      <c r="B149" t="s">
        <v>50</v>
      </c>
      <c r="C149" s="4">
        <v>45073</v>
      </c>
      <c r="D149">
        <v>17.100000000000001</v>
      </c>
      <c r="E149">
        <v>13.6</v>
      </c>
      <c r="F149">
        <v>19.899999999999999</v>
      </c>
      <c r="G149">
        <v>28.5</v>
      </c>
      <c r="H149">
        <v>4</v>
      </c>
      <c r="I149">
        <v>2.2000000000000002</v>
      </c>
      <c r="K149" s="18">
        <f>MONTH(날씨9[[#This Row],[tm]])</f>
        <v>5</v>
      </c>
      <c r="L149" s="18">
        <f>DAY(날씨9[[#This Row],[tm]])</f>
        <v>27</v>
      </c>
    </row>
    <row r="150" spans="1:12" x14ac:dyDescent="0.3">
      <c r="A150">
        <v>95</v>
      </c>
      <c r="B150" t="s">
        <v>50</v>
      </c>
      <c r="C150" s="4">
        <v>45074</v>
      </c>
      <c r="D150">
        <v>18.600000000000001</v>
      </c>
      <c r="E150">
        <v>17.3</v>
      </c>
      <c r="F150">
        <v>20</v>
      </c>
      <c r="G150">
        <v>20.9</v>
      </c>
      <c r="H150">
        <v>8.3000000000000007</v>
      </c>
      <c r="I150">
        <v>3.7</v>
      </c>
      <c r="K150" s="18">
        <f>MONTH(날씨9[[#This Row],[tm]])</f>
        <v>5</v>
      </c>
      <c r="L150" s="18">
        <f>DAY(날씨9[[#This Row],[tm]])</f>
        <v>28</v>
      </c>
    </row>
    <row r="151" spans="1:12" x14ac:dyDescent="0.3">
      <c r="A151">
        <v>95</v>
      </c>
      <c r="B151" t="s">
        <v>50</v>
      </c>
      <c r="C151" s="4">
        <v>45075</v>
      </c>
      <c r="D151">
        <v>23</v>
      </c>
      <c r="E151">
        <v>18</v>
      </c>
      <c r="F151">
        <v>29.8</v>
      </c>
      <c r="G151">
        <v>6.5</v>
      </c>
      <c r="H151">
        <v>5.8</v>
      </c>
      <c r="I151">
        <v>3.4</v>
      </c>
      <c r="K151" s="18">
        <f>MONTH(날씨9[[#This Row],[tm]])</f>
        <v>5</v>
      </c>
      <c r="L151" s="18">
        <f>DAY(날씨9[[#This Row],[tm]])</f>
        <v>29</v>
      </c>
    </row>
    <row r="152" spans="1:12" x14ac:dyDescent="0.3">
      <c r="A152">
        <v>95</v>
      </c>
      <c r="B152" t="s">
        <v>50</v>
      </c>
      <c r="C152" s="4">
        <v>45076</v>
      </c>
      <c r="D152">
        <v>21.5</v>
      </c>
      <c r="E152">
        <v>15.3</v>
      </c>
      <c r="F152">
        <v>27.2</v>
      </c>
      <c r="H152">
        <v>10</v>
      </c>
      <c r="I152">
        <v>5.7</v>
      </c>
      <c r="K152" s="18">
        <f>MONTH(날씨9[[#This Row],[tm]])</f>
        <v>5</v>
      </c>
      <c r="L152" s="18">
        <f>DAY(날씨9[[#This Row],[tm]])</f>
        <v>30</v>
      </c>
    </row>
    <row r="153" spans="1:12" x14ac:dyDescent="0.3">
      <c r="A153">
        <v>95</v>
      </c>
      <c r="B153" t="s">
        <v>50</v>
      </c>
      <c r="C153" s="4">
        <v>45077</v>
      </c>
      <c r="D153">
        <v>21.1</v>
      </c>
      <c r="E153">
        <v>13.9</v>
      </c>
      <c r="F153">
        <v>27</v>
      </c>
      <c r="H153">
        <v>5.7</v>
      </c>
      <c r="I153">
        <v>3</v>
      </c>
      <c r="K153" s="18">
        <f>MONTH(날씨9[[#This Row],[tm]])</f>
        <v>5</v>
      </c>
      <c r="L153" s="18">
        <f>DAY(날씨9[[#This Row],[tm]])</f>
        <v>31</v>
      </c>
    </row>
    <row r="154" spans="1:12" x14ac:dyDescent="0.3">
      <c r="A154">
        <v>95</v>
      </c>
      <c r="B154" t="s">
        <v>50</v>
      </c>
      <c r="C154" s="4">
        <v>45078</v>
      </c>
      <c r="D154">
        <v>21.1</v>
      </c>
      <c r="E154">
        <v>18</v>
      </c>
      <c r="F154">
        <v>25.8</v>
      </c>
      <c r="H154">
        <v>5.7</v>
      </c>
      <c r="I154">
        <v>2.6</v>
      </c>
      <c r="K154" s="18">
        <f>MONTH(날씨9[[#This Row],[tm]])</f>
        <v>6</v>
      </c>
      <c r="L154" s="18">
        <f>DAY(날씨9[[#This Row],[tm]])</f>
        <v>1</v>
      </c>
    </row>
    <row r="155" spans="1:12" x14ac:dyDescent="0.3">
      <c r="A155">
        <v>95</v>
      </c>
      <c r="B155" t="s">
        <v>50</v>
      </c>
      <c r="C155" s="4">
        <v>45079</v>
      </c>
      <c r="D155">
        <v>20.2</v>
      </c>
      <c r="E155">
        <v>16.600000000000001</v>
      </c>
      <c r="F155">
        <v>25.4</v>
      </c>
      <c r="H155">
        <v>6.5</v>
      </c>
      <c r="I155">
        <v>3.5</v>
      </c>
      <c r="K155" s="18">
        <f>MONTH(날씨9[[#This Row],[tm]])</f>
        <v>6</v>
      </c>
      <c r="L155" s="18">
        <f>DAY(날씨9[[#This Row],[tm]])</f>
        <v>2</v>
      </c>
    </row>
    <row r="156" spans="1:12" x14ac:dyDescent="0.3">
      <c r="A156">
        <v>95</v>
      </c>
      <c r="B156" t="s">
        <v>50</v>
      </c>
      <c r="C156" s="4">
        <v>45080</v>
      </c>
      <c r="D156">
        <v>20.6</v>
      </c>
      <c r="E156">
        <v>13</v>
      </c>
      <c r="F156">
        <v>27.5</v>
      </c>
      <c r="H156">
        <v>11.6</v>
      </c>
      <c r="I156">
        <v>5.3</v>
      </c>
      <c r="K156" s="18">
        <f>MONTH(날씨9[[#This Row],[tm]])</f>
        <v>6</v>
      </c>
      <c r="L156" s="18">
        <f>DAY(날씨9[[#This Row],[tm]])</f>
        <v>3</v>
      </c>
    </row>
    <row r="157" spans="1:12" x14ac:dyDescent="0.3">
      <c r="A157">
        <v>95</v>
      </c>
      <c r="B157" t="s">
        <v>50</v>
      </c>
      <c r="C157" s="4">
        <v>45081</v>
      </c>
      <c r="D157">
        <v>20.2</v>
      </c>
      <c r="E157">
        <v>12</v>
      </c>
      <c r="F157">
        <v>26.7</v>
      </c>
      <c r="H157">
        <v>9.1</v>
      </c>
      <c r="I157">
        <v>4.2</v>
      </c>
      <c r="K157" s="18">
        <f>MONTH(날씨9[[#This Row],[tm]])</f>
        <v>6</v>
      </c>
      <c r="L157" s="18">
        <f>DAY(날씨9[[#This Row],[tm]])</f>
        <v>4</v>
      </c>
    </row>
    <row r="158" spans="1:12" x14ac:dyDescent="0.3">
      <c r="A158">
        <v>95</v>
      </c>
      <c r="B158" t="s">
        <v>50</v>
      </c>
      <c r="C158" s="4">
        <v>45082</v>
      </c>
      <c r="D158">
        <v>20.100000000000001</v>
      </c>
      <c r="E158">
        <v>12.3</v>
      </c>
      <c r="F158">
        <v>27.1</v>
      </c>
      <c r="G158">
        <v>0</v>
      </c>
      <c r="H158">
        <v>8.5</v>
      </c>
      <c r="I158">
        <v>4.2</v>
      </c>
      <c r="K158" s="18">
        <f>MONTH(날씨9[[#This Row],[tm]])</f>
        <v>6</v>
      </c>
      <c r="L158" s="18">
        <f>DAY(날씨9[[#This Row],[tm]])</f>
        <v>5</v>
      </c>
    </row>
    <row r="159" spans="1:12" x14ac:dyDescent="0.3">
      <c r="A159">
        <v>95</v>
      </c>
      <c r="B159" t="s">
        <v>50</v>
      </c>
      <c r="C159" s="4">
        <v>45083</v>
      </c>
      <c r="D159">
        <v>19.600000000000001</v>
      </c>
      <c r="E159">
        <v>17</v>
      </c>
      <c r="F159">
        <v>23.8</v>
      </c>
      <c r="G159">
        <v>0</v>
      </c>
      <c r="H159">
        <v>9.3000000000000007</v>
      </c>
      <c r="I159">
        <v>4.8</v>
      </c>
      <c r="K159" s="18">
        <f>MONTH(날씨9[[#This Row],[tm]])</f>
        <v>6</v>
      </c>
      <c r="L159" s="18">
        <f>DAY(날씨9[[#This Row],[tm]])</f>
        <v>6</v>
      </c>
    </row>
    <row r="160" spans="1:12" x14ac:dyDescent="0.3">
      <c r="A160">
        <v>95</v>
      </c>
      <c r="B160" t="s">
        <v>50</v>
      </c>
      <c r="C160" s="4">
        <v>45084</v>
      </c>
      <c r="D160">
        <v>20.9</v>
      </c>
      <c r="E160">
        <v>17.100000000000001</v>
      </c>
      <c r="F160">
        <v>25.6</v>
      </c>
      <c r="H160">
        <v>7.5</v>
      </c>
      <c r="I160">
        <v>3.7</v>
      </c>
      <c r="K160" s="18">
        <f>MONTH(날씨9[[#This Row],[tm]])</f>
        <v>6</v>
      </c>
      <c r="L160" s="18">
        <f>DAY(날씨9[[#This Row],[tm]])</f>
        <v>7</v>
      </c>
    </row>
    <row r="161" spans="1:12" x14ac:dyDescent="0.3">
      <c r="A161">
        <v>95</v>
      </c>
      <c r="B161" t="s">
        <v>50</v>
      </c>
      <c r="C161" s="4">
        <v>45085</v>
      </c>
      <c r="D161">
        <v>19.399999999999999</v>
      </c>
      <c r="E161">
        <v>16.2</v>
      </c>
      <c r="F161">
        <v>23.5</v>
      </c>
      <c r="G161">
        <v>1.6</v>
      </c>
      <c r="H161">
        <v>6.5</v>
      </c>
      <c r="I161">
        <v>3.5</v>
      </c>
      <c r="K161" s="18">
        <f>MONTH(날씨9[[#This Row],[tm]])</f>
        <v>6</v>
      </c>
      <c r="L161" s="18">
        <f>DAY(날씨9[[#This Row],[tm]])</f>
        <v>8</v>
      </c>
    </row>
    <row r="162" spans="1:12" x14ac:dyDescent="0.3">
      <c r="A162">
        <v>95</v>
      </c>
      <c r="B162" t="s">
        <v>50</v>
      </c>
      <c r="C162" s="4">
        <v>45086</v>
      </c>
      <c r="D162">
        <v>19.8</v>
      </c>
      <c r="E162">
        <v>13.5</v>
      </c>
      <c r="F162">
        <v>26.8</v>
      </c>
      <c r="G162">
        <v>34.200000000000003</v>
      </c>
      <c r="H162">
        <v>9.5</v>
      </c>
      <c r="I162">
        <v>4.3</v>
      </c>
      <c r="K162" s="18">
        <f>MONTH(날씨9[[#This Row],[tm]])</f>
        <v>6</v>
      </c>
      <c r="L162" s="18">
        <f>DAY(날씨9[[#This Row],[tm]])</f>
        <v>9</v>
      </c>
    </row>
    <row r="163" spans="1:12" x14ac:dyDescent="0.3">
      <c r="A163">
        <v>95</v>
      </c>
      <c r="B163" t="s">
        <v>50</v>
      </c>
      <c r="C163" s="4">
        <v>45087</v>
      </c>
      <c r="D163">
        <v>18.899999999999999</v>
      </c>
      <c r="E163">
        <v>15.3</v>
      </c>
      <c r="F163">
        <v>27.1</v>
      </c>
      <c r="G163">
        <v>35.799999999999997</v>
      </c>
      <c r="H163">
        <v>16</v>
      </c>
      <c r="I163">
        <v>3.7</v>
      </c>
      <c r="K163" s="18">
        <f>MONTH(날씨9[[#This Row],[tm]])</f>
        <v>6</v>
      </c>
      <c r="L163" s="18">
        <f>DAY(날씨9[[#This Row],[tm]])</f>
        <v>10</v>
      </c>
    </row>
    <row r="164" spans="1:12" x14ac:dyDescent="0.3">
      <c r="A164">
        <v>95</v>
      </c>
      <c r="B164" t="s">
        <v>50</v>
      </c>
      <c r="C164" s="4">
        <v>45088</v>
      </c>
      <c r="D164">
        <v>20.6</v>
      </c>
      <c r="E164">
        <v>16</v>
      </c>
      <c r="F164">
        <v>26.7</v>
      </c>
      <c r="G164">
        <v>2.2000000000000002</v>
      </c>
      <c r="H164">
        <v>3.9</v>
      </c>
      <c r="I164">
        <v>2.2000000000000002</v>
      </c>
      <c r="K164" s="18">
        <f>MONTH(날씨9[[#This Row],[tm]])</f>
        <v>6</v>
      </c>
      <c r="L164" s="18">
        <f>DAY(날씨9[[#This Row],[tm]])</f>
        <v>11</v>
      </c>
    </row>
    <row r="165" spans="1:12" x14ac:dyDescent="0.3">
      <c r="A165">
        <v>95</v>
      </c>
      <c r="B165" t="s">
        <v>50</v>
      </c>
      <c r="C165" s="4">
        <v>45089</v>
      </c>
      <c r="D165">
        <v>20.5</v>
      </c>
      <c r="E165">
        <v>16.100000000000001</v>
      </c>
      <c r="F165">
        <v>25.9</v>
      </c>
      <c r="H165">
        <v>9.3000000000000007</v>
      </c>
      <c r="I165">
        <v>4</v>
      </c>
      <c r="K165" s="18">
        <f>MONTH(날씨9[[#This Row],[tm]])</f>
        <v>6</v>
      </c>
      <c r="L165" s="18">
        <f>DAY(날씨9[[#This Row],[tm]])</f>
        <v>12</v>
      </c>
    </row>
    <row r="166" spans="1:12" x14ac:dyDescent="0.3">
      <c r="A166">
        <v>95</v>
      </c>
      <c r="B166" t="s">
        <v>50</v>
      </c>
      <c r="C166" s="4">
        <v>45090</v>
      </c>
      <c r="D166">
        <v>19.600000000000001</v>
      </c>
      <c r="E166">
        <v>15.3</v>
      </c>
      <c r="F166">
        <v>25.9</v>
      </c>
      <c r="G166">
        <v>2.2000000000000002</v>
      </c>
      <c r="H166">
        <v>9.6</v>
      </c>
      <c r="I166">
        <v>5.4</v>
      </c>
      <c r="K166" s="18">
        <f>MONTH(날씨9[[#This Row],[tm]])</f>
        <v>6</v>
      </c>
      <c r="L166" s="18">
        <f>DAY(날씨9[[#This Row],[tm]])</f>
        <v>13</v>
      </c>
    </row>
    <row r="167" spans="1:12" x14ac:dyDescent="0.3">
      <c r="A167">
        <v>95</v>
      </c>
      <c r="B167" t="s">
        <v>50</v>
      </c>
      <c r="C167" s="4">
        <v>45091</v>
      </c>
      <c r="D167">
        <v>19.7</v>
      </c>
      <c r="E167">
        <v>13.2</v>
      </c>
      <c r="F167">
        <v>26.3</v>
      </c>
      <c r="G167">
        <v>0</v>
      </c>
      <c r="H167">
        <v>5.4</v>
      </c>
      <c r="I167">
        <v>3.1</v>
      </c>
      <c r="K167" s="18">
        <f>MONTH(날씨9[[#This Row],[tm]])</f>
        <v>6</v>
      </c>
      <c r="L167" s="18">
        <f>DAY(날씨9[[#This Row],[tm]])</f>
        <v>14</v>
      </c>
    </row>
    <row r="168" spans="1:12" x14ac:dyDescent="0.3">
      <c r="A168">
        <v>95</v>
      </c>
      <c r="B168" t="s">
        <v>50</v>
      </c>
      <c r="C168" s="4">
        <v>45092</v>
      </c>
      <c r="D168">
        <v>21.6</v>
      </c>
      <c r="E168">
        <v>14.9</v>
      </c>
      <c r="F168">
        <v>27.7</v>
      </c>
      <c r="H168">
        <v>5.0999999999999996</v>
      </c>
      <c r="I168">
        <v>2.5</v>
      </c>
      <c r="K168" s="18">
        <f>MONTH(날씨9[[#This Row],[tm]])</f>
        <v>6</v>
      </c>
      <c r="L168" s="18">
        <f>DAY(날씨9[[#This Row],[tm]])</f>
        <v>15</v>
      </c>
    </row>
    <row r="169" spans="1:12" x14ac:dyDescent="0.3">
      <c r="A169">
        <v>95</v>
      </c>
      <c r="B169" t="s">
        <v>50</v>
      </c>
      <c r="C169" s="4">
        <v>45093</v>
      </c>
      <c r="D169">
        <v>22.6</v>
      </c>
      <c r="E169">
        <v>16.2</v>
      </c>
      <c r="F169">
        <v>28.8</v>
      </c>
      <c r="H169">
        <v>5.7</v>
      </c>
      <c r="I169">
        <v>3.1</v>
      </c>
      <c r="K169" s="18">
        <f>MONTH(날씨9[[#This Row],[tm]])</f>
        <v>6</v>
      </c>
      <c r="L169" s="18">
        <f>DAY(날씨9[[#This Row],[tm]])</f>
        <v>16</v>
      </c>
    </row>
    <row r="170" spans="1:12" x14ac:dyDescent="0.3">
      <c r="A170">
        <v>95</v>
      </c>
      <c r="B170" t="s">
        <v>50</v>
      </c>
      <c r="C170" s="4">
        <v>45094</v>
      </c>
      <c r="D170">
        <v>23</v>
      </c>
      <c r="E170">
        <v>15.1</v>
      </c>
      <c r="F170">
        <v>30.3</v>
      </c>
      <c r="H170">
        <v>5.5</v>
      </c>
      <c r="I170">
        <v>2.7</v>
      </c>
      <c r="K170" s="18">
        <f>MONTH(날씨9[[#This Row],[tm]])</f>
        <v>6</v>
      </c>
      <c r="L170" s="18">
        <f>DAY(날씨9[[#This Row],[tm]])</f>
        <v>17</v>
      </c>
    </row>
    <row r="171" spans="1:12" x14ac:dyDescent="0.3">
      <c r="A171">
        <v>95</v>
      </c>
      <c r="B171" t="s">
        <v>50</v>
      </c>
      <c r="C171" s="4">
        <v>45095</v>
      </c>
      <c r="D171">
        <v>24.7</v>
      </c>
      <c r="E171">
        <v>17.8</v>
      </c>
      <c r="F171">
        <v>33.299999999999997</v>
      </c>
      <c r="H171">
        <v>5.7</v>
      </c>
      <c r="I171">
        <v>3.8</v>
      </c>
      <c r="K171" s="18">
        <f>MONTH(날씨9[[#This Row],[tm]])</f>
        <v>6</v>
      </c>
      <c r="L171" s="18">
        <f>DAY(날씨9[[#This Row],[tm]])</f>
        <v>18</v>
      </c>
    </row>
    <row r="172" spans="1:12" x14ac:dyDescent="0.3">
      <c r="A172">
        <v>95</v>
      </c>
      <c r="B172" t="s">
        <v>50</v>
      </c>
      <c r="C172" s="4">
        <v>45096</v>
      </c>
      <c r="D172">
        <v>26.1</v>
      </c>
      <c r="E172">
        <v>18.5</v>
      </c>
      <c r="F172">
        <v>32.4</v>
      </c>
      <c r="H172">
        <v>7.1</v>
      </c>
      <c r="I172">
        <v>4.2</v>
      </c>
      <c r="K172" s="18">
        <f>MONTH(날씨9[[#This Row],[tm]])</f>
        <v>6</v>
      </c>
      <c r="L172" s="18">
        <f>DAY(날씨9[[#This Row],[tm]])</f>
        <v>19</v>
      </c>
    </row>
    <row r="173" spans="1:12" x14ac:dyDescent="0.3">
      <c r="A173">
        <v>95</v>
      </c>
      <c r="B173" t="s">
        <v>50</v>
      </c>
      <c r="C173" s="4">
        <v>45097</v>
      </c>
      <c r="D173">
        <v>22.3</v>
      </c>
      <c r="E173">
        <v>20.100000000000001</v>
      </c>
      <c r="F173">
        <v>25</v>
      </c>
      <c r="G173">
        <v>0.3</v>
      </c>
      <c r="H173">
        <v>8.9</v>
      </c>
      <c r="I173">
        <v>4.4000000000000004</v>
      </c>
      <c r="K173" s="18">
        <f>MONTH(날씨9[[#This Row],[tm]])</f>
        <v>6</v>
      </c>
      <c r="L173" s="18">
        <f>DAY(날씨9[[#This Row],[tm]])</f>
        <v>20</v>
      </c>
    </row>
    <row r="174" spans="1:12" x14ac:dyDescent="0.3">
      <c r="A174">
        <v>95</v>
      </c>
      <c r="B174" t="s">
        <v>50</v>
      </c>
      <c r="C174" s="4">
        <v>45098</v>
      </c>
      <c r="D174">
        <v>19</v>
      </c>
      <c r="E174">
        <v>16.399999999999999</v>
      </c>
      <c r="F174">
        <v>22.7</v>
      </c>
      <c r="G174">
        <v>30</v>
      </c>
      <c r="H174">
        <v>6.4</v>
      </c>
      <c r="I174">
        <v>4.0999999999999996</v>
      </c>
      <c r="K174" s="18">
        <f>MONTH(날씨9[[#This Row],[tm]])</f>
        <v>6</v>
      </c>
      <c r="L174" s="18">
        <f>DAY(날씨9[[#This Row],[tm]])</f>
        <v>21</v>
      </c>
    </row>
    <row r="175" spans="1:12" x14ac:dyDescent="0.3">
      <c r="A175">
        <v>95</v>
      </c>
      <c r="B175" t="s">
        <v>50</v>
      </c>
      <c r="C175" s="4">
        <v>45099</v>
      </c>
      <c r="D175">
        <v>19.7</v>
      </c>
      <c r="E175">
        <v>15.8</v>
      </c>
      <c r="F175">
        <v>26.1</v>
      </c>
      <c r="G175">
        <v>7.2</v>
      </c>
      <c r="H175">
        <v>7.6</v>
      </c>
      <c r="I175">
        <v>3.2</v>
      </c>
      <c r="K175" s="18">
        <f>MONTH(날씨9[[#This Row],[tm]])</f>
        <v>6</v>
      </c>
      <c r="L175" s="18">
        <f>DAY(날씨9[[#This Row],[tm]])</f>
        <v>22</v>
      </c>
    </row>
    <row r="176" spans="1:12" x14ac:dyDescent="0.3">
      <c r="A176">
        <v>95</v>
      </c>
      <c r="B176" t="s">
        <v>50</v>
      </c>
      <c r="C176" s="4">
        <v>45100</v>
      </c>
      <c r="D176">
        <v>22</v>
      </c>
      <c r="E176">
        <v>16.8</v>
      </c>
      <c r="F176">
        <v>28.5</v>
      </c>
      <c r="H176">
        <v>4.9000000000000004</v>
      </c>
      <c r="I176">
        <v>2.2000000000000002</v>
      </c>
      <c r="K176" s="18">
        <f>MONTH(날씨9[[#This Row],[tm]])</f>
        <v>6</v>
      </c>
      <c r="L176" s="18">
        <f>DAY(날씨9[[#This Row],[tm]])</f>
        <v>23</v>
      </c>
    </row>
    <row r="177" spans="1:12" x14ac:dyDescent="0.3">
      <c r="A177">
        <v>95</v>
      </c>
      <c r="B177" t="s">
        <v>50</v>
      </c>
      <c r="C177" s="4">
        <v>45101</v>
      </c>
      <c r="D177">
        <v>24.3</v>
      </c>
      <c r="E177">
        <v>17.899999999999999</v>
      </c>
      <c r="F177">
        <v>30</v>
      </c>
      <c r="H177">
        <v>5</v>
      </c>
      <c r="I177">
        <v>2.7</v>
      </c>
      <c r="K177" s="18">
        <f>MONTH(날씨9[[#This Row],[tm]])</f>
        <v>6</v>
      </c>
      <c r="L177" s="18">
        <f>DAY(날씨9[[#This Row],[tm]])</f>
        <v>24</v>
      </c>
    </row>
    <row r="178" spans="1:12" x14ac:dyDescent="0.3">
      <c r="A178">
        <v>95</v>
      </c>
      <c r="B178" t="s">
        <v>50</v>
      </c>
      <c r="C178" s="4">
        <v>45102</v>
      </c>
      <c r="D178">
        <v>26</v>
      </c>
      <c r="E178">
        <v>19.100000000000001</v>
      </c>
      <c r="F178">
        <v>32.1</v>
      </c>
      <c r="H178">
        <v>4.0999999999999996</v>
      </c>
      <c r="I178">
        <v>2</v>
      </c>
      <c r="K178" s="18">
        <f>MONTH(날씨9[[#This Row],[tm]])</f>
        <v>6</v>
      </c>
      <c r="L178" s="18">
        <f>DAY(날씨9[[#This Row],[tm]])</f>
        <v>25</v>
      </c>
    </row>
    <row r="179" spans="1:12" x14ac:dyDescent="0.3">
      <c r="A179">
        <v>95</v>
      </c>
      <c r="B179" t="s">
        <v>50</v>
      </c>
      <c r="C179" s="4">
        <v>45103</v>
      </c>
      <c r="D179">
        <v>22.3</v>
      </c>
      <c r="E179">
        <v>20.100000000000001</v>
      </c>
      <c r="F179">
        <v>24.6</v>
      </c>
      <c r="G179">
        <v>38.5</v>
      </c>
      <c r="H179">
        <v>6.4</v>
      </c>
      <c r="I179">
        <v>3.3</v>
      </c>
      <c r="K179" s="18">
        <f>MONTH(날씨9[[#This Row],[tm]])</f>
        <v>6</v>
      </c>
      <c r="L179" s="18">
        <f>DAY(날씨9[[#This Row],[tm]])</f>
        <v>26</v>
      </c>
    </row>
    <row r="180" spans="1:12" x14ac:dyDescent="0.3">
      <c r="A180">
        <v>95</v>
      </c>
      <c r="B180" t="s">
        <v>50</v>
      </c>
      <c r="C180" s="4">
        <v>45104</v>
      </c>
      <c r="D180">
        <v>23.1</v>
      </c>
      <c r="E180">
        <v>19.8</v>
      </c>
      <c r="F180">
        <v>27.4</v>
      </c>
      <c r="G180">
        <v>3.6</v>
      </c>
      <c r="H180">
        <v>8.6</v>
      </c>
      <c r="I180">
        <v>4.3</v>
      </c>
      <c r="K180" s="18">
        <f>MONTH(날씨9[[#This Row],[tm]])</f>
        <v>6</v>
      </c>
      <c r="L180" s="18">
        <f>DAY(날씨9[[#This Row],[tm]])</f>
        <v>27</v>
      </c>
    </row>
    <row r="181" spans="1:12" x14ac:dyDescent="0.3">
      <c r="A181">
        <v>95</v>
      </c>
      <c r="B181" t="s">
        <v>50</v>
      </c>
      <c r="C181" s="4">
        <v>45105</v>
      </c>
      <c r="D181">
        <v>24.6</v>
      </c>
      <c r="E181">
        <v>19.3</v>
      </c>
      <c r="F181">
        <v>29.7</v>
      </c>
      <c r="H181">
        <v>5.8</v>
      </c>
      <c r="I181">
        <v>2.8</v>
      </c>
      <c r="K181" s="18">
        <f>MONTH(날씨9[[#This Row],[tm]])</f>
        <v>6</v>
      </c>
      <c r="L181" s="18">
        <f>DAY(날씨9[[#This Row],[tm]])</f>
        <v>28</v>
      </c>
    </row>
    <row r="182" spans="1:12" x14ac:dyDescent="0.3">
      <c r="A182">
        <v>95</v>
      </c>
      <c r="B182" t="s">
        <v>50</v>
      </c>
      <c r="C182" s="4">
        <v>45106</v>
      </c>
      <c r="D182">
        <v>22.4</v>
      </c>
      <c r="E182">
        <v>20.399999999999999</v>
      </c>
      <c r="F182">
        <v>24.4</v>
      </c>
      <c r="G182">
        <v>60.9</v>
      </c>
      <c r="H182">
        <v>7.6</v>
      </c>
      <c r="I182">
        <v>3.6</v>
      </c>
      <c r="K182" s="18">
        <f>MONTH(날씨9[[#This Row],[tm]])</f>
        <v>6</v>
      </c>
      <c r="L182" s="18">
        <f>DAY(날씨9[[#This Row],[tm]])</f>
        <v>29</v>
      </c>
    </row>
    <row r="183" spans="1:12" x14ac:dyDescent="0.3">
      <c r="A183">
        <v>95</v>
      </c>
      <c r="B183" t="s">
        <v>50</v>
      </c>
      <c r="C183" s="4">
        <v>45107</v>
      </c>
      <c r="D183">
        <v>25</v>
      </c>
      <c r="E183">
        <v>19.7</v>
      </c>
      <c r="F183">
        <v>30.7</v>
      </c>
      <c r="G183">
        <v>3.9</v>
      </c>
      <c r="H183">
        <v>4.5999999999999996</v>
      </c>
      <c r="I183">
        <v>2.6</v>
      </c>
      <c r="K183" s="18">
        <f>MONTH(날씨9[[#This Row],[tm]])</f>
        <v>6</v>
      </c>
      <c r="L183" s="18">
        <f>DAY(날씨9[[#This Row],[tm]])</f>
        <v>30</v>
      </c>
    </row>
    <row r="184" spans="1:12" x14ac:dyDescent="0.3">
      <c r="A184">
        <v>95</v>
      </c>
      <c r="B184" t="s">
        <v>50</v>
      </c>
      <c r="C184" s="4">
        <v>45108</v>
      </c>
      <c r="D184">
        <v>26.9</v>
      </c>
      <c r="E184">
        <v>22.2</v>
      </c>
      <c r="F184">
        <v>32.200000000000003</v>
      </c>
      <c r="H184">
        <v>5.8</v>
      </c>
      <c r="I184">
        <v>3</v>
      </c>
      <c r="K184" s="18">
        <f>MONTH(날씨9[[#This Row],[tm]])</f>
        <v>7</v>
      </c>
      <c r="L184" s="18">
        <f>DAY(날씨9[[#This Row],[tm]])</f>
        <v>1</v>
      </c>
    </row>
    <row r="185" spans="1:12" x14ac:dyDescent="0.3">
      <c r="A185">
        <v>95</v>
      </c>
      <c r="B185" t="s">
        <v>50</v>
      </c>
      <c r="C185" s="4">
        <v>45109</v>
      </c>
      <c r="D185">
        <v>26.3</v>
      </c>
      <c r="E185">
        <v>22.6</v>
      </c>
      <c r="F185">
        <v>30.4</v>
      </c>
      <c r="H185">
        <v>5</v>
      </c>
      <c r="I185">
        <v>2.7</v>
      </c>
      <c r="K185" s="18">
        <f>MONTH(날씨9[[#This Row],[tm]])</f>
        <v>7</v>
      </c>
      <c r="L185" s="18">
        <f>DAY(날씨9[[#This Row],[tm]])</f>
        <v>2</v>
      </c>
    </row>
    <row r="186" spans="1:12" x14ac:dyDescent="0.3">
      <c r="A186">
        <v>95</v>
      </c>
      <c r="B186" t="s">
        <v>50</v>
      </c>
      <c r="C186" s="4">
        <v>45110</v>
      </c>
      <c r="D186">
        <v>26.7</v>
      </c>
      <c r="E186">
        <v>21.3</v>
      </c>
      <c r="F186">
        <v>32.9</v>
      </c>
      <c r="H186">
        <v>4.7</v>
      </c>
      <c r="I186">
        <v>2.6</v>
      </c>
      <c r="K186" s="18">
        <f>MONTH(날씨9[[#This Row],[tm]])</f>
        <v>7</v>
      </c>
      <c r="L186" s="18">
        <f>DAY(날씨9[[#This Row],[tm]])</f>
        <v>3</v>
      </c>
    </row>
    <row r="187" spans="1:12" x14ac:dyDescent="0.3">
      <c r="A187">
        <v>95</v>
      </c>
      <c r="B187" t="s">
        <v>50</v>
      </c>
      <c r="C187" s="4">
        <v>45111</v>
      </c>
      <c r="D187">
        <v>25.2</v>
      </c>
      <c r="E187">
        <v>21.2</v>
      </c>
      <c r="F187">
        <v>31.1</v>
      </c>
      <c r="G187">
        <v>50.5</v>
      </c>
      <c r="H187">
        <v>6.3</v>
      </c>
      <c r="I187">
        <v>3.3</v>
      </c>
      <c r="K187" s="18">
        <f>MONTH(날씨9[[#This Row],[tm]])</f>
        <v>7</v>
      </c>
      <c r="L187" s="18">
        <f>DAY(날씨9[[#This Row],[tm]])</f>
        <v>4</v>
      </c>
    </row>
    <row r="188" spans="1:12" x14ac:dyDescent="0.3">
      <c r="A188">
        <v>95</v>
      </c>
      <c r="B188" t="s">
        <v>50</v>
      </c>
      <c r="C188" s="4">
        <v>45112</v>
      </c>
      <c r="D188">
        <v>23.8</v>
      </c>
      <c r="E188">
        <v>21</v>
      </c>
      <c r="F188">
        <v>28.1</v>
      </c>
      <c r="G188">
        <v>21.9</v>
      </c>
      <c r="H188">
        <v>10.7</v>
      </c>
      <c r="I188">
        <v>5.2</v>
      </c>
      <c r="K188" s="18">
        <f>MONTH(날씨9[[#This Row],[tm]])</f>
        <v>7</v>
      </c>
      <c r="L188" s="18">
        <f>DAY(날씨9[[#This Row],[tm]])</f>
        <v>5</v>
      </c>
    </row>
    <row r="189" spans="1:12" x14ac:dyDescent="0.3">
      <c r="A189">
        <v>95</v>
      </c>
      <c r="B189" t="s">
        <v>50</v>
      </c>
      <c r="C189" s="4">
        <v>45113</v>
      </c>
      <c r="D189">
        <v>25.7</v>
      </c>
      <c r="E189">
        <v>21</v>
      </c>
      <c r="F189">
        <v>31.3</v>
      </c>
      <c r="H189">
        <v>7.9</v>
      </c>
      <c r="I189">
        <v>3.8</v>
      </c>
      <c r="K189" s="18">
        <f>MONTH(날씨9[[#This Row],[tm]])</f>
        <v>7</v>
      </c>
      <c r="L189" s="18">
        <f>DAY(날씨9[[#This Row],[tm]])</f>
        <v>6</v>
      </c>
    </row>
    <row r="190" spans="1:12" x14ac:dyDescent="0.3">
      <c r="A190">
        <v>95</v>
      </c>
      <c r="B190" t="s">
        <v>50</v>
      </c>
      <c r="C190" s="4">
        <v>45114</v>
      </c>
      <c r="D190">
        <v>25.2</v>
      </c>
      <c r="E190">
        <v>19.7</v>
      </c>
      <c r="F190">
        <v>33.299999999999997</v>
      </c>
      <c r="H190">
        <v>5.7</v>
      </c>
      <c r="I190">
        <v>3.2</v>
      </c>
      <c r="K190" s="18">
        <f>MONTH(날씨9[[#This Row],[tm]])</f>
        <v>7</v>
      </c>
      <c r="L190" s="18">
        <f>DAY(날씨9[[#This Row],[tm]])</f>
        <v>7</v>
      </c>
    </row>
    <row r="191" spans="1:12" x14ac:dyDescent="0.3">
      <c r="A191">
        <v>95</v>
      </c>
      <c r="B191" t="s">
        <v>50</v>
      </c>
      <c r="C191" s="4">
        <v>45115</v>
      </c>
      <c r="D191">
        <v>25</v>
      </c>
      <c r="E191">
        <v>17.7</v>
      </c>
      <c r="F191">
        <v>31.5</v>
      </c>
      <c r="H191">
        <v>5.9</v>
      </c>
      <c r="I191">
        <v>3.2</v>
      </c>
      <c r="K191" s="18">
        <f>MONTH(날씨9[[#This Row],[tm]])</f>
        <v>7</v>
      </c>
      <c r="L191" s="18">
        <f>DAY(날씨9[[#This Row],[tm]])</f>
        <v>8</v>
      </c>
    </row>
    <row r="192" spans="1:12" x14ac:dyDescent="0.3">
      <c r="A192">
        <v>95</v>
      </c>
      <c r="B192" t="s">
        <v>50</v>
      </c>
      <c r="C192" s="4">
        <v>45116</v>
      </c>
      <c r="D192">
        <v>23.3</v>
      </c>
      <c r="E192">
        <v>18.8</v>
      </c>
      <c r="F192">
        <v>26.6</v>
      </c>
      <c r="G192">
        <v>34</v>
      </c>
      <c r="H192">
        <v>12.8</v>
      </c>
      <c r="I192">
        <v>6.7</v>
      </c>
      <c r="K192" s="18">
        <f>MONTH(날씨9[[#This Row],[tm]])</f>
        <v>7</v>
      </c>
      <c r="L192" s="18">
        <f>DAY(날씨9[[#This Row],[tm]])</f>
        <v>9</v>
      </c>
    </row>
    <row r="193" spans="1:12" x14ac:dyDescent="0.3">
      <c r="A193">
        <v>95</v>
      </c>
      <c r="B193" t="s">
        <v>50</v>
      </c>
      <c r="C193" s="4">
        <v>45117</v>
      </c>
      <c r="D193">
        <v>25.9</v>
      </c>
      <c r="E193">
        <v>21.9</v>
      </c>
      <c r="F193">
        <v>30.3</v>
      </c>
      <c r="H193">
        <v>6.6</v>
      </c>
      <c r="I193">
        <v>3.7</v>
      </c>
      <c r="K193" s="18">
        <f>MONTH(날씨9[[#This Row],[tm]])</f>
        <v>7</v>
      </c>
      <c r="L193" s="18">
        <f>DAY(날씨9[[#This Row],[tm]])</f>
        <v>10</v>
      </c>
    </row>
    <row r="194" spans="1:12" x14ac:dyDescent="0.3">
      <c r="A194">
        <v>95</v>
      </c>
      <c r="B194" t="s">
        <v>50</v>
      </c>
      <c r="C194" s="4">
        <v>45118</v>
      </c>
      <c r="D194">
        <v>22.7</v>
      </c>
      <c r="E194">
        <v>20.5</v>
      </c>
      <c r="F194">
        <v>26.4</v>
      </c>
      <c r="G194">
        <v>31.7</v>
      </c>
      <c r="H194">
        <v>8.1999999999999993</v>
      </c>
      <c r="I194">
        <v>4</v>
      </c>
      <c r="K194" s="18">
        <f>MONTH(날씨9[[#This Row],[tm]])</f>
        <v>7</v>
      </c>
      <c r="L194" s="18">
        <f>DAY(날씨9[[#This Row],[tm]])</f>
        <v>11</v>
      </c>
    </row>
    <row r="195" spans="1:12" x14ac:dyDescent="0.3">
      <c r="A195">
        <v>95</v>
      </c>
      <c r="B195" t="s">
        <v>50</v>
      </c>
      <c r="C195" s="4">
        <v>45119</v>
      </c>
      <c r="D195">
        <v>24.5</v>
      </c>
      <c r="E195">
        <v>21.1</v>
      </c>
      <c r="F195">
        <v>28.6</v>
      </c>
      <c r="G195">
        <v>0</v>
      </c>
      <c r="H195">
        <v>5.4</v>
      </c>
      <c r="I195">
        <v>2.8</v>
      </c>
      <c r="K195" s="18">
        <f>MONTH(날씨9[[#This Row],[tm]])</f>
        <v>7</v>
      </c>
      <c r="L195" s="18">
        <f>DAY(날씨9[[#This Row],[tm]])</f>
        <v>12</v>
      </c>
    </row>
    <row r="196" spans="1:12" x14ac:dyDescent="0.3">
      <c r="A196">
        <v>95</v>
      </c>
      <c r="B196" t="s">
        <v>50</v>
      </c>
      <c r="C196" s="4">
        <v>45120</v>
      </c>
      <c r="D196">
        <v>23.9</v>
      </c>
      <c r="E196">
        <v>22.5</v>
      </c>
      <c r="F196">
        <v>26.9</v>
      </c>
      <c r="G196">
        <v>29.7</v>
      </c>
      <c r="H196">
        <v>2.8</v>
      </c>
      <c r="I196">
        <v>1.4</v>
      </c>
      <c r="K196" s="18">
        <f>MONTH(날씨9[[#This Row],[tm]])</f>
        <v>7</v>
      </c>
      <c r="L196" s="18">
        <f>DAY(날씨9[[#This Row],[tm]])</f>
        <v>13</v>
      </c>
    </row>
    <row r="197" spans="1:12" x14ac:dyDescent="0.3">
      <c r="A197">
        <v>95</v>
      </c>
      <c r="B197" t="s">
        <v>50</v>
      </c>
      <c r="C197" s="4">
        <v>45121</v>
      </c>
      <c r="D197">
        <v>24.5</v>
      </c>
      <c r="E197">
        <v>22.4</v>
      </c>
      <c r="F197">
        <v>26.4</v>
      </c>
      <c r="G197">
        <v>31</v>
      </c>
      <c r="H197">
        <v>10</v>
      </c>
      <c r="I197">
        <v>4.4000000000000004</v>
      </c>
      <c r="K197" s="18">
        <f>MONTH(날씨9[[#This Row],[tm]])</f>
        <v>7</v>
      </c>
      <c r="L197" s="18">
        <f>DAY(날씨9[[#This Row],[tm]])</f>
        <v>14</v>
      </c>
    </row>
    <row r="198" spans="1:12" x14ac:dyDescent="0.3">
      <c r="A198">
        <v>95</v>
      </c>
      <c r="B198" t="s">
        <v>50</v>
      </c>
      <c r="C198" s="4">
        <v>45122</v>
      </c>
      <c r="D198">
        <v>24.4</v>
      </c>
      <c r="E198">
        <v>22.9</v>
      </c>
      <c r="F198">
        <v>27.2</v>
      </c>
      <c r="G198">
        <v>60.7</v>
      </c>
      <c r="H198">
        <v>10.4</v>
      </c>
      <c r="I198">
        <v>5.3</v>
      </c>
      <c r="K198" s="18">
        <f>MONTH(날씨9[[#This Row],[tm]])</f>
        <v>7</v>
      </c>
      <c r="L198" s="18">
        <f>DAY(날씨9[[#This Row],[tm]])</f>
        <v>15</v>
      </c>
    </row>
    <row r="199" spans="1:12" x14ac:dyDescent="0.3">
      <c r="A199">
        <v>95</v>
      </c>
      <c r="B199" t="s">
        <v>50</v>
      </c>
      <c r="C199" s="4">
        <v>45123</v>
      </c>
      <c r="D199">
        <v>23.9</v>
      </c>
      <c r="E199">
        <v>22.3</v>
      </c>
      <c r="F199">
        <v>27.2</v>
      </c>
      <c r="G199">
        <v>2.6</v>
      </c>
      <c r="H199">
        <v>7.2</v>
      </c>
      <c r="I199">
        <v>3.4</v>
      </c>
      <c r="K199" s="18">
        <f>MONTH(날씨9[[#This Row],[tm]])</f>
        <v>7</v>
      </c>
      <c r="L199" s="18">
        <f>DAY(날씨9[[#This Row],[tm]])</f>
        <v>16</v>
      </c>
    </row>
    <row r="200" spans="1:12" x14ac:dyDescent="0.3">
      <c r="A200">
        <v>95</v>
      </c>
      <c r="B200" t="s">
        <v>50</v>
      </c>
      <c r="C200" s="4">
        <v>45124</v>
      </c>
      <c r="D200">
        <v>23.7</v>
      </c>
      <c r="E200">
        <v>21.8</v>
      </c>
      <c r="F200">
        <v>26.2</v>
      </c>
      <c r="G200">
        <v>0.8</v>
      </c>
      <c r="H200">
        <v>5.8</v>
      </c>
      <c r="I200">
        <v>3</v>
      </c>
      <c r="K200" s="18">
        <f>MONTH(날씨9[[#This Row],[tm]])</f>
        <v>7</v>
      </c>
      <c r="L200" s="18">
        <f>DAY(날씨9[[#This Row],[tm]])</f>
        <v>17</v>
      </c>
    </row>
    <row r="201" spans="1:12" x14ac:dyDescent="0.3">
      <c r="A201">
        <v>95</v>
      </c>
      <c r="B201" t="s">
        <v>50</v>
      </c>
      <c r="C201" s="4">
        <v>45125</v>
      </c>
      <c r="D201">
        <v>24.5</v>
      </c>
      <c r="E201">
        <v>21.3</v>
      </c>
      <c r="F201">
        <v>28.7</v>
      </c>
      <c r="G201">
        <v>0</v>
      </c>
      <c r="H201">
        <v>4.4000000000000004</v>
      </c>
      <c r="I201">
        <v>2.6</v>
      </c>
      <c r="K201" s="18">
        <f>MONTH(날씨9[[#This Row],[tm]])</f>
        <v>7</v>
      </c>
      <c r="L201" s="18">
        <f>DAY(날씨9[[#This Row],[tm]])</f>
        <v>18</v>
      </c>
    </row>
    <row r="202" spans="1:12" x14ac:dyDescent="0.3">
      <c r="A202">
        <v>95</v>
      </c>
      <c r="B202" t="s">
        <v>50</v>
      </c>
      <c r="C202" s="4">
        <v>45126</v>
      </c>
      <c r="D202">
        <v>25.8</v>
      </c>
      <c r="E202">
        <v>20.2</v>
      </c>
      <c r="F202">
        <v>31.6</v>
      </c>
      <c r="H202">
        <v>4.2</v>
      </c>
      <c r="I202">
        <v>2.4</v>
      </c>
      <c r="K202" s="18">
        <f>MONTH(날씨9[[#This Row],[tm]])</f>
        <v>7</v>
      </c>
      <c r="L202" s="18">
        <f>DAY(날씨9[[#This Row],[tm]])</f>
        <v>19</v>
      </c>
    </row>
    <row r="203" spans="1:12" x14ac:dyDescent="0.3">
      <c r="A203">
        <v>95</v>
      </c>
      <c r="B203" t="s">
        <v>50</v>
      </c>
      <c r="C203" s="4">
        <v>45127</v>
      </c>
      <c r="D203">
        <v>26.3</v>
      </c>
      <c r="E203">
        <v>20.7</v>
      </c>
      <c r="F203">
        <v>32</v>
      </c>
      <c r="H203">
        <v>4.3</v>
      </c>
      <c r="I203">
        <v>2.2000000000000002</v>
      </c>
      <c r="K203" s="18">
        <f>MONTH(날씨9[[#This Row],[tm]])</f>
        <v>7</v>
      </c>
      <c r="L203" s="18">
        <f>DAY(날씨9[[#This Row],[tm]])</f>
        <v>20</v>
      </c>
    </row>
    <row r="204" spans="1:12" x14ac:dyDescent="0.3">
      <c r="A204">
        <v>95</v>
      </c>
      <c r="B204" t="s">
        <v>50</v>
      </c>
      <c r="C204" s="4">
        <v>45128</v>
      </c>
      <c r="D204">
        <v>27.2</v>
      </c>
      <c r="E204">
        <v>22</v>
      </c>
      <c r="F204">
        <v>32.799999999999997</v>
      </c>
      <c r="G204">
        <v>0</v>
      </c>
      <c r="H204">
        <v>5.7</v>
      </c>
      <c r="I204">
        <v>3.5</v>
      </c>
      <c r="K204" s="18">
        <f>MONTH(날씨9[[#This Row],[tm]])</f>
        <v>7</v>
      </c>
      <c r="L204" s="18">
        <f>DAY(날씨9[[#This Row],[tm]])</f>
        <v>21</v>
      </c>
    </row>
    <row r="205" spans="1:12" x14ac:dyDescent="0.3">
      <c r="A205">
        <v>95</v>
      </c>
      <c r="B205" t="s">
        <v>50</v>
      </c>
      <c r="C205" s="4">
        <v>45129</v>
      </c>
      <c r="D205">
        <v>26.4</v>
      </c>
      <c r="E205">
        <v>22.1</v>
      </c>
      <c r="F205">
        <v>33.6</v>
      </c>
      <c r="G205">
        <v>8</v>
      </c>
      <c r="H205">
        <v>7.2</v>
      </c>
      <c r="I205">
        <v>3.3</v>
      </c>
      <c r="K205" s="18">
        <f>MONTH(날씨9[[#This Row],[tm]])</f>
        <v>7</v>
      </c>
      <c r="L205" s="18">
        <f>DAY(날씨9[[#This Row],[tm]])</f>
        <v>22</v>
      </c>
    </row>
    <row r="206" spans="1:12" x14ac:dyDescent="0.3">
      <c r="A206">
        <v>95</v>
      </c>
      <c r="B206" t="s">
        <v>50</v>
      </c>
      <c r="C206" s="4">
        <v>45130</v>
      </c>
      <c r="D206">
        <v>24.7</v>
      </c>
      <c r="E206">
        <v>23.2</v>
      </c>
      <c r="F206">
        <v>25.9</v>
      </c>
      <c r="G206">
        <v>22.5</v>
      </c>
      <c r="H206">
        <v>8.1999999999999993</v>
      </c>
      <c r="I206">
        <v>3.5</v>
      </c>
      <c r="K206" s="18">
        <f>MONTH(날씨9[[#This Row],[tm]])</f>
        <v>7</v>
      </c>
      <c r="L206" s="18">
        <f>DAY(날씨9[[#This Row],[tm]])</f>
        <v>23</v>
      </c>
    </row>
    <row r="207" spans="1:12" x14ac:dyDescent="0.3">
      <c r="A207">
        <v>95</v>
      </c>
      <c r="B207" t="s">
        <v>50</v>
      </c>
      <c r="C207" s="4">
        <v>45131</v>
      </c>
      <c r="D207">
        <v>26.7</v>
      </c>
      <c r="E207">
        <v>24.1</v>
      </c>
      <c r="F207">
        <v>30.2</v>
      </c>
      <c r="G207">
        <v>0</v>
      </c>
      <c r="H207">
        <v>6</v>
      </c>
      <c r="I207">
        <v>3.3</v>
      </c>
      <c r="K207" s="18">
        <f>MONTH(날씨9[[#This Row],[tm]])</f>
        <v>7</v>
      </c>
      <c r="L207" s="18">
        <f>DAY(날씨9[[#This Row],[tm]])</f>
        <v>24</v>
      </c>
    </row>
    <row r="208" spans="1:12" x14ac:dyDescent="0.3">
      <c r="A208">
        <v>95</v>
      </c>
      <c r="B208" t="s">
        <v>50</v>
      </c>
      <c r="C208" s="4">
        <v>45132</v>
      </c>
      <c r="D208">
        <v>25.8</v>
      </c>
      <c r="E208">
        <v>23.4</v>
      </c>
      <c r="F208">
        <v>30.1</v>
      </c>
      <c r="G208">
        <v>9.3000000000000007</v>
      </c>
      <c r="H208">
        <v>7.6</v>
      </c>
      <c r="I208">
        <v>3.4</v>
      </c>
      <c r="K208" s="18">
        <f>MONTH(날씨9[[#This Row],[tm]])</f>
        <v>7</v>
      </c>
      <c r="L208" s="18">
        <f>DAY(날씨9[[#This Row],[tm]])</f>
        <v>25</v>
      </c>
    </row>
    <row r="209" spans="1:12" x14ac:dyDescent="0.3">
      <c r="A209">
        <v>95</v>
      </c>
      <c r="B209" t="s">
        <v>50</v>
      </c>
      <c r="C209" s="4">
        <v>45133</v>
      </c>
      <c r="D209">
        <v>24.7</v>
      </c>
      <c r="E209">
        <v>21.6</v>
      </c>
      <c r="F209">
        <v>29.8</v>
      </c>
      <c r="G209">
        <v>74</v>
      </c>
      <c r="H209">
        <v>7.1</v>
      </c>
      <c r="I209">
        <v>4.4000000000000004</v>
      </c>
      <c r="K209" s="18">
        <f>MONTH(날씨9[[#This Row],[tm]])</f>
        <v>7</v>
      </c>
      <c r="L209" s="18">
        <f>DAY(날씨9[[#This Row],[tm]])</f>
        <v>26</v>
      </c>
    </row>
    <row r="210" spans="1:12" x14ac:dyDescent="0.3">
      <c r="A210">
        <v>95</v>
      </c>
      <c r="B210" t="s">
        <v>50</v>
      </c>
      <c r="C210" s="4">
        <v>45134</v>
      </c>
      <c r="D210">
        <v>27</v>
      </c>
      <c r="E210">
        <v>23</v>
      </c>
      <c r="F210">
        <v>31.7</v>
      </c>
      <c r="H210">
        <v>5.9</v>
      </c>
      <c r="I210">
        <v>2.6</v>
      </c>
      <c r="K210" s="18">
        <f>MONTH(날씨9[[#This Row],[tm]])</f>
        <v>7</v>
      </c>
      <c r="L210" s="18">
        <f>DAY(날씨9[[#This Row],[tm]])</f>
        <v>27</v>
      </c>
    </row>
    <row r="211" spans="1:12" x14ac:dyDescent="0.3">
      <c r="A211">
        <v>95</v>
      </c>
      <c r="B211" t="s">
        <v>50</v>
      </c>
      <c r="C211" s="4">
        <v>45135</v>
      </c>
      <c r="D211">
        <v>26.6</v>
      </c>
      <c r="E211">
        <v>22.3</v>
      </c>
      <c r="F211">
        <v>33.1</v>
      </c>
      <c r="G211">
        <v>4.4000000000000004</v>
      </c>
      <c r="H211">
        <v>10.4</v>
      </c>
      <c r="I211">
        <v>5.2</v>
      </c>
      <c r="K211" s="18">
        <f>MONTH(날씨9[[#This Row],[tm]])</f>
        <v>7</v>
      </c>
      <c r="L211" s="18">
        <f>DAY(날씨9[[#This Row],[tm]])</f>
        <v>28</v>
      </c>
    </row>
    <row r="212" spans="1:12" x14ac:dyDescent="0.3">
      <c r="A212">
        <v>95</v>
      </c>
      <c r="B212" t="s">
        <v>50</v>
      </c>
      <c r="C212" s="4">
        <v>45136</v>
      </c>
      <c r="D212">
        <v>26.6</v>
      </c>
      <c r="E212">
        <v>22</v>
      </c>
      <c r="F212">
        <v>32.4</v>
      </c>
      <c r="G212">
        <v>2.2999999999999998</v>
      </c>
      <c r="H212">
        <v>7.8</v>
      </c>
      <c r="I212">
        <v>2.9</v>
      </c>
      <c r="K212" s="18">
        <f>MONTH(날씨9[[#This Row],[tm]])</f>
        <v>7</v>
      </c>
      <c r="L212" s="18">
        <f>DAY(날씨9[[#This Row],[tm]])</f>
        <v>29</v>
      </c>
    </row>
    <row r="213" spans="1:12" x14ac:dyDescent="0.3">
      <c r="A213">
        <v>95</v>
      </c>
      <c r="B213" t="s">
        <v>50</v>
      </c>
      <c r="C213" s="4">
        <v>45137</v>
      </c>
      <c r="D213">
        <v>27.6</v>
      </c>
      <c r="E213">
        <v>21.8</v>
      </c>
      <c r="F213">
        <v>32.799999999999997</v>
      </c>
      <c r="H213">
        <v>4.8</v>
      </c>
      <c r="I213">
        <v>3.3</v>
      </c>
      <c r="K213" s="18">
        <f>MONTH(날씨9[[#This Row],[tm]])</f>
        <v>7</v>
      </c>
      <c r="L213" s="18">
        <f>DAY(날씨9[[#This Row],[tm]])</f>
        <v>30</v>
      </c>
    </row>
    <row r="214" spans="1:12" x14ac:dyDescent="0.3">
      <c r="A214">
        <v>95</v>
      </c>
      <c r="B214" t="s">
        <v>50</v>
      </c>
      <c r="C214" s="4">
        <v>45138</v>
      </c>
      <c r="D214">
        <v>27.4</v>
      </c>
      <c r="E214">
        <v>22.8</v>
      </c>
      <c r="F214">
        <v>32.4</v>
      </c>
      <c r="H214">
        <v>4.7</v>
      </c>
      <c r="I214">
        <v>2.6</v>
      </c>
      <c r="K214" s="18">
        <f>MONTH(날씨9[[#This Row],[tm]])</f>
        <v>7</v>
      </c>
      <c r="L214" s="18">
        <f>DAY(날씨9[[#This Row],[tm]])</f>
        <v>31</v>
      </c>
    </row>
    <row r="215" spans="1:12" x14ac:dyDescent="0.3">
      <c r="A215">
        <v>95</v>
      </c>
      <c r="B215" t="s">
        <v>50</v>
      </c>
      <c r="C215" s="4">
        <v>45139</v>
      </c>
      <c r="D215">
        <v>27.8</v>
      </c>
      <c r="E215">
        <v>23</v>
      </c>
      <c r="F215">
        <v>33.799999999999997</v>
      </c>
      <c r="H215">
        <v>4.5999999999999996</v>
      </c>
      <c r="I215">
        <v>2.1</v>
      </c>
      <c r="K215" s="18">
        <f>MONTH(날씨9[[#This Row],[tm]])</f>
        <v>8</v>
      </c>
      <c r="L215" s="18">
        <f>DAY(날씨9[[#This Row],[tm]])</f>
        <v>1</v>
      </c>
    </row>
    <row r="216" spans="1:12" x14ac:dyDescent="0.3">
      <c r="A216">
        <v>95</v>
      </c>
      <c r="B216" t="s">
        <v>50</v>
      </c>
      <c r="C216" s="4">
        <v>45140</v>
      </c>
      <c r="D216">
        <v>27.2</v>
      </c>
      <c r="E216">
        <v>23.2</v>
      </c>
      <c r="F216">
        <v>32.5</v>
      </c>
      <c r="H216">
        <v>5.5</v>
      </c>
      <c r="I216">
        <v>2.9</v>
      </c>
      <c r="K216" s="18">
        <f>MONTH(날씨9[[#This Row],[tm]])</f>
        <v>8</v>
      </c>
      <c r="L216" s="18">
        <f>DAY(날씨9[[#This Row],[tm]])</f>
        <v>2</v>
      </c>
    </row>
    <row r="217" spans="1:12" x14ac:dyDescent="0.3">
      <c r="A217">
        <v>95</v>
      </c>
      <c r="B217" t="s">
        <v>50</v>
      </c>
      <c r="C217" s="4">
        <v>45141</v>
      </c>
      <c r="D217">
        <v>27.4</v>
      </c>
      <c r="E217">
        <v>21.7</v>
      </c>
      <c r="F217">
        <v>32.200000000000003</v>
      </c>
      <c r="H217">
        <v>6.7</v>
      </c>
      <c r="I217">
        <v>3.5</v>
      </c>
      <c r="K217" s="18">
        <f>MONTH(날씨9[[#This Row],[tm]])</f>
        <v>8</v>
      </c>
      <c r="L217" s="18">
        <f>DAY(날씨9[[#This Row],[tm]])</f>
        <v>3</v>
      </c>
    </row>
    <row r="218" spans="1:12" x14ac:dyDescent="0.3">
      <c r="A218">
        <v>95</v>
      </c>
      <c r="B218" t="s">
        <v>50</v>
      </c>
      <c r="C218" s="4">
        <v>45142</v>
      </c>
      <c r="D218">
        <v>27.6</v>
      </c>
      <c r="E218">
        <v>22.5</v>
      </c>
      <c r="F218">
        <v>32.9</v>
      </c>
      <c r="H218">
        <v>5.3</v>
      </c>
      <c r="I218">
        <v>2.9</v>
      </c>
      <c r="K218" s="18">
        <f>MONTH(날씨9[[#This Row],[tm]])</f>
        <v>8</v>
      </c>
      <c r="L218" s="18">
        <f>DAY(날씨9[[#This Row],[tm]])</f>
        <v>4</v>
      </c>
    </row>
    <row r="219" spans="1:12" x14ac:dyDescent="0.3">
      <c r="A219">
        <v>95</v>
      </c>
      <c r="B219" t="s">
        <v>50</v>
      </c>
      <c r="C219" s="4">
        <v>45143</v>
      </c>
      <c r="D219">
        <v>28</v>
      </c>
      <c r="E219">
        <v>22.2</v>
      </c>
      <c r="F219">
        <v>33.4</v>
      </c>
      <c r="G219">
        <v>0.1</v>
      </c>
      <c r="H219">
        <v>5</v>
      </c>
      <c r="I219">
        <v>2.5</v>
      </c>
      <c r="K219" s="18">
        <f>MONTH(날씨9[[#This Row],[tm]])</f>
        <v>8</v>
      </c>
      <c r="L219" s="18">
        <f>DAY(날씨9[[#This Row],[tm]])</f>
        <v>5</v>
      </c>
    </row>
    <row r="220" spans="1:12" x14ac:dyDescent="0.3">
      <c r="A220">
        <v>95</v>
      </c>
      <c r="B220" t="s">
        <v>50</v>
      </c>
      <c r="C220" s="4">
        <v>45144</v>
      </c>
      <c r="D220">
        <v>27.7</v>
      </c>
      <c r="E220">
        <v>24.1</v>
      </c>
      <c r="F220">
        <v>33.299999999999997</v>
      </c>
      <c r="G220">
        <v>0</v>
      </c>
      <c r="H220">
        <v>7.4</v>
      </c>
      <c r="I220">
        <v>4.7</v>
      </c>
      <c r="K220" s="18">
        <f>MONTH(날씨9[[#This Row],[tm]])</f>
        <v>8</v>
      </c>
      <c r="L220" s="18">
        <f>DAY(날씨9[[#This Row],[tm]])</f>
        <v>6</v>
      </c>
    </row>
    <row r="221" spans="1:12" x14ac:dyDescent="0.3">
      <c r="A221">
        <v>95</v>
      </c>
      <c r="B221" t="s">
        <v>50</v>
      </c>
      <c r="C221" s="4">
        <v>45145</v>
      </c>
      <c r="D221">
        <v>26.5</v>
      </c>
      <c r="E221">
        <v>22.8</v>
      </c>
      <c r="F221">
        <v>31.7</v>
      </c>
      <c r="G221">
        <v>0</v>
      </c>
      <c r="H221">
        <v>9.6</v>
      </c>
      <c r="I221">
        <v>6.4</v>
      </c>
      <c r="K221" s="18">
        <f>MONTH(날씨9[[#This Row],[tm]])</f>
        <v>8</v>
      </c>
      <c r="L221" s="18">
        <f>DAY(날씨9[[#This Row],[tm]])</f>
        <v>7</v>
      </c>
    </row>
    <row r="222" spans="1:12" x14ac:dyDescent="0.3">
      <c r="A222">
        <v>95</v>
      </c>
      <c r="B222" t="s">
        <v>50</v>
      </c>
      <c r="C222" s="4">
        <v>45146</v>
      </c>
      <c r="D222">
        <v>27.3</v>
      </c>
      <c r="E222">
        <v>22.1</v>
      </c>
      <c r="F222">
        <v>33.700000000000003</v>
      </c>
      <c r="H222">
        <v>7.1</v>
      </c>
      <c r="I222">
        <v>4.5999999999999996</v>
      </c>
      <c r="K222" s="18">
        <f>MONTH(날씨9[[#This Row],[tm]])</f>
        <v>8</v>
      </c>
      <c r="L222" s="18">
        <f>DAY(날씨9[[#This Row],[tm]])</f>
        <v>8</v>
      </c>
    </row>
    <row r="223" spans="1:12" x14ac:dyDescent="0.3">
      <c r="A223">
        <v>95</v>
      </c>
      <c r="B223" t="s">
        <v>50</v>
      </c>
      <c r="C223" s="4">
        <v>45147</v>
      </c>
      <c r="D223">
        <v>24.4</v>
      </c>
      <c r="E223">
        <v>21.9</v>
      </c>
      <c r="F223">
        <v>29.7</v>
      </c>
      <c r="G223">
        <v>4.2</v>
      </c>
      <c r="H223">
        <v>7.5</v>
      </c>
      <c r="I223">
        <v>4.8</v>
      </c>
      <c r="K223" s="18">
        <f>MONTH(날씨9[[#This Row],[tm]])</f>
        <v>8</v>
      </c>
      <c r="L223" s="18">
        <f>DAY(날씨9[[#This Row],[tm]])</f>
        <v>9</v>
      </c>
    </row>
    <row r="224" spans="1:12" x14ac:dyDescent="0.3">
      <c r="A224">
        <v>95</v>
      </c>
      <c r="B224" t="s">
        <v>50</v>
      </c>
      <c r="C224" s="4">
        <v>45148</v>
      </c>
      <c r="D224">
        <v>21.4</v>
      </c>
      <c r="E224">
        <v>20.2</v>
      </c>
      <c r="F224">
        <v>22.7</v>
      </c>
      <c r="G224">
        <v>50.1</v>
      </c>
      <c r="H224">
        <v>13.9</v>
      </c>
      <c r="I224">
        <v>6.1</v>
      </c>
      <c r="K224" s="18">
        <f>MONTH(날씨9[[#This Row],[tm]])</f>
        <v>8</v>
      </c>
      <c r="L224" s="18">
        <f>DAY(날씨9[[#This Row],[tm]])</f>
        <v>10</v>
      </c>
    </row>
    <row r="225" spans="1:12" x14ac:dyDescent="0.3">
      <c r="A225">
        <v>95</v>
      </c>
      <c r="B225" t="s">
        <v>50</v>
      </c>
      <c r="C225" s="4">
        <v>45149</v>
      </c>
      <c r="D225">
        <v>21.7</v>
      </c>
      <c r="E225">
        <v>20.2</v>
      </c>
      <c r="F225">
        <v>23.2</v>
      </c>
      <c r="G225">
        <v>18.7</v>
      </c>
      <c r="H225">
        <v>10.1</v>
      </c>
      <c r="I225">
        <v>4.5</v>
      </c>
      <c r="K225" s="18">
        <f>MONTH(날씨9[[#This Row],[tm]])</f>
        <v>8</v>
      </c>
      <c r="L225" s="18">
        <f>DAY(날씨9[[#This Row],[tm]])</f>
        <v>11</v>
      </c>
    </row>
    <row r="226" spans="1:12" x14ac:dyDescent="0.3">
      <c r="A226">
        <v>95</v>
      </c>
      <c r="B226" t="s">
        <v>50</v>
      </c>
      <c r="C226" s="4">
        <v>45150</v>
      </c>
      <c r="D226">
        <v>23.1</v>
      </c>
      <c r="E226">
        <v>20</v>
      </c>
      <c r="F226">
        <v>27.4</v>
      </c>
      <c r="G226">
        <v>1.1000000000000001</v>
      </c>
      <c r="H226">
        <v>4.2</v>
      </c>
      <c r="I226">
        <v>2</v>
      </c>
      <c r="K226" s="18">
        <f>MONTH(날씨9[[#This Row],[tm]])</f>
        <v>8</v>
      </c>
      <c r="L226" s="18">
        <f>DAY(날씨9[[#This Row],[tm]])</f>
        <v>12</v>
      </c>
    </row>
    <row r="227" spans="1:12" x14ac:dyDescent="0.3">
      <c r="A227">
        <v>95</v>
      </c>
      <c r="B227" t="s">
        <v>50</v>
      </c>
      <c r="C227" s="4">
        <v>45151</v>
      </c>
      <c r="D227">
        <v>25.1</v>
      </c>
      <c r="E227">
        <v>21.5</v>
      </c>
      <c r="F227">
        <v>29.9</v>
      </c>
      <c r="G227">
        <v>0</v>
      </c>
      <c r="H227">
        <v>3.3</v>
      </c>
      <c r="I227">
        <v>2</v>
      </c>
      <c r="K227" s="18">
        <f>MONTH(날씨9[[#This Row],[tm]])</f>
        <v>8</v>
      </c>
      <c r="L227" s="18">
        <f>DAY(날씨9[[#This Row],[tm]])</f>
        <v>13</v>
      </c>
    </row>
    <row r="228" spans="1:12" x14ac:dyDescent="0.3">
      <c r="A228">
        <v>95</v>
      </c>
      <c r="B228" t="s">
        <v>50</v>
      </c>
      <c r="C228" s="4">
        <v>45152</v>
      </c>
      <c r="D228">
        <v>26.5</v>
      </c>
      <c r="E228">
        <v>21.9</v>
      </c>
      <c r="F228">
        <v>32.4</v>
      </c>
      <c r="H228">
        <v>5.9</v>
      </c>
      <c r="I228">
        <v>3.6</v>
      </c>
      <c r="K228" s="18">
        <f>MONTH(날씨9[[#This Row],[tm]])</f>
        <v>8</v>
      </c>
      <c r="L228" s="18">
        <f>DAY(날씨9[[#This Row],[tm]])</f>
        <v>14</v>
      </c>
    </row>
    <row r="229" spans="1:12" x14ac:dyDescent="0.3">
      <c r="A229">
        <v>95</v>
      </c>
      <c r="B229" t="s">
        <v>50</v>
      </c>
      <c r="C229" s="4">
        <v>45153</v>
      </c>
      <c r="D229">
        <v>25.9</v>
      </c>
      <c r="E229">
        <v>21.7</v>
      </c>
      <c r="F229">
        <v>31.1</v>
      </c>
      <c r="H229">
        <v>6.7</v>
      </c>
      <c r="I229">
        <v>3.9</v>
      </c>
      <c r="K229" s="18">
        <f>MONTH(날씨9[[#This Row],[tm]])</f>
        <v>8</v>
      </c>
      <c r="L229" s="18">
        <f>DAY(날씨9[[#This Row],[tm]])</f>
        <v>15</v>
      </c>
    </row>
    <row r="230" spans="1:12" x14ac:dyDescent="0.3">
      <c r="A230">
        <v>95</v>
      </c>
      <c r="B230" t="s">
        <v>50</v>
      </c>
      <c r="C230" s="4">
        <v>45154</v>
      </c>
      <c r="D230">
        <v>25.8</v>
      </c>
      <c r="E230">
        <v>20.100000000000001</v>
      </c>
      <c r="F230">
        <v>31.3</v>
      </c>
      <c r="G230">
        <v>0.7</v>
      </c>
      <c r="H230">
        <v>7.3</v>
      </c>
      <c r="I230">
        <v>4</v>
      </c>
      <c r="K230" s="18">
        <f>MONTH(날씨9[[#This Row],[tm]])</f>
        <v>8</v>
      </c>
      <c r="L230" s="18">
        <f>DAY(날씨9[[#This Row],[tm]])</f>
        <v>16</v>
      </c>
    </row>
    <row r="231" spans="1:12" x14ac:dyDescent="0.3">
      <c r="A231">
        <v>95</v>
      </c>
      <c r="B231" t="s">
        <v>50</v>
      </c>
      <c r="C231" s="4">
        <v>45155</v>
      </c>
      <c r="D231">
        <v>26.3</v>
      </c>
      <c r="E231">
        <v>21.5</v>
      </c>
      <c r="F231">
        <v>32.299999999999997</v>
      </c>
      <c r="H231">
        <v>3.7</v>
      </c>
      <c r="I231">
        <v>2</v>
      </c>
      <c r="K231" s="18">
        <f>MONTH(날씨9[[#This Row],[tm]])</f>
        <v>8</v>
      </c>
      <c r="L231" s="18">
        <f>DAY(날씨9[[#This Row],[tm]])</f>
        <v>17</v>
      </c>
    </row>
    <row r="232" spans="1:12" x14ac:dyDescent="0.3">
      <c r="A232">
        <v>95</v>
      </c>
      <c r="B232" t="s">
        <v>50</v>
      </c>
      <c r="C232" s="4">
        <v>45156</v>
      </c>
      <c r="D232">
        <v>27.3</v>
      </c>
      <c r="E232">
        <v>21.7</v>
      </c>
      <c r="F232">
        <v>33.4</v>
      </c>
      <c r="H232">
        <v>5.0999999999999996</v>
      </c>
      <c r="I232">
        <v>2.2000000000000002</v>
      </c>
      <c r="K232" s="18">
        <f>MONTH(날씨9[[#This Row],[tm]])</f>
        <v>8</v>
      </c>
      <c r="L232" s="18">
        <f>DAY(날씨9[[#This Row],[tm]])</f>
        <v>18</v>
      </c>
    </row>
    <row r="233" spans="1:12" x14ac:dyDescent="0.3">
      <c r="A233">
        <v>95</v>
      </c>
      <c r="B233" t="s">
        <v>50</v>
      </c>
      <c r="C233" s="4">
        <v>45157</v>
      </c>
      <c r="D233">
        <v>27.7</v>
      </c>
      <c r="E233">
        <v>24.1</v>
      </c>
      <c r="F233">
        <v>32.6</v>
      </c>
      <c r="H233">
        <v>3.9</v>
      </c>
      <c r="I233">
        <v>2</v>
      </c>
      <c r="K233" s="18">
        <f>MONTH(날씨9[[#This Row],[tm]])</f>
        <v>8</v>
      </c>
      <c r="L233" s="18">
        <f>DAY(날씨9[[#This Row],[tm]])</f>
        <v>19</v>
      </c>
    </row>
    <row r="234" spans="1:12" x14ac:dyDescent="0.3">
      <c r="A234">
        <v>95</v>
      </c>
      <c r="B234" t="s">
        <v>50</v>
      </c>
      <c r="C234" s="4">
        <v>45158</v>
      </c>
      <c r="D234">
        <v>26.4</v>
      </c>
      <c r="E234">
        <v>23.2</v>
      </c>
      <c r="F234">
        <v>31</v>
      </c>
      <c r="G234">
        <v>0</v>
      </c>
      <c r="H234">
        <v>5.8</v>
      </c>
      <c r="I234">
        <v>3</v>
      </c>
      <c r="K234" s="18">
        <f>MONTH(날씨9[[#This Row],[tm]])</f>
        <v>8</v>
      </c>
      <c r="L234" s="18">
        <f>DAY(날씨9[[#This Row],[tm]])</f>
        <v>20</v>
      </c>
    </row>
    <row r="235" spans="1:12" x14ac:dyDescent="0.3">
      <c r="A235">
        <v>95</v>
      </c>
      <c r="B235" t="s">
        <v>50</v>
      </c>
      <c r="C235" s="4">
        <v>45159</v>
      </c>
      <c r="D235">
        <v>26.6</v>
      </c>
      <c r="E235">
        <v>22.9</v>
      </c>
      <c r="F235">
        <v>32.299999999999997</v>
      </c>
      <c r="G235">
        <v>1</v>
      </c>
      <c r="H235">
        <v>7</v>
      </c>
      <c r="I235">
        <v>3.5</v>
      </c>
      <c r="K235" s="18">
        <f>MONTH(날씨9[[#This Row],[tm]])</f>
        <v>8</v>
      </c>
      <c r="L235" s="18">
        <f>DAY(날씨9[[#This Row],[tm]])</f>
        <v>21</v>
      </c>
    </row>
    <row r="236" spans="1:12" x14ac:dyDescent="0.3">
      <c r="A236">
        <v>95</v>
      </c>
      <c r="B236" t="s">
        <v>50</v>
      </c>
      <c r="C236" s="4">
        <v>45160</v>
      </c>
      <c r="D236">
        <v>26.2</v>
      </c>
      <c r="E236">
        <v>24.2</v>
      </c>
      <c r="F236">
        <v>30.1</v>
      </c>
      <c r="G236">
        <v>27.6</v>
      </c>
      <c r="H236">
        <v>10.1</v>
      </c>
      <c r="I236">
        <v>3.6</v>
      </c>
      <c r="K236" s="18">
        <f>MONTH(날씨9[[#This Row],[tm]])</f>
        <v>8</v>
      </c>
      <c r="L236" s="18">
        <f>DAY(날씨9[[#This Row],[tm]])</f>
        <v>22</v>
      </c>
    </row>
    <row r="237" spans="1:12" x14ac:dyDescent="0.3">
      <c r="A237">
        <v>95</v>
      </c>
      <c r="B237" t="s">
        <v>50</v>
      </c>
      <c r="C237" s="4">
        <v>45161</v>
      </c>
      <c r="D237">
        <v>23</v>
      </c>
      <c r="E237">
        <v>20.3</v>
      </c>
      <c r="F237">
        <v>25.7</v>
      </c>
      <c r="G237">
        <v>73.7</v>
      </c>
      <c r="H237">
        <v>7.8</v>
      </c>
      <c r="I237">
        <v>4.8</v>
      </c>
      <c r="K237" s="18">
        <f>MONTH(날씨9[[#This Row],[tm]])</f>
        <v>8</v>
      </c>
      <c r="L237" s="18">
        <f>DAY(날씨9[[#This Row],[tm]])</f>
        <v>23</v>
      </c>
    </row>
    <row r="238" spans="1:12" x14ac:dyDescent="0.3">
      <c r="A238">
        <v>95</v>
      </c>
      <c r="B238" t="s">
        <v>50</v>
      </c>
      <c r="C238" s="4">
        <v>45162</v>
      </c>
      <c r="D238">
        <v>22.6</v>
      </c>
      <c r="E238">
        <v>20.399999999999999</v>
      </c>
      <c r="F238">
        <v>25</v>
      </c>
      <c r="G238">
        <v>8</v>
      </c>
      <c r="H238">
        <v>7.3</v>
      </c>
      <c r="I238">
        <v>4.9000000000000004</v>
      </c>
      <c r="K238" s="18">
        <f>MONTH(날씨9[[#This Row],[tm]])</f>
        <v>8</v>
      </c>
      <c r="L238" s="18">
        <f>DAY(날씨9[[#This Row],[tm]])</f>
        <v>24</v>
      </c>
    </row>
    <row r="239" spans="1:12" x14ac:dyDescent="0.3">
      <c r="A239">
        <v>95</v>
      </c>
      <c r="B239" t="s">
        <v>50</v>
      </c>
      <c r="C239" s="4">
        <v>45163</v>
      </c>
      <c r="D239">
        <v>24.4</v>
      </c>
      <c r="E239">
        <v>20.6</v>
      </c>
      <c r="F239">
        <v>29.8</v>
      </c>
      <c r="G239">
        <v>0.2</v>
      </c>
      <c r="H239">
        <v>6</v>
      </c>
      <c r="I239">
        <v>3</v>
      </c>
      <c r="K239" s="18">
        <f>MONTH(날씨9[[#This Row],[tm]])</f>
        <v>8</v>
      </c>
      <c r="L239" s="18">
        <f>DAY(날씨9[[#This Row],[tm]])</f>
        <v>25</v>
      </c>
    </row>
    <row r="240" spans="1:12" x14ac:dyDescent="0.3">
      <c r="A240">
        <v>95</v>
      </c>
      <c r="B240" t="s">
        <v>50</v>
      </c>
      <c r="C240" s="4">
        <v>45164</v>
      </c>
      <c r="D240">
        <v>23.7</v>
      </c>
      <c r="E240">
        <v>20.100000000000001</v>
      </c>
      <c r="F240">
        <v>29.3</v>
      </c>
      <c r="H240">
        <v>5</v>
      </c>
      <c r="I240">
        <v>3</v>
      </c>
      <c r="K240" s="18">
        <f>MONTH(날씨9[[#This Row],[tm]])</f>
        <v>8</v>
      </c>
      <c r="L240" s="18">
        <f>DAY(날씨9[[#This Row],[tm]])</f>
        <v>26</v>
      </c>
    </row>
    <row r="241" spans="1:12" x14ac:dyDescent="0.3">
      <c r="A241">
        <v>95</v>
      </c>
      <c r="B241" t="s">
        <v>50</v>
      </c>
      <c r="C241" s="4">
        <v>45165</v>
      </c>
      <c r="D241">
        <v>23.3</v>
      </c>
      <c r="E241">
        <v>18.5</v>
      </c>
      <c r="F241">
        <v>28.2</v>
      </c>
      <c r="G241">
        <v>0</v>
      </c>
      <c r="H241">
        <v>5.3</v>
      </c>
      <c r="I241">
        <v>3.1</v>
      </c>
      <c r="K241" s="18">
        <f>MONTH(날씨9[[#This Row],[tm]])</f>
        <v>8</v>
      </c>
      <c r="L241" s="18">
        <f>DAY(날씨9[[#This Row],[tm]])</f>
        <v>27</v>
      </c>
    </row>
    <row r="242" spans="1:12" x14ac:dyDescent="0.3">
      <c r="A242">
        <v>95</v>
      </c>
      <c r="B242" t="s">
        <v>50</v>
      </c>
      <c r="C242" s="4">
        <v>45166</v>
      </c>
      <c r="D242">
        <v>20.9</v>
      </c>
      <c r="E242">
        <v>19.2</v>
      </c>
      <c r="F242">
        <v>23.1</v>
      </c>
      <c r="G242">
        <v>9.3000000000000007</v>
      </c>
      <c r="H242">
        <v>6.4</v>
      </c>
      <c r="I242">
        <v>4.5</v>
      </c>
      <c r="K242" s="18">
        <f>MONTH(날씨9[[#This Row],[tm]])</f>
        <v>8</v>
      </c>
      <c r="L242" s="18">
        <f>DAY(날씨9[[#This Row],[tm]])</f>
        <v>28</v>
      </c>
    </row>
    <row r="243" spans="1:12" x14ac:dyDescent="0.3">
      <c r="A243">
        <v>95</v>
      </c>
      <c r="B243" t="s">
        <v>50</v>
      </c>
      <c r="C243" s="4">
        <v>45167</v>
      </c>
      <c r="D243">
        <v>22.7</v>
      </c>
      <c r="E243">
        <v>21.3</v>
      </c>
      <c r="F243">
        <v>25</v>
      </c>
      <c r="G243">
        <v>46.9</v>
      </c>
      <c r="H243">
        <v>6.4</v>
      </c>
      <c r="I243">
        <v>3.5</v>
      </c>
      <c r="K243" s="18">
        <f>MONTH(날씨9[[#This Row],[tm]])</f>
        <v>8</v>
      </c>
      <c r="L243" s="18">
        <f>DAY(날씨9[[#This Row],[tm]])</f>
        <v>29</v>
      </c>
    </row>
    <row r="244" spans="1:12" x14ac:dyDescent="0.3">
      <c r="A244">
        <v>95</v>
      </c>
      <c r="B244" t="s">
        <v>50</v>
      </c>
      <c r="C244" s="4">
        <v>45168</v>
      </c>
      <c r="D244">
        <v>22.1</v>
      </c>
      <c r="E244">
        <v>19.2</v>
      </c>
      <c r="F244">
        <v>26.1</v>
      </c>
      <c r="G244">
        <v>0</v>
      </c>
      <c r="H244">
        <v>4.3</v>
      </c>
      <c r="I244">
        <v>2.1</v>
      </c>
      <c r="K244" s="18">
        <f>MONTH(날씨9[[#This Row],[tm]])</f>
        <v>8</v>
      </c>
      <c r="L244" s="18">
        <f>DAY(날씨9[[#This Row],[tm]])</f>
        <v>30</v>
      </c>
    </row>
    <row r="245" spans="1:12" x14ac:dyDescent="0.3">
      <c r="A245">
        <v>95</v>
      </c>
      <c r="B245" t="s">
        <v>50</v>
      </c>
      <c r="C245" s="4">
        <v>45169</v>
      </c>
      <c r="D245">
        <v>22.4</v>
      </c>
      <c r="E245">
        <v>17.899999999999999</v>
      </c>
      <c r="F245">
        <v>27.5</v>
      </c>
      <c r="H245">
        <v>4.8</v>
      </c>
      <c r="I245">
        <v>2.4</v>
      </c>
      <c r="K245" s="18">
        <f>MONTH(날씨9[[#This Row],[tm]])</f>
        <v>8</v>
      </c>
      <c r="L245" s="18">
        <f>DAY(날씨9[[#This Row],[tm]])</f>
        <v>31</v>
      </c>
    </row>
    <row r="246" spans="1:12" x14ac:dyDescent="0.3">
      <c r="A246">
        <v>95</v>
      </c>
      <c r="B246" t="s">
        <v>50</v>
      </c>
      <c r="C246" s="4">
        <v>45170</v>
      </c>
      <c r="D246">
        <v>21</v>
      </c>
      <c r="E246">
        <v>16.3</v>
      </c>
      <c r="F246">
        <v>27.9</v>
      </c>
      <c r="H246">
        <v>5.3</v>
      </c>
      <c r="I246">
        <v>2.9</v>
      </c>
      <c r="K246" s="18">
        <f>MONTH(날씨9[[#This Row],[tm]])</f>
        <v>9</v>
      </c>
      <c r="L246" s="18">
        <f>DAY(날씨9[[#This Row],[tm]])</f>
        <v>1</v>
      </c>
    </row>
    <row r="247" spans="1:12" x14ac:dyDescent="0.3">
      <c r="A247">
        <v>95</v>
      </c>
      <c r="B247" t="s">
        <v>50</v>
      </c>
      <c r="C247" s="4">
        <v>45171</v>
      </c>
      <c r="D247">
        <v>21.6</v>
      </c>
      <c r="E247">
        <v>15.7</v>
      </c>
      <c r="F247">
        <v>29.5</v>
      </c>
      <c r="H247">
        <v>4.7</v>
      </c>
      <c r="I247">
        <v>2.4</v>
      </c>
      <c r="K247" s="18">
        <f>MONTH(날씨9[[#This Row],[tm]])</f>
        <v>9</v>
      </c>
      <c r="L247" s="18">
        <f>DAY(날씨9[[#This Row],[tm]])</f>
        <v>2</v>
      </c>
    </row>
    <row r="248" spans="1:12" x14ac:dyDescent="0.3">
      <c r="A248">
        <v>95</v>
      </c>
      <c r="B248" t="s">
        <v>50</v>
      </c>
      <c r="C248" s="4">
        <v>45172</v>
      </c>
      <c r="D248">
        <v>23.2</v>
      </c>
      <c r="E248">
        <v>17.5</v>
      </c>
      <c r="F248">
        <v>29</v>
      </c>
      <c r="G248">
        <v>0</v>
      </c>
      <c r="H248">
        <v>3.7</v>
      </c>
      <c r="I248">
        <v>1.9</v>
      </c>
      <c r="K248" s="18">
        <f>MONTH(날씨9[[#This Row],[tm]])</f>
        <v>9</v>
      </c>
      <c r="L248" s="18">
        <f>DAY(날씨9[[#This Row],[tm]])</f>
        <v>3</v>
      </c>
    </row>
    <row r="249" spans="1:12" x14ac:dyDescent="0.3">
      <c r="A249">
        <v>95</v>
      </c>
      <c r="B249" t="s">
        <v>50</v>
      </c>
      <c r="C249" s="4">
        <v>45173</v>
      </c>
      <c r="D249">
        <v>24.8</v>
      </c>
      <c r="E249">
        <v>21.5</v>
      </c>
      <c r="F249">
        <v>29.9</v>
      </c>
      <c r="G249">
        <v>2.2000000000000002</v>
      </c>
      <c r="H249">
        <v>4.5999999999999996</v>
      </c>
      <c r="I249">
        <v>2.7</v>
      </c>
      <c r="K249" s="18">
        <f>MONTH(날씨9[[#This Row],[tm]])</f>
        <v>9</v>
      </c>
      <c r="L249" s="18">
        <f>DAY(날씨9[[#This Row],[tm]])</f>
        <v>4</v>
      </c>
    </row>
    <row r="250" spans="1:12" x14ac:dyDescent="0.3">
      <c r="A250">
        <v>95</v>
      </c>
      <c r="B250" t="s">
        <v>50</v>
      </c>
      <c r="C250" s="4">
        <v>45174</v>
      </c>
      <c r="D250">
        <v>25.6</v>
      </c>
      <c r="E250">
        <v>21.6</v>
      </c>
      <c r="F250">
        <v>31.8</v>
      </c>
      <c r="H250">
        <v>4.9000000000000004</v>
      </c>
      <c r="I250">
        <v>2.5</v>
      </c>
      <c r="K250" s="18">
        <f>MONTH(날씨9[[#This Row],[tm]])</f>
        <v>9</v>
      </c>
      <c r="L250" s="18">
        <f>DAY(날씨9[[#This Row],[tm]])</f>
        <v>5</v>
      </c>
    </row>
    <row r="251" spans="1:12" x14ac:dyDescent="0.3">
      <c r="A251">
        <v>95</v>
      </c>
      <c r="B251" t="s">
        <v>50</v>
      </c>
      <c r="C251" s="4">
        <v>45175</v>
      </c>
      <c r="D251">
        <v>24.8</v>
      </c>
      <c r="E251">
        <v>19.600000000000001</v>
      </c>
      <c r="F251">
        <v>31.3</v>
      </c>
      <c r="H251">
        <v>7.1</v>
      </c>
      <c r="I251">
        <v>4</v>
      </c>
      <c r="K251" s="18">
        <f>MONTH(날씨9[[#This Row],[tm]])</f>
        <v>9</v>
      </c>
      <c r="L251" s="18">
        <f>DAY(날씨9[[#This Row],[tm]])</f>
        <v>6</v>
      </c>
    </row>
    <row r="252" spans="1:12" x14ac:dyDescent="0.3">
      <c r="A252">
        <v>95</v>
      </c>
      <c r="B252" t="s">
        <v>50</v>
      </c>
      <c r="C252" s="4">
        <v>45176</v>
      </c>
      <c r="D252">
        <v>22.9</v>
      </c>
      <c r="E252">
        <v>16.100000000000001</v>
      </c>
      <c r="F252">
        <v>31</v>
      </c>
      <c r="H252">
        <v>6.4</v>
      </c>
      <c r="I252">
        <v>2.9</v>
      </c>
      <c r="K252" s="18">
        <f>MONTH(날씨9[[#This Row],[tm]])</f>
        <v>9</v>
      </c>
      <c r="L252" s="18">
        <f>DAY(날씨9[[#This Row],[tm]])</f>
        <v>7</v>
      </c>
    </row>
    <row r="253" spans="1:12" x14ac:dyDescent="0.3">
      <c r="A253">
        <v>95</v>
      </c>
      <c r="B253" t="s">
        <v>50</v>
      </c>
      <c r="C253" s="4">
        <v>45177</v>
      </c>
      <c r="D253">
        <v>21.5</v>
      </c>
      <c r="E253">
        <v>14</v>
      </c>
      <c r="F253">
        <v>29.2</v>
      </c>
      <c r="H253">
        <v>5</v>
      </c>
      <c r="I253">
        <v>2.6</v>
      </c>
      <c r="K253" s="18">
        <f>MONTH(날씨9[[#This Row],[tm]])</f>
        <v>9</v>
      </c>
      <c r="L253" s="18">
        <f>DAY(날씨9[[#This Row],[tm]])</f>
        <v>8</v>
      </c>
    </row>
    <row r="254" spans="1:12" x14ac:dyDescent="0.3">
      <c r="A254">
        <v>95</v>
      </c>
      <c r="B254" t="s">
        <v>50</v>
      </c>
      <c r="C254" s="4">
        <v>45178</v>
      </c>
      <c r="D254">
        <v>23</v>
      </c>
      <c r="E254">
        <v>15.9</v>
      </c>
      <c r="F254">
        <v>30.3</v>
      </c>
      <c r="G254">
        <v>0</v>
      </c>
      <c r="H254">
        <v>4.3</v>
      </c>
      <c r="I254">
        <v>1.9</v>
      </c>
      <c r="K254" s="18">
        <f>MONTH(날씨9[[#This Row],[tm]])</f>
        <v>9</v>
      </c>
      <c r="L254" s="18">
        <f>DAY(날씨9[[#This Row],[tm]])</f>
        <v>9</v>
      </c>
    </row>
    <row r="255" spans="1:12" x14ac:dyDescent="0.3">
      <c r="A255">
        <v>95</v>
      </c>
      <c r="B255" t="s">
        <v>50</v>
      </c>
      <c r="C255" s="4">
        <v>45179</v>
      </c>
      <c r="D255">
        <v>23.4</v>
      </c>
      <c r="E255">
        <v>17.899999999999999</v>
      </c>
      <c r="F255">
        <v>28.9</v>
      </c>
      <c r="H255">
        <v>5.3</v>
      </c>
      <c r="I255">
        <v>3.1</v>
      </c>
      <c r="K255" s="18">
        <f>MONTH(날씨9[[#This Row],[tm]])</f>
        <v>9</v>
      </c>
      <c r="L255" s="18">
        <f>DAY(날씨9[[#This Row],[tm]])</f>
        <v>10</v>
      </c>
    </row>
    <row r="256" spans="1:12" x14ac:dyDescent="0.3">
      <c r="A256">
        <v>95</v>
      </c>
      <c r="B256" t="s">
        <v>50</v>
      </c>
      <c r="C256" s="4">
        <v>45180</v>
      </c>
      <c r="D256">
        <v>23</v>
      </c>
      <c r="E256">
        <v>19.7</v>
      </c>
      <c r="F256">
        <v>28.9</v>
      </c>
      <c r="H256">
        <v>3.7</v>
      </c>
      <c r="I256">
        <v>2.2999999999999998</v>
      </c>
      <c r="K256" s="18">
        <f>MONTH(날씨9[[#This Row],[tm]])</f>
        <v>9</v>
      </c>
      <c r="L256" s="18">
        <f>DAY(날씨9[[#This Row],[tm]])</f>
        <v>11</v>
      </c>
    </row>
    <row r="257" spans="1:12" x14ac:dyDescent="0.3">
      <c r="A257">
        <v>95</v>
      </c>
      <c r="B257" t="s">
        <v>50</v>
      </c>
      <c r="C257" s="4">
        <v>45181</v>
      </c>
      <c r="D257">
        <v>23.1</v>
      </c>
      <c r="E257">
        <v>17.399999999999999</v>
      </c>
      <c r="F257">
        <v>29.4</v>
      </c>
      <c r="H257">
        <v>4.5</v>
      </c>
      <c r="I257">
        <v>2.5</v>
      </c>
      <c r="K257" s="18">
        <f>MONTH(날씨9[[#This Row],[tm]])</f>
        <v>9</v>
      </c>
      <c r="L257" s="18">
        <f>DAY(날씨9[[#This Row],[tm]])</f>
        <v>12</v>
      </c>
    </row>
    <row r="258" spans="1:12" x14ac:dyDescent="0.3">
      <c r="A258">
        <v>95</v>
      </c>
      <c r="B258" t="s">
        <v>50</v>
      </c>
      <c r="C258" s="4">
        <v>45182</v>
      </c>
      <c r="D258">
        <v>19.899999999999999</v>
      </c>
      <c r="E258">
        <v>18.100000000000001</v>
      </c>
      <c r="F258">
        <v>22.8</v>
      </c>
      <c r="G258">
        <v>16.2</v>
      </c>
      <c r="H258">
        <v>5.6</v>
      </c>
      <c r="I258">
        <v>3.3</v>
      </c>
      <c r="K258" s="18">
        <f>MONTH(날씨9[[#This Row],[tm]])</f>
        <v>9</v>
      </c>
      <c r="L258" s="18">
        <f>DAY(날씨9[[#This Row],[tm]])</f>
        <v>13</v>
      </c>
    </row>
    <row r="259" spans="1:12" x14ac:dyDescent="0.3">
      <c r="A259">
        <v>95</v>
      </c>
      <c r="B259" t="s">
        <v>50</v>
      </c>
      <c r="C259" s="4">
        <v>45183</v>
      </c>
      <c r="D259">
        <v>21.7</v>
      </c>
      <c r="E259">
        <v>17.5</v>
      </c>
      <c r="F259">
        <v>26.6</v>
      </c>
      <c r="H259">
        <v>8.8000000000000007</v>
      </c>
      <c r="I259">
        <v>4.8</v>
      </c>
      <c r="K259" s="18">
        <f>MONTH(날씨9[[#This Row],[tm]])</f>
        <v>9</v>
      </c>
      <c r="L259" s="18">
        <f>DAY(날씨9[[#This Row],[tm]])</f>
        <v>14</v>
      </c>
    </row>
    <row r="260" spans="1:12" x14ac:dyDescent="0.3">
      <c r="A260">
        <v>95</v>
      </c>
      <c r="B260" t="s">
        <v>50</v>
      </c>
      <c r="C260" s="4">
        <v>45184</v>
      </c>
      <c r="D260">
        <v>21.2</v>
      </c>
      <c r="E260">
        <v>19.7</v>
      </c>
      <c r="F260">
        <v>24.3</v>
      </c>
      <c r="G260">
        <v>0.9</v>
      </c>
      <c r="H260">
        <v>6.2</v>
      </c>
      <c r="I260">
        <v>4.2</v>
      </c>
      <c r="K260" s="18">
        <f>MONTH(날씨9[[#This Row],[tm]])</f>
        <v>9</v>
      </c>
      <c r="L260" s="18">
        <f>DAY(날씨9[[#This Row],[tm]])</f>
        <v>15</v>
      </c>
    </row>
    <row r="261" spans="1:12" x14ac:dyDescent="0.3">
      <c r="A261">
        <v>95</v>
      </c>
      <c r="B261" t="s">
        <v>50</v>
      </c>
      <c r="C261" s="4">
        <v>45185</v>
      </c>
      <c r="D261">
        <v>22.6</v>
      </c>
      <c r="E261">
        <v>20.2</v>
      </c>
      <c r="F261">
        <v>27.1</v>
      </c>
      <c r="G261">
        <v>16.3</v>
      </c>
      <c r="H261">
        <v>5.5</v>
      </c>
      <c r="I261">
        <v>2.9</v>
      </c>
      <c r="K261" s="18">
        <f>MONTH(날씨9[[#This Row],[tm]])</f>
        <v>9</v>
      </c>
      <c r="L261" s="18">
        <f>DAY(날씨9[[#This Row],[tm]])</f>
        <v>16</v>
      </c>
    </row>
    <row r="262" spans="1:12" x14ac:dyDescent="0.3">
      <c r="A262">
        <v>95</v>
      </c>
      <c r="B262" t="s">
        <v>50</v>
      </c>
      <c r="C262" s="4">
        <v>45186</v>
      </c>
      <c r="D262">
        <v>23.2</v>
      </c>
      <c r="E262">
        <v>20.2</v>
      </c>
      <c r="F262">
        <v>28.3</v>
      </c>
      <c r="G262">
        <v>30.5</v>
      </c>
      <c r="H262">
        <v>4.5</v>
      </c>
      <c r="I262">
        <v>2.4</v>
      </c>
      <c r="K262" s="18">
        <f>MONTH(날씨9[[#This Row],[tm]])</f>
        <v>9</v>
      </c>
      <c r="L262" s="18">
        <f>DAY(날씨9[[#This Row],[tm]])</f>
        <v>17</v>
      </c>
    </row>
    <row r="263" spans="1:12" x14ac:dyDescent="0.3">
      <c r="A263">
        <v>95</v>
      </c>
      <c r="B263" t="s">
        <v>50</v>
      </c>
      <c r="C263" s="4">
        <v>45187</v>
      </c>
      <c r="D263">
        <v>23.7</v>
      </c>
      <c r="E263">
        <v>20.6</v>
      </c>
      <c r="F263">
        <v>28.6</v>
      </c>
      <c r="G263">
        <v>0.8</v>
      </c>
      <c r="H263">
        <v>5.2</v>
      </c>
      <c r="I263">
        <v>2.8</v>
      </c>
      <c r="K263" s="18">
        <f>MONTH(날씨9[[#This Row],[tm]])</f>
        <v>9</v>
      </c>
      <c r="L263" s="18">
        <f>DAY(날씨9[[#This Row],[tm]])</f>
        <v>18</v>
      </c>
    </row>
    <row r="264" spans="1:12" x14ac:dyDescent="0.3">
      <c r="A264">
        <v>95</v>
      </c>
      <c r="B264" t="s">
        <v>50</v>
      </c>
      <c r="C264" s="4">
        <v>45188</v>
      </c>
      <c r="D264">
        <v>22.7</v>
      </c>
      <c r="E264">
        <v>18.2</v>
      </c>
      <c r="F264">
        <v>26.9</v>
      </c>
      <c r="H264">
        <v>5.5</v>
      </c>
      <c r="I264">
        <v>2.7</v>
      </c>
      <c r="K264" s="18">
        <f>MONTH(날씨9[[#This Row],[tm]])</f>
        <v>9</v>
      </c>
      <c r="L264" s="18">
        <f>DAY(날씨9[[#This Row],[tm]])</f>
        <v>19</v>
      </c>
    </row>
    <row r="265" spans="1:12" x14ac:dyDescent="0.3">
      <c r="A265">
        <v>95</v>
      </c>
      <c r="B265" t="s">
        <v>50</v>
      </c>
      <c r="C265" s="4">
        <v>45189</v>
      </c>
      <c r="D265">
        <v>19.399999999999999</v>
      </c>
      <c r="E265">
        <v>16.7</v>
      </c>
      <c r="F265">
        <v>21.4</v>
      </c>
      <c r="G265">
        <v>10.199999999999999</v>
      </c>
      <c r="H265">
        <v>10.199999999999999</v>
      </c>
      <c r="I265">
        <v>5.5</v>
      </c>
      <c r="K265" s="18">
        <f>MONTH(날씨9[[#This Row],[tm]])</f>
        <v>9</v>
      </c>
      <c r="L265" s="18">
        <f>DAY(날씨9[[#This Row],[tm]])</f>
        <v>20</v>
      </c>
    </row>
    <row r="266" spans="1:12" x14ac:dyDescent="0.3">
      <c r="A266">
        <v>95</v>
      </c>
      <c r="B266" t="s">
        <v>50</v>
      </c>
      <c r="C266" s="4">
        <v>45190</v>
      </c>
      <c r="D266">
        <v>17.600000000000001</v>
      </c>
      <c r="E266">
        <v>13</v>
      </c>
      <c r="F266">
        <v>22.8</v>
      </c>
      <c r="H266">
        <v>11.9</v>
      </c>
      <c r="I266">
        <v>5.5</v>
      </c>
      <c r="K266" s="18">
        <f>MONTH(날씨9[[#This Row],[tm]])</f>
        <v>9</v>
      </c>
      <c r="L266" s="18">
        <f>DAY(날씨9[[#This Row],[tm]])</f>
        <v>21</v>
      </c>
    </row>
    <row r="267" spans="1:12" x14ac:dyDescent="0.3">
      <c r="A267">
        <v>95</v>
      </c>
      <c r="B267" t="s">
        <v>50</v>
      </c>
      <c r="C267" s="4">
        <v>45191</v>
      </c>
      <c r="D267">
        <v>17.100000000000001</v>
      </c>
      <c r="E267">
        <v>10.7</v>
      </c>
      <c r="F267">
        <v>25.3</v>
      </c>
      <c r="H267">
        <v>5</v>
      </c>
      <c r="I267">
        <v>2.1</v>
      </c>
      <c r="K267" s="18">
        <f>MONTH(날씨9[[#This Row],[tm]])</f>
        <v>9</v>
      </c>
      <c r="L267" s="18">
        <f>DAY(날씨9[[#This Row],[tm]])</f>
        <v>22</v>
      </c>
    </row>
    <row r="268" spans="1:12" x14ac:dyDescent="0.3">
      <c r="A268">
        <v>95</v>
      </c>
      <c r="B268" t="s">
        <v>50</v>
      </c>
      <c r="C268" s="4">
        <v>45192</v>
      </c>
      <c r="D268">
        <v>18.399999999999999</v>
      </c>
      <c r="E268">
        <v>12</v>
      </c>
      <c r="F268">
        <v>26</v>
      </c>
      <c r="H268">
        <v>8</v>
      </c>
      <c r="I268">
        <v>4.2</v>
      </c>
      <c r="K268" s="18">
        <f>MONTH(날씨9[[#This Row],[tm]])</f>
        <v>9</v>
      </c>
      <c r="L268" s="18">
        <f>DAY(날씨9[[#This Row],[tm]])</f>
        <v>23</v>
      </c>
    </row>
    <row r="269" spans="1:12" x14ac:dyDescent="0.3">
      <c r="A269">
        <v>95</v>
      </c>
      <c r="B269" t="s">
        <v>50</v>
      </c>
      <c r="C269" s="4">
        <v>45193</v>
      </c>
      <c r="D269">
        <v>18.7</v>
      </c>
      <c r="E269">
        <v>12</v>
      </c>
      <c r="F269">
        <v>25</v>
      </c>
      <c r="H269">
        <v>7.3</v>
      </c>
      <c r="I269">
        <v>4.8</v>
      </c>
      <c r="K269" s="18">
        <f>MONTH(날씨9[[#This Row],[tm]])</f>
        <v>9</v>
      </c>
      <c r="L269" s="18">
        <f>DAY(날씨9[[#This Row],[tm]])</f>
        <v>24</v>
      </c>
    </row>
    <row r="270" spans="1:12" x14ac:dyDescent="0.3">
      <c r="A270">
        <v>95</v>
      </c>
      <c r="B270" t="s">
        <v>50</v>
      </c>
      <c r="C270" s="4">
        <v>45194</v>
      </c>
      <c r="D270">
        <v>19.5</v>
      </c>
      <c r="E270">
        <v>14.7</v>
      </c>
      <c r="F270">
        <v>24.8</v>
      </c>
      <c r="G270">
        <v>0.8</v>
      </c>
      <c r="H270">
        <v>3.9</v>
      </c>
      <c r="I270">
        <v>2.2000000000000002</v>
      </c>
      <c r="K270" s="18">
        <f>MONTH(날씨9[[#This Row],[tm]])</f>
        <v>9</v>
      </c>
      <c r="L270" s="18">
        <f>DAY(날씨9[[#This Row],[tm]])</f>
        <v>25</v>
      </c>
    </row>
    <row r="271" spans="1:12" x14ac:dyDescent="0.3">
      <c r="A271">
        <v>95</v>
      </c>
      <c r="B271" t="s">
        <v>50</v>
      </c>
      <c r="C271" s="4">
        <v>45195</v>
      </c>
      <c r="D271">
        <v>19.3</v>
      </c>
      <c r="E271">
        <v>17.5</v>
      </c>
      <c r="F271">
        <v>21.9</v>
      </c>
      <c r="G271">
        <v>7.7</v>
      </c>
      <c r="H271">
        <v>5.7</v>
      </c>
      <c r="I271">
        <v>3.4</v>
      </c>
      <c r="K271" s="18">
        <f>MONTH(날씨9[[#This Row],[tm]])</f>
        <v>9</v>
      </c>
      <c r="L271" s="18">
        <f>DAY(날씨9[[#This Row],[tm]])</f>
        <v>26</v>
      </c>
    </row>
    <row r="272" spans="1:12" x14ac:dyDescent="0.3">
      <c r="A272">
        <v>95</v>
      </c>
      <c r="B272" t="s">
        <v>50</v>
      </c>
      <c r="C272" s="4">
        <v>45196</v>
      </c>
      <c r="D272">
        <v>20.6</v>
      </c>
      <c r="E272">
        <v>18.399999999999999</v>
      </c>
      <c r="F272">
        <v>23.5</v>
      </c>
      <c r="G272">
        <v>0.8</v>
      </c>
      <c r="H272">
        <v>3.8</v>
      </c>
      <c r="I272">
        <v>2.4</v>
      </c>
      <c r="K272" s="18">
        <f>MONTH(날씨9[[#This Row],[tm]])</f>
        <v>9</v>
      </c>
      <c r="L272" s="18">
        <f>DAY(날씨9[[#This Row],[tm]])</f>
        <v>27</v>
      </c>
    </row>
    <row r="273" spans="1:12" x14ac:dyDescent="0.3">
      <c r="A273">
        <v>95</v>
      </c>
      <c r="B273" t="s">
        <v>50</v>
      </c>
      <c r="C273" s="4">
        <v>45197</v>
      </c>
      <c r="D273">
        <v>21.2</v>
      </c>
      <c r="E273">
        <v>16.399999999999999</v>
      </c>
      <c r="F273">
        <v>25</v>
      </c>
      <c r="H273">
        <v>4.2</v>
      </c>
      <c r="I273">
        <v>2.2999999999999998</v>
      </c>
      <c r="K273" s="18">
        <f>MONTH(날씨9[[#This Row],[tm]])</f>
        <v>9</v>
      </c>
      <c r="L273" s="18">
        <f>DAY(날씨9[[#This Row],[tm]])</f>
        <v>28</v>
      </c>
    </row>
    <row r="274" spans="1:12" x14ac:dyDescent="0.3">
      <c r="A274">
        <v>95</v>
      </c>
      <c r="B274" t="s">
        <v>50</v>
      </c>
      <c r="C274" s="4">
        <v>45198</v>
      </c>
      <c r="D274">
        <v>18.100000000000001</v>
      </c>
      <c r="E274">
        <v>14</v>
      </c>
      <c r="F274">
        <v>24.2</v>
      </c>
      <c r="H274">
        <v>4.2</v>
      </c>
      <c r="I274">
        <v>2.2000000000000002</v>
      </c>
      <c r="K274" s="18">
        <f>MONTH(날씨9[[#This Row],[tm]])</f>
        <v>9</v>
      </c>
      <c r="L274" s="18">
        <f>DAY(날씨9[[#This Row],[tm]])</f>
        <v>29</v>
      </c>
    </row>
    <row r="275" spans="1:12" x14ac:dyDescent="0.3">
      <c r="A275">
        <v>95</v>
      </c>
      <c r="B275" t="s">
        <v>50</v>
      </c>
      <c r="C275" s="4">
        <v>45199</v>
      </c>
      <c r="D275">
        <v>16.399999999999999</v>
      </c>
      <c r="E275">
        <v>12</v>
      </c>
      <c r="F275">
        <v>22</v>
      </c>
      <c r="G275">
        <v>16.5</v>
      </c>
      <c r="H275">
        <v>11.2</v>
      </c>
      <c r="I275">
        <v>4.0999999999999996</v>
      </c>
      <c r="K275" s="18">
        <f>MONTH(날씨9[[#This Row],[tm]])</f>
        <v>9</v>
      </c>
      <c r="L275" s="18">
        <f>DAY(날씨9[[#This Row],[tm]])</f>
        <v>30</v>
      </c>
    </row>
    <row r="276" spans="1:12" x14ac:dyDescent="0.3">
      <c r="A276">
        <v>95</v>
      </c>
      <c r="B276" t="s">
        <v>50</v>
      </c>
      <c r="C276" s="4">
        <v>45200</v>
      </c>
      <c r="D276">
        <v>14.6</v>
      </c>
      <c r="E276">
        <v>9.5</v>
      </c>
      <c r="F276">
        <v>22.5</v>
      </c>
      <c r="G276">
        <v>0.2</v>
      </c>
      <c r="H276">
        <v>7.4</v>
      </c>
      <c r="I276">
        <v>3.6</v>
      </c>
      <c r="K276" s="18">
        <f>MONTH(날씨9[[#This Row],[tm]])</f>
        <v>10</v>
      </c>
      <c r="L276" s="18">
        <f>DAY(날씨9[[#This Row],[tm]])</f>
        <v>1</v>
      </c>
    </row>
    <row r="277" spans="1:12" x14ac:dyDescent="0.3">
      <c r="A277">
        <v>95</v>
      </c>
      <c r="B277" t="s">
        <v>50</v>
      </c>
      <c r="C277" s="4">
        <v>45201</v>
      </c>
      <c r="D277">
        <v>14</v>
      </c>
      <c r="E277">
        <v>6.9</v>
      </c>
      <c r="F277">
        <v>22.8</v>
      </c>
      <c r="H277">
        <v>6.5</v>
      </c>
      <c r="I277">
        <v>2.9</v>
      </c>
      <c r="K277" s="18">
        <f>MONTH(날씨9[[#This Row],[tm]])</f>
        <v>10</v>
      </c>
      <c r="L277" s="18">
        <f>DAY(날씨9[[#This Row],[tm]])</f>
        <v>2</v>
      </c>
    </row>
    <row r="278" spans="1:12" x14ac:dyDescent="0.3">
      <c r="A278">
        <v>95</v>
      </c>
      <c r="B278" t="s">
        <v>50</v>
      </c>
      <c r="C278" s="4">
        <v>45202</v>
      </c>
      <c r="D278">
        <v>14.4</v>
      </c>
      <c r="E278">
        <v>9.6</v>
      </c>
      <c r="F278">
        <v>21.7</v>
      </c>
      <c r="H278">
        <v>5.8</v>
      </c>
      <c r="I278">
        <v>2.7</v>
      </c>
      <c r="K278" s="18">
        <f>MONTH(날씨9[[#This Row],[tm]])</f>
        <v>10</v>
      </c>
      <c r="L278" s="18">
        <f>DAY(날씨9[[#This Row],[tm]])</f>
        <v>3</v>
      </c>
    </row>
    <row r="279" spans="1:12" x14ac:dyDescent="0.3">
      <c r="A279">
        <v>95</v>
      </c>
      <c r="B279" t="s">
        <v>50</v>
      </c>
      <c r="C279" s="4">
        <v>45203</v>
      </c>
      <c r="D279">
        <v>14</v>
      </c>
      <c r="E279">
        <v>8.4</v>
      </c>
      <c r="F279">
        <v>21.4</v>
      </c>
      <c r="G279">
        <v>4.5</v>
      </c>
      <c r="H279">
        <v>10.199999999999999</v>
      </c>
      <c r="I279">
        <v>4.9000000000000004</v>
      </c>
      <c r="K279" s="18">
        <f>MONTH(날씨9[[#This Row],[tm]])</f>
        <v>10</v>
      </c>
      <c r="L279" s="18">
        <f>DAY(날씨9[[#This Row],[tm]])</f>
        <v>4</v>
      </c>
    </row>
    <row r="280" spans="1:12" x14ac:dyDescent="0.3">
      <c r="A280">
        <v>95</v>
      </c>
      <c r="B280" t="s">
        <v>50</v>
      </c>
      <c r="C280" s="4">
        <v>45204</v>
      </c>
      <c r="D280">
        <v>11.2</v>
      </c>
      <c r="E280">
        <v>5.2</v>
      </c>
      <c r="F280">
        <v>17.8</v>
      </c>
      <c r="H280">
        <v>5.5</v>
      </c>
      <c r="I280">
        <v>2.9</v>
      </c>
      <c r="K280" s="18">
        <f>MONTH(날씨9[[#This Row],[tm]])</f>
        <v>10</v>
      </c>
      <c r="L280" s="18">
        <f>DAY(날씨9[[#This Row],[tm]])</f>
        <v>5</v>
      </c>
    </row>
    <row r="281" spans="1:12" x14ac:dyDescent="0.3">
      <c r="A281">
        <v>95</v>
      </c>
      <c r="B281" t="s">
        <v>50</v>
      </c>
      <c r="C281" s="4">
        <v>45205</v>
      </c>
      <c r="D281">
        <v>11.2</v>
      </c>
      <c r="E281">
        <v>4.0999999999999996</v>
      </c>
      <c r="F281">
        <v>19.7</v>
      </c>
      <c r="H281">
        <v>4.0999999999999996</v>
      </c>
      <c r="I281">
        <v>1.9</v>
      </c>
      <c r="K281" s="18">
        <f>MONTH(날씨9[[#This Row],[tm]])</f>
        <v>10</v>
      </c>
      <c r="L281" s="18">
        <f>DAY(날씨9[[#This Row],[tm]])</f>
        <v>6</v>
      </c>
    </row>
    <row r="282" spans="1:12" x14ac:dyDescent="0.3">
      <c r="A282">
        <v>95</v>
      </c>
      <c r="B282" t="s">
        <v>50</v>
      </c>
      <c r="C282" s="4">
        <v>45206</v>
      </c>
      <c r="D282">
        <v>13.8</v>
      </c>
      <c r="E282">
        <v>6.4</v>
      </c>
      <c r="F282">
        <v>21.6</v>
      </c>
      <c r="H282">
        <v>3.9</v>
      </c>
      <c r="I282">
        <v>2.1</v>
      </c>
      <c r="K282" s="18">
        <f>MONTH(날씨9[[#This Row],[tm]])</f>
        <v>10</v>
      </c>
      <c r="L282" s="18">
        <f>DAY(날씨9[[#This Row],[tm]])</f>
        <v>7</v>
      </c>
    </row>
    <row r="283" spans="1:12" x14ac:dyDescent="0.3">
      <c r="A283">
        <v>95</v>
      </c>
      <c r="B283" t="s">
        <v>50</v>
      </c>
      <c r="C283" s="4">
        <v>45207</v>
      </c>
      <c r="D283">
        <v>14.4</v>
      </c>
      <c r="E283">
        <v>9.3000000000000007</v>
      </c>
      <c r="F283">
        <v>20.399999999999999</v>
      </c>
      <c r="H283">
        <v>6.2</v>
      </c>
      <c r="I283">
        <v>3</v>
      </c>
      <c r="K283" s="18">
        <f>MONTH(날씨9[[#This Row],[tm]])</f>
        <v>10</v>
      </c>
      <c r="L283" s="18">
        <f>DAY(날씨9[[#This Row],[tm]])</f>
        <v>8</v>
      </c>
    </row>
    <row r="284" spans="1:12" x14ac:dyDescent="0.3">
      <c r="A284">
        <v>95</v>
      </c>
      <c r="B284" t="s">
        <v>50</v>
      </c>
      <c r="C284" s="4">
        <v>45208</v>
      </c>
      <c r="D284">
        <v>14.1</v>
      </c>
      <c r="E284">
        <v>10.6</v>
      </c>
      <c r="F284">
        <v>20.2</v>
      </c>
      <c r="G284">
        <v>9.1</v>
      </c>
      <c r="H284">
        <v>7.2</v>
      </c>
      <c r="I284">
        <v>3.5</v>
      </c>
      <c r="K284" s="18">
        <f>MONTH(날씨9[[#This Row],[tm]])</f>
        <v>10</v>
      </c>
      <c r="L284" s="18">
        <f>DAY(날씨9[[#This Row],[tm]])</f>
        <v>9</v>
      </c>
    </row>
    <row r="285" spans="1:12" x14ac:dyDescent="0.3">
      <c r="A285">
        <v>95</v>
      </c>
      <c r="B285" t="s">
        <v>50</v>
      </c>
      <c r="C285" s="4">
        <v>45209</v>
      </c>
      <c r="D285">
        <v>13.6</v>
      </c>
      <c r="E285">
        <v>9</v>
      </c>
      <c r="F285">
        <v>21.9</v>
      </c>
      <c r="G285">
        <v>0.1</v>
      </c>
      <c r="H285">
        <v>4.2</v>
      </c>
      <c r="I285">
        <v>2.1</v>
      </c>
      <c r="K285" s="18">
        <f>MONTH(날씨9[[#This Row],[tm]])</f>
        <v>10</v>
      </c>
      <c r="L285" s="18">
        <f>DAY(날씨9[[#This Row],[tm]])</f>
        <v>10</v>
      </c>
    </row>
    <row r="286" spans="1:12" x14ac:dyDescent="0.3">
      <c r="A286">
        <v>95</v>
      </c>
      <c r="B286" t="s">
        <v>50</v>
      </c>
      <c r="C286" s="4">
        <v>45210</v>
      </c>
      <c r="D286">
        <v>13.7</v>
      </c>
      <c r="E286">
        <v>7.4</v>
      </c>
      <c r="F286">
        <v>22.4</v>
      </c>
      <c r="H286">
        <v>5</v>
      </c>
      <c r="I286">
        <v>2.4</v>
      </c>
      <c r="K286" s="18">
        <f>MONTH(날씨9[[#This Row],[tm]])</f>
        <v>10</v>
      </c>
      <c r="L286" s="18">
        <f>DAY(날씨9[[#This Row],[tm]])</f>
        <v>11</v>
      </c>
    </row>
    <row r="287" spans="1:12" x14ac:dyDescent="0.3">
      <c r="A287">
        <v>95</v>
      </c>
      <c r="B287" t="s">
        <v>50</v>
      </c>
      <c r="C287" s="4">
        <v>45211</v>
      </c>
      <c r="D287">
        <v>14</v>
      </c>
      <c r="E287">
        <v>6.9</v>
      </c>
      <c r="F287">
        <v>22.4</v>
      </c>
      <c r="H287">
        <v>3.6</v>
      </c>
      <c r="I287">
        <v>2.1</v>
      </c>
      <c r="K287" s="18">
        <f>MONTH(날씨9[[#This Row],[tm]])</f>
        <v>10</v>
      </c>
      <c r="L287" s="18">
        <f>DAY(날씨9[[#This Row],[tm]])</f>
        <v>12</v>
      </c>
    </row>
    <row r="288" spans="1:12" x14ac:dyDescent="0.3">
      <c r="A288">
        <v>95</v>
      </c>
      <c r="B288" t="s">
        <v>50</v>
      </c>
      <c r="C288" s="4">
        <v>45212</v>
      </c>
      <c r="D288">
        <v>14.8</v>
      </c>
      <c r="E288">
        <v>9.8000000000000007</v>
      </c>
      <c r="F288">
        <v>21.5</v>
      </c>
      <c r="H288">
        <v>4.5</v>
      </c>
      <c r="I288">
        <v>1.9</v>
      </c>
      <c r="K288" s="18">
        <f>MONTH(날씨9[[#This Row],[tm]])</f>
        <v>10</v>
      </c>
      <c r="L288" s="18">
        <f>DAY(날씨9[[#This Row],[tm]])</f>
        <v>13</v>
      </c>
    </row>
    <row r="289" spans="1:12" x14ac:dyDescent="0.3">
      <c r="A289">
        <v>95</v>
      </c>
      <c r="B289" t="s">
        <v>50</v>
      </c>
      <c r="C289" s="4">
        <v>45213</v>
      </c>
      <c r="D289">
        <v>12</v>
      </c>
      <c r="E289">
        <v>8</v>
      </c>
      <c r="F289">
        <v>16.2</v>
      </c>
      <c r="G289">
        <v>0.7</v>
      </c>
      <c r="H289">
        <v>5.6</v>
      </c>
      <c r="I289">
        <v>3.1</v>
      </c>
      <c r="K289" s="18">
        <f>MONTH(날씨9[[#This Row],[tm]])</f>
        <v>10</v>
      </c>
      <c r="L289" s="18">
        <f>DAY(날씨9[[#This Row],[tm]])</f>
        <v>14</v>
      </c>
    </row>
    <row r="290" spans="1:12" x14ac:dyDescent="0.3">
      <c r="A290">
        <v>95</v>
      </c>
      <c r="B290" t="s">
        <v>50</v>
      </c>
      <c r="C290" s="4">
        <v>45214</v>
      </c>
      <c r="D290">
        <v>12.7</v>
      </c>
      <c r="E290">
        <v>7.3</v>
      </c>
      <c r="F290">
        <v>19.5</v>
      </c>
      <c r="H290">
        <v>6</v>
      </c>
      <c r="I290">
        <v>2.9</v>
      </c>
      <c r="K290" s="18">
        <f>MONTH(날씨9[[#This Row],[tm]])</f>
        <v>10</v>
      </c>
      <c r="L290" s="18">
        <f>DAY(날씨9[[#This Row],[tm]])</f>
        <v>15</v>
      </c>
    </row>
    <row r="291" spans="1:12" x14ac:dyDescent="0.3">
      <c r="A291">
        <v>95</v>
      </c>
      <c r="B291" t="s">
        <v>50</v>
      </c>
      <c r="C291" s="4">
        <v>45215</v>
      </c>
      <c r="D291">
        <v>11.7</v>
      </c>
      <c r="E291">
        <v>5.9</v>
      </c>
      <c r="F291">
        <v>18.7</v>
      </c>
      <c r="H291">
        <v>5</v>
      </c>
      <c r="I291">
        <v>2.6</v>
      </c>
      <c r="K291" s="18">
        <f>MONTH(날씨9[[#This Row],[tm]])</f>
        <v>10</v>
      </c>
      <c r="L291" s="18">
        <f>DAY(날씨9[[#This Row],[tm]])</f>
        <v>16</v>
      </c>
    </row>
    <row r="292" spans="1:12" x14ac:dyDescent="0.3">
      <c r="A292">
        <v>95</v>
      </c>
      <c r="B292" t="s">
        <v>50</v>
      </c>
      <c r="C292" s="4">
        <v>45216</v>
      </c>
      <c r="D292">
        <v>9.5</v>
      </c>
      <c r="E292">
        <v>2.1</v>
      </c>
      <c r="F292">
        <v>19</v>
      </c>
      <c r="H292">
        <v>3.9</v>
      </c>
      <c r="I292">
        <v>2</v>
      </c>
      <c r="K292" s="18">
        <f>MONTH(날씨9[[#This Row],[tm]])</f>
        <v>10</v>
      </c>
      <c r="L292" s="18">
        <f>DAY(날씨9[[#This Row],[tm]])</f>
        <v>17</v>
      </c>
    </row>
    <row r="293" spans="1:12" x14ac:dyDescent="0.3">
      <c r="A293">
        <v>95</v>
      </c>
      <c r="B293" t="s">
        <v>50</v>
      </c>
      <c r="C293" s="4">
        <v>45217</v>
      </c>
      <c r="D293">
        <v>13</v>
      </c>
      <c r="E293">
        <v>3</v>
      </c>
      <c r="F293">
        <v>19.899999999999999</v>
      </c>
      <c r="H293">
        <v>7</v>
      </c>
      <c r="I293">
        <v>3.3</v>
      </c>
      <c r="K293" s="18">
        <f>MONTH(날씨9[[#This Row],[tm]])</f>
        <v>10</v>
      </c>
      <c r="L293" s="18">
        <f>DAY(날씨9[[#This Row],[tm]])</f>
        <v>18</v>
      </c>
    </row>
    <row r="294" spans="1:12" x14ac:dyDescent="0.3">
      <c r="A294">
        <v>95</v>
      </c>
      <c r="B294" t="s">
        <v>50</v>
      </c>
      <c r="C294" s="4">
        <v>45218</v>
      </c>
      <c r="D294">
        <v>15.8</v>
      </c>
      <c r="E294">
        <v>11.7</v>
      </c>
      <c r="F294">
        <v>20.100000000000001</v>
      </c>
      <c r="G294">
        <v>12.5</v>
      </c>
      <c r="H294">
        <v>5.7</v>
      </c>
      <c r="I294">
        <v>2.7</v>
      </c>
      <c r="K294" s="18">
        <f>MONTH(날씨9[[#This Row],[tm]])</f>
        <v>10</v>
      </c>
      <c r="L294" s="18">
        <f>DAY(날씨9[[#This Row],[tm]])</f>
        <v>19</v>
      </c>
    </row>
    <row r="295" spans="1:12" x14ac:dyDescent="0.3">
      <c r="A295">
        <v>95</v>
      </c>
      <c r="B295" t="s">
        <v>50</v>
      </c>
      <c r="C295" s="4">
        <v>45219</v>
      </c>
      <c r="D295">
        <v>10.199999999999999</v>
      </c>
      <c r="E295">
        <v>2.4</v>
      </c>
      <c r="F295">
        <v>13.6</v>
      </c>
      <c r="H295">
        <v>11.3</v>
      </c>
      <c r="I295">
        <v>4.8</v>
      </c>
      <c r="K295" s="18">
        <f>MONTH(날씨9[[#This Row],[tm]])</f>
        <v>10</v>
      </c>
      <c r="L295" s="18">
        <f>DAY(날씨9[[#This Row],[tm]])</f>
        <v>20</v>
      </c>
    </row>
    <row r="296" spans="1:12" x14ac:dyDescent="0.3">
      <c r="A296">
        <v>95</v>
      </c>
      <c r="B296" t="s">
        <v>50</v>
      </c>
      <c r="C296" s="4">
        <v>45220</v>
      </c>
      <c r="D296">
        <v>6.8</v>
      </c>
      <c r="E296">
        <v>0</v>
      </c>
      <c r="F296">
        <v>14.8</v>
      </c>
      <c r="G296">
        <v>0.6</v>
      </c>
      <c r="H296">
        <v>10.4</v>
      </c>
      <c r="I296">
        <v>4.7</v>
      </c>
      <c r="K296" s="18">
        <f>MONTH(날씨9[[#This Row],[tm]])</f>
        <v>10</v>
      </c>
      <c r="L296" s="18">
        <f>DAY(날씨9[[#This Row],[tm]])</f>
        <v>21</v>
      </c>
    </row>
    <row r="297" spans="1:12" x14ac:dyDescent="0.3">
      <c r="A297">
        <v>95</v>
      </c>
      <c r="B297" t="s">
        <v>50</v>
      </c>
      <c r="C297" s="4">
        <v>45221</v>
      </c>
      <c r="D297">
        <v>8.6</v>
      </c>
      <c r="E297">
        <v>-0.4</v>
      </c>
      <c r="F297">
        <v>17</v>
      </c>
      <c r="H297">
        <v>8</v>
      </c>
      <c r="I297">
        <v>4.2</v>
      </c>
      <c r="K297" s="18">
        <f>MONTH(날씨9[[#This Row],[tm]])</f>
        <v>10</v>
      </c>
      <c r="L297" s="18">
        <f>DAY(날씨9[[#This Row],[tm]])</f>
        <v>22</v>
      </c>
    </row>
    <row r="298" spans="1:12" x14ac:dyDescent="0.3">
      <c r="A298">
        <v>95</v>
      </c>
      <c r="B298" t="s">
        <v>50</v>
      </c>
      <c r="C298" s="4">
        <v>45222</v>
      </c>
      <c r="D298">
        <v>11.1</v>
      </c>
      <c r="E298">
        <v>4.8</v>
      </c>
      <c r="F298">
        <v>19.600000000000001</v>
      </c>
      <c r="H298">
        <v>5.7</v>
      </c>
      <c r="I298">
        <v>2.8</v>
      </c>
      <c r="K298" s="18">
        <f>MONTH(날씨9[[#This Row],[tm]])</f>
        <v>10</v>
      </c>
      <c r="L298" s="18">
        <f>DAY(날씨9[[#This Row],[tm]])</f>
        <v>23</v>
      </c>
    </row>
    <row r="299" spans="1:12" x14ac:dyDescent="0.3">
      <c r="A299">
        <v>95</v>
      </c>
      <c r="B299" t="s">
        <v>50</v>
      </c>
      <c r="C299" s="4">
        <v>45223</v>
      </c>
      <c r="D299">
        <v>11.8</v>
      </c>
      <c r="E299">
        <v>4.8</v>
      </c>
      <c r="F299">
        <v>19.3</v>
      </c>
      <c r="H299">
        <v>4.7</v>
      </c>
      <c r="I299">
        <v>2.8</v>
      </c>
      <c r="K299" s="18">
        <f>MONTH(날씨9[[#This Row],[tm]])</f>
        <v>10</v>
      </c>
      <c r="L299" s="18">
        <f>DAY(날씨9[[#This Row],[tm]])</f>
        <v>24</v>
      </c>
    </row>
    <row r="300" spans="1:12" x14ac:dyDescent="0.3">
      <c r="A300">
        <v>95</v>
      </c>
      <c r="B300" t="s">
        <v>50</v>
      </c>
      <c r="C300" s="4">
        <v>45224</v>
      </c>
      <c r="D300">
        <v>13.4</v>
      </c>
      <c r="E300">
        <v>8.5</v>
      </c>
      <c r="F300">
        <v>20</v>
      </c>
      <c r="H300">
        <v>5.2</v>
      </c>
      <c r="I300">
        <v>2.6</v>
      </c>
      <c r="K300" s="18">
        <f>MONTH(날씨9[[#This Row],[tm]])</f>
        <v>10</v>
      </c>
      <c r="L300" s="18">
        <f>DAY(날씨9[[#This Row],[tm]])</f>
        <v>25</v>
      </c>
    </row>
    <row r="301" spans="1:12" x14ac:dyDescent="0.3">
      <c r="A301">
        <v>95</v>
      </c>
      <c r="B301" t="s">
        <v>50</v>
      </c>
      <c r="C301" s="4">
        <v>45225</v>
      </c>
      <c r="D301">
        <v>13.3</v>
      </c>
      <c r="E301">
        <v>9.1</v>
      </c>
      <c r="F301">
        <v>18.3</v>
      </c>
      <c r="G301">
        <v>2.8</v>
      </c>
      <c r="H301">
        <v>9</v>
      </c>
      <c r="I301">
        <v>3.1</v>
      </c>
      <c r="K301" s="18">
        <f>MONTH(날씨9[[#This Row],[tm]])</f>
        <v>10</v>
      </c>
      <c r="L301" s="18">
        <f>DAY(날씨9[[#This Row],[tm]])</f>
        <v>26</v>
      </c>
    </row>
    <row r="302" spans="1:12" x14ac:dyDescent="0.3">
      <c r="A302">
        <v>95</v>
      </c>
      <c r="B302" t="s">
        <v>50</v>
      </c>
      <c r="C302" s="4">
        <v>45226</v>
      </c>
      <c r="D302">
        <v>12.5</v>
      </c>
      <c r="E302">
        <v>7.1</v>
      </c>
      <c r="F302">
        <v>18.5</v>
      </c>
      <c r="H302">
        <v>6.8</v>
      </c>
      <c r="I302">
        <v>4.0999999999999996</v>
      </c>
      <c r="K302" s="18">
        <f>MONTH(날씨9[[#This Row],[tm]])</f>
        <v>10</v>
      </c>
      <c r="L302" s="18">
        <f>DAY(날씨9[[#This Row],[tm]])</f>
        <v>27</v>
      </c>
    </row>
    <row r="303" spans="1:12" x14ac:dyDescent="0.3">
      <c r="A303">
        <v>95</v>
      </c>
      <c r="B303" t="s">
        <v>50</v>
      </c>
      <c r="C303" s="4">
        <v>45227</v>
      </c>
      <c r="D303">
        <v>9.9</v>
      </c>
      <c r="E303">
        <v>3.9</v>
      </c>
      <c r="F303">
        <v>19.3</v>
      </c>
      <c r="H303">
        <v>4</v>
      </c>
      <c r="I303">
        <v>2</v>
      </c>
      <c r="K303" s="18">
        <f>MONTH(날씨9[[#This Row],[tm]])</f>
        <v>10</v>
      </c>
      <c r="L303" s="18">
        <f>DAY(날씨9[[#This Row],[tm]])</f>
        <v>28</v>
      </c>
    </row>
    <row r="304" spans="1:12" x14ac:dyDescent="0.3">
      <c r="A304">
        <v>95</v>
      </c>
      <c r="B304" t="s">
        <v>50</v>
      </c>
      <c r="C304" s="4">
        <v>45228</v>
      </c>
      <c r="D304">
        <v>10.3</v>
      </c>
      <c r="E304">
        <v>3</v>
      </c>
      <c r="F304">
        <v>19.899999999999999</v>
      </c>
      <c r="H304">
        <v>3.8</v>
      </c>
      <c r="I304">
        <v>1.8</v>
      </c>
      <c r="K304" s="18">
        <f>MONTH(날씨9[[#This Row],[tm]])</f>
        <v>10</v>
      </c>
      <c r="L304" s="18">
        <f>DAY(날씨9[[#This Row],[tm]])</f>
        <v>29</v>
      </c>
    </row>
    <row r="305" spans="1:12" x14ac:dyDescent="0.3">
      <c r="A305">
        <v>95</v>
      </c>
      <c r="B305" t="s">
        <v>50</v>
      </c>
      <c r="C305" s="4">
        <v>45229</v>
      </c>
      <c r="D305">
        <v>11.1</v>
      </c>
      <c r="E305">
        <v>3.5</v>
      </c>
      <c r="F305">
        <v>20.100000000000001</v>
      </c>
      <c r="H305">
        <v>4.9000000000000004</v>
      </c>
      <c r="I305">
        <v>2.9</v>
      </c>
      <c r="K305" s="18">
        <f>MONTH(날씨9[[#This Row],[tm]])</f>
        <v>10</v>
      </c>
      <c r="L305" s="18">
        <f>DAY(날씨9[[#This Row],[tm]])</f>
        <v>30</v>
      </c>
    </row>
    <row r="306" spans="1:12" x14ac:dyDescent="0.3">
      <c r="A306">
        <v>95</v>
      </c>
      <c r="B306" t="s">
        <v>50</v>
      </c>
      <c r="C306" s="4">
        <v>45230</v>
      </c>
      <c r="D306">
        <v>13.9</v>
      </c>
      <c r="E306">
        <v>5.8</v>
      </c>
      <c r="F306">
        <v>19.399999999999999</v>
      </c>
      <c r="H306">
        <v>6</v>
      </c>
      <c r="I306">
        <v>2.9</v>
      </c>
      <c r="K306" s="18">
        <f>MONTH(날씨9[[#This Row],[tm]])</f>
        <v>10</v>
      </c>
      <c r="L306" s="18">
        <f>DAY(날씨9[[#This Row],[tm]])</f>
        <v>31</v>
      </c>
    </row>
    <row r="307" spans="1:12" x14ac:dyDescent="0.3">
      <c r="A307">
        <v>95</v>
      </c>
      <c r="B307" t="s">
        <v>50</v>
      </c>
      <c r="C307" s="4">
        <v>45231</v>
      </c>
      <c r="D307">
        <v>17.899999999999999</v>
      </c>
      <c r="E307">
        <v>15.7</v>
      </c>
      <c r="F307">
        <v>19.5</v>
      </c>
      <c r="G307">
        <v>1</v>
      </c>
      <c r="H307">
        <v>6.9</v>
      </c>
      <c r="I307">
        <v>3.2</v>
      </c>
      <c r="K307" s="18">
        <f>MONTH(날씨9[[#This Row],[tm]])</f>
        <v>11</v>
      </c>
      <c r="L307" s="18">
        <f>DAY(날씨9[[#This Row],[tm]])</f>
        <v>1</v>
      </c>
    </row>
    <row r="308" spans="1:12" x14ac:dyDescent="0.3">
      <c r="A308">
        <v>95</v>
      </c>
      <c r="B308" t="s">
        <v>50</v>
      </c>
      <c r="C308" s="4">
        <v>45232</v>
      </c>
      <c r="D308">
        <v>19.600000000000001</v>
      </c>
      <c r="E308">
        <v>16.399999999999999</v>
      </c>
      <c r="F308">
        <v>24.6</v>
      </c>
      <c r="H308">
        <v>10</v>
      </c>
      <c r="I308">
        <v>4.8</v>
      </c>
      <c r="K308" s="18">
        <f>MONTH(날씨9[[#This Row],[tm]])</f>
        <v>11</v>
      </c>
      <c r="L308" s="18">
        <f>DAY(날씨9[[#This Row],[tm]])</f>
        <v>2</v>
      </c>
    </row>
    <row r="309" spans="1:12" x14ac:dyDescent="0.3">
      <c r="A309">
        <v>95</v>
      </c>
      <c r="B309" t="s">
        <v>50</v>
      </c>
      <c r="C309" s="4">
        <v>45233</v>
      </c>
      <c r="D309">
        <v>17.2</v>
      </c>
      <c r="E309">
        <v>13.1</v>
      </c>
      <c r="F309">
        <v>20.100000000000001</v>
      </c>
      <c r="G309">
        <v>10.8</v>
      </c>
      <c r="H309">
        <v>9.1999999999999993</v>
      </c>
      <c r="I309">
        <v>4.2</v>
      </c>
      <c r="K309" s="18">
        <f>MONTH(날씨9[[#This Row],[tm]])</f>
        <v>11</v>
      </c>
      <c r="L309" s="18">
        <f>DAY(날씨9[[#This Row],[tm]])</f>
        <v>3</v>
      </c>
    </row>
    <row r="310" spans="1:12" x14ac:dyDescent="0.3">
      <c r="A310">
        <v>95</v>
      </c>
      <c r="B310" t="s">
        <v>50</v>
      </c>
      <c r="C310" s="4">
        <v>45234</v>
      </c>
      <c r="D310">
        <v>14.9</v>
      </c>
      <c r="E310">
        <v>11.8</v>
      </c>
      <c r="F310">
        <v>20.6</v>
      </c>
      <c r="H310">
        <v>7.5</v>
      </c>
      <c r="I310">
        <v>4.5999999999999996</v>
      </c>
      <c r="K310" s="18">
        <f>MONTH(날씨9[[#This Row],[tm]])</f>
        <v>11</v>
      </c>
      <c r="L310" s="18">
        <f>DAY(날씨9[[#This Row],[tm]])</f>
        <v>4</v>
      </c>
    </row>
    <row r="311" spans="1:12" x14ac:dyDescent="0.3">
      <c r="A311">
        <v>95</v>
      </c>
      <c r="B311" t="s">
        <v>50</v>
      </c>
      <c r="C311" s="4">
        <v>45235</v>
      </c>
      <c r="D311">
        <v>15.7</v>
      </c>
      <c r="E311">
        <v>12.4</v>
      </c>
      <c r="F311">
        <v>20.100000000000001</v>
      </c>
      <c r="G311">
        <v>7.9</v>
      </c>
      <c r="H311">
        <v>7.7</v>
      </c>
      <c r="I311">
        <v>4.9000000000000004</v>
      </c>
      <c r="K311" s="18">
        <f>MONTH(날씨9[[#This Row],[tm]])</f>
        <v>11</v>
      </c>
      <c r="L311" s="18">
        <f>DAY(날씨9[[#This Row],[tm]])</f>
        <v>5</v>
      </c>
    </row>
    <row r="312" spans="1:12" x14ac:dyDescent="0.3">
      <c r="A312">
        <v>95</v>
      </c>
      <c r="B312" t="s">
        <v>50</v>
      </c>
      <c r="C312" s="4">
        <v>45236</v>
      </c>
      <c r="D312">
        <v>12.9</v>
      </c>
      <c r="E312">
        <v>6.5</v>
      </c>
      <c r="F312">
        <v>19.600000000000001</v>
      </c>
      <c r="G312">
        <v>62.8</v>
      </c>
      <c r="H312">
        <v>17.5</v>
      </c>
      <c r="I312">
        <v>6.3</v>
      </c>
      <c r="K312" s="18">
        <f>MONTH(날씨9[[#This Row],[tm]])</f>
        <v>11</v>
      </c>
      <c r="L312" s="18">
        <f>DAY(날씨9[[#This Row],[tm]])</f>
        <v>6</v>
      </c>
    </row>
    <row r="313" spans="1:12" x14ac:dyDescent="0.3">
      <c r="A313">
        <v>95</v>
      </c>
      <c r="B313" t="s">
        <v>50</v>
      </c>
      <c r="C313" s="4">
        <v>45237</v>
      </c>
      <c r="D313">
        <v>3.2</v>
      </c>
      <c r="E313">
        <v>-0.4</v>
      </c>
      <c r="F313">
        <v>7.7</v>
      </c>
      <c r="G313">
        <v>0</v>
      </c>
      <c r="H313">
        <v>14.3</v>
      </c>
      <c r="I313">
        <v>5.6</v>
      </c>
      <c r="K313" s="18">
        <f>MONTH(날씨9[[#This Row],[tm]])</f>
        <v>11</v>
      </c>
      <c r="L313" s="18">
        <f>DAY(날씨9[[#This Row],[tm]])</f>
        <v>7</v>
      </c>
    </row>
    <row r="314" spans="1:12" x14ac:dyDescent="0.3">
      <c r="A314">
        <v>95</v>
      </c>
      <c r="B314" t="s">
        <v>50</v>
      </c>
      <c r="C314" s="4">
        <v>45238</v>
      </c>
      <c r="D314">
        <v>5.2</v>
      </c>
      <c r="E314">
        <v>-1.9</v>
      </c>
      <c r="F314">
        <v>15.3</v>
      </c>
      <c r="H314">
        <v>2.7</v>
      </c>
      <c r="I314">
        <v>1.6</v>
      </c>
      <c r="K314" s="18">
        <f>MONTH(날씨9[[#This Row],[tm]])</f>
        <v>11</v>
      </c>
      <c r="L314" s="18">
        <f>DAY(날씨9[[#This Row],[tm]])</f>
        <v>8</v>
      </c>
    </row>
    <row r="315" spans="1:12" x14ac:dyDescent="0.3">
      <c r="A315">
        <v>95</v>
      </c>
      <c r="B315" t="s">
        <v>50</v>
      </c>
      <c r="C315" s="4">
        <v>45239</v>
      </c>
      <c r="D315">
        <v>8.1</v>
      </c>
      <c r="E315">
        <v>0.1</v>
      </c>
      <c r="F315">
        <v>16</v>
      </c>
      <c r="G315">
        <v>5.5</v>
      </c>
      <c r="H315">
        <v>11.5</v>
      </c>
      <c r="I315">
        <v>6.3</v>
      </c>
      <c r="K315" s="18">
        <f>MONTH(날씨9[[#This Row],[tm]])</f>
        <v>11</v>
      </c>
      <c r="L315" s="18">
        <f>DAY(날씨9[[#This Row],[tm]])</f>
        <v>9</v>
      </c>
    </row>
    <row r="316" spans="1:12" x14ac:dyDescent="0.3">
      <c r="A316">
        <v>95</v>
      </c>
      <c r="B316" t="s">
        <v>50</v>
      </c>
      <c r="C316" s="4">
        <v>45240</v>
      </c>
      <c r="D316">
        <v>1.9</v>
      </c>
      <c r="E316">
        <v>-2.9</v>
      </c>
      <c r="F316">
        <v>7.3</v>
      </c>
      <c r="H316">
        <v>5.9</v>
      </c>
      <c r="I316">
        <v>3.7</v>
      </c>
      <c r="K316" s="18">
        <f>MONTH(날씨9[[#This Row],[tm]])</f>
        <v>11</v>
      </c>
      <c r="L316" s="18">
        <f>DAY(날씨9[[#This Row],[tm]])</f>
        <v>10</v>
      </c>
    </row>
    <row r="317" spans="1:12" x14ac:dyDescent="0.3">
      <c r="A317">
        <v>95</v>
      </c>
      <c r="B317" t="s">
        <v>50</v>
      </c>
      <c r="C317" s="4">
        <v>45241</v>
      </c>
      <c r="D317">
        <v>-0.8</v>
      </c>
      <c r="E317">
        <v>-5.3</v>
      </c>
      <c r="F317">
        <v>5.6</v>
      </c>
      <c r="H317">
        <v>4.2</v>
      </c>
      <c r="I317">
        <v>2</v>
      </c>
      <c r="K317" s="18">
        <f>MONTH(날씨9[[#This Row],[tm]])</f>
        <v>11</v>
      </c>
      <c r="L317" s="18">
        <f>DAY(날씨9[[#This Row],[tm]])</f>
        <v>11</v>
      </c>
    </row>
    <row r="318" spans="1:12" x14ac:dyDescent="0.3">
      <c r="A318">
        <v>95</v>
      </c>
      <c r="B318" t="s">
        <v>50</v>
      </c>
      <c r="C318" s="4">
        <v>45242</v>
      </c>
      <c r="D318">
        <v>-1.7</v>
      </c>
      <c r="E318">
        <v>-6.4</v>
      </c>
      <c r="F318">
        <v>4.5</v>
      </c>
      <c r="H318">
        <v>4.3</v>
      </c>
      <c r="I318">
        <v>2.6</v>
      </c>
      <c r="K318" s="18">
        <f>MONTH(날씨9[[#This Row],[tm]])</f>
        <v>11</v>
      </c>
      <c r="L318" s="18">
        <f>DAY(날씨9[[#This Row],[tm]])</f>
        <v>12</v>
      </c>
    </row>
    <row r="319" spans="1:12" x14ac:dyDescent="0.3">
      <c r="A319">
        <v>95</v>
      </c>
      <c r="B319" t="s">
        <v>50</v>
      </c>
      <c r="C319" s="4">
        <v>45243</v>
      </c>
      <c r="D319">
        <v>-1.3</v>
      </c>
      <c r="E319">
        <v>-7.1</v>
      </c>
      <c r="F319">
        <v>5.8</v>
      </c>
      <c r="H319">
        <v>5.4</v>
      </c>
      <c r="I319">
        <v>3</v>
      </c>
      <c r="K319" s="18">
        <f>MONTH(날씨9[[#This Row],[tm]])</f>
        <v>11</v>
      </c>
      <c r="L319" s="18">
        <f>DAY(날씨9[[#This Row],[tm]])</f>
        <v>13</v>
      </c>
    </row>
    <row r="320" spans="1:12" x14ac:dyDescent="0.3">
      <c r="A320">
        <v>95</v>
      </c>
      <c r="B320" t="s">
        <v>50</v>
      </c>
      <c r="C320" s="4">
        <v>45244</v>
      </c>
      <c r="D320">
        <v>0.8</v>
      </c>
      <c r="E320">
        <v>-5.7</v>
      </c>
      <c r="F320">
        <v>9.1</v>
      </c>
      <c r="H320">
        <v>4.3</v>
      </c>
      <c r="I320">
        <v>2.2000000000000002</v>
      </c>
      <c r="K320" s="18">
        <f>MONTH(날씨9[[#This Row],[tm]])</f>
        <v>11</v>
      </c>
      <c r="L320" s="18">
        <f>DAY(날씨9[[#This Row],[tm]])</f>
        <v>14</v>
      </c>
    </row>
    <row r="321" spans="1:12" x14ac:dyDescent="0.3">
      <c r="A321">
        <v>95</v>
      </c>
      <c r="B321" t="s">
        <v>50</v>
      </c>
      <c r="C321" s="4">
        <v>45245</v>
      </c>
      <c r="D321">
        <v>2.6</v>
      </c>
      <c r="E321">
        <v>-3.9</v>
      </c>
      <c r="F321">
        <v>11.2</v>
      </c>
      <c r="H321">
        <v>5.0999999999999996</v>
      </c>
      <c r="I321">
        <v>2.7</v>
      </c>
      <c r="K321" s="18">
        <f>MONTH(날씨9[[#This Row],[tm]])</f>
        <v>11</v>
      </c>
      <c r="L321" s="18">
        <f>DAY(날씨9[[#This Row],[tm]])</f>
        <v>15</v>
      </c>
    </row>
    <row r="322" spans="1:12" x14ac:dyDescent="0.3">
      <c r="A322">
        <v>95</v>
      </c>
      <c r="B322" t="s">
        <v>50</v>
      </c>
      <c r="C322" s="4">
        <v>45246</v>
      </c>
      <c r="D322">
        <v>3.2</v>
      </c>
      <c r="E322">
        <v>-0.1</v>
      </c>
      <c r="F322">
        <v>5</v>
      </c>
      <c r="G322">
        <v>10.9</v>
      </c>
      <c r="H322">
        <v>4.0999999999999996</v>
      </c>
      <c r="I322">
        <v>2.5</v>
      </c>
      <c r="K322" s="18">
        <f>MONTH(날씨9[[#This Row],[tm]])</f>
        <v>11</v>
      </c>
      <c r="L322" s="18">
        <f>DAY(날씨9[[#This Row],[tm]])</f>
        <v>16</v>
      </c>
    </row>
    <row r="323" spans="1:12" x14ac:dyDescent="0.3">
      <c r="A323">
        <v>95</v>
      </c>
      <c r="B323" t="s">
        <v>50</v>
      </c>
      <c r="C323" s="4">
        <v>45247</v>
      </c>
      <c r="D323">
        <v>0.4</v>
      </c>
      <c r="E323">
        <v>-3.3</v>
      </c>
      <c r="F323">
        <v>3.7</v>
      </c>
      <c r="G323">
        <v>0.3</v>
      </c>
      <c r="H323">
        <v>8.8000000000000007</v>
      </c>
      <c r="I323">
        <v>4.4000000000000004</v>
      </c>
      <c r="K323" s="18">
        <f>MONTH(날씨9[[#This Row],[tm]])</f>
        <v>11</v>
      </c>
      <c r="L323" s="18">
        <f>DAY(날씨9[[#This Row],[tm]])</f>
        <v>17</v>
      </c>
    </row>
    <row r="324" spans="1:12" x14ac:dyDescent="0.3">
      <c r="A324">
        <v>95</v>
      </c>
      <c r="B324" t="s">
        <v>50</v>
      </c>
      <c r="C324" s="4">
        <v>45248</v>
      </c>
      <c r="D324">
        <v>-1.2</v>
      </c>
      <c r="E324">
        <v>-5.2</v>
      </c>
      <c r="F324">
        <v>4.3</v>
      </c>
      <c r="H324">
        <v>7.8</v>
      </c>
      <c r="I324">
        <v>3.1</v>
      </c>
      <c r="K324" s="18">
        <f>MONTH(날씨9[[#This Row],[tm]])</f>
        <v>11</v>
      </c>
      <c r="L324" s="18">
        <f>DAY(날씨9[[#This Row],[tm]])</f>
        <v>18</v>
      </c>
    </row>
    <row r="325" spans="1:12" x14ac:dyDescent="0.3">
      <c r="A325">
        <v>95</v>
      </c>
      <c r="B325" t="s">
        <v>50</v>
      </c>
      <c r="C325" s="4">
        <v>45249</v>
      </c>
      <c r="D325">
        <v>4.0999999999999996</v>
      </c>
      <c r="E325">
        <v>-4</v>
      </c>
      <c r="F325">
        <v>11.7</v>
      </c>
      <c r="G325">
        <v>0</v>
      </c>
      <c r="H325">
        <v>6.6</v>
      </c>
      <c r="I325">
        <v>3.4</v>
      </c>
      <c r="K325" s="18">
        <f>MONTH(날씨9[[#This Row],[tm]])</f>
        <v>11</v>
      </c>
      <c r="L325" s="18">
        <f>DAY(날씨9[[#This Row],[tm]])</f>
        <v>19</v>
      </c>
    </row>
    <row r="326" spans="1:12" x14ac:dyDescent="0.3">
      <c r="A326">
        <v>95</v>
      </c>
      <c r="B326" t="s">
        <v>50</v>
      </c>
      <c r="C326" s="4">
        <v>45250</v>
      </c>
      <c r="D326">
        <v>1.9</v>
      </c>
      <c r="E326">
        <v>-3.8</v>
      </c>
      <c r="F326">
        <v>10.6</v>
      </c>
      <c r="H326">
        <v>4.4000000000000004</v>
      </c>
      <c r="I326">
        <v>2.2000000000000002</v>
      </c>
      <c r="K326" s="18">
        <f>MONTH(날씨9[[#This Row],[tm]])</f>
        <v>11</v>
      </c>
      <c r="L326" s="18">
        <f>DAY(날씨9[[#This Row],[tm]])</f>
        <v>20</v>
      </c>
    </row>
    <row r="327" spans="1:12" x14ac:dyDescent="0.3">
      <c r="A327">
        <v>95</v>
      </c>
      <c r="B327" t="s">
        <v>50</v>
      </c>
      <c r="C327" s="4">
        <v>45251</v>
      </c>
      <c r="D327">
        <v>3.2</v>
      </c>
      <c r="E327">
        <v>-4</v>
      </c>
      <c r="F327">
        <v>13.1</v>
      </c>
      <c r="H327">
        <v>5</v>
      </c>
      <c r="I327">
        <v>2.4</v>
      </c>
      <c r="K327" s="18">
        <f>MONTH(날씨9[[#This Row],[tm]])</f>
        <v>11</v>
      </c>
      <c r="L327" s="18">
        <f>DAY(날씨9[[#This Row],[tm]])</f>
        <v>21</v>
      </c>
    </row>
    <row r="328" spans="1:12" x14ac:dyDescent="0.3">
      <c r="A328">
        <v>95</v>
      </c>
      <c r="B328" t="s">
        <v>50</v>
      </c>
      <c r="C328" s="4">
        <v>45252</v>
      </c>
      <c r="D328">
        <v>6.7</v>
      </c>
      <c r="E328">
        <v>-3.2</v>
      </c>
      <c r="F328">
        <v>12.8</v>
      </c>
      <c r="H328">
        <v>5</v>
      </c>
      <c r="I328">
        <v>2.4</v>
      </c>
      <c r="K328" s="18">
        <f>MONTH(날씨9[[#This Row],[tm]])</f>
        <v>11</v>
      </c>
      <c r="L328" s="18">
        <f>DAY(날씨9[[#This Row],[tm]])</f>
        <v>22</v>
      </c>
    </row>
    <row r="329" spans="1:12" x14ac:dyDescent="0.3">
      <c r="A329">
        <v>95</v>
      </c>
      <c r="B329" t="s">
        <v>50</v>
      </c>
      <c r="C329" s="4">
        <v>45253</v>
      </c>
      <c r="D329">
        <v>9.1</v>
      </c>
      <c r="E329">
        <v>0.9</v>
      </c>
      <c r="F329">
        <v>13.5</v>
      </c>
      <c r="G329">
        <v>0.5</v>
      </c>
      <c r="H329">
        <v>12</v>
      </c>
      <c r="I329">
        <v>4.8</v>
      </c>
      <c r="K329" s="18">
        <f>MONTH(날씨9[[#This Row],[tm]])</f>
        <v>11</v>
      </c>
      <c r="L329" s="18">
        <f>DAY(날씨9[[#This Row],[tm]])</f>
        <v>23</v>
      </c>
    </row>
    <row r="330" spans="1:12" x14ac:dyDescent="0.3">
      <c r="A330">
        <v>95</v>
      </c>
      <c r="B330" t="s">
        <v>50</v>
      </c>
      <c r="C330" s="4">
        <v>45254</v>
      </c>
      <c r="D330">
        <v>-2.9</v>
      </c>
      <c r="E330">
        <v>-7.2</v>
      </c>
      <c r="F330">
        <v>1</v>
      </c>
      <c r="H330">
        <v>11.2</v>
      </c>
      <c r="I330">
        <v>4.7</v>
      </c>
      <c r="K330" s="18">
        <f>MONTH(날씨9[[#This Row],[tm]])</f>
        <v>11</v>
      </c>
      <c r="L330" s="18">
        <f>DAY(날씨9[[#This Row],[tm]])</f>
        <v>24</v>
      </c>
    </row>
    <row r="331" spans="1:12" x14ac:dyDescent="0.3">
      <c r="A331">
        <v>95</v>
      </c>
      <c r="B331" t="s">
        <v>50</v>
      </c>
      <c r="C331" s="4">
        <v>45255</v>
      </c>
      <c r="D331">
        <v>-4.0999999999999996</v>
      </c>
      <c r="E331">
        <v>-10</v>
      </c>
      <c r="F331">
        <v>2.2999999999999998</v>
      </c>
      <c r="H331">
        <v>4.8</v>
      </c>
      <c r="I331">
        <v>2.5</v>
      </c>
      <c r="K331" s="18">
        <f>MONTH(날씨9[[#This Row],[tm]])</f>
        <v>11</v>
      </c>
      <c r="L331" s="18">
        <f>DAY(날씨9[[#This Row],[tm]])</f>
        <v>25</v>
      </c>
    </row>
    <row r="332" spans="1:12" x14ac:dyDescent="0.3">
      <c r="A332">
        <v>95</v>
      </c>
      <c r="B332" t="s">
        <v>50</v>
      </c>
      <c r="C332" s="4">
        <v>45256</v>
      </c>
      <c r="D332">
        <v>0.7</v>
      </c>
      <c r="E332">
        <v>-2.7</v>
      </c>
      <c r="F332">
        <v>3.5</v>
      </c>
      <c r="H332">
        <v>2.7</v>
      </c>
      <c r="I332">
        <v>1.9</v>
      </c>
      <c r="K332" s="18">
        <f>MONTH(날씨9[[#This Row],[tm]])</f>
        <v>11</v>
      </c>
      <c r="L332" s="18">
        <f>DAY(날씨9[[#This Row],[tm]])</f>
        <v>26</v>
      </c>
    </row>
    <row r="333" spans="1:12" x14ac:dyDescent="0.3">
      <c r="A333">
        <v>95</v>
      </c>
      <c r="B333" t="s">
        <v>50</v>
      </c>
      <c r="C333" s="4">
        <v>45257</v>
      </c>
      <c r="D333">
        <v>4</v>
      </c>
      <c r="E333">
        <v>0.7</v>
      </c>
      <c r="F333">
        <v>6.5</v>
      </c>
      <c r="G333">
        <v>4.5999999999999996</v>
      </c>
      <c r="H333">
        <v>10.6</v>
      </c>
      <c r="I333">
        <v>4.4000000000000004</v>
      </c>
      <c r="K333" s="18">
        <f>MONTH(날씨9[[#This Row],[tm]])</f>
        <v>11</v>
      </c>
      <c r="L333" s="18">
        <f>DAY(날씨9[[#This Row],[tm]])</f>
        <v>27</v>
      </c>
    </row>
    <row r="334" spans="1:12" x14ac:dyDescent="0.3">
      <c r="A334">
        <v>95</v>
      </c>
      <c r="B334" t="s">
        <v>50</v>
      </c>
      <c r="C334" s="4">
        <v>45258</v>
      </c>
      <c r="D334">
        <v>-0.4</v>
      </c>
      <c r="E334">
        <v>-3.2</v>
      </c>
      <c r="F334">
        <v>3.6</v>
      </c>
      <c r="H334">
        <v>11.9</v>
      </c>
      <c r="I334">
        <v>4.5999999999999996</v>
      </c>
      <c r="K334" s="18">
        <f>MONTH(날씨9[[#This Row],[tm]])</f>
        <v>11</v>
      </c>
      <c r="L334" s="18">
        <f>DAY(날씨9[[#This Row],[tm]])</f>
        <v>28</v>
      </c>
    </row>
    <row r="335" spans="1:12" x14ac:dyDescent="0.3">
      <c r="A335">
        <v>95</v>
      </c>
      <c r="B335" t="s">
        <v>50</v>
      </c>
      <c r="C335" s="4">
        <v>45259</v>
      </c>
      <c r="D335">
        <v>-4</v>
      </c>
      <c r="E335">
        <v>-6.7</v>
      </c>
      <c r="F335">
        <v>-0.8</v>
      </c>
      <c r="G335">
        <v>0.6</v>
      </c>
      <c r="H335">
        <v>9.1999999999999993</v>
      </c>
      <c r="I335">
        <v>4.7</v>
      </c>
      <c r="K335" s="18">
        <f>MONTH(날씨9[[#This Row],[tm]])</f>
        <v>11</v>
      </c>
      <c r="L335" s="18">
        <f>DAY(날씨9[[#This Row],[tm]])</f>
        <v>29</v>
      </c>
    </row>
    <row r="336" spans="1:12" x14ac:dyDescent="0.3">
      <c r="A336">
        <v>95</v>
      </c>
      <c r="B336" t="s">
        <v>50</v>
      </c>
      <c r="C336" s="4">
        <v>45260</v>
      </c>
      <c r="D336">
        <v>-6.6</v>
      </c>
      <c r="E336">
        <v>-11.6</v>
      </c>
      <c r="F336">
        <v>-2.5</v>
      </c>
      <c r="H336">
        <v>6</v>
      </c>
      <c r="I336">
        <v>3.2</v>
      </c>
      <c r="K336" s="18">
        <f>MONTH(날씨9[[#This Row],[tm]])</f>
        <v>11</v>
      </c>
      <c r="L336" s="18">
        <f>DAY(날씨9[[#This Row],[tm]])</f>
        <v>30</v>
      </c>
    </row>
    <row r="337" spans="1:12" x14ac:dyDescent="0.3">
      <c r="A337">
        <v>95</v>
      </c>
      <c r="B337" t="s">
        <v>50</v>
      </c>
      <c r="C337" s="4">
        <v>45261</v>
      </c>
      <c r="D337">
        <v>-6.6</v>
      </c>
      <c r="E337">
        <v>-12</v>
      </c>
      <c r="F337">
        <v>-0.7</v>
      </c>
      <c r="H337">
        <v>6.8</v>
      </c>
      <c r="I337">
        <v>2.9</v>
      </c>
      <c r="K337" s="18">
        <f>MONTH(날씨9[[#This Row],[tm]])</f>
        <v>12</v>
      </c>
      <c r="L337" s="18">
        <f>DAY(날씨9[[#This Row],[tm]])</f>
        <v>1</v>
      </c>
    </row>
    <row r="338" spans="1:12" x14ac:dyDescent="0.3">
      <c r="A338">
        <v>95</v>
      </c>
      <c r="B338" t="s">
        <v>50</v>
      </c>
      <c r="C338" s="4">
        <v>45262</v>
      </c>
      <c r="D338">
        <v>-1.6</v>
      </c>
      <c r="E338">
        <v>-10.3</v>
      </c>
      <c r="F338">
        <v>5.8</v>
      </c>
      <c r="G338">
        <v>0</v>
      </c>
      <c r="H338">
        <v>9.6999999999999993</v>
      </c>
      <c r="I338">
        <v>4.9000000000000004</v>
      </c>
      <c r="K338" s="18">
        <f>MONTH(날씨9[[#This Row],[tm]])</f>
        <v>12</v>
      </c>
      <c r="L338" s="18">
        <f>DAY(날씨9[[#This Row],[tm]])</f>
        <v>2</v>
      </c>
    </row>
    <row r="339" spans="1:12" x14ac:dyDescent="0.3">
      <c r="A339">
        <v>95</v>
      </c>
      <c r="B339" t="s">
        <v>50</v>
      </c>
      <c r="C339" s="4">
        <v>45263</v>
      </c>
      <c r="D339">
        <v>-2.7</v>
      </c>
      <c r="E339">
        <v>-7.5</v>
      </c>
      <c r="F339">
        <v>4</v>
      </c>
      <c r="H339">
        <v>4.5</v>
      </c>
      <c r="I339">
        <v>2.1</v>
      </c>
      <c r="K339" s="18">
        <f>MONTH(날씨9[[#This Row],[tm]])</f>
        <v>12</v>
      </c>
      <c r="L339" s="18">
        <f>DAY(날씨9[[#This Row],[tm]])</f>
        <v>3</v>
      </c>
    </row>
    <row r="340" spans="1:12" x14ac:dyDescent="0.3">
      <c r="A340">
        <v>95</v>
      </c>
      <c r="B340" t="s">
        <v>50</v>
      </c>
      <c r="C340" s="4">
        <v>45264</v>
      </c>
      <c r="D340">
        <v>-0.6</v>
      </c>
      <c r="E340">
        <v>-8.3000000000000007</v>
      </c>
      <c r="F340">
        <v>6.7</v>
      </c>
      <c r="H340">
        <v>4.8</v>
      </c>
      <c r="I340">
        <v>2.7</v>
      </c>
      <c r="K340" s="18">
        <f>MONTH(날씨9[[#This Row],[tm]])</f>
        <v>12</v>
      </c>
      <c r="L340" s="18">
        <f>DAY(날씨9[[#This Row],[tm]])</f>
        <v>4</v>
      </c>
    </row>
    <row r="341" spans="1:12" x14ac:dyDescent="0.3">
      <c r="A341">
        <v>95</v>
      </c>
      <c r="B341" t="s">
        <v>50</v>
      </c>
      <c r="C341" s="4">
        <v>45265</v>
      </c>
      <c r="D341">
        <v>4.0999999999999996</v>
      </c>
      <c r="E341">
        <v>-1.1000000000000001</v>
      </c>
      <c r="F341">
        <v>11.1</v>
      </c>
      <c r="H341">
        <v>2.5</v>
      </c>
      <c r="I341">
        <v>1.4</v>
      </c>
      <c r="K341" s="18">
        <f>MONTH(날씨9[[#This Row],[tm]])</f>
        <v>12</v>
      </c>
      <c r="L341" s="18">
        <f>DAY(날씨9[[#This Row],[tm]])</f>
        <v>5</v>
      </c>
    </row>
    <row r="342" spans="1:12" x14ac:dyDescent="0.3">
      <c r="A342">
        <v>95</v>
      </c>
      <c r="B342" t="s">
        <v>50</v>
      </c>
      <c r="C342" s="4">
        <v>45266</v>
      </c>
      <c r="D342">
        <v>4.5</v>
      </c>
      <c r="E342">
        <v>-0.6</v>
      </c>
      <c r="F342">
        <v>9.6999999999999993</v>
      </c>
      <c r="G342">
        <v>2.1</v>
      </c>
      <c r="H342">
        <v>11.5</v>
      </c>
      <c r="I342">
        <v>5.7</v>
      </c>
      <c r="K342" s="18">
        <f>MONTH(날씨9[[#This Row],[tm]])</f>
        <v>12</v>
      </c>
      <c r="L342" s="18">
        <f>DAY(날씨9[[#This Row],[tm]])</f>
        <v>6</v>
      </c>
    </row>
    <row r="343" spans="1:12" x14ac:dyDescent="0.3">
      <c r="A343">
        <v>95</v>
      </c>
      <c r="B343" t="s">
        <v>50</v>
      </c>
      <c r="C343" s="4">
        <v>45267</v>
      </c>
      <c r="D343">
        <v>4.9000000000000004</v>
      </c>
      <c r="E343">
        <v>-2.6</v>
      </c>
      <c r="F343">
        <v>9.9</v>
      </c>
      <c r="H343">
        <v>11.4</v>
      </c>
      <c r="I343">
        <v>4.7</v>
      </c>
      <c r="K343" s="18">
        <f>MONTH(날씨9[[#This Row],[tm]])</f>
        <v>12</v>
      </c>
      <c r="L343" s="18">
        <f>DAY(날씨9[[#This Row],[tm]])</f>
        <v>7</v>
      </c>
    </row>
    <row r="344" spans="1:12" x14ac:dyDescent="0.3">
      <c r="A344">
        <v>95</v>
      </c>
      <c r="B344" t="s">
        <v>50</v>
      </c>
      <c r="C344" s="4">
        <v>45268</v>
      </c>
      <c r="D344">
        <v>9.8000000000000007</v>
      </c>
      <c r="E344">
        <v>0.3</v>
      </c>
      <c r="F344">
        <v>15.3</v>
      </c>
      <c r="H344">
        <v>11.5</v>
      </c>
      <c r="I344">
        <v>5.6</v>
      </c>
      <c r="K344" s="18">
        <f>MONTH(날씨9[[#This Row],[tm]])</f>
        <v>12</v>
      </c>
      <c r="L344" s="18">
        <f>DAY(날씨9[[#This Row],[tm]])</f>
        <v>8</v>
      </c>
    </row>
    <row r="345" spans="1:12" x14ac:dyDescent="0.3">
      <c r="A345">
        <v>95</v>
      </c>
      <c r="B345" t="s">
        <v>50</v>
      </c>
      <c r="C345" s="4">
        <v>45269</v>
      </c>
      <c r="D345">
        <v>12</v>
      </c>
      <c r="E345">
        <v>5.8</v>
      </c>
      <c r="F345">
        <v>15.6</v>
      </c>
      <c r="H345">
        <v>6.4</v>
      </c>
      <c r="I345">
        <v>3.1</v>
      </c>
      <c r="K345" s="18">
        <f>MONTH(날씨9[[#This Row],[tm]])</f>
        <v>12</v>
      </c>
      <c r="L345" s="18">
        <f>DAY(날씨9[[#This Row],[tm]])</f>
        <v>9</v>
      </c>
    </row>
    <row r="346" spans="1:12" x14ac:dyDescent="0.3">
      <c r="A346">
        <v>95</v>
      </c>
      <c r="B346" t="s">
        <v>50</v>
      </c>
      <c r="C346" s="4">
        <v>45270</v>
      </c>
      <c r="D346">
        <v>6.9</v>
      </c>
      <c r="E346">
        <v>0.6</v>
      </c>
      <c r="F346">
        <v>13.5</v>
      </c>
      <c r="H346">
        <v>8.4</v>
      </c>
      <c r="I346">
        <v>5.2</v>
      </c>
      <c r="K346" s="18">
        <f>MONTH(날씨9[[#This Row],[tm]])</f>
        <v>12</v>
      </c>
      <c r="L346" s="18">
        <f>DAY(날씨9[[#This Row],[tm]])</f>
        <v>10</v>
      </c>
    </row>
    <row r="347" spans="1:12" x14ac:dyDescent="0.3">
      <c r="A347">
        <v>95</v>
      </c>
      <c r="B347" t="s">
        <v>50</v>
      </c>
      <c r="C347" s="4">
        <v>45271</v>
      </c>
      <c r="D347">
        <v>4.5</v>
      </c>
      <c r="E347">
        <v>1.1000000000000001</v>
      </c>
      <c r="F347">
        <v>8.5</v>
      </c>
      <c r="G347">
        <v>21.9</v>
      </c>
      <c r="H347">
        <v>11.7</v>
      </c>
      <c r="I347">
        <v>7.1</v>
      </c>
      <c r="K347" s="18">
        <f>MONTH(날씨9[[#This Row],[tm]])</f>
        <v>12</v>
      </c>
      <c r="L347" s="18">
        <f>DAY(날씨9[[#This Row],[tm]])</f>
        <v>11</v>
      </c>
    </row>
    <row r="348" spans="1:12" x14ac:dyDescent="0.3">
      <c r="A348">
        <v>95</v>
      </c>
      <c r="B348" t="s">
        <v>50</v>
      </c>
      <c r="C348" s="4">
        <v>45272</v>
      </c>
      <c r="D348">
        <v>1.9</v>
      </c>
      <c r="E348">
        <v>-2.1</v>
      </c>
      <c r="F348">
        <v>6.6</v>
      </c>
      <c r="H348">
        <v>8.9</v>
      </c>
      <c r="I348">
        <v>5.5</v>
      </c>
      <c r="K348" s="18">
        <f>MONTH(날씨9[[#This Row],[tm]])</f>
        <v>12</v>
      </c>
      <c r="L348" s="18">
        <f>DAY(날씨9[[#This Row],[tm]])</f>
        <v>12</v>
      </c>
    </row>
    <row r="349" spans="1:12" x14ac:dyDescent="0.3">
      <c r="A349">
        <v>95</v>
      </c>
      <c r="B349" t="s">
        <v>50</v>
      </c>
      <c r="C349" s="4">
        <v>45273</v>
      </c>
      <c r="D349">
        <v>3.5</v>
      </c>
      <c r="E349">
        <v>-3</v>
      </c>
      <c r="F349">
        <v>10.4</v>
      </c>
      <c r="H349">
        <v>5</v>
      </c>
      <c r="I349">
        <v>2.2000000000000002</v>
      </c>
      <c r="K349" s="18">
        <f>MONTH(날씨9[[#This Row],[tm]])</f>
        <v>12</v>
      </c>
      <c r="L349" s="18">
        <f>DAY(날씨9[[#This Row],[tm]])</f>
        <v>13</v>
      </c>
    </row>
    <row r="350" spans="1:12" x14ac:dyDescent="0.3">
      <c r="A350">
        <v>95</v>
      </c>
      <c r="B350" t="s">
        <v>50</v>
      </c>
      <c r="C350" s="4">
        <v>45274</v>
      </c>
      <c r="D350">
        <v>4.2</v>
      </c>
      <c r="E350">
        <v>3.3</v>
      </c>
      <c r="F350">
        <v>5.2</v>
      </c>
      <c r="G350">
        <v>12.5</v>
      </c>
      <c r="H350">
        <v>9.6999999999999993</v>
      </c>
      <c r="I350">
        <v>6</v>
      </c>
      <c r="K350" s="18">
        <f>MONTH(날씨9[[#This Row],[tm]])</f>
        <v>12</v>
      </c>
      <c r="L350" s="18">
        <f>DAY(날씨9[[#This Row],[tm]])</f>
        <v>14</v>
      </c>
    </row>
    <row r="351" spans="1:12" x14ac:dyDescent="0.3">
      <c r="A351">
        <v>95</v>
      </c>
      <c r="B351" t="s">
        <v>50</v>
      </c>
      <c r="C351" s="4">
        <v>45275</v>
      </c>
      <c r="D351">
        <v>2.2000000000000002</v>
      </c>
      <c r="E351">
        <v>0.9</v>
      </c>
      <c r="F351">
        <v>3.4</v>
      </c>
      <c r="G351">
        <v>18.7</v>
      </c>
      <c r="H351">
        <v>12</v>
      </c>
      <c r="I351">
        <v>6.4</v>
      </c>
      <c r="K351" s="18">
        <f>MONTH(날씨9[[#This Row],[tm]])</f>
        <v>12</v>
      </c>
      <c r="L351" s="18">
        <f>DAY(날씨9[[#This Row],[tm]])</f>
        <v>15</v>
      </c>
    </row>
    <row r="352" spans="1:12" x14ac:dyDescent="0.3">
      <c r="A352">
        <v>95</v>
      </c>
      <c r="B352" t="s">
        <v>50</v>
      </c>
      <c r="C352" s="4">
        <v>45276</v>
      </c>
      <c r="D352">
        <v>-5.8</v>
      </c>
      <c r="E352">
        <v>-12.4</v>
      </c>
      <c r="F352">
        <v>1.7</v>
      </c>
      <c r="G352">
        <v>2.7</v>
      </c>
      <c r="H352">
        <v>15.2</v>
      </c>
      <c r="I352">
        <v>5.5</v>
      </c>
      <c r="K352" s="18">
        <f>MONTH(날씨9[[#This Row],[tm]])</f>
        <v>12</v>
      </c>
      <c r="L352" s="18">
        <f>DAY(날씨9[[#This Row],[tm]])</f>
        <v>16</v>
      </c>
    </row>
    <row r="353" spans="1:12" x14ac:dyDescent="0.3">
      <c r="A353">
        <v>95</v>
      </c>
      <c r="B353" t="s">
        <v>50</v>
      </c>
      <c r="C353" s="4">
        <v>45277</v>
      </c>
      <c r="D353">
        <v>-12.5</v>
      </c>
      <c r="E353">
        <v>-15.3</v>
      </c>
      <c r="F353">
        <v>-8.5</v>
      </c>
      <c r="H353">
        <v>8.9</v>
      </c>
      <c r="I353">
        <v>4</v>
      </c>
      <c r="K353" s="18">
        <f>MONTH(날씨9[[#This Row],[tm]])</f>
        <v>12</v>
      </c>
      <c r="L353" s="18">
        <f>DAY(날씨9[[#This Row],[tm]])</f>
        <v>17</v>
      </c>
    </row>
    <row r="354" spans="1:12" x14ac:dyDescent="0.3">
      <c r="A354">
        <v>95</v>
      </c>
      <c r="B354" t="s">
        <v>50</v>
      </c>
      <c r="C354" s="4">
        <v>45278</v>
      </c>
      <c r="D354">
        <v>-11.8</v>
      </c>
      <c r="E354">
        <v>-17</v>
      </c>
      <c r="F354">
        <v>-6.6</v>
      </c>
      <c r="H354">
        <v>3.7</v>
      </c>
      <c r="I354">
        <v>2.2000000000000002</v>
      </c>
      <c r="K354" s="18">
        <f>MONTH(날씨9[[#This Row],[tm]])</f>
        <v>12</v>
      </c>
      <c r="L354" s="18">
        <f>DAY(날씨9[[#This Row],[tm]])</f>
        <v>18</v>
      </c>
    </row>
    <row r="355" spans="1:12" x14ac:dyDescent="0.3">
      <c r="A355">
        <v>95</v>
      </c>
      <c r="B355" t="s">
        <v>50</v>
      </c>
      <c r="C355" s="4">
        <v>45279</v>
      </c>
      <c r="D355">
        <v>-6.8</v>
      </c>
      <c r="E355">
        <v>-12</v>
      </c>
      <c r="F355">
        <v>-2.7</v>
      </c>
      <c r="G355">
        <v>0</v>
      </c>
      <c r="H355">
        <v>3.4</v>
      </c>
      <c r="I355">
        <v>1.8</v>
      </c>
      <c r="K355" s="18">
        <f>MONTH(날씨9[[#This Row],[tm]])</f>
        <v>12</v>
      </c>
      <c r="L355" s="18">
        <f>DAY(날씨9[[#This Row],[tm]])</f>
        <v>19</v>
      </c>
    </row>
    <row r="356" spans="1:12" x14ac:dyDescent="0.3">
      <c r="A356">
        <v>95</v>
      </c>
      <c r="B356" t="s">
        <v>50</v>
      </c>
      <c r="C356" s="4">
        <v>45280</v>
      </c>
      <c r="D356">
        <v>-9.3000000000000007</v>
      </c>
      <c r="E356">
        <v>-13.3</v>
      </c>
      <c r="F356">
        <v>-5.0999999999999996</v>
      </c>
      <c r="G356">
        <v>0</v>
      </c>
      <c r="H356">
        <v>7.7</v>
      </c>
      <c r="I356">
        <v>2.9</v>
      </c>
      <c r="K356" s="18">
        <f>MONTH(날씨9[[#This Row],[tm]])</f>
        <v>12</v>
      </c>
      <c r="L356" s="18">
        <f>DAY(날씨9[[#This Row],[tm]])</f>
        <v>20</v>
      </c>
    </row>
    <row r="357" spans="1:12" x14ac:dyDescent="0.3">
      <c r="A357">
        <v>95</v>
      </c>
      <c r="B357" t="s">
        <v>50</v>
      </c>
      <c r="C357" s="4">
        <v>45281</v>
      </c>
      <c r="D357">
        <v>-13.9</v>
      </c>
      <c r="E357">
        <v>-16.899999999999999</v>
      </c>
      <c r="F357">
        <v>-10.199999999999999</v>
      </c>
      <c r="H357">
        <v>6.8</v>
      </c>
      <c r="I357">
        <v>3.5</v>
      </c>
      <c r="K357" s="18">
        <f>MONTH(날씨9[[#This Row],[tm]])</f>
        <v>12</v>
      </c>
      <c r="L357" s="18">
        <f>DAY(날씨9[[#This Row],[tm]])</f>
        <v>21</v>
      </c>
    </row>
    <row r="358" spans="1:12" x14ac:dyDescent="0.3">
      <c r="A358">
        <v>95</v>
      </c>
      <c r="B358" t="s">
        <v>50</v>
      </c>
      <c r="C358" s="4">
        <v>45282</v>
      </c>
      <c r="D358">
        <v>-14.5</v>
      </c>
      <c r="E358">
        <v>-18.3</v>
      </c>
      <c r="F358">
        <v>-10</v>
      </c>
      <c r="H358">
        <v>5.8</v>
      </c>
      <c r="I358">
        <v>2.2999999999999998</v>
      </c>
      <c r="K358" s="18">
        <f>MONTH(날씨9[[#This Row],[tm]])</f>
        <v>12</v>
      </c>
      <c r="L358" s="18">
        <f>DAY(날씨9[[#This Row],[tm]])</f>
        <v>22</v>
      </c>
    </row>
    <row r="359" spans="1:12" x14ac:dyDescent="0.3">
      <c r="A359">
        <v>95</v>
      </c>
      <c r="B359" t="s">
        <v>50</v>
      </c>
      <c r="C359" s="4">
        <v>45283</v>
      </c>
      <c r="D359">
        <v>-11.7</v>
      </c>
      <c r="E359">
        <v>-18.2</v>
      </c>
      <c r="F359">
        <v>-3.2</v>
      </c>
      <c r="H359">
        <v>2</v>
      </c>
      <c r="I359">
        <v>1.3</v>
      </c>
      <c r="K359" s="18">
        <f>MONTH(날씨9[[#This Row],[tm]])</f>
        <v>12</v>
      </c>
      <c r="L359" s="18">
        <f>DAY(날씨9[[#This Row],[tm]])</f>
        <v>23</v>
      </c>
    </row>
    <row r="360" spans="1:12" x14ac:dyDescent="0.3">
      <c r="A360">
        <v>95</v>
      </c>
      <c r="B360" t="s">
        <v>50</v>
      </c>
      <c r="C360" s="4">
        <v>45284</v>
      </c>
      <c r="D360">
        <v>-7.5</v>
      </c>
      <c r="E360">
        <v>-14.4</v>
      </c>
      <c r="F360">
        <v>-0.3</v>
      </c>
      <c r="G360">
        <v>0</v>
      </c>
      <c r="H360">
        <v>4</v>
      </c>
      <c r="I360">
        <v>2.2999999999999998</v>
      </c>
      <c r="K360" s="18">
        <f>MONTH(날씨9[[#This Row],[tm]])</f>
        <v>12</v>
      </c>
      <c r="L360" s="18">
        <f>DAY(날씨9[[#This Row],[tm]])</f>
        <v>24</v>
      </c>
    </row>
    <row r="361" spans="1:12" x14ac:dyDescent="0.3">
      <c r="A361">
        <v>95</v>
      </c>
      <c r="B361" t="s">
        <v>50</v>
      </c>
      <c r="C361" s="4">
        <v>45285</v>
      </c>
      <c r="D361">
        <v>-4.2</v>
      </c>
      <c r="E361">
        <v>-9.9</v>
      </c>
      <c r="F361">
        <v>0</v>
      </c>
      <c r="G361">
        <v>0.3</v>
      </c>
      <c r="H361">
        <v>4.4000000000000004</v>
      </c>
      <c r="I361">
        <v>2.1</v>
      </c>
      <c r="K361" s="18">
        <f>MONTH(날씨9[[#This Row],[tm]])</f>
        <v>12</v>
      </c>
      <c r="L361" s="18">
        <f>DAY(날씨9[[#This Row],[tm]])</f>
        <v>25</v>
      </c>
    </row>
    <row r="362" spans="1:12" x14ac:dyDescent="0.3">
      <c r="A362">
        <v>95</v>
      </c>
      <c r="B362" t="s">
        <v>50</v>
      </c>
      <c r="C362" s="4">
        <v>45286</v>
      </c>
      <c r="D362">
        <v>-0.7</v>
      </c>
      <c r="E362">
        <v>-9.6</v>
      </c>
      <c r="F362">
        <v>4.8</v>
      </c>
      <c r="H362">
        <v>6.9</v>
      </c>
      <c r="I362">
        <v>3.4</v>
      </c>
      <c r="K362" s="18">
        <f>MONTH(날씨9[[#This Row],[tm]])</f>
        <v>12</v>
      </c>
      <c r="L362" s="18">
        <f>DAY(날씨9[[#This Row],[tm]])</f>
        <v>26</v>
      </c>
    </row>
    <row r="363" spans="1:12" x14ac:dyDescent="0.3">
      <c r="A363">
        <v>95</v>
      </c>
      <c r="B363" t="s">
        <v>50</v>
      </c>
      <c r="C363" s="4">
        <v>45287</v>
      </c>
      <c r="D363">
        <v>-3.7</v>
      </c>
      <c r="E363">
        <v>-9.4</v>
      </c>
      <c r="F363">
        <v>5</v>
      </c>
      <c r="H363">
        <v>2</v>
      </c>
      <c r="I363">
        <v>1.5</v>
      </c>
      <c r="K363" s="18">
        <f>MONTH(날씨9[[#This Row],[tm]])</f>
        <v>12</v>
      </c>
      <c r="L363" s="18">
        <f>DAY(날씨9[[#This Row],[tm]])</f>
        <v>27</v>
      </c>
    </row>
    <row r="364" spans="1:12" x14ac:dyDescent="0.3">
      <c r="A364">
        <v>95</v>
      </c>
      <c r="B364" t="s">
        <v>50</v>
      </c>
      <c r="C364" s="4">
        <v>45288</v>
      </c>
      <c r="D364">
        <v>-3.5</v>
      </c>
      <c r="E364">
        <v>-8.5</v>
      </c>
      <c r="F364">
        <v>2.8</v>
      </c>
      <c r="H364">
        <v>5.6</v>
      </c>
      <c r="I364">
        <v>2.4</v>
      </c>
      <c r="K364" s="18">
        <f>MONTH(날씨9[[#This Row],[tm]])</f>
        <v>12</v>
      </c>
      <c r="L364" s="18">
        <f>DAY(날씨9[[#This Row],[tm]])</f>
        <v>28</v>
      </c>
    </row>
    <row r="365" spans="1:12" x14ac:dyDescent="0.3">
      <c r="A365">
        <v>95</v>
      </c>
      <c r="B365" t="s">
        <v>50</v>
      </c>
      <c r="C365" s="4">
        <v>45289</v>
      </c>
      <c r="D365">
        <v>-1.4</v>
      </c>
      <c r="E365">
        <v>-6.9</v>
      </c>
      <c r="F365">
        <v>3.5</v>
      </c>
      <c r="H365">
        <v>4.4000000000000004</v>
      </c>
      <c r="I365">
        <v>2.5</v>
      </c>
      <c r="K365" s="18">
        <f>MONTH(날씨9[[#This Row],[tm]])</f>
        <v>12</v>
      </c>
      <c r="L365" s="18">
        <f>DAY(날씨9[[#This Row],[tm]])</f>
        <v>29</v>
      </c>
    </row>
    <row r="366" spans="1:12" x14ac:dyDescent="0.3">
      <c r="A366">
        <v>95</v>
      </c>
      <c r="B366" t="s">
        <v>50</v>
      </c>
      <c r="C366" s="4">
        <v>45290</v>
      </c>
      <c r="D366">
        <v>-1.3</v>
      </c>
      <c r="E366">
        <v>-4.3</v>
      </c>
      <c r="F366">
        <v>0.1</v>
      </c>
      <c r="G366">
        <v>8.5</v>
      </c>
      <c r="H366">
        <v>1.6</v>
      </c>
      <c r="I366">
        <v>1.1000000000000001</v>
      </c>
      <c r="K366" s="18">
        <f>MONTH(날씨9[[#This Row],[tm]])</f>
        <v>12</v>
      </c>
      <c r="L366" s="18">
        <f>DAY(날씨9[[#This Row],[tm]])</f>
        <v>30</v>
      </c>
    </row>
    <row r="367" spans="1:12" x14ac:dyDescent="0.3">
      <c r="A367">
        <v>95</v>
      </c>
      <c r="B367" t="s">
        <v>50</v>
      </c>
      <c r="C367" s="4">
        <v>45291</v>
      </c>
      <c r="D367">
        <v>1</v>
      </c>
      <c r="E367">
        <v>-2.8</v>
      </c>
      <c r="F367">
        <v>5.5</v>
      </c>
      <c r="G367">
        <v>2.7</v>
      </c>
      <c r="H367">
        <v>8.4</v>
      </c>
      <c r="I367">
        <v>4.3</v>
      </c>
      <c r="K367" s="18">
        <f>MONTH(날씨9[[#This Row],[tm]])</f>
        <v>12</v>
      </c>
      <c r="L367" s="18">
        <f>DAY(날씨9[[#This Row],[tm]])</f>
        <v>31</v>
      </c>
    </row>
  </sheetData>
  <mergeCells count="7">
    <mergeCell ref="AC3:AD3"/>
    <mergeCell ref="N3:N4"/>
    <mergeCell ref="AA3:AB3"/>
    <mergeCell ref="P3:R3"/>
    <mergeCell ref="S3:U3"/>
    <mergeCell ref="V3:W3"/>
    <mergeCell ref="X3:Z3"/>
  </mergeCells>
  <phoneticPr fontId="1" type="noConversion"/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833D0B-8DBB-4BD2-AA09-42247FB03DBD}">
  <sheetPr codeName="Sheet15"/>
  <dimension ref="A2:AD368"/>
  <sheetViews>
    <sheetView topLeftCell="J1" zoomScale="85" zoomScaleNormal="85" workbookViewId="0">
      <selection activeCell="N3" sqref="N3:AD16"/>
    </sheetView>
  </sheetViews>
  <sheetFormatPr defaultRowHeight="16.5" x14ac:dyDescent="0.3"/>
  <cols>
    <col min="1" max="1" width="8.625" bestFit="1" customWidth="1"/>
    <col min="2" max="2" width="10" bestFit="1" customWidth="1"/>
    <col min="3" max="3" width="11.625" bestFit="1" customWidth="1"/>
    <col min="4" max="5" width="9.375" bestFit="1" customWidth="1"/>
    <col min="6" max="6" width="9.875" bestFit="1" customWidth="1"/>
    <col min="7" max="7" width="10" bestFit="1" customWidth="1"/>
    <col min="8" max="8" width="12.875" bestFit="1" customWidth="1"/>
    <col min="9" max="9" width="10.375" bestFit="1" customWidth="1"/>
    <col min="10" max="10" width="10.875" bestFit="1" customWidth="1"/>
    <col min="11" max="12" width="8.375" bestFit="1" customWidth="1"/>
    <col min="13" max="13" width="2.25" customWidth="1"/>
    <col min="14" max="30" width="12.625" customWidth="1"/>
    <col min="31" max="31" width="16.375" bestFit="1" customWidth="1"/>
    <col min="32" max="32" width="11.25" bestFit="1" customWidth="1"/>
    <col min="33" max="33" width="16.375" bestFit="1" customWidth="1"/>
    <col min="34" max="34" width="11" bestFit="1" customWidth="1"/>
    <col min="37" max="37" width="9.5" bestFit="1" customWidth="1"/>
    <col min="38" max="38" width="14.5" bestFit="1" customWidth="1"/>
    <col min="39" max="39" width="9.125" bestFit="1" customWidth="1"/>
    <col min="40" max="40" width="14" bestFit="1" customWidth="1"/>
    <col min="41" max="41" width="8.875" bestFit="1" customWidth="1"/>
    <col min="42" max="42" width="8.75" bestFit="1" customWidth="1"/>
    <col min="43" max="43" width="11.625" bestFit="1" customWidth="1"/>
    <col min="44" max="44" width="19" bestFit="1" customWidth="1"/>
    <col min="45" max="45" width="13.75" bestFit="1" customWidth="1"/>
    <col min="46" max="46" width="10.5" bestFit="1" customWidth="1"/>
    <col min="47" max="47" width="10.375" bestFit="1" customWidth="1"/>
    <col min="48" max="48" width="15.375" bestFit="1" customWidth="1"/>
    <col min="49" max="49" width="9.625" bestFit="1" customWidth="1"/>
    <col min="50" max="50" width="14.625" bestFit="1" customWidth="1"/>
    <col min="51" max="51" width="16.125" bestFit="1" customWidth="1"/>
    <col min="52" max="52" width="9.875" bestFit="1" customWidth="1"/>
    <col min="53" max="53" width="11.5" bestFit="1" customWidth="1"/>
    <col min="54" max="54" width="8.875" bestFit="1" customWidth="1"/>
    <col min="55" max="55" width="9.375" bestFit="1" customWidth="1"/>
    <col min="56" max="56" width="13.25" bestFit="1" customWidth="1"/>
    <col min="57" max="59" width="14.5" bestFit="1" customWidth="1"/>
    <col min="60" max="64" width="13.125" bestFit="1" customWidth="1"/>
    <col min="65" max="65" width="12.375" bestFit="1" customWidth="1"/>
    <col min="66" max="66" width="12.75" bestFit="1" customWidth="1"/>
    <col min="67" max="67" width="9.5" bestFit="1" customWidth="1"/>
    <col min="68" max="68" width="7.375" bestFit="1" customWidth="1"/>
    <col min="69" max="69" width="14.125" bestFit="1" customWidth="1"/>
  </cols>
  <sheetData>
    <row r="2" spans="1:30" x14ac:dyDescent="0.3">
      <c r="A2" t="s">
        <v>17</v>
      </c>
      <c r="B2" t="s">
        <v>18</v>
      </c>
      <c r="C2" t="s">
        <v>19</v>
      </c>
      <c r="D2" t="s">
        <v>20</v>
      </c>
      <c r="E2" t="s">
        <v>21</v>
      </c>
      <c r="F2" t="s">
        <v>22</v>
      </c>
      <c r="G2" t="s">
        <v>23</v>
      </c>
      <c r="H2" t="s">
        <v>24</v>
      </c>
      <c r="I2" t="s">
        <v>25</v>
      </c>
      <c r="J2" t="s">
        <v>26</v>
      </c>
      <c r="K2" s="135" t="s">
        <v>3094</v>
      </c>
      <c r="L2" s="135" t="s">
        <v>3165</v>
      </c>
    </row>
    <row r="3" spans="1:30" x14ac:dyDescent="0.3">
      <c r="A3">
        <v>95</v>
      </c>
      <c r="B3" t="s">
        <v>50</v>
      </c>
      <c r="C3" s="4">
        <v>45292</v>
      </c>
      <c r="D3">
        <v>1.7</v>
      </c>
      <c r="E3">
        <v>-1.9</v>
      </c>
      <c r="F3">
        <v>5.3</v>
      </c>
      <c r="H3">
        <v>4.7</v>
      </c>
      <c r="I3">
        <v>2.4</v>
      </c>
      <c r="K3">
        <f>MONTH(날씨10[[#This Row],[tm]])</f>
        <v>1</v>
      </c>
      <c r="L3" s="18">
        <f>DAY(날씨10[[#This Row],[tm]])</f>
        <v>1</v>
      </c>
      <c r="N3" s="200" t="s">
        <v>3094</v>
      </c>
      <c r="O3" s="70" t="s">
        <v>3093</v>
      </c>
      <c r="P3" s="200" t="s">
        <v>3095</v>
      </c>
      <c r="Q3" s="200"/>
      <c r="R3" s="200"/>
      <c r="S3" s="200" t="s">
        <v>3096</v>
      </c>
      <c r="T3" s="200"/>
      <c r="U3" s="200"/>
      <c r="V3" s="200" t="s">
        <v>3093</v>
      </c>
      <c r="W3" s="200"/>
      <c r="X3" s="200" t="s">
        <v>3080</v>
      </c>
      <c r="Y3" s="200"/>
      <c r="Z3" s="200"/>
      <c r="AA3" s="200" t="s">
        <v>3081</v>
      </c>
      <c r="AB3" s="200"/>
      <c r="AC3" s="200" t="s">
        <v>3082</v>
      </c>
      <c r="AD3" s="200"/>
    </row>
    <row r="4" spans="1:30" x14ac:dyDescent="0.3">
      <c r="A4">
        <v>95</v>
      </c>
      <c r="B4" t="s">
        <v>50</v>
      </c>
      <c r="C4" s="4">
        <v>45293</v>
      </c>
      <c r="D4">
        <v>1.3</v>
      </c>
      <c r="E4">
        <v>-1.4</v>
      </c>
      <c r="F4">
        <v>4</v>
      </c>
      <c r="H4">
        <v>4.2</v>
      </c>
      <c r="I4">
        <v>2.2999999999999998</v>
      </c>
      <c r="K4" s="18">
        <f>MONTH(날씨10[[#This Row],[tm]])</f>
        <v>1</v>
      </c>
      <c r="L4" s="18">
        <f>DAY(날씨10[[#This Row],[tm]])</f>
        <v>2</v>
      </c>
      <c r="N4" s="200"/>
      <c r="O4" s="70" t="s">
        <v>3111</v>
      </c>
      <c r="P4" s="54" t="s">
        <v>3111</v>
      </c>
      <c r="Q4" s="55" t="s">
        <v>3100</v>
      </c>
      <c r="R4" s="55" t="s">
        <v>3099</v>
      </c>
      <c r="S4" s="55" t="s">
        <v>3100</v>
      </c>
      <c r="T4" s="55" t="s">
        <v>3099</v>
      </c>
      <c r="U4" s="55" t="s">
        <v>3200</v>
      </c>
      <c r="V4" s="54" t="s">
        <v>3097</v>
      </c>
      <c r="W4" s="54" t="s">
        <v>3098</v>
      </c>
      <c r="X4" s="54" t="s">
        <v>3101</v>
      </c>
      <c r="Y4" s="54" t="s">
        <v>3102</v>
      </c>
      <c r="Z4" s="54" t="s">
        <v>3103</v>
      </c>
      <c r="AA4" s="54" t="s">
        <v>3104</v>
      </c>
      <c r="AB4" s="54" t="s">
        <v>3105</v>
      </c>
      <c r="AC4" s="54" t="s">
        <v>3106</v>
      </c>
      <c r="AD4" s="54" t="s">
        <v>3107</v>
      </c>
    </row>
    <row r="5" spans="1:30" x14ac:dyDescent="0.3">
      <c r="A5">
        <v>95</v>
      </c>
      <c r="B5" t="s">
        <v>50</v>
      </c>
      <c r="C5" s="4">
        <v>45294</v>
      </c>
      <c r="D5">
        <v>-0.4</v>
      </c>
      <c r="E5">
        <v>-4.7</v>
      </c>
      <c r="F5">
        <v>3.4</v>
      </c>
      <c r="G5">
        <v>0</v>
      </c>
      <c r="H5">
        <v>4.0999999999999996</v>
      </c>
      <c r="I5">
        <v>1.9</v>
      </c>
      <c r="K5" s="18">
        <f>MONTH(날씨10[[#This Row],[tm]])</f>
        <v>1</v>
      </c>
      <c r="L5" s="18">
        <f>DAY(날씨10[[#This Row],[tm]])</f>
        <v>3</v>
      </c>
      <c r="N5" s="56">
        <v>1</v>
      </c>
      <c r="O5" s="69">
        <f>COUNTIFS(날씨10[월],$N5,날씨10[maxTa],"&lt;="&amp;0)</f>
        <v>8</v>
      </c>
      <c r="P5" s="53">
        <f>COUNTIFS(날씨10[월],$N5,날씨10[avgTa],"&lt;="&amp;0)</f>
        <v>22</v>
      </c>
      <c r="Q5" s="53">
        <f>COUNTIFS(날씨10[월],$N5,날씨10[avgTa],"&lt;="&amp;-5)</f>
        <v>9</v>
      </c>
      <c r="R5" s="53">
        <f>COUNTIFS(날씨10[월],$N5,날씨10[avgTa],"&lt;="&amp;-10)</f>
        <v>3</v>
      </c>
      <c r="S5" s="132">
        <f>COUNTIFS(날씨10[월],$N5,날씨10[minTa],"&lt;="&amp;-5)</f>
        <v>23</v>
      </c>
      <c r="T5" s="53">
        <f>COUNTIFS(날씨10[월],$N5,날씨10[minTa],"&lt;="&amp;-10)</f>
        <v>14</v>
      </c>
      <c r="U5" s="132">
        <f>COUNTIFS(날씨10[월],$N5,날씨10[minTa],"&lt;="&amp;-12)</f>
        <v>8</v>
      </c>
      <c r="V5" s="53">
        <f>COUNTIFS(날씨10[월],$N5,날씨10[maxTa],"&gt;="&amp;33)</f>
        <v>0</v>
      </c>
      <c r="W5" s="53">
        <f>COUNTIFS(날씨10[월],$N5,날씨10[maxTa],"&gt;="&amp;35)</f>
        <v>0</v>
      </c>
      <c r="X5" s="53">
        <f>COUNTIFS(날씨10[월],$N5,날씨10[sumRn],"&gt;="&amp;5)</f>
        <v>0</v>
      </c>
      <c r="Y5" s="53">
        <f>COUNTIFS(날씨10[월],$N5,날씨10[sumRn],"&gt;="&amp;10)</f>
        <v>0</v>
      </c>
      <c r="Z5" s="53">
        <f>COUNTIFS(날씨10[월],$N5,날씨10[sumRn],"&gt;="&amp;50)</f>
        <v>0</v>
      </c>
      <c r="AA5" s="53">
        <f>COUNTIFS(날씨10[월],$N5,날씨10[ddMefs],"&gt;="&amp;1)</f>
        <v>0</v>
      </c>
      <c r="AB5" s="53">
        <f>COUNTIFS(날씨10[월],$N5,날씨10[ddMefs],"&gt;="&amp;5)</f>
        <v>0</v>
      </c>
      <c r="AC5" s="53">
        <f>COUNTIFS(날씨10[월],$N5,날씨10[maxInsWs],"&gt;="&amp;12)</f>
        <v>0</v>
      </c>
      <c r="AD5" s="53">
        <f>COUNTIFS(날씨10[월],$N5,날씨10[maxInsWs],"&gt;="&amp;15)</f>
        <v>0</v>
      </c>
    </row>
    <row r="6" spans="1:30" x14ac:dyDescent="0.3">
      <c r="A6">
        <v>95</v>
      </c>
      <c r="B6" t="s">
        <v>50</v>
      </c>
      <c r="C6" s="4">
        <v>45295</v>
      </c>
      <c r="D6">
        <v>-1.2</v>
      </c>
      <c r="E6">
        <v>-7.7</v>
      </c>
      <c r="F6">
        <v>3.7</v>
      </c>
      <c r="H6">
        <v>5.4</v>
      </c>
      <c r="I6">
        <v>2.5</v>
      </c>
      <c r="K6" s="18">
        <f>MONTH(날씨10[[#This Row],[tm]])</f>
        <v>1</v>
      </c>
      <c r="L6" s="18">
        <f>DAY(날씨10[[#This Row],[tm]])</f>
        <v>4</v>
      </c>
      <c r="N6" s="56">
        <v>2</v>
      </c>
      <c r="O6" s="69">
        <f>COUNTIFS(날씨10[월],$N6,날씨10[maxTa],"&lt;="&amp;0)</f>
        <v>0</v>
      </c>
      <c r="P6" s="53">
        <f>COUNTIFS(날씨10[월],$N6,날씨10[avgTa],"&lt;="&amp;0)</f>
        <v>12</v>
      </c>
      <c r="Q6" s="53">
        <f>COUNTIFS(날씨10[월],$N6,날씨10[avgTa],"&lt;="&amp;-5)</f>
        <v>0</v>
      </c>
      <c r="R6" s="53">
        <f>COUNTIFS(날씨10[월],$N6,날씨10[avgTa],"&lt;="&amp;-10)</f>
        <v>0</v>
      </c>
      <c r="S6" s="132">
        <f>COUNTIFS(날씨10[월],$N6,날씨10[minTa],"&lt;="&amp;-5)</f>
        <v>10</v>
      </c>
      <c r="T6" s="53">
        <f>COUNTIFS(날씨10[월],$N6,날씨10[minTa],"&lt;="&amp;-10)</f>
        <v>0</v>
      </c>
      <c r="U6" s="132">
        <f>COUNTIFS(날씨10[월],$N6,날씨10[minTa],"&lt;="&amp;-12)</f>
        <v>0</v>
      </c>
      <c r="V6" s="53">
        <f>COUNTIFS(날씨10[월],$N6,날씨10[maxTa],"&gt;="&amp;33)</f>
        <v>0</v>
      </c>
      <c r="W6" s="53">
        <f>COUNTIFS(날씨10[월],$N6,날씨10[maxTa],"&gt;="&amp;35)</f>
        <v>0</v>
      </c>
      <c r="X6" s="53">
        <f>COUNTIFS(날씨10[월],$N6,날씨10[sumRn],"&gt;="&amp;5)</f>
        <v>3</v>
      </c>
      <c r="Y6" s="53">
        <f>COUNTIFS(날씨10[월],$N6,날씨10[sumRn],"&gt;="&amp;10)</f>
        <v>3</v>
      </c>
      <c r="Z6" s="53">
        <f>COUNTIFS(날씨10[월],$N6,날씨10[sumRn],"&gt;="&amp;50)</f>
        <v>0</v>
      </c>
      <c r="AA6" s="53">
        <f>COUNTIFS(날씨10[월],$N6,날씨10[ddMefs],"&gt;="&amp;1)</f>
        <v>0</v>
      </c>
      <c r="AB6" s="53">
        <f>COUNTIFS(날씨10[월],$N6,날씨10[ddMefs],"&gt;="&amp;5)</f>
        <v>0</v>
      </c>
      <c r="AC6" s="53">
        <f>COUNTIFS(날씨10[월],$N6,날씨10[maxInsWs],"&gt;="&amp;12)</f>
        <v>0</v>
      </c>
      <c r="AD6" s="53">
        <f>COUNTIFS(날씨10[월],$N6,날씨10[maxInsWs],"&gt;="&amp;15)</f>
        <v>0</v>
      </c>
    </row>
    <row r="7" spans="1:30" x14ac:dyDescent="0.3">
      <c r="A7">
        <v>95</v>
      </c>
      <c r="B7" t="s">
        <v>50</v>
      </c>
      <c r="C7" s="4">
        <v>45296</v>
      </c>
      <c r="D7">
        <v>3.9</v>
      </c>
      <c r="E7">
        <v>-2.2999999999999998</v>
      </c>
      <c r="F7">
        <v>7.9</v>
      </c>
      <c r="G7">
        <v>0</v>
      </c>
      <c r="H7">
        <v>7</v>
      </c>
      <c r="I7">
        <v>3.6</v>
      </c>
      <c r="K7" s="18">
        <f>MONTH(날씨10[[#This Row],[tm]])</f>
        <v>1</v>
      </c>
      <c r="L7" s="18">
        <f>DAY(날씨10[[#This Row],[tm]])</f>
        <v>5</v>
      </c>
      <c r="N7" s="56">
        <v>3</v>
      </c>
      <c r="O7" s="69">
        <f>COUNTIFS(날씨10[월],$N7,날씨10[maxTa],"&lt;="&amp;0)</f>
        <v>1</v>
      </c>
      <c r="P7" s="53">
        <f>COUNTIFS(날씨10[월],$N7,날씨10[avgTa],"&lt;="&amp;0)</f>
        <v>5</v>
      </c>
      <c r="Q7" s="53">
        <f>COUNTIFS(날씨10[월],$N7,날씨10[avgTa],"&lt;="&amp;-5)</f>
        <v>1</v>
      </c>
      <c r="R7" s="53">
        <f>COUNTIFS(날씨10[월],$N7,날씨10[avgTa],"&lt;="&amp;-10)</f>
        <v>0</v>
      </c>
      <c r="S7" s="132">
        <f>COUNTIFS(날씨10[월],$N7,날씨10[minTa],"&lt;="&amp;-5)</f>
        <v>7</v>
      </c>
      <c r="T7" s="53">
        <f>COUNTIFS(날씨10[월],$N7,날씨10[minTa],"&lt;="&amp;-10)</f>
        <v>1</v>
      </c>
      <c r="U7" s="132">
        <f>COUNTIFS(날씨10[월],$N7,날씨10[minTa],"&lt;="&amp;-12)</f>
        <v>0</v>
      </c>
      <c r="V7" s="53">
        <f>COUNTIFS(날씨10[월],$N7,날씨10[maxTa],"&gt;="&amp;33)</f>
        <v>0</v>
      </c>
      <c r="W7" s="53">
        <f>COUNTIFS(날씨10[월],$N7,날씨10[maxTa],"&gt;="&amp;35)</f>
        <v>0</v>
      </c>
      <c r="X7" s="53">
        <f>COUNTIFS(날씨10[월],$N7,날씨10[sumRn],"&gt;="&amp;5)</f>
        <v>2</v>
      </c>
      <c r="Y7" s="53">
        <f>COUNTIFS(날씨10[월],$N7,날씨10[sumRn],"&gt;="&amp;10)</f>
        <v>1</v>
      </c>
      <c r="Z7" s="53">
        <f>COUNTIFS(날씨10[월],$N7,날씨10[sumRn],"&gt;="&amp;50)</f>
        <v>0</v>
      </c>
      <c r="AA7" s="53">
        <f>COUNTIFS(날씨10[월],$N7,날씨10[ddMefs],"&gt;="&amp;1)</f>
        <v>0</v>
      </c>
      <c r="AB7" s="53">
        <f>COUNTIFS(날씨10[월],$N7,날씨10[ddMefs],"&gt;="&amp;5)</f>
        <v>0</v>
      </c>
      <c r="AC7" s="53">
        <f>COUNTIFS(날씨10[월],$N7,날씨10[maxInsWs],"&gt;="&amp;12)</f>
        <v>4</v>
      </c>
      <c r="AD7" s="53">
        <f>COUNTIFS(날씨10[월],$N7,날씨10[maxInsWs],"&gt;="&amp;15)</f>
        <v>0</v>
      </c>
    </row>
    <row r="8" spans="1:30" x14ac:dyDescent="0.3">
      <c r="A8">
        <v>95</v>
      </c>
      <c r="B8" t="s">
        <v>50</v>
      </c>
      <c r="C8" s="4">
        <v>45297</v>
      </c>
      <c r="D8">
        <v>-1.9</v>
      </c>
      <c r="E8">
        <v>-6.9</v>
      </c>
      <c r="F8">
        <v>3.2</v>
      </c>
      <c r="G8">
        <v>0</v>
      </c>
      <c r="H8">
        <v>5.0999999999999996</v>
      </c>
      <c r="I8">
        <v>3.4</v>
      </c>
      <c r="K8" s="18">
        <f>MONTH(날씨10[[#This Row],[tm]])</f>
        <v>1</v>
      </c>
      <c r="L8" s="18">
        <f>DAY(날씨10[[#This Row],[tm]])</f>
        <v>6</v>
      </c>
      <c r="N8" s="56">
        <v>4</v>
      </c>
      <c r="O8" s="69">
        <f>COUNTIFS(날씨10[월],$N8,날씨10[maxTa],"&lt;="&amp;0)</f>
        <v>0</v>
      </c>
      <c r="P8" s="53">
        <f>COUNTIFS(날씨10[월],$N8,날씨10[avgTa],"&lt;="&amp;0)</f>
        <v>0</v>
      </c>
      <c r="Q8" s="53">
        <f>COUNTIFS(날씨10[월],$N8,날씨10[avgTa],"&lt;="&amp;-5)</f>
        <v>0</v>
      </c>
      <c r="R8" s="53">
        <f>COUNTIFS(날씨10[월],$N8,날씨10[avgTa],"&lt;="&amp;-10)</f>
        <v>0</v>
      </c>
      <c r="S8" s="132">
        <f>COUNTIFS(날씨10[월],$N8,날씨10[minTa],"&lt;="&amp;-5)</f>
        <v>0</v>
      </c>
      <c r="T8" s="53">
        <f>COUNTIFS(날씨10[월],$N8,날씨10[minTa],"&lt;="&amp;-10)</f>
        <v>0</v>
      </c>
      <c r="U8" s="132">
        <f>COUNTIFS(날씨10[월],$N8,날씨10[minTa],"&lt;="&amp;-12)</f>
        <v>0</v>
      </c>
      <c r="V8" s="53">
        <f>COUNTIFS(날씨10[월],$N8,날씨10[maxTa],"&gt;="&amp;33)</f>
        <v>0</v>
      </c>
      <c r="W8" s="53">
        <f>COUNTIFS(날씨10[월],$N8,날씨10[maxTa],"&gt;="&amp;35)</f>
        <v>0</v>
      </c>
      <c r="X8" s="53">
        <f>COUNTIFS(날씨10[월],$N8,날씨10[sumRn],"&gt;="&amp;5)</f>
        <v>1</v>
      </c>
      <c r="Y8" s="53">
        <f>COUNTIFS(날씨10[월],$N8,날씨10[sumRn],"&gt;="&amp;10)</f>
        <v>1</v>
      </c>
      <c r="Z8" s="53">
        <f>COUNTIFS(날씨10[월],$N8,날씨10[sumRn],"&gt;="&amp;50)</f>
        <v>0</v>
      </c>
      <c r="AA8" s="53">
        <f>COUNTIFS(날씨10[월],$N8,날씨10[ddMefs],"&gt;="&amp;1)</f>
        <v>0</v>
      </c>
      <c r="AB8" s="53">
        <f>COUNTIFS(날씨10[월],$N8,날씨10[ddMefs],"&gt;="&amp;5)</f>
        <v>0</v>
      </c>
      <c r="AC8" s="53">
        <f>COUNTIFS(날씨10[월],$N8,날씨10[maxInsWs],"&gt;="&amp;12)</f>
        <v>1</v>
      </c>
      <c r="AD8" s="53">
        <f>COUNTIFS(날씨10[월],$N8,날씨10[maxInsWs],"&gt;="&amp;15)</f>
        <v>0</v>
      </c>
    </row>
    <row r="9" spans="1:30" x14ac:dyDescent="0.3">
      <c r="A9">
        <v>95</v>
      </c>
      <c r="B9" t="s">
        <v>50</v>
      </c>
      <c r="C9" s="4">
        <v>45298</v>
      </c>
      <c r="D9">
        <v>-5.8</v>
      </c>
      <c r="E9">
        <v>-10.5</v>
      </c>
      <c r="F9">
        <v>-2.7</v>
      </c>
      <c r="H9">
        <v>9.8000000000000007</v>
      </c>
      <c r="I9">
        <v>4.4000000000000004</v>
      </c>
      <c r="K9" s="18">
        <f>MONTH(날씨10[[#This Row],[tm]])</f>
        <v>1</v>
      </c>
      <c r="L9" s="18">
        <f>DAY(날씨10[[#This Row],[tm]])</f>
        <v>7</v>
      </c>
      <c r="N9" s="56">
        <v>5</v>
      </c>
      <c r="O9" s="69">
        <f>COUNTIFS(날씨10[월],$N9,날씨10[maxTa],"&lt;="&amp;0)</f>
        <v>0</v>
      </c>
      <c r="P9" s="53">
        <f>COUNTIFS(날씨10[월],$N9,날씨10[avgTa],"&lt;="&amp;0)</f>
        <v>0</v>
      </c>
      <c r="Q9" s="53">
        <f>COUNTIFS(날씨10[월],$N9,날씨10[avgTa],"&lt;="&amp;-5)</f>
        <v>0</v>
      </c>
      <c r="R9" s="53">
        <f>COUNTIFS(날씨10[월],$N9,날씨10[avgTa],"&lt;="&amp;-10)</f>
        <v>0</v>
      </c>
      <c r="S9" s="132">
        <f>COUNTIFS(날씨10[월],$N9,날씨10[minTa],"&lt;="&amp;-5)</f>
        <v>0</v>
      </c>
      <c r="T9" s="53">
        <f>COUNTIFS(날씨10[월],$N9,날씨10[minTa],"&lt;="&amp;-10)</f>
        <v>0</v>
      </c>
      <c r="U9" s="132">
        <f>COUNTIFS(날씨10[월],$N9,날씨10[minTa],"&lt;="&amp;-12)</f>
        <v>0</v>
      </c>
      <c r="V9" s="53">
        <f>COUNTIFS(날씨10[월],$N9,날씨10[maxTa],"&gt;="&amp;33)</f>
        <v>0</v>
      </c>
      <c r="W9" s="53">
        <f>COUNTIFS(날씨10[월],$N9,날씨10[maxTa],"&gt;="&amp;35)</f>
        <v>0</v>
      </c>
      <c r="X9" s="53">
        <f>COUNTIFS(날씨10[월],$N9,날씨10[sumRn],"&gt;="&amp;5)</f>
        <v>6</v>
      </c>
      <c r="Y9" s="53">
        <f>COUNTIFS(날씨10[월],$N9,날씨10[sumRn],"&gt;="&amp;10)</f>
        <v>4</v>
      </c>
      <c r="Z9" s="53">
        <f>COUNTIFS(날씨10[월],$N9,날씨10[sumRn],"&gt;="&amp;50)</f>
        <v>1</v>
      </c>
      <c r="AA9" s="53">
        <f>COUNTIFS(날씨10[월],$N9,날씨10[ddMefs],"&gt;="&amp;1)</f>
        <v>0</v>
      </c>
      <c r="AB9" s="53">
        <f>COUNTIFS(날씨10[월],$N9,날씨10[ddMefs],"&gt;="&amp;5)</f>
        <v>0</v>
      </c>
      <c r="AC9" s="53">
        <f>COUNTIFS(날씨10[월],$N9,날씨10[maxInsWs],"&gt;="&amp;12)</f>
        <v>1</v>
      </c>
      <c r="AD9" s="53">
        <f>COUNTIFS(날씨10[월],$N9,날씨10[maxInsWs],"&gt;="&amp;15)</f>
        <v>0</v>
      </c>
    </row>
    <row r="10" spans="1:30" x14ac:dyDescent="0.3">
      <c r="A10">
        <v>95</v>
      </c>
      <c r="B10" t="s">
        <v>50</v>
      </c>
      <c r="C10" s="4">
        <v>45299</v>
      </c>
      <c r="D10">
        <v>-7</v>
      </c>
      <c r="E10">
        <v>-13.9</v>
      </c>
      <c r="F10">
        <v>-1.6</v>
      </c>
      <c r="H10">
        <v>5.4</v>
      </c>
      <c r="I10">
        <v>2.5</v>
      </c>
      <c r="K10" s="18">
        <f>MONTH(날씨10[[#This Row],[tm]])</f>
        <v>1</v>
      </c>
      <c r="L10" s="18">
        <f>DAY(날씨10[[#This Row],[tm]])</f>
        <v>8</v>
      </c>
      <c r="N10" s="56">
        <v>6</v>
      </c>
      <c r="O10" s="69">
        <f>COUNTIFS(날씨10[월],$N10,날씨10[maxTa],"&lt;="&amp;0)</f>
        <v>0</v>
      </c>
      <c r="P10" s="53">
        <f>COUNTIFS(날씨10[월],$N10,날씨10[avgTa],"&lt;="&amp;0)</f>
        <v>0</v>
      </c>
      <c r="Q10" s="53">
        <f>COUNTIFS(날씨10[월],$N10,날씨10[avgTa],"&lt;="&amp;-5)</f>
        <v>0</v>
      </c>
      <c r="R10" s="53">
        <f>COUNTIFS(날씨10[월],$N10,날씨10[avgTa],"&lt;="&amp;-10)</f>
        <v>0</v>
      </c>
      <c r="S10" s="132">
        <f>COUNTIFS(날씨10[월],$N10,날씨10[minTa],"&lt;="&amp;-5)</f>
        <v>0</v>
      </c>
      <c r="T10" s="53">
        <f>COUNTIFS(날씨10[월],$N10,날씨10[minTa],"&lt;="&amp;-10)</f>
        <v>0</v>
      </c>
      <c r="U10" s="132">
        <f>COUNTIFS(날씨10[월],$N10,날씨10[minTa],"&lt;="&amp;-12)</f>
        <v>0</v>
      </c>
      <c r="V10" s="53">
        <f>COUNTIFS(날씨10[월],$N10,날씨10[maxTa],"&gt;="&amp;33)</f>
        <v>3</v>
      </c>
      <c r="W10" s="53">
        <f>COUNTIFS(날씨10[월],$N10,날씨10[maxTa],"&gt;="&amp;35)</f>
        <v>1</v>
      </c>
      <c r="X10" s="53">
        <f>COUNTIFS(날씨10[월],$N10,날씨10[sumRn],"&gt;="&amp;5)</f>
        <v>5</v>
      </c>
      <c r="Y10" s="53">
        <f>COUNTIFS(날씨10[월],$N10,날씨10[sumRn],"&gt;="&amp;10)</f>
        <v>4</v>
      </c>
      <c r="Z10" s="53">
        <f>COUNTIFS(날씨10[월],$N10,날씨10[sumRn],"&gt;="&amp;50)</f>
        <v>0</v>
      </c>
      <c r="AA10" s="53">
        <f>COUNTIFS(날씨10[월],$N10,날씨10[ddMefs],"&gt;="&amp;1)</f>
        <v>0</v>
      </c>
      <c r="AB10" s="53">
        <f>COUNTIFS(날씨10[월],$N10,날씨10[ddMefs],"&gt;="&amp;5)</f>
        <v>0</v>
      </c>
      <c r="AC10" s="53">
        <f>COUNTIFS(날씨10[월],$N10,날씨10[maxInsWs],"&gt;="&amp;12)</f>
        <v>1</v>
      </c>
      <c r="AD10" s="53">
        <f>COUNTIFS(날씨10[월],$N10,날씨10[maxInsWs],"&gt;="&amp;15)</f>
        <v>1</v>
      </c>
    </row>
    <row r="11" spans="1:30" x14ac:dyDescent="0.3">
      <c r="A11">
        <v>95</v>
      </c>
      <c r="B11" t="s">
        <v>50</v>
      </c>
      <c r="C11" s="4">
        <v>45300</v>
      </c>
      <c r="D11">
        <v>-2.9</v>
      </c>
      <c r="E11">
        <v>-5.3</v>
      </c>
      <c r="F11">
        <v>-0.1</v>
      </c>
      <c r="G11">
        <v>0.5</v>
      </c>
      <c r="H11">
        <v>5.9</v>
      </c>
      <c r="I11">
        <v>3.1</v>
      </c>
      <c r="K11" s="18">
        <f>MONTH(날씨10[[#This Row],[tm]])</f>
        <v>1</v>
      </c>
      <c r="L11" s="18">
        <f>DAY(날씨10[[#This Row],[tm]])</f>
        <v>9</v>
      </c>
      <c r="N11" s="56">
        <v>7</v>
      </c>
      <c r="O11" s="69">
        <f>COUNTIFS(날씨10[월],$N11,날씨10[maxTa],"&lt;="&amp;0)</f>
        <v>0</v>
      </c>
      <c r="P11" s="53">
        <f>COUNTIFS(날씨10[월],$N11,날씨10[avgTa],"&lt;="&amp;0)</f>
        <v>0</v>
      </c>
      <c r="Q11" s="53">
        <f>COUNTIFS(날씨10[월],$N11,날씨10[avgTa],"&lt;="&amp;-5)</f>
        <v>0</v>
      </c>
      <c r="R11" s="53">
        <f>COUNTIFS(날씨10[월],$N11,날씨10[avgTa],"&lt;="&amp;-10)</f>
        <v>0</v>
      </c>
      <c r="S11" s="132">
        <f>COUNTIFS(날씨10[월],$N11,날씨10[minTa],"&lt;="&amp;-5)</f>
        <v>0</v>
      </c>
      <c r="T11" s="53">
        <f>COUNTIFS(날씨10[월],$N11,날씨10[minTa],"&lt;="&amp;-10)</f>
        <v>0</v>
      </c>
      <c r="U11" s="132">
        <f>COUNTIFS(날씨10[월],$N11,날씨10[minTa],"&lt;="&amp;-12)</f>
        <v>0</v>
      </c>
      <c r="V11" s="53">
        <f>COUNTIFS(날씨10[월],$N11,날씨10[maxTa],"&gt;="&amp;33)</f>
        <v>1</v>
      </c>
      <c r="W11" s="53">
        <f>COUNTIFS(날씨10[월],$N11,날씨10[maxTa],"&gt;="&amp;35)</f>
        <v>0</v>
      </c>
      <c r="X11" s="53">
        <f>COUNTIFS(날씨10[월],$N11,날씨10[sumRn],"&gt;="&amp;5)</f>
        <v>16</v>
      </c>
      <c r="Y11" s="53">
        <f>COUNTIFS(날씨10[월],$N11,날씨10[sumRn],"&gt;="&amp;10)</f>
        <v>10</v>
      </c>
      <c r="Z11" s="53">
        <f>COUNTIFS(날씨10[월],$N11,날씨10[sumRn],"&gt;="&amp;50)</f>
        <v>3</v>
      </c>
      <c r="AA11" s="53">
        <f>COUNTIFS(날씨10[월],$N11,날씨10[ddMefs],"&gt;="&amp;1)</f>
        <v>0</v>
      </c>
      <c r="AB11" s="53">
        <f>COUNTIFS(날씨10[월],$N11,날씨10[ddMefs],"&gt;="&amp;5)</f>
        <v>0</v>
      </c>
      <c r="AC11" s="53">
        <f>COUNTIFS(날씨10[월],$N11,날씨10[maxInsWs],"&gt;="&amp;12)</f>
        <v>4</v>
      </c>
      <c r="AD11" s="53">
        <f>COUNTIFS(날씨10[월],$N11,날씨10[maxInsWs],"&gt;="&amp;15)</f>
        <v>0</v>
      </c>
    </row>
    <row r="12" spans="1:30" x14ac:dyDescent="0.3">
      <c r="A12">
        <v>95</v>
      </c>
      <c r="B12" t="s">
        <v>50</v>
      </c>
      <c r="C12" s="4">
        <v>45301</v>
      </c>
      <c r="D12">
        <v>-3.4</v>
      </c>
      <c r="E12">
        <v>-7.5</v>
      </c>
      <c r="F12">
        <v>3.8</v>
      </c>
      <c r="H12">
        <v>4.5</v>
      </c>
      <c r="I12">
        <v>2.4</v>
      </c>
      <c r="K12" s="18">
        <f>MONTH(날씨10[[#This Row],[tm]])</f>
        <v>1</v>
      </c>
      <c r="L12" s="18">
        <f>DAY(날씨10[[#This Row],[tm]])</f>
        <v>10</v>
      </c>
      <c r="N12" s="56">
        <v>8</v>
      </c>
      <c r="O12" s="69">
        <f>COUNTIFS(날씨10[월],$N12,날씨10[maxTa],"&lt;="&amp;0)</f>
        <v>0</v>
      </c>
      <c r="P12" s="53">
        <f>COUNTIFS(날씨10[월],$N12,날씨10[avgTa],"&lt;="&amp;0)</f>
        <v>0</v>
      </c>
      <c r="Q12" s="53">
        <f>COUNTIFS(날씨10[월],$N12,날씨10[avgTa],"&lt;="&amp;-5)</f>
        <v>0</v>
      </c>
      <c r="R12" s="53">
        <f>COUNTIFS(날씨10[월],$N12,날씨10[avgTa],"&lt;="&amp;-10)</f>
        <v>0</v>
      </c>
      <c r="S12" s="132">
        <f>COUNTIFS(날씨10[월],$N12,날씨10[minTa],"&lt;="&amp;-5)</f>
        <v>0</v>
      </c>
      <c r="T12" s="53">
        <f>COUNTIFS(날씨10[월],$N12,날씨10[minTa],"&lt;="&amp;-10)</f>
        <v>0</v>
      </c>
      <c r="U12" s="132">
        <f>COUNTIFS(날씨10[월],$N12,날씨10[minTa],"&lt;="&amp;-12)</f>
        <v>0</v>
      </c>
      <c r="V12" s="53">
        <f>COUNTIFS(날씨10[월],$N12,날씨10[maxTa],"&gt;="&amp;33)</f>
        <v>14</v>
      </c>
      <c r="W12" s="53">
        <f>COUNTIFS(날씨10[월],$N12,날씨10[maxTa],"&gt;="&amp;35)</f>
        <v>2</v>
      </c>
      <c r="X12" s="53">
        <f>COUNTIFS(날씨10[월],$N12,날씨10[sumRn],"&gt;="&amp;5)</f>
        <v>6</v>
      </c>
      <c r="Y12" s="53">
        <f>COUNTIFS(날씨10[월],$N12,날씨10[sumRn],"&gt;="&amp;10)</f>
        <v>5</v>
      </c>
      <c r="Z12" s="53">
        <f>COUNTIFS(날씨10[월],$N12,날씨10[sumRn],"&gt;="&amp;50)</f>
        <v>2</v>
      </c>
      <c r="AA12" s="53">
        <f>COUNTIFS(날씨10[월],$N12,날씨10[ddMefs],"&gt;="&amp;1)</f>
        <v>0</v>
      </c>
      <c r="AB12" s="53">
        <f>COUNTIFS(날씨10[월],$N12,날씨10[ddMefs],"&gt;="&amp;5)</f>
        <v>0</v>
      </c>
      <c r="AC12" s="53">
        <f>COUNTIFS(날씨10[월],$N12,날씨10[maxInsWs],"&gt;="&amp;12)</f>
        <v>0</v>
      </c>
      <c r="AD12" s="53">
        <f>COUNTIFS(날씨10[월],$N12,날씨10[maxInsWs],"&gt;="&amp;15)</f>
        <v>0</v>
      </c>
    </row>
    <row r="13" spans="1:30" x14ac:dyDescent="0.3">
      <c r="A13">
        <v>95</v>
      </c>
      <c r="B13" t="s">
        <v>50</v>
      </c>
      <c r="C13" s="4">
        <v>45302</v>
      </c>
      <c r="D13">
        <v>0.3</v>
      </c>
      <c r="E13">
        <v>-7.4</v>
      </c>
      <c r="F13">
        <v>3.5</v>
      </c>
      <c r="H13">
        <v>7.2</v>
      </c>
      <c r="I13">
        <v>3.2</v>
      </c>
      <c r="K13" s="18">
        <f>MONTH(날씨10[[#This Row],[tm]])</f>
        <v>1</v>
      </c>
      <c r="L13" s="18">
        <f>DAY(날씨10[[#This Row],[tm]])</f>
        <v>11</v>
      </c>
      <c r="N13" s="56">
        <v>9</v>
      </c>
      <c r="O13" s="69">
        <f>COUNTIFS(날씨10[월],$N13,날씨10[maxTa],"&lt;="&amp;0)</f>
        <v>0</v>
      </c>
      <c r="P13" s="53">
        <f>COUNTIFS(날씨10[월],$N13,날씨10[avgTa],"&lt;="&amp;0)</f>
        <v>0</v>
      </c>
      <c r="Q13" s="53">
        <f>COUNTIFS(날씨10[월],$N13,날씨10[avgTa],"&lt;="&amp;-5)</f>
        <v>0</v>
      </c>
      <c r="R13" s="53">
        <f>COUNTIFS(날씨10[월],$N13,날씨10[avgTa],"&lt;="&amp;-10)</f>
        <v>0</v>
      </c>
      <c r="S13" s="132">
        <f>COUNTIFS(날씨10[월],$N13,날씨10[minTa],"&lt;="&amp;-5)</f>
        <v>0</v>
      </c>
      <c r="T13" s="53">
        <f>COUNTIFS(날씨10[월],$N13,날씨10[minTa],"&lt;="&amp;-10)</f>
        <v>0</v>
      </c>
      <c r="U13" s="132">
        <f>COUNTIFS(날씨10[월],$N13,날씨10[minTa],"&lt;="&amp;-12)</f>
        <v>0</v>
      </c>
      <c r="V13" s="53">
        <f>COUNTIFS(날씨10[월],$N13,날씨10[maxTa],"&gt;="&amp;33)</f>
        <v>1</v>
      </c>
      <c r="W13" s="53">
        <f>COUNTIFS(날씨10[월],$N13,날씨10[maxTa],"&gt;="&amp;35)</f>
        <v>0</v>
      </c>
      <c r="X13" s="53">
        <f>COUNTIFS(날씨10[월],$N13,날씨10[sumRn],"&gt;="&amp;5)</f>
        <v>7</v>
      </c>
      <c r="Y13" s="53">
        <f>COUNTIFS(날씨10[월],$N13,날씨10[sumRn],"&gt;="&amp;10)</f>
        <v>3</v>
      </c>
      <c r="Z13" s="53">
        <f>COUNTIFS(날씨10[월],$N13,날씨10[sumRn],"&gt;="&amp;50)</f>
        <v>1</v>
      </c>
      <c r="AA13" s="53">
        <f>COUNTIFS(날씨10[월],$N13,날씨10[ddMefs],"&gt;="&amp;1)</f>
        <v>0</v>
      </c>
      <c r="AB13" s="53">
        <f>COUNTIFS(날씨10[월],$N13,날씨10[ddMefs],"&gt;="&amp;5)</f>
        <v>0</v>
      </c>
      <c r="AC13" s="53">
        <f>COUNTIFS(날씨10[월],$N13,날씨10[maxInsWs],"&gt;="&amp;12)</f>
        <v>0</v>
      </c>
      <c r="AD13" s="53">
        <f>COUNTIFS(날씨10[월],$N13,날씨10[maxInsWs],"&gt;="&amp;15)</f>
        <v>0</v>
      </c>
    </row>
    <row r="14" spans="1:30" x14ac:dyDescent="0.3">
      <c r="A14">
        <v>95</v>
      </c>
      <c r="B14" t="s">
        <v>50</v>
      </c>
      <c r="C14" s="4">
        <v>45303</v>
      </c>
      <c r="D14">
        <v>-1.7</v>
      </c>
      <c r="E14">
        <v>-6.3</v>
      </c>
      <c r="F14">
        <v>2.9</v>
      </c>
      <c r="H14">
        <v>5.8</v>
      </c>
      <c r="I14">
        <v>3</v>
      </c>
      <c r="K14" s="18">
        <f>MONTH(날씨10[[#This Row],[tm]])</f>
        <v>1</v>
      </c>
      <c r="L14" s="18">
        <f>DAY(날씨10[[#This Row],[tm]])</f>
        <v>12</v>
      </c>
      <c r="N14" s="56">
        <v>10</v>
      </c>
      <c r="O14" s="69">
        <f>COUNTIFS(날씨10[월],$N14,날씨10[maxTa],"&lt;="&amp;0)</f>
        <v>0</v>
      </c>
      <c r="P14" s="53">
        <f>COUNTIFS(날씨10[월],$N14,날씨10[avgTa],"&lt;="&amp;0)</f>
        <v>0</v>
      </c>
      <c r="Q14" s="53">
        <f>COUNTIFS(날씨10[월],$N14,날씨10[avgTa],"&lt;="&amp;-5)</f>
        <v>0</v>
      </c>
      <c r="R14" s="53">
        <f>COUNTIFS(날씨10[월],$N14,날씨10[avgTa],"&lt;="&amp;-10)</f>
        <v>0</v>
      </c>
      <c r="S14" s="132">
        <f>COUNTIFS(날씨10[월],$N14,날씨10[minTa],"&lt;="&amp;-5)</f>
        <v>0</v>
      </c>
      <c r="T14" s="53">
        <f>COUNTIFS(날씨10[월],$N14,날씨10[minTa],"&lt;="&amp;-10)</f>
        <v>0</v>
      </c>
      <c r="U14" s="132">
        <f>COUNTIFS(날씨10[월],$N14,날씨10[minTa],"&lt;="&amp;-12)</f>
        <v>0</v>
      </c>
      <c r="V14" s="53">
        <f>COUNTIFS(날씨10[월],$N14,날씨10[maxTa],"&gt;="&amp;33)</f>
        <v>0</v>
      </c>
      <c r="W14" s="53">
        <f>COUNTIFS(날씨10[월],$N14,날씨10[maxTa],"&gt;="&amp;35)</f>
        <v>0</v>
      </c>
      <c r="X14" s="53">
        <f>COUNTIFS(날씨10[월],$N14,날씨10[sumRn],"&gt;="&amp;5)</f>
        <v>3</v>
      </c>
      <c r="Y14" s="53">
        <f>COUNTIFS(날씨10[월],$N14,날씨10[sumRn],"&gt;="&amp;10)</f>
        <v>2</v>
      </c>
      <c r="Z14" s="53">
        <f>COUNTIFS(날씨10[월],$N14,날씨10[sumRn],"&gt;="&amp;50)</f>
        <v>0</v>
      </c>
      <c r="AA14" s="53">
        <f>COUNTIFS(날씨10[월],$N14,날씨10[ddMefs],"&gt;="&amp;1)</f>
        <v>0</v>
      </c>
      <c r="AB14" s="53">
        <f>COUNTIFS(날씨10[월],$N14,날씨10[ddMefs],"&gt;="&amp;5)</f>
        <v>0</v>
      </c>
      <c r="AC14" s="53">
        <f>COUNTIFS(날씨10[월],$N14,날씨10[maxInsWs],"&gt;="&amp;12)</f>
        <v>0</v>
      </c>
      <c r="AD14" s="53">
        <f>COUNTIFS(날씨10[월],$N14,날씨10[maxInsWs],"&gt;="&amp;15)</f>
        <v>0</v>
      </c>
    </row>
    <row r="15" spans="1:30" x14ac:dyDescent="0.3">
      <c r="A15">
        <v>95</v>
      </c>
      <c r="B15" t="s">
        <v>50</v>
      </c>
      <c r="C15" s="4">
        <v>45304</v>
      </c>
      <c r="D15">
        <v>-4.3</v>
      </c>
      <c r="E15">
        <v>-10.1</v>
      </c>
      <c r="F15">
        <v>3.5</v>
      </c>
      <c r="H15">
        <v>3.5</v>
      </c>
      <c r="I15">
        <v>1.9</v>
      </c>
      <c r="K15" s="18">
        <f>MONTH(날씨10[[#This Row],[tm]])</f>
        <v>1</v>
      </c>
      <c r="L15" s="18">
        <f>DAY(날씨10[[#This Row],[tm]])</f>
        <v>13</v>
      </c>
      <c r="N15" s="56">
        <v>11</v>
      </c>
      <c r="O15" s="69">
        <f>COUNTIFS(날씨10[월],$N15,날씨10[maxTa],"&lt;="&amp;0)</f>
        <v>0</v>
      </c>
      <c r="P15" s="53">
        <f>COUNTIFS(날씨10[월],$N15,날씨10[avgTa],"&lt;="&amp;0)</f>
        <v>4</v>
      </c>
      <c r="Q15" s="53">
        <f>COUNTIFS(날씨10[월],$N15,날씨10[avgTa],"&lt;="&amp;-5)</f>
        <v>0</v>
      </c>
      <c r="R15" s="53">
        <f>COUNTIFS(날씨10[월],$N15,날씨10[avgTa],"&lt;="&amp;-10)</f>
        <v>0</v>
      </c>
      <c r="S15" s="132">
        <f>COUNTIFS(날씨10[월],$N15,날씨10[minTa],"&lt;="&amp;-5)</f>
        <v>4</v>
      </c>
      <c r="T15" s="53">
        <f>COUNTIFS(날씨10[월],$N15,날씨10[minTa],"&lt;="&amp;-10)</f>
        <v>0</v>
      </c>
      <c r="U15" s="132">
        <f>COUNTIFS(날씨10[월],$N15,날씨10[minTa],"&lt;="&amp;-12)</f>
        <v>0</v>
      </c>
      <c r="V15" s="53">
        <f>COUNTIFS(날씨10[월],$N15,날씨10[maxTa],"&gt;="&amp;33)</f>
        <v>0</v>
      </c>
      <c r="W15" s="53">
        <f>COUNTIFS(날씨10[월],$N15,날씨10[maxTa],"&gt;="&amp;35)</f>
        <v>0</v>
      </c>
      <c r="X15" s="53">
        <f>COUNTIFS(날씨10[월],$N15,날씨10[sumRn],"&gt;="&amp;5)</f>
        <v>2</v>
      </c>
      <c r="Y15" s="53">
        <f>COUNTIFS(날씨10[월],$N15,날씨10[sumRn],"&gt;="&amp;10)</f>
        <v>1</v>
      </c>
      <c r="Z15" s="53">
        <f>COUNTIFS(날씨10[월],$N15,날씨10[sumRn],"&gt;="&amp;50)</f>
        <v>0</v>
      </c>
      <c r="AA15" s="53">
        <f>COUNTIFS(날씨10[월],$N15,날씨10[ddMefs],"&gt;="&amp;1)</f>
        <v>0</v>
      </c>
      <c r="AB15" s="53">
        <f>COUNTIFS(날씨10[월],$N15,날씨10[ddMefs],"&gt;="&amp;5)</f>
        <v>0</v>
      </c>
      <c r="AC15" s="53">
        <f>COUNTIFS(날씨10[월],$N15,날씨10[maxInsWs],"&gt;="&amp;12)</f>
        <v>1</v>
      </c>
      <c r="AD15" s="53">
        <f>COUNTIFS(날씨10[월],$N15,날씨10[maxInsWs],"&gt;="&amp;15)</f>
        <v>0</v>
      </c>
    </row>
    <row r="16" spans="1:30" x14ac:dyDescent="0.3">
      <c r="A16">
        <v>95</v>
      </c>
      <c r="B16" t="s">
        <v>50</v>
      </c>
      <c r="C16" s="4">
        <v>45305</v>
      </c>
      <c r="D16">
        <v>-3.9</v>
      </c>
      <c r="E16">
        <v>-8.5</v>
      </c>
      <c r="F16">
        <v>0.8</v>
      </c>
      <c r="G16">
        <v>3.8</v>
      </c>
      <c r="H16">
        <v>8</v>
      </c>
      <c r="I16">
        <v>4.2</v>
      </c>
      <c r="K16" s="18">
        <f>MONTH(날씨10[[#This Row],[tm]])</f>
        <v>1</v>
      </c>
      <c r="L16" s="18">
        <f>DAY(날씨10[[#This Row],[tm]])</f>
        <v>14</v>
      </c>
      <c r="N16" s="56">
        <v>12</v>
      </c>
      <c r="O16" s="69">
        <f>COUNTIFS(날씨10[월],$N16,날씨10[maxTa],"&lt;="&amp;0)</f>
        <v>5</v>
      </c>
      <c r="P16" s="53">
        <f>COUNTIFS(날씨10[월],$N16,날씨10[avgTa],"&lt;="&amp;0)</f>
        <v>26</v>
      </c>
      <c r="Q16" s="53">
        <f>COUNTIFS(날씨10[월],$N16,날씨10[avgTa],"&lt;="&amp;-5)</f>
        <v>8</v>
      </c>
      <c r="R16" s="53">
        <f>COUNTIFS(날씨10[월],$N16,날씨10[avgTa],"&lt;="&amp;-10)</f>
        <v>1</v>
      </c>
      <c r="S16" s="132">
        <f>COUNTIFS(날씨10[월],$N16,날씨10[minTa],"&lt;="&amp;-5)</f>
        <v>27</v>
      </c>
      <c r="T16" s="53">
        <f>COUNTIFS(날씨10[월],$N16,날씨10[minTa],"&lt;="&amp;-10)</f>
        <v>14</v>
      </c>
      <c r="U16" s="132">
        <f>COUNTIFS(날씨10[월],$N16,날씨10[minTa],"&lt;="&amp;-12)</f>
        <v>9</v>
      </c>
      <c r="V16" s="53">
        <f>COUNTIFS(날씨10[월],$N16,날씨10[maxTa],"&gt;="&amp;33)</f>
        <v>0</v>
      </c>
      <c r="W16" s="53">
        <f>COUNTIFS(날씨10[월],$N16,날씨10[maxTa],"&gt;="&amp;35)</f>
        <v>0</v>
      </c>
      <c r="X16" s="53">
        <f>COUNTIFS(날씨10[월],$N16,날씨10[sumRn],"&gt;="&amp;5)</f>
        <v>0</v>
      </c>
      <c r="Y16" s="53">
        <f>COUNTIFS(날씨10[월],$N16,날씨10[sumRn],"&gt;="&amp;10)</f>
        <v>0</v>
      </c>
      <c r="Z16" s="53">
        <f>COUNTIFS(날씨10[월],$N16,날씨10[sumRn],"&gt;="&amp;50)</f>
        <v>0</v>
      </c>
      <c r="AA16" s="53">
        <f>COUNTIFS(날씨10[월],$N16,날씨10[ddMefs],"&gt;="&amp;1)</f>
        <v>0</v>
      </c>
      <c r="AB16" s="53">
        <f>COUNTIFS(날씨10[월],$N16,날씨10[ddMefs],"&gt;="&amp;5)</f>
        <v>0</v>
      </c>
      <c r="AC16" s="53">
        <f>COUNTIFS(날씨10[월],$N16,날씨10[maxInsWs],"&gt;="&amp;12)</f>
        <v>0</v>
      </c>
      <c r="AD16" s="53">
        <f>COUNTIFS(날씨10[월],$N16,날씨10[maxInsWs],"&gt;="&amp;15)</f>
        <v>0</v>
      </c>
    </row>
    <row r="17" spans="1:21" x14ac:dyDescent="0.3">
      <c r="A17">
        <v>95</v>
      </c>
      <c r="B17" t="s">
        <v>50</v>
      </c>
      <c r="C17" s="4">
        <v>45306</v>
      </c>
      <c r="D17">
        <v>-8.8000000000000007</v>
      </c>
      <c r="E17">
        <v>-14.6</v>
      </c>
      <c r="F17">
        <v>-1.9</v>
      </c>
      <c r="H17">
        <v>4.8</v>
      </c>
      <c r="I17">
        <v>2.6</v>
      </c>
      <c r="K17" s="18">
        <f>MONTH(날씨10[[#This Row],[tm]])</f>
        <v>1</v>
      </c>
      <c r="L17" s="18">
        <f>DAY(날씨10[[#This Row],[tm]])</f>
        <v>15</v>
      </c>
    </row>
    <row r="18" spans="1:21" x14ac:dyDescent="0.3">
      <c r="A18">
        <v>95</v>
      </c>
      <c r="B18" t="s">
        <v>50</v>
      </c>
      <c r="C18" s="4">
        <v>45307</v>
      </c>
      <c r="D18">
        <v>-8.3000000000000007</v>
      </c>
      <c r="E18">
        <v>-15.4</v>
      </c>
      <c r="F18">
        <v>1.4</v>
      </c>
      <c r="H18">
        <v>2.8</v>
      </c>
      <c r="I18">
        <v>1.6</v>
      </c>
      <c r="K18" s="18">
        <f>MONTH(날씨10[[#This Row],[tm]])</f>
        <v>1</v>
      </c>
      <c r="L18" s="18">
        <f>DAY(날씨10[[#This Row],[tm]])</f>
        <v>16</v>
      </c>
    </row>
    <row r="19" spans="1:21" x14ac:dyDescent="0.3">
      <c r="A19">
        <v>95</v>
      </c>
      <c r="B19" t="s">
        <v>50</v>
      </c>
      <c r="C19" s="4">
        <v>45308</v>
      </c>
      <c r="D19">
        <v>-3.3</v>
      </c>
      <c r="E19">
        <v>-11.1</v>
      </c>
      <c r="F19">
        <v>0.6</v>
      </c>
      <c r="G19">
        <v>2.8</v>
      </c>
      <c r="H19">
        <v>2.9</v>
      </c>
      <c r="I19">
        <v>1.3</v>
      </c>
      <c r="K19" s="18">
        <f>MONTH(날씨10[[#This Row],[tm]])</f>
        <v>1</v>
      </c>
      <c r="L19" s="18">
        <f>DAY(날씨10[[#This Row],[tm]])</f>
        <v>17</v>
      </c>
    </row>
    <row r="20" spans="1:21" ht="26.25" x14ac:dyDescent="0.3">
      <c r="A20">
        <v>95</v>
      </c>
      <c r="B20" t="s">
        <v>50</v>
      </c>
      <c r="C20" s="4">
        <v>45309</v>
      </c>
      <c r="D20">
        <v>2.5</v>
      </c>
      <c r="E20">
        <v>-3.6</v>
      </c>
      <c r="F20">
        <v>7.6</v>
      </c>
      <c r="G20">
        <v>0.1</v>
      </c>
      <c r="H20">
        <v>9</v>
      </c>
      <c r="I20">
        <v>5.6</v>
      </c>
      <c r="K20" s="18">
        <f>MONTH(날씨10[[#This Row],[tm]])</f>
        <v>1</v>
      </c>
      <c r="L20" s="18">
        <f>DAY(날씨10[[#This Row],[tm]])</f>
        <v>18</v>
      </c>
      <c r="T20" s="2"/>
      <c r="U20" s="2"/>
    </row>
    <row r="21" spans="1:21" x14ac:dyDescent="0.3">
      <c r="A21">
        <v>95</v>
      </c>
      <c r="B21" t="s">
        <v>50</v>
      </c>
      <c r="C21" s="4">
        <v>45310</v>
      </c>
      <c r="D21">
        <v>2.8</v>
      </c>
      <c r="E21">
        <v>0.7</v>
      </c>
      <c r="F21">
        <v>6.4</v>
      </c>
      <c r="H21">
        <v>9.1</v>
      </c>
      <c r="I21">
        <v>4.5999999999999996</v>
      </c>
      <c r="K21" s="18">
        <f>MONTH(날씨10[[#This Row],[tm]])</f>
        <v>1</v>
      </c>
      <c r="L21" s="18">
        <f>DAY(날씨10[[#This Row],[tm]])</f>
        <v>19</v>
      </c>
    </row>
    <row r="22" spans="1:21" x14ac:dyDescent="0.3">
      <c r="A22">
        <v>95</v>
      </c>
      <c r="B22" t="s">
        <v>50</v>
      </c>
      <c r="C22" s="4">
        <v>45311</v>
      </c>
      <c r="D22">
        <v>0.6</v>
      </c>
      <c r="E22">
        <v>-0.7</v>
      </c>
      <c r="F22">
        <v>2.2000000000000002</v>
      </c>
      <c r="H22">
        <v>10.4</v>
      </c>
      <c r="I22">
        <v>6.1</v>
      </c>
      <c r="K22" s="18">
        <f>MONTH(날씨10[[#This Row],[tm]])</f>
        <v>1</v>
      </c>
      <c r="L22" s="18">
        <f>DAY(날씨10[[#This Row],[tm]])</f>
        <v>20</v>
      </c>
    </row>
    <row r="23" spans="1:21" x14ac:dyDescent="0.3">
      <c r="A23">
        <v>95</v>
      </c>
      <c r="B23" t="s">
        <v>50</v>
      </c>
      <c r="C23" s="4">
        <v>45312</v>
      </c>
      <c r="D23">
        <v>0.4</v>
      </c>
      <c r="E23">
        <v>-2.5</v>
      </c>
      <c r="F23">
        <v>3</v>
      </c>
      <c r="H23">
        <v>9.1</v>
      </c>
      <c r="I23">
        <v>5.0999999999999996</v>
      </c>
      <c r="K23" s="18">
        <f>MONTH(날씨10[[#This Row],[tm]])</f>
        <v>1</v>
      </c>
      <c r="L23" s="18">
        <f>DAY(날씨10[[#This Row],[tm]])</f>
        <v>21</v>
      </c>
    </row>
    <row r="24" spans="1:21" x14ac:dyDescent="0.3">
      <c r="A24">
        <v>95</v>
      </c>
      <c r="B24" t="s">
        <v>50</v>
      </c>
      <c r="C24" s="4">
        <v>45313</v>
      </c>
      <c r="D24">
        <v>-10.1</v>
      </c>
      <c r="E24">
        <v>-13.6</v>
      </c>
      <c r="F24">
        <v>-2.5</v>
      </c>
      <c r="G24">
        <v>0</v>
      </c>
      <c r="H24">
        <v>8.3000000000000007</v>
      </c>
      <c r="I24">
        <v>4.4000000000000004</v>
      </c>
      <c r="K24" s="18">
        <f>MONTH(날씨10[[#This Row],[tm]])</f>
        <v>1</v>
      </c>
      <c r="L24" s="18">
        <f>DAY(날씨10[[#This Row],[tm]])</f>
        <v>22</v>
      </c>
    </row>
    <row r="25" spans="1:21" x14ac:dyDescent="0.3">
      <c r="A25">
        <v>95</v>
      </c>
      <c r="B25" t="s">
        <v>50</v>
      </c>
      <c r="C25" s="4">
        <v>45314</v>
      </c>
      <c r="D25">
        <v>-13.6</v>
      </c>
      <c r="E25">
        <v>-16.399999999999999</v>
      </c>
      <c r="F25">
        <v>-10.199999999999999</v>
      </c>
      <c r="H25">
        <v>8.9</v>
      </c>
      <c r="I25">
        <v>4.2</v>
      </c>
      <c r="K25" s="18">
        <f>MONTH(날씨10[[#This Row],[tm]])</f>
        <v>1</v>
      </c>
      <c r="L25" s="18">
        <f>DAY(날씨10[[#This Row],[tm]])</f>
        <v>23</v>
      </c>
    </row>
    <row r="26" spans="1:21" x14ac:dyDescent="0.3">
      <c r="A26">
        <v>95</v>
      </c>
      <c r="B26" t="s">
        <v>50</v>
      </c>
      <c r="C26" s="4">
        <v>45315</v>
      </c>
      <c r="D26">
        <v>-10.5</v>
      </c>
      <c r="E26">
        <v>-15.1</v>
      </c>
      <c r="F26">
        <v>-5.3</v>
      </c>
      <c r="H26">
        <v>6.7</v>
      </c>
      <c r="I26">
        <v>3.2</v>
      </c>
      <c r="K26" s="18">
        <f>MONTH(날씨10[[#This Row],[tm]])</f>
        <v>1</v>
      </c>
      <c r="L26" s="18">
        <f>DAY(날씨10[[#This Row],[tm]])</f>
        <v>24</v>
      </c>
    </row>
    <row r="27" spans="1:21" x14ac:dyDescent="0.3">
      <c r="A27">
        <v>95</v>
      </c>
      <c r="B27" t="s">
        <v>50</v>
      </c>
      <c r="C27" s="4">
        <v>45316</v>
      </c>
      <c r="D27">
        <v>-9.1</v>
      </c>
      <c r="E27">
        <v>-15.5</v>
      </c>
      <c r="F27">
        <v>-1.8</v>
      </c>
      <c r="H27">
        <v>3.9</v>
      </c>
      <c r="I27">
        <v>2.1</v>
      </c>
      <c r="K27" s="18">
        <f>MONTH(날씨10[[#This Row],[tm]])</f>
        <v>1</v>
      </c>
      <c r="L27" s="18">
        <f>DAY(날씨10[[#This Row],[tm]])</f>
        <v>25</v>
      </c>
    </row>
    <row r="28" spans="1:21" x14ac:dyDescent="0.3">
      <c r="A28">
        <v>95</v>
      </c>
      <c r="B28" t="s">
        <v>50</v>
      </c>
      <c r="C28" s="4">
        <v>45317</v>
      </c>
      <c r="D28">
        <v>-5.0999999999999996</v>
      </c>
      <c r="E28">
        <v>-12.9</v>
      </c>
      <c r="F28">
        <v>2.9</v>
      </c>
      <c r="H28">
        <v>7.1</v>
      </c>
      <c r="I28">
        <v>3</v>
      </c>
      <c r="K28" s="18">
        <f>MONTH(날씨10[[#This Row],[tm]])</f>
        <v>1</v>
      </c>
      <c r="L28" s="18">
        <f>DAY(날씨10[[#This Row],[tm]])</f>
        <v>26</v>
      </c>
    </row>
    <row r="29" spans="1:21" x14ac:dyDescent="0.3">
      <c r="A29">
        <v>95</v>
      </c>
      <c r="B29" t="s">
        <v>50</v>
      </c>
      <c r="C29" s="4">
        <v>45318</v>
      </c>
      <c r="D29">
        <v>-3.9</v>
      </c>
      <c r="E29">
        <v>-11.3</v>
      </c>
      <c r="F29">
        <v>3.1</v>
      </c>
      <c r="H29">
        <v>6</v>
      </c>
      <c r="I29">
        <v>2.4</v>
      </c>
      <c r="K29" s="18">
        <f>MONTH(날씨10[[#This Row],[tm]])</f>
        <v>1</v>
      </c>
      <c r="L29" s="18">
        <f>DAY(날씨10[[#This Row],[tm]])</f>
        <v>27</v>
      </c>
    </row>
    <row r="30" spans="1:21" x14ac:dyDescent="0.3">
      <c r="A30">
        <v>95</v>
      </c>
      <c r="B30" t="s">
        <v>50</v>
      </c>
      <c r="C30" s="4">
        <v>45319</v>
      </c>
      <c r="D30">
        <v>-4.0999999999999996</v>
      </c>
      <c r="E30">
        <v>-9.4</v>
      </c>
      <c r="F30">
        <v>1.6</v>
      </c>
      <c r="H30">
        <v>6.1</v>
      </c>
      <c r="I30">
        <v>3.1</v>
      </c>
      <c r="K30" s="18">
        <f>MONTH(날씨10[[#This Row],[tm]])</f>
        <v>1</v>
      </c>
      <c r="L30" s="18">
        <f>DAY(날씨10[[#This Row],[tm]])</f>
        <v>28</v>
      </c>
    </row>
    <row r="31" spans="1:21" x14ac:dyDescent="0.3">
      <c r="A31">
        <v>95</v>
      </c>
      <c r="B31" t="s">
        <v>50</v>
      </c>
      <c r="C31" s="4">
        <v>45320</v>
      </c>
      <c r="D31">
        <v>-4.4000000000000004</v>
      </c>
      <c r="E31">
        <v>-11.4</v>
      </c>
      <c r="F31">
        <v>3.6</v>
      </c>
      <c r="H31">
        <v>5.5</v>
      </c>
      <c r="I31">
        <v>2.4</v>
      </c>
      <c r="K31" s="18">
        <f>MONTH(날씨10[[#This Row],[tm]])</f>
        <v>1</v>
      </c>
      <c r="L31" s="18">
        <f>DAY(날씨10[[#This Row],[tm]])</f>
        <v>29</v>
      </c>
    </row>
    <row r="32" spans="1:21" x14ac:dyDescent="0.3">
      <c r="A32">
        <v>95</v>
      </c>
      <c r="B32" t="s">
        <v>50</v>
      </c>
      <c r="C32" s="4">
        <v>45321</v>
      </c>
      <c r="D32">
        <v>-3.2</v>
      </c>
      <c r="E32">
        <v>-10.7</v>
      </c>
      <c r="F32">
        <v>6.6</v>
      </c>
      <c r="H32">
        <v>2.4</v>
      </c>
      <c r="I32">
        <v>1.2</v>
      </c>
      <c r="K32" s="18">
        <f>MONTH(날씨10[[#This Row],[tm]])</f>
        <v>1</v>
      </c>
      <c r="L32" s="18">
        <f>DAY(날씨10[[#This Row],[tm]])</f>
        <v>30</v>
      </c>
    </row>
    <row r="33" spans="1:21" x14ac:dyDescent="0.3">
      <c r="A33">
        <v>95</v>
      </c>
      <c r="B33" t="s">
        <v>50</v>
      </c>
      <c r="C33" s="4">
        <v>45322</v>
      </c>
      <c r="D33">
        <v>0.8</v>
      </c>
      <c r="E33">
        <v>-5.5</v>
      </c>
      <c r="F33">
        <v>9.1</v>
      </c>
      <c r="H33">
        <v>6.1</v>
      </c>
      <c r="I33">
        <v>3.3</v>
      </c>
      <c r="K33" s="18">
        <f>MONTH(날씨10[[#This Row],[tm]])</f>
        <v>1</v>
      </c>
      <c r="L33" s="18">
        <f>DAY(날씨10[[#This Row],[tm]])</f>
        <v>31</v>
      </c>
    </row>
    <row r="34" spans="1:21" x14ac:dyDescent="0.3">
      <c r="A34">
        <v>95</v>
      </c>
      <c r="B34" t="s">
        <v>50</v>
      </c>
      <c r="C34" s="4">
        <v>45323</v>
      </c>
      <c r="D34">
        <v>-0.2</v>
      </c>
      <c r="E34">
        <v>-5.5</v>
      </c>
      <c r="F34">
        <v>6.8</v>
      </c>
      <c r="H34">
        <v>9.3000000000000007</v>
      </c>
      <c r="I34">
        <v>5.2</v>
      </c>
      <c r="K34" s="18">
        <f>MONTH(날씨10[[#This Row],[tm]])</f>
        <v>2</v>
      </c>
      <c r="L34" s="18">
        <f>DAY(날씨10[[#This Row],[tm]])</f>
        <v>1</v>
      </c>
    </row>
    <row r="35" spans="1:21" x14ac:dyDescent="0.3">
      <c r="A35">
        <v>95</v>
      </c>
      <c r="B35" t="s">
        <v>50</v>
      </c>
      <c r="C35" s="4">
        <v>45324</v>
      </c>
      <c r="D35">
        <v>0.3</v>
      </c>
      <c r="E35">
        <v>-4.3</v>
      </c>
      <c r="F35">
        <v>6.6</v>
      </c>
      <c r="H35">
        <v>6.5</v>
      </c>
      <c r="I35">
        <v>4</v>
      </c>
      <c r="K35" s="18">
        <f>MONTH(날씨10[[#This Row],[tm]])</f>
        <v>2</v>
      </c>
      <c r="L35" s="18">
        <f>DAY(날씨10[[#This Row],[tm]])</f>
        <v>2</v>
      </c>
    </row>
    <row r="36" spans="1:21" ht="26.25" x14ac:dyDescent="0.3">
      <c r="A36">
        <v>95</v>
      </c>
      <c r="B36" t="s">
        <v>50</v>
      </c>
      <c r="C36" s="4">
        <v>45325</v>
      </c>
      <c r="D36">
        <v>0.9</v>
      </c>
      <c r="E36">
        <v>-5.0999999999999996</v>
      </c>
      <c r="F36">
        <v>6.9</v>
      </c>
      <c r="H36">
        <v>7.1</v>
      </c>
      <c r="I36">
        <v>4.2</v>
      </c>
      <c r="K36" s="18">
        <f>MONTH(날씨10[[#This Row],[tm]])</f>
        <v>2</v>
      </c>
      <c r="L36" s="18">
        <f>DAY(날씨10[[#This Row],[tm]])</f>
        <v>3</v>
      </c>
      <c r="T36" s="2"/>
      <c r="U36" s="2"/>
    </row>
    <row r="37" spans="1:21" x14ac:dyDescent="0.3">
      <c r="A37">
        <v>95</v>
      </c>
      <c r="B37" t="s">
        <v>50</v>
      </c>
      <c r="C37" s="4">
        <v>45326</v>
      </c>
      <c r="D37">
        <v>1.8</v>
      </c>
      <c r="E37">
        <v>-4.5999999999999996</v>
      </c>
      <c r="F37">
        <v>8.1</v>
      </c>
      <c r="H37">
        <v>7.9</v>
      </c>
      <c r="I37">
        <v>5.4</v>
      </c>
      <c r="K37" s="18">
        <f>MONTH(날씨10[[#This Row],[tm]])</f>
        <v>2</v>
      </c>
      <c r="L37" s="18">
        <f>DAY(날씨10[[#This Row],[tm]])</f>
        <v>4</v>
      </c>
    </row>
    <row r="38" spans="1:21" x14ac:dyDescent="0.3">
      <c r="A38">
        <v>95</v>
      </c>
      <c r="B38" t="s">
        <v>50</v>
      </c>
      <c r="C38" s="4">
        <v>45327</v>
      </c>
      <c r="D38">
        <v>0.8</v>
      </c>
      <c r="E38">
        <v>-1.6</v>
      </c>
      <c r="F38">
        <v>3</v>
      </c>
      <c r="G38">
        <v>0</v>
      </c>
      <c r="H38">
        <v>11.1</v>
      </c>
      <c r="I38">
        <v>5.6</v>
      </c>
      <c r="K38" s="18">
        <f>MONTH(날씨10[[#This Row],[tm]])</f>
        <v>2</v>
      </c>
      <c r="L38" s="18">
        <f>DAY(날씨10[[#This Row],[tm]])</f>
        <v>5</v>
      </c>
    </row>
    <row r="39" spans="1:21" x14ac:dyDescent="0.3">
      <c r="A39">
        <v>95</v>
      </c>
      <c r="B39" t="s">
        <v>50</v>
      </c>
      <c r="C39" s="4">
        <v>45328</v>
      </c>
      <c r="D39">
        <v>-0.6</v>
      </c>
      <c r="E39">
        <v>-4.5</v>
      </c>
      <c r="F39">
        <v>2.6</v>
      </c>
      <c r="H39">
        <v>5.3</v>
      </c>
      <c r="I39">
        <v>3.5</v>
      </c>
      <c r="K39" s="18">
        <f>MONTH(날씨10[[#This Row],[tm]])</f>
        <v>2</v>
      </c>
      <c r="L39" s="18">
        <f>DAY(날씨10[[#This Row],[tm]])</f>
        <v>6</v>
      </c>
    </row>
    <row r="40" spans="1:21" x14ac:dyDescent="0.3">
      <c r="A40">
        <v>95</v>
      </c>
      <c r="B40" t="s">
        <v>50</v>
      </c>
      <c r="C40" s="4">
        <v>45329</v>
      </c>
      <c r="D40">
        <v>-0.8</v>
      </c>
      <c r="E40">
        <v>-5</v>
      </c>
      <c r="F40">
        <v>3.1</v>
      </c>
      <c r="H40">
        <v>4.3</v>
      </c>
      <c r="I40">
        <v>2.6</v>
      </c>
      <c r="K40" s="18">
        <f>MONTH(날씨10[[#This Row],[tm]])</f>
        <v>2</v>
      </c>
      <c r="L40" s="18">
        <f>DAY(날씨10[[#This Row],[tm]])</f>
        <v>7</v>
      </c>
    </row>
    <row r="41" spans="1:21" x14ac:dyDescent="0.3">
      <c r="A41">
        <v>95</v>
      </c>
      <c r="B41" t="s">
        <v>50</v>
      </c>
      <c r="C41" s="4">
        <v>45330</v>
      </c>
      <c r="D41">
        <v>-2.2999999999999998</v>
      </c>
      <c r="E41">
        <v>-8.1</v>
      </c>
      <c r="F41">
        <v>5.3</v>
      </c>
      <c r="H41">
        <v>4.9000000000000004</v>
      </c>
      <c r="I41">
        <v>2.1</v>
      </c>
      <c r="K41" s="18">
        <f>MONTH(날씨10[[#This Row],[tm]])</f>
        <v>2</v>
      </c>
      <c r="L41" s="18">
        <f>DAY(날씨10[[#This Row],[tm]])</f>
        <v>8</v>
      </c>
    </row>
    <row r="42" spans="1:21" x14ac:dyDescent="0.3">
      <c r="A42">
        <v>95</v>
      </c>
      <c r="B42" t="s">
        <v>50</v>
      </c>
      <c r="C42" s="4">
        <v>45331</v>
      </c>
      <c r="D42">
        <v>-1.7</v>
      </c>
      <c r="E42">
        <v>-8</v>
      </c>
      <c r="F42">
        <v>4.3</v>
      </c>
      <c r="H42">
        <v>7.5</v>
      </c>
      <c r="I42">
        <v>3.6</v>
      </c>
      <c r="K42" s="18">
        <f>MONTH(날씨10[[#This Row],[tm]])</f>
        <v>2</v>
      </c>
      <c r="L42" s="18">
        <f>DAY(날씨10[[#This Row],[tm]])</f>
        <v>9</v>
      </c>
    </row>
    <row r="43" spans="1:21" x14ac:dyDescent="0.3">
      <c r="A43">
        <v>95</v>
      </c>
      <c r="B43" t="s">
        <v>50</v>
      </c>
      <c r="C43" s="4">
        <v>45332</v>
      </c>
      <c r="D43">
        <v>-1.7</v>
      </c>
      <c r="E43">
        <v>-6.4</v>
      </c>
      <c r="F43">
        <v>5.0999999999999996</v>
      </c>
      <c r="H43">
        <v>6</v>
      </c>
      <c r="I43">
        <v>2.9</v>
      </c>
      <c r="K43" s="18">
        <f>MONTH(날씨10[[#This Row],[tm]])</f>
        <v>2</v>
      </c>
      <c r="L43" s="18">
        <f>DAY(날씨10[[#This Row],[tm]])</f>
        <v>10</v>
      </c>
    </row>
    <row r="44" spans="1:21" x14ac:dyDescent="0.3">
      <c r="A44">
        <v>95</v>
      </c>
      <c r="B44" t="s">
        <v>50</v>
      </c>
      <c r="C44" s="4">
        <v>45333</v>
      </c>
      <c r="D44">
        <v>-2.6</v>
      </c>
      <c r="E44">
        <v>-9.3000000000000007</v>
      </c>
      <c r="F44">
        <v>3.2</v>
      </c>
      <c r="H44">
        <v>8.3000000000000007</v>
      </c>
      <c r="I44">
        <v>3.2</v>
      </c>
      <c r="K44" s="18">
        <f>MONTH(날씨10[[#This Row],[tm]])</f>
        <v>2</v>
      </c>
      <c r="L44" s="18">
        <f>DAY(날씨10[[#This Row],[tm]])</f>
        <v>11</v>
      </c>
    </row>
    <row r="45" spans="1:21" x14ac:dyDescent="0.3">
      <c r="A45">
        <v>95</v>
      </c>
      <c r="B45" t="s">
        <v>50</v>
      </c>
      <c r="C45" s="4">
        <v>45334</v>
      </c>
      <c r="D45">
        <v>0</v>
      </c>
      <c r="E45">
        <v>-8.1999999999999993</v>
      </c>
      <c r="F45">
        <v>8.4</v>
      </c>
      <c r="H45">
        <v>6.2</v>
      </c>
      <c r="I45">
        <v>2.7</v>
      </c>
      <c r="K45" s="18">
        <f>MONTH(날씨10[[#This Row],[tm]])</f>
        <v>2</v>
      </c>
      <c r="L45" s="18">
        <f>DAY(날씨10[[#This Row],[tm]])</f>
        <v>12</v>
      </c>
    </row>
    <row r="46" spans="1:21" x14ac:dyDescent="0.3">
      <c r="A46">
        <v>95</v>
      </c>
      <c r="B46" t="s">
        <v>50</v>
      </c>
      <c r="C46" s="4">
        <v>45335</v>
      </c>
      <c r="D46">
        <v>6.5</v>
      </c>
      <c r="E46">
        <v>-0.7</v>
      </c>
      <c r="F46">
        <v>12.9</v>
      </c>
      <c r="H46">
        <v>8.3000000000000007</v>
      </c>
      <c r="I46">
        <v>4.0999999999999996</v>
      </c>
      <c r="K46" s="18">
        <f>MONTH(날씨10[[#This Row],[tm]])</f>
        <v>2</v>
      </c>
      <c r="L46" s="18">
        <f>DAY(날씨10[[#This Row],[tm]])</f>
        <v>13</v>
      </c>
    </row>
    <row r="47" spans="1:21" x14ac:dyDescent="0.3">
      <c r="A47">
        <v>95</v>
      </c>
      <c r="B47" t="s">
        <v>50</v>
      </c>
      <c r="C47" s="4">
        <v>45336</v>
      </c>
      <c r="D47">
        <v>11.2</v>
      </c>
      <c r="E47">
        <v>4.8</v>
      </c>
      <c r="F47">
        <v>17.399999999999999</v>
      </c>
      <c r="H47">
        <v>7.3</v>
      </c>
      <c r="I47">
        <v>3.4</v>
      </c>
      <c r="K47" s="18">
        <f>MONTH(날씨10[[#This Row],[tm]])</f>
        <v>2</v>
      </c>
      <c r="L47" s="18">
        <f>DAY(날씨10[[#This Row],[tm]])</f>
        <v>14</v>
      </c>
    </row>
    <row r="48" spans="1:21" x14ac:dyDescent="0.3">
      <c r="A48">
        <v>95</v>
      </c>
      <c r="B48" t="s">
        <v>50</v>
      </c>
      <c r="C48" s="4">
        <v>45337</v>
      </c>
      <c r="D48">
        <v>2.9</v>
      </c>
      <c r="E48">
        <v>-2.8</v>
      </c>
      <c r="F48">
        <v>10.7</v>
      </c>
      <c r="G48">
        <v>16.100000000000001</v>
      </c>
      <c r="H48">
        <v>7.8</v>
      </c>
      <c r="I48">
        <v>4.5999999999999996</v>
      </c>
      <c r="K48" s="18">
        <f>MONTH(날씨10[[#This Row],[tm]])</f>
        <v>2</v>
      </c>
      <c r="L48" s="18">
        <f>DAY(날씨10[[#This Row],[tm]])</f>
        <v>15</v>
      </c>
    </row>
    <row r="49" spans="1:12" x14ac:dyDescent="0.3">
      <c r="A49">
        <v>95</v>
      </c>
      <c r="B49" t="s">
        <v>50</v>
      </c>
      <c r="C49" s="4">
        <v>45338</v>
      </c>
      <c r="D49">
        <v>-1.1000000000000001</v>
      </c>
      <c r="E49">
        <v>-6.1</v>
      </c>
      <c r="F49">
        <v>4.9000000000000004</v>
      </c>
      <c r="H49">
        <v>4.8</v>
      </c>
      <c r="I49">
        <v>2.2000000000000002</v>
      </c>
      <c r="K49" s="18">
        <f>MONTH(날씨10[[#This Row],[tm]])</f>
        <v>2</v>
      </c>
      <c r="L49" s="18">
        <f>DAY(날씨10[[#This Row],[tm]])</f>
        <v>16</v>
      </c>
    </row>
    <row r="50" spans="1:12" x14ac:dyDescent="0.3">
      <c r="A50">
        <v>95</v>
      </c>
      <c r="B50" t="s">
        <v>50</v>
      </c>
      <c r="C50" s="4">
        <v>45339</v>
      </c>
      <c r="D50">
        <v>0.4</v>
      </c>
      <c r="E50">
        <v>-4.8</v>
      </c>
      <c r="F50">
        <v>8.9</v>
      </c>
      <c r="H50">
        <v>6.6</v>
      </c>
      <c r="I50">
        <v>2.5</v>
      </c>
      <c r="K50" s="18">
        <f>MONTH(날씨10[[#This Row],[tm]])</f>
        <v>2</v>
      </c>
      <c r="L50" s="18">
        <f>DAY(날씨10[[#This Row],[tm]])</f>
        <v>17</v>
      </c>
    </row>
    <row r="51" spans="1:12" x14ac:dyDescent="0.3">
      <c r="A51">
        <v>95</v>
      </c>
      <c r="B51" t="s">
        <v>50</v>
      </c>
      <c r="C51" s="4">
        <v>45340</v>
      </c>
      <c r="D51">
        <v>2.8</v>
      </c>
      <c r="E51">
        <v>-4</v>
      </c>
      <c r="F51">
        <v>8</v>
      </c>
      <c r="G51">
        <v>13.4</v>
      </c>
      <c r="H51">
        <v>1.6</v>
      </c>
      <c r="I51">
        <v>0.9</v>
      </c>
      <c r="K51" s="18">
        <f>MONTH(날씨10[[#This Row],[tm]])</f>
        <v>2</v>
      </c>
      <c r="L51" s="18">
        <f>DAY(날씨10[[#This Row],[tm]])</f>
        <v>18</v>
      </c>
    </row>
    <row r="52" spans="1:12" x14ac:dyDescent="0.3">
      <c r="A52">
        <v>95</v>
      </c>
      <c r="B52" t="s">
        <v>50</v>
      </c>
      <c r="C52" s="4">
        <v>45341</v>
      </c>
      <c r="D52">
        <v>6.9</v>
      </c>
      <c r="E52">
        <v>4</v>
      </c>
      <c r="F52">
        <v>10.5</v>
      </c>
      <c r="G52">
        <v>11.5</v>
      </c>
      <c r="H52">
        <v>5.3</v>
      </c>
      <c r="I52">
        <v>2.8</v>
      </c>
      <c r="K52" s="18">
        <f>MONTH(날씨10[[#This Row],[tm]])</f>
        <v>2</v>
      </c>
      <c r="L52" s="18">
        <f>DAY(날씨10[[#This Row],[tm]])</f>
        <v>19</v>
      </c>
    </row>
    <row r="53" spans="1:12" x14ac:dyDescent="0.3">
      <c r="A53">
        <v>95</v>
      </c>
      <c r="B53" t="s">
        <v>50</v>
      </c>
      <c r="C53" s="4">
        <v>45342</v>
      </c>
      <c r="D53">
        <v>2.8</v>
      </c>
      <c r="E53">
        <v>1.3</v>
      </c>
      <c r="F53">
        <v>5.7</v>
      </c>
      <c r="G53">
        <v>0.8</v>
      </c>
      <c r="H53">
        <v>10.4</v>
      </c>
      <c r="I53">
        <v>5.0999999999999996</v>
      </c>
      <c r="K53" s="18">
        <f>MONTH(날씨10[[#This Row],[tm]])</f>
        <v>2</v>
      </c>
      <c r="L53" s="18">
        <f>DAY(날씨10[[#This Row],[tm]])</f>
        <v>20</v>
      </c>
    </row>
    <row r="54" spans="1:12" x14ac:dyDescent="0.3">
      <c r="A54">
        <v>95</v>
      </c>
      <c r="B54" t="s">
        <v>50</v>
      </c>
      <c r="C54" s="4">
        <v>45343</v>
      </c>
      <c r="D54">
        <v>0.1</v>
      </c>
      <c r="E54">
        <v>-1.2</v>
      </c>
      <c r="F54">
        <v>1.4</v>
      </c>
      <c r="G54">
        <v>3.4</v>
      </c>
      <c r="H54">
        <v>9.8000000000000007</v>
      </c>
      <c r="I54">
        <v>5.3</v>
      </c>
      <c r="K54" s="18">
        <f>MONTH(날씨10[[#This Row],[tm]])</f>
        <v>2</v>
      </c>
      <c r="L54" s="18">
        <f>DAY(날씨10[[#This Row],[tm]])</f>
        <v>21</v>
      </c>
    </row>
    <row r="55" spans="1:12" x14ac:dyDescent="0.3">
      <c r="A55">
        <v>95</v>
      </c>
      <c r="B55" t="s">
        <v>50</v>
      </c>
      <c r="C55" s="4">
        <v>45344</v>
      </c>
      <c r="D55">
        <v>-1.1000000000000001</v>
      </c>
      <c r="E55">
        <v>-2.6</v>
      </c>
      <c r="F55">
        <v>1.1000000000000001</v>
      </c>
      <c r="G55">
        <v>1.1000000000000001</v>
      </c>
      <c r="H55">
        <v>9</v>
      </c>
      <c r="I55">
        <v>5.2</v>
      </c>
      <c r="K55" s="18">
        <f>MONTH(날씨10[[#This Row],[tm]])</f>
        <v>2</v>
      </c>
      <c r="L55" s="18">
        <f>DAY(날씨10[[#This Row],[tm]])</f>
        <v>22</v>
      </c>
    </row>
    <row r="56" spans="1:12" x14ac:dyDescent="0.3">
      <c r="A56">
        <v>95</v>
      </c>
      <c r="B56" t="s">
        <v>50</v>
      </c>
      <c r="C56" s="4">
        <v>45345</v>
      </c>
      <c r="D56">
        <v>-0.3</v>
      </c>
      <c r="E56">
        <v>-4.2</v>
      </c>
      <c r="F56">
        <v>4.9000000000000004</v>
      </c>
      <c r="G56">
        <v>0</v>
      </c>
      <c r="H56">
        <v>7.6</v>
      </c>
      <c r="I56">
        <v>3.9</v>
      </c>
      <c r="K56" s="18">
        <f>MONTH(날씨10[[#This Row],[tm]])</f>
        <v>2</v>
      </c>
      <c r="L56" s="18">
        <f>DAY(날씨10[[#This Row],[tm]])</f>
        <v>23</v>
      </c>
    </row>
    <row r="57" spans="1:12" x14ac:dyDescent="0.3">
      <c r="A57">
        <v>95</v>
      </c>
      <c r="B57" t="s">
        <v>50</v>
      </c>
      <c r="C57" s="4">
        <v>45346</v>
      </c>
      <c r="D57">
        <v>-0.2</v>
      </c>
      <c r="E57">
        <v>-5.7</v>
      </c>
      <c r="F57">
        <v>5.4</v>
      </c>
      <c r="G57">
        <v>1.4</v>
      </c>
      <c r="H57">
        <v>6.2</v>
      </c>
      <c r="I57">
        <v>4.2</v>
      </c>
      <c r="K57" s="18">
        <f>MONTH(날씨10[[#This Row],[tm]])</f>
        <v>2</v>
      </c>
      <c r="L57" s="18">
        <f>DAY(날씨10[[#This Row],[tm]])</f>
        <v>24</v>
      </c>
    </row>
    <row r="58" spans="1:12" x14ac:dyDescent="0.3">
      <c r="A58">
        <v>95</v>
      </c>
      <c r="B58" t="s">
        <v>50</v>
      </c>
      <c r="C58" s="4">
        <v>45347</v>
      </c>
      <c r="D58">
        <v>1.2</v>
      </c>
      <c r="E58">
        <v>-2.2000000000000002</v>
      </c>
      <c r="F58">
        <v>6.1</v>
      </c>
      <c r="G58">
        <v>0.5</v>
      </c>
      <c r="H58">
        <v>4.5</v>
      </c>
      <c r="I58">
        <v>2.6</v>
      </c>
      <c r="K58" s="18">
        <f>MONTH(날씨10[[#This Row],[tm]])</f>
        <v>2</v>
      </c>
      <c r="L58" s="18">
        <f>DAY(날씨10[[#This Row],[tm]])</f>
        <v>25</v>
      </c>
    </row>
    <row r="59" spans="1:12" x14ac:dyDescent="0.3">
      <c r="A59">
        <v>95</v>
      </c>
      <c r="B59" t="s">
        <v>50</v>
      </c>
      <c r="C59" s="4">
        <v>45348</v>
      </c>
      <c r="D59">
        <v>1.5</v>
      </c>
      <c r="E59">
        <v>-4.5999999999999996</v>
      </c>
      <c r="F59">
        <v>8.1999999999999993</v>
      </c>
      <c r="H59">
        <v>6.5</v>
      </c>
      <c r="I59">
        <v>3.4</v>
      </c>
      <c r="K59" s="18">
        <f>MONTH(날씨10[[#This Row],[tm]])</f>
        <v>2</v>
      </c>
      <c r="L59" s="18">
        <f>DAY(날씨10[[#This Row],[tm]])</f>
        <v>26</v>
      </c>
    </row>
    <row r="60" spans="1:12" x14ac:dyDescent="0.3">
      <c r="A60">
        <v>95</v>
      </c>
      <c r="B60" t="s">
        <v>50</v>
      </c>
      <c r="C60" s="4">
        <v>45349</v>
      </c>
      <c r="D60">
        <v>1.9</v>
      </c>
      <c r="E60">
        <v>-3.5</v>
      </c>
      <c r="F60">
        <v>8.1</v>
      </c>
      <c r="H60">
        <v>6.6</v>
      </c>
      <c r="I60">
        <v>3.2</v>
      </c>
      <c r="K60" s="18">
        <f>MONTH(날씨10[[#This Row],[tm]])</f>
        <v>2</v>
      </c>
      <c r="L60" s="18">
        <f>DAY(날씨10[[#This Row],[tm]])</f>
        <v>27</v>
      </c>
    </row>
    <row r="61" spans="1:12" x14ac:dyDescent="0.3">
      <c r="A61">
        <v>95</v>
      </c>
      <c r="B61" t="s">
        <v>50</v>
      </c>
      <c r="C61" s="4">
        <v>45350</v>
      </c>
      <c r="D61">
        <v>3.3</v>
      </c>
      <c r="E61">
        <v>-1.4</v>
      </c>
      <c r="F61">
        <v>8.9</v>
      </c>
      <c r="H61">
        <v>5.2</v>
      </c>
      <c r="I61">
        <v>2.6</v>
      </c>
      <c r="K61" s="18">
        <f>MONTH(날씨10[[#This Row],[tm]])</f>
        <v>2</v>
      </c>
      <c r="L61" s="18">
        <f>DAY(날씨10[[#This Row],[tm]])</f>
        <v>28</v>
      </c>
    </row>
    <row r="62" spans="1:12" x14ac:dyDescent="0.3">
      <c r="A62">
        <v>95</v>
      </c>
      <c r="B62" t="s">
        <v>50</v>
      </c>
      <c r="C62" s="4">
        <v>45351</v>
      </c>
      <c r="D62">
        <v>2.4</v>
      </c>
      <c r="E62">
        <v>-1.6</v>
      </c>
      <c r="F62">
        <v>8.1999999999999993</v>
      </c>
      <c r="H62">
        <v>5.6</v>
      </c>
      <c r="I62">
        <v>2.7</v>
      </c>
      <c r="K62" s="18">
        <f>MONTH(날씨10[[#This Row],[tm]])</f>
        <v>2</v>
      </c>
      <c r="L62" s="18">
        <f>DAY(날씨10[[#This Row],[tm]])</f>
        <v>29</v>
      </c>
    </row>
    <row r="63" spans="1:12" x14ac:dyDescent="0.3">
      <c r="A63">
        <v>95</v>
      </c>
      <c r="B63" t="s">
        <v>50</v>
      </c>
      <c r="C63" s="4">
        <v>45352</v>
      </c>
      <c r="D63">
        <v>-5.2</v>
      </c>
      <c r="E63">
        <v>-8.4</v>
      </c>
      <c r="F63">
        <v>-0.3</v>
      </c>
      <c r="H63">
        <v>13.6</v>
      </c>
      <c r="I63">
        <v>5.9</v>
      </c>
      <c r="K63" s="18">
        <f>MONTH(날씨10[[#This Row],[tm]])</f>
        <v>3</v>
      </c>
      <c r="L63" s="18">
        <f>DAY(날씨10[[#This Row],[tm]])</f>
        <v>1</v>
      </c>
    </row>
    <row r="64" spans="1:12" x14ac:dyDescent="0.3">
      <c r="A64">
        <v>95</v>
      </c>
      <c r="B64" t="s">
        <v>50</v>
      </c>
      <c r="C64" s="4">
        <v>45353</v>
      </c>
      <c r="D64">
        <v>-2.5</v>
      </c>
      <c r="E64">
        <v>-11.9</v>
      </c>
      <c r="F64">
        <v>3.2</v>
      </c>
      <c r="H64">
        <v>13.4</v>
      </c>
      <c r="I64">
        <v>6.1</v>
      </c>
      <c r="K64" s="18">
        <f>MONTH(날씨10[[#This Row],[tm]])</f>
        <v>3</v>
      </c>
      <c r="L64" s="18">
        <f>DAY(날씨10[[#This Row],[tm]])</f>
        <v>2</v>
      </c>
    </row>
    <row r="65" spans="1:12" x14ac:dyDescent="0.3">
      <c r="A65">
        <v>95</v>
      </c>
      <c r="B65" t="s">
        <v>50</v>
      </c>
      <c r="C65" s="4">
        <v>45354</v>
      </c>
      <c r="D65">
        <v>2.2000000000000002</v>
      </c>
      <c r="E65">
        <v>-3.4</v>
      </c>
      <c r="F65">
        <v>7.1</v>
      </c>
      <c r="H65">
        <v>9.6999999999999993</v>
      </c>
      <c r="I65">
        <v>3.6</v>
      </c>
      <c r="K65" s="18">
        <f>MONTH(날씨10[[#This Row],[tm]])</f>
        <v>3</v>
      </c>
      <c r="L65" s="18">
        <f>DAY(날씨10[[#This Row],[tm]])</f>
        <v>3</v>
      </c>
    </row>
    <row r="66" spans="1:12" x14ac:dyDescent="0.3">
      <c r="A66">
        <v>95</v>
      </c>
      <c r="B66" t="s">
        <v>50</v>
      </c>
      <c r="C66" s="4">
        <v>45355</v>
      </c>
      <c r="D66">
        <v>1.4</v>
      </c>
      <c r="E66">
        <v>-7.3</v>
      </c>
      <c r="F66">
        <v>10.8</v>
      </c>
      <c r="H66">
        <v>4</v>
      </c>
      <c r="I66">
        <v>2.1</v>
      </c>
      <c r="K66" s="18">
        <f>MONTH(날씨10[[#This Row],[tm]])</f>
        <v>3</v>
      </c>
      <c r="L66" s="18">
        <f>DAY(날씨10[[#This Row],[tm]])</f>
        <v>4</v>
      </c>
    </row>
    <row r="67" spans="1:12" x14ac:dyDescent="0.3">
      <c r="A67">
        <v>95</v>
      </c>
      <c r="B67" t="s">
        <v>50</v>
      </c>
      <c r="C67" s="4">
        <v>45356</v>
      </c>
      <c r="D67">
        <v>3.7</v>
      </c>
      <c r="E67">
        <v>-1.2</v>
      </c>
      <c r="F67">
        <v>11.2</v>
      </c>
      <c r="H67">
        <v>9.6</v>
      </c>
      <c r="I67">
        <v>5.8</v>
      </c>
      <c r="K67" s="18">
        <f>MONTH(날씨10[[#This Row],[tm]])</f>
        <v>3</v>
      </c>
      <c r="L67" s="18">
        <f>DAY(날씨10[[#This Row],[tm]])</f>
        <v>5</v>
      </c>
    </row>
    <row r="68" spans="1:12" x14ac:dyDescent="0.3">
      <c r="A68">
        <v>95</v>
      </c>
      <c r="B68" t="s">
        <v>50</v>
      </c>
      <c r="C68" s="4">
        <v>45357</v>
      </c>
      <c r="D68">
        <v>3.1</v>
      </c>
      <c r="E68">
        <v>-2.5</v>
      </c>
      <c r="F68">
        <v>8.5</v>
      </c>
      <c r="H68">
        <v>7</v>
      </c>
      <c r="I68">
        <v>4.5999999999999996</v>
      </c>
      <c r="K68" s="18">
        <f>MONTH(날씨10[[#This Row],[tm]])</f>
        <v>3</v>
      </c>
      <c r="L68" s="18">
        <f>DAY(날씨10[[#This Row],[tm]])</f>
        <v>6</v>
      </c>
    </row>
    <row r="69" spans="1:12" x14ac:dyDescent="0.3">
      <c r="A69">
        <v>95</v>
      </c>
      <c r="B69" t="s">
        <v>50</v>
      </c>
      <c r="C69" s="4">
        <v>45358</v>
      </c>
      <c r="D69">
        <v>-0.2</v>
      </c>
      <c r="E69">
        <v>-3.1</v>
      </c>
      <c r="F69">
        <v>3.8</v>
      </c>
      <c r="G69">
        <v>1</v>
      </c>
      <c r="H69">
        <v>5</v>
      </c>
      <c r="I69">
        <v>2.9</v>
      </c>
      <c r="K69" s="18">
        <f>MONTH(날씨10[[#This Row],[tm]])</f>
        <v>3</v>
      </c>
      <c r="L69" s="18">
        <f>DAY(날씨10[[#This Row],[tm]])</f>
        <v>7</v>
      </c>
    </row>
    <row r="70" spans="1:12" x14ac:dyDescent="0.3">
      <c r="A70">
        <v>95</v>
      </c>
      <c r="B70" t="s">
        <v>50</v>
      </c>
      <c r="C70" s="4">
        <v>45359</v>
      </c>
      <c r="D70">
        <v>0</v>
      </c>
      <c r="E70">
        <v>-6.1</v>
      </c>
      <c r="F70">
        <v>5.6</v>
      </c>
      <c r="H70">
        <v>12.3</v>
      </c>
      <c r="I70">
        <v>5</v>
      </c>
      <c r="K70" s="18">
        <f>MONTH(날씨10[[#This Row],[tm]])</f>
        <v>3</v>
      </c>
      <c r="L70" s="18">
        <f>DAY(날씨10[[#This Row],[tm]])</f>
        <v>8</v>
      </c>
    </row>
    <row r="71" spans="1:12" x14ac:dyDescent="0.3">
      <c r="A71">
        <v>95</v>
      </c>
      <c r="B71" t="s">
        <v>50</v>
      </c>
      <c r="C71" s="4">
        <v>45360</v>
      </c>
      <c r="D71">
        <v>-0.6</v>
      </c>
      <c r="E71">
        <v>-7.8</v>
      </c>
      <c r="F71">
        <v>6.5</v>
      </c>
      <c r="H71">
        <v>5.7</v>
      </c>
      <c r="I71">
        <v>2.8</v>
      </c>
      <c r="K71" s="18">
        <f>MONTH(날씨10[[#This Row],[tm]])</f>
        <v>3</v>
      </c>
      <c r="L71" s="18">
        <f>DAY(날씨10[[#This Row],[tm]])</f>
        <v>9</v>
      </c>
    </row>
    <row r="72" spans="1:12" x14ac:dyDescent="0.3">
      <c r="A72">
        <v>95</v>
      </c>
      <c r="B72" t="s">
        <v>50</v>
      </c>
      <c r="C72" s="4">
        <v>45361</v>
      </c>
      <c r="D72">
        <v>1.7</v>
      </c>
      <c r="E72">
        <v>-6.7</v>
      </c>
      <c r="F72">
        <v>9.8000000000000007</v>
      </c>
      <c r="H72">
        <v>9.6</v>
      </c>
      <c r="I72">
        <v>4.5999999999999996</v>
      </c>
      <c r="K72" s="18">
        <f>MONTH(날씨10[[#This Row],[tm]])</f>
        <v>3</v>
      </c>
      <c r="L72" s="18">
        <f>DAY(날씨10[[#This Row],[tm]])</f>
        <v>10</v>
      </c>
    </row>
    <row r="73" spans="1:12" x14ac:dyDescent="0.3">
      <c r="A73">
        <v>95</v>
      </c>
      <c r="B73" t="s">
        <v>50</v>
      </c>
      <c r="C73" s="4">
        <v>45362</v>
      </c>
      <c r="D73">
        <v>2.9</v>
      </c>
      <c r="E73">
        <v>-2.5</v>
      </c>
      <c r="F73">
        <v>9.1999999999999993</v>
      </c>
      <c r="H73">
        <v>6.4</v>
      </c>
      <c r="I73">
        <v>3</v>
      </c>
      <c r="K73" s="18">
        <f>MONTH(날씨10[[#This Row],[tm]])</f>
        <v>3</v>
      </c>
      <c r="L73" s="18">
        <f>DAY(날씨10[[#This Row],[tm]])</f>
        <v>11</v>
      </c>
    </row>
    <row r="74" spans="1:12" x14ac:dyDescent="0.3">
      <c r="A74">
        <v>95</v>
      </c>
      <c r="B74" t="s">
        <v>50</v>
      </c>
      <c r="C74" s="4">
        <v>45363</v>
      </c>
      <c r="D74">
        <v>4.5</v>
      </c>
      <c r="E74">
        <v>-1</v>
      </c>
      <c r="F74">
        <v>10.3</v>
      </c>
      <c r="G74">
        <v>0.2</v>
      </c>
      <c r="H74">
        <v>6.6</v>
      </c>
      <c r="I74">
        <v>3.9</v>
      </c>
      <c r="K74" s="18">
        <f>MONTH(날씨10[[#This Row],[tm]])</f>
        <v>3</v>
      </c>
      <c r="L74" s="18">
        <f>DAY(날씨10[[#This Row],[tm]])</f>
        <v>12</v>
      </c>
    </row>
    <row r="75" spans="1:12" x14ac:dyDescent="0.3">
      <c r="A75">
        <v>95</v>
      </c>
      <c r="B75" t="s">
        <v>50</v>
      </c>
      <c r="C75" s="4">
        <v>45364</v>
      </c>
      <c r="D75">
        <v>4.4000000000000004</v>
      </c>
      <c r="E75">
        <v>-4.5</v>
      </c>
      <c r="F75">
        <v>12.1</v>
      </c>
      <c r="H75">
        <v>11.2</v>
      </c>
      <c r="I75">
        <v>5.4</v>
      </c>
      <c r="K75" s="18">
        <f>MONTH(날씨10[[#This Row],[tm]])</f>
        <v>3</v>
      </c>
      <c r="L75" s="18">
        <f>DAY(날씨10[[#This Row],[tm]])</f>
        <v>13</v>
      </c>
    </row>
    <row r="76" spans="1:12" x14ac:dyDescent="0.3">
      <c r="A76">
        <v>95</v>
      </c>
      <c r="B76" t="s">
        <v>50</v>
      </c>
      <c r="C76" s="4">
        <v>45365</v>
      </c>
      <c r="D76">
        <v>6.1</v>
      </c>
      <c r="E76">
        <v>-3.5</v>
      </c>
      <c r="F76">
        <v>14.5</v>
      </c>
      <c r="H76">
        <v>8</v>
      </c>
      <c r="I76">
        <v>4.4000000000000004</v>
      </c>
      <c r="K76" s="18">
        <f>MONTH(날씨10[[#This Row],[tm]])</f>
        <v>3</v>
      </c>
      <c r="L76" s="18">
        <f>DAY(날씨10[[#This Row],[tm]])</f>
        <v>14</v>
      </c>
    </row>
    <row r="77" spans="1:12" x14ac:dyDescent="0.3">
      <c r="A77">
        <v>95</v>
      </c>
      <c r="B77" t="s">
        <v>50</v>
      </c>
      <c r="C77" s="4">
        <v>45366</v>
      </c>
      <c r="D77">
        <v>7.8</v>
      </c>
      <c r="E77">
        <v>0.2</v>
      </c>
      <c r="F77">
        <v>15.9</v>
      </c>
      <c r="H77">
        <v>9.6999999999999993</v>
      </c>
      <c r="I77">
        <v>5.9</v>
      </c>
      <c r="K77" s="18">
        <f>MONTH(날씨10[[#This Row],[tm]])</f>
        <v>3</v>
      </c>
      <c r="L77" s="18">
        <f>DAY(날씨10[[#This Row],[tm]])</f>
        <v>15</v>
      </c>
    </row>
    <row r="78" spans="1:12" x14ac:dyDescent="0.3">
      <c r="A78">
        <v>95</v>
      </c>
      <c r="B78" t="s">
        <v>50</v>
      </c>
      <c r="C78" s="4">
        <v>45367</v>
      </c>
      <c r="D78">
        <v>8.6999999999999993</v>
      </c>
      <c r="E78">
        <v>-0.8</v>
      </c>
      <c r="F78">
        <v>16.600000000000001</v>
      </c>
      <c r="G78">
        <v>0</v>
      </c>
      <c r="H78">
        <v>6.7</v>
      </c>
      <c r="I78">
        <v>3.4</v>
      </c>
      <c r="K78" s="18">
        <f>MONTH(날씨10[[#This Row],[tm]])</f>
        <v>3</v>
      </c>
      <c r="L78" s="18">
        <f>DAY(날씨10[[#This Row],[tm]])</f>
        <v>16</v>
      </c>
    </row>
    <row r="79" spans="1:12" x14ac:dyDescent="0.3">
      <c r="A79">
        <v>95</v>
      </c>
      <c r="B79" t="s">
        <v>50</v>
      </c>
      <c r="C79" s="4">
        <v>45368</v>
      </c>
      <c r="D79">
        <v>7.5</v>
      </c>
      <c r="E79">
        <v>-1</v>
      </c>
      <c r="F79">
        <v>11.8</v>
      </c>
      <c r="H79">
        <v>11</v>
      </c>
      <c r="I79">
        <v>6.5</v>
      </c>
      <c r="K79" s="18">
        <f>MONTH(날씨10[[#This Row],[tm]])</f>
        <v>3</v>
      </c>
      <c r="L79" s="18">
        <f>DAY(날씨10[[#This Row],[tm]])</f>
        <v>17</v>
      </c>
    </row>
    <row r="80" spans="1:12" x14ac:dyDescent="0.3">
      <c r="A80">
        <v>95</v>
      </c>
      <c r="B80" t="s">
        <v>50</v>
      </c>
      <c r="C80" s="4">
        <v>45369</v>
      </c>
      <c r="D80">
        <v>4.5</v>
      </c>
      <c r="E80">
        <v>-4.7</v>
      </c>
      <c r="F80">
        <v>12.3</v>
      </c>
      <c r="H80">
        <v>9.1999999999999993</v>
      </c>
      <c r="I80">
        <v>4.3</v>
      </c>
      <c r="K80" s="18">
        <f>MONTH(날씨10[[#This Row],[tm]])</f>
        <v>3</v>
      </c>
      <c r="L80" s="18">
        <f>DAY(날씨10[[#This Row],[tm]])</f>
        <v>18</v>
      </c>
    </row>
    <row r="81" spans="1:12" x14ac:dyDescent="0.3">
      <c r="A81">
        <v>95</v>
      </c>
      <c r="B81" t="s">
        <v>50</v>
      </c>
      <c r="C81" s="4">
        <v>45370</v>
      </c>
      <c r="D81">
        <v>5.0999999999999996</v>
      </c>
      <c r="E81">
        <v>1.5</v>
      </c>
      <c r="F81">
        <v>9.9</v>
      </c>
      <c r="G81">
        <v>3</v>
      </c>
      <c r="H81">
        <v>13.7</v>
      </c>
      <c r="I81">
        <v>6</v>
      </c>
      <c r="K81" s="18">
        <f>MONTH(날씨10[[#This Row],[tm]])</f>
        <v>3</v>
      </c>
      <c r="L81" s="18">
        <f>DAY(날씨10[[#This Row],[tm]])</f>
        <v>19</v>
      </c>
    </row>
    <row r="82" spans="1:12" x14ac:dyDescent="0.3">
      <c r="A82">
        <v>95</v>
      </c>
      <c r="B82" t="s">
        <v>50</v>
      </c>
      <c r="C82" s="4">
        <v>45371</v>
      </c>
      <c r="D82">
        <v>2.2000000000000002</v>
      </c>
      <c r="E82">
        <v>-3.5</v>
      </c>
      <c r="F82">
        <v>7.9</v>
      </c>
      <c r="G82">
        <v>0.1</v>
      </c>
      <c r="H82">
        <v>8.1</v>
      </c>
      <c r="I82">
        <v>4.3</v>
      </c>
      <c r="K82" s="18">
        <f>MONTH(날씨10[[#This Row],[tm]])</f>
        <v>3</v>
      </c>
      <c r="L82" s="18">
        <f>DAY(날씨10[[#This Row],[tm]])</f>
        <v>20</v>
      </c>
    </row>
    <row r="83" spans="1:12" x14ac:dyDescent="0.3">
      <c r="A83">
        <v>95</v>
      </c>
      <c r="B83" t="s">
        <v>50</v>
      </c>
      <c r="C83" s="4">
        <v>45372</v>
      </c>
      <c r="D83">
        <v>2.6</v>
      </c>
      <c r="E83">
        <v>-5.7</v>
      </c>
      <c r="F83">
        <v>10.9</v>
      </c>
      <c r="H83">
        <v>6.3</v>
      </c>
      <c r="I83">
        <v>3.3</v>
      </c>
      <c r="K83" s="18">
        <f>MONTH(날씨10[[#This Row],[tm]])</f>
        <v>3</v>
      </c>
      <c r="L83" s="18">
        <f>DAY(날씨10[[#This Row],[tm]])</f>
        <v>21</v>
      </c>
    </row>
    <row r="84" spans="1:12" x14ac:dyDescent="0.3">
      <c r="A84">
        <v>95</v>
      </c>
      <c r="B84" t="s">
        <v>50</v>
      </c>
      <c r="C84" s="4">
        <v>45373</v>
      </c>
      <c r="D84">
        <v>6.9</v>
      </c>
      <c r="E84">
        <v>-1.4</v>
      </c>
      <c r="F84">
        <v>13.6</v>
      </c>
      <c r="G84">
        <v>25.5</v>
      </c>
      <c r="H84">
        <v>11</v>
      </c>
      <c r="I84">
        <v>4.8</v>
      </c>
      <c r="K84" s="18">
        <f>MONTH(날씨10[[#This Row],[tm]])</f>
        <v>3</v>
      </c>
      <c r="L84" s="18">
        <f>DAY(날씨10[[#This Row],[tm]])</f>
        <v>22</v>
      </c>
    </row>
    <row r="85" spans="1:12" x14ac:dyDescent="0.3">
      <c r="A85">
        <v>95</v>
      </c>
      <c r="B85" t="s">
        <v>50</v>
      </c>
      <c r="C85" s="4">
        <v>45374</v>
      </c>
      <c r="D85">
        <v>9.5</v>
      </c>
      <c r="E85">
        <v>5.3</v>
      </c>
      <c r="F85">
        <v>16.8</v>
      </c>
      <c r="G85">
        <v>1.8</v>
      </c>
      <c r="H85">
        <v>4.8</v>
      </c>
      <c r="I85">
        <v>2.5</v>
      </c>
      <c r="K85" s="18">
        <f>MONTH(날씨10[[#This Row],[tm]])</f>
        <v>3</v>
      </c>
      <c r="L85" s="18">
        <f>DAY(날씨10[[#This Row],[tm]])</f>
        <v>23</v>
      </c>
    </row>
    <row r="86" spans="1:12" x14ac:dyDescent="0.3">
      <c r="A86">
        <v>95</v>
      </c>
      <c r="B86" t="s">
        <v>50</v>
      </c>
      <c r="C86" s="4">
        <v>45375</v>
      </c>
      <c r="D86">
        <v>12.2</v>
      </c>
      <c r="E86">
        <v>2.8</v>
      </c>
      <c r="F86">
        <v>21.7</v>
      </c>
      <c r="H86">
        <v>5.3</v>
      </c>
      <c r="I86">
        <v>3.1</v>
      </c>
      <c r="K86" s="18">
        <f>MONTH(날씨10[[#This Row],[tm]])</f>
        <v>3</v>
      </c>
      <c r="L86" s="18">
        <f>DAY(날씨10[[#This Row],[tm]])</f>
        <v>24</v>
      </c>
    </row>
    <row r="87" spans="1:12" x14ac:dyDescent="0.3">
      <c r="A87">
        <v>95</v>
      </c>
      <c r="B87" t="s">
        <v>50</v>
      </c>
      <c r="C87" s="4">
        <v>45376</v>
      </c>
      <c r="D87">
        <v>7.6</v>
      </c>
      <c r="E87">
        <v>4.0999999999999996</v>
      </c>
      <c r="F87">
        <v>10.9</v>
      </c>
      <c r="G87">
        <v>0</v>
      </c>
      <c r="H87">
        <v>9.1</v>
      </c>
      <c r="I87">
        <v>5.6</v>
      </c>
      <c r="K87" s="18">
        <f>MONTH(날씨10[[#This Row],[tm]])</f>
        <v>3</v>
      </c>
      <c r="L87" s="18">
        <f>DAY(날씨10[[#This Row],[tm]])</f>
        <v>25</v>
      </c>
    </row>
    <row r="88" spans="1:12" x14ac:dyDescent="0.3">
      <c r="A88">
        <v>95</v>
      </c>
      <c r="B88" t="s">
        <v>50</v>
      </c>
      <c r="C88" s="4">
        <v>45377</v>
      </c>
      <c r="D88">
        <v>4.9000000000000004</v>
      </c>
      <c r="E88">
        <v>0.6</v>
      </c>
      <c r="F88">
        <v>11.6</v>
      </c>
      <c r="G88">
        <v>7.4</v>
      </c>
      <c r="H88">
        <v>8.9</v>
      </c>
      <c r="I88">
        <v>5</v>
      </c>
      <c r="K88" s="18">
        <f>MONTH(날씨10[[#This Row],[tm]])</f>
        <v>3</v>
      </c>
      <c r="L88" s="18">
        <f>DAY(날씨10[[#This Row],[tm]])</f>
        <v>26</v>
      </c>
    </row>
    <row r="89" spans="1:12" x14ac:dyDescent="0.3">
      <c r="A89">
        <v>95</v>
      </c>
      <c r="B89" t="s">
        <v>50</v>
      </c>
      <c r="C89" s="4">
        <v>45378</v>
      </c>
      <c r="D89">
        <v>8.6</v>
      </c>
      <c r="E89">
        <v>0.2</v>
      </c>
      <c r="F89">
        <v>15.7</v>
      </c>
      <c r="H89">
        <v>7.3</v>
      </c>
      <c r="I89">
        <v>2.7</v>
      </c>
      <c r="K89" s="18">
        <f>MONTH(날씨10[[#This Row],[tm]])</f>
        <v>3</v>
      </c>
      <c r="L89" s="18">
        <f>DAY(날씨10[[#This Row],[tm]])</f>
        <v>27</v>
      </c>
    </row>
    <row r="90" spans="1:12" x14ac:dyDescent="0.3">
      <c r="A90">
        <v>95</v>
      </c>
      <c r="B90" t="s">
        <v>50</v>
      </c>
      <c r="C90" s="4">
        <v>45379</v>
      </c>
      <c r="D90">
        <v>9</v>
      </c>
      <c r="E90">
        <v>7</v>
      </c>
      <c r="F90">
        <v>11.6</v>
      </c>
      <c r="G90">
        <v>2.5</v>
      </c>
      <c r="H90">
        <v>6.5</v>
      </c>
      <c r="I90">
        <v>3.4</v>
      </c>
      <c r="K90" s="18">
        <f>MONTH(날씨10[[#This Row],[tm]])</f>
        <v>3</v>
      </c>
      <c r="L90" s="18">
        <f>DAY(날씨10[[#This Row],[tm]])</f>
        <v>28</v>
      </c>
    </row>
    <row r="91" spans="1:12" x14ac:dyDescent="0.3">
      <c r="A91">
        <v>95</v>
      </c>
      <c r="B91" t="s">
        <v>50</v>
      </c>
      <c r="C91" s="4">
        <v>45380</v>
      </c>
      <c r="D91">
        <v>6.4</v>
      </c>
      <c r="E91">
        <v>1.2</v>
      </c>
      <c r="F91">
        <v>11.8</v>
      </c>
      <c r="G91">
        <v>0.9</v>
      </c>
      <c r="H91">
        <v>10.199999999999999</v>
      </c>
      <c r="I91">
        <v>4.0999999999999996</v>
      </c>
      <c r="K91" s="18">
        <f>MONTH(날씨10[[#This Row],[tm]])</f>
        <v>3</v>
      </c>
      <c r="L91" s="18">
        <f>DAY(날씨10[[#This Row],[tm]])</f>
        <v>29</v>
      </c>
    </row>
    <row r="92" spans="1:12" x14ac:dyDescent="0.3">
      <c r="A92">
        <v>95</v>
      </c>
      <c r="B92" t="s">
        <v>50</v>
      </c>
      <c r="C92" s="4">
        <v>45381</v>
      </c>
      <c r="D92">
        <v>5.0999999999999996</v>
      </c>
      <c r="E92">
        <v>-2</v>
      </c>
      <c r="F92">
        <v>14</v>
      </c>
      <c r="H92">
        <v>8.3000000000000007</v>
      </c>
      <c r="I92">
        <v>4.7</v>
      </c>
      <c r="K92" s="18">
        <f>MONTH(날씨10[[#This Row],[tm]])</f>
        <v>3</v>
      </c>
      <c r="L92" s="18">
        <f>DAY(날씨10[[#This Row],[tm]])</f>
        <v>30</v>
      </c>
    </row>
    <row r="93" spans="1:12" x14ac:dyDescent="0.3">
      <c r="A93">
        <v>95</v>
      </c>
      <c r="B93" t="s">
        <v>50</v>
      </c>
      <c r="C93" s="4">
        <v>45382</v>
      </c>
      <c r="D93">
        <v>6.8</v>
      </c>
      <c r="E93">
        <v>-2.2000000000000002</v>
      </c>
      <c r="F93">
        <v>15</v>
      </c>
      <c r="H93">
        <v>6.6</v>
      </c>
      <c r="I93">
        <v>3.6</v>
      </c>
      <c r="K93" s="18">
        <f>MONTH(날씨10[[#This Row],[tm]])</f>
        <v>3</v>
      </c>
      <c r="L93" s="18">
        <f>DAY(날씨10[[#This Row],[tm]])</f>
        <v>31</v>
      </c>
    </row>
    <row r="94" spans="1:12" x14ac:dyDescent="0.3">
      <c r="A94">
        <v>95</v>
      </c>
      <c r="B94" t="s">
        <v>50</v>
      </c>
      <c r="C94" s="4">
        <v>45383</v>
      </c>
      <c r="D94">
        <v>9.1</v>
      </c>
      <c r="E94">
        <v>-0.8</v>
      </c>
      <c r="F94">
        <v>18.3</v>
      </c>
      <c r="H94">
        <v>7.9</v>
      </c>
      <c r="I94">
        <v>4</v>
      </c>
      <c r="K94" s="18">
        <f>MONTH(날씨10[[#This Row],[tm]])</f>
        <v>4</v>
      </c>
      <c r="L94" s="18">
        <f>DAY(날씨10[[#This Row],[tm]])</f>
        <v>1</v>
      </c>
    </row>
    <row r="95" spans="1:12" x14ac:dyDescent="0.3">
      <c r="A95">
        <v>95</v>
      </c>
      <c r="B95" t="s">
        <v>50</v>
      </c>
      <c r="C95" s="4">
        <v>45384</v>
      </c>
      <c r="D95">
        <v>12.6</v>
      </c>
      <c r="E95">
        <v>0.6</v>
      </c>
      <c r="F95">
        <v>23.6</v>
      </c>
      <c r="H95">
        <v>5.3</v>
      </c>
      <c r="I95">
        <v>2.8</v>
      </c>
      <c r="K95" s="18">
        <f>MONTH(날씨10[[#This Row],[tm]])</f>
        <v>4</v>
      </c>
      <c r="L95" s="18">
        <f>DAY(날씨10[[#This Row],[tm]])</f>
        <v>2</v>
      </c>
    </row>
    <row r="96" spans="1:12" x14ac:dyDescent="0.3">
      <c r="A96">
        <v>95</v>
      </c>
      <c r="B96" t="s">
        <v>50</v>
      </c>
      <c r="C96" s="4">
        <v>45385</v>
      </c>
      <c r="D96">
        <v>12.7</v>
      </c>
      <c r="E96">
        <v>7.5</v>
      </c>
      <c r="F96">
        <v>18</v>
      </c>
      <c r="H96">
        <v>8.1</v>
      </c>
      <c r="I96">
        <v>5.4</v>
      </c>
      <c r="K96" s="18">
        <f>MONTH(날씨10[[#This Row],[tm]])</f>
        <v>4</v>
      </c>
      <c r="L96" s="18">
        <f>DAY(날씨10[[#This Row],[tm]])</f>
        <v>3</v>
      </c>
    </row>
    <row r="97" spans="1:12" x14ac:dyDescent="0.3">
      <c r="A97">
        <v>95</v>
      </c>
      <c r="B97" t="s">
        <v>50</v>
      </c>
      <c r="C97" s="4">
        <v>45386</v>
      </c>
      <c r="D97">
        <v>13.6</v>
      </c>
      <c r="E97">
        <v>8.9</v>
      </c>
      <c r="F97">
        <v>19.399999999999999</v>
      </c>
      <c r="H97">
        <v>8</v>
      </c>
      <c r="I97">
        <v>4.7</v>
      </c>
      <c r="K97" s="18">
        <f>MONTH(날씨10[[#This Row],[tm]])</f>
        <v>4</v>
      </c>
      <c r="L97" s="18">
        <f>DAY(날씨10[[#This Row],[tm]])</f>
        <v>4</v>
      </c>
    </row>
    <row r="98" spans="1:12" x14ac:dyDescent="0.3">
      <c r="A98">
        <v>95</v>
      </c>
      <c r="B98" t="s">
        <v>50</v>
      </c>
      <c r="C98" s="4">
        <v>45387</v>
      </c>
      <c r="D98">
        <v>12.2</v>
      </c>
      <c r="E98">
        <v>7.3</v>
      </c>
      <c r="F98">
        <v>18.100000000000001</v>
      </c>
      <c r="G98">
        <v>0</v>
      </c>
      <c r="H98">
        <v>6.3</v>
      </c>
      <c r="I98">
        <v>2.7</v>
      </c>
      <c r="K98" s="18">
        <f>MONTH(날씨10[[#This Row],[tm]])</f>
        <v>4</v>
      </c>
      <c r="L98" s="18">
        <f>DAY(날씨10[[#This Row],[tm]])</f>
        <v>5</v>
      </c>
    </row>
    <row r="99" spans="1:12" x14ac:dyDescent="0.3">
      <c r="A99">
        <v>95</v>
      </c>
      <c r="B99" t="s">
        <v>50</v>
      </c>
      <c r="C99" s="4">
        <v>45388</v>
      </c>
      <c r="D99">
        <v>10.7</v>
      </c>
      <c r="E99">
        <v>3</v>
      </c>
      <c r="F99">
        <v>18.5</v>
      </c>
      <c r="H99">
        <v>7.3</v>
      </c>
      <c r="I99">
        <v>4.0999999999999996</v>
      </c>
      <c r="K99" s="18">
        <f>MONTH(날씨10[[#This Row],[tm]])</f>
        <v>4</v>
      </c>
      <c r="L99" s="18">
        <f>DAY(날씨10[[#This Row],[tm]])</f>
        <v>6</v>
      </c>
    </row>
    <row r="100" spans="1:12" x14ac:dyDescent="0.3">
      <c r="A100">
        <v>95</v>
      </c>
      <c r="B100" t="s">
        <v>50</v>
      </c>
      <c r="C100" s="4">
        <v>45389</v>
      </c>
      <c r="D100">
        <v>12.6</v>
      </c>
      <c r="E100">
        <v>1.9</v>
      </c>
      <c r="F100">
        <v>22.5</v>
      </c>
      <c r="H100">
        <v>7.9</v>
      </c>
      <c r="I100">
        <v>4.8</v>
      </c>
      <c r="K100" s="18">
        <f>MONTH(날씨10[[#This Row],[tm]])</f>
        <v>4</v>
      </c>
      <c r="L100" s="18">
        <f>DAY(날씨10[[#This Row],[tm]])</f>
        <v>7</v>
      </c>
    </row>
    <row r="101" spans="1:12" x14ac:dyDescent="0.3">
      <c r="A101">
        <v>95</v>
      </c>
      <c r="B101" t="s">
        <v>50</v>
      </c>
      <c r="C101" s="4">
        <v>45390</v>
      </c>
      <c r="D101">
        <v>14.1</v>
      </c>
      <c r="E101">
        <v>4.4000000000000004</v>
      </c>
      <c r="F101">
        <v>23.3</v>
      </c>
      <c r="H101">
        <v>8.3000000000000007</v>
      </c>
      <c r="I101">
        <v>5.5</v>
      </c>
      <c r="K101" s="18">
        <f>MONTH(날씨10[[#This Row],[tm]])</f>
        <v>4</v>
      </c>
      <c r="L101" s="18">
        <f>DAY(날씨10[[#This Row],[tm]])</f>
        <v>8</v>
      </c>
    </row>
    <row r="102" spans="1:12" x14ac:dyDescent="0.3">
      <c r="A102">
        <v>95</v>
      </c>
      <c r="B102" t="s">
        <v>50</v>
      </c>
      <c r="C102" s="4">
        <v>45391</v>
      </c>
      <c r="D102">
        <v>12.1</v>
      </c>
      <c r="E102">
        <v>6.1</v>
      </c>
      <c r="F102">
        <v>18.3</v>
      </c>
      <c r="H102">
        <v>10</v>
      </c>
      <c r="I102">
        <v>5.8</v>
      </c>
      <c r="K102" s="18">
        <f>MONTH(날씨10[[#This Row],[tm]])</f>
        <v>4</v>
      </c>
      <c r="L102" s="18">
        <f>DAY(날씨10[[#This Row],[tm]])</f>
        <v>9</v>
      </c>
    </row>
    <row r="103" spans="1:12" x14ac:dyDescent="0.3">
      <c r="A103">
        <v>95</v>
      </c>
      <c r="B103" t="s">
        <v>50</v>
      </c>
      <c r="C103" s="4">
        <v>45392</v>
      </c>
      <c r="D103">
        <v>11.1</v>
      </c>
      <c r="E103">
        <v>2.2000000000000002</v>
      </c>
      <c r="F103">
        <v>17.7</v>
      </c>
      <c r="H103">
        <v>7.2</v>
      </c>
      <c r="I103">
        <v>3.1</v>
      </c>
      <c r="K103" s="18">
        <f>MONTH(날씨10[[#This Row],[tm]])</f>
        <v>4</v>
      </c>
      <c r="L103" s="18">
        <f>DAY(날씨10[[#This Row],[tm]])</f>
        <v>10</v>
      </c>
    </row>
    <row r="104" spans="1:12" x14ac:dyDescent="0.3">
      <c r="A104">
        <v>95</v>
      </c>
      <c r="B104" t="s">
        <v>50</v>
      </c>
      <c r="C104" s="4">
        <v>45393</v>
      </c>
      <c r="D104">
        <v>12.1</v>
      </c>
      <c r="E104">
        <v>7.7</v>
      </c>
      <c r="F104">
        <v>18.7</v>
      </c>
      <c r="G104">
        <v>0</v>
      </c>
      <c r="H104">
        <v>4.5</v>
      </c>
      <c r="I104">
        <v>2.2000000000000002</v>
      </c>
      <c r="K104" s="18">
        <f>MONTH(날씨10[[#This Row],[tm]])</f>
        <v>4</v>
      </c>
      <c r="L104" s="18">
        <f>DAY(날씨10[[#This Row],[tm]])</f>
        <v>11</v>
      </c>
    </row>
    <row r="105" spans="1:12" x14ac:dyDescent="0.3">
      <c r="A105">
        <v>95</v>
      </c>
      <c r="B105" t="s">
        <v>50</v>
      </c>
      <c r="C105" s="4">
        <v>45394</v>
      </c>
      <c r="D105">
        <v>14.7</v>
      </c>
      <c r="E105">
        <v>5.3</v>
      </c>
      <c r="F105">
        <v>23.9</v>
      </c>
      <c r="H105">
        <v>6.8</v>
      </c>
      <c r="I105">
        <v>3.1</v>
      </c>
      <c r="K105" s="18">
        <f>MONTH(날씨10[[#This Row],[tm]])</f>
        <v>4</v>
      </c>
      <c r="L105" s="18">
        <f>DAY(날씨10[[#This Row],[tm]])</f>
        <v>12</v>
      </c>
    </row>
    <row r="106" spans="1:12" x14ac:dyDescent="0.3">
      <c r="A106">
        <v>95</v>
      </c>
      <c r="B106" t="s">
        <v>50</v>
      </c>
      <c r="C106" s="4">
        <v>45395</v>
      </c>
      <c r="D106">
        <v>16.600000000000001</v>
      </c>
      <c r="E106">
        <v>5.8</v>
      </c>
      <c r="F106">
        <v>27.1</v>
      </c>
      <c r="H106">
        <v>5.9</v>
      </c>
      <c r="I106">
        <v>3.3</v>
      </c>
      <c r="K106" s="18">
        <f>MONTH(날씨10[[#This Row],[tm]])</f>
        <v>4</v>
      </c>
      <c r="L106" s="18">
        <f>DAY(날씨10[[#This Row],[tm]])</f>
        <v>13</v>
      </c>
    </row>
    <row r="107" spans="1:12" x14ac:dyDescent="0.3">
      <c r="A107">
        <v>95</v>
      </c>
      <c r="B107" t="s">
        <v>50</v>
      </c>
      <c r="C107" s="4">
        <v>45396</v>
      </c>
      <c r="D107">
        <v>19.100000000000001</v>
      </c>
      <c r="E107">
        <v>7.2</v>
      </c>
      <c r="F107">
        <v>29.9</v>
      </c>
      <c r="H107">
        <v>7.4</v>
      </c>
      <c r="I107">
        <v>3.3</v>
      </c>
      <c r="K107" s="18">
        <f>MONTH(날씨10[[#This Row],[tm]])</f>
        <v>4</v>
      </c>
      <c r="L107" s="18">
        <f>DAY(날씨10[[#This Row],[tm]])</f>
        <v>14</v>
      </c>
    </row>
    <row r="108" spans="1:12" x14ac:dyDescent="0.3">
      <c r="A108">
        <v>95</v>
      </c>
      <c r="B108" t="s">
        <v>50</v>
      </c>
      <c r="C108" s="4">
        <v>45397</v>
      </c>
      <c r="D108">
        <v>15.1</v>
      </c>
      <c r="E108">
        <v>11.5</v>
      </c>
      <c r="F108">
        <v>21</v>
      </c>
      <c r="G108">
        <v>11.2</v>
      </c>
      <c r="H108">
        <v>6.9</v>
      </c>
      <c r="I108">
        <v>3.5</v>
      </c>
      <c r="K108" s="18">
        <f>MONTH(날씨10[[#This Row],[tm]])</f>
        <v>4</v>
      </c>
      <c r="L108" s="18">
        <f>DAY(날씨10[[#This Row],[tm]])</f>
        <v>15</v>
      </c>
    </row>
    <row r="109" spans="1:12" x14ac:dyDescent="0.3">
      <c r="A109">
        <v>95</v>
      </c>
      <c r="B109" t="s">
        <v>50</v>
      </c>
      <c r="C109" s="4">
        <v>45398</v>
      </c>
      <c r="D109">
        <v>12.8</v>
      </c>
      <c r="E109">
        <v>9.4</v>
      </c>
      <c r="F109">
        <v>16.5</v>
      </c>
      <c r="G109">
        <v>0</v>
      </c>
      <c r="H109">
        <v>7.7</v>
      </c>
      <c r="I109">
        <v>3.9</v>
      </c>
      <c r="K109" s="18">
        <f>MONTH(날씨10[[#This Row],[tm]])</f>
        <v>4</v>
      </c>
      <c r="L109" s="18">
        <f>DAY(날씨10[[#This Row],[tm]])</f>
        <v>16</v>
      </c>
    </row>
    <row r="110" spans="1:12" x14ac:dyDescent="0.3">
      <c r="A110">
        <v>95</v>
      </c>
      <c r="B110" t="s">
        <v>50</v>
      </c>
      <c r="C110" s="4">
        <v>45399</v>
      </c>
      <c r="D110">
        <v>13.9</v>
      </c>
      <c r="E110">
        <v>6.9</v>
      </c>
      <c r="F110">
        <v>22</v>
      </c>
      <c r="H110">
        <v>4.8</v>
      </c>
      <c r="I110">
        <v>2.5</v>
      </c>
      <c r="K110" s="18">
        <f>MONTH(날씨10[[#This Row],[tm]])</f>
        <v>4</v>
      </c>
      <c r="L110" s="18">
        <f>DAY(날씨10[[#This Row],[tm]])</f>
        <v>17</v>
      </c>
    </row>
    <row r="111" spans="1:12" x14ac:dyDescent="0.3">
      <c r="A111">
        <v>95</v>
      </c>
      <c r="B111" t="s">
        <v>50</v>
      </c>
      <c r="C111" s="4">
        <v>45400</v>
      </c>
      <c r="D111">
        <v>16.600000000000001</v>
      </c>
      <c r="E111">
        <v>7.6</v>
      </c>
      <c r="F111">
        <v>26.2</v>
      </c>
      <c r="H111">
        <v>6.4</v>
      </c>
      <c r="I111">
        <v>3.3</v>
      </c>
      <c r="K111" s="18">
        <f>MONTH(날씨10[[#This Row],[tm]])</f>
        <v>4</v>
      </c>
      <c r="L111" s="18">
        <f>DAY(날씨10[[#This Row],[tm]])</f>
        <v>18</v>
      </c>
    </row>
    <row r="112" spans="1:12" x14ac:dyDescent="0.3">
      <c r="A112">
        <v>95</v>
      </c>
      <c r="B112" t="s">
        <v>50</v>
      </c>
      <c r="C112" s="4">
        <v>45401</v>
      </c>
      <c r="D112">
        <v>16.2</v>
      </c>
      <c r="E112">
        <v>7.4</v>
      </c>
      <c r="F112">
        <v>24.2</v>
      </c>
      <c r="H112">
        <v>8</v>
      </c>
      <c r="I112">
        <v>3.7</v>
      </c>
      <c r="K112" s="18">
        <f>MONTH(날씨10[[#This Row],[tm]])</f>
        <v>4</v>
      </c>
      <c r="L112" s="18">
        <f>DAY(날씨10[[#This Row],[tm]])</f>
        <v>19</v>
      </c>
    </row>
    <row r="113" spans="1:12" x14ac:dyDescent="0.3">
      <c r="A113">
        <v>95</v>
      </c>
      <c r="B113" t="s">
        <v>50</v>
      </c>
      <c r="C113" s="4">
        <v>45402</v>
      </c>
      <c r="D113">
        <v>12.8</v>
      </c>
      <c r="E113">
        <v>11.1</v>
      </c>
      <c r="F113">
        <v>16.399999999999999</v>
      </c>
      <c r="G113">
        <v>2.1</v>
      </c>
      <c r="H113">
        <v>8.4</v>
      </c>
      <c r="I113">
        <v>5.6</v>
      </c>
      <c r="K113" s="18">
        <f>MONTH(날씨10[[#This Row],[tm]])</f>
        <v>4</v>
      </c>
      <c r="L113" s="18">
        <f>DAY(날씨10[[#This Row],[tm]])</f>
        <v>20</v>
      </c>
    </row>
    <row r="114" spans="1:12" x14ac:dyDescent="0.3">
      <c r="A114">
        <v>95</v>
      </c>
      <c r="B114" t="s">
        <v>50</v>
      </c>
      <c r="C114" s="4">
        <v>45403</v>
      </c>
      <c r="D114">
        <v>14.9</v>
      </c>
      <c r="E114">
        <v>11.2</v>
      </c>
      <c r="F114">
        <v>20</v>
      </c>
      <c r="H114">
        <v>9.4</v>
      </c>
      <c r="I114">
        <v>5.5</v>
      </c>
      <c r="K114" s="18">
        <f>MONTH(날씨10[[#This Row],[tm]])</f>
        <v>4</v>
      </c>
      <c r="L114" s="18">
        <f>DAY(날씨10[[#This Row],[tm]])</f>
        <v>21</v>
      </c>
    </row>
    <row r="115" spans="1:12" x14ac:dyDescent="0.3">
      <c r="A115">
        <v>95</v>
      </c>
      <c r="B115" t="s">
        <v>50</v>
      </c>
      <c r="C115" s="4">
        <v>45404</v>
      </c>
      <c r="D115">
        <v>15.9</v>
      </c>
      <c r="E115">
        <v>12.3</v>
      </c>
      <c r="F115">
        <v>23</v>
      </c>
      <c r="H115">
        <v>8.1</v>
      </c>
      <c r="I115">
        <v>5.3</v>
      </c>
      <c r="K115" s="18">
        <f>MONTH(날씨10[[#This Row],[tm]])</f>
        <v>4</v>
      </c>
      <c r="L115" s="18">
        <f>DAY(날씨10[[#This Row],[tm]])</f>
        <v>22</v>
      </c>
    </row>
    <row r="116" spans="1:12" x14ac:dyDescent="0.3">
      <c r="A116">
        <v>95</v>
      </c>
      <c r="B116" t="s">
        <v>50</v>
      </c>
      <c r="C116" s="4">
        <v>45405</v>
      </c>
      <c r="D116">
        <v>14.2</v>
      </c>
      <c r="E116">
        <v>10</v>
      </c>
      <c r="F116">
        <v>21.5</v>
      </c>
      <c r="G116">
        <v>1.3</v>
      </c>
      <c r="H116">
        <v>13</v>
      </c>
      <c r="I116">
        <v>5</v>
      </c>
      <c r="K116" s="18">
        <f>MONTH(날씨10[[#This Row],[tm]])</f>
        <v>4</v>
      </c>
      <c r="L116" s="18">
        <f>DAY(날씨10[[#This Row],[tm]])</f>
        <v>23</v>
      </c>
    </row>
    <row r="117" spans="1:12" x14ac:dyDescent="0.3">
      <c r="A117">
        <v>95</v>
      </c>
      <c r="B117" t="s">
        <v>50</v>
      </c>
      <c r="C117" s="4">
        <v>45406</v>
      </c>
      <c r="D117">
        <v>12.1</v>
      </c>
      <c r="E117">
        <v>8.6999999999999993</v>
      </c>
      <c r="F117">
        <v>15.6</v>
      </c>
      <c r="G117">
        <v>3.3</v>
      </c>
      <c r="H117">
        <v>7</v>
      </c>
      <c r="I117">
        <v>4.5</v>
      </c>
      <c r="K117" s="18">
        <f>MONTH(날씨10[[#This Row],[tm]])</f>
        <v>4</v>
      </c>
      <c r="L117" s="18">
        <f>DAY(날씨10[[#This Row],[tm]])</f>
        <v>24</v>
      </c>
    </row>
    <row r="118" spans="1:12" x14ac:dyDescent="0.3">
      <c r="A118">
        <v>95</v>
      </c>
      <c r="B118" t="s">
        <v>50</v>
      </c>
      <c r="C118" s="4">
        <v>45407</v>
      </c>
      <c r="D118">
        <v>14.2</v>
      </c>
      <c r="E118">
        <v>10.7</v>
      </c>
      <c r="F118">
        <v>20.5</v>
      </c>
      <c r="H118">
        <v>6.2</v>
      </c>
      <c r="I118">
        <v>3.6</v>
      </c>
      <c r="K118" s="18">
        <f>MONTH(날씨10[[#This Row],[tm]])</f>
        <v>4</v>
      </c>
      <c r="L118" s="18">
        <f>DAY(날씨10[[#This Row],[tm]])</f>
        <v>25</v>
      </c>
    </row>
    <row r="119" spans="1:12" x14ac:dyDescent="0.3">
      <c r="A119">
        <v>95</v>
      </c>
      <c r="B119" t="s">
        <v>50</v>
      </c>
      <c r="C119" s="4">
        <v>45408</v>
      </c>
      <c r="D119">
        <v>16.399999999999999</v>
      </c>
      <c r="E119">
        <v>7.6</v>
      </c>
      <c r="F119">
        <v>25.5</v>
      </c>
      <c r="H119">
        <v>4.9000000000000004</v>
      </c>
      <c r="I119">
        <v>2.5</v>
      </c>
      <c r="K119" s="18">
        <f>MONTH(날씨10[[#This Row],[tm]])</f>
        <v>4</v>
      </c>
      <c r="L119" s="18">
        <f>DAY(날씨10[[#This Row],[tm]])</f>
        <v>26</v>
      </c>
    </row>
    <row r="120" spans="1:12" x14ac:dyDescent="0.3">
      <c r="A120">
        <v>95</v>
      </c>
      <c r="B120" t="s">
        <v>50</v>
      </c>
      <c r="C120" s="4">
        <v>45409</v>
      </c>
      <c r="D120">
        <v>17.3</v>
      </c>
      <c r="E120">
        <v>7</v>
      </c>
      <c r="F120">
        <v>27.2</v>
      </c>
      <c r="H120">
        <v>5.4</v>
      </c>
      <c r="I120">
        <v>2.7</v>
      </c>
      <c r="K120" s="18">
        <f>MONTH(날씨10[[#This Row],[tm]])</f>
        <v>4</v>
      </c>
      <c r="L120" s="18">
        <f>DAY(날씨10[[#This Row],[tm]])</f>
        <v>27</v>
      </c>
    </row>
    <row r="121" spans="1:12" x14ac:dyDescent="0.3">
      <c r="A121">
        <v>95</v>
      </c>
      <c r="B121" t="s">
        <v>50</v>
      </c>
      <c r="C121" s="4">
        <v>45410</v>
      </c>
      <c r="D121">
        <v>18.399999999999999</v>
      </c>
      <c r="E121">
        <v>9.3000000000000007</v>
      </c>
      <c r="F121">
        <v>28.4</v>
      </c>
      <c r="H121">
        <v>7.8</v>
      </c>
      <c r="I121">
        <v>4.9000000000000004</v>
      </c>
      <c r="K121" s="18">
        <f>MONTH(날씨10[[#This Row],[tm]])</f>
        <v>4</v>
      </c>
      <c r="L121" s="18">
        <f>DAY(날씨10[[#This Row],[tm]])</f>
        <v>28</v>
      </c>
    </row>
    <row r="122" spans="1:12" x14ac:dyDescent="0.3">
      <c r="A122">
        <v>95</v>
      </c>
      <c r="B122" t="s">
        <v>50</v>
      </c>
      <c r="C122" s="4">
        <v>45411</v>
      </c>
      <c r="D122">
        <v>16.899999999999999</v>
      </c>
      <c r="E122">
        <v>11.8</v>
      </c>
      <c r="F122">
        <v>24.3</v>
      </c>
      <c r="H122">
        <v>10.5</v>
      </c>
      <c r="I122">
        <v>6.5</v>
      </c>
      <c r="K122" s="18">
        <f>MONTH(날씨10[[#This Row],[tm]])</f>
        <v>4</v>
      </c>
      <c r="L122" s="18">
        <f>DAY(날씨10[[#This Row],[tm]])</f>
        <v>29</v>
      </c>
    </row>
    <row r="123" spans="1:12" x14ac:dyDescent="0.3">
      <c r="A123">
        <v>95</v>
      </c>
      <c r="B123" t="s">
        <v>50</v>
      </c>
      <c r="C123" s="4">
        <v>45412</v>
      </c>
      <c r="D123">
        <v>15.9</v>
      </c>
      <c r="E123">
        <v>10.6</v>
      </c>
      <c r="F123">
        <v>22.2</v>
      </c>
      <c r="H123">
        <v>8</v>
      </c>
      <c r="I123">
        <v>4.5</v>
      </c>
      <c r="K123" s="18">
        <f>MONTH(날씨10[[#This Row],[tm]])</f>
        <v>4</v>
      </c>
      <c r="L123" s="18">
        <f>DAY(날씨10[[#This Row],[tm]])</f>
        <v>30</v>
      </c>
    </row>
    <row r="124" spans="1:12" x14ac:dyDescent="0.3">
      <c r="A124">
        <v>95</v>
      </c>
      <c r="B124" t="s">
        <v>50</v>
      </c>
      <c r="C124" s="4">
        <v>45413</v>
      </c>
      <c r="D124">
        <v>15.8</v>
      </c>
      <c r="E124">
        <v>9.9</v>
      </c>
      <c r="F124">
        <v>23.1</v>
      </c>
      <c r="H124">
        <v>7.5</v>
      </c>
      <c r="I124">
        <v>4.2</v>
      </c>
      <c r="K124" s="18">
        <f>MONTH(날씨10[[#This Row],[tm]])</f>
        <v>5</v>
      </c>
      <c r="L124" s="18">
        <f>DAY(날씨10[[#This Row],[tm]])</f>
        <v>1</v>
      </c>
    </row>
    <row r="125" spans="1:12" x14ac:dyDescent="0.3">
      <c r="A125">
        <v>95</v>
      </c>
      <c r="B125" t="s">
        <v>50</v>
      </c>
      <c r="C125" s="4">
        <v>45414</v>
      </c>
      <c r="D125">
        <v>16.100000000000001</v>
      </c>
      <c r="E125">
        <v>6.7</v>
      </c>
      <c r="F125">
        <v>24.5</v>
      </c>
      <c r="H125">
        <v>7.4</v>
      </c>
      <c r="I125">
        <v>3.8</v>
      </c>
      <c r="K125" s="18">
        <f>MONTH(날씨10[[#This Row],[tm]])</f>
        <v>5</v>
      </c>
      <c r="L125" s="18">
        <f>DAY(날씨10[[#This Row],[tm]])</f>
        <v>2</v>
      </c>
    </row>
    <row r="126" spans="1:12" x14ac:dyDescent="0.3">
      <c r="A126">
        <v>95</v>
      </c>
      <c r="B126" t="s">
        <v>50</v>
      </c>
      <c r="C126" s="4">
        <v>45415</v>
      </c>
      <c r="D126">
        <v>17.399999999999999</v>
      </c>
      <c r="E126">
        <v>6.7</v>
      </c>
      <c r="F126">
        <v>27.6</v>
      </c>
      <c r="H126">
        <v>3.7</v>
      </c>
      <c r="I126">
        <v>2.6</v>
      </c>
      <c r="K126" s="18">
        <f>MONTH(날씨10[[#This Row],[tm]])</f>
        <v>5</v>
      </c>
      <c r="L126" s="18">
        <f>DAY(날씨10[[#This Row],[tm]])</f>
        <v>3</v>
      </c>
    </row>
    <row r="127" spans="1:12" x14ac:dyDescent="0.3">
      <c r="A127">
        <v>95</v>
      </c>
      <c r="B127" t="s">
        <v>50</v>
      </c>
      <c r="C127" s="4">
        <v>45416</v>
      </c>
      <c r="D127">
        <v>19.5</v>
      </c>
      <c r="E127">
        <v>9.6999999999999993</v>
      </c>
      <c r="F127">
        <v>27.9</v>
      </c>
      <c r="H127">
        <v>6.7</v>
      </c>
      <c r="I127">
        <v>3.4</v>
      </c>
      <c r="K127" s="18">
        <f>MONTH(날씨10[[#This Row],[tm]])</f>
        <v>5</v>
      </c>
      <c r="L127" s="18">
        <f>DAY(날씨10[[#This Row],[tm]])</f>
        <v>4</v>
      </c>
    </row>
    <row r="128" spans="1:12" x14ac:dyDescent="0.3">
      <c r="A128">
        <v>95</v>
      </c>
      <c r="B128" t="s">
        <v>50</v>
      </c>
      <c r="C128" s="4">
        <v>45417</v>
      </c>
      <c r="D128">
        <v>16.7</v>
      </c>
      <c r="E128">
        <v>14.7</v>
      </c>
      <c r="F128">
        <v>19.2</v>
      </c>
      <c r="G128">
        <v>53.7</v>
      </c>
      <c r="H128">
        <v>8.6</v>
      </c>
      <c r="I128">
        <v>3.8</v>
      </c>
      <c r="K128" s="18">
        <f>MONTH(날씨10[[#This Row],[tm]])</f>
        <v>5</v>
      </c>
      <c r="L128" s="18">
        <f>DAY(날씨10[[#This Row],[tm]])</f>
        <v>5</v>
      </c>
    </row>
    <row r="129" spans="1:12" x14ac:dyDescent="0.3">
      <c r="A129">
        <v>95</v>
      </c>
      <c r="B129" t="s">
        <v>50</v>
      </c>
      <c r="C129" s="4">
        <v>45418</v>
      </c>
      <c r="D129">
        <v>13.5</v>
      </c>
      <c r="E129">
        <v>12.4</v>
      </c>
      <c r="F129">
        <v>15.8</v>
      </c>
      <c r="G129">
        <v>15</v>
      </c>
      <c r="H129">
        <v>7.8</v>
      </c>
      <c r="I129">
        <v>3.7</v>
      </c>
      <c r="K129" s="18">
        <f>MONTH(날씨10[[#This Row],[tm]])</f>
        <v>5</v>
      </c>
      <c r="L129" s="18">
        <f>DAY(날씨10[[#This Row],[tm]])</f>
        <v>6</v>
      </c>
    </row>
    <row r="130" spans="1:12" x14ac:dyDescent="0.3">
      <c r="A130">
        <v>95</v>
      </c>
      <c r="B130" t="s">
        <v>50</v>
      </c>
      <c r="C130" s="4">
        <v>45419</v>
      </c>
      <c r="D130">
        <v>12.9</v>
      </c>
      <c r="E130">
        <v>9.3000000000000007</v>
      </c>
      <c r="F130">
        <v>16.8</v>
      </c>
      <c r="G130">
        <v>6.7</v>
      </c>
      <c r="H130">
        <v>10.9</v>
      </c>
      <c r="I130">
        <v>5.9</v>
      </c>
      <c r="K130" s="18">
        <f>MONTH(날씨10[[#This Row],[tm]])</f>
        <v>5</v>
      </c>
      <c r="L130" s="18">
        <f>DAY(날씨10[[#This Row],[tm]])</f>
        <v>7</v>
      </c>
    </row>
    <row r="131" spans="1:12" x14ac:dyDescent="0.3">
      <c r="A131">
        <v>95</v>
      </c>
      <c r="B131" t="s">
        <v>50</v>
      </c>
      <c r="C131" s="4">
        <v>45420</v>
      </c>
      <c r="D131">
        <v>13.7</v>
      </c>
      <c r="E131">
        <v>5.3</v>
      </c>
      <c r="F131">
        <v>21.4</v>
      </c>
      <c r="H131">
        <v>6.2</v>
      </c>
      <c r="I131">
        <v>3.6</v>
      </c>
      <c r="K131" s="18">
        <f>MONTH(날씨10[[#This Row],[tm]])</f>
        <v>5</v>
      </c>
      <c r="L131" s="18">
        <f>DAY(날씨10[[#This Row],[tm]])</f>
        <v>8</v>
      </c>
    </row>
    <row r="132" spans="1:12" x14ac:dyDescent="0.3">
      <c r="A132">
        <v>95</v>
      </c>
      <c r="B132" t="s">
        <v>50</v>
      </c>
      <c r="C132" s="4">
        <v>45421</v>
      </c>
      <c r="D132">
        <v>14.7</v>
      </c>
      <c r="E132">
        <v>7.3</v>
      </c>
      <c r="F132">
        <v>21.4</v>
      </c>
      <c r="H132">
        <v>9.6999999999999993</v>
      </c>
      <c r="I132">
        <v>4.0999999999999996</v>
      </c>
      <c r="K132" s="18">
        <f>MONTH(날씨10[[#This Row],[tm]])</f>
        <v>5</v>
      </c>
      <c r="L132" s="18">
        <f>DAY(날씨10[[#This Row],[tm]])</f>
        <v>9</v>
      </c>
    </row>
    <row r="133" spans="1:12" x14ac:dyDescent="0.3">
      <c r="A133">
        <v>95</v>
      </c>
      <c r="B133" t="s">
        <v>50</v>
      </c>
      <c r="C133" s="4">
        <v>45422</v>
      </c>
      <c r="D133">
        <v>15.9</v>
      </c>
      <c r="E133">
        <v>10.1</v>
      </c>
      <c r="F133">
        <v>23.4</v>
      </c>
      <c r="H133">
        <v>9.3000000000000007</v>
      </c>
      <c r="I133">
        <v>3.5</v>
      </c>
      <c r="K133" s="18">
        <f>MONTH(날씨10[[#This Row],[tm]])</f>
        <v>5</v>
      </c>
      <c r="L133" s="18">
        <f>DAY(날씨10[[#This Row],[tm]])</f>
        <v>10</v>
      </c>
    </row>
    <row r="134" spans="1:12" x14ac:dyDescent="0.3">
      <c r="A134">
        <v>95</v>
      </c>
      <c r="B134" t="s">
        <v>50</v>
      </c>
      <c r="C134" s="4">
        <v>45423</v>
      </c>
      <c r="D134">
        <v>14.9</v>
      </c>
      <c r="E134">
        <v>8</v>
      </c>
      <c r="F134">
        <v>20</v>
      </c>
      <c r="G134">
        <v>29.7</v>
      </c>
      <c r="H134">
        <v>12.9</v>
      </c>
      <c r="I134">
        <v>5.5</v>
      </c>
      <c r="K134" s="18">
        <f>MONTH(날씨10[[#This Row],[tm]])</f>
        <v>5</v>
      </c>
      <c r="L134" s="18">
        <f>DAY(날씨10[[#This Row],[tm]])</f>
        <v>11</v>
      </c>
    </row>
    <row r="135" spans="1:12" x14ac:dyDescent="0.3">
      <c r="A135">
        <v>95</v>
      </c>
      <c r="B135" t="s">
        <v>50</v>
      </c>
      <c r="C135" s="4">
        <v>45424</v>
      </c>
      <c r="D135">
        <v>14.9</v>
      </c>
      <c r="E135">
        <v>8.6999999999999993</v>
      </c>
      <c r="F135">
        <v>21.3</v>
      </c>
      <c r="H135">
        <v>9.1</v>
      </c>
      <c r="I135">
        <v>4.0999999999999996</v>
      </c>
      <c r="K135" s="18">
        <f>MONTH(날씨10[[#This Row],[tm]])</f>
        <v>5</v>
      </c>
      <c r="L135" s="18">
        <f>DAY(날씨10[[#This Row],[tm]])</f>
        <v>12</v>
      </c>
    </row>
    <row r="136" spans="1:12" x14ac:dyDescent="0.3">
      <c r="A136">
        <v>95</v>
      </c>
      <c r="B136" t="s">
        <v>50</v>
      </c>
      <c r="C136" s="4">
        <v>45425</v>
      </c>
      <c r="D136">
        <v>16.3</v>
      </c>
      <c r="E136">
        <v>7.7</v>
      </c>
      <c r="F136">
        <v>24.3</v>
      </c>
      <c r="H136">
        <v>8.4</v>
      </c>
      <c r="I136">
        <v>4</v>
      </c>
      <c r="K136" s="18">
        <f>MONTH(날씨10[[#This Row],[tm]])</f>
        <v>5</v>
      </c>
      <c r="L136" s="18">
        <f>DAY(날씨10[[#This Row],[tm]])</f>
        <v>13</v>
      </c>
    </row>
    <row r="137" spans="1:12" x14ac:dyDescent="0.3">
      <c r="A137">
        <v>95</v>
      </c>
      <c r="B137" t="s">
        <v>50</v>
      </c>
      <c r="C137" s="4">
        <v>45426</v>
      </c>
      <c r="D137">
        <v>16.7</v>
      </c>
      <c r="E137">
        <v>8.6</v>
      </c>
      <c r="F137">
        <v>24.7</v>
      </c>
      <c r="H137">
        <v>7.9</v>
      </c>
      <c r="I137">
        <v>3.8</v>
      </c>
      <c r="K137" s="18">
        <f>MONTH(날씨10[[#This Row],[tm]])</f>
        <v>5</v>
      </c>
      <c r="L137" s="18">
        <f>DAY(날씨10[[#This Row],[tm]])</f>
        <v>14</v>
      </c>
    </row>
    <row r="138" spans="1:12" x14ac:dyDescent="0.3">
      <c r="A138">
        <v>95</v>
      </c>
      <c r="B138" t="s">
        <v>50</v>
      </c>
      <c r="C138" s="4">
        <v>45427</v>
      </c>
      <c r="D138">
        <v>10</v>
      </c>
      <c r="E138">
        <v>6.4</v>
      </c>
      <c r="F138">
        <v>16.2</v>
      </c>
      <c r="G138">
        <v>44.2</v>
      </c>
      <c r="H138">
        <v>8.4</v>
      </c>
      <c r="I138">
        <v>4.8</v>
      </c>
      <c r="K138" s="18">
        <f>MONTH(날씨10[[#This Row],[tm]])</f>
        <v>5</v>
      </c>
      <c r="L138" s="18">
        <f>DAY(날씨10[[#This Row],[tm]])</f>
        <v>15</v>
      </c>
    </row>
    <row r="139" spans="1:12" x14ac:dyDescent="0.3">
      <c r="A139">
        <v>95</v>
      </c>
      <c r="B139" t="s">
        <v>50</v>
      </c>
      <c r="C139" s="4">
        <v>45428</v>
      </c>
      <c r="D139">
        <v>12.4</v>
      </c>
      <c r="E139">
        <v>6.1</v>
      </c>
      <c r="F139">
        <v>19.7</v>
      </c>
      <c r="G139">
        <v>0.5</v>
      </c>
      <c r="H139">
        <v>9</v>
      </c>
      <c r="I139">
        <v>4.0999999999999996</v>
      </c>
      <c r="K139" s="18">
        <f>MONTH(날씨10[[#This Row],[tm]])</f>
        <v>5</v>
      </c>
      <c r="L139" s="18">
        <f>DAY(날씨10[[#This Row],[tm]])</f>
        <v>16</v>
      </c>
    </row>
    <row r="140" spans="1:12" x14ac:dyDescent="0.3">
      <c r="A140">
        <v>95</v>
      </c>
      <c r="B140" t="s">
        <v>50</v>
      </c>
      <c r="C140" s="4">
        <v>45429</v>
      </c>
      <c r="D140">
        <v>15.4</v>
      </c>
      <c r="E140">
        <v>5.7</v>
      </c>
      <c r="F140">
        <v>24.5</v>
      </c>
      <c r="H140">
        <v>7.1</v>
      </c>
      <c r="I140">
        <v>3</v>
      </c>
      <c r="K140" s="18">
        <f>MONTH(날씨10[[#This Row],[tm]])</f>
        <v>5</v>
      </c>
      <c r="L140" s="18">
        <f>DAY(날씨10[[#This Row],[tm]])</f>
        <v>17</v>
      </c>
    </row>
    <row r="141" spans="1:12" x14ac:dyDescent="0.3">
      <c r="A141">
        <v>95</v>
      </c>
      <c r="B141" t="s">
        <v>50</v>
      </c>
      <c r="C141" s="4">
        <v>45430</v>
      </c>
      <c r="D141">
        <v>18.399999999999999</v>
      </c>
      <c r="E141">
        <v>10.8</v>
      </c>
      <c r="F141">
        <v>25.4</v>
      </c>
      <c r="H141">
        <v>6.4</v>
      </c>
      <c r="I141">
        <v>3.1</v>
      </c>
      <c r="K141" s="18">
        <f>MONTH(날씨10[[#This Row],[tm]])</f>
        <v>5</v>
      </c>
      <c r="L141" s="18">
        <f>DAY(날씨10[[#This Row],[tm]])</f>
        <v>18</v>
      </c>
    </row>
    <row r="142" spans="1:12" x14ac:dyDescent="0.3">
      <c r="A142">
        <v>95</v>
      </c>
      <c r="B142" t="s">
        <v>50</v>
      </c>
      <c r="C142" s="4">
        <v>45431</v>
      </c>
      <c r="D142">
        <v>19.7</v>
      </c>
      <c r="E142">
        <v>12.2</v>
      </c>
      <c r="F142">
        <v>27.3</v>
      </c>
      <c r="H142">
        <v>7.4</v>
      </c>
      <c r="I142">
        <v>3.8</v>
      </c>
      <c r="K142" s="18">
        <f>MONTH(날씨10[[#This Row],[tm]])</f>
        <v>5</v>
      </c>
      <c r="L142" s="18">
        <f>DAY(날씨10[[#This Row],[tm]])</f>
        <v>19</v>
      </c>
    </row>
    <row r="143" spans="1:12" x14ac:dyDescent="0.3">
      <c r="A143">
        <v>95</v>
      </c>
      <c r="B143" t="s">
        <v>50</v>
      </c>
      <c r="C143" s="4">
        <v>45432</v>
      </c>
      <c r="D143">
        <v>18</v>
      </c>
      <c r="E143">
        <v>15.9</v>
      </c>
      <c r="F143">
        <v>21.7</v>
      </c>
      <c r="G143">
        <v>0.5</v>
      </c>
      <c r="H143">
        <v>5.4</v>
      </c>
      <c r="I143">
        <v>2.6</v>
      </c>
      <c r="K143" s="18">
        <f>MONTH(날씨10[[#This Row],[tm]])</f>
        <v>5</v>
      </c>
      <c r="L143" s="18">
        <f>DAY(날씨10[[#This Row],[tm]])</f>
        <v>20</v>
      </c>
    </row>
    <row r="144" spans="1:12" x14ac:dyDescent="0.3">
      <c r="A144">
        <v>95</v>
      </c>
      <c r="B144" t="s">
        <v>50</v>
      </c>
      <c r="C144" s="4">
        <v>45433</v>
      </c>
      <c r="D144">
        <v>20.100000000000001</v>
      </c>
      <c r="E144">
        <v>13.8</v>
      </c>
      <c r="F144">
        <v>27.4</v>
      </c>
      <c r="H144">
        <v>5.8</v>
      </c>
      <c r="I144">
        <v>3.7</v>
      </c>
      <c r="K144" s="18">
        <f>MONTH(날씨10[[#This Row],[tm]])</f>
        <v>5</v>
      </c>
      <c r="L144" s="18">
        <f>DAY(날씨10[[#This Row],[tm]])</f>
        <v>21</v>
      </c>
    </row>
    <row r="145" spans="1:12" x14ac:dyDescent="0.3">
      <c r="A145">
        <v>95</v>
      </c>
      <c r="B145" t="s">
        <v>50</v>
      </c>
      <c r="C145" s="4">
        <v>45434</v>
      </c>
      <c r="D145">
        <v>18.8</v>
      </c>
      <c r="E145">
        <v>13.8</v>
      </c>
      <c r="F145">
        <v>25.1</v>
      </c>
      <c r="H145">
        <v>8.1</v>
      </c>
      <c r="I145">
        <v>4.2</v>
      </c>
      <c r="K145" s="18">
        <f>MONTH(날씨10[[#This Row],[tm]])</f>
        <v>5</v>
      </c>
      <c r="L145" s="18">
        <f>DAY(날씨10[[#This Row],[tm]])</f>
        <v>22</v>
      </c>
    </row>
    <row r="146" spans="1:12" x14ac:dyDescent="0.3">
      <c r="A146">
        <v>95</v>
      </c>
      <c r="B146" t="s">
        <v>50</v>
      </c>
      <c r="C146" s="4">
        <v>45435</v>
      </c>
      <c r="D146">
        <v>18.399999999999999</v>
      </c>
      <c r="E146">
        <v>11.7</v>
      </c>
      <c r="F146">
        <v>25.4</v>
      </c>
      <c r="H146">
        <v>7.1</v>
      </c>
      <c r="I146">
        <v>3.7</v>
      </c>
      <c r="K146" s="18">
        <f>MONTH(날씨10[[#This Row],[tm]])</f>
        <v>5</v>
      </c>
      <c r="L146" s="18">
        <f>DAY(날씨10[[#This Row],[tm]])</f>
        <v>23</v>
      </c>
    </row>
    <row r="147" spans="1:12" x14ac:dyDescent="0.3">
      <c r="A147">
        <v>95</v>
      </c>
      <c r="B147" t="s">
        <v>50</v>
      </c>
      <c r="C147" s="4">
        <v>45436</v>
      </c>
      <c r="D147">
        <v>18.100000000000001</v>
      </c>
      <c r="E147">
        <v>15.2</v>
      </c>
      <c r="F147">
        <v>22.7</v>
      </c>
      <c r="H147">
        <v>5.4</v>
      </c>
      <c r="I147">
        <v>3.3</v>
      </c>
      <c r="K147" s="18">
        <f>MONTH(날씨10[[#This Row],[tm]])</f>
        <v>5</v>
      </c>
      <c r="L147" s="18">
        <f>DAY(날씨10[[#This Row],[tm]])</f>
        <v>24</v>
      </c>
    </row>
    <row r="148" spans="1:12" x14ac:dyDescent="0.3">
      <c r="A148">
        <v>95</v>
      </c>
      <c r="B148" t="s">
        <v>50</v>
      </c>
      <c r="C148" s="4">
        <v>45437</v>
      </c>
      <c r="D148">
        <v>18.899999999999999</v>
      </c>
      <c r="E148">
        <v>14.2</v>
      </c>
      <c r="F148">
        <v>24.2</v>
      </c>
      <c r="H148">
        <v>6.3</v>
      </c>
      <c r="I148">
        <v>3.6</v>
      </c>
      <c r="K148" s="18">
        <f>MONTH(날씨10[[#This Row],[tm]])</f>
        <v>5</v>
      </c>
      <c r="L148" s="18">
        <f>DAY(날씨10[[#This Row],[tm]])</f>
        <v>25</v>
      </c>
    </row>
    <row r="149" spans="1:12" x14ac:dyDescent="0.3">
      <c r="A149">
        <v>95</v>
      </c>
      <c r="B149" t="s">
        <v>50</v>
      </c>
      <c r="C149" s="4">
        <v>45438</v>
      </c>
      <c r="D149">
        <v>18.8</v>
      </c>
      <c r="E149">
        <v>15.3</v>
      </c>
      <c r="F149">
        <v>23.3</v>
      </c>
      <c r="G149">
        <v>6.2</v>
      </c>
      <c r="H149">
        <v>8.6</v>
      </c>
      <c r="I149">
        <v>4.3</v>
      </c>
      <c r="K149" s="18">
        <f>MONTH(날씨10[[#This Row],[tm]])</f>
        <v>5</v>
      </c>
      <c r="L149" s="18">
        <f>DAY(날씨10[[#This Row],[tm]])</f>
        <v>26</v>
      </c>
    </row>
    <row r="150" spans="1:12" x14ac:dyDescent="0.3">
      <c r="A150">
        <v>95</v>
      </c>
      <c r="B150" t="s">
        <v>50</v>
      </c>
      <c r="C150" s="4">
        <v>45439</v>
      </c>
      <c r="D150">
        <v>16.899999999999999</v>
      </c>
      <c r="E150">
        <v>12.6</v>
      </c>
      <c r="F150">
        <v>21</v>
      </c>
      <c r="H150">
        <v>10.1</v>
      </c>
      <c r="I150">
        <v>4.9000000000000004</v>
      </c>
      <c r="K150" s="18">
        <f>MONTH(날씨10[[#This Row],[tm]])</f>
        <v>5</v>
      </c>
      <c r="L150" s="18">
        <f>DAY(날씨10[[#This Row],[tm]])</f>
        <v>27</v>
      </c>
    </row>
    <row r="151" spans="1:12" x14ac:dyDescent="0.3">
      <c r="A151">
        <v>95</v>
      </c>
      <c r="B151" t="s">
        <v>50</v>
      </c>
      <c r="C151" s="4">
        <v>45440</v>
      </c>
      <c r="D151">
        <v>17.600000000000001</v>
      </c>
      <c r="E151">
        <v>10.3</v>
      </c>
      <c r="F151">
        <v>24.4</v>
      </c>
      <c r="H151">
        <v>9.4</v>
      </c>
      <c r="I151">
        <v>5.4</v>
      </c>
      <c r="K151" s="18">
        <f>MONTH(날씨10[[#This Row],[tm]])</f>
        <v>5</v>
      </c>
      <c r="L151" s="18">
        <f>DAY(날씨10[[#This Row],[tm]])</f>
        <v>28</v>
      </c>
    </row>
    <row r="152" spans="1:12" x14ac:dyDescent="0.3">
      <c r="A152">
        <v>95</v>
      </c>
      <c r="B152" t="s">
        <v>50</v>
      </c>
      <c r="C152" s="4">
        <v>45441</v>
      </c>
      <c r="D152">
        <v>18.8</v>
      </c>
      <c r="E152">
        <v>10.8</v>
      </c>
      <c r="F152">
        <v>26.9</v>
      </c>
      <c r="H152">
        <v>7.7</v>
      </c>
      <c r="I152">
        <v>3.7</v>
      </c>
      <c r="K152" s="18">
        <f>MONTH(날씨10[[#This Row],[tm]])</f>
        <v>5</v>
      </c>
      <c r="L152" s="18">
        <f>DAY(날씨10[[#This Row],[tm]])</f>
        <v>29</v>
      </c>
    </row>
    <row r="153" spans="1:12" x14ac:dyDescent="0.3">
      <c r="A153">
        <v>95</v>
      </c>
      <c r="B153" t="s">
        <v>50</v>
      </c>
      <c r="C153" s="4">
        <v>45442</v>
      </c>
      <c r="D153">
        <v>17.8</v>
      </c>
      <c r="E153">
        <v>11.9</v>
      </c>
      <c r="F153">
        <v>22.7</v>
      </c>
      <c r="H153">
        <v>3.5</v>
      </c>
      <c r="I153">
        <v>2</v>
      </c>
      <c r="K153" s="18">
        <f>MONTH(날씨10[[#This Row],[tm]])</f>
        <v>5</v>
      </c>
      <c r="L153" s="18">
        <f>DAY(날씨10[[#This Row],[tm]])</f>
        <v>30</v>
      </c>
    </row>
    <row r="154" spans="1:12" x14ac:dyDescent="0.3">
      <c r="A154">
        <v>95</v>
      </c>
      <c r="B154" t="s">
        <v>50</v>
      </c>
      <c r="C154" s="4">
        <v>45443</v>
      </c>
      <c r="D154">
        <v>19</v>
      </c>
      <c r="E154">
        <v>12.7</v>
      </c>
      <c r="F154">
        <v>25.1</v>
      </c>
      <c r="H154">
        <v>9.1</v>
      </c>
      <c r="I154">
        <v>4.4000000000000004</v>
      </c>
      <c r="K154" s="18">
        <f>MONTH(날씨10[[#This Row],[tm]])</f>
        <v>5</v>
      </c>
      <c r="L154" s="18">
        <f>DAY(날씨10[[#This Row],[tm]])</f>
        <v>31</v>
      </c>
    </row>
    <row r="155" spans="1:12" x14ac:dyDescent="0.3">
      <c r="A155">
        <v>95</v>
      </c>
      <c r="B155" t="s">
        <v>50</v>
      </c>
      <c r="C155" s="4">
        <v>45444</v>
      </c>
      <c r="D155">
        <v>19.3</v>
      </c>
      <c r="E155">
        <v>15.6</v>
      </c>
      <c r="F155">
        <v>24.6</v>
      </c>
      <c r="G155">
        <v>0.2</v>
      </c>
      <c r="H155">
        <v>7</v>
      </c>
      <c r="I155">
        <v>3.8</v>
      </c>
      <c r="K155" s="18">
        <f>MONTH(날씨10[[#This Row],[tm]])</f>
        <v>6</v>
      </c>
      <c r="L155" s="18">
        <f>DAY(날씨10[[#This Row],[tm]])</f>
        <v>1</v>
      </c>
    </row>
    <row r="156" spans="1:12" x14ac:dyDescent="0.3">
      <c r="A156">
        <v>95</v>
      </c>
      <c r="B156" t="s">
        <v>50</v>
      </c>
      <c r="C156" s="4">
        <v>45445</v>
      </c>
      <c r="D156">
        <v>17.5</v>
      </c>
      <c r="E156">
        <v>11.6</v>
      </c>
      <c r="F156">
        <v>24.6</v>
      </c>
      <c r="G156">
        <v>0.6</v>
      </c>
      <c r="H156">
        <v>5.7</v>
      </c>
      <c r="I156">
        <v>3.1</v>
      </c>
      <c r="K156" s="18">
        <f>MONTH(날씨10[[#This Row],[tm]])</f>
        <v>6</v>
      </c>
      <c r="L156" s="18">
        <f>DAY(날씨10[[#This Row],[tm]])</f>
        <v>2</v>
      </c>
    </row>
    <row r="157" spans="1:12" x14ac:dyDescent="0.3">
      <c r="A157">
        <v>95</v>
      </c>
      <c r="B157" t="s">
        <v>50</v>
      </c>
      <c r="C157" s="4">
        <v>45446</v>
      </c>
      <c r="D157">
        <v>18.600000000000001</v>
      </c>
      <c r="E157">
        <v>10.4</v>
      </c>
      <c r="F157">
        <v>26.4</v>
      </c>
      <c r="H157">
        <v>9.6</v>
      </c>
      <c r="I157">
        <v>5.0999999999999996</v>
      </c>
      <c r="K157" s="18">
        <f>MONTH(날씨10[[#This Row],[tm]])</f>
        <v>6</v>
      </c>
      <c r="L157" s="18">
        <f>DAY(날씨10[[#This Row],[tm]])</f>
        <v>3</v>
      </c>
    </row>
    <row r="158" spans="1:12" x14ac:dyDescent="0.3">
      <c r="A158">
        <v>95</v>
      </c>
      <c r="B158" t="s">
        <v>50</v>
      </c>
      <c r="C158" s="4">
        <v>45447</v>
      </c>
      <c r="D158">
        <v>20.2</v>
      </c>
      <c r="E158">
        <v>10.9</v>
      </c>
      <c r="F158">
        <v>28</v>
      </c>
      <c r="H158">
        <v>5.8</v>
      </c>
      <c r="I158">
        <v>3</v>
      </c>
      <c r="K158" s="18">
        <f>MONTH(날씨10[[#This Row],[tm]])</f>
        <v>6</v>
      </c>
      <c r="L158" s="18">
        <f>DAY(날씨10[[#This Row],[tm]])</f>
        <v>4</v>
      </c>
    </row>
    <row r="159" spans="1:12" x14ac:dyDescent="0.3">
      <c r="A159">
        <v>95</v>
      </c>
      <c r="B159" t="s">
        <v>50</v>
      </c>
      <c r="C159" s="4">
        <v>45448</v>
      </c>
      <c r="D159">
        <v>21.8</v>
      </c>
      <c r="E159">
        <v>13.3</v>
      </c>
      <c r="F159">
        <v>29.1</v>
      </c>
      <c r="H159">
        <v>6.2</v>
      </c>
      <c r="I159">
        <v>3</v>
      </c>
      <c r="K159" s="18">
        <f>MONTH(날씨10[[#This Row],[tm]])</f>
        <v>6</v>
      </c>
      <c r="L159" s="18">
        <f>DAY(날씨10[[#This Row],[tm]])</f>
        <v>5</v>
      </c>
    </row>
    <row r="160" spans="1:12" x14ac:dyDescent="0.3">
      <c r="A160">
        <v>95</v>
      </c>
      <c r="B160" t="s">
        <v>50</v>
      </c>
      <c r="C160" s="4">
        <v>45449</v>
      </c>
      <c r="D160">
        <v>22.8</v>
      </c>
      <c r="E160">
        <v>16</v>
      </c>
      <c r="F160">
        <v>29.7</v>
      </c>
      <c r="G160">
        <v>0</v>
      </c>
      <c r="H160">
        <v>7.7</v>
      </c>
      <c r="I160">
        <v>3.9</v>
      </c>
      <c r="K160" s="18">
        <f>MONTH(날씨10[[#This Row],[tm]])</f>
        <v>6</v>
      </c>
      <c r="L160" s="18">
        <f>DAY(날씨10[[#This Row],[tm]])</f>
        <v>6</v>
      </c>
    </row>
    <row r="161" spans="1:12" x14ac:dyDescent="0.3">
      <c r="A161">
        <v>95</v>
      </c>
      <c r="B161" t="s">
        <v>50</v>
      </c>
      <c r="C161" s="4">
        <v>45450</v>
      </c>
      <c r="D161">
        <v>21.5</v>
      </c>
      <c r="E161">
        <v>15.4</v>
      </c>
      <c r="F161">
        <v>27.3</v>
      </c>
      <c r="G161">
        <v>0</v>
      </c>
      <c r="H161">
        <v>4.2</v>
      </c>
      <c r="I161">
        <v>2.5</v>
      </c>
      <c r="K161" s="18">
        <f>MONTH(날씨10[[#This Row],[tm]])</f>
        <v>6</v>
      </c>
      <c r="L161" s="18">
        <f>DAY(날씨10[[#This Row],[tm]])</f>
        <v>7</v>
      </c>
    </row>
    <row r="162" spans="1:12" x14ac:dyDescent="0.3">
      <c r="A162">
        <v>95</v>
      </c>
      <c r="B162" t="s">
        <v>50</v>
      </c>
      <c r="C162" s="4">
        <v>45451</v>
      </c>
      <c r="D162">
        <v>18.100000000000001</v>
      </c>
      <c r="E162">
        <v>15.8</v>
      </c>
      <c r="F162">
        <v>21.8</v>
      </c>
      <c r="G162">
        <v>11.8</v>
      </c>
      <c r="H162">
        <v>6.4</v>
      </c>
      <c r="I162">
        <v>3.4</v>
      </c>
      <c r="K162" s="18">
        <f>MONTH(날씨10[[#This Row],[tm]])</f>
        <v>6</v>
      </c>
      <c r="L162" s="18">
        <f>DAY(날씨10[[#This Row],[tm]])</f>
        <v>8</v>
      </c>
    </row>
    <row r="163" spans="1:12" x14ac:dyDescent="0.3">
      <c r="A163">
        <v>95</v>
      </c>
      <c r="B163" t="s">
        <v>50</v>
      </c>
      <c r="C163" s="4">
        <v>45452</v>
      </c>
      <c r="D163">
        <v>21</v>
      </c>
      <c r="E163">
        <v>14.7</v>
      </c>
      <c r="F163">
        <v>27.9</v>
      </c>
      <c r="H163">
        <v>6</v>
      </c>
      <c r="I163">
        <v>2.9</v>
      </c>
      <c r="K163" s="18">
        <f>MONTH(날씨10[[#This Row],[tm]])</f>
        <v>6</v>
      </c>
      <c r="L163" s="18">
        <f>DAY(날씨10[[#This Row],[tm]])</f>
        <v>9</v>
      </c>
    </row>
    <row r="164" spans="1:12" x14ac:dyDescent="0.3">
      <c r="A164">
        <v>95</v>
      </c>
      <c r="B164" t="s">
        <v>50</v>
      </c>
      <c r="C164" s="4">
        <v>45453</v>
      </c>
      <c r="D164">
        <v>23</v>
      </c>
      <c r="E164">
        <v>15.9</v>
      </c>
      <c r="F164">
        <v>29.3</v>
      </c>
      <c r="H164">
        <v>5.8</v>
      </c>
      <c r="I164">
        <v>3</v>
      </c>
      <c r="K164" s="18">
        <f>MONTH(날씨10[[#This Row],[tm]])</f>
        <v>6</v>
      </c>
      <c r="L164" s="18">
        <f>DAY(날씨10[[#This Row],[tm]])</f>
        <v>10</v>
      </c>
    </row>
    <row r="165" spans="1:12" x14ac:dyDescent="0.3">
      <c r="A165">
        <v>95</v>
      </c>
      <c r="B165" t="s">
        <v>50</v>
      </c>
      <c r="C165" s="4">
        <v>45454</v>
      </c>
      <c r="D165">
        <v>24.3</v>
      </c>
      <c r="E165">
        <v>19.2</v>
      </c>
      <c r="F165">
        <v>30.6</v>
      </c>
      <c r="H165">
        <v>6.7</v>
      </c>
      <c r="I165">
        <v>3.5</v>
      </c>
      <c r="K165" s="18">
        <f>MONTH(날씨10[[#This Row],[tm]])</f>
        <v>6</v>
      </c>
      <c r="L165" s="18">
        <f>DAY(날씨10[[#This Row],[tm]])</f>
        <v>11</v>
      </c>
    </row>
    <row r="166" spans="1:12" x14ac:dyDescent="0.3">
      <c r="A166">
        <v>95</v>
      </c>
      <c r="B166" t="s">
        <v>50</v>
      </c>
      <c r="C166" s="4">
        <v>45455</v>
      </c>
      <c r="D166">
        <v>23.4</v>
      </c>
      <c r="E166">
        <v>16.100000000000001</v>
      </c>
      <c r="F166">
        <v>30.1</v>
      </c>
      <c r="H166">
        <v>5.6</v>
      </c>
      <c r="I166">
        <v>2.9</v>
      </c>
      <c r="K166" s="18">
        <f>MONTH(날씨10[[#This Row],[tm]])</f>
        <v>6</v>
      </c>
      <c r="L166" s="18">
        <f>DAY(날씨10[[#This Row],[tm]])</f>
        <v>12</v>
      </c>
    </row>
    <row r="167" spans="1:12" x14ac:dyDescent="0.3">
      <c r="A167">
        <v>95</v>
      </c>
      <c r="B167" t="s">
        <v>50</v>
      </c>
      <c r="C167" s="4">
        <v>45456</v>
      </c>
      <c r="D167">
        <v>24.2</v>
      </c>
      <c r="E167">
        <v>16.2</v>
      </c>
      <c r="F167">
        <v>32.200000000000003</v>
      </c>
      <c r="H167">
        <v>5.7</v>
      </c>
      <c r="I167">
        <v>2.4</v>
      </c>
      <c r="K167" s="18">
        <f>MONTH(날씨10[[#This Row],[tm]])</f>
        <v>6</v>
      </c>
      <c r="L167" s="18">
        <f>DAY(날씨10[[#This Row],[tm]])</f>
        <v>13</v>
      </c>
    </row>
    <row r="168" spans="1:12" x14ac:dyDescent="0.3">
      <c r="A168">
        <v>95</v>
      </c>
      <c r="B168" t="s">
        <v>50</v>
      </c>
      <c r="C168" s="4">
        <v>45457</v>
      </c>
      <c r="D168">
        <v>24.5</v>
      </c>
      <c r="E168">
        <v>16.8</v>
      </c>
      <c r="F168">
        <v>31.8</v>
      </c>
      <c r="H168">
        <v>8.1</v>
      </c>
      <c r="I168">
        <v>3.7</v>
      </c>
      <c r="K168" s="18">
        <f>MONTH(날씨10[[#This Row],[tm]])</f>
        <v>6</v>
      </c>
      <c r="L168" s="18">
        <f>DAY(날씨10[[#This Row],[tm]])</f>
        <v>14</v>
      </c>
    </row>
    <row r="169" spans="1:12" x14ac:dyDescent="0.3">
      <c r="A169">
        <v>95</v>
      </c>
      <c r="B169" t="s">
        <v>50</v>
      </c>
      <c r="C169" s="4">
        <v>45458</v>
      </c>
      <c r="D169">
        <v>22.2</v>
      </c>
      <c r="E169">
        <v>19</v>
      </c>
      <c r="F169">
        <v>26.9</v>
      </c>
      <c r="G169">
        <v>0</v>
      </c>
      <c r="H169">
        <v>4.9000000000000004</v>
      </c>
      <c r="I169">
        <v>2.5</v>
      </c>
      <c r="K169" s="18">
        <f>MONTH(날씨10[[#This Row],[tm]])</f>
        <v>6</v>
      </c>
      <c r="L169" s="18">
        <f>DAY(날씨10[[#This Row],[tm]])</f>
        <v>15</v>
      </c>
    </row>
    <row r="170" spans="1:12" x14ac:dyDescent="0.3">
      <c r="A170">
        <v>95</v>
      </c>
      <c r="B170" t="s">
        <v>50</v>
      </c>
      <c r="C170" s="4">
        <v>45459</v>
      </c>
      <c r="D170">
        <v>22.8</v>
      </c>
      <c r="E170">
        <v>15.9</v>
      </c>
      <c r="F170">
        <v>28.9</v>
      </c>
      <c r="H170">
        <v>8.5</v>
      </c>
      <c r="I170">
        <v>3.8</v>
      </c>
      <c r="K170" s="18">
        <f>MONTH(날씨10[[#This Row],[tm]])</f>
        <v>6</v>
      </c>
      <c r="L170" s="18">
        <f>DAY(날씨10[[#This Row],[tm]])</f>
        <v>16</v>
      </c>
    </row>
    <row r="171" spans="1:12" x14ac:dyDescent="0.3">
      <c r="A171">
        <v>95</v>
      </c>
      <c r="B171" t="s">
        <v>50</v>
      </c>
      <c r="C171" s="4">
        <v>45460</v>
      </c>
      <c r="D171">
        <v>22.6</v>
      </c>
      <c r="E171">
        <v>13.9</v>
      </c>
      <c r="F171">
        <v>29.5</v>
      </c>
      <c r="H171">
        <v>9.6999999999999993</v>
      </c>
      <c r="I171">
        <v>4.3</v>
      </c>
      <c r="K171" s="18">
        <f>MONTH(날씨10[[#This Row],[tm]])</f>
        <v>6</v>
      </c>
      <c r="L171" s="18">
        <f>DAY(날씨10[[#This Row],[tm]])</f>
        <v>17</v>
      </c>
    </row>
    <row r="172" spans="1:12" x14ac:dyDescent="0.3">
      <c r="A172">
        <v>95</v>
      </c>
      <c r="B172" t="s">
        <v>50</v>
      </c>
      <c r="C172" s="4">
        <v>45461</v>
      </c>
      <c r="D172">
        <v>24.4</v>
      </c>
      <c r="E172">
        <v>14.6</v>
      </c>
      <c r="F172">
        <v>32.9</v>
      </c>
      <c r="H172">
        <v>5.9</v>
      </c>
      <c r="I172">
        <v>3.3</v>
      </c>
      <c r="K172" s="18">
        <f>MONTH(날씨10[[#This Row],[tm]])</f>
        <v>6</v>
      </c>
      <c r="L172" s="18">
        <f>DAY(날씨10[[#This Row],[tm]])</f>
        <v>18</v>
      </c>
    </row>
    <row r="173" spans="1:12" x14ac:dyDescent="0.3">
      <c r="A173">
        <v>95</v>
      </c>
      <c r="B173" t="s">
        <v>50</v>
      </c>
      <c r="C173" s="4">
        <v>45462</v>
      </c>
      <c r="D173">
        <v>25.5</v>
      </c>
      <c r="E173">
        <v>16.600000000000001</v>
      </c>
      <c r="F173">
        <v>34.299999999999997</v>
      </c>
      <c r="H173">
        <v>4.9000000000000004</v>
      </c>
      <c r="I173">
        <v>2.2999999999999998</v>
      </c>
      <c r="K173" s="18">
        <f>MONTH(날씨10[[#This Row],[tm]])</f>
        <v>6</v>
      </c>
      <c r="L173" s="18">
        <f>DAY(날씨10[[#This Row],[tm]])</f>
        <v>19</v>
      </c>
    </row>
    <row r="174" spans="1:12" x14ac:dyDescent="0.3">
      <c r="A174">
        <v>95</v>
      </c>
      <c r="B174" t="s">
        <v>50</v>
      </c>
      <c r="C174" s="4">
        <v>45463</v>
      </c>
      <c r="D174">
        <v>26.5</v>
      </c>
      <c r="E174">
        <v>18.3</v>
      </c>
      <c r="F174">
        <v>35.799999999999997</v>
      </c>
      <c r="H174">
        <v>7.7</v>
      </c>
      <c r="I174">
        <v>4</v>
      </c>
      <c r="K174" s="18">
        <f>MONTH(날씨10[[#This Row],[tm]])</f>
        <v>6</v>
      </c>
      <c r="L174" s="18">
        <f>DAY(날씨10[[#This Row],[tm]])</f>
        <v>20</v>
      </c>
    </row>
    <row r="175" spans="1:12" x14ac:dyDescent="0.3">
      <c r="A175">
        <v>95</v>
      </c>
      <c r="B175" t="s">
        <v>50</v>
      </c>
      <c r="C175" s="4">
        <v>45464</v>
      </c>
      <c r="D175">
        <v>26.1</v>
      </c>
      <c r="E175">
        <v>17.399999999999999</v>
      </c>
      <c r="F175">
        <v>34.200000000000003</v>
      </c>
      <c r="H175">
        <v>6.8</v>
      </c>
      <c r="I175">
        <v>3.8</v>
      </c>
      <c r="K175" s="18">
        <f>MONTH(날씨10[[#This Row],[tm]])</f>
        <v>6</v>
      </c>
      <c r="L175" s="18">
        <f>DAY(날씨10[[#This Row],[tm]])</f>
        <v>21</v>
      </c>
    </row>
    <row r="176" spans="1:12" x14ac:dyDescent="0.3">
      <c r="A176">
        <v>95</v>
      </c>
      <c r="B176" t="s">
        <v>50</v>
      </c>
      <c r="C176" s="4">
        <v>45465</v>
      </c>
      <c r="D176">
        <v>22.9</v>
      </c>
      <c r="E176">
        <v>21.8</v>
      </c>
      <c r="F176">
        <v>24.7</v>
      </c>
      <c r="G176">
        <v>7</v>
      </c>
      <c r="H176">
        <v>4</v>
      </c>
      <c r="I176">
        <v>2.6</v>
      </c>
      <c r="K176" s="18">
        <f>MONTH(날씨10[[#This Row],[tm]])</f>
        <v>6</v>
      </c>
      <c r="L176" s="18">
        <f>DAY(날씨10[[#This Row],[tm]])</f>
        <v>22</v>
      </c>
    </row>
    <row r="177" spans="1:12" x14ac:dyDescent="0.3">
      <c r="A177">
        <v>95</v>
      </c>
      <c r="B177" t="s">
        <v>50</v>
      </c>
      <c r="C177" s="4">
        <v>45466</v>
      </c>
      <c r="D177">
        <v>24.4</v>
      </c>
      <c r="E177">
        <v>19.3</v>
      </c>
      <c r="F177">
        <v>30.5</v>
      </c>
      <c r="G177">
        <v>27.5</v>
      </c>
      <c r="H177">
        <v>15</v>
      </c>
      <c r="I177">
        <v>4.5</v>
      </c>
      <c r="K177" s="18">
        <f>MONTH(날씨10[[#This Row],[tm]])</f>
        <v>6</v>
      </c>
      <c r="L177" s="18">
        <f>DAY(날씨10[[#This Row],[tm]])</f>
        <v>23</v>
      </c>
    </row>
    <row r="178" spans="1:12" x14ac:dyDescent="0.3">
      <c r="A178">
        <v>95</v>
      </c>
      <c r="B178" t="s">
        <v>50</v>
      </c>
      <c r="C178" s="4">
        <v>45467</v>
      </c>
      <c r="D178">
        <v>22.9</v>
      </c>
      <c r="E178">
        <v>19</v>
      </c>
      <c r="F178">
        <v>28.2</v>
      </c>
      <c r="G178">
        <v>0.1</v>
      </c>
      <c r="H178">
        <v>7.3</v>
      </c>
      <c r="I178">
        <v>4.0999999999999996</v>
      </c>
      <c r="K178" s="18">
        <f>MONTH(날씨10[[#This Row],[tm]])</f>
        <v>6</v>
      </c>
      <c r="L178" s="18">
        <f>DAY(날씨10[[#This Row],[tm]])</f>
        <v>24</v>
      </c>
    </row>
    <row r="179" spans="1:12" x14ac:dyDescent="0.3">
      <c r="A179">
        <v>95</v>
      </c>
      <c r="B179" t="s">
        <v>50</v>
      </c>
      <c r="C179" s="4">
        <v>45468</v>
      </c>
      <c r="D179">
        <v>21.7</v>
      </c>
      <c r="E179">
        <v>15</v>
      </c>
      <c r="F179">
        <v>26.1</v>
      </c>
      <c r="H179">
        <v>8.8000000000000007</v>
      </c>
      <c r="I179">
        <v>3.6</v>
      </c>
      <c r="K179" s="18">
        <f>MONTH(날씨10[[#This Row],[tm]])</f>
        <v>6</v>
      </c>
      <c r="L179" s="18">
        <f>DAY(날씨10[[#This Row],[tm]])</f>
        <v>25</v>
      </c>
    </row>
    <row r="180" spans="1:12" x14ac:dyDescent="0.3">
      <c r="A180">
        <v>95</v>
      </c>
      <c r="B180" t="s">
        <v>50</v>
      </c>
      <c r="C180" s="4">
        <v>45469</v>
      </c>
      <c r="D180">
        <v>23.1</v>
      </c>
      <c r="E180">
        <v>15.2</v>
      </c>
      <c r="F180">
        <v>30</v>
      </c>
      <c r="H180">
        <v>5</v>
      </c>
      <c r="I180">
        <v>2.8</v>
      </c>
      <c r="K180" s="18">
        <f>MONTH(날씨10[[#This Row],[tm]])</f>
        <v>6</v>
      </c>
      <c r="L180" s="18">
        <f>DAY(날씨10[[#This Row],[tm]])</f>
        <v>26</v>
      </c>
    </row>
    <row r="181" spans="1:12" x14ac:dyDescent="0.3">
      <c r="A181">
        <v>95</v>
      </c>
      <c r="B181" t="s">
        <v>50</v>
      </c>
      <c r="C181" s="4">
        <v>45470</v>
      </c>
      <c r="D181">
        <v>23.7</v>
      </c>
      <c r="E181">
        <v>15.8</v>
      </c>
      <c r="F181">
        <v>30.9</v>
      </c>
      <c r="H181">
        <v>5</v>
      </c>
      <c r="I181">
        <v>2.6</v>
      </c>
      <c r="K181" s="18">
        <f>MONTH(날씨10[[#This Row],[tm]])</f>
        <v>6</v>
      </c>
      <c r="L181" s="18">
        <f>DAY(날씨10[[#This Row],[tm]])</f>
        <v>27</v>
      </c>
    </row>
    <row r="182" spans="1:12" x14ac:dyDescent="0.3">
      <c r="A182">
        <v>95</v>
      </c>
      <c r="B182" t="s">
        <v>50</v>
      </c>
      <c r="C182" s="4">
        <v>45471</v>
      </c>
      <c r="D182">
        <v>24.5</v>
      </c>
      <c r="E182">
        <v>16.8</v>
      </c>
      <c r="F182">
        <v>31.5</v>
      </c>
      <c r="H182">
        <v>6.1</v>
      </c>
      <c r="I182">
        <v>3.4</v>
      </c>
      <c r="K182" s="18">
        <f>MONTH(날씨10[[#This Row],[tm]])</f>
        <v>6</v>
      </c>
      <c r="L182" s="18">
        <f>DAY(날씨10[[#This Row],[tm]])</f>
        <v>28</v>
      </c>
    </row>
    <row r="183" spans="1:12" x14ac:dyDescent="0.3">
      <c r="A183">
        <v>95</v>
      </c>
      <c r="B183" t="s">
        <v>50</v>
      </c>
      <c r="C183" s="4">
        <v>45472</v>
      </c>
      <c r="D183">
        <v>24.6</v>
      </c>
      <c r="E183">
        <v>16.7</v>
      </c>
      <c r="F183">
        <v>32.9</v>
      </c>
      <c r="G183">
        <v>11.8</v>
      </c>
      <c r="H183">
        <v>5.9</v>
      </c>
      <c r="I183">
        <v>3</v>
      </c>
      <c r="K183" s="18">
        <f>MONTH(날씨10[[#This Row],[tm]])</f>
        <v>6</v>
      </c>
      <c r="L183" s="18">
        <f>DAY(날씨10[[#This Row],[tm]])</f>
        <v>29</v>
      </c>
    </row>
    <row r="184" spans="1:12" x14ac:dyDescent="0.3">
      <c r="A184">
        <v>95</v>
      </c>
      <c r="B184" t="s">
        <v>50</v>
      </c>
      <c r="C184" s="4">
        <v>45473</v>
      </c>
      <c r="D184">
        <v>23.1</v>
      </c>
      <c r="E184">
        <v>21.7</v>
      </c>
      <c r="F184">
        <v>26.1</v>
      </c>
      <c r="G184">
        <v>39.1</v>
      </c>
      <c r="H184">
        <v>11.7</v>
      </c>
      <c r="I184">
        <v>4.9000000000000004</v>
      </c>
      <c r="K184" s="18">
        <f>MONTH(날씨10[[#This Row],[tm]])</f>
        <v>6</v>
      </c>
      <c r="L184" s="18">
        <f>DAY(날씨10[[#This Row],[tm]])</f>
        <v>30</v>
      </c>
    </row>
    <row r="185" spans="1:12" x14ac:dyDescent="0.3">
      <c r="A185">
        <v>95</v>
      </c>
      <c r="B185" t="s">
        <v>50</v>
      </c>
      <c r="C185" s="4">
        <v>45474</v>
      </c>
      <c r="D185">
        <v>24.4</v>
      </c>
      <c r="E185">
        <v>21.6</v>
      </c>
      <c r="F185">
        <v>28.8</v>
      </c>
      <c r="H185">
        <v>5</v>
      </c>
      <c r="I185">
        <v>3.1</v>
      </c>
      <c r="K185" s="18">
        <f>MONTH(날씨10[[#This Row],[tm]])</f>
        <v>7</v>
      </c>
      <c r="L185" s="18">
        <f>DAY(날씨10[[#This Row],[tm]])</f>
        <v>1</v>
      </c>
    </row>
    <row r="186" spans="1:12" x14ac:dyDescent="0.3">
      <c r="A186">
        <v>95</v>
      </c>
      <c r="B186" t="s">
        <v>50</v>
      </c>
      <c r="C186" s="4">
        <v>45475</v>
      </c>
      <c r="D186">
        <v>21.8</v>
      </c>
      <c r="E186">
        <v>20.8</v>
      </c>
      <c r="F186">
        <v>24.1</v>
      </c>
      <c r="G186">
        <v>37.799999999999997</v>
      </c>
      <c r="H186">
        <v>6</v>
      </c>
      <c r="I186">
        <v>3.6</v>
      </c>
      <c r="K186" s="18">
        <f>MONTH(날씨10[[#This Row],[tm]])</f>
        <v>7</v>
      </c>
      <c r="L186" s="18">
        <f>DAY(날씨10[[#This Row],[tm]])</f>
        <v>2</v>
      </c>
    </row>
    <row r="187" spans="1:12" x14ac:dyDescent="0.3">
      <c r="A187">
        <v>95</v>
      </c>
      <c r="B187" t="s">
        <v>50</v>
      </c>
      <c r="C187" s="4">
        <v>45476</v>
      </c>
      <c r="D187">
        <v>23.2</v>
      </c>
      <c r="E187">
        <v>22.2</v>
      </c>
      <c r="F187">
        <v>24.1</v>
      </c>
      <c r="G187">
        <v>3</v>
      </c>
      <c r="H187">
        <v>8.3000000000000007</v>
      </c>
      <c r="I187">
        <v>4.5999999999999996</v>
      </c>
      <c r="K187" s="18">
        <f>MONTH(날씨10[[#This Row],[tm]])</f>
        <v>7</v>
      </c>
      <c r="L187" s="18">
        <f>DAY(날씨10[[#This Row],[tm]])</f>
        <v>3</v>
      </c>
    </row>
    <row r="188" spans="1:12" x14ac:dyDescent="0.3">
      <c r="A188">
        <v>95</v>
      </c>
      <c r="B188" t="s">
        <v>50</v>
      </c>
      <c r="C188" s="4">
        <v>45477</v>
      </c>
      <c r="D188">
        <v>25</v>
      </c>
      <c r="E188">
        <v>22</v>
      </c>
      <c r="F188">
        <v>28.2</v>
      </c>
      <c r="G188">
        <v>7.8</v>
      </c>
      <c r="H188">
        <v>8.5</v>
      </c>
      <c r="I188">
        <v>3.7</v>
      </c>
      <c r="K188" s="18">
        <f>MONTH(날씨10[[#This Row],[tm]])</f>
        <v>7</v>
      </c>
      <c r="L188" s="18">
        <f>DAY(날씨10[[#This Row],[tm]])</f>
        <v>4</v>
      </c>
    </row>
    <row r="189" spans="1:12" x14ac:dyDescent="0.3">
      <c r="A189">
        <v>95</v>
      </c>
      <c r="B189" t="s">
        <v>50</v>
      </c>
      <c r="C189" s="4">
        <v>45478</v>
      </c>
      <c r="D189">
        <v>23.5</v>
      </c>
      <c r="E189">
        <v>20.7</v>
      </c>
      <c r="F189">
        <v>27</v>
      </c>
      <c r="G189">
        <v>5.3</v>
      </c>
      <c r="H189">
        <v>12.8</v>
      </c>
      <c r="I189">
        <v>6.3</v>
      </c>
      <c r="K189" s="18">
        <f>MONTH(날씨10[[#This Row],[tm]])</f>
        <v>7</v>
      </c>
      <c r="L189" s="18">
        <f>DAY(날씨10[[#This Row],[tm]])</f>
        <v>5</v>
      </c>
    </row>
    <row r="190" spans="1:12" x14ac:dyDescent="0.3">
      <c r="A190">
        <v>95</v>
      </c>
      <c r="B190" t="s">
        <v>50</v>
      </c>
      <c r="C190" s="4">
        <v>45479</v>
      </c>
      <c r="D190">
        <v>23</v>
      </c>
      <c r="E190">
        <v>19.899999999999999</v>
      </c>
      <c r="F190">
        <v>27.4</v>
      </c>
      <c r="G190">
        <v>9.5</v>
      </c>
      <c r="H190">
        <v>11.3</v>
      </c>
      <c r="I190">
        <v>5.2</v>
      </c>
      <c r="K190" s="18">
        <f>MONTH(날씨10[[#This Row],[tm]])</f>
        <v>7</v>
      </c>
      <c r="L190" s="18">
        <f>DAY(날씨10[[#This Row],[tm]])</f>
        <v>6</v>
      </c>
    </row>
    <row r="191" spans="1:12" x14ac:dyDescent="0.3">
      <c r="A191">
        <v>95</v>
      </c>
      <c r="B191" t="s">
        <v>50</v>
      </c>
      <c r="C191" s="4">
        <v>45480</v>
      </c>
      <c r="D191">
        <v>24.4</v>
      </c>
      <c r="E191">
        <v>20.3</v>
      </c>
      <c r="F191">
        <v>28</v>
      </c>
      <c r="G191">
        <v>2.9</v>
      </c>
      <c r="H191">
        <v>8.3000000000000007</v>
      </c>
      <c r="I191">
        <v>4</v>
      </c>
      <c r="K191" s="18">
        <f>MONTH(날씨10[[#This Row],[tm]])</f>
        <v>7</v>
      </c>
      <c r="L191" s="18">
        <f>DAY(날씨10[[#This Row],[tm]])</f>
        <v>7</v>
      </c>
    </row>
    <row r="192" spans="1:12" x14ac:dyDescent="0.3">
      <c r="A192">
        <v>95</v>
      </c>
      <c r="B192" t="s">
        <v>50</v>
      </c>
      <c r="C192" s="4">
        <v>45481</v>
      </c>
      <c r="D192">
        <v>23.7</v>
      </c>
      <c r="E192">
        <v>22.1</v>
      </c>
      <c r="F192">
        <v>25.3</v>
      </c>
      <c r="G192">
        <v>13.5</v>
      </c>
      <c r="H192">
        <v>5.6</v>
      </c>
      <c r="I192">
        <v>2.6</v>
      </c>
      <c r="K192" s="18">
        <f>MONTH(날씨10[[#This Row],[tm]])</f>
        <v>7</v>
      </c>
      <c r="L192" s="18">
        <f>DAY(날씨10[[#This Row],[tm]])</f>
        <v>8</v>
      </c>
    </row>
    <row r="193" spans="1:12" x14ac:dyDescent="0.3">
      <c r="A193">
        <v>95</v>
      </c>
      <c r="B193" t="s">
        <v>50</v>
      </c>
      <c r="C193" s="4">
        <v>45482</v>
      </c>
      <c r="D193">
        <v>24.2</v>
      </c>
      <c r="E193">
        <v>21.6</v>
      </c>
      <c r="F193">
        <v>28.1</v>
      </c>
      <c r="G193">
        <v>4.2</v>
      </c>
      <c r="H193">
        <v>8.1</v>
      </c>
      <c r="I193">
        <v>4.7</v>
      </c>
      <c r="K193" s="18">
        <f>MONTH(날씨10[[#This Row],[tm]])</f>
        <v>7</v>
      </c>
      <c r="L193" s="18">
        <f>DAY(날씨10[[#This Row],[tm]])</f>
        <v>9</v>
      </c>
    </row>
    <row r="194" spans="1:12" x14ac:dyDescent="0.3">
      <c r="A194">
        <v>95</v>
      </c>
      <c r="B194" t="s">
        <v>50</v>
      </c>
      <c r="C194" s="4">
        <v>45483</v>
      </c>
      <c r="D194">
        <v>24.8</v>
      </c>
      <c r="E194">
        <v>21</v>
      </c>
      <c r="F194">
        <v>30.2</v>
      </c>
      <c r="G194">
        <v>0.1</v>
      </c>
      <c r="H194">
        <v>7.6</v>
      </c>
      <c r="I194">
        <v>4.3</v>
      </c>
      <c r="K194" s="18">
        <f>MONTH(날씨10[[#This Row],[tm]])</f>
        <v>7</v>
      </c>
      <c r="L194" s="18">
        <f>DAY(날씨10[[#This Row],[tm]])</f>
        <v>10</v>
      </c>
    </row>
    <row r="195" spans="1:12" x14ac:dyDescent="0.3">
      <c r="A195">
        <v>95</v>
      </c>
      <c r="B195" t="s">
        <v>50</v>
      </c>
      <c r="C195" s="4">
        <v>45484</v>
      </c>
      <c r="D195">
        <v>24.9</v>
      </c>
      <c r="E195">
        <v>19</v>
      </c>
      <c r="F195">
        <v>30.7</v>
      </c>
      <c r="H195">
        <v>5.0999999999999996</v>
      </c>
      <c r="I195">
        <v>2.9</v>
      </c>
      <c r="K195" s="18">
        <f>MONTH(날씨10[[#This Row],[tm]])</f>
        <v>7</v>
      </c>
      <c r="L195" s="18">
        <f>DAY(날씨10[[#This Row],[tm]])</f>
        <v>11</v>
      </c>
    </row>
    <row r="196" spans="1:12" x14ac:dyDescent="0.3">
      <c r="A196">
        <v>95</v>
      </c>
      <c r="B196" t="s">
        <v>50</v>
      </c>
      <c r="C196" s="4">
        <v>45485</v>
      </c>
      <c r="D196">
        <v>25.6</v>
      </c>
      <c r="E196">
        <v>22.3</v>
      </c>
      <c r="F196">
        <v>29.9</v>
      </c>
      <c r="H196">
        <v>4.2</v>
      </c>
      <c r="I196">
        <v>2.2000000000000002</v>
      </c>
      <c r="K196" s="18">
        <f>MONTH(날씨10[[#This Row],[tm]])</f>
        <v>7</v>
      </c>
      <c r="L196" s="18">
        <f>DAY(날씨10[[#This Row],[tm]])</f>
        <v>12</v>
      </c>
    </row>
    <row r="197" spans="1:12" x14ac:dyDescent="0.3">
      <c r="A197">
        <v>95</v>
      </c>
      <c r="B197" t="s">
        <v>50</v>
      </c>
      <c r="C197" s="4">
        <v>45486</v>
      </c>
      <c r="D197">
        <v>25.9</v>
      </c>
      <c r="E197">
        <v>20.8</v>
      </c>
      <c r="F197">
        <v>32</v>
      </c>
      <c r="H197">
        <v>7.7</v>
      </c>
      <c r="I197">
        <v>4.4000000000000004</v>
      </c>
      <c r="K197" s="18">
        <f>MONTH(날씨10[[#This Row],[tm]])</f>
        <v>7</v>
      </c>
      <c r="L197" s="18">
        <f>DAY(날씨10[[#This Row],[tm]])</f>
        <v>13</v>
      </c>
    </row>
    <row r="198" spans="1:12" x14ac:dyDescent="0.3">
      <c r="A198">
        <v>95</v>
      </c>
      <c r="B198" t="s">
        <v>50</v>
      </c>
      <c r="C198" s="4">
        <v>45487</v>
      </c>
      <c r="D198">
        <v>25.5</v>
      </c>
      <c r="E198">
        <v>20.2</v>
      </c>
      <c r="F198">
        <v>31.3</v>
      </c>
      <c r="H198">
        <v>7.3</v>
      </c>
      <c r="I198">
        <v>4.0999999999999996</v>
      </c>
      <c r="K198" s="18">
        <f>MONTH(날씨10[[#This Row],[tm]])</f>
        <v>7</v>
      </c>
      <c r="L198" s="18">
        <f>DAY(날씨10[[#This Row],[tm]])</f>
        <v>14</v>
      </c>
    </row>
    <row r="199" spans="1:12" x14ac:dyDescent="0.3">
      <c r="A199">
        <v>95</v>
      </c>
      <c r="B199" t="s">
        <v>50</v>
      </c>
      <c r="C199" s="4">
        <v>45488</v>
      </c>
      <c r="D199">
        <v>26.3</v>
      </c>
      <c r="E199">
        <v>21</v>
      </c>
      <c r="F199">
        <v>31</v>
      </c>
      <c r="H199">
        <v>5.9</v>
      </c>
      <c r="I199">
        <v>3.5</v>
      </c>
      <c r="K199" s="18">
        <f>MONTH(날씨10[[#This Row],[tm]])</f>
        <v>7</v>
      </c>
      <c r="L199" s="18">
        <f>DAY(날씨10[[#This Row],[tm]])</f>
        <v>15</v>
      </c>
    </row>
    <row r="200" spans="1:12" x14ac:dyDescent="0.3">
      <c r="A200">
        <v>95</v>
      </c>
      <c r="B200" t="s">
        <v>50</v>
      </c>
      <c r="C200" s="4">
        <v>45489</v>
      </c>
      <c r="D200">
        <v>25.8</v>
      </c>
      <c r="E200">
        <v>21.6</v>
      </c>
      <c r="F200">
        <v>32.1</v>
      </c>
      <c r="G200">
        <v>2.2000000000000002</v>
      </c>
      <c r="H200">
        <v>7.7</v>
      </c>
      <c r="I200">
        <v>4.2</v>
      </c>
      <c r="K200" s="18">
        <f>MONTH(날씨10[[#This Row],[tm]])</f>
        <v>7</v>
      </c>
      <c r="L200" s="18">
        <f>DAY(날씨10[[#This Row],[tm]])</f>
        <v>16</v>
      </c>
    </row>
    <row r="201" spans="1:12" x14ac:dyDescent="0.3">
      <c r="A201">
        <v>95</v>
      </c>
      <c r="B201" t="s">
        <v>50</v>
      </c>
      <c r="C201" s="4">
        <v>45490</v>
      </c>
      <c r="D201">
        <v>23.4</v>
      </c>
      <c r="E201">
        <v>22.2</v>
      </c>
      <c r="F201">
        <v>26.5</v>
      </c>
      <c r="G201">
        <v>194.9</v>
      </c>
      <c r="H201">
        <v>6.7</v>
      </c>
      <c r="I201">
        <v>3.1</v>
      </c>
      <c r="K201" s="18">
        <f>MONTH(날씨10[[#This Row],[tm]])</f>
        <v>7</v>
      </c>
      <c r="L201" s="18">
        <f>DAY(날씨10[[#This Row],[tm]])</f>
        <v>17</v>
      </c>
    </row>
    <row r="202" spans="1:12" x14ac:dyDescent="0.3">
      <c r="A202">
        <v>95</v>
      </c>
      <c r="B202" t="s">
        <v>50</v>
      </c>
      <c r="C202" s="4">
        <v>45491</v>
      </c>
      <c r="D202">
        <v>23.8</v>
      </c>
      <c r="E202">
        <v>22.4</v>
      </c>
      <c r="F202">
        <v>24.8</v>
      </c>
      <c r="G202">
        <v>160.30000000000001</v>
      </c>
      <c r="H202">
        <v>9.5</v>
      </c>
      <c r="I202">
        <v>5</v>
      </c>
      <c r="K202" s="18">
        <f>MONTH(날씨10[[#This Row],[tm]])</f>
        <v>7</v>
      </c>
      <c r="L202" s="18">
        <f>DAY(날씨10[[#This Row],[tm]])</f>
        <v>18</v>
      </c>
    </row>
    <row r="203" spans="1:12" x14ac:dyDescent="0.3">
      <c r="A203">
        <v>95</v>
      </c>
      <c r="B203" t="s">
        <v>50</v>
      </c>
      <c r="C203" s="4">
        <v>45492</v>
      </c>
      <c r="D203">
        <v>26</v>
      </c>
      <c r="E203">
        <v>21.4</v>
      </c>
      <c r="F203">
        <v>30.5</v>
      </c>
      <c r="H203">
        <v>5.0999999999999996</v>
      </c>
      <c r="I203">
        <v>2.6</v>
      </c>
      <c r="K203" s="18">
        <f>MONTH(날씨10[[#This Row],[tm]])</f>
        <v>7</v>
      </c>
      <c r="L203" s="18">
        <f>DAY(날씨10[[#This Row],[tm]])</f>
        <v>19</v>
      </c>
    </row>
    <row r="204" spans="1:12" x14ac:dyDescent="0.3">
      <c r="A204">
        <v>95</v>
      </c>
      <c r="B204" t="s">
        <v>50</v>
      </c>
      <c r="C204" s="4">
        <v>45493</v>
      </c>
      <c r="D204">
        <v>25.5</v>
      </c>
      <c r="E204">
        <v>21.8</v>
      </c>
      <c r="F204">
        <v>29.1</v>
      </c>
      <c r="G204">
        <v>6.8</v>
      </c>
      <c r="H204">
        <v>9.6999999999999993</v>
      </c>
      <c r="I204">
        <v>5.0999999999999996</v>
      </c>
      <c r="K204" s="18">
        <f>MONTH(날씨10[[#This Row],[tm]])</f>
        <v>7</v>
      </c>
      <c r="L204" s="18">
        <f>DAY(날씨10[[#This Row],[tm]])</f>
        <v>20</v>
      </c>
    </row>
    <row r="205" spans="1:12" x14ac:dyDescent="0.3">
      <c r="A205">
        <v>95</v>
      </c>
      <c r="B205" t="s">
        <v>50</v>
      </c>
      <c r="C205" s="4">
        <v>45494</v>
      </c>
      <c r="D205">
        <v>24.6</v>
      </c>
      <c r="E205">
        <v>21.5</v>
      </c>
      <c r="F205">
        <v>28.5</v>
      </c>
      <c r="G205">
        <v>15</v>
      </c>
      <c r="H205">
        <v>12.9</v>
      </c>
      <c r="I205">
        <v>5.8</v>
      </c>
      <c r="K205" s="18">
        <f>MONTH(날씨10[[#This Row],[tm]])</f>
        <v>7</v>
      </c>
      <c r="L205" s="18">
        <f>DAY(날씨10[[#This Row],[tm]])</f>
        <v>21</v>
      </c>
    </row>
    <row r="206" spans="1:12" x14ac:dyDescent="0.3">
      <c r="A206">
        <v>95</v>
      </c>
      <c r="B206" t="s">
        <v>50</v>
      </c>
      <c r="C206" s="4">
        <v>45495</v>
      </c>
      <c r="D206">
        <v>25.3</v>
      </c>
      <c r="E206">
        <v>23.9</v>
      </c>
      <c r="F206">
        <v>27.7</v>
      </c>
      <c r="G206">
        <v>172.5</v>
      </c>
      <c r="H206">
        <v>14.9</v>
      </c>
      <c r="I206">
        <v>5.2</v>
      </c>
      <c r="K206" s="18">
        <f>MONTH(날씨10[[#This Row],[tm]])</f>
        <v>7</v>
      </c>
      <c r="L206" s="18">
        <f>DAY(날씨10[[#This Row],[tm]])</f>
        <v>22</v>
      </c>
    </row>
    <row r="207" spans="1:12" x14ac:dyDescent="0.3">
      <c r="A207">
        <v>95</v>
      </c>
      <c r="B207" t="s">
        <v>50</v>
      </c>
      <c r="C207" s="4">
        <v>45496</v>
      </c>
      <c r="D207">
        <v>25.6</v>
      </c>
      <c r="E207">
        <v>24</v>
      </c>
      <c r="F207">
        <v>28</v>
      </c>
      <c r="G207">
        <v>10.3</v>
      </c>
      <c r="H207">
        <v>10.8</v>
      </c>
      <c r="I207">
        <v>4.8</v>
      </c>
      <c r="K207" s="18">
        <f>MONTH(날씨10[[#This Row],[tm]])</f>
        <v>7</v>
      </c>
      <c r="L207" s="18">
        <f>DAY(날씨10[[#This Row],[tm]])</f>
        <v>23</v>
      </c>
    </row>
    <row r="208" spans="1:12" x14ac:dyDescent="0.3">
      <c r="A208">
        <v>95</v>
      </c>
      <c r="B208" t="s">
        <v>50</v>
      </c>
      <c r="C208" s="4">
        <v>45497</v>
      </c>
      <c r="D208">
        <v>26.7</v>
      </c>
      <c r="E208">
        <v>23.5</v>
      </c>
      <c r="F208">
        <v>30.5</v>
      </c>
      <c r="G208">
        <v>6.8</v>
      </c>
      <c r="H208">
        <v>6.2</v>
      </c>
      <c r="I208">
        <v>3.4</v>
      </c>
      <c r="K208" s="18">
        <f>MONTH(날씨10[[#This Row],[tm]])</f>
        <v>7</v>
      </c>
      <c r="L208" s="18">
        <f>DAY(날씨10[[#This Row],[tm]])</f>
        <v>24</v>
      </c>
    </row>
    <row r="209" spans="1:12" x14ac:dyDescent="0.3">
      <c r="A209">
        <v>95</v>
      </c>
      <c r="B209" t="s">
        <v>50</v>
      </c>
      <c r="C209" s="4">
        <v>45498</v>
      </c>
      <c r="D209">
        <v>27.4</v>
      </c>
      <c r="E209">
        <v>23.7</v>
      </c>
      <c r="F209">
        <v>31.9</v>
      </c>
      <c r="G209">
        <v>12.1</v>
      </c>
      <c r="H209">
        <v>13.2</v>
      </c>
      <c r="I209">
        <v>6</v>
      </c>
      <c r="K209" s="18">
        <f>MONTH(날씨10[[#This Row],[tm]])</f>
        <v>7</v>
      </c>
      <c r="L209" s="18">
        <f>DAY(날씨10[[#This Row],[tm]])</f>
        <v>25</v>
      </c>
    </row>
    <row r="210" spans="1:12" x14ac:dyDescent="0.3">
      <c r="A210">
        <v>95</v>
      </c>
      <c r="B210" t="s">
        <v>50</v>
      </c>
      <c r="C210" s="4">
        <v>45499</v>
      </c>
      <c r="D210">
        <v>26.8</v>
      </c>
      <c r="E210">
        <v>23.2</v>
      </c>
      <c r="F210">
        <v>33.4</v>
      </c>
      <c r="G210">
        <v>40.1</v>
      </c>
      <c r="H210">
        <v>10.4</v>
      </c>
      <c r="I210">
        <v>4</v>
      </c>
      <c r="K210" s="18">
        <f>MONTH(날씨10[[#This Row],[tm]])</f>
        <v>7</v>
      </c>
      <c r="L210" s="18">
        <f>DAY(날씨10[[#This Row],[tm]])</f>
        <v>26</v>
      </c>
    </row>
    <row r="211" spans="1:12" x14ac:dyDescent="0.3">
      <c r="A211">
        <v>95</v>
      </c>
      <c r="B211" t="s">
        <v>50</v>
      </c>
      <c r="C211" s="4">
        <v>45500</v>
      </c>
      <c r="D211">
        <v>27.4</v>
      </c>
      <c r="E211">
        <v>25.2</v>
      </c>
      <c r="F211">
        <v>31.6</v>
      </c>
      <c r="G211">
        <v>47</v>
      </c>
      <c r="H211">
        <v>7.4</v>
      </c>
      <c r="I211">
        <v>3.7</v>
      </c>
      <c r="K211" s="18">
        <f>MONTH(날씨10[[#This Row],[tm]])</f>
        <v>7</v>
      </c>
      <c r="L211" s="18">
        <f>DAY(날씨10[[#This Row],[tm]])</f>
        <v>27</v>
      </c>
    </row>
    <row r="212" spans="1:12" x14ac:dyDescent="0.3">
      <c r="A212">
        <v>95</v>
      </c>
      <c r="B212" t="s">
        <v>50</v>
      </c>
      <c r="C212" s="4">
        <v>45501</v>
      </c>
      <c r="D212">
        <v>28.2</v>
      </c>
      <c r="E212">
        <v>25.6</v>
      </c>
      <c r="F212">
        <v>31.2</v>
      </c>
      <c r="G212">
        <v>0</v>
      </c>
      <c r="H212">
        <v>9.1999999999999993</v>
      </c>
      <c r="I212">
        <v>4</v>
      </c>
      <c r="K212" s="18">
        <f>MONTH(날씨10[[#This Row],[tm]])</f>
        <v>7</v>
      </c>
      <c r="L212" s="18">
        <f>DAY(날씨10[[#This Row],[tm]])</f>
        <v>28</v>
      </c>
    </row>
    <row r="213" spans="1:12" x14ac:dyDescent="0.3">
      <c r="A213">
        <v>95</v>
      </c>
      <c r="B213" t="s">
        <v>50</v>
      </c>
      <c r="C213" s="4">
        <v>45502</v>
      </c>
      <c r="D213">
        <v>25.6</v>
      </c>
      <c r="E213">
        <v>25.1</v>
      </c>
      <c r="F213">
        <v>27.3</v>
      </c>
      <c r="G213">
        <v>5.3</v>
      </c>
      <c r="H213">
        <v>8.4</v>
      </c>
      <c r="I213">
        <v>4</v>
      </c>
      <c r="K213" s="18">
        <f>MONTH(날씨10[[#This Row],[tm]])</f>
        <v>7</v>
      </c>
      <c r="L213" s="18">
        <f>DAY(날씨10[[#This Row],[tm]])</f>
        <v>29</v>
      </c>
    </row>
    <row r="214" spans="1:12" x14ac:dyDescent="0.3">
      <c r="A214">
        <v>95</v>
      </c>
      <c r="B214" t="s">
        <v>50</v>
      </c>
      <c r="C214" s="4">
        <v>45503</v>
      </c>
      <c r="D214">
        <v>26.6</v>
      </c>
      <c r="E214">
        <v>24.4</v>
      </c>
      <c r="F214">
        <v>30.4</v>
      </c>
      <c r="G214">
        <v>2.1</v>
      </c>
      <c r="H214">
        <v>7.1</v>
      </c>
      <c r="I214">
        <v>3.6</v>
      </c>
      <c r="K214" s="18">
        <f>MONTH(날씨10[[#This Row],[tm]])</f>
        <v>7</v>
      </c>
      <c r="L214" s="18">
        <f>DAY(날씨10[[#This Row],[tm]])</f>
        <v>30</v>
      </c>
    </row>
    <row r="215" spans="1:12" x14ac:dyDescent="0.3">
      <c r="A215">
        <v>95</v>
      </c>
      <c r="B215" t="s">
        <v>50</v>
      </c>
      <c r="C215" s="4">
        <v>45504</v>
      </c>
      <c r="D215">
        <v>28</v>
      </c>
      <c r="E215">
        <v>25.3</v>
      </c>
      <c r="F215">
        <v>31.8</v>
      </c>
      <c r="H215">
        <v>6.4</v>
      </c>
      <c r="I215">
        <v>2.5</v>
      </c>
      <c r="K215" s="18">
        <f>MONTH(날씨10[[#This Row],[tm]])</f>
        <v>7</v>
      </c>
      <c r="L215" s="18">
        <f>DAY(날씨10[[#This Row],[tm]])</f>
        <v>31</v>
      </c>
    </row>
    <row r="216" spans="1:12" x14ac:dyDescent="0.3">
      <c r="A216">
        <v>95</v>
      </c>
      <c r="B216" t="s">
        <v>50</v>
      </c>
      <c r="C216" s="4">
        <v>45505</v>
      </c>
      <c r="D216">
        <v>28.3</v>
      </c>
      <c r="E216">
        <v>25.3</v>
      </c>
      <c r="F216">
        <v>31.5</v>
      </c>
      <c r="G216">
        <v>0</v>
      </c>
      <c r="H216">
        <v>5.7</v>
      </c>
      <c r="I216">
        <v>3</v>
      </c>
      <c r="K216" s="18">
        <f>MONTH(날씨10[[#This Row],[tm]])</f>
        <v>8</v>
      </c>
      <c r="L216" s="18">
        <f>DAY(날씨10[[#This Row],[tm]])</f>
        <v>1</v>
      </c>
    </row>
    <row r="217" spans="1:12" x14ac:dyDescent="0.3">
      <c r="A217">
        <v>95</v>
      </c>
      <c r="B217" t="s">
        <v>50</v>
      </c>
      <c r="C217" s="4">
        <v>45506</v>
      </c>
      <c r="D217">
        <v>28.1</v>
      </c>
      <c r="E217">
        <v>25.8</v>
      </c>
      <c r="F217">
        <v>30.9</v>
      </c>
      <c r="G217">
        <v>0.5</v>
      </c>
      <c r="H217">
        <v>6.3</v>
      </c>
      <c r="I217">
        <v>3.3</v>
      </c>
      <c r="K217" s="18">
        <f>MONTH(날씨10[[#This Row],[tm]])</f>
        <v>8</v>
      </c>
      <c r="L217" s="18">
        <f>DAY(날씨10[[#This Row],[tm]])</f>
        <v>2</v>
      </c>
    </row>
    <row r="218" spans="1:12" x14ac:dyDescent="0.3">
      <c r="A218">
        <v>95</v>
      </c>
      <c r="B218" t="s">
        <v>50</v>
      </c>
      <c r="C218" s="4">
        <v>45507</v>
      </c>
      <c r="D218">
        <v>29</v>
      </c>
      <c r="E218">
        <v>25.4</v>
      </c>
      <c r="F218">
        <v>33.299999999999997</v>
      </c>
      <c r="H218">
        <v>4.5</v>
      </c>
      <c r="I218">
        <v>2.1</v>
      </c>
      <c r="K218" s="18">
        <f>MONTH(날씨10[[#This Row],[tm]])</f>
        <v>8</v>
      </c>
      <c r="L218" s="18">
        <f>DAY(날씨10[[#This Row],[tm]])</f>
        <v>3</v>
      </c>
    </row>
    <row r="219" spans="1:12" x14ac:dyDescent="0.3">
      <c r="A219">
        <v>95</v>
      </c>
      <c r="B219" t="s">
        <v>50</v>
      </c>
      <c r="C219" s="4">
        <v>45508</v>
      </c>
      <c r="D219">
        <v>29</v>
      </c>
      <c r="E219">
        <v>23.9</v>
      </c>
      <c r="F219">
        <v>34.799999999999997</v>
      </c>
      <c r="H219">
        <v>4.5</v>
      </c>
      <c r="I219">
        <v>3</v>
      </c>
      <c r="K219" s="18">
        <f>MONTH(날씨10[[#This Row],[tm]])</f>
        <v>8</v>
      </c>
      <c r="L219" s="18">
        <f>DAY(날씨10[[#This Row],[tm]])</f>
        <v>4</v>
      </c>
    </row>
    <row r="220" spans="1:12" x14ac:dyDescent="0.3">
      <c r="A220">
        <v>95</v>
      </c>
      <c r="B220" t="s">
        <v>50</v>
      </c>
      <c r="C220" s="4">
        <v>45509</v>
      </c>
      <c r="D220">
        <v>28.5</v>
      </c>
      <c r="E220">
        <v>24.8</v>
      </c>
      <c r="F220">
        <v>33.6</v>
      </c>
      <c r="G220">
        <v>5.0999999999999996</v>
      </c>
      <c r="H220">
        <v>9.4</v>
      </c>
      <c r="I220">
        <v>3.7</v>
      </c>
      <c r="K220" s="18">
        <f>MONTH(날씨10[[#This Row],[tm]])</f>
        <v>8</v>
      </c>
      <c r="L220" s="18">
        <f>DAY(날씨10[[#This Row],[tm]])</f>
        <v>5</v>
      </c>
    </row>
    <row r="221" spans="1:12" x14ac:dyDescent="0.3">
      <c r="A221">
        <v>95</v>
      </c>
      <c r="B221" t="s">
        <v>50</v>
      </c>
      <c r="C221" s="4">
        <v>45510</v>
      </c>
      <c r="D221">
        <v>26</v>
      </c>
      <c r="E221">
        <v>23.1</v>
      </c>
      <c r="F221">
        <v>32.299999999999997</v>
      </c>
      <c r="G221">
        <v>90.5</v>
      </c>
      <c r="H221">
        <v>8.6999999999999993</v>
      </c>
      <c r="I221">
        <v>5</v>
      </c>
      <c r="K221" s="18">
        <f>MONTH(날씨10[[#This Row],[tm]])</f>
        <v>8</v>
      </c>
      <c r="L221" s="18">
        <f>DAY(날씨10[[#This Row],[tm]])</f>
        <v>6</v>
      </c>
    </row>
    <row r="222" spans="1:12" x14ac:dyDescent="0.3">
      <c r="A222">
        <v>95</v>
      </c>
      <c r="B222" t="s">
        <v>50</v>
      </c>
      <c r="C222" s="4">
        <v>45511</v>
      </c>
      <c r="D222">
        <v>26.3</v>
      </c>
      <c r="E222">
        <v>23.7</v>
      </c>
      <c r="F222">
        <v>31.8</v>
      </c>
      <c r="G222">
        <v>14</v>
      </c>
      <c r="H222">
        <v>8.3000000000000007</v>
      </c>
      <c r="I222">
        <v>4</v>
      </c>
      <c r="K222" s="18">
        <f>MONTH(날씨10[[#This Row],[tm]])</f>
        <v>8</v>
      </c>
      <c r="L222" s="18">
        <f>DAY(날씨10[[#This Row],[tm]])</f>
        <v>7</v>
      </c>
    </row>
    <row r="223" spans="1:12" x14ac:dyDescent="0.3">
      <c r="A223">
        <v>95</v>
      </c>
      <c r="B223" t="s">
        <v>50</v>
      </c>
      <c r="C223" s="4">
        <v>45512</v>
      </c>
      <c r="D223">
        <v>26.9</v>
      </c>
      <c r="E223">
        <v>23.9</v>
      </c>
      <c r="F223">
        <v>31.6</v>
      </c>
      <c r="H223">
        <v>3.9</v>
      </c>
      <c r="I223">
        <v>2.2000000000000002</v>
      </c>
      <c r="K223" s="18">
        <f>MONTH(날씨10[[#This Row],[tm]])</f>
        <v>8</v>
      </c>
      <c r="L223" s="18">
        <f>DAY(날씨10[[#This Row],[tm]])</f>
        <v>8</v>
      </c>
    </row>
    <row r="224" spans="1:12" x14ac:dyDescent="0.3">
      <c r="A224">
        <v>95</v>
      </c>
      <c r="B224" t="s">
        <v>50</v>
      </c>
      <c r="C224" s="4">
        <v>45513</v>
      </c>
      <c r="D224">
        <v>27.5</v>
      </c>
      <c r="E224">
        <v>23.6</v>
      </c>
      <c r="F224">
        <v>32.1</v>
      </c>
      <c r="H224">
        <v>5.2</v>
      </c>
      <c r="I224">
        <v>3.1</v>
      </c>
      <c r="K224" s="18">
        <f>MONTH(날씨10[[#This Row],[tm]])</f>
        <v>8</v>
      </c>
      <c r="L224" s="18">
        <f>DAY(날씨10[[#This Row],[tm]])</f>
        <v>9</v>
      </c>
    </row>
    <row r="225" spans="1:12" x14ac:dyDescent="0.3">
      <c r="A225">
        <v>95</v>
      </c>
      <c r="B225" t="s">
        <v>50</v>
      </c>
      <c r="C225" s="4">
        <v>45514</v>
      </c>
      <c r="D225">
        <v>27.7</v>
      </c>
      <c r="E225">
        <v>22.6</v>
      </c>
      <c r="F225">
        <v>33.6</v>
      </c>
      <c r="H225">
        <v>5.6</v>
      </c>
      <c r="I225">
        <v>3.1</v>
      </c>
      <c r="K225" s="18">
        <f>MONTH(날씨10[[#This Row],[tm]])</f>
        <v>8</v>
      </c>
      <c r="L225" s="18">
        <f>DAY(날씨10[[#This Row],[tm]])</f>
        <v>10</v>
      </c>
    </row>
    <row r="226" spans="1:12" x14ac:dyDescent="0.3">
      <c r="A226">
        <v>95</v>
      </c>
      <c r="B226" t="s">
        <v>50</v>
      </c>
      <c r="C226" s="4">
        <v>45515</v>
      </c>
      <c r="D226">
        <v>28.1</v>
      </c>
      <c r="E226">
        <v>24</v>
      </c>
      <c r="F226">
        <v>33.4</v>
      </c>
      <c r="H226">
        <v>5.5</v>
      </c>
      <c r="I226">
        <v>2.9</v>
      </c>
      <c r="K226" s="18">
        <f>MONTH(날씨10[[#This Row],[tm]])</f>
        <v>8</v>
      </c>
      <c r="L226" s="18">
        <f>DAY(날씨10[[#This Row],[tm]])</f>
        <v>11</v>
      </c>
    </row>
    <row r="227" spans="1:12" x14ac:dyDescent="0.3">
      <c r="A227">
        <v>95</v>
      </c>
      <c r="B227" t="s">
        <v>50</v>
      </c>
      <c r="C227" s="4">
        <v>45516</v>
      </c>
      <c r="D227">
        <v>28.7</v>
      </c>
      <c r="E227">
        <v>23.9</v>
      </c>
      <c r="F227">
        <v>33.9</v>
      </c>
      <c r="H227">
        <v>5.0999999999999996</v>
      </c>
      <c r="I227">
        <v>2.2000000000000002</v>
      </c>
      <c r="K227" s="18">
        <f>MONTH(날씨10[[#This Row],[tm]])</f>
        <v>8</v>
      </c>
      <c r="L227" s="18">
        <f>DAY(날씨10[[#This Row],[tm]])</f>
        <v>12</v>
      </c>
    </row>
    <row r="228" spans="1:12" x14ac:dyDescent="0.3">
      <c r="A228">
        <v>95</v>
      </c>
      <c r="B228" t="s">
        <v>50</v>
      </c>
      <c r="C228" s="4">
        <v>45517</v>
      </c>
      <c r="D228">
        <v>28.7</v>
      </c>
      <c r="E228">
        <v>23.9</v>
      </c>
      <c r="F228">
        <v>34</v>
      </c>
      <c r="H228">
        <v>4.9000000000000004</v>
      </c>
      <c r="I228">
        <v>2.7</v>
      </c>
      <c r="K228" s="18">
        <f>MONTH(날씨10[[#This Row],[tm]])</f>
        <v>8</v>
      </c>
      <c r="L228" s="18">
        <f>DAY(날씨10[[#This Row],[tm]])</f>
        <v>13</v>
      </c>
    </row>
    <row r="229" spans="1:12" x14ac:dyDescent="0.3">
      <c r="A229">
        <v>95</v>
      </c>
      <c r="B229" t="s">
        <v>50</v>
      </c>
      <c r="C229" s="4">
        <v>45518</v>
      </c>
      <c r="D229">
        <v>28.6</v>
      </c>
      <c r="E229">
        <v>23.9</v>
      </c>
      <c r="F229">
        <v>35.700000000000003</v>
      </c>
      <c r="G229">
        <v>10.3</v>
      </c>
      <c r="H229">
        <v>6.5</v>
      </c>
      <c r="I229">
        <v>4.3</v>
      </c>
      <c r="K229" s="18">
        <f>MONTH(날씨10[[#This Row],[tm]])</f>
        <v>8</v>
      </c>
      <c r="L229" s="18">
        <f>DAY(날씨10[[#This Row],[tm]])</f>
        <v>14</v>
      </c>
    </row>
    <row r="230" spans="1:12" x14ac:dyDescent="0.3">
      <c r="A230">
        <v>95</v>
      </c>
      <c r="B230" t="s">
        <v>50</v>
      </c>
      <c r="C230" s="4">
        <v>45519</v>
      </c>
      <c r="D230">
        <v>27.8</v>
      </c>
      <c r="E230">
        <v>23.1</v>
      </c>
      <c r="F230">
        <v>33.6</v>
      </c>
      <c r="H230">
        <v>4.4000000000000004</v>
      </c>
      <c r="I230">
        <v>2.5</v>
      </c>
      <c r="K230" s="18">
        <f>MONTH(날씨10[[#This Row],[tm]])</f>
        <v>8</v>
      </c>
      <c r="L230" s="18">
        <f>DAY(날씨10[[#This Row],[tm]])</f>
        <v>15</v>
      </c>
    </row>
    <row r="231" spans="1:12" x14ac:dyDescent="0.3">
      <c r="A231">
        <v>95</v>
      </c>
      <c r="B231" t="s">
        <v>50</v>
      </c>
      <c r="C231" s="4">
        <v>45520</v>
      </c>
      <c r="D231">
        <v>27.8</v>
      </c>
      <c r="E231">
        <v>23.6</v>
      </c>
      <c r="F231">
        <v>33.799999999999997</v>
      </c>
      <c r="G231">
        <v>4.3</v>
      </c>
      <c r="H231">
        <v>7.5</v>
      </c>
      <c r="I231">
        <v>3.9</v>
      </c>
      <c r="K231" s="18">
        <f>MONTH(날씨10[[#This Row],[tm]])</f>
        <v>8</v>
      </c>
      <c r="L231" s="18">
        <f>DAY(날씨10[[#This Row],[tm]])</f>
        <v>16</v>
      </c>
    </row>
    <row r="232" spans="1:12" x14ac:dyDescent="0.3">
      <c r="A232">
        <v>95</v>
      </c>
      <c r="B232" t="s">
        <v>50</v>
      </c>
      <c r="C232" s="4">
        <v>45521</v>
      </c>
      <c r="D232">
        <v>28.4</v>
      </c>
      <c r="E232">
        <v>23.2</v>
      </c>
      <c r="F232">
        <v>33.9</v>
      </c>
      <c r="H232">
        <v>3.4</v>
      </c>
      <c r="I232">
        <v>1.7</v>
      </c>
      <c r="K232" s="18">
        <f>MONTH(날씨10[[#This Row],[tm]])</f>
        <v>8</v>
      </c>
      <c r="L232" s="18">
        <f>DAY(날씨10[[#This Row],[tm]])</f>
        <v>17</v>
      </c>
    </row>
    <row r="233" spans="1:12" x14ac:dyDescent="0.3">
      <c r="A233">
        <v>95</v>
      </c>
      <c r="B233" t="s">
        <v>50</v>
      </c>
      <c r="C233" s="4">
        <v>45522</v>
      </c>
      <c r="D233">
        <v>27.5</v>
      </c>
      <c r="E233">
        <v>23.9</v>
      </c>
      <c r="F233">
        <v>33.4</v>
      </c>
      <c r="G233">
        <v>0.3</v>
      </c>
      <c r="H233">
        <v>4.7</v>
      </c>
      <c r="I233">
        <v>2.2999999999999998</v>
      </c>
      <c r="K233" s="18">
        <f>MONTH(날씨10[[#This Row],[tm]])</f>
        <v>8</v>
      </c>
      <c r="L233" s="18">
        <f>DAY(날씨10[[#This Row],[tm]])</f>
        <v>18</v>
      </c>
    </row>
    <row r="234" spans="1:12" x14ac:dyDescent="0.3">
      <c r="A234">
        <v>95</v>
      </c>
      <c r="B234" t="s">
        <v>50</v>
      </c>
      <c r="C234" s="4">
        <v>45523</v>
      </c>
      <c r="D234">
        <v>27.8</v>
      </c>
      <c r="E234">
        <v>23.4</v>
      </c>
      <c r="F234">
        <v>34.299999999999997</v>
      </c>
      <c r="H234">
        <v>3.6</v>
      </c>
      <c r="I234">
        <v>1.9</v>
      </c>
      <c r="K234" s="18">
        <f>MONTH(날씨10[[#This Row],[tm]])</f>
        <v>8</v>
      </c>
      <c r="L234" s="18">
        <f>DAY(날씨10[[#This Row],[tm]])</f>
        <v>19</v>
      </c>
    </row>
    <row r="235" spans="1:12" x14ac:dyDescent="0.3">
      <c r="A235">
        <v>95</v>
      </c>
      <c r="B235" t="s">
        <v>50</v>
      </c>
      <c r="C235" s="4">
        <v>45524</v>
      </c>
      <c r="D235">
        <v>29</v>
      </c>
      <c r="E235">
        <v>23.1</v>
      </c>
      <c r="F235">
        <v>35</v>
      </c>
      <c r="G235">
        <v>0</v>
      </c>
      <c r="H235">
        <v>7.7</v>
      </c>
      <c r="I235">
        <v>3.5</v>
      </c>
      <c r="K235" s="18">
        <f>MONTH(날씨10[[#This Row],[tm]])</f>
        <v>8</v>
      </c>
      <c r="L235" s="18">
        <f>DAY(날씨10[[#This Row],[tm]])</f>
        <v>20</v>
      </c>
    </row>
    <row r="236" spans="1:12" x14ac:dyDescent="0.3">
      <c r="A236">
        <v>95</v>
      </c>
      <c r="B236" t="s">
        <v>50</v>
      </c>
      <c r="C236" s="4">
        <v>45525</v>
      </c>
      <c r="D236">
        <v>26.5</v>
      </c>
      <c r="E236">
        <v>24.5</v>
      </c>
      <c r="F236">
        <v>28.1</v>
      </c>
      <c r="G236">
        <v>85.2</v>
      </c>
      <c r="H236">
        <v>7.9</v>
      </c>
      <c r="I236">
        <v>3.9</v>
      </c>
      <c r="K236" s="18">
        <f>MONTH(날씨10[[#This Row],[tm]])</f>
        <v>8</v>
      </c>
      <c r="L236" s="18">
        <f>DAY(날씨10[[#This Row],[tm]])</f>
        <v>21</v>
      </c>
    </row>
    <row r="237" spans="1:12" x14ac:dyDescent="0.3">
      <c r="A237">
        <v>95</v>
      </c>
      <c r="B237" t="s">
        <v>50</v>
      </c>
      <c r="C237" s="4">
        <v>45526</v>
      </c>
      <c r="D237">
        <v>27</v>
      </c>
      <c r="E237">
        <v>25.3</v>
      </c>
      <c r="F237">
        <v>31.4</v>
      </c>
      <c r="G237">
        <v>22</v>
      </c>
      <c r="H237">
        <v>9.8000000000000007</v>
      </c>
      <c r="I237">
        <v>4.7</v>
      </c>
      <c r="K237" s="18">
        <f>MONTH(날씨10[[#This Row],[tm]])</f>
        <v>8</v>
      </c>
      <c r="L237" s="18">
        <f>DAY(날씨10[[#This Row],[tm]])</f>
        <v>22</v>
      </c>
    </row>
    <row r="238" spans="1:12" x14ac:dyDescent="0.3">
      <c r="A238">
        <v>95</v>
      </c>
      <c r="B238" t="s">
        <v>50</v>
      </c>
      <c r="C238" s="4">
        <v>45527</v>
      </c>
      <c r="D238">
        <v>27.2</v>
      </c>
      <c r="E238">
        <v>24.3</v>
      </c>
      <c r="F238">
        <v>31.1</v>
      </c>
      <c r="G238">
        <v>0.7</v>
      </c>
      <c r="H238">
        <v>7.8</v>
      </c>
      <c r="I238">
        <v>3.9</v>
      </c>
      <c r="K238" s="18">
        <f>MONTH(날씨10[[#This Row],[tm]])</f>
        <v>8</v>
      </c>
      <c r="L238" s="18">
        <f>DAY(날씨10[[#This Row],[tm]])</f>
        <v>23</v>
      </c>
    </row>
    <row r="239" spans="1:12" x14ac:dyDescent="0.3">
      <c r="A239">
        <v>95</v>
      </c>
      <c r="B239" t="s">
        <v>50</v>
      </c>
      <c r="C239" s="4">
        <v>45528</v>
      </c>
      <c r="D239">
        <v>26.3</v>
      </c>
      <c r="E239">
        <v>22.2</v>
      </c>
      <c r="F239">
        <v>31</v>
      </c>
      <c r="G239">
        <v>0</v>
      </c>
      <c r="H239">
        <v>5.0999999999999996</v>
      </c>
      <c r="I239">
        <v>2.5</v>
      </c>
      <c r="K239" s="18">
        <f>MONTH(날씨10[[#This Row],[tm]])</f>
        <v>8</v>
      </c>
      <c r="L239" s="18">
        <f>DAY(날씨10[[#This Row],[tm]])</f>
        <v>24</v>
      </c>
    </row>
    <row r="240" spans="1:12" x14ac:dyDescent="0.3">
      <c r="A240">
        <v>95</v>
      </c>
      <c r="B240" t="s">
        <v>50</v>
      </c>
      <c r="C240" s="4">
        <v>45529</v>
      </c>
      <c r="D240">
        <v>26.6</v>
      </c>
      <c r="E240">
        <v>22.5</v>
      </c>
      <c r="F240">
        <v>31.7</v>
      </c>
      <c r="H240">
        <v>4.0999999999999996</v>
      </c>
      <c r="I240">
        <v>2.4</v>
      </c>
      <c r="K240" s="18">
        <f>MONTH(날씨10[[#This Row],[tm]])</f>
        <v>8</v>
      </c>
      <c r="L240" s="18">
        <f>DAY(날씨10[[#This Row],[tm]])</f>
        <v>25</v>
      </c>
    </row>
    <row r="241" spans="1:12" x14ac:dyDescent="0.3">
      <c r="A241">
        <v>95</v>
      </c>
      <c r="B241" t="s">
        <v>50</v>
      </c>
      <c r="C241" s="4">
        <v>45530</v>
      </c>
      <c r="D241">
        <v>25.9</v>
      </c>
      <c r="E241">
        <v>22.5</v>
      </c>
      <c r="F241">
        <v>29.8</v>
      </c>
      <c r="G241">
        <v>0</v>
      </c>
      <c r="H241">
        <v>3.4</v>
      </c>
      <c r="I241">
        <v>2.2000000000000002</v>
      </c>
      <c r="K241" s="18">
        <f>MONTH(날씨10[[#This Row],[tm]])</f>
        <v>8</v>
      </c>
      <c r="L241" s="18">
        <f>DAY(날씨10[[#This Row],[tm]])</f>
        <v>26</v>
      </c>
    </row>
    <row r="242" spans="1:12" x14ac:dyDescent="0.3">
      <c r="A242">
        <v>95</v>
      </c>
      <c r="B242" t="s">
        <v>50</v>
      </c>
      <c r="C242" s="4">
        <v>45531</v>
      </c>
      <c r="D242">
        <v>24.7</v>
      </c>
      <c r="E242">
        <v>21.8</v>
      </c>
      <c r="F242">
        <v>29.7</v>
      </c>
      <c r="G242">
        <v>0</v>
      </c>
      <c r="H242">
        <v>6.5</v>
      </c>
      <c r="I242">
        <v>3.5</v>
      </c>
      <c r="K242" s="18">
        <f>MONTH(날씨10[[#This Row],[tm]])</f>
        <v>8</v>
      </c>
      <c r="L242" s="18">
        <f>DAY(날씨10[[#This Row],[tm]])</f>
        <v>27</v>
      </c>
    </row>
    <row r="243" spans="1:12" x14ac:dyDescent="0.3">
      <c r="A243">
        <v>95</v>
      </c>
      <c r="B243" t="s">
        <v>50</v>
      </c>
      <c r="C243" s="4">
        <v>45532</v>
      </c>
      <c r="D243">
        <v>25.8</v>
      </c>
      <c r="E243">
        <v>19.899999999999999</v>
      </c>
      <c r="F243">
        <v>32.5</v>
      </c>
      <c r="H243">
        <v>7</v>
      </c>
      <c r="I243">
        <v>3.7</v>
      </c>
      <c r="K243" s="18">
        <f>MONTH(날씨10[[#This Row],[tm]])</f>
        <v>8</v>
      </c>
      <c r="L243" s="18">
        <f>DAY(날씨10[[#This Row],[tm]])</f>
        <v>28</v>
      </c>
    </row>
    <row r="244" spans="1:12" x14ac:dyDescent="0.3">
      <c r="A244">
        <v>95</v>
      </c>
      <c r="B244" t="s">
        <v>50</v>
      </c>
      <c r="C244" s="4">
        <v>45533</v>
      </c>
      <c r="D244">
        <v>25.2</v>
      </c>
      <c r="E244">
        <v>20.399999999999999</v>
      </c>
      <c r="F244">
        <v>31.3</v>
      </c>
      <c r="H244">
        <v>8.3000000000000007</v>
      </c>
      <c r="I244">
        <v>4.8</v>
      </c>
      <c r="K244" s="18">
        <f>MONTH(날씨10[[#This Row],[tm]])</f>
        <v>8</v>
      </c>
      <c r="L244" s="18">
        <f>DAY(날씨10[[#This Row],[tm]])</f>
        <v>29</v>
      </c>
    </row>
    <row r="245" spans="1:12" x14ac:dyDescent="0.3">
      <c r="A245">
        <v>95</v>
      </c>
      <c r="B245" t="s">
        <v>50</v>
      </c>
      <c r="C245" s="4">
        <v>45534</v>
      </c>
      <c r="D245">
        <v>24.9</v>
      </c>
      <c r="E245">
        <v>18.7</v>
      </c>
      <c r="F245">
        <v>31.9</v>
      </c>
      <c r="H245">
        <v>8</v>
      </c>
      <c r="I245">
        <v>4.4000000000000004</v>
      </c>
      <c r="K245" s="18">
        <f>MONTH(날씨10[[#This Row],[tm]])</f>
        <v>8</v>
      </c>
      <c r="L245" s="18">
        <f>DAY(날씨10[[#This Row],[tm]])</f>
        <v>30</v>
      </c>
    </row>
    <row r="246" spans="1:12" x14ac:dyDescent="0.3">
      <c r="A246">
        <v>95</v>
      </c>
      <c r="B246" t="s">
        <v>50</v>
      </c>
      <c r="C246" s="4">
        <v>45535</v>
      </c>
      <c r="D246">
        <v>24.2</v>
      </c>
      <c r="E246">
        <v>17.8</v>
      </c>
      <c r="F246">
        <v>31.4</v>
      </c>
      <c r="H246">
        <v>5.5</v>
      </c>
      <c r="I246">
        <v>3.5</v>
      </c>
      <c r="K246" s="18">
        <f>MONTH(날씨10[[#This Row],[tm]])</f>
        <v>8</v>
      </c>
      <c r="L246" s="18">
        <f>DAY(날씨10[[#This Row],[tm]])</f>
        <v>31</v>
      </c>
    </row>
    <row r="247" spans="1:12" x14ac:dyDescent="0.3">
      <c r="A247">
        <v>95</v>
      </c>
      <c r="B247" t="s">
        <v>50</v>
      </c>
      <c r="C247" s="4">
        <v>45536</v>
      </c>
      <c r="D247">
        <v>24</v>
      </c>
      <c r="E247">
        <v>18.600000000000001</v>
      </c>
      <c r="F247">
        <v>30.4</v>
      </c>
      <c r="H247">
        <v>5.6</v>
      </c>
      <c r="I247">
        <v>2.7</v>
      </c>
      <c r="K247" s="18">
        <f>MONTH(날씨10[[#This Row],[tm]])</f>
        <v>9</v>
      </c>
      <c r="L247" s="18">
        <f>DAY(날씨10[[#This Row],[tm]])</f>
        <v>1</v>
      </c>
    </row>
    <row r="248" spans="1:12" x14ac:dyDescent="0.3">
      <c r="A248">
        <v>95</v>
      </c>
      <c r="B248" t="s">
        <v>50</v>
      </c>
      <c r="C248" s="4">
        <v>45537</v>
      </c>
      <c r="D248">
        <v>21.3</v>
      </c>
      <c r="E248">
        <v>18.2</v>
      </c>
      <c r="F248">
        <v>24.8</v>
      </c>
      <c r="G248">
        <v>2.2000000000000002</v>
      </c>
      <c r="H248">
        <v>6.3</v>
      </c>
      <c r="I248">
        <v>4</v>
      </c>
      <c r="K248" s="18">
        <f>MONTH(날씨10[[#This Row],[tm]])</f>
        <v>9</v>
      </c>
      <c r="L248" s="18">
        <f>DAY(날씨10[[#This Row],[tm]])</f>
        <v>2</v>
      </c>
    </row>
    <row r="249" spans="1:12" x14ac:dyDescent="0.3">
      <c r="A249">
        <v>95</v>
      </c>
      <c r="B249" t="s">
        <v>50</v>
      </c>
      <c r="C249" s="4">
        <v>45538</v>
      </c>
      <c r="D249">
        <v>23.7</v>
      </c>
      <c r="E249">
        <v>18.7</v>
      </c>
      <c r="F249">
        <v>30</v>
      </c>
      <c r="H249">
        <v>6.8</v>
      </c>
      <c r="I249">
        <v>4.4000000000000004</v>
      </c>
      <c r="K249" s="18">
        <f>MONTH(날씨10[[#This Row],[tm]])</f>
        <v>9</v>
      </c>
      <c r="L249" s="18">
        <f>DAY(날씨10[[#This Row],[tm]])</f>
        <v>3</v>
      </c>
    </row>
    <row r="250" spans="1:12" x14ac:dyDescent="0.3">
      <c r="A250">
        <v>95</v>
      </c>
      <c r="B250" t="s">
        <v>50</v>
      </c>
      <c r="C250" s="4">
        <v>45539</v>
      </c>
      <c r="D250">
        <v>24.5</v>
      </c>
      <c r="E250">
        <v>17.600000000000001</v>
      </c>
      <c r="F250">
        <v>31.2</v>
      </c>
      <c r="H250">
        <v>5.4</v>
      </c>
      <c r="I250">
        <v>2.5</v>
      </c>
      <c r="K250" s="18">
        <f>MONTH(날씨10[[#This Row],[tm]])</f>
        <v>9</v>
      </c>
      <c r="L250" s="18">
        <f>DAY(날씨10[[#This Row],[tm]])</f>
        <v>4</v>
      </c>
    </row>
    <row r="251" spans="1:12" x14ac:dyDescent="0.3">
      <c r="A251">
        <v>95</v>
      </c>
      <c r="B251" t="s">
        <v>50</v>
      </c>
      <c r="C251" s="4">
        <v>45540</v>
      </c>
      <c r="D251">
        <v>23.7</v>
      </c>
      <c r="E251">
        <v>21.9</v>
      </c>
      <c r="F251">
        <v>26.7</v>
      </c>
      <c r="G251">
        <v>7.5</v>
      </c>
      <c r="H251">
        <v>6.4</v>
      </c>
      <c r="I251">
        <v>3.4</v>
      </c>
      <c r="K251" s="18">
        <f>MONTH(날씨10[[#This Row],[tm]])</f>
        <v>9</v>
      </c>
      <c r="L251" s="18">
        <f>DAY(날씨10[[#This Row],[tm]])</f>
        <v>5</v>
      </c>
    </row>
    <row r="252" spans="1:12" x14ac:dyDescent="0.3">
      <c r="A252">
        <v>95</v>
      </c>
      <c r="B252" t="s">
        <v>50</v>
      </c>
      <c r="C252" s="4">
        <v>45541</v>
      </c>
      <c r="D252">
        <v>22.7</v>
      </c>
      <c r="E252">
        <v>20.5</v>
      </c>
      <c r="F252">
        <v>26.7</v>
      </c>
      <c r="H252">
        <v>6.7</v>
      </c>
      <c r="I252">
        <v>3.9</v>
      </c>
      <c r="K252" s="18">
        <f>MONTH(날씨10[[#This Row],[tm]])</f>
        <v>9</v>
      </c>
      <c r="L252" s="18">
        <f>DAY(날씨10[[#This Row],[tm]])</f>
        <v>6</v>
      </c>
    </row>
    <row r="253" spans="1:12" x14ac:dyDescent="0.3">
      <c r="A253">
        <v>95</v>
      </c>
      <c r="B253" t="s">
        <v>50</v>
      </c>
      <c r="C253" s="4">
        <v>45542</v>
      </c>
      <c r="D253">
        <v>23.4</v>
      </c>
      <c r="E253">
        <v>19.7</v>
      </c>
      <c r="F253">
        <v>29.6</v>
      </c>
      <c r="G253">
        <v>0</v>
      </c>
      <c r="H253">
        <v>4.5</v>
      </c>
      <c r="I253">
        <v>2.2000000000000002</v>
      </c>
      <c r="K253" s="18">
        <f>MONTH(날씨10[[#This Row],[tm]])</f>
        <v>9</v>
      </c>
      <c r="L253" s="18">
        <f>DAY(날씨10[[#This Row],[tm]])</f>
        <v>7</v>
      </c>
    </row>
    <row r="254" spans="1:12" x14ac:dyDescent="0.3">
      <c r="A254">
        <v>95</v>
      </c>
      <c r="B254" t="s">
        <v>50</v>
      </c>
      <c r="C254" s="4">
        <v>45543</v>
      </c>
      <c r="D254">
        <v>24.2</v>
      </c>
      <c r="E254">
        <v>18.2</v>
      </c>
      <c r="F254">
        <v>30.8</v>
      </c>
      <c r="H254">
        <v>4.0999999999999996</v>
      </c>
      <c r="I254">
        <v>2.2999999999999998</v>
      </c>
      <c r="K254" s="18">
        <f>MONTH(날씨10[[#This Row],[tm]])</f>
        <v>9</v>
      </c>
      <c r="L254" s="18">
        <f>DAY(날씨10[[#This Row],[tm]])</f>
        <v>8</v>
      </c>
    </row>
    <row r="255" spans="1:12" x14ac:dyDescent="0.3">
      <c r="A255">
        <v>95</v>
      </c>
      <c r="B255" t="s">
        <v>50</v>
      </c>
      <c r="C255" s="4">
        <v>45544</v>
      </c>
      <c r="D255">
        <v>25.5</v>
      </c>
      <c r="E255">
        <v>20</v>
      </c>
      <c r="F255">
        <v>31.7</v>
      </c>
      <c r="H255">
        <v>4.3</v>
      </c>
      <c r="I255">
        <v>2.4</v>
      </c>
      <c r="K255" s="18">
        <f>MONTH(날씨10[[#This Row],[tm]])</f>
        <v>9</v>
      </c>
      <c r="L255" s="18">
        <f>DAY(날씨10[[#This Row],[tm]])</f>
        <v>9</v>
      </c>
    </row>
    <row r="256" spans="1:12" x14ac:dyDescent="0.3">
      <c r="A256">
        <v>95</v>
      </c>
      <c r="B256" t="s">
        <v>50</v>
      </c>
      <c r="C256" s="4">
        <v>45545</v>
      </c>
      <c r="D256">
        <v>26.7</v>
      </c>
      <c r="E256">
        <v>21.5</v>
      </c>
      <c r="F256">
        <v>32.799999999999997</v>
      </c>
      <c r="H256">
        <v>5.7</v>
      </c>
      <c r="I256">
        <v>2.8</v>
      </c>
      <c r="K256" s="18">
        <f>MONTH(날씨10[[#This Row],[tm]])</f>
        <v>9</v>
      </c>
      <c r="L256" s="18">
        <f>DAY(날씨10[[#This Row],[tm]])</f>
        <v>10</v>
      </c>
    </row>
    <row r="257" spans="1:12" x14ac:dyDescent="0.3">
      <c r="A257">
        <v>95</v>
      </c>
      <c r="B257" t="s">
        <v>50</v>
      </c>
      <c r="C257" s="4">
        <v>45546</v>
      </c>
      <c r="D257">
        <v>26.6</v>
      </c>
      <c r="E257">
        <v>20.9</v>
      </c>
      <c r="F257">
        <v>33.9</v>
      </c>
      <c r="G257">
        <v>0</v>
      </c>
      <c r="H257">
        <v>7.1</v>
      </c>
      <c r="I257">
        <v>4.2</v>
      </c>
      <c r="K257" s="18">
        <f>MONTH(날씨10[[#This Row],[tm]])</f>
        <v>9</v>
      </c>
      <c r="L257" s="18">
        <f>DAY(날씨10[[#This Row],[tm]])</f>
        <v>11</v>
      </c>
    </row>
    <row r="258" spans="1:12" x14ac:dyDescent="0.3">
      <c r="A258">
        <v>95</v>
      </c>
      <c r="B258" t="s">
        <v>50</v>
      </c>
      <c r="C258" s="4">
        <v>45547</v>
      </c>
      <c r="D258">
        <v>23.5</v>
      </c>
      <c r="E258">
        <v>21.5</v>
      </c>
      <c r="F258">
        <v>26.7</v>
      </c>
      <c r="G258">
        <v>6</v>
      </c>
      <c r="H258">
        <v>6.3</v>
      </c>
      <c r="I258">
        <v>3.5</v>
      </c>
      <c r="K258" s="18">
        <f>MONTH(날씨10[[#This Row],[tm]])</f>
        <v>9</v>
      </c>
      <c r="L258" s="18">
        <f>DAY(날씨10[[#This Row],[tm]])</f>
        <v>12</v>
      </c>
    </row>
    <row r="259" spans="1:12" x14ac:dyDescent="0.3">
      <c r="A259">
        <v>95</v>
      </c>
      <c r="B259" t="s">
        <v>50</v>
      </c>
      <c r="C259" s="4">
        <v>45548</v>
      </c>
      <c r="D259">
        <v>23.8</v>
      </c>
      <c r="E259">
        <v>21.7</v>
      </c>
      <c r="F259">
        <v>27.5</v>
      </c>
      <c r="G259">
        <v>49.1</v>
      </c>
      <c r="H259">
        <v>7.8</v>
      </c>
      <c r="I259">
        <v>4</v>
      </c>
      <c r="K259" s="18">
        <f>MONTH(날씨10[[#This Row],[tm]])</f>
        <v>9</v>
      </c>
      <c r="L259" s="18">
        <f>DAY(날씨10[[#This Row],[tm]])</f>
        <v>13</v>
      </c>
    </row>
    <row r="260" spans="1:12" x14ac:dyDescent="0.3">
      <c r="A260">
        <v>95</v>
      </c>
      <c r="B260" t="s">
        <v>50</v>
      </c>
      <c r="C260" s="4">
        <v>45549</v>
      </c>
      <c r="D260">
        <v>25.1</v>
      </c>
      <c r="E260">
        <v>21.5</v>
      </c>
      <c r="F260">
        <v>29.6</v>
      </c>
      <c r="G260">
        <v>8.6</v>
      </c>
      <c r="H260">
        <v>5.2</v>
      </c>
      <c r="I260">
        <v>3.4</v>
      </c>
      <c r="K260" s="18">
        <f>MONTH(날씨10[[#This Row],[tm]])</f>
        <v>9</v>
      </c>
      <c r="L260" s="18">
        <f>DAY(날씨10[[#This Row],[tm]])</f>
        <v>14</v>
      </c>
    </row>
    <row r="261" spans="1:12" x14ac:dyDescent="0.3">
      <c r="A261">
        <v>95</v>
      </c>
      <c r="B261" t="s">
        <v>50</v>
      </c>
      <c r="C261" s="4">
        <v>45550</v>
      </c>
      <c r="D261">
        <v>23.3</v>
      </c>
      <c r="E261">
        <v>20.7</v>
      </c>
      <c r="F261">
        <v>26.6</v>
      </c>
      <c r="H261">
        <v>9.8000000000000007</v>
      </c>
      <c r="I261">
        <v>6.1</v>
      </c>
      <c r="K261" s="18">
        <f>MONTH(날씨10[[#This Row],[tm]])</f>
        <v>9</v>
      </c>
      <c r="L261" s="18">
        <f>DAY(날씨10[[#This Row],[tm]])</f>
        <v>15</v>
      </c>
    </row>
    <row r="262" spans="1:12" x14ac:dyDescent="0.3">
      <c r="A262">
        <v>95</v>
      </c>
      <c r="B262" t="s">
        <v>50</v>
      </c>
      <c r="C262" s="4">
        <v>45551</v>
      </c>
      <c r="D262">
        <v>22.8</v>
      </c>
      <c r="E262">
        <v>19.5</v>
      </c>
      <c r="F262">
        <v>26.6</v>
      </c>
      <c r="G262">
        <v>0.5</v>
      </c>
      <c r="H262">
        <v>8.5</v>
      </c>
      <c r="I262">
        <v>5</v>
      </c>
      <c r="K262" s="18">
        <f>MONTH(날씨10[[#This Row],[tm]])</f>
        <v>9</v>
      </c>
      <c r="L262" s="18">
        <f>DAY(날씨10[[#This Row],[tm]])</f>
        <v>16</v>
      </c>
    </row>
    <row r="263" spans="1:12" x14ac:dyDescent="0.3">
      <c r="A263">
        <v>95</v>
      </c>
      <c r="B263" t="s">
        <v>50</v>
      </c>
      <c r="C263" s="4">
        <v>45552</v>
      </c>
      <c r="D263">
        <v>25.8</v>
      </c>
      <c r="E263">
        <v>21.7</v>
      </c>
      <c r="F263">
        <v>30.4</v>
      </c>
      <c r="G263">
        <v>0</v>
      </c>
      <c r="H263">
        <v>4</v>
      </c>
      <c r="I263">
        <v>2.4</v>
      </c>
      <c r="K263" s="18">
        <f>MONTH(날씨10[[#This Row],[tm]])</f>
        <v>9</v>
      </c>
      <c r="L263" s="18">
        <f>DAY(날씨10[[#This Row],[tm]])</f>
        <v>17</v>
      </c>
    </row>
    <row r="264" spans="1:12" x14ac:dyDescent="0.3">
      <c r="A264">
        <v>95</v>
      </c>
      <c r="B264" t="s">
        <v>50</v>
      </c>
      <c r="C264" s="4">
        <v>45553</v>
      </c>
      <c r="D264">
        <v>26.1</v>
      </c>
      <c r="E264">
        <v>23.7</v>
      </c>
      <c r="F264">
        <v>30.6</v>
      </c>
      <c r="G264">
        <v>14.5</v>
      </c>
      <c r="H264">
        <v>2.7</v>
      </c>
      <c r="I264">
        <v>1.5</v>
      </c>
      <c r="K264" s="18">
        <f>MONTH(날씨10[[#This Row],[tm]])</f>
        <v>9</v>
      </c>
      <c r="L264" s="18">
        <f>DAY(날씨10[[#This Row],[tm]])</f>
        <v>18</v>
      </c>
    </row>
    <row r="265" spans="1:12" x14ac:dyDescent="0.3">
      <c r="A265">
        <v>95</v>
      </c>
      <c r="B265" t="s">
        <v>50</v>
      </c>
      <c r="C265" s="4">
        <v>45554</v>
      </c>
      <c r="D265">
        <v>26.9</v>
      </c>
      <c r="E265">
        <v>24.1</v>
      </c>
      <c r="F265">
        <v>30.7</v>
      </c>
      <c r="G265">
        <v>0</v>
      </c>
      <c r="H265">
        <v>4.4000000000000004</v>
      </c>
      <c r="I265">
        <v>2.4</v>
      </c>
      <c r="K265" s="18">
        <f>MONTH(날씨10[[#This Row],[tm]])</f>
        <v>9</v>
      </c>
      <c r="L265" s="18">
        <f>DAY(날씨10[[#This Row],[tm]])</f>
        <v>19</v>
      </c>
    </row>
    <row r="266" spans="1:12" x14ac:dyDescent="0.3">
      <c r="A266">
        <v>95</v>
      </c>
      <c r="B266" t="s">
        <v>50</v>
      </c>
      <c r="C266" s="4">
        <v>45555</v>
      </c>
      <c r="D266">
        <v>22.2</v>
      </c>
      <c r="E266">
        <v>15.7</v>
      </c>
      <c r="F266">
        <v>26.4</v>
      </c>
      <c r="G266">
        <v>81</v>
      </c>
      <c r="H266">
        <v>10.5</v>
      </c>
      <c r="I266">
        <v>6</v>
      </c>
      <c r="K266" s="18">
        <f>MONTH(날씨10[[#This Row],[tm]])</f>
        <v>9</v>
      </c>
      <c r="L266" s="18">
        <f>DAY(날씨10[[#This Row],[tm]])</f>
        <v>20</v>
      </c>
    </row>
    <row r="267" spans="1:12" x14ac:dyDescent="0.3">
      <c r="A267">
        <v>95</v>
      </c>
      <c r="B267" t="s">
        <v>50</v>
      </c>
      <c r="C267" s="4">
        <v>45556</v>
      </c>
      <c r="D267">
        <v>17.8</v>
      </c>
      <c r="E267">
        <v>15.7</v>
      </c>
      <c r="F267">
        <v>21.3</v>
      </c>
      <c r="G267">
        <v>9.6</v>
      </c>
      <c r="H267">
        <v>10.7</v>
      </c>
      <c r="I267">
        <v>6.7</v>
      </c>
      <c r="K267" s="18">
        <f>MONTH(날씨10[[#This Row],[tm]])</f>
        <v>9</v>
      </c>
      <c r="L267" s="18">
        <f>DAY(날씨10[[#This Row],[tm]])</f>
        <v>21</v>
      </c>
    </row>
    <row r="268" spans="1:12" x14ac:dyDescent="0.3">
      <c r="A268">
        <v>95</v>
      </c>
      <c r="B268" t="s">
        <v>50</v>
      </c>
      <c r="C268" s="4">
        <v>45557</v>
      </c>
      <c r="D268">
        <v>18.3</v>
      </c>
      <c r="E268">
        <v>15.2</v>
      </c>
      <c r="F268">
        <v>23.2</v>
      </c>
      <c r="H268">
        <v>9.1</v>
      </c>
      <c r="I268">
        <v>5.3</v>
      </c>
      <c r="K268" s="18">
        <f>MONTH(날씨10[[#This Row],[tm]])</f>
        <v>9</v>
      </c>
      <c r="L268" s="18">
        <f>DAY(날씨10[[#This Row],[tm]])</f>
        <v>22</v>
      </c>
    </row>
    <row r="269" spans="1:12" x14ac:dyDescent="0.3">
      <c r="A269">
        <v>95</v>
      </c>
      <c r="B269" t="s">
        <v>50</v>
      </c>
      <c r="C269" s="4">
        <v>45558</v>
      </c>
      <c r="D269">
        <v>17.899999999999999</v>
      </c>
      <c r="E269">
        <v>13.2</v>
      </c>
      <c r="F269">
        <v>24.5</v>
      </c>
      <c r="H269">
        <v>6.6</v>
      </c>
      <c r="I269">
        <v>4</v>
      </c>
      <c r="K269" s="18">
        <f>MONTH(날씨10[[#This Row],[tm]])</f>
        <v>9</v>
      </c>
      <c r="L269" s="18">
        <f>DAY(날씨10[[#This Row],[tm]])</f>
        <v>23</v>
      </c>
    </row>
    <row r="270" spans="1:12" x14ac:dyDescent="0.3">
      <c r="A270">
        <v>95</v>
      </c>
      <c r="B270" t="s">
        <v>50</v>
      </c>
      <c r="C270" s="4">
        <v>45559</v>
      </c>
      <c r="D270">
        <v>16.8</v>
      </c>
      <c r="E270">
        <v>10.199999999999999</v>
      </c>
      <c r="F270">
        <v>24.6</v>
      </c>
      <c r="H270">
        <v>6.5</v>
      </c>
      <c r="I270">
        <v>2.5</v>
      </c>
      <c r="K270" s="18">
        <f>MONTH(날씨10[[#This Row],[tm]])</f>
        <v>9</v>
      </c>
      <c r="L270" s="18">
        <f>DAY(날씨10[[#This Row],[tm]])</f>
        <v>24</v>
      </c>
    </row>
    <row r="271" spans="1:12" x14ac:dyDescent="0.3">
      <c r="A271">
        <v>95</v>
      </c>
      <c r="B271" t="s">
        <v>50</v>
      </c>
      <c r="C271" s="4">
        <v>45560</v>
      </c>
      <c r="D271">
        <v>19.7</v>
      </c>
      <c r="E271">
        <v>12.8</v>
      </c>
      <c r="F271">
        <v>26.7</v>
      </c>
      <c r="H271">
        <v>4.5999999999999996</v>
      </c>
      <c r="I271">
        <v>2.6</v>
      </c>
      <c r="K271" s="18">
        <f>MONTH(날씨10[[#This Row],[tm]])</f>
        <v>9</v>
      </c>
      <c r="L271" s="18">
        <f>DAY(날씨10[[#This Row],[tm]])</f>
        <v>25</v>
      </c>
    </row>
    <row r="272" spans="1:12" x14ac:dyDescent="0.3">
      <c r="A272">
        <v>95</v>
      </c>
      <c r="B272" t="s">
        <v>50</v>
      </c>
      <c r="C272" s="4">
        <v>45561</v>
      </c>
      <c r="D272">
        <v>20.5</v>
      </c>
      <c r="E272">
        <v>16.7</v>
      </c>
      <c r="F272">
        <v>26.9</v>
      </c>
      <c r="G272">
        <v>0.2</v>
      </c>
      <c r="H272">
        <v>5.5</v>
      </c>
      <c r="I272">
        <v>3.1</v>
      </c>
      <c r="K272" s="18">
        <f>MONTH(날씨10[[#This Row],[tm]])</f>
        <v>9</v>
      </c>
      <c r="L272" s="18">
        <f>DAY(날씨10[[#This Row],[tm]])</f>
        <v>26</v>
      </c>
    </row>
    <row r="273" spans="1:12" x14ac:dyDescent="0.3">
      <c r="A273">
        <v>95</v>
      </c>
      <c r="B273" t="s">
        <v>50</v>
      </c>
      <c r="C273" s="4">
        <v>45562</v>
      </c>
      <c r="D273">
        <v>20</v>
      </c>
      <c r="E273">
        <v>15.4</v>
      </c>
      <c r="F273">
        <v>26</v>
      </c>
      <c r="H273">
        <v>11.6</v>
      </c>
      <c r="I273">
        <v>5.9</v>
      </c>
      <c r="K273" s="18">
        <f>MONTH(날씨10[[#This Row],[tm]])</f>
        <v>9</v>
      </c>
      <c r="L273" s="18">
        <f>DAY(날씨10[[#This Row],[tm]])</f>
        <v>27</v>
      </c>
    </row>
    <row r="274" spans="1:12" x14ac:dyDescent="0.3">
      <c r="A274">
        <v>95</v>
      </c>
      <c r="B274" t="s">
        <v>50</v>
      </c>
      <c r="C274" s="4">
        <v>45563</v>
      </c>
      <c r="D274">
        <v>20.6</v>
      </c>
      <c r="E274">
        <v>16.5</v>
      </c>
      <c r="F274">
        <v>26.9</v>
      </c>
      <c r="H274">
        <v>7.9</v>
      </c>
      <c r="I274">
        <v>4.7</v>
      </c>
      <c r="K274" s="18">
        <f>MONTH(날씨10[[#This Row],[tm]])</f>
        <v>9</v>
      </c>
      <c r="L274" s="18">
        <f>DAY(날씨10[[#This Row],[tm]])</f>
        <v>28</v>
      </c>
    </row>
    <row r="275" spans="1:12" x14ac:dyDescent="0.3">
      <c r="A275">
        <v>95</v>
      </c>
      <c r="B275" t="s">
        <v>50</v>
      </c>
      <c r="C275" s="4">
        <v>45564</v>
      </c>
      <c r="D275">
        <v>19.7</v>
      </c>
      <c r="E275">
        <v>14</v>
      </c>
      <c r="F275">
        <v>28</v>
      </c>
      <c r="H275">
        <v>5.3</v>
      </c>
      <c r="I275">
        <v>2.7</v>
      </c>
      <c r="K275" s="18">
        <f>MONTH(날씨10[[#This Row],[tm]])</f>
        <v>9</v>
      </c>
      <c r="L275" s="18">
        <f>DAY(날씨10[[#This Row],[tm]])</f>
        <v>29</v>
      </c>
    </row>
    <row r="276" spans="1:12" x14ac:dyDescent="0.3">
      <c r="A276">
        <v>95</v>
      </c>
      <c r="B276" t="s">
        <v>50</v>
      </c>
      <c r="C276" s="4">
        <v>45565</v>
      </c>
      <c r="D276">
        <v>20.2</v>
      </c>
      <c r="E276">
        <v>13.8</v>
      </c>
      <c r="F276">
        <v>26.4</v>
      </c>
      <c r="H276">
        <v>4.7</v>
      </c>
      <c r="I276">
        <v>2.5</v>
      </c>
      <c r="K276" s="18">
        <f>MONTH(날씨10[[#This Row],[tm]])</f>
        <v>9</v>
      </c>
      <c r="L276" s="18">
        <f>DAY(날씨10[[#This Row],[tm]])</f>
        <v>30</v>
      </c>
    </row>
    <row r="277" spans="1:12" x14ac:dyDescent="0.3">
      <c r="A277">
        <v>95</v>
      </c>
      <c r="B277" t="s">
        <v>50</v>
      </c>
      <c r="C277" s="4">
        <v>45566</v>
      </c>
      <c r="D277">
        <v>16.2</v>
      </c>
      <c r="E277">
        <v>8.8000000000000007</v>
      </c>
      <c r="F277">
        <v>19.8</v>
      </c>
      <c r="G277">
        <v>3.9</v>
      </c>
      <c r="H277">
        <v>6.9</v>
      </c>
      <c r="I277">
        <v>3.3</v>
      </c>
      <c r="K277" s="18">
        <f>MONTH(날씨10[[#This Row],[tm]])</f>
        <v>10</v>
      </c>
      <c r="L277" s="18">
        <f>DAY(날씨10[[#This Row],[tm]])</f>
        <v>1</v>
      </c>
    </row>
    <row r="278" spans="1:12" x14ac:dyDescent="0.3">
      <c r="A278">
        <v>95</v>
      </c>
      <c r="B278" t="s">
        <v>50</v>
      </c>
      <c r="C278" s="4">
        <v>45567</v>
      </c>
      <c r="D278">
        <v>11.2</v>
      </c>
      <c r="E278">
        <v>5.7</v>
      </c>
      <c r="F278">
        <v>18.5</v>
      </c>
      <c r="H278">
        <v>6.6</v>
      </c>
      <c r="I278">
        <v>2.6</v>
      </c>
      <c r="K278" s="18">
        <f>MONTH(날씨10[[#This Row],[tm]])</f>
        <v>10</v>
      </c>
      <c r="L278" s="18">
        <f>DAY(날씨10[[#This Row],[tm]])</f>
        <v>2</v>
      </c>
    </row>
    <row r="279" spans="1:12" x14ac:dyDescent="0.3">
      <c r="A279">
        <v>95</v>
      </c>
      <c r="B279" t="s">
        <v>50</v>
      </c>
      <c r="C279" s="4">
        <v>45568</v>
      </c>
      <c r="D279">
        <v>13.5</v>
      </c>
      <c r="E279">
        <v>5.5</v>
      </c>
      <c r="F279">
        <v>22</v>
      </c>
      <c r="H279">
        <v>6.3</v>
      </c>
      <c r="I279">
        <v>4</v>
      </c>
      <c r="K279" s="18">
        <f>MONTH(날씨10[[#This Row],[tm]])</f>
        <v>10</v>
      </c>
      <c r="L279" s="18">
        <f>DAY(날씨10[[#This Row],[tm]])</f>
        <v>3</v>
      </c>
    </row>
    <row r="280" spans="1:12" x14ac:dyDescent="0.3">
      <c r="A280">
        <v>95</v>
      </c>
      <c r="B280" t="s">
        <v>50</v>
      </c>
      <c r="C280" s="4">
        <v>45569</v>
      </c>
      <c r="D280">
        <v>13.5</v>
      </c>
      <c r="E280">
        <v>6.5</v>
      </c>
      <c r="F280">
        <v>22.1</v>
      </c>
      <c r="H280">
        <v>5</v>
      </c>
      <c r="I280">
        <v>2.6</v>
      </c>
      <c r="K280" s="18">
        <f>MONTH(날씨10[[#This Row],[tm]])</f>
        <v>10</v>
      </c>
      <c r="L280" s="18">
        <f>DAY(날씨10[[#This Row],[tm]])</f>
        <v>4</v>
      </c>
    </row>
    <row r="281" spans="1:12" x14ac:dyDescent="0.3">
      <c r="A281">
        <v>95</v>
      </c>
      <c r="B281" t="s">
        <v>50</v>
      </c>
      <c r="C281" s="4">
        <v>45570</v>
      </c>
      <c r="D281">
        <v>13.5</v>
      </c>
      <c r="E281">
        <v>6</v>
      </c>
      <c r="F281">
        <v>22.8</v>
      </c>
      <c r="H281">
        <v>6.3</v>
      </c>
      <c r="I281">
        <v>2.2000000000000002</v>
      </c>
      <c r="K281" s="18">
        <f>MONTH(날씨10[[#This Row],[tm]])</f>
        <v>10</v>
      </c>
      <c r="L281" s="18">
        <f>DAY(날씨10[[#This Row],[tm]])</f>
        <v>5</v>
      </c>
    </row>
    <row r="282" spans="1:12" x14ac:dyDescent="0.3">
      <c r="A282">
        <v>95</v>
      </c>
      <c r="B282" t="s">
        <v>50</v>
      </c>
      <c r="C282" s="4">
        <v>45571</v>
      </c>
      <c r="D282">
        <v>12</v>
      </c>
      <c r="E282">
        <v>7.1</v>
      </c>
      <c r="F282">
        <v>16</v>
      </c>
      <c r="H282">
        <v>3</v>
      </c>
      <c r="I282">
        <v>1.6</v>
      </c>
      <c r="K282" s="18">
        <f>MONTH(날씨10[[#This Row],[tm]])</f>
        <v>10</v>
      </c>
      <c r="L282" s="18">
        <f>DAY(날씨10[[#This Row],[tm]])</f>
        <v>6</v>
      </c>
    </row>
    <row r="283" spans="1:12" x14ac:dyDescent="0.3">
      <c r="A283">
        <v>95</v>
      </c>
      <c r="B283" t="s">
        <v>50</v>
      </c>
      <c r="C283" s="4">
        <v>45572</v>
      </c>
      <c r="D283">
        <v>13.8</v>
      </c>
      <c r="E283">
        <v>10.1</v>
      </c>
      <c r="F283">
        <v>19.399999999999999</v>
      </c>
      <c r="H283">
        <v>2.7</v>
      </c>
      <c r="I283">
        <v>1.6</v>
      </c>
      <c r="K283" s="18">
        <f>MONTH(날씨10[[#This Row],[tm]])</f>
        <v>10</v>
      </c>
      <c r="L283" s="18">
        <f>DAY(날씨10[[#This Row],[tm]])</f>
        <v>7</v>
      </c>
    </row>
    <row r="284" spans="1:12" x14ac:dyDescent="0.3">
      <c r="A284">
        <v>95</v>
      </c>
      <c r="B284" t="s">
        <v>50</v>
      </c>
      <c r="C284" s="4">
        <v>45573</v>
      </c>
      <c r="D284">
        <v>14.6</v>
      </c>
      <c r="E284">
        <v>10.199999999999999</v>
      </c>
      <c r="F284">
        <v>20.7</v>
      </c>
      <c r="G284">
        <v>0.2</v>
      </c>
      <c r="H284">
        <v>7.7</v>
      </c>
      <c r="I284">
        <v>3.8</v>
      </c>
      <c r="K284" s="18">
        <f>MONTH(날씨10[[#This Row],[tm]])</f>
        <v>10</v>
      </c>
      <c r="L284" s="18">
        <f>DAY(날씨10[[#This Row],[tm]])</f>
        <v>8</v>
      </c>
    </row>
    <row r="285" spans="1:12" x14ac:dyDescent="0.3">
      <c r="A285">
        <v>95</v>
      </c>
      <c r="B285" t="s">
        <v>50</v>
      </c>
      <c r="C285" s="4">
        <v>45574</v>
      </c>
      <c r="D285">
        <v>15.3</v>
      </c>
      <c r="E285">
        <v>8.9</v>
      </c>
      <c r="F285">
        <v>22.7</v>
      </c>
      <c r="H285">
        <v>4.0999999999999996</v>
      </c>
      <c r="I285">
        <v>2.2999999999999998</v>
      </c>
      <c r="K285" s="18">
        <f>MONTH(날씨10[[#This Row],[tm]])</f>
        <v>10</v>
      </c>
      <c r="L285" s="18">
        <f>DAY(날씨10[[#This Row],[tm]])</f>
        <v>9</v>
      </c>
    </row>
    <row r="286" spans="1:12" x14ac:dyDescent="0.3">
      <c r="A286">
        <v>95</v>
      </c>
      <c r="B286" t="s">
        <v>50</v>
      </c>
      <c r="C286" s="4">
        <v>45575</v>
      </c>
      <c r="D286">
        <v>14.4</v>
      </c>
      <c r="E286">
        <v>11.1</v>
      </c>
      <c r="F286">
        <v>20.6</v>
      </c>
      <c r="G286">
        <v>7.1</v>
      </c>
      <c r="H286">
        <v>2.7</v>
      </c>
      <c r="I286">
        <v>1.6</v>
      </c>
      <c r="K286" s="18">
        <f>MONTH(날씨10[[#This Row],[tm]])</f>
        <v>10</v>
      </c>
      <c r="L286" s="18">
        <f>DAY(날씨10[[#This Row],[tm]])</f>
        <v>10</v>
      </c>
    </row>
    <row r="287" spans="1:12" x14ac:dyDescent="0.3">
      <c r="A287">
        <v>95</v>
      </c>
      <c r="B287" t="s">
        <v>50</v>
      </c>
      <c r="C287" s="4">
        <v>45576</v>
      </c>
      <c r="D287">
        <v>14.8</v>
      </c>
      <c r="E287">
        <v>10.8</v>
      </c>
      <c r="F287">
        <v>22.6</v>
      </c>
      <c r="H287">
        <v>4.8</v>
      </c>
      <c r="I287">
        <v>2.5</v>
      </c>
      <c r="K287" s="18">
        <f>MONTH(날씨10[[#This Row],[tm]])</f>
        <v>10</v>
      </c>
      <c r="L287" s="18">
        <f>DAY(날씨10[[#This Row],[tm]])</f>
        <v>11</v>
      </c>
    </row>
    <row r="288" spans="1:12" x14ac:dyDescent="0.3">
      <c r="A288">
        <v>95</v>
      </c>
      <c r="B288" t="s">
        <v>50</v>
      </c>
      <c r="C288" s="4">
        <v>45577</v>
      </c>
      <c r="D288">
        <v>13.6</v>
      </c>
      <c r="E288">
        <v>8.5</v>
      </c>
      <c r="F288">
        <v>22.5</v>
      </c>
      <c r="H288">
        <v>4.2</v>
      </c>
      <c r="I288">
        <v>2.1</v>
      </c>
      <c r="K288" s="18">
        <f>MONTH(날씨10[[#This Row],[tm]])</f>
        <v>10</v>
      </c>
      <c r="L288" s="18">
        <f>DAY(날씨10[[#This Row],[tm]])</f>
        <v>12</v>
      </c>
    </row>
    <row r="289" spans="1:12" x14ac:dyDescent="0.3">
      <c r="A289">
        <v>95</v>
      </c>
      <c r="B289" t="s">
        <v>50</v>
      </c>
      <c r="C289" s="4">
        <v>45578</v>
      </c>
      <c r="D289">
        <v>15.1</v>
      </c>
      <c r="E289">
        <v>6.9</v>
      </c>
      <c r="F289">
        <v>22.7</v>
      </c>
      <c r="H289">
        <v>2.9</v>
      </c>
      <c r="I289">
        <v>1.8</v>
      </c>
      <c r="K289" s="18">
        <f>MONTH(날씨10[[#This Row],[tm]])</f>
        <v>10</v>
      </c>
      <c r="L289" s="18">
        <f>DAY(날씨10[[#This Row],[tm]])</f>
        <v>13</v>
      </c>
    </row>
    <row r="290" spans="1:12" x14ac:dyDescent="0.3">
      <c r="A290">
        <v>95</v>
      </c>
      <c r="B290" t="s">
        <v>50</v>
      </c>
      <c r="C290" s="4">
        <v>45579</v>
      </c>
      <c r="D290">
        <v>16.3</v>
      </c>
      <c r="E290">
        <v>12.9</v>
      </c>
      <c r="F290">
        <v>21.5</v>
      </c>
      <c r="G290">
        <v>0</v>
      </c>
      <c r="H290">
        <v>4.2</v>
      </c>
      <c r="I290">
        <v>2.2000000000000002</v>
      </c>
      <c r="K290" s="18">
        <f>MONTH(날씨10[[#This Row],[tm]])</f>
        <v>10</v>
      </c>
      <c r="L290" s="18">
        <f>DAY(날씨10[[#This Row],[tm]])</f>
        <v>14</v>
      </c>
    </row>
    <row r="291" spans="1:12" x14ac:dyDescent="0.3">
      <c r="A291">
        <v>95</v>
      </c>
      <c r="B291" t="s">
        <v>50</v>
      </c>
      <c r="C291" s="4">
        <v>45580</v>
      </c>
      <c r="D291">
        <v>16.399999999999999</v>
      </c>
      <c r="E291">
        <v>13.1</v>
      </c>
      <c r="F291">
        <v>19.600000000000001</v>
      </c>
      <c r="G291">
        <v>0</v>
      </c>
      <c r="H291">
        <v>2.2999999999999998</v>
      </c>
      <c r="I291">
        <v>1.2</v>
      </c>
      <c r="K291" s="18">
        <f>MONTH(날씨10[[#This Row],[tm]])</f>
        <v>10</v>
      </c>
      <c r="L291" s="18">
        <f>DAY(날씨10[[#This Row],[tm]])</f>
        <v>15</v>
      </c>
    </row>
    <row r="292" spans="1:12" x14ac:dyDescent="0.3">
      <c r="A292">
        <v>95</v>
      </c>
      <c r="B292" t="s">
        <v>50</v>
      </c>
      <c r="C292" s="4">
        <v>45581</v>
      </c>
      <c r="D292">
        <v>15.6</v>
      </c>
      <c r="E292">
        <v>9.9</v>
      </c>
      <c r="F292">
        <v>23.5</v>
      </c>
      <c r="H292">
        <v>4.4000000000000004</v>
      </c>
      <c r="I292">
        <v>2.5</v>
      </c>
      <c r="K292" s="18">
        <f>MONTH(날씨10[[#This Row],[tm]])</f>
        <v>10</v>
      </c>
      <c r="L292" s="18">
        <f>DAY(날씨10[[#This Row],[tm]])</f>
        <v>16</v>
      </c>
    </row>
    <row r="293" spans="1:12" x14ac:dyDescent="0.3">
      <c r="A293">
        <v>95</v>
      </c>
      <c r="B293" t="s">
        <v>50</v>
      </c>
      <c r="C293" s="4">
        <v>45582</v>
      </c>
      <c r="D293">
        <v>14.8</v>
      </c>
      <c r="E293">
        <v>8.3000000000000007</v>
      </c>
      <c r="F293">
        <v>24.3</v>
      </c>
      <c r="H293">
        <v>3.6</v>
      </c>
      <c r="I293">
        <v>1.7</v>
      </c>
      <c r="K293" s="18">
        <f>MONTH(날씨10[[#This Row],[tm]])</f>
        <v>10</v>
      </c>
      <c r="L293" s="18">
        <f>DAY(날씨10[[#This Row],[tm]])</f>
        <v>17</v>
      </c>
    </row>
    <row r="294" spans="1:12" x14ac:dyDescent="0.3">
      <c r="A294">
        <v>95</v>
      </c>
      <c r="B294" t="s">
        <v>50</v>
      </c>
      <c r="C294" s="4">
        <v>45583</v>
      </c>
      <c r="D294">
        <v>14.5</v>
      </c>
      <c r="E294">
        <v>12.4</v>
      </c>
      <c r="F294">
        <v>15.9</v>
      </c>
      <c r="G294">
        <v>27.6</v>
      </c>
      <c r="H294">
        <v>7.8</v>
      </c>
      <c r="I294">
        <v>4.7</v>
      </c>
      <c r="K294" s="18">
        <f>MONTH(날씨10[[#This Row],[tm]])</f>
        <v>10</v>
      </c>
      <c r="L294" s="18">
        <f>DAY(날씨10[[#This Row],[tm]])</f>
        <v>18</v>
      </c>
    </row>
    <row r="295" spans="1:12" x14ac:dyDescent="0.3">
      <c r="A295">
        <v>95</v>
      </c>
      <c r="B295" t="s">
        <v>50</v>
      </c>
      <c r="C295" s="4">
        <v>45584</v>
      </c>
      <c r="D295">
        <v>14.7</v>
      </c>
      <c r="E295">
        <v>10.199999999999999</v>
      </c>
      <c r="F295">
        <v>18.7</v>
      </c>
      <c r="G295">
        <v>0.6</v>
      </c>
      <c r="H295">
        <v>8.3000000000000007</v>
      </c>
      <c r="I295">
        <v>4.5999999999999996</v>
      </c>
      <c r="K295" s="18">
        <f>MONTH(날씨10[[#This Row],[tm]])</f>
        <v>10</v>
      </c>
      <c r="L295" s="18">
        <f>DAY(날씨10[[#This Row],[tm]])</f>
        <v>19</v>
      </c>
    </row>
    <row r="296" spans="1:12" x14ac:dyDescent="0.3">
      <c r="A296">
        <v>95</v>
      </c>
      <c r="B296" t="s">
        <v>50</v>
      </c>
      <c r="C296" s="4">
        <v>45585</v>
      </c>
      <c r="D296">
        <v>10.199999999999999</v>
      </c>
      <c r="E296">
        <v>4.7</v>
      </c>
      <c r="F296">
        <v>16</v>
      </c>
      <c r="H296">
        <v>7.7</v>
      </c>
      <c r="I296">
        <v>3.9</v>
      </c>
      <c r="K296" s="18">
        <f>MONTH(날씨10[[#This Row],[tm]])</f>
        <v>10</v>
      </c>
      <c r="L296" s="18">
        <f>DAY(날씨10[[#This Row],[tm]])</f>
        <v>20</v>
      </c>
    </row>
    <row r="297" spans="1:12" x14ac:dyDescent="0.3">
      <c r="A297">
        <v>95</v>
      </c>
      <c r="B297" t="s">
        <v>50</v>
      </c>
      <c r="C297" s="4">
        <v>45586</v>
      </c>
      <c r="D297">
        <v>11.6</v>
      </c>
      <c r="E297">
        <v>4.0999999999999996</v>
      </c>
      <c r="F297">
        <v>18.100000000000001</v>
      </c>
      <c r="G297">
        <v>0</v>
      </c>
      <c r="H297">
        <v>4.2</v>
      </c>
      <c r="I297">
        <v>2.4</v>
      </c>
      <c r="K297" s="18">
        <f>MONTH(날씨10[[#This Row],[tm]])</f>
        <v>10</v>
      </c>
      <c r="L297" s="18">
        <f>DAY(날씨10[[#This Row],[tm]])</f>
        <v>21</v>
      </c>
    </row>
    <row r="298" spans="1:12" x14ac:dyDescent="0.3">
      <c r="A298">
        <v>95</v>
      </c>
      <c r="B298" t="s">
        <v>50</v>
      </c>
      <c r="C298" s="4">
        <v>45587</v>
      </c>
      <c r="D298">
        <v>13.6</v>
      </c>
      <c r="E298">
        <v>12.6</v>
      </c>
      <c r="F298">
        <v>14.9</v>
      </c>
      <c r="G298">
        <v>26.1</v>
      </c>
      <c r="H298">
        <v>9.5</v>
      </c>
      <c r="I298">
        <v>5</v>
      </c>
      <c r="K298" s="18">
        <f>MONTH(날씨10[[#This Row],[tm]])</f>
        <v>10</v>
      </c>
      <c r="L298" s="18">
        <f>DAY(날씨10[[#This Row],[tm]])</f>
        <v>22</v>
      </c>
    </row>
    <row r="299" spans="1:12" x14ac:dyDescent="0.3">
      <c r="A299">
        <v>95</v>
      </c>
      <c r="B299" t="s">
        <v>50</v>
      </c>
      <c r="C299" s="4">
        <v>45588</v>
      </c>
      <c r="D299">
        <v>10.4</v>
      </c>
      <c r="E299">
        <v>5.8</v>
      </c>
      <c r="F299">
        <v>14.6</v>
      </c>
      <c r="G299">
        <v>1.2</v>
      </c>
      <c r="H299">
        <v>11.5</v>
      </c>
      <c r="I299">
        <v>5.0999999999999996</v>
      </c>
      <c r="K299" s="18">
        <f>MONTH(날씨10[[#This Row],[tm]])</f>
        <v>10</v>
      </c>
      <c r="L299" s="18">
        <f>DAY(날씨10[[#This Row],[tm]])</f>
        <v>23</v>
      </c>
    </row>
    <row r="300" spans="1:12" x14ac:dyDescent="0.3">
      <c r="A300">
        <v>95</v>
      </c>
      <c r="B300" t="s">
        <v>50</v>
      </c>
      <c r="C300" s="4">
        <v>45589</v>
      </c>
      <c r="D300">
        <v>8.6999999999999993</v>
      </c>
      <c r="E300">
        <v>3.4</v>
      </c>
      <c r="F300">
        <v>17.2</v>
      </c>
      <c r="H300">
        <v>5</v>
      </c>
      <c r="I300">
        <v>2.7</v>
      </c>
      <c r="K300" s="18">
        <f>MONTH(날씨10[[#This Row],[tm]])</f>
        <v>10</v>
      </c>
      <c r="L300" s="18">
        <f>DAY(날씨10[[#This Row],[tm]])</f>
        <v>24</v>
      </c>
    </row>
    <row r="301" spans="1:12" x14ac:dyDescent="0.3">
      <c r="A301">
        <v>95</v>
      </c>
      <c r="B301" t="s">
        <v>50</v>
      </c>
      <c r="C301" s="4">
        <v>45590</v>
      </c>
      <c r="D301">
        <v>11.5</v>
      </c>
      <c r="E301">
        <v>3.4</v>
      </c>
      <c r="F301">
        <v>21.9</v>
      </c>
      <c r="H301">
        <v>3.1</v>
      </c>
      <c r="I301">
        <v>1.7</v>
      </c>
      <c r="K301" s="18">
        <f>MONTH(날씨10[[#This Row],[tm]])</f>
        <v>10</v>
      </c>
      <c r="L301" s="18">
        <f>DAY(날씨10[[#This Row],[tm]])</f>
        <v>25</v>
      </c>
    </row>
    <row r="302" spans="1:12" x14ac:dyDescent="0.3">
      <c r="A302">
        <v>95</v>
      </c>
      <c r="B302" t="s">
        <v>50</v>
      </c>
      <c r="C302" s="4">
        <v>45591</v>
      </c>
      <c r="D302">
        <v>13.8</v>
      </c>
      <c r="E302">
        <v>5.9</v>
      </c>
      <c r="F302">
        <v>23.7</v>
      </c>
      <c r="H302">
        <v>5.8</v>
      </c>
      <c r="I302">
        <v>2.6</v>
      </c>
      <c r="K302" s="18">
        <f>MONTH(날씨10[[#This Row],[tm]])</f>
        <v>10</v>
      </c>
      <c r="L302" s="18">
        <f>DAY(날씨10[[#This Row],[tm]])</f>
        <v>26</v>
      </c>
    </row>
    <row r="303" spans="1:12" x14ac:dyDescent="0.3">
      <c r="A303">
        <v>95</v>
      </c>
      <c r="B303" t="s">
        <v>50</v>
      </c>
      <c r="C303" s="4">
        <v>45592</v>
      </c>
      <c r="D303">
        <v>13.9</v>
      </c>
      <c r="E303">
        <v>10.6</v>
      </c>
      <c r="F303">
        <v>17</v>
      </c>
      <c r="H303">
        <v>5.2</v>
      </c>
      <c r="I303">
        <v>2.6</v>
      </c>
      <c r="K303" s="18">
        <f>MONTH(날씨10[[#This Row],[tm]])</f>
        <v>10</v>
      </c>
      <c r="L303" s="18">
        <f>DAY(날씨10[[#This Row],[tm]])</f>
        <v>27</v>
      </c>
    </row>
    <row r="304" spans="1:12" x14ac:dyDescent="0.3">
      <c r="A304">
        <v>95</v>
      </c>
      <c r="B304" t="s">
        <v>50</v>
      </c>
      <c r="C304" s="4">
        <v>45593</v>
      </c>
      <c r="D304">
        <v>13.4</v>
      </c>
      <c r="E304">
        <v>10.3</v>
      </c>
      <c r="F304">
        <v>17.7</v>
      </c>
      <c r="H304">
        <v>7.4</v>
      </c>
      <c r="I304">
        <v>3.5</v>
      </c>
      <c r="K304" s="18">
        <f>MONTH(날씨10[[#This Row],[tm]])</f>
        <v>10</v>
      </c>
      <c r="L304" s="18">
        <f>DAY(날씨10[[#This Row],[tm]])</f>
        <v>28</v>
      </c>
    </row>
    <row r="305" spans="1:12" x14ac:dyDescent="0.3">
      <c r="A305">
        <v>95</v>
      </c>
      <c r="B305" t="s">
        <v>50</v>
      </c>
      <c r="C305" s="4">
        <v>45594</v>
      </c>
      <c r="D305">
        <v>12.9</v>
      </c>
      <c r="E305">
        <v>10</v>
      </c>
      <c r="F305">
        <v>17.600000000000001</v>
      </c>
      <c r="H305">
        <v>3.1</v>
      </c>
      <c r="I305">
        <v>1.9</v>
      </c>
      <c r="K305" s="18">
        <f>MONTH(날씨10[[#This Row],[tm]])</f>
        <v>10</v>
      </c>
      <c r="L305" s="18">
        <f>DAY(날씨10[[#This Row],[tm]])</f>
        <v>29</v>
      </c>
    </row>
    <row r="306" spans="1:12" x14ac:dyDescent="0.3">
      <c r="A306">
        <v>95</v>
      </c>
      <c r="B306" t="s">
        <v>50</v>
      </c>
      <c r="C306" s="4">
        <v>45595</v>
      </c>
      <c r="D306">
        <v>12.6</v>
      </c>
      <c r="E306">
        <v>6.6</v>
      </c>
      <c r="F306">
        <v>20</v>
      </c>
      <c r="H306">
        <v>4.0999999999999996</v>
      </c>
      <c r="I306">
        <v>2.4</v>
      </c>
      <c r="K306" s="18">
        <f>MONTH(날씨10[[#This Row],[tm]])</f>
        <v>10</v>
      </c>
      <c r="L306" s="18">
        <f>DAY(날씨10[[#This Row],[tm]])</f>
        <v>30</v>
      </c>
    </row>
    <row r="307" spans="1:12" x14ac:dyDescent="0.3">
      <c r="A307">
        <v>95</v>
      </c>
      <c r="B307" t="s">
        <v>50</v>
      </c>
      <c r="C307" s="4">
        <v>45596</v>
      </c>
      <c r="D307">
        <v>13</v>
      </c>
      <c r="E307">
        <v>5.9</v>
      </c>
      <c r="F307">
        <v>21.2</v>
      </c>
      <c r="H307">
        <v>5</v>
      </c>
      <c r="I307">
        <v>2.2999999999999998</v>
      </c>
      <c r="K307" s="18">
        <f>MONTH(날씨10[[#This Row],[tm]])</f>
        <v>10</v>
      </c>
      <c r="L307" s="18">
        <f>DAY(날씨10[[#This Row],[tm]])</f>
        <v>31</v>
      </c>
    </row>
    <row r="308" spans="1:12" x14ac:dyDescent="0.3">
      <c r="A308">
        <v>95</v>
      </c>
      <c r="B308" t="s">
        <v>50</v>
      </c>
      <c r="C308" s="4">
        <v>45597</v>
      </c>
      <c r="D308">
        <v>13</v>
      </c>
      <c r="E308">
        <v>8.5</v>
      </c>
      <c r="F308">
        <v>18.3</v>
      </c>
      <c r="H308">
        <v>2.9</v>
      </c>
      <c r="I308">
        <v>1.7</v>
      </c>
      <c r="K308" s="18">
        <f>MONTH(날씨10[[#This Row],[tm]])</f>
        <v>11</v>
      </c>
      <c r="L308" s="18">
        <f>DAY(날씨10[[#This Row],[tm]])</f>
        <v>1</v>
      </c>
    </row>
    <row r="309" spans="1:12" x14ac:dyDescent="0.3">
      <c r="A309">
        <v>95</v>
      </c>
      <c r="B309" t="s">
        <v>50</v>
      </c>
      <c r="C309" s="4">
        <v>45598</v>
      </c>
      <c r="D309">
        <v>15.3</v>
      </c>
      <c r="E309">
        <v>9.1</v>
      </c>
      <c r="F309">
        <v>22.2</v>
      </c>
      <c r="H309">
        <v>11.8</v>
      </c>
      <c r="I309">
        <v>5.7</v>
      </c>
      <c r="K309" s="18">
        <f>MONTH(날씨10[[#This Row],[tm]])</f>
        <v>11</v>
      </c>
      <c r="L309" s="18">
        <f>DAY(날씨10[[#This Row],[tm]])</f>
        <v>2</v>
      </c>
    </row>
    <row r="310" spans="1:12" x14ac:dyDescent="0.3">
      <c r="A310">
        <v>95</v>
      </c>
      <c r="B310" t="s">
        <v>50</v>
      </c>
      <c r="C310" s="4">
        <v>45599</v>
      </c>
      <c r="D310">
        <v>14.5</v>
      </c>
      <c r="E310">
        <v>5.9</v>
      </c>
      <c r="F310">
        <v>21.8</v>
      </c>
      <c r="H310">
        <v>7.3</v>
      </c>
      <c r="I310">
        <v>3.4</v>
      </c>
      <c r="K310" s="18">
        <f>MONTH(날씨10[[#This Row],[tm]])</f>
        <v>11</v>
      </c>
      <c r="L310" s="18">
        <f>DAY(날씨10[[#This Row],[tm]])</f>
        <v>3</v>
      </c>
    </row>
    <row r="311" spans="1:12" x14ac:dyDescent="0.3">
      <c r="A311">
        <v>95</v>
      </c>
      <c r="B311" t="s">
        <v>50</v>
      </c>
      <c r="C311" s="4">
        <v>45600</v>
      </c>
      <c r="D311">
        <v>12.9</v>
      </c>
      <c r="E311">
        <v>4.8</v>
      </c>
      <c r="F311">
        <v>18.399999999999999</v>
      </c>
      <c r="H311">
        <v>11.6</v>
      </c>
      <c r="I311">
        <v>4.0999999999999996</v>
      </c>
      <c r="K311" s="18">
        <f>MONTH(날씨10[[#This Row],[tm]])</f>
        <v>11</v>
      </c>
      <c r="L311" s="18">
        <f>DAY(날씨10[[#This Row],[tm]])</f>
        <v>4</v>
      </c>
    </row>
    <row r="312" spans="1:12" x14ac:dyDescent="0.3">
      <c r="A312">
        <v>95</v>
      </c>
      <c r="B312" t="s">
        <v>50</v>
      </c>
      <c r="C312" s="4">
        <v>45601</v>
      </c>
      <c r="D312">
        <v>6.6</v>
      </c>
      <c r="E312">
        <v>0.3</v>
      </c>
      <c r="F312">
        <v>14.4</v>
      </c>
      <c r="H312">
        <v>5.6</v>
      </c>
      <c r="I312">
        <v>3.3</v>
      </c>
      <c r="K312" s="18">
        <f>MONTH(날씨10[[#This Row],[tm]])</f>
        <v>11</v>
      </c>
      <c r="L312" s="18">
        <f>DAY(날씨10[[#This Row],[tm]])</f>
        <v>5</v>
      </c>
    </row>
    <row r="313" spans="1:12" x14ac:dyDescent="0.3">
      <c r="A313">
        <v>95</v>
      </c>
      <c r="B313" t="s">
        <v>50</v>
      </c>
      <c r="C313" s="4">
        <v>45602</v>
      </c>
      <c r="D313">
        <v>3.4</v>
      </c>
      <c r="E313">
        <v>-2.9</v>
      </c>
      <c r="F313">
        <v>11.8</v>
      </c>
      <c r="H313">
        <v>4.5999999999999996</v>
      </c>
      <c r="I313">
        <v>2.5</v>
      </c>
      <c r="K313" s="18">
        <f>MONTH(날씨10[[#This Row],[tm]])</f>
        <v>11</v>
      </c>
      <c r="L313" s="18">
        <f>DAY(날씨10[[#This Row],[tm]])</f>
        <v>6</v>
      </c>
    </row>
    <row r="314" spans="1:12" x14ac:dyDescent="0.3">
      <c r="A314">
        <v>95</v>
      </c>
      <c r="B314" t="s">
        <v>50</v>
      </c>
      <c r="C314" s="4">
        <v>45603</v>
      </c>
      <c r="D314">
        <v>3.9</v>
      </c>
      <c r="E314">
        <v>-3.4</v>
      </c>
      <c r="F314">
        <v>14.1</v>
      </c>
      <c r="H314">
        <v>3.1</v>
      </c>
      <c r="I314">
        <v>1.9</v>
      </c>
      <c r="K314" s="18">
        <f>MONTH(날씨10[[#This Row],[tm]])</f>
        <v>11</v>
      </c>
      <c r="L314" s="18">
        <f>DAY(날씨10[[#This Row],[tm]])</f>
        <v>7</v>
      </c>
    </row>
    <row r="315" spans="1:12" x14ac:dyDescent="0.3">
      <c r="A315">
        <v>95</v>
      </c>
      <c r="B315" t="s">
        <v>50</v>
      </c>
      <c r="C315" s="4">
        <v>45604</v>
      </c>
      <c r="D315">
        <v>5.5</v>
      </c>
      <c r="E315">
        <v>-3.3</v>
      </c>
      <c r="F315">
        <v>16.8</v>
      </c>
      <c r="H315">
        <v>3.9</v>
      </c>
      <c r="I315">
        <v>2.2000000000000002</v>
      </c>
      <c r="K315" s="18">
        <f>MONTH(날씨10[[#This Row],[tm]])</f>
        <v>11</v>
      </c>
      <c r="L315" s="18">
        <f>DAY(날씨10[[#This Row],[tm]])</f>
        <v>8</v>
      </c>
    </row>
    <row r="316" spans="1:12" x14ac:dyDescent="0.3">
      <c r="A316">
        <v>95</v>
      </c>
      <c r="B316" t="s">
        <v>50</v>
      </c>
      <c r="C316" s="4">
        <v>45605</v>
      </c>
      <c r="D316">
        <v>8.1</v>
      </c>
      <c r="E316">
        <v>-0.6</v>
      </c>
      <c r="F316">
        <v>19</v>
      </c>
      <c r="H316">
        <v>3.1</v>
      </c>
      <c r="I316">
        <v>1.5</v>
      </c>
      <c r="K316" s="18">
        <f>MONTH(날씨10[[#This Row],[tm]])</f>
        <v>11</v>
      </c>
      <c r="L316" s="18">
        <f>DAY(날씨10[[#This Row],[tm]])</f>
        <v>9</v>
      </c>
    </row>
    <row r="317" spans="1:12" x14ac:dyDescent="0.3">
      <c r="A317">
        <v>95</v>
      </c>
      <c r="B317" t="s">
        <v>50</v>
      </c>
      <c r="C317" s="4">
        <v>45606</v>
      </c>
      <c r="D317">
        <v>10.1</v>
      </c>
      <c r="E317">
        <v>3.6</v>
      </c>
      <c r="F317">
        <v>19.7</v>
      </c>
      <c r="H317">
        <v>3.2</v>
      </c>
      <c r="I317">
        <v>1.7</v>
      </c>
      <c r="K317" s="18">
        <f>MONTH(날씨10[[#This Row],[tm]])</f>
        <v>11</v>
      </c>
      <c r="L317" s="18">
        <f>DAY(날씨10[[#This Row],[tm]])</f>
        <v>10</v>
      </c>
    </row>
    <row r="318" spans="1:12" x14ac:dyDescent="0.3">
      <c r="A318">
        <v>95</v>
      </c>
      <c r="B318" t="s">
        <v>50</v>
      </c>
      <c r="C318" s="4">
        <v>45607</v>
      </c>
      <c r="D318">
        <v>10.6</v>
      </c>
      <c r="E318">
        <v>3.1</v>
      </c>
      <c r="F318">
        <v>20.8</v>
      </c>
      <c r="H318">
        <v>3.9</v>
      </c>
      <c r="I318">
        <v>1.8</v>
      </c>
      <c r="K318" s="18">
        <f>MONTH(날씨10[[#This Row],[tm]])</f>
        <v>11</v>
      </c>
      <c r="L318" s="18">
        <f>DAY(날씨10[[#This Row],[tm]])</f>
        <v>11</v>
      </c>
    </row>
    <row r="319" spans="1:12" x14ac:dyDescent="0.3">
      <c r="A319">
        <v>95</v>
      </c>
      <c r="B319" t="s">
        <v>50</v>
      </c>
      <c r="C319" s="4">
        <v>45608</v>
      </c>
      <c r="D319">
        <v>10.1</v>
      </c>
      <c r="E319">
        <v>4.2</v>
      </c>
      <c r="F319">
        <v>18.3</v>
      </c>
      <c r="H319">
        <v>5.2</v>
      </c>
      <c r="I319">
        <v>2.6</v>
      </c>
      <c r="K319" s="18">
        <f>MONTH(날씨10[[#This Row],[tm]])</f>
        <v>11</v>
      </c>
      <c r="L319" s="18">
        <f>DAY(날씨10[[#This Row],[tm]])</f>
        <v>12</v>
      </c>
    </row>
    <row r="320" spans="1:12" x14ac:dyDescent="0.3">
      <c r="A320">
        <v>95</v>
      </c>
      <c r="B320" t="s">
        <v>50</v>
      </c>
      <c r="C320" s="4">
        <v>45609</v>
      </c>
      <c r="D320">
        <v>10.199999999999999</v>
      </c>
      <c r="E320">
        <v>1.4</v>
      </c>
      <c r="F320">
        <v>19.5</v>
      </c>
      <c r="H320">
        <v>5.2</v>
      </c>
      <c r="I320">
        <v>2.1</v>
      </c>
      <c r="K320" s="18">
        <f>MONTH(날씨10[[#This Row],[tm]])</f>
        <v>11</v>
      </c>
      <c r="L320" s="18">
        <f>DAY(날씨10[[#This Row],[tm]])</f>
        <v>13</v>
      </c>
    </row>
    <row r="321" spans="1:12" x14ac:dyDescent="0.3">
      <c r="A321">
        <v>95</v>
      </c>
      <c r="B321" t="s">
        <v>50</v>
      </c>
      <c r="C321" s="4">
        <v>45610</v>
      </c>
      <c r="D321">
        <v>12.1</v>
      </c>
      <c r="E321">
        <v>8.5</v>
      </c>
      <c r="F321">
        <v>16.8</v>
      </c>
      <c r="G321">
        <v>0.9</v>
      </c>
      <c r="H321">
        <v>4.5999999999999996</v>
      </c>
      <c r="I321">
        <v>2.1</v>
      </c>
      <c r="K321" s="18">
        <f>MONTH(날씨10[[#This Row],[tm]])</f>
        <v>11</v>
      </c>
      <c r="L321" s="18">
        <f>DAY(날씨10[[#This Row],[tm]])</f>
        <v>14</v>
      </c>
    </row>
    <row r="322" spans="1:12" x14ac:dyDescent="0.3">
      <c r="A322">
        <v>95</v>
      </c>
      <c r="B322" t="s">
        <v>50</v>
      </c>
      <c r="C322" s="4">
        <v>45611</v>
      </c>
      <c r="D322">
        <v>14.8</v>
      </c>
      <c r="E322">
        <v>10.5</v>
      </c>
      <c r="F322">
        <v>21.6</v>
      </c>
      <c r="G322">
        <v>0.1</v>
      </c>
      <c r="H322">
        <v>3.9</v>
      </c>
      <c r="I322">
        <v>2.2999999999999998</v>
      </c>
      <c r="K322" s="18">
        <f>MONTH(날씨10[[#This Row],[tm]])</f>
        <v>11</v>
      </c>
      <c r="L322" s="18">
        <f>DAY(날씨10[[#This Row],[tm]])</f>
        <v>15</v>
      </c>
    </row>
    <row r="323" spans="1:12" x14ac:dyDescent="0.3">
      <c r="A323">
        <v>95</v>
      </c>
      <c r="B323" t="s">
        <v>50</v>
      </c>
      <c r="C323" s="4">
        <v>45612</v>
      </c>
      <c r="D323">
        <v>15</v>
      </c>
      <c r="E323">
        <v>11.1</v>
      </c>
      <c r="F323">
        <v>21.1</v>
      </c>
      <c r="G323">
        <v>7.5</v>
      </c>
      <c r="H323">
        <v>7.6</v>
      </c>
      <c r="I323">
        <v>3.2</v>
      </c>
      <c r="K323" s="18">
        <f>MONTH(날씨10[[#This Row],[tm]])</f>
        <v>11</v>
      </c>
      <c r="L323" s="18">
        <f>DAY(날씨10[[#This Row],[tm]])</f>
        <v>16</v>
      </c>
    </row>
    <row r="324" spans="1:12" x14ac:dyDescent="0.3">
      <c r="A324">
        <v>95</v>
      </c>
      <c r="B324" t="s">
        <v>50</v>
      </c>
      <c r="C324" s="4">
        <v>45613</v>
      </c>
      <c r="D324">
        <v>5.7</v>
      </c>
      <c r="E324">
        <v>-2.1</v>
      </c>
      <c r="F324">
        <v>14</v>
      </c>
      <c r="H324">
        <v>5.9</v>
      </c>
      <c r="I324">
        <v>3.1</v>
      </c>
      <c r="K324" s="18">
        <f>MONTH(날씨10[[#This Row],[tm]])</f>
        <v>11</v>
      </c>
      <c r="L324" s="18">
        <f>DAY(날씨10[[#This Row],[tm]])</f>
        <v>17</v>
      </c>
    </row>
    <row r="325" spans="1:12" x14ac:dyDescent="0.3">
      <c r="A325">
        <v>95</v>
      </c>
      <c r="B325" t="s">
        <v>50</v>
      </c>
      <c r="C325" s="4">
        <v>45614</v>
      </c>
      <c r="D325">
        <v>-0.2</v>
      </c>
      <c r="E325">
        <v>-5.6</v>
      </c>
      <c r="F325">
        <v>6.3</v>
      </c>
      <c r="H325">
        <v>5.2</v>
      </c>
      <c r="I325">
        <v>2.6</v>
      </c>
      <c r="K325" s="18">
        <f>MONTH(날씨10[[#This Row],[tm]])</f>
        <v>11</v>
      </c>
      <c r="L325" s="18">
        <f>DAY(날씨10[[#This Row],[tm]])</f>
        <v>18</v>
      </c>
    </row>
    <row r="326" spans="1:12" x14ac:dyDescent="0.3">
      <c r="A326">
        <v>95</v>
      </c>
      <c r="B326" t="s">
        <v>50</v>
      </c>
      <c r="C326" s="4">
        <v>45615</v>
      </c>
      <c r="D326">
        <v>1.4</v>
      </c>
      <c r="E326">
        <v>-5.5</v>
      </c>
      <c r="F326">
        <v>9.6</v>
      </c>
      <c r="H326">
        <v>3.7</v>
      </c>
      <c r="I326">
        <v>2</v>
      </c>
      <c r="K326" s="18">
        <f>MONTH(날씨10[[#This Row],[tm]])</f>
        <v>11</v>
      </c>
      <c r="L326" s="18">
        <f>DAY(날씨10[[#This Row],[tm]])</f>
        <v>19</v>
      </c>
    </row>
    <row r="327" spans="1:12" x14ac:dyDescent="0.3">
      <c r="A327">
        <v>95</v>
      </c>
      <c r="B327" t="s">
        <v>50</v>
      </c>
      <c r="C327" s="4">
        <v>45616</v>
      </c>
      <c r="D327">
        <v>2.6</v>
      </c>
      <c r="E327">
        <v>-2.9</v>
      </c>
      <c r="F327">
        <v>8.9</v>
      </c>
      <c r="H327">
        <v>3.9</v>
      </c>
      <c r="I327">
        <v>2.2999999999999998</v>
      </c>
      <c r="K327" s="18">
        <f>MONTH(날씨10[[#This Row],[tm]])</f>
        <v>11</v>
      </c>
      <c r="L327" s="18">
        <f>DAY(날씨10[[#This Row],[tm]])</f>
        <v>20</v>
      </c>
    </row>
    <row r="328" spans="1:12" x14ac:dyDescent="0.3">
      <c r="A328">
        <v>95</v>
      </c>
      <c r="B328" t="s">
        <v>50</v>
      </c>
      <c r="C328" s="4">
        <v>45617</v>
      </c>
      <c r="D328">
        <v>6.9</v>
      </c>
      <c r="E328">
        <v>1</v>
      </c>
      <c r="F328">
        <v>11.7</v>
      </c>
      <c r="G328">
        <v>0.7</v>
      </c>
      <c r="H328">
        <v>6.2</v>
      </c>
      <c r="I328">
        <v>2.8</v>
      </c>
      <c r="K328" s="18">
        <f>MONTH(날씨10[[#This Row],[tm]])</f>
        <v>11</v>
      </c>
      <c r="L328" s="18">
        <f>DAY(날씨10[[#This Row],[tm]])</f>
        <v>21</v>
      </c>
    </row>
    <row r="329" spans="1:12" x14ac:dyDescent="0.3">
      <c r="A329">
        <v>95</v>
      </c>
      <c r="B329" t="s">
        <v>50</v>
      </c>
      <c r="C329" s="4">
        <v>45618</v>
      </c>
      <c r="D329">
        <v>2.4</v>
      </c>
      <c r="E329">
        <v>-2.2000000000000002</v>
      </c>
      <c r="F329">
        <v>9.1999999999999993</v>
      </c>
      <c r="H329">
        <v>6</v>
      </c>
      <c r="I329">
        <v>2.5</v>
      </c>
      <c r="K329" s="18">
        <f>MONTH(날씨10[[#This Row],[tm]])</f>
        <v>11</v>
      </c>
      <c r="L329" s="18">
        <f>DAY(날씨10[[#This Row],[tm]])</f>
        <v>22</v>
      </c>
    </row>
    <row r="330" spans="1:12" x14ac:dyDescent="0.3">
      <c r="A330">
        <v>95</v>
      </c>
      <c r="B330" t="s">
        <v>50</v>
      </c>
      <c r="C330" s="4">
        <v>45619</v>
      </c>
      <c r="D330">
        <v>2.2999999999999998</v>
      </c>
      <c r="E330">
        <v>-4.5</v>
      </c>
      <c r="F330">
        <v>11.6</v>
      </c>
      <c r="H330">
        <v>5.4</v>
      </c>
      <c r="I330">
        <v>2.7</v>
      </c>
      <c r="K330" s="18">
        <f>MONTH(날씨10[[#This Row],[tm]])</f>
        <v>11</v>
      </c>
      <c r="L330" s="18">
        <f>DAY(날씨10[[#This Row],[tm]])</f>
        <v>23</v>
      </c>
    </row>
    <row r="331" spans="1:12" x14ac:dyDescent="0.3">
      <c r="A331">
        <v>95</v>
      </c>
      <c r="B331" t="s">
        <v>50</v>
      </c>
      <c r="C331" s="4">
        <v>45620</v>
      </c>
      <c r="D331">
        <v>2.5</v>
      </c>
      <c r="E331">
        <v>-4</v>
      </c>
      <c r="F331">
        <v>11.8</v>
      </c>
      <c r="H331">
        <v>3.7</v>
      </c>
      <c r="I331">
        <v>2.1</v>
      </c>
      <c r="K331" s="18">
        <f>MONTH(날씨10[[#This Row],[tm]])</f>
        <v>11</v>
      </c>
      <c r="L331" s="18">
        <f>DAY(날씨10[[#This Row],[tm]])</f>
        <v>24</v>
      </c>
    </row>
    <row r="332" spans="1:12" x14ac:dyDescent="0.3">
      <c r="A332">
        <v>95</v>
      </c>
      <c r="B332" t="s">
        <v>50</v>
      </c>
      <c r="C332" s="4">
        <v>45621</v>
      </c>
      <c r="D332">
        <v>6.2</v>
      </c>
      <c r="E332">
        <v>-3.5</v>
      </c>
      <c r="F332">
        <v>14.4</v>
      </c>
      <c r="H332">
        <v>6.8</v>
      </c>
      <c r="I332">
        <v>3.5</v>
      </c>
      <c r="K332" s="18">
        <f>MONTH(날씨10[[#This Row],[tm]])</f>
        <v>11</v>
      </c>
      <c r="L332" s="18">
        <f>DAY(날씨10[[#This Row],[tm]])</f>
        <v>25</v>
      </c>
    </row>
    <row r="333" spans="1:12" x14ac:dyDescent="0.3">
      <c r="A333">
        <v>95</v>
      </c>
      <c r="B333" t="s">
        <v>50</v>
      </c>
      <c r="C333" s="4">
        <v>45622</v>
      </c>
      <c r="D333">
        <v>4.8</v>
      </c>
      <c r="E333">
        <v>1</v>
      </c>
      <c r="F333">
        <v>10.9</v>
      </c>
      <c r="G333">
        <v>17.3</v>
      </c>
      <c r="H333">
        <v>12.4</v>
      </c>
      <c r="I333">
        <v>6.3</v>
      </c>
      <c r="K333" s="18">
        <f>MONTH(날씨10[[#This Row],[tm]])</f>
        <v>11</v>
      </c>
      <c r="L333" s="18">
        <f>DAY(날씨10[[#This Row],[tm]])</f>
        <v>26</v>
      </c>
    </row>
    <row r="334" spans="1:12" x14ac:dyDescent="0.3">
      <c r="A334">
        <v>95</v>
      </c>
      <c r="B334" t="s">
        <v>50</v>
      </c>
      <c r="C334" s="4">
        <v>45623</v>
      </c>
      <c r="D334">
        <v>-1.9</v>
      </c>
      <c r="E334">
        <v>-3.5</v>
      </c>
      <c r="F334">
        <v>1.1000000000000001</v>
      </c>
      <c r="G334">
        <v>3.3</v>
      </c>
      <c r="H334">
        <v>9.1</v>
      </c>
      <c r="I334">
        <v>4.5</v>
      </c>
      <c r="K334" s="18">
        <f>MONTH(날씨10[[#This Row],[tm]])</f>
        <v>11</v>
      </c>
      <c r="L334" s="18">
        <f>DAY(날씨10[[#This Row],[tm]])</f>
        <v>27</v>
      </c>
    </row>
    <row r="335" spans="1:12" x14ac:dyDescent="0.3">
      <c r="A335">
        <v>95</v>
      </c>
      <c r="B335" t="s">
        <v>50</v>
      </c>
      <c r="C335" s="4">
        <v>45624</v>
      </c>
      <c r="D335">
        <v>-1.5</v>
      </c>
      <c r="E335">
        <v>-4.5999999999999996</v>
      </c>
      <c r="F335">
        <v>0.9</v>
      </c>
      <c r="H335">
        <v>7.4</v>
      </c>
      <c r="I335">
        <v>4</v>
      </c>
      <c r="K335" s="18">
        <f>MONTH(날씨10[[#This Row],[tm]])</f>
        <v>11</v>
      </c>
      <c r="L335" s="18">
        <f>DAY(날씨10[[#This Row],[tm]])</f>
        <v>28</v>
      </c>
    </row>
    <row r="336" spans="1:12" x14ac:dyDescent="0.3">
      <c r="A336">
        <v>95</v>
      </c>
      <c r="B336" t="s">
        <v>50</v>
      </c>
      <c r="C336" s="4">
        <v>45625</v>
      </c>
      <c r="D336">
        <v>-2.8</v>
      </c>
      <c r="E336">
        <v>-7.7</v>
      </c>
      <c r="F336">
        <v>1.3</v>
      </c>
      <c r="G336">
        <v>0</v>
      </c>
      <c r="H336">
        <v>5.7</v>
      </c>
      <c r="I336">
        <v>2.7</v>
      </c>
      <c r="K336" s="18">
        <f>MONTH(날씨10[[#This Row],[tm]])</f>
        <v>11</v>
      </c>
      <c r="L336" s="18">
        <f>DAY(날씨10[[#This Row],[tm]])</f>
        <v>29</v>
      </c>
    </row>
    <row r="337" spans="1:12" x14ac:dyDescent="0.3">
      <c r="A337">
        <v>95</v>
      </c>
      <c r="B337" t="s">
        <v>50</v>
      </c>
      <c r="C337" s="4">
        <v>45626</v>
      </c>
      <c r="D337">
        <v>1</v>
      </c>
      <c r="E337">
        <v>-6.3</v>
      </c>
      <c r="F337">
        <v>7.8</v>
      </c>
      <c r="H337">
        <v>5.7</v>
      </c>
      <c r="I337">
        <v>2.8</v>
      </c>
      <c r="K337" s="18">
        <f>MONTH(날씨10[[#This Row],[tm]])</f>
        <v>11</v>
      </c>
      <c r="L337" s="18">
        <f>DAY(날씨10[[#This Row],[tm]])</f>
        <v>30</v>
      </c>
    </row>
    <row r="338" spans="1:12" x14ac:dyDescent="0.3">
      <c r="A338">
        <v>95</v>
      </c>
      <c r="B338" t="s">
        <v>50</v>
      </c>
      <c r="C338" s="4">
        <v>45627</v>
      </c>
      <c r="D338">
        <v>3.8</v>
      </c>
      <c r="E338">
        <v>-1.3</v>
      </c>
      <c r="F338">
        <v>8.9</v>
      </c>
      <c r="G338">
        <v>2.2999999999999998</v>
      </c>
      <c r="H338">
        <v>2.5</v>
      </c>
      <c r="I338">
        <v>1.4</v>
      </c>
      <c r="K338" s="18">
        <f>MONTH(날씨10[[#This Row],[tm]])</f>
        <v>12</v>
      </c>
      <c r="L338" s="18">
        <f>DAY(날씨10[[#This Row],[tm]])</f>
        <v>1</v>
      </c>
    </row>
    <row r="339" spans="1:12" x14ac:dyDescent="0.3">
      <c r="A339">
        <v>95</v>
      </c>
      <c r="B339" t="s">
        <v>50</v>
      </c>
      <c r="C339" s="4">
        <v>45628</v>
      </c>
      <c r="D339">
        <v>5.8</v>
      </c>
      <c r="E339">
        <v>-1</v>
      </c>
      <c r="F339">
        <v>12.3</v>
      </c>
      <c r="G339">
        <v>0.4</v>
      </c>
      <c r="H339">
        <v>7.4</v>
      </c>
      <c r="I339">
        <v>3.4</v>
      </c>
      <c r="K339" s="18">
        <f>MONTH(날씨10[[#This Row],[tm]])</f>
        <v>12</v>
      </c>
      <c r="L339" s="18">
        <f>DAY(날씨10[[#This Row],[tm]])</f>
        <v>2</v>
      </c>
    </row>
    <row r="340" spans="1:12" x14ac:dyDescent="0.3">
      <c r="A340">
        <v>95</v>
      </c>
      <c r="B340" t="s">
        <v>50</v>
      </c>
      <c r="C340" s="4">
        <v>45629</v>
      </c>
      <c r="D340">
        <v>-0.7</v>
      </c>
      <c r="E340">
        <v>-5</v>
      </c>
      <c r="F340">
        <v>3.1</v>
      </c>
      <c r="H340">
        <v>9.4</v>
      </c>
      <c r="I340">
        <v>5.0999999999999996</v>
      </c>
      <c r="K340" s="18">
        <f>MONTH(날씨10[[#This Row],[tm]])</f>
        <v>12</v>
      </c>
      <c r="L340" s="18">
        <f>DAY(날씨10[[#This Row],[tm]])</f>
        <v>3</v>
      </c>
    </row>
    <row r="341" spans="1:12" x14ac:dyDescent="0.3">
      <c r="A341">
        <v>95</v>
      </c>
      <c r="B341" t="s">
        <v>50</v>
      </c>
      <c r="C341" s="4">
        <v>45630</v>
      </c>
      <c r="D341">
        <v>-0.8</v>
      </c>
      <c r="E341">
        <v>-7.1</v>
      </c>
      <c r="F341">
        <v>4.3</v>
      </c>
      <c r="H341">
        <v>10.7</v>
      </c>
      <c r="I341">
        <v>4.9000000000000004</v>
      </c>
      <c r="K341" s="18">
        <f>MONTH(날씨10[[#This Row],[tm]])</f>
        <v>12</v>
      </c>
      <c r="L341" s="18">
        <f>DAY(날씨10[[#This Row],[tm]])</f>
        <v>4</v>
      </c>
    </row>
    <row r="342" spans="1:12" x14ac:dyDescent="0.3">
      <c r="A342">
        <v>95</v>
      </c>
      <c r="B342" t="s">
        <v>50</v>
      </c>
      <c r="C342" s="4">
        <v>45631</v>
      </c>
      <c r="D342">
        <v>0.4</v>
      </c>
      <c r="E342">
        <v>-7</v>
      </c>
      <c r="F342">
        <v>6.5</v>
      </c>
      <c r="H342">
        <v>9.3000000000000007</v>
      </c>
      <c r="I342">
        <v>4.5</v>
      </c>
      <c r="K342" s="18">
        <f>MONTH(날씨10[[#This Row],[tm]])</f>
        <v>12</v>
      </c>
      <c r="L342" s="18">
        <f>DAY(날씨10[[#This Row],[tm]])</f>
        <v>5</v>
      </c>
    </row>
    <row r="343" spans="1:12" x14ac:dyDescent="0.3">
      <c r="A343">
        <v>95</v>
      </c>
      <c r="B343" t="s">
        <v>50</v>
      </c>
      <c r="C343" s="4">
        <v>45632</v>
      </c>
      <c r="D343">
        <v>0.1</v>
      </c>
      <c r="E343">
        <v>-4.7</v>
      </c>
      <c r="F343">
        <v>3.7</v>
      </c>
      <c r="H343">
        <v>7.9</v>
      </c>
      <c r="I343">
        <v>3.4</v>
      </c>
      <c r="K343" s="18">
        <f>MONTH(날씨10[[#This Row],[tm]])</f>
        <v>12</v>
      </c>
      <c r="L343" s="18">
        <f>DAY(날씨10[[#This Row],[tm]])</f>
        <v>6</v>
      </c>
    </row>
    <row r="344" spans="1:12" x14ac:dyDescent="0.3">
      <c r="A344">
        <v>95</v>
      </c>
      <c r="B344" t="s">
        <v>50</v>
      </c>
      <c r="C344" s="4">
        <v>45633</v>
      </c>
      <c r="D344">
        <v>-3.5</v>
      </c>
      <c r="E344">
        <v>-9.1</v>
      </c>
      <c r="F344">
        <v>2.2999999999999998</v>
      </c>
      <c r="H344">
        <v>7.4</v>
      </c>
      <c r="I344">
        <v>3.5</v>
      </c>
      <c r="K344" s="18">
        <f>MONTH(날씨10[[#This Row],[tm]])</f>
        <v>12</v>
      </c>
      <c r="L344" s="18">
        <f>DAY(날씨10[[#This Row],[tm]])</f>
        <v>7</v>
      </c>
    </row>
    <row r="345" spans="1:12" x14ac:dyDescent="0.3">
      <c r="A345">
        <v>95</v>
      </c>
      <c r="B345" t="s">
        <v>50</v>
      </c>
      <c r="C345" s="4">
        <v>45634</v>
      </c>
      <c r="D345">
        <v>-4.4000000000000004</v>
      </c>
      <c r="E345">
        <v>-9.6</v>
      </c>
      <c r="F345">
        <v>2.7</v>
      </c>
      <c r="H345">
        <v>7.5</v>
      </c>
      <c r="I345">
        <v>3.7</v>
      </c>
      <c r="K345" s="18">
        <f>MONTH(날씨10[[#This Row],[tm]])</f>
        <v>12</v>
      </c>
      <c r="L345" s="18">
        <f>DAY(날씨10[[#This Row],[tm]])</f>
        <v>8</v>
      </c>
    </row>
    <row r="346" spans="1:12" x14ac:dyDescent="0.3">
      <c r="A346">
        <v>95</v>
      </c>
      <c r="B346" t="s">
        <v>50</v>
      </c>
      <c r="C346" s="4">
        <v>45635</v>
      </c>
      <c r="D346">
        <v>-3.9</v>
      </c>
      <c r="E346">
        <v>-10.6</v>
      </c>
      <c r="F346">
        <v>4.7</v>
      </c>
      <c r="H346">
        <v>4.5</v>
      </c>
      <c r="I346">
        <v>2.2999999999999998</v>
      </c>
      <c r="K346" s="18">
        <f>MONTH(날씨10[[#This Row],[tm]])</f>
        <v>12</v>
      </c>
      <c r="L346" s="18">
        <f>DAY(날씨10[[#This Row],[tm]])</f>
        <v>9</v>
      </c>
    </row>
    <row r="347" spans="1:12" x14ac:dyDescent="0.3">
      <c r="A347">
        <v>95</v>
      </c>
      <c r="B347" t="s">
        <v>50</v>
      </c>
      <c r="C347" s="4">
        <v>45636</v>
      </c>
      <c r="D347">
        <v>-2.8</v>
      </c>
      <c r="E347">
        <v>-9.9</v>
      </c>
      <c r="F347">
        <v>5.4</v>
      </c>
      <c r="H347">
        <v>5.3</v>
      </c>
      <c r="I347">
        <v>2.9</v>
      </c>
      <c r="K347" s="18">
        <f>MONTH(날씨10[[#This Row],[tm]])</f>
        <v>12</v>
      </c>
      <c r="L347" s="18">
        <f>DAY(날씨10[[#This Row],[tm]])</f>
        <v>10</v>
      </c>
    </row>
    <row r="348" spans="1:12" x14ac:dyDescent="0.3">
      <c r="A348">
        <v>95</v>
      </c>
      <c r="B348" t="s">
        <v>50</v>
      </c>
      <c r="C348" s="4">
        <v>45637</v>
      </c>
      <c r="D348">
        <v>-1.2</v>
      </c>
      <c r="E348">
        <v>-5.7</v>
      </c>
      <c r="F348">
        <v>7.1</v>
      </c>
      <c r="H348">
        <v>4.3</v>
      </c>
      <c r="I348">
        <v>2.8</v>
      </c>
      <c r="K348" s="18">
        <f>MONTH(날씨10[[#This Row],[tm]])</f>
        <v>12</v>
      </c>
      <c r="L348" s="18">
        <f>DAY(날씨10[[#This Row],[tm]])</f>
        <v>11</v>
      </c>
    </row>
    <row r="349" spans="1:12" x14ac:dyDescent="0.3">
      <c r="A349">
        <v>95</v>
      </c>
      <c r="B349" t="s">
        <v>50</v>
      </c>
      <c r="C349" s="4">
        <v>45638</v>
      </c>
      <c r="D349">
        <v>-3.6</v>
      </c>
      <c r="E349">
        <v>-9.6</v>
      </c>
      <c r="F349">
        <v>3.6</v>
      </c>
      <c r="H349">
        <v>4.4000000000000004</v>
      </c>
      <c r="I349">
        <v>2.4</v>
      </c>
      <c r="K349" s="18">
        <f>MONTH(날씨10[[#This Row],[tm]])</f>
        <v>12</v>
      </c>
      <c r="L349" s="18">
        <f>DAY(날씨10[[#This Row],[tm]])</f>
        <v>12</v>
      </c>
    </row>
    <row r="350" spans="1:12" x14ac:dyDescent="0.3">
      <c r="A350">
        <v>95</v>
      </c>
      <c r="B350" t="s">
        <v>50</v>
      </c>
      <c r="C350" s="4">
        <v>45639</v>
      </c>
      <c r="D350">
        <v>-2.4</v>
      </c>
      <c r="E350">
        <v>-6.8</v>
      </c>
      <c r="F350">
        <v>3.9</v>
      </c>
      <c r="H350">
        <v>4.8</v>
      </c>
      <c r="I350">
        <v>2.6</v>
      </c>
      <c r="K350" s="18">
        <f>MONTH(날씨10[[#This Row],[tm]])</f>
        <v>12</v>
      </c>
      <c r="L350" s="18">
        <f>DAY(날씨10[[#This Row],[tm]])</f>
        <v>13</v>
      </c>
    </row>
    <row r="351" spans="1:12" x14ac:dyDescent="0.3">
      <c r="A351">
        <v>95</v>
      </c>
      <c r="B351" t="s">
        <v>50</v>
      </c>
      <c r="C351" s="4">
        <v>45640</v>
      </c>
      <c r="D351">
        <v>-4.7</v>
      </c>
      <c r="E351">
        <v>-10.6</v>
      </c>
      <c r="F351">
        <v>0.7</v>
      </c>
      <c r="H351">
        <v>5.9</v>
      </c>
      <c r="I351">
        <v>2.7</v>
      </c>
      <c r="K351" s="18">
        <f>MONTH(날씨10[[#This Row],[tm]])</f>
        <v>12</v>
      </c>
      <c r="L351" s="18">
        <f>DAY(날씨10[[#This Row],[tm]])</f>
        <v>14</v>
      </c>
    </row>
    <row r="352" spans="1:12" x14ac:dyDescent="0.3">
      <c r="A352">
        <v>95</v>
      </c>
      <c r="B352" t="s">
        <v>50</v>
      </c>
      <c r="C352" s="4">
        <v>45641</v>
      </c>
      <c r="D352">
        <v>-2</v>
      </c>
      <c r="E352">
        <v>-8.4</v>
      </c>
      <c r="F352">
        <v>3.3</v>
      </c>
      <c r="H352">
        <v>10.8</v>
      </c>
      <c r="I352">
        <v>4.8</v>
      </c>
      <c r="K352" s="18">
        <f>MONTH(날씨10[[#This Row],[tm]])</f>
        <v>12</v>
      </c>
      <c r="L352" s="18">
        <f>DAY(날씨10[[#This Row],[tm]])</f>
        <v>15</v>
      </c>
    </row>
    <row r="353" spans="1:12" x14ac:dyDescent="0.3">
      <c r="A353">
        <v>95</v>
      </c>
      <c r="B353" t="s">
        <v>50</v>
      </c>
      <c r="C353" s="4">
        <v>45642</v>
      </c>
      <c r="D353">
        <v>-4.4000000000000004</v>
      </c>
      <c r="E353">
        <v>-11</v>
      </c>
      <c r="F353">
        <v>2.7</v>
      </c>
      <c r="H353">
        <v>7.5</v>
      </c>
      <c r="I353">
        <v>3.3</v>
      </c>
      <c r="K353" s="18">
        <f>MONTH(날씨10[[#This Row],[tm]])</f>
        <v>12</v>
      </c>
      <c r="L353" s="18">
        <f>DAY(날씨10[[#This Row],[tm]])</f>
        <v>16</v>
      </c>
    </row>
    <row r="354" spans="1:12" x14ac:dyDescent="0.3">
      <c r="A354">
        <v>95</v>
      </c>
      <c r="B354" t="s">
        <v>50</v>
      </c>
      <c r="C354" s="4">
        <v>45643</v>
      </c>
      <c r="D354">
        <v>-5.0999999999999996</v>
      </c>
      <c r="E354">
        <v>-10.8</v>
      </c>
      <c r="F354">
        <v>1.5</v>
      </c>
      <c r="H354">
        <v>8.6</v>
      </c>
      <c r="I354">
        <v>4.4000000000000004</v>
      </c>
      <c r="K354" s="18">
        <f>MONTH(날씨10[[#This Row],[tm]])</f>
        <v>12</v>
      </c>
      <c r="L354" s="18">
        <f>DAY(날씨10[[#This Row],[tm]])</f>
        <v>17</v>
      </c>
    </row>
    <row r="355" spans="1:12" x14ac:dyDescent="0.3">
      <c r="A355">
        <v>95</v>
      </c>
      <c r="B355" t="s">
        <v>50</v>
      </c>
      <c r="C355" s="4">
        <v>45644</v>
      </c>
      <c r="D355">
        <v>-7.7</v>
      </c>
      <c r="E355">
        <v>-13.5</v>
      </c>
      <c r="F355">
        <v>-0.7</v>
      </c>
      <c r="H355">
        <v>4.4000000000000004</v>
      </c>
      <c r="I355">
        <v>2.8</v>
      </c>
      <c r="K355" s="18">
        <f>MONTH(날씨10[[#This Row],[tm]])</f>
        <v>12</v>
      </c>
      <c r="L355" s="18">
        <f>DAY(날씨10[[#This Row],[tm]])</f>
        <v>18</v>
      </c>
    </row>
    <row r="356" spans="1:12" x14ac:dyDescent="0.3">
      <c r="A356">
        <v>95</v>
      </c>
      <c r="B356" t="s">
        <v>50</v>
      </c>
      <c r="C356" s="4">
        <v>45645</v>
      </c>
      <c r="D356">
        <v>-6.5</v>
      </c>
      <c r="E356">
        <v>-13.8</v>
      </c>
      <c r="F356">
        <v>3</v>
      </c>
      <c r="H356">
        <v>3.1</v>
      </c>
      <c r="I356">
        <v>1.6</v>
      </c>
      <c r="K356" s="18">
        <f>MONTH(날씨10[[#This Row],[tm]])</f>
        <v>12</v>
      </c>
      <c r="L356" s="18">
        <f>DAY(날씨10[[#This Row],[tm]])</f>
        <v>19</v>
      </c>
    </row>
    <row r="357" spans="1:12" x14ac:dyDescent="0.3">
      <c r="A357">
        <v>95</v>
      </c>
      <c r="B357" t="s">
        <v>50</v>
      </c>
      <c r="C357" s="4">
        <v>45646</v>
      </c>
      <c r="D357">
        <v>-3.5</v>
      </c>
      <c r="E357">
        <v>-9.3000000000000007</v>
      </c>
      <c r="F357">
        <v>2.4</v>
      </c>
      <c r="G357">
        <v>0</v>
      </c>
      <c r="H357">
        <v>2.2999999999999998</v>
      </c>
      <c r="I357">
        <v>1.6</v>
      </c>
      <c r="K357" s="18">
        <f>MONTH(날씨10[[#This Row],[tm]])</f>
        <v>12</v>
      </c>
      <c r="L357" s="18">
        <f>DAY(날씨10[[#This Row],[tm]])</f>
        <v>20</v>
      </c>
    </row>
    <row r="358" spans="1:12" x14ac:dyDescent="0.3">
      <c r="A358">
        <v>95</v>
      </c>
      <c r="B358" t="s">
        <v>50</v>
      </c>
      <c r="C358" s="4">
        <v>45647</v>
      </c>
      <c r="D358">
        <v>-3.3</v>
      </c>
      <c r="E358">
        <v>-12.1</v>
      </c>
      <c r="F358">
        <v>-0.3</v>
      </c>
      <c r="G358">
        <v>3.5</v>
      </c>
      <c r="H358">
        <v>8.6</v>
      </c>
      <c r="I358">
        <v>4.5999999999999996</v>
      </c>
      <c r="K358" s="18">
        <f>MONTH(날씨10[[#This Row],[tm]])</f>
        <v>12</v>
      </c>
      <c r="L358" s="18">
        <f>DAY(날씨10[[#This Row],[tm]])</f>
        <v>21</v>
      </c>
    </row>
    <row r="359" spans="1:12" x14ac:dyDescent="0.3">
      <c r="A359">
        <v>95</v>
      </c>
      <c r="B359" t="s">
        <v>50</v>
      </c>
      <c r="C359" s="4">
        <v>45648</v>
      </c>
      <c r="D359">
        <v>-10.1</v>
      </c>
      <c r="E359">
        <v>-16.899999999999999</v>
      </c>
      <c r="F359">
        <v>-2.2000000000000002</v>
      </c>
      <c r="H359">
        <v>4.7</v>
      </c>
      <c r="I359">
        <v>2.5</v>
      </c>
      <c r="K359" s="18">
        <f>MONTH(날씨10[[#This Row],[tm]])</f>
        <v>12</v>
      </c>
      <c r="L359" s="18">
        <f>DAY(날씨10[[#This Row],[tm]])</f>
        <v>22</v>
      </c>
    </row>
    <row r="360" spans="1:12" x14ac:dyDescent="0.3">
      <c r="A360">
        <v>95</v>
      </c>
      <c r="B360" t="s">
        <v>50</v>
      </c>
      <c r="C360" s="4">
        <v>45649</v>
      </c>
      <c r="D360">
        <v>-7.7</v>
      </c>
      <c r="E360">
        <v>-15.5</v>
      </c>
      <c r="F360">
        <v>2.6</v>
      </c>
      <c r="H360">
        <v>6.5</v>
      </c>
      <c r="I360">
        <v>3.6</v>
      </c>
      <c r="K360" s="18">
        <f>MONTH(날씨10[[#This Row],[tm]])</f>
        <v>12</v>
      </c>
      <c r="L360" s="18">
        <f>DAY(날씨10[[#This Row],[tm]])</f>
        <v>23</v>
      </c>
    </row>
    <row r="361" spans="1:12" x14ac:dyDescent="0.3">
      <c r="A361">
        <v>95</v>
      </c>
      <c r="B361" t="s">
        <v>50</v>
      </c>
      <c r="C361" s="4">
        <v>45650</v>
      </c>
      <c r="D361">
        <v>-6.8</v>
      </c>
      <c r="E361">
        <v>-14</v>
      </c>
      <c r="F361">
        <v>1.3</v>
      </c>
      <c r="H361">
        <v>4.5</v>
      </c>
      <c r="I361">
        <v>2</v>
      </c>
      <c r="K361" s="18">
        <f>MONTH(날씨10[[#This Row],[tm]])</f>
        <v>12</v>
      </c>
      <c r="L361" s="18">
        <f>DAY(날씨10[[#This Row],[tm]])</f>
        <v>24</v>
      </c>
    </row>
    <row r="362" spans="1:12" x14ac:dyDescent="0.3">
      <c r="A362">
        <v>95</v>
      </c>
      <c r="B362" t="s">
        <v>50</v>
      </c>
      <c r="C362" s="4">
        <v>45651</v>
      </c>
      <c r="D362">
        <v>-2.2999999999999998</v>
      </c>
      <c r="E362">
        <v>-10</v>
      </c>
      <c r="F362">
        <v>3.3</v>
      </c>
      <c r="G362">
        <v>1.1000000000000001</v>
      </c>
      <c r="H362">
        <v>8.4</v>
      </c>
      <c r="I362">
        <v>3.4</v>
      </c>
      <c r="K362" s="18">
        <f>MONTH(날씨10[[#This Row],[tm]])</f>
        <v>12</v>
      </c>
      <c r="L362" s="18">
        <f>DAY(날씨10[[#This Row],[tm]])</f>
        <v>25</v>
      </c>
    </row>
    <row r="363" spans="1:12" x14ac:dyDescent="0.3">
      <c r="A363">
        <v>95</v>
      </c>
      <c r="B363" t="s">
        <v>50</v>
      </c>
      <c r="C363" s="4">
        <v>45652</v>
      </c>
      <c r="D363">
        <v>-2.2999999999999998</v>
      </c>
      <c r="E363">
        <v>-7.8</v>
      </c>
      <c r="F363">
        <v>2.2000000000000002</v>
      </c>
      <c r="G363">
        <v>0</v>
      </c>
      <c r="H363">
        <v>8</v>
      </c>
      <c r="I363">
        <v>4.0999999999999996</v>
      </c>
      <c r="K363" s="18">
        <f>MONTH(날씨10[[#This Row],[tm]])</f>
        <v>12</v>
      </c>
      <c r="L363" s="18">
        <f>DAY(날씨10[[#This Row],[tm]])</f>
        <v>26</v>
      </c>
    </row>
    <row r="364" spans="1:12" x14ac:dyDescent="0.3">
      <c r="A364">
        <v>95</v>
      </c>
      <c r="B364" t="s">
        <v>50</v>
      </c>
      <c r="C364" s="4">
        <v>45653</v>
      </c>
      <c r="D364">
        <v>-6.6</v>
      </c>
      <c r="E364">
        <v>-13.8</v>
      </c>
      <c r="F364">
        <v>-0.7</v>
      </c>
      <c r="H364">
        <v>7.9</v>
      </c>
      <c r="I364">
        <v>3.3</v>
      </c>
      <c r="K364" s="18">
        <f>MONTH(날씨10[[#This Row],[tm]])</f>
        <v>12</v>
      </c>
      <c r="L364" s="18">
        <f>DAY(날씨10[[#This Row],[tm]])</f>
        <v>27</v>
      </c>
    </row>
    <row r="365" spans="1:12" x14ac:dyDescent="0.3">
      <c r="A365">
        <v>95</v>
      </c>
      <c r="B365" t="s">
        <v>50</v>
      </c>
      <c r="C365" s="4">
        <v>45654</v>
      </c>
      <c r="D365">
        <v>-6.8</v>
      </c>
      <c r="E365">
        <v>-12.6</v>
      </c>
      <c r="F365">
        <v>-1.3</v>
      </c>
      <c r="H365">
        <v>7</v>
      </c>
      <c r="I365">
        <v>2.9</v>
      </c>
      <c r="K365" s="18">
        <f>MONTH(날씨10[[#This Row],[tm]])</f>
        <v>12</v>
      </c>
      <c r="L365" s="18">
        <f>DAY(날씨10[[#This Row],[tm]])</f>
        <v>28</v>
      </c>
    </row>
    <row r="366" spans="1:12" x14ac:dyDescent="0.3">
      <c r="A366">
        <v>95</v>
      </c>
      <c r="B366" t="s">
        <v>50</v>
      </c>
      <c r="C366" s="4">
        <v>45655</v>
      </c>
      <c r="D366">
        <v>-4.4000000000000004</v>
      </c>
      <c r="E366">
        <v>-14.1</v>
      </c>
      <c r="F366">
        <v>2.4</v>
      </c>
      <c r="H366">
        <v>4.9000000000000004</v>
      </c>
      <c r="I366">
        <v>2.2999999999999998</v>
      </c>
      <c r="K366" s="18">
        <f>MONTH(날씨10[[#This Row],[tm]])</f>
        <v>12</v>
      </c>
      <c r="L366" s="18">
        <f>DAY(날씨10[[#This Row],[tm]])</f>
        <v>29</v>
      </c>
    </row>
    <row r="367" spans="1:12" x14ac:dyDescent="0.3">
      <c r="A367">
        <v>95</v>
      </c>
      <c r="B367" t="s">
        <v>50</v>
      </c>
      <c r="C367" s="4">
        <v>45656</v>
      </c>
      <c r="D367">
        <v>4</v>
      </c>
      <c r="E367">
        <v>-3.1</v>
      </c>
      <c r="F367">
        <v>7.9</v>
      </c>
      <c r="G367">
        <v>0</v>
      </c>
      <c r="H367">
        <v>9.9</v>
      </c>
      <c r="I367">
        <v>4.0999999999999996</v>
      </c>
      <c r="K367" s="18">
        <f>MONTH(날씨10[[#This Row],[tm]])</f>
        <v>12</v>
      </c>
      <c r="L367" s="18">
        <f>DAY(날씨10[[#This Row],[tm]])</f>
        <v>30</v>
      </c>
    </row>
    <row r="368" spans="1:12" x14ac:dyDescent="0.3">
      <c r="A368">
        <v>95</v>
      </c>
      <c r="B368" t="s">
        <v>50</v>
      </c>
      <c r="C368" s="4">
        <v>45657</v>
      </c>
      <c r="D368">
        <v>-1.8</v>
      </c>
      <c r="E368">
        <v>-7.6</v>
      </c>
      <c r="F368">
        <v>3.1</v>
      </c>
      <c r="H368">
        <v>7.6</v>
      </c>
      <c r="I368">
        <v>3.5</v>
      </c>
      <c r="K368" s="18">
        <f>MONTH(날씨10[[#This Row],[tm]])</f>
        <v>12</v>
      </c>
      <c r="L368" s="18">
        <f>DAY(날씨10[[#This Row],[tm]])</f>
        <v>31</v>
      </c>
    </row>
  </sheetData>
  <mergeCells count="7">
    <mergeCell ref="AC3:AD3"/>
    <mergeCell ref="P3:R3"/>
    <mergeCell ref="N3:N4"/>
    <mergeCell ref="V3:W3"/>
    <mergeCell ref="X3:Z3"/>
    <mergeCell ref="AA3:AB3"/>
    <mergeCell ref="S3:U3"/>
  </mergeCells>
  <phoneticPr fontId="1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E8DC35F-4BF0-4762-B351-6FC1AD2D6BE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23</vt:i4>
      </vt:variant>
      <vt:variant>
        <vt:lpstr>이름 지정된 범위</vt:lpstr>
      </vt:variant>
      <vt:variant>
        <vt:i4>18</vt:i4>
      </vt:variant>
    </vt:vector>
  </HeadingPairs>
  <TitlesOfParts>
    <vt:vector size="41" baseType="lpstr">
      <vt:lpstr>갑지</vt:lpstr>
      <vt:lpstr>조건입력</vt:lpstr>
      <vt:lpstr>가동률</vt:lpstr>
      <vt:lpstr>보고서 삽입</vt:lpstr>
      <vt:lpstr>평균기온 삽입용</vt:lpstr>
      <vt:lpstr>최저기온 삽입용</vt:lpstr>
      <vt:lpstr>최고기온 삽입용</vt:lpstr>
      <vt:lpstr>강수량 삽입용</vt:lpstr>
      <vt:lpstr>신적설 삽입용</vt:lpstr>
      <vt:lpstr>최대순간풍속 삽입용</vt:lpstr>
      <vt:lpstr>기상청</vt:lpstr>
      <vt:lpstr>공휴일</vt:lpstr>
      <vt:lpstr>미세먼지</vt:lpstr>
      <vt:lpstr>날씨1</vt:lpstr>
      <vt:lpstr>날씨2</vt:lpstr>
      <vt:lpstr>날씨3</vt:lpstr>
      <vt:lpstr>날씨4</vt:lpstr>
      <vt:lpstr>날씨5</vt:lpstr>
      <vt:lpstr>날씨6</vt:lpstr>
      <vt:lpstr>날씨7</vt:lpstr>
      <vt:lpstr>날씨8</vt:lpstr>
      <vt:lpstr>날씨9</vt:lpstr>
      <vt:lpstr>날씨10</vt:lpstr>
      <vt:lpstr>갑지!Print_Area</vt:lpstr>
      <vt:lpstr>강우량</vt:lpstr>
      <vt:lpstr>동절기</vt:lpstr>
      <vt:lpstr>순간최대풍속</vt:lpstr>
      <vt:lpstr>시작년도1</vt:lpstr>
      <vt:lpstr>시작년도10</vt:lpstr>
      <vt:lpstr>시작년도2</vt:lpstr>
      <vt:lpstr>시작년도3</vt:lpstr>
      <vt:lpstr>시작년도4</vt:lpstr>
      <vt:lpstr>시작년도5</vt:lpstr>
      <vt:lpstr>시작년도6</vt:lpstr>
      <vt:lpstr>시작년도7</vt:lpstr>
      <vt:lpstr>시작년도8</vt:lpstr>
      <vt:lpstr>시작년도9</vt:lpstr>
      <vt:lpstr>적설량</vt:lpstr>
      <vt:lpstr>지역</vt:lpstr>
      <vt:lpstr>지점번호</vt:lpstr>
      <vt:lpstr>혹서기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avcrmsgh avcrmsgh</dc:creator>
  <cp:lastModifiedBy>민준</cp:lastModifiedBy>
  <cp:lastPrinted>2025-08-22T07:31:25Z</cp:lastPrinted>
  <dcterms:created xsi:type="dcterms:W3CDTF">2025-06-16T05:14:14Z</dcterms:created>
  <dcterms:modified xsi:type="dcterms:W3CDTF">2025-12-23T07:03:22Z</dcterms:modified>
</cp:coreProperties>
</file>